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ème année\"/>
    </mc:Choice>
  </mc:AlternateContent>
  <xr:revisionPtr revIDLastSave="0" documentId="13_ncr:1_{7F144F5D-DC74-4191-849B-C44B2AC34625}" xr6:coauthVersionLast="47" xr6:coauthVersionMax="47" xr10:uidLastSave="{00000000-0000-0000-0000-000000000000}"/>
  <bookViews>
    <workbookView xWindow="-110" yWindow="-110" windowWidth="19420" windowHeight="10420" activeTab="1" xr2:uid="{C0BBC77F-5163-4460-B3F6-10529A676560}"/>
  </bookViews>
  <sheets>
    <sheet name="Nvib_max_y" sheetId="3" r:id="rId1"/>
    <sheet name="Nvib_max_x" sheetId="2" r:id="rId2"/>
  </sheets>
  <definedNames>
    <definedName name="DonnéesExternes_1" localSheetId="1" hidden="1">Nvib_max_x!$A$1:$N$100</definedName>
    <definedName name="DonnéesExternes_2" localSheetId="0" hidden="1">Nvib_max_y!$A$1:$N$100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99" i="2" l="1" a="1"/>
  <c r="AI99" i="2" s="1"/>
  <c r="AD98" i="2"/>
  <c r="P98" i="2"/>
  <c r="U99" i="2" s="1" a="1"/>
  <c r="U99" i="2" s="1"/>
  <c r="AI97" i="2" a="1"/>
  <c r="AI97" i="2" s="1"/>
  <c r="AI98" i="2" s="1" a="1"/>
  <c r="AI98" i="2" s="1"/>
  <c r="AI101" i="2" s="1"/>
  <c r="U97" i="2" a="1"/>
  <c r="U97" i="2" s="1"/>
  <c r="U98" i="2" s="1" a="1"/>
  <c r="U98" i="2" s="1"/>
  <c r="U101" i="2" s="1"/>
  <c r="AD82" i="2"/>
  <c r="AI83" i="2" s="1" a="1"/>
  <c r="AI83" i="2" s="1"/>
  <c r="P82" i="2"/>
  <c r="U83" i="2" s="1" a="1"/>
  <c r="U83" i="2" s="1"/>
  <c r="AI81" i="2" a="1"/>
  <c r="AI81" i="2" s="1"/>
  <c r="AI82" i="2" s="1" a="1"/>
  <c r="AI82" i="2" s="1"/>
  <c r="U81" i="2" a="1"/>
  <c r="U81" i="2" s="1"/>
  <c r="U82" i="2" s="1" a="1"/>
  <c r="U82" i="2" s="1"/>
  <c r="U85" i="2" s="1"/>
  <c r="Y59" i="2"/>
  <c r="X59" i="2"/>
  <c r="W59" i="2"/>
  <c r="V59" i="2"/>
  <c r="U59" i="2"/>
  <c r="T59" i="2"/>
  <c r="S59" i="2"/>
  <c r="R59" i="2"/>
  <c r="Q59" i="2"/>
  <c r="Y58" i="2"/>
  <c r="X58" i="2"/>
  <c r="W58" i="2"/>
  <c r="V58" i="2"/>
  <c r="U58" i="2"/>
  <c r="T58" i="2"/>
  <c r="S58" i="2"/>
  <c r="R58" i="2"/>
  <c r="Q58" i="2"/>
  <c r="Y57" i="2"/>
  <c r="X57" i="2"/>
  <c r="W57" i="2"/>
  <c r="V57" i="2"/>
  <c r="U57" i="2"/>
  <c r="T57" i="2"/>
  <c r="S57" i="2"/>
  <c r="R57" i="2"/>
  <c r="Q57" i="2"/>
  <c r="X65" i="2" s="1" a="1"/>
  <c r="X65" i="2" s="1"/>
  <c r="S39" i="2"/>
  <c r="R39" i="2"/>
  <c r="Q39" i="2"/>
  <c r="Q46" i="2" s="1"/>
  <c r="S38" i="2"/>
  <c r="R38" i="2"/>
  <c r="Q38" i="2"/>
  <c r="S37" i="2"/>
  <c r="R37" i="2"/>
  <c r="Q37" i="2"/>
  <c r="V42" i="2" s="1" a="1"/>
  <c r="V42" i="2" s="1"/>
  <c r="T24" i="2"/>
  <c r="S24" i="2"/>
  <c r="R24" i="2"/>
  <c r="Q24" i="2"/>
  <c r="V28" i="2" s="1" a="1"/>
  <c r="V28" i="2" s="1"/>
  <c r="T23" i="2"/>
  <c r="S23" i="2"/>
  <c r="R23" i="2"/>
  <c r="Q23" i="2"/>
  <c r="T22" i="2"/>
  <c r="S22" i="2"/>
  <c r="R22" i="2"/>
  <c r="Q22" i="2"/>
  <c r="V27" i="2" s="1" a="1"/>
  <c r="V27" i="2" s="1"/>
  <c r="AD7" i="2"/>
  <c r="AC7" i="2"/>
  <c r="AB7" i="2"/>
  <c r="AA7" i="2"/>
  <c r="Z7" i="2"/>
  <c r="Y7" i="2"/>
  <c r="X7" i="2"/>
  <c r="W7" i="2"/>
  <c r="V7" i="2"/>
  <c r="U7" i="2"/>
  <c r="T7" i="2"/>
  <c r="S7" i="2"/>
  <c r="R13" i="2" s="1"/>
  <c r="R7" i="2"/>
  <c r="Q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V13" i="2" s="1" a="1"/>
  <c r="V13" i="2" s="1"/>
  <c r="AD5" i="2"/>
  <c r="AC5" i="2"/>
  <c r="AB5" i="2"/>
  <c r="AA5" i="2"/>
  <c r="Z5" i="2"/>
  <c r="Y5" i="2"/>
  <c r="X5" i="2"/>
  <c r="W5" i="2"/>
  <c r="V5" i="2"/>
  <c r="U5" i="2"/>
  <c r="T5" i="2"/>
  <c r="S5" i="2"/>
  <c r="V11" i="2" s="1" a="1"/>
  <c r="V11" i="2" s="1"/>
  <c r="R5" i="2"/>
  <c r="Q5" i="2"/>
  <c r="T59" i="3"/>
  <c r="T58" i="3"/>
  <c r="T57" i="3"/>
  <c r="R24" i="3"/>
  <c r="R23" i="3"/>
  <c r="R22" i="3"/>
  <c r="X7" i="3"/>
  <c r="X6" i="3"/>
  <c r="X5" i="3"/>
  <c r="R39" i="3"/>
  <c r="R38" i="3"/>
  <c r="R37" i="3"/>
  <c r="AI99" i="3" a="1"/>
  <c r="AI99" i="3" s="1"/>
  <c r="AD98" i="3"/>
  <c r="P98" i="3"/>
  <c r="U99" i="3" s="1" a="1"/>
  <c r="U99" i="3" s="1"/>
  <c r="AI97" i="3" a="1"/>
  <c r="AI97" i="3" s="1"/>
  <c r="AI98" i="3" s="1" a="1"/>
  <c r="AI98" i="3" s="1"/>
  <c r="AI101" i="3" s="1"/>
  <c r="U97" i="3" a="1"/>
  <c r="U97" i="3" s="1"/>
  <c r="U98" i="3" s="1" a="1"/>
  <c r="U98" i="3" s="1"/>
  <c r="U101" i="3" s="1"/>
  <c r="AI83" i="3" a="1"/>
  <c r="AI83" i="3" s="1"/>
  <c r="AD82" i="3"/>
  <c r="P82" i="3"/>
  <c r="U83" i="3" s="1" a="1"/>
  <c r="U83" i="3" s="1"/>
  <c r="AI81" i="3" a="1"/>
  <c r="AI81" i="3" s="1"/>
  <c r="AI82" i="3" s="1" a="1"/>
  <c r="AI82" i="3" s="1"/>
  <c r="AI85" i="3" s="1"/>
  <c r="U81" i="3" a="1"/>
  <c r="U81" i="3" s="1"/>
  <c r="U82" i="3" s="1" a="1"/>
  <c r="U82" i="3" s="1"/>
  <c r="Y59" i="3"/>
  <c r="X59" i="3"/>
  <c r="W59" i="3"/>
  <c r="V59" i="3"/>
  <c r="U59" i="3"/>
  <c r="S59" i="3"/>
  <c r="R59" i="3"/>
  <c r="Q59" i="3"/>
  <c r="Y58" i="3"/>
  <c r="X58" i="3"/>
  <c r="W58" i="3"/>
  <c r="V58" i="3"/>
  <c r="U58" i="3"/>
  <c r="S58" i="3"/>
  <c r="R58" i="3"/>
  <c r="Q58" i="3"/>
  <c r="Y57" i="3"/>
  <c r="X57" i="3"/>
  <c r="W57" i="3"/>
  <c r="V57" i="3"/>
  <c r="U57" i="3"/>
  <c r="S57" i="3"/>
  <c r="R57" i="3"/>
  <c r="Q57" i="3"/>
  <c r="S39" i="3"/>
  <c r="Q39" i="3"/>
  <c r="S38" i="3"/>
  <c r="Q38" i="3"/>
  <c r="S37" i="3"/>
  <c r="Q37" i="3"/>
  <c r="T24" i="3"/>
  <c r="S24" i="3"/>
  <c r="Q24" i="3"/>
  <c r="T23" i="3"/>
  <c r="S23" i="3"/>
  <c r="Q23" i="3"/>
  <c r="T22" i="3"/>
  <c r="S22" i="3"/>
  <c r="Q22" i="3"/>
  <c r="AD7" i="3"/>
  <c r="AC7" i="3"/>
  <c r="AB7" i="3"/>
  <c r="AA7" i="3"/>
  <c r="Z7" i="3"/>
  <c r="Y7" i="3"/>
  <c r="W7" i="3"/>
  <c r="V7" i="3"/>
  <c r="U7" i="3"/>
  <c r="T7" i="3"/>
  <c r="S7" i="3"/>
  <c r="R13" i="3" s="1"/>
  <c r="R7" i="3"/>
  <c r="Q7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I85" i="2" l="1"/>
  <c r="V12" i="2" a="1"/>
  <c r="V12" i="2" s="1"/>
  <c r="V16" i="2" s="1"/>
  <c r="X66" i="2" a="1"/>
  <c r="X66" i="2" s="1"/>
  <c r="X67" i="2" a="1"/>
  <c r="X67" i="2" s="1"/>
  <c r="P27" i="2"/>
  <c r="V44" i="2" s="1" a="1"/>
  <c r="V44" i="2" s="1"/>
  <c r="P62" i="2"/>
  <c r="V29" i="2" a="1"/>
  <c r="V29" i="2" s="1"/>
  <c r="V31" i="2" s="1"/>
  <c r="V43" i="2" a="1"/>
  <c r="V43" i="2" s="1"/>
  <c r="X65" i="3" a="1"/>
  <c r="X65" i="3" s="1"/>
  <c r="X66" i="3" s="1" a="1"/>
  <c r="X66" i="3" s="1"/>
  <c r="V27" i="3" a="1"/>
  <c r="V27" i="3" s="1"/>
  <c r="V28" i="3" s="1" a="1"/>
  <c r="V28" i="3" s="1"/>
  <c r="V13" i="3" a="1"/>
  <c r="V13" i="3" s="1"/>
  <c r="V11" i="3" a="1"/>
  <c r="V11" i="3" s="1"/>
  <c r="V12" i="3" s="1" a="1"/>
  <c r="V12" i="3" s="1"/>
  <c r="Q46" i="3"/>
  <c r="V42" i="3" a="1"/>
  <c r="V42" i="3" s="1"/>
  <c r="V43" i="3" s="1" a="1"/>
  <c r="V43" i="3" s="1"/>
  <c r="U85" i="3"/>
  <c r="P27" i="3"/>
  <c r="V44" i="3" s="1" a="1"/>
  <c r="V44" i="3" s="1"/>
  <c r="P62" i="3"/>
  <c r="X67" i="3" s="1" a="1"/>
  <c r="X67" i="3" s="1"/>
  <c r="V29" i="3" a="1"/>
  <c r="V29" i="3" s="1"/>
  <c r="V46" i="2" l="1"/>
  <c r="X69" i="2"/>
  <c r="V31" i="3"/>
  <c r="V16" i="3"/>
  <c r="V46" i="3"/>
  <c r="X6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E48BB-3F91-4943-BEEF-AA9DD336C30C}" keepAlive="1" name="Requête - Nvib_max_x" description="Connexion à la requête « Nvib_max_x » dans le classeur." type="5" refreshedVersion="7" background="1" saveData="1">
    <dbPr connection="Provider=Microsoft.Mashup.OleDb.1;Data Source=$Workbook$;Location=Nvib_max_x;Extended Properties=&quot;&quot;" command="SELECT * FROM [Nvib_max_x]"/>
  </connection>
  <connection id="2" xr16:uid="{DBCA2359-D39F-4404-B777-DF2305A62D8F}" keepAlive="1" name="Requête - Nvib_max_y" description="Connexion à la requête « Nvib_max_y » dans le classeur." type="5" refreshedVersion="7" background="1" saveData="1">
    <dbPr connection="Provider=Microsoft.Mashup.OleDb.1;Data Source=$Workbook$;Location=Nvib_max_y;Extended Properties=&quot;&quot;" command="SELECT * FROM [Nvib_max_y]"/>
  </connection>
  <connection id="3" xr16:uid="{AD1CF01D-5999-483E-B8AC-026916244776}" keepAlive="1" name="Requête - Nvib_max_z" description="Connexion à la requête « Nvib_max_z » dans le classeur." type="5" refreshedVersion="7" background="1" saveData="1">
    <dbPr connection="Provider=Microsoft.Mashup.OleDb.1;Data Source=$Workbook$;Location=Nvib_max_z;Extended Properties=&quot;&quot;" command="SELECT * FROM [Nvib_max_z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<sst xmlns="http://schemas.openxmlformats.org/spreadsheetml/2006/main" count="310" uniqueCount="75">
  <si>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</si>
  <si>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</si>
  <si>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</si>
  <si>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</si>
  <si>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</si>
  <si>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</si>
  <si>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</si>
  <si>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</si>
  <si>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</si>
  <si>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</si>
  <si>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</si>
  <si>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</si>
  <si>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</si>
  <si>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</si>
  <si>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R1-CD1</t>
  </si>
  <si>
    <t>R1-CD2</t>
  </si>
  <si>
    <t>R1-R1</t>
  </si>
  <si>
    <t>R2-CD1</t>
  </si>
  <si>
    <t>R2-CD2</t>
  </si>
  <si>
    <t>R2-JL</t>
  </si>
  <si>
    <t>R2-R1</t>
  </si>
  <si>
    <t>R2-R2</t>
  </si>
  <si>
    <t>R3-CD</t>
  </si>
  <si>
    <t>R3-R</t>
  </si>
  <si>
    <t>R4-CD1</t>
  </si>
  <si>
    <t>R4-CD2</t>
  </si>
  <si>
    <t>R4-R1</t>
  </si>
  <si>
    <t>R4-R2</t>
  </si>
  <si>
    <t>x_</t>
  </si>
  <si>
    <t>S^2</t>
  </si>
  <si>
    <t>n</t>
  </si>
  <si>
    <t xml:space="preserve">xbar = </t>
  </si>
  <si>
    <t>between =</t>
  </si>
  <si>
    <t xml:space="preserve">within = </t>
  </si>
  <si>
    <t>CR =</t>
  </si>
  <si>
    <t>R1</t>
  </si>
  <si>
    <t>R2</t>
  </si>
  <si>
    <t>R3</t>
  </si>
  <si>
    <t>R4</t>
  </si>
  <si>
    <t>x</t>
  </si>
  <si>
    <t>xbar</t>
  </si>
  <si>
    <t>between</t>
  </si>
  <si>
    <t>within</t>
  </si>
  <si>
    <t>CR</t>
  </si>
  <si>
    <t>CD</t>
  </si>
  <si>
    <t>R</t>
  </si>
  <si>
    <t>JL</t>
  </si>
  <si>
    <t>On lit le quantile d’ordre dans une table de Fisher à (4-1; 888-4) soit (3;884) degrés de liberté :</t>
  </si>
  <si>
    <t>On lit le quantile d’ordre dans une table de Fisher à (3-1; 888-3) soit (2;885) degrés de liberté :</t>
  </si>
  <si>
    <t>On lit le quantile d’ordre dans une table de Fisher à (14-1; 888-14) soit (13;874) degrés de liberté :</t>
  </si>
  <si>
    <t>effectif</t>
  </si>
  <si>
    <t>k</t>
  </si>
  <si>
    <t>F = 1.73</t>
  </si>
  <si>
    <t>F = 2.61</t>
  </si>
  <si>
    <t>F = 3</t>
  </si>
  <si>
    <t>R1-CD</t>
  </si>
  <si>
    <t>R1-R</t>
  </si>
  <si>
    <t>R2-CD</t>
  </si>
  <si>
    <t>R2-R</t>
  </si>
  <si>
    <t>R4-CD</t>
  </si>
  <si>
    <t>R4-R</t>
  </si>
  <si>
    <t>F = 1,95</t>
  </si>
  <si>
    <t>On lit le quantile d’ordre dans une table de Fisher à (2-1; 144-2) soit (1;142) degrés de liberté :</t>
  </si>
  <si>
    <t>F = 3.90</t>
  </si>
  <si>
    <t>F = 3.03</t>
  </si>
  <si>
    <t>On lit le quantile d’ordre dans une table de Fisher à (2-1; 129-2) soit (1;127) degrés de liberté :</t>
  </si>
  <si>
    <t>On lit le quantile d’ordre dans une table de Fisher à (2-1; 204-2) soit (1;202) degrés de liberté :</t>
  </si>
  <si>
    <t>F = 3.92</t>
  </si>
  <si>
    <t>F = 3.89</t>
  </si>
  <si>
    <t>On lit le quantile d’ordre dans une table de Fisher à (9-1; 888-9) soit (8;879) degrés de liberté :</t>
  </si>
  <si>
    <t>On lit le quantile d’ordre dans une table de Fisher à (2-1; 159-2) soit (1;157) degrés de liberté :</t>
  </si>
  <si>
    <t>On lit le quantile d’ordre dans une table de Fisher à (2-1; 257-3) soit (1;354) degrés de liberté :</t>
  </si>
  <si>
    <t>On lit le quantile d’ordre dans une table de Fisher à (2-1; 357-3) soit (1;354) degrés de liberté :</t>
  </si>
  <si>
    <t>On lit le quantile d’ordre dans une table de Fisher à (2-1; 130-2) soit (1;128) degrés de liberté :</t>
  </si>
  <si>
    <t>On lit le quantile d’ordre dans une table de Fisher à (2-1; 242-2) soit (1;240) degrés de liberté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</si>
</sst>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8F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30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38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39646501-B445-40AF-A0C4-2C1C2C40981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4885EEF-2158-47F9-A359-9AA87CD8F3D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ADC0B-6483-440D-B1CB-EA8E5D3D33C2}" name="Nvib_max_y" displayName="Nvib_max_y" ref="A1:N100" tableType="queryTable" totalsRowShown="0" headerRowDxfId="29">
  <autoFilter ref="A1:N100" xr:uid="{D2BADC0B-6483-440D-B1CB-EA8E5D3D33C2}"/>
  <tableColumns count="14">
    <tableColumn id="1" xr3:uid="{48EC20D9-2ED9-4F3F-8FAD-D9C63D181EBB}" uniqueName="1" name="Column1" queryTableFieldId="1" dataDxfId="28"/>
    <tableColumn id="2" xr3:uid="{0043C8A5-5251-4660-8D06-41AC6370F18C}" uniqueName="2" name="Column2" queryTableFieldId="2" dataDxfId="27"/>
    <tableColumn id="3" xr3:uid="{6035137F-4D7B-4116-BB00-82C03BE3E271}" uniqueName="3" name="Column3" queryTableFieldId="3" dataDxfId="26"/>
    <tableColumn id="4" xr3:uid="{580BD2F7-B91C-4E2C-BF7D-49553281BDC0}" uniqueName="4" name="Column4" queryTableFieldId="4" dataDxfId="25"/>
    <tableColumn id="5" xr3:uid="{CD16FD1F-5508-41DB-9D80-ABFA67D76101}" uniqueName="5" name="Column5" queryTableFieldId="5" dataDxfId="24"/>
    <tableColumn id="6" xr3:uid="{86F8BDE2-F1B6-4244-9252-42382301ED09}" uniqueName="6" name="Column6" queryTableFieldId="6" dataDxfId="23"/>
    <tableColumn id="7" xr3:uid="{087248F3-7546-4073-A228-14447A6111C9}" uniqueName="7" name="Column7" queryTableFieldId="7" dataDxfId="22"/>
    <tableColumn id="8" xr3:uid="{E33D84CE-A838-4781-A43D-03AAB210492C}" uniqueName="8" name="Column8" queryTableFieldId="8" dataDxfId="21"/>
    <tableColumn id="9" xr3:uid="{83BF49ED-3890-4C3E-9F7C-E2EA7592ACAC}" uniqueName="9" name="Column9" queryTableFieldId="9" dataDxfId="20"/>
    <tableColumn id="10" xr3:uid="{6CE08419-CAC6-42B8-A731-C321ECD9CC1F}" uniqueName="10" name="Column10" queryTableFieldId="10" dataDxfId="19"/>
    <tableColumn id="11" xr3:uid="{ED0DFF1F-1C75-4B3C-8D70-63D684BDE2FF}" uniqueName="11" name="Column11" queryTableFieldId="11" dataDxfId="18"/>
    <tableColumn id="12" xr3:uid="{093AF325-DF29-4540-8D0A-A242EA285D0E}" uniqueName="12" name="Column12" queryTableFieldId="12" dataDxfId="17"/>
    <tableColumn id="13" xr3:uid="{8FF1754D-96CA-4D68-92B8-FDD894B51DEE}" uniqueName="13" name="Column13" queryTableFieldId="13" dataDxfId="16"/>
    <tableColumn id="14" xr3:uid="{8297246E-A468-4FE0-AE30-D56A566CC0CF}" uniqueName="14" name="Column14" queryTableFieldId="14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963F1-7B8C-441D-A663-DECE29877A08}" name="Nvib_max_x" displayName="Nvib_max_x" ref="A1:N100" tableType="queryTable" totalsRowShown="0" headerRowDxfId="14">
  <autoFilter ref="A1:N100" xr:uid="{6A7963F1-7B8C-441D-A663-DECE29877A08}"/>
  <tableColumns count="14">
    <tableColumn id="1" xr3:uid="{42CCCA10-228F-464C-B4AF-AB6A551B9410}" uniqueName="1" name="Column1" queryTableFieldId="1" dataDxfId="13"/>
    <tableColumn id="2" xr3:uid="{ACF0DAA1-6072-4C31-8B17-788C20D3F5FD}" uniqueName="2" name="Column2" queryTableFieldId="2" dataDxfId="12"/>
    <tableColumn id="3" xr3:uid="{977831C6-6AB8-4F70-B857-E638194AD938}" uniqueName="3" name="Column3" queryTableFieldId="3" dataDxfId="11"/>
    <tableColumn id="4" xr3:uid="{8763E07C-E2B1-4F87-8469-196F5B046D49}" uniqueName="4" name="Column4" queryTableFieldId="4" dataDxfId="10"/>
    <tableColumn id="5" xr3:uid="{0EED11DE-630A-4DD9-83E9-9D462BEE6E54}" uniqueName="5" name="Column5" queryTableFieldId="5" dataDxfId="9"/>
    <tableColumn id="6" xr3:uid="{39523B25-1A9E-46D8-8EC1-7F8ABB7051BF}" uniqueName="6" name="Column6" queryTableFieldId="6" dataDxfId="8"/>
    <tableColumn id="7" xr3:uid="{8A49D2B3-FF33-4F88-BE2B-7B5F209ECF42}" uniqueName="7" name="Column7" queryTableFieldId="7" dataDxfId="7"/>
    <tableColumn id="8" xr3:uid="{F1FAE9BF-FD65-40CE-92CF-0B2E382EE42E}" uniqueName="8" name="Column8" queryTableFieldId="8" dataDxfId="6"/>
    <tableColumn id="9" xr3:uid="{1B9D3382-B2A1-4BF0-8DB0-4E7AE9BA3F1B}" uniqueName="9" name="Column9" queryTableFieldId="9" dataDxfId="5"/>
    <tableColumn id="10" xr3:uid="{E8596FD5-923B-4765-8088-6784A34DC1B6}" uniqueName="10" name="Column10" queryTableFieldId="10" dataDxfId="4"/>
    <tableColumn id="11" xr3:uid="{AD758656-BD2E-44EF-AB47-2CD13A1659B1}" uniqueName="11" name="Column11" queryTableFieldId="11" dataDxfId="3"/>
    <tableColumn id="12" xr3:uid="{4A2D8284-5396-4E52-8BA0-33C511BA4CFD}" uniqueName="12" name="Column12" queryTableFieldId="12" dataDxfId="2"/>
    <tableColumn id="13" xr3:uid="{2C8ED2A2-A907-47A0-B5D4-55011A2A78FA}" uniqueName="13" name="Column13" queryTableFieldId="13" dataDxfId="1"/>
    <tableColumn id="14" xr3:uid="{8D291814-24F1-42AD-813D-A0759374BB53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29C1-3720-42B6-8BA6-DD956CA138F4}">
  <dimension ref="A1:AO103"/>
  <sheetViews>
    <sheetView topLeftCell="P77" zoomScale="67" zoomScaleNormal="85" workbookViewId="0">
      <selection activeCell="AI101" sqref="AI101"/>
    </sheetView>
  </sheetViews>
  <sheetFormatPr baseColWidth="10" defaultRowHeight="14.5" x14ac:dyDescent="0.35"/>
  <cols>
    <col min="1" max="14" width="18.453125" style="1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0" x14ac:dyDescent="0.3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spans="1:30" x14ac:dyDescent="0.35">
      <c r="A3" s="4">
        <v>161.44896857751701</v>
      </c>
      <c r="B3" s="4">
        <v>161.574427486584</v>
      </c>
      <c r="C3" s="4">
        <v>156.33450106654101</v>
      </c>
      <c r="D3" s="4">
        <v>157.40105163387</v>
      </c>
      <c r="E3" s="4">
        <v>157.44732164961701</v>
      </c>
      <c r="F3" s="4">
        <v>158.23805992088</v>
      </c>
      <c r="G3" s="4">
        <v>160.45598809023301</v>
      </c>
      <c r="H3" s="4">
        <v>161.539068030133</v>
      </c>
      <c r="I3" s="4">
        <v>155.94216402056799</v>
      </c>
      <c r="J3" s="4">
        <v>156.537297769292</v>
      </c>
      <c r="K3" s="4">
        <v>157.628377935456</v>
      </c>
      <c r="L3" s="4">
        <v>163.91279102177899</v>
      </c>
      <c r="M3" s="4">
        <v>162.05594361656199</v>
      </c>
      <c r="N3" s="4">
        <v>157.01059672030499</v>
      </c>
    </row>
    <row r="4" spans="1:30" x14ac:dyDescent="0.35">
      <c r="A4" s="4">
        <v>157.432626090751</v>
      </c>
      <c r="B4" s="4">
        <v>159.71400696069099</v>
      </c>
      <c r="C4" s="4">
        <v>145.71834393456601</v>
      </c>
      <c r="D4" s="4">
        <v>158.804949155874</v>
      </c>
      <c r="E4" s="4">
        <v>154.420210261893</v>
      </c>
      <c r="F4" s="4">
        <v>147.612183252682</v>
      </c>
      <c r="G4" s="4">
        <v>147.49936372598401</v>
      </c>
      <c r="H4" s="4">
        <v>157.55491152762801</v>
      </c>
      <c r="I4" s="4">
        <v>152.50542567313701</v>
      </c>
      <c r="J4" s="4">
        <v>143.10732813293399</v>
      </c>
      <c r="K4" s="4">
        <v>150.881360887005</v>
      </c>
      <c r="L4" s="4">
        <v>145.180881871504</v>
      </c>
      <c r="M4" s="4">
        <v>151.015326004656</v>
      </c>
      <c r="N4" s="4">
        <v>147.99243621343399</v>
      </c>
      <c r="P4" s="1"/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</row>
    <row r="5" spans="1:30" x14ac:dyDescent="0.35">
      <c r="A5" s="4">
        <v>157.250498589176</v>
      </c>
      <c r="B5" s="4">
        <v>146.670960543798</v>
      </c>
      <c r="C5" s="4">
        <v>143.06409800168501</v>
      </c>
      <c r="D5" s="4">
        <v>159.60979381834099</v>
      </c>
      <c r="E5" s="4">
        <v>151.76296811491599</v>
      </c>
      <c r="F5" s="4">
        <v>150.60834862814099</v>
      </c>
      <c r="G5" s="4">
        <v>145.35938317370099</v>
      </c>
      <c r="H5" s="4">
        <v>148.220602935941</v>
      </c>
      <c r="I5" s="4">
        <v>152.931799050932</v>
      </c>
      <c r="J5" s="4">
        <v>145.844235066637</v>
      </c>
      <c r="K5" s="4">
        <v>157.04728169960799</v>
      </c>
      <c r="L5" s="4">
        <v>149.78482181048301</v>
      </c>
      <c r="M5" s="4">
        <v>147.73354567921601</v>
      </c>
      <c r="N5" s="4">
        <v>150.61372490662299</v>
      </c>
      <c r="P5" s="1" t="s">
        <v>28</v>
      </c>
      <c r="Q5" s="1">
        <f>AVERAGE(A3:A56)</f>
        <v>152.81955235386351</v>
      </c>
      <c r="R5" s="1">
        <f>AVERAGE(B3:B47)</f>
        <v>151.77213200397219</v>
      </c>
      <c r="S5" s="1">
        <f>AVERAGE(C3:C62)</f>
        <v>151.77838195764255</v>
      </c>
      <c r="T5" s="1">
        <f>AVERAGE(D3:D81)</f>
        <v>156.14917194775819</v>
      </c>
      <c r="U5" s="1">
        <f>AVERAGE(E3:E81)</f>
        <v>153.4875736470614</v>
      </c>
      <c r="V5" s="1">
        <f t="shared" ref="V5:AC5" si="0">AVERAGE(F3:F81)</f>
        <v>154.75443741425255</v>
      </c>
      <c r="W5" s="1">
        <f t="shared" si="0"/>
        <v>153.40050976919574</v>
      </c>
      <c r="X5" s="1">
        <f>AVERAGE(H3:H100)</f>
        <v>156.94835165996111</v>
      </c>
      <c r="Y5" s="1">
        <f t="shared" si="0"/>
        <v>155.4049707644061</v>
      </c>
      <c r="Z5" s="1">
        <f t="shared" si="0"/>
        <v>149.33824164206092</v>
      </c>
      <c r="AA5" s="1">
        <f t="shared" si="0"/>
        <v>153.56459217734371</v>
      </c>
      <c r="AB5" s="1">
        <f t="shared" si="0"/>
        <v>154.78907910656451</v>
      </c>
      <c r="AC5" s="1">
        <f t="shared" si="0"/>
        <v>150.41950415589187</v>
      </c>
      <c r="AD5" s="1">
        <f>AVERAGE(N3:N81)</f>
        <v>148.9215659692733</v>
      </c>
    </row>
    <row r="6" spans="1:30" x14ac:dyDescent="0.35">
      <c r="A6" s="4">
        <v>162.99207909866001</v>
      </c>
      <c r="B6" s="4">
        <v>144.35020528588001</v>
      </c>
      <c r="C6" s="4">
        <v>149.08774934293899</v>
      </c>
      <c r="D6" s="4">
        <v>155.729491552768</v>
      </c>
      <c r="E6" s="4">
        <v>158.465605893944</v>
      </c>
      <c r="F6" s="4">
        <v>147.088699960638</v>
      </c>
      <c r="G6" s="4">
        <v>152.16859501458501</v>
      </c>
      <c r="H6" s="4">
        <v>147.03824412655999</v>
      </c>
      <c r="I6" s="4">
        <v>150.784031985882</v>
      </c>
      <c r="J6" s="4">
        <v>142.43907167090501</v>
      </c>
      <c r="K6" s="4">
        <v>138.614906566222</v>
      </c>
      <c r="L6" s="4">
        <v>163.87245275506999</v>
      </c>
      <c r="M6" s="4">
        <v>144.80349390038501</v>
      </c>
      <c r="N6" s="4">
        <v>143.84577225136201</v>
      </c>
      <c r="P6" s="1" t="s">
        <v>29</v>
      </c>
      <c r="Q6" s="1">
        <f>_xlfn.VAR.P(A3:A56)</f>
        <v>57.815956448495349</v>
      </c>
      <c r="R6" s="1">
        <f>_xlfn.VAR.P(B3:B47)</f>
        <v>41.842505598006284</v>
      </c>
      <c r="S6" s="1">
        <f>_xlfn.VAR.P(C3:C62)</f>
        <v>62.768742493711315</v>
      </c>
      <c r="T6" s="1">
        <f>_xlfn.VAR.P(D3:D81)</f>
        <v>62.656527721217422</v>
      </c>
      <c r="U6" s="1">
        <f>_xlfn.VAR.P(E3:E81)</f>
        <v>69.296802656123802</v>
      </c>
      <c r="V6" s="1">
        <f>_xlfn.VAR.P(F3:F81)</f>
        <v>62.025791441889261</v>
      </c>
      <c r="W6" s="1">
        <f>_xlfn.VAR.P(G3:G81)</f>
        <v>68.134519669087467</v>
      </c>
      <c r="X6" s="1">
        <f>_xlfn.VAR.P(H3:H100)</f>
        <v>57.50976235436692</v>
      </c>
      <c r="Y6" s="1">
        <f t="shared" ref="Y6:AD6" si="1">_xlfn.VAR.P(I3:I81)</f>
        <v>47.523659941625652</v>
      </c>
      <c r="Z6" s="1">
        <f t="shared" si="1"/>
        <v>37.522539898643949</v>
      </c>
      <c r="AA6" s="1">
        <f t="shared" si="1"/>
        <v>81.825670659613735</v>
      </c>
      <c r="AB6" s="1">
        <f t="shared" si="1"/>
        <v>60.514640800850202</v>
      </c>
      <c r="AC6" s="1">
        <f t="shared" si="1"/>
        <v>39.053447428479778</v>
      </c>
      <c r="AD6" s="1">
        <f t="shared" si="1"/>
        <v>32.335904202281867</v>
      </c>
    </row>
    <row r="7" spans="1:30" x14ac:dyDescent="0.35">
      <c r="A7" s="4">
        <v>150.78127093495499</v>
      </c>
      <c r="B7" s="4">
        <v>156.32296927537001</v>
      </c>
      <c r="C7" s="4">
        <v>146.036220460349</v>
      </c>
      <c r="D7" s="4">
        <v>157.43776069891899</v>
      </c>
      <c r="E7" s="4">
        <v>145.33544927026099</v>
      </c>
      <c r="F7" s="4">
        <v>147.413961851511</v>
      </c>
      <c r="G7" s="4">
        <v>148.16106628595901</v>
      </c>
      <c r="H7" s="4">
        <v>145.06142672914501</v>
      </c>
      <c r="I7" s="4">
        <v>153.787242870423</v>
      </c>
      <c r="J7" s="4">
        <v>145.921012035774</v>
      </c>
      <c r="K7" s="4">
        <v>147.78792930436899</v>
      </c>
      <c r="L7" s="4">
        <v>163.87245275506999</v>
      </c>
      <c r="M7" s="4">
        <v>144.80349390038501</v>
      </c>
      <c r="N7" s="4">
        <v>142.39962614608299</v>
      </c>
      <c r="P7" s="1" t="s">
        <v>30</v>
      </c>
      <c r="Q7" s="1">
        <f t="shared" ref="Q7:AD7" si="2">COUNTA(A3:A81)</f>
        <v>54</v>
      </c>
      <c r="R7" s="1">
        <f t="shared" si="2"/>
        <v>45</v>
      </c>
      <c r="S7" s="1">
        <f t="shared" si="2"/>
        <v>60</v>
      </c>
      <c r="T7" s="1">
        <f t="shared" si="2"/>
        <v>52</v>
      </c>
      <c r="U7" s="1">
        <f t="shared" si="2"/>
        <v>79</v>
      </c>
      <c r="V7" s="1">
        <f t="shared" si="2"/>
        <v>64</v>
      </c>
      <c r="W7" s="1">
        <f t="shared" si="2"/>
        <v>64</v>
      </c>
      <c r="X7" s="1">
        <f>COUNTA(H3:H100)</f>
        <v>98</v>
      </c>
      <c r="Y7" s="1">
        <f t="shared" si="2"/>
        <v>76</v>
      </c>
      <c r="Z7" s="1">
        <f t="shared" si="2"/>
        <v>54</v>
      </c>
      <c r="AA7" s="1">
        <f t="shared" si="2"/>
        <v>64</v>
      </c>
      <c r="AB7" s="1">
        <f t="shared" si="2"/>
        <v>76</v>
      </c>
      <c r="AC7" s="1">
        <f t="shared" si="2"/>
        <v>48</v>
      </c>
      <c r="AD7" s="1">
        <f t="shared" si="2"/>
        <v>54</v>
      </c>
    </row>
    <row r="8" spans="1:30" x14ac:dyDescent="0.35">
      <c r="A8" s="4">
        <v>146.386702461553</v>
      </c>
      <c r="B8" s="4">
        <v>146.74638931713801</v>
      </c>
      <c r="C8" s="4">
        <v>146.568815347368</v>
      </c>
      <c r="D8" s="4">
        <v>154.36205836354301</v>
      </c>
      <c r="E8" s="4">
        <v>151.59292858663599</v>
      </c>
      <c r="F8" s="4">
        <v>150.05618698777999</v>
      </c>
      <c r="G8" s="4">
        <v>148.86588573668001</v>
      </c>
      <c r="H8" s="4">
        <v>145.200473213886</v>
      </c>
      <c r="I8" s="4">
        <v>150.284577747751</v>
      </c>
      <c r="J8" s="4">
        <v>147.07178563158899</v>
      </c>
      <c r="K8" s="4">
        <v>145.61975778009199</v>
      </c>
      <c r="L8" s="4">
        <v>154.285085932383</v>
      </c>
      <c r="M8" s="4">
        <v>147.74850845576401</v>
      </c>
      <c r="N8" s="4">
        <v>146.344128577996</v>
      </c>
    </row>
    <row r="9" spans="1:30" x14ac:dyDescent="0.35">
      <c r="A9" s="4">
        <v>147.88728225254201</v>
      </c>
      <c r="B9" s="4">
        <v>149.48490820757701</v>
      </c>
      <c r="C9" s="4">
        <v>149.31954736571601</v>
      </c>
      <c r="D9" s="4">
        <v>158.23593180874499</v>
      </c>
      <c r="E9" s="4">
        <v>158.56586824464401</v>
      </c>
      <c r="F9" s="4">
        <v>151.33393390232899</v>
      </c>
      <c r="G9" s="4">
        <v>145.692223647395</v>
      </c>
      <c r="H9" s="4">
        <v>149.42201863440701</v>
      </c>
      <c r="I9" s="4">
        <v>149.05381825226601</v>
      </c>
      <c r="J9" s="4">
        <v>146.39918458140301</v>
      </c>
      <c r="K9" s="4">
        <v>146.209192873181</v>
      </c>
      <c r="L9" s="4">
        <v>156.35447973952799</v>
      </c>
      <c r="M9" s="4">
        <v>146.789028826128</v>
      </c>
      <c r="N9" s="4">
        <v>146.344128577996</v>
      </c>
    </row>
    <row r="10" spans="1:30" x14ac:dyDescent="0.35">
      <c r="A10" s="4">
        <v>155.036509567606</v>
      </c>
      <c r="B10" s="4">
        <v>152.43909640089799</v>
      </c>
      <c r="C10" s="4">
        <v>147.40730060907799</v>
      </c>
      <c r="D10" s="4">
        <v>155.70061419182301</v>
      </c>
      <c r="E10" s="4">
        <v>159.37918021031001</v>
      </c>
      <c r="F10" s="4">
        <v>153.606166249816</v>
      </c>
      <c r="G10" s="4">
        <v>145.70439286404101</v>
      </c>
      <c r="H10" s="4">
        <v>146.723589068748</v>
      </c>
      <c r="I10" s="4">
        <v>154.90290170718899</v>
      </c>
      <c r="J10" s="4">
        <v>145.520039799241</v>
      </c>
      <c r="K10" s="4">
        <v>150.678998147149</v>
      </c>
      <c r="L10" s="4">
        <v>147.496432769439</v>
      </c>
      <c r="M10" s="4">
        <v>147.98135417898101</v>
      </c>
      <c r="N10" s="4">
        <v>145.58284012983199</v>
      </c>
    </row>
    <row r="11" spans="1:30" x14ac:dyDescent="0.35">
      <c r="A11" s="4">
        <v>163.702850442113</v>
      </c>
      <c r="B11" s="4">
        <v>151.79899202651399</v>
      </c>
      <c r="C11" s="4">
        <v>146.70755308221601</v>
      </c>
      <c r="D11" s="4">
        <v>151.32356268958799</v>
      </c>
      <c r="E11" s="4">
        <v>151.220595814917</v>
      </c>
      <c r="F11" s="4">
        <v>156.93416290912</v>
      </c>
      <c r="G11" s="4">
        <v>145.605191773722</v>
      </c>
      <c r="H11" s="4">
        <v>149.62283055945801</v>
      </c>
      <c r="I11" s="4">
        <v>156.398639901255</v>
      </c>
      <c r="J11" s="4">
        <v>145.69087045917499</v>
      </c>
      <c r="K11" s="4">
        <v>156.112599438171</v>
      </c>
      <c r="L11" s="4">
        <v>155.385625959458</v>
      </c>
      <c r="M11" s="4">
        <v>150.72106310318401</v>
      </c>
      <c r="N11" s="4">
        <v>145.73451710707599</v>
      </c>
      <c r="U11" s="6" t="s">
        <v>31</v>
      </c>
      <c r="V11" s="1" cm="1">
        <f t="array" ref="V11">(SUM(Q5:AD5*Q7:AD7))/SUM(Q7:AD7)</f>
        <v>153.45257041284086</v>
      </c>
    </row>
    <row r="12" spans="1:30" x14ac:dyDescent="0.35">
      <c r="A12" s="4">
        <v>156.278954982426</v>
      </c>
      <c r="B12" s="4">
        <v>150.206341596866</v>
      </c>
      <c r="C12" s="4">
        <v>144.103545747765</v>
      </c>
      <c r="D12" s="4">
        <v>163.91279102177899</v>
      </c>
      <c r="E12" s="4">
        <v>151.328042687058</v>
      </c>
      <c r="F12" s="4">
        <v>156.255326795663</v>
      </c>
      <c r="G12" s="4">
        <v>148.65136930594699</v>
      </c>
      <c r="H12" s="4">
        <v>150.83507849965599</v>
      </c>
      <c r="I12" s="4">
        <v>158.26493561975099</v>
      </c>
      <c r="J12" s="4">
        <v>156.979046229631</v>
      </c>
      <c r="K12" s="4">
        <v>157.07165255674099</v>
      </c>
      <c r="L12" s="4">
        <v>159.885022909057</v>
      </c>
      <c r="M12" s="4">
        <v>149.36930979412</v>
      </c>
      <c r="N12" s="4">
        <v>145.87652876772299</v>
      </c>
      <c r="R12" s="3" t="s">
        <v>50</v>
      </c>
      <c r="U12" s="6" t="s">
        <v>32</v>
      </c>
      <c r="V12" s="1" cm="1">
        <f t="array" ref="V12">SUM(Q7:AD7*(Q5:AD5-V11)^2)/(R15-1)</f>
        <v>376.30109525603865</v>
      </c>
    </row>
    <row r="13" spans="1:30" x14ac:dyDescent="0.35">
      <c r="A13" s="4">
        <v>150.479349173309</v>
      </c>
      <c r="B13" s="4">
        <v>149.52590620616201</v>
      </c>
      <c r="C13" s="4">
        <v>145.70889565814801</v>
      </c>
      <c r="D13" s="4">
        <v>151.794078308569</v>
      </c>
      <c r="E13" s="4">
        <v>149.15703262511201</v>
      </c>
      <c r="F13" s="4">
        <v>149.42055065461099</v>
      </c>
      <c r="G13" s="4">
        <v>143.11704049918501</v>
      </c>
      <c r="H13" s="4">
        <v>146.24524011966599</v>
      </c>
      <c r="I13" s="4">
        <v>152.19594207625201</v>
      </c>
      <c r="J13" s="4">
        <v>146.409987928117</v>
      </c>
      <c r="K13" s="4">
        <v>144.17312601014399</v>
      </c>
      <c r="L13" s="4">
        <v>150.23873618636699</v>
      </c>
      <c r="M13" s="4">
        <v>150.72712796294701</v>
      </c>
      <c r="N13" s="4">
        <v>145.60291362708401</v>
      </c>
      <c r="R13" s="7">
        <f>SUM(Q7:AD7)</f>
        <v>888</v>
      </c>
      <c r="U13" s="6" t="s">
        <v>33</v>
      </c>
      <c r="V13" s="1" cm="1">
        <f t="array" ref="V13">SUM((Q7:AD7-1)*(Q6:AD6))/(R13-R15)</f>
        <v>56.960813716550717</v>
      </c>
    </row>
    <row r="14" spans="1:30" x14ac:dyDescent="0.35">
      <c r="A14" s="4">
        <v>148.46524524197201</v>
      </c>
      <c r="B14" s="4">
        <v>159.08668368306999</v>
      </c>
      <c r="C14" s="4">
        <v>145.785534380787</v>
      </c>
      <c r="D14" s="4">
        <v>154.62290762594699</v>
      </c>
      <c r="E14" s="4">
        <v>142.39633091874401</v>
      </c>
      <c r="F14" s="4">
        <v>146.29251038402501</v>
      </c>
      <c r="G14" s="4">
        <v>145.297772522412</v>
      </c>
      <c r="H14" s="4">
        <v>151.078388370228</v>
      </c>
      <c r="I14" s="4">
        <v>158.02317033204099</v>
      </c>
      <c r="J14" s="4">
        <v>143.120679838472</v>
      </c>
      <c r="K14" s="4">
        <v>146.90355233085401</v>
      </c>
      <c r="L14" s="4">
        <v>160.932946326766</v>
      </c>
      <c r="M14" s="4">
        <v>148.687864694252</v>
      </c>
      <c r="N14" s="4">
        <v>153.41697242724501</v>
      </c>
      <c r="R14" s="3" t="s">
        <v>51</v>
      </c>
      <c r="U14" s="1"/>
      <c r="V14" s="1"/>
      <c r="Y14" t="s">
        <v>49</v>
      </c>
    </row>
    <row r="15" spans="1:30" x14ac:dyDescent="0.35">
      <c r="A15" s="4">
        <v>148.21621927355099</v>
      </c>
      <c r="B15" s="4">
        <v>148.611819959461</v>
      </c>
      <c r="C15" s="4">
        <v>149.82583281375099</v>
      </c>
      <c r="D15" s="4">
        <v>163.75272658606499</v>
      </c>
      <c r="E15" s="4">
        <v>149.36428725537101</v>
      </c>
      <c r="F15" s="4">
        <v>152.48852985591699</v>
      </c>
      <c r="G15" s="4">
        <v>147.309010881951</v>
      </c>
      <c r="H15" s="4">
        <v>144.949645213541</v>
      </c>
      <c r="I15" s="4">
        <v>153.87436314896701</v>
      </c>
      <c r="J15" s="4">
        <v>149.10177212081899</v>
      </c>
      <c r="K15" s="4">
        <v>152.00660461161499</v>
      </c>
      <c r="L15" s="4">
        <v>154.566101467332</v>
      </c>
      <c r="M15" s="4">
        <v>148.16208454152101</v>
      </c>
      <c r="N15" s="4">
        <v>146.63299909105399</v>
      </c>
      <c r="R15" s="7">
        <v>14</v>
      </c>
      <c r="U15" s="1"/>
      <c r="V15" s="1"/>
    </row>
    <row r="16" spans="1:30" x14ac:dyDescent="0.35">
      <c r="A16" s="4">
        <v>162.03514762892399</v>
      </c>
      <c r="B16" s="4">
        <v>152.283807711181</v>
      </c>
      <c r="C16" s="4">
        <v>145.722839504066</v>
      </c>
      <c r="D16" s="4">
        <v>163.912403512163</v>
      </c>
      <c r="E16" s="4">
        <v>155.42116137213901</v>
      </c>
      <c r="F16" s="4">
        <v>147.93688410569399</v>
      </c>
      <c r="G16" s="4">
        <v>145.24427410952799</v>
      </c>
      <c r="H16" s="4">
        <v>146.675794766623</v>
      </c>
      <c r="I16" s="4">
        <v>162.05416109399701</v>
      </c>
      <c r="J16" s="4">
        <v>144.67362595452599</v>
      </c>
      <c r="K16" s="4">
        <v>147.353825959293</v>
      </c>
      <c r="L16" s="4">
        <v>151.00383301124199</v>
      </c>
      <c r="M16" s="4">
        <v>145.63384534321801</v>
      </c>
      <c r="N16" s="4">
        <v>147.47588833429401</v>
      </c>
      <c r="U16" s="8" t="s">
        <v>34</v>
      </c>
      <c r="V16" s="10">
        <f>V12/V13</f>
        <v>6.6063153017545355</v>
      </c>
      <c r="Y16" t="s">
        <v>52</v>
      </c>
    </row>
    <row r="17" spans="1:40" x14ac:dyDescent="0.35">
      <c r="A17" s="4">
        <v>154.30217557068499</v>
      </c>
      <c r="B17" s="4">
        <v>148.33813319864799</v>
      </c>
      <c r="C17" s="4">
        <v>143.506176491715</v>
      </c>
      <c r="D17" s="4">
        <v>158.82257295143</v>
      </c>
      <c r="E17" s="4">
        <v>151.84753284707199</v>
      </c>
      <c r="F17" s="4">
        <v>157.19513122903999</v>
      </c>
      <c r="G17" s="4">
        <v>152.40417904011801</v>
      </c>
      <c r="H17" s="4">
        <v>146.79181104535999</v>
      </c>
      <c r="I17" s="4">
        <v>149.76650100715401</v>
      </c>
      <c r="J17" s="4">
        <v>144.66246157042099</v>
      </c>
      <c r="K17" s="4">
        <v>148.67283692318799</v>
      </c>
      <c r="L17" s="4">
        <v>156.05095940562401</v>
      </c>
      <c r="M17" s="4">
        <v>146.83027319740501</v>
      </c>
      <c r="N17" s="4">
        <v>144.53612099001401</v>
      </c>
    </row>
    <row r="18" spans="1:40" x14ac:dyDescent="0.35">
      <c r="A18" s="4">
        <v>146.91453025548299</v>
      </c>
      <c r="B18" s="4">
        <v>162.317333729784</v>
      </c>
      <c r="C18" s="4">
        <v>162.53781678863399</v>
      </c>
      <c r="D18" s="4">
        <v>163.91256958983001</v>
      </c>
      <c r="E18" s="4">
        <v>151.79340804069699</v>
      </c>
      <c r="F18" s="4">
        <v>151.74815726246399</v>
      </c>
      <c r="G18" s="4">
        <v>147.31425123784899</v>
      </c>
      <c r="H18" s="4">
        <v>146.83620577713</v>
      </c>
      <c r="I18" s="4">
        <v>151.956096848085</v>
      </c>
      <c r="J18" s="4">
        <v>147.60096701473799</v>
      </c>
      <c r="K18" s="4">
        <v>151.93084236323401</v>
      </c>
      <c r="L18" s="4">
        <v>151.64308610226499</v>
      </c>
      <c r="M18" s="4">
        <v>144.575704019613</v>
      </c>
      <c r="N18" s="4">
        <v>149.43668480302401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4">
        <v>161.42872885907701</v>
      </c>
      <c r="B19" s="4">
        <v>157.83141813074101</v>
      </c>
      <c r="C19" s="4">
        <v>154.71788366811799</v>
      </c>
      <c r="D19" s="4">
        <v>160.821929485834</v>
      </c>
      <c r="E19" s="4">
        <v>162.540021477284</v>
      </c>
      <c r="F19" s="4">
        <v>163.91256958983001</v>
      </c>
      <c r="G19" s="4">
        <v>163.91256958983001</v>
      </c>
      <c r="H19" s="4">
        <v>163.91256958983001</v>
      </c>
      <c r="I19" s="4">
        <v>152.17971514465</v>
      </c>
      <c r="J19" s="4">
        <v>147.52167980724701</v>
      </c>
      <c r="K19" s="4">
        <v>163.91029958682</v>
      </c>
      <c r="L19" s="4">
        <v>150.57576383549701</v>
      </c>
      <c r="M19" s="4">
        <v>163.91256958983001</v>
      </c>
      <c r="N19" s="4">
        <v>145.59060129950799</v>
      </c>
    </row>
    <row r="20" spans="1:40" x14ac:dyDescent="0.35">
      <c r="A20" s="4">
        <v>156.52836426546699</v>
      </c>
      <c r="B20" s="4">
        <v>157.65276723392</v>
      </c>
      <c r="C20" s="4">
        <v>142.30555182791801</v>
      </c>
      <c r="D20" s="4">
        <v>163.91256958983001</v>
      </c>
      <c r="E20" s="4">
        <v>158.87730676055699</v>
      </c>
      <c r="F20" s="4">
        <v>162.09295104236699</v>
      </c>
      <c r="G20" s="4">
        <v>160.33498569296</v>
      </c>
      <c r="H20" s="4">
        <v>163.91256958983001</v>
      </c>
      <c r="I20" s="4">
        <v>151.16096458165899</v>
      </c>
      <c r="J20" s="4">
        <v>143.727258807894</v>
      </c>
      <c r="K20" s="4">
        <v>163.91256958983001</v>
      </c>
      <c r="L20" s="4">
        <v>150.502970135407</v>
      </c>
      <c r="M20" s="4">
        <v>159.61061142926499</v>
      </c>
      <c r="N20" s="4">
        <v>149.69823384331201</v>
      </c>
    </row>
    <row r="21" spans="1:40" x14ac:dyDescent="0.35">
      <c r="A21" s="4">
        <v>161.94764537087801</v>
      </c>
      <c r="B21" s="4">
        <v>156.94330634187699</v>
      </c>
      <c r="C21" s="4">
        <v>156.14325618942101</v>
      </c>
      <c r="D21" s="4">
        <v>163.91256958983001</v>
      </c>
      <c r="E21" s="4">
        <v>148.37000318568201</v>
      </c>
      <c r="F21" s="4">
        <v>163.91256958983001</v>
      </c>
      <c r="G21" s="4">
        <v>162.225048586095</v>
      </c>
      <c r="H21" s="4">
        <v>163.91256958983001</v>
      </c>
      <c r="I21" s="4">
        <v>148.138974719007</v>
      </c>
      <c r="J21" s="4">
        <v>161.12521102247101</v>
      </c>
      <c r="K21" s="4">
        <v>163.91256958983001</v>
      </c>
      <c r="L21" s="4">
        <v>152.80982749891001</v>
      </c>
      <c r="M21" s="4">
        <v>150.210632116981</v>
      </c>
      <c r="N21" s="4">
        <v>160.398684750651</v>
      </c>
      <c r="P21" s="1"/>
      <c r="Q21" s="3" t="s">
        <v>35</v>
      </c>
      <c r="R21" s="3" t="s">
        <v>36</v>
      </c>
      <c r="S21" s="3" t="s">
        <v>37</v>
      </c>
      <c r="T21" s="3" t="s">
        <v>38</v>
      </c>
    </row>
    <row r="22" spans="1:40" x14ac:dyDescent="0.35">
      <c r="A22" s="4">
        <v>158.645212479393</v>
      </c>
      <c r="B22" s="4">
        <v>161.10450767707599</v>
      </c>
      <c r="C22" s="4">
        <v>156.72230296540499</v>
      </c>
      <c r="D22" s="4">
        <v>160.610213366024</v>
      </c>
      <c r="E22" s="4">
        <v>163.91279102177899</v>
      </c>
      <c r="F22" s="4">
        <v>163.834663724888</v>
      </c>
      <c r="G22" s="4">
        <v>160.06067566575399</v>
      </c>
      <c r="H22" s="4">
        <v>163.91256958983001</v>
      </c>
      <c r="I22" s="4">
        <v>162.54643782674</v>
      </c>
      <c r="J22" s="4">
        <v>156.222246325783</v>
      </c>
      <c r="K22" s="4">
        <v>144.581344041417</v>
      </c>
      <c r="L22" s="4">
        <v>163.91256958983001</v>
      </c>
      <c r="M22" s="4">
        <v>159.15970788695699</v>
      </c>
      <c r="N22" s="4">
        <v>152.95137554198399</v>
      </c>
      <c r="P22" s="1" t="s">
        <v>39</v>
      </c>
      <c r="Q22" s="1">
        <f>AVERAGE(A3:C62)</f>
        <v>152.13021814305611</v>
      </c>
      <c r="R22" s="1">
        <f>AVERAGE(D3:H100)</f>
        <v>155.03677966895853</v>
      </c>
      <c r="S22" s="1">
        <f>AVERAGE(I3:J78)</f>
        <v>152.88494482127803</v>
      </c>
      <c r="T22" s="1">
        <f>AVERAGE(K3:N79)</f>
        <v>152.28927550939045</v>
      </c>
    </row>
    <row r="23" spans="1:40" x14ac:dyDescent="0.35">
      <c r="A23" s="4">
        <v>162.76649614281499</v>
      </c>
      <c r="B23" s="4">
        <v>160.14334386294101</v>
      </c>
      <c r="C23" s="4">
        <v>156.212176661971</v>
      </c>
      <c r="D23" s="4">
        <v>161.953057788802</v>
      </c>
      <c r="E23" s="4">
        <v>163.91256958983001</v>
      </c>
      <c r="F23" s="4">
        <v>161.34357530006</v>
      </c>
      <c r="G23" s="4">
        <v>163.91256958983001</v>
      </c>
      <c r="H23" s="4">
        <v>160.91365570969899</v>
      </c>
      <c r="I23" s="4">
        <v>160.39237733665499</v>
      </c>
      <c r="J23" s="4">
        <v>151.68074142435401</v>
      </c>
      <c r="K23" s="4">
        <v>161.57036882891299</v>
      </c>
      <c r="L23" s="4">
        <v>153.559252730841</v>
      </c>
      <c r="M23" s="4">
        <v>159.15970788695699</v>
      </c>
      <c r="N23" s="4">
        <v>153.627900455467</v>
      </c>
      <c r="P23" s="1" t="s">
        <v>29</v>
      </c>
      <c r="Q23" s="1">
        <f>_xlfn.VAR.P(A3:C62)</f>
        <v>55.408529791793121</v>
      </c>
      <c r="R23" s="1">
        <f>_xlfn.VAR.P(D3:H100)</f>
        <v>65.790781339136558</v>
      </c>
      <c r="S23" s="1">
        <f>_xlfn.VAR.P(I3:J78)</f>
        <v>52.307132563358081</v>
      </c>
      <c r="T23" s="1">
        <f>VAR(K3:N79)</f>
        <v>61.476872972868755</v>
      </c>
    </row>
    <row r="24" spans="1:40" x14ac:dyDescent="0.35">
      <c r="A24" s="4">
        <v>161.178916074147</v>
      </c>
      <c r="B24" s="4">
        <v>156.12658474117799</v>
      </c>
      <c r="C24" s="4">
        <v>153.477367663221</v>
      </c>
      <c r="D24" s="4">
        <v>163.91256958983001</v>
      </c>
      <c r="E24" s="4">
        <v>163.901823358493</v>
      </c>
      <c r="F24" s="4">
        <v>161.203829956269</v>
      </c>
      <c r="G24" s="4">
        <v>162.76599079298899</v>
      </c>
      <c r="H24" s="4">
        <v>160.42759039500001</v>
      </c>
      <c r="I24" s="4">
        <v>159.50514272906199</v>
      </c>
      <c r="J24" s="4">
        <v>155.224870975605</v>
      </c>
      <c r="K24" s="4">
        <v>146.179820580003</v>
      </c>
      <c r="L24" s="4">
        <v>156.893270564804</v>
      </c>
      <c r="M24" s="4">
        <v>154.43571783725599</v>
      </c>
      <c r="N24" s="4">
        <v>153.39563230416999</v>
      </c>
      <c r="P24" s="1" t="s">
        <v>30</v>
      </c>
      <c r="Q24" s="1">
        <f>COUNTA(A3:C62)</f>
        <v>159</v>
      </c>
      <c r="R24" s="1">
        <f>COUNTA(D3:H100)</f>
        <v>357</v>
      </c>
      <c r="S24" s="1">
        <f>COUNTA(I3:J78)</f>
        <v>130</v>
      </c>
      <c r="T24" s="1">
        <f>COUNTA(K3:N79)</f>
        <v>242</v>
      </c>
    </row>
    <row r="25" spans="1:40" x14ac:dyDescent="0.35">
      <c r="A25" s="4">
        <v>159.46154057862299</v>
      </c>
      <c r="B25" s="4">
        <v>159.475483879411</v>
      </c>
      <c r="C25" s="4">
        <v>159.27367923796101</v>
      </c>
      <c r="D25" s="4">
        <v>160.66839468446199</v>
      </c>
      <c r="E25" s="4">
        <v>163.404940860724</v>
      </c>
      <c r="F25" s="4">
        <v>158.85553388160801</v>
      </c>
      <c r="G25" s="4">
        <v>163.91256958983001</v>
      </c>
      <c r="H25" s="4">
        <v>163.91256958983001</v>
      </c>
      <c r="I25" s="4">
        <v>159.347963873498</v>
      </c>
      <c r="J25" s="4">
        <v>158.73751007668301</v>
      </c>
      <c r="K25" s="4">
        <v>163.55799886384401</v>
      </c>
      <c r="L25" s="4">
        <v>162.92814270574101</v>
      </c>
      <c r="M25" s="4">
        <v>159.548984547646</v>
      </c>
      <c r="N25" s="4">
        <v>155.47923764119301</v>
      </c>
    </row>
    <row r="26" spans="1:40" x14ac:dyDescent="0.35">
      <c r="A26" s="4">
        <v>162.269775512883</v>
      </c>
      <c r="B26" s="4">
        <v>158.54504552764999</v>
      </c>
      <c r="C26" s="4">
        <v>152.66229632256901</v>
      </c>
      <c r="D26" s="4">
        <v>163.91279102177899</v>
      </c>
      <c r="E26" s="4">
        <v>163.91279102177899</v>
      </c>
      <c r="F26" s="4">
        <v>163.91256958983001</v>
      </c>
      <c r="G26" s="4">
        <v>154.49108768565301</v>
      </c>
      <c r="H26" s="4">
        <v>158.069613524837</v>
      </c>
      <c r="I26" s="4">
        <v>159.155879775242</v>
      </c>
      <c r="J26" s="4">
        <v>159.82957204224999</v>
      </c>
      <c r="K26" s="4">
        <v>162.33421321826401</v>
      </c>
      <c r="L26" s="4">
        <v>162.92814270574101</v>
      </c>
      <c r="M26" s="4">
        <v>154.00178082323501</v>
      </c>
      <c r="N26" s="4">
        <v>153.43770557661099</v>
      </c>
      <c r="P26" s="3" t="s">
        <v>50</v>
      </c>
    </row>
    <row r="27" spans="1:40" x14ac:dyDescent="0.35">
      <c r="A27" s="4">
        <v>156.784908791345</v>
      </c>
      <c r="B27" s="4">
        <v>157.844786867913</v>
      </c>
      <c r="C27" s="4">
        <v>155.021577022923</v>
      </c>
      <c r="D27" s="4">
        <v>163.13146758157899</v>
      </c>
      <c r="E27" s="4">
        <v>163.91279102177899</v>
      </c>
      <c r="F27" s="4">
        <v>163.91256958983001</v>
      </c>
      <c r="G27" s="4">
        <v>161.950005044633</v>
      </c>
      <c r="H27" s="4">
        <v>163.91256958983001</v>
      </c>
      <c r="I27" s="4">
        <v>159.74375840434701</v>
      </c>
      <c r="J27" s="4">
        <v>159.47059242214999</v>
      </c>
      <c r="K27" s="4">
        <v>162.667264780972</v>
      </c>
      <c r="L27" s="4">
        <v>159.728626578579</v>
      </c>
      <c r="M27" s="4">
        <v>158.94455599689499</v>
      </c>
      <c r="N27" s="4">
        <v>153.43770557661099</v>
      </c>
      <c r="P27" s="7">
        <f>SUM(Q24:T24)</f>
        <v>888</v>
      </c>
      <c r="U27" s="6" t="s">
        <v>40</v>
      </c>
      <c r="V27" s="1" cm="1">
        <f t="array" ref="V27">(SUM(Q22:T22*Q24:T24))/SUM(Q24:T24)</f>
        <v>153.45257041284091</v>
      </c>
    </row>
    <row r="28" spans="1:40" x14ac:dyDescent="0.35">
      <c r="A28" s="4">
        <v>160.94136764726599</v>
      </c>
      <c r="B28" s="4">
        <v>158.67784071528399</v>
      </c>
      <c r="C28" s="4">
        <v>155.622608050823</v>
      </c>
      <c r="D28" s="4">
        <v>163.91146234540099</v>
      </c>
      <c r="E28" s="4">
        <v>163.91256958983001</v>
      </c>
      <c r="F28" s="4">
        <v>163.73991732647701</v>
      </c>
      <c r="G28" s="4">
        <v>163.91256958983001</v>
      </c>
      <c r="H28" s="4">
        <v>151.02167730371499</v>
      </c>
      <c r="I28" s="4">
        <v>158.42280026035499</v>
      </c>
      <c r="J28" s="4">
        <v>156.88755510086301</v>
      </c>
      <c r="K28" s="4">
        <v>163.91256958983001</v>
      </c>
      <c r="L28" s="4">
        <v>163.91256958983001</v>
      </c>
      <c r="M28" s="4">
        <v>156.726735543377</v>
      </c>
      <c r="N28" s="4">
        <v>152.99234311465099</v>
      </c>
      <c r="P28" s="3" t="s">
        <v>51</v>
      </c>
      <c r="U28" s="6" t="s">
        <v>41</v>
      </c>
      <c r="V28" s="1" cm="1">
        <f t="array" ref="V28">SUM(Q24:T24*(Q22:T22-V27)^2)/(P29-1)</f>
        <v>514.4577010811887</v>
      </c>
      <c r="Y28" t="s">
        <v>47</v>
      </c>
    </row>
    <row r="29" spans="1:40" x14ac:dyDescent="0.35">
      <c r="A29" s="4">
        <v>163.821751060091</v>
      </c>
      <c r="B29" s="4">
        <v>160.91396844988799</v>
      </c>
      <c r="C29" s="4">
        <v>157.97614853088299</v>
      </c>
      <c r="D29" s="4">
        <v>163.91256958983001</v>
      </c>
      <c r="E29" s="4">
        <v>163.91256958983001</v>
      </c>
      <c r="F29" s="4">
        <v>152.50007202029701</v>
      </c>
      <c r="G29" s="4">
        <v>163.67165984702001</v>
      </c>
      <c r="H29" s="4">
        <v>161.39447164881</v>
      </c>
      <c r="I29" s="4">
        <v>163.91256958983001</v>
      </c>
      <c r="J29" s="4">
        <v>159.83488521723299</v>
      </c>
      <c r="K29" s="4">
        <v>159.89549054008501</v>
      </c>
      <c r="L29" s="4">
        <v>162.796322812211</v>
      </c>
      <c r="M29" s="4">
        <v>157.13010686696001</v>
      </c>
      <c r="N29" s="4">
        <v>160.21261281922901</v>
      </c>
      <c r="P29" s="7">
        <v>4</v>
      </c>
      <c r="U29" s="6" t="s">
        <v>42</v>
      </c>
      <c r="V29" s="1" cm="1">
        <f t="array" ref="V29">SUM((Q24:T24-1)*(Q23:T23))/(R13-P29)</f>
        <v>60.791416686618199</v>
      </c>
    </row>
    <row r="30" spans="1:40" x14ac:dyDescent="0.35">
      <c r="A30" s="4">
        <v>157.46036352840099</v>
      </c>
      <c r="B30" s="4">
        <v>157.09061446946899</v>
      </c>
      <c r="C30" s="4">
        <v>159.033937064535</v>
      </c>
      <c r="D30" s="4">
        <v>154.57340510372001</v>
      </c>
      <c r="E30" s="4">
        <v>161.466080308171</v>
      </c>
      <c r="F30" s="4">
        <v>160.09107017564</v>
      </c>
      <c r="G30" s="4">
        <v>162.13034521336201</v>
      </c>
      <c r="H30" s="4">
        <v>163.91256958983001</v>
      </c>
      <c r="I30" s="4">
        <v>159.126250616823</v>
      </c>
      <c r="J30" s="4">
        <v>156.07009825450399</v>
      </c>
      <c r="K30" s="4">
        <v>162.345823731011</v>
      </c>
      <c r="L30" s="4">
        <v>162.89503250049501</v>
      </c>
      <c r="M30" s="4">
        <v>160.250839455516</v>
      </c>
      <c r="N30" s="4">
        <v>156.50956096466501</v>
      </c>
      <c r="U30" s="1"/>
      <c r="V30" s="1"/>
    </row>
    <row r="31" spans="1:40" x14ac:dyDescent="0.35">
      <c r="A31" s="4">
        <v>158.91212869032401</v>
      </c>
      <c r="B31" s="4">
        <v>157.46652831249901</v>
      </c>
      <c r="C31" s="4">
        <v>156.01915045788601</v>
      </c>
      <c r="D31" s="4">
        <v>163.91256958983001</v>
      </c>
      <c r="E31" s="4">
        <v>163.62886791083699</v>
      </c>
      <c r="F31" s="4">
        <v>161.02050221422701</v>
      </c>
      <c r="G31" s="4">
        <v>163.91256958983001</v>
      </c>
      <c r="H31" s="4">
        <v>160.422131368642</v>
      </c>
      <c r="I31" s="4">
        <v>159.38179205909799</v>
      </c>
      <c r="J31" s="4">
        <v>158.45232963097101</v>
      </c>
      <c r="K31" s="4">
        <v>163.280986770711</v>
      </c>
      <c r="L31" s="4">
        <v>162.52736933376499</v>
      </c>
      <c r="M31" s="4">
        <v>156.83056798852499</v>
      </c>
      <c r="N31" s="4">
        <v>159.03228659453001</v>
      </c>
      <c r="U31" s="1" t="s">
        <v>43</v>
      </c>
      <c r="V31" s="10">
        <f>V28/V29</f>
        <v>8.4626700465500821</v>
      </c>
      <c r="Y31" t="s">
        <v>53</v>
      </c>
    </row>
    <row r="32" spans="1:40" x14ac:dyDescent="0.35">
      <c r="A32" s="4">
        <v>155.55346527025</v>
      </c>
      <c r="B32" s="4">
        <v>153.28588049216901</v>
      </c>
      <c r="C32" s="4">
        <v>156.868144171323</v>
      </c>
      <c r="D32" s="4">
        <v>163.91256958983001</v>
      </c>
      <c r="E32" s="4">
        <v>146.61963275401601</v>
      </c>
      <c r="F32" s="4">
        <v>160.26070705429601</v>
      </c>
      <c r="G32" s="4">
        <v>163.91256958983001</v>
      </c>
      <c r="H32" s="4">
        <v>159.432288586</v>
      </c>
      <c r="I32" s="4">
        <v>158.63108965672501</v>
      </c>
      <c r="J32" s="4">
        <v>149.47119909201601</v>
      </c>
      <c r="K32" s="4">
        <v>160.19394588761099</v>
      </c>
      <c r="L32" s="4">
        <v>160.856233836142</v>
      </c>
      <c r="M32" s="4">
        <v>158.04952224770301</v>
      </c>
      <c r="N32" s="4">
        <v>154.073392171221</v>
      </c>
    </row>
    <row r="33" spans="1:40" x14ac:dyDescent="0.35">
      <c r="A33" s="4">
        <v>155.39655272264901</v>
      </c>
      <c r="B33" s="4">
        <v>147.07524806134299</v>
      </c>
      <c r="C33" s="4">
        <v>163.91256958983001</v>
      </c>
      <c r="D33" s="4">
        <v>162.303420059681</v>
      </c>
      <c r="E33" s="4">
        <v>161.94903349189801</v>
      </c>
      <c r="F33" s="4">
        <v>163.91256958983001</v>
      </c>
      <c r="G33" s="4">
        <v>163.91256958983001</v>
      </c>
      <c r="H33" s="4">
        <v>163.84387531817799</v>
      </c>
      <c r="I33" s="4">
        <v>162.381949102005</v>
      </c>
      <c r="J33" s="4">
        <v>153.77746916663801</v>
      </c>
      <c r="K33" s="4">
        <v>162.42620582334899</v>
      </c>
      <c r="L33" s="4">
        <v>163.91256958983001</v>
      </c>
      <c r="M33" s="4">
        <v>157.471061870272</v>
      </c>
      <c r="N33" s="4">
        <v>156.31633487468801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4">
        <v>163.91256958983001</v>
      </c>
      <c r="B34" s="4">
        <v>142.25075951218599</v>
      </c>
      <c r="C34" s="4">
        <v>160.95289473055101</v>
      </c>
      <c r="D34" s="4">
        <v>163.91256958983001</v>
      </c>
      <c r="E34" s="4">
        <v>145.148291175243</v>
      </c>
      <c r="F34" s="4">
        <v>163.70234002285099</v>
      </c>
      <c r="G34" s="4">
        <v>161.113910514829</v>
      </c>
      <c r="H34" s="4">
        <v>163.91256958983001</v>
      </c>
      <c r="I34" s="4">
        <v>161.49069724437601</v>
      </c>
      <c r="J34" s="4">
        <v>158.397558446923</v>
      </c>
      <c r="K34" s="4">
        <v>163.86761290495201</v>
      </c>
      <c r="L34" s="4">
        <v>163.564166857701</v>
      </c>
      <c r="M34" s="4">
        <v>159.369005169833</v>
      </c>
      <c r="N34" s="4">
        <v>161.704384020898</v>
      </c>
    </row>
    <row r="35" spans="1:40" x14ac:dyDescent="0.35">
      <c r="A35" s="4">
        <v>154.66795818722801</v>
      </c>
      <c r="B35" s="4">
        <v>143.54668911011399</v>
      </c>
      <c r="C35" s="4">
        <v>142.68099085481001</v>
      </c>
      <c r="D35" s="4">
        <v>158.896461301464</v>
      </c>
      <c r="E35" s="4">
        <v>161.20776118097399</v>
      </c>
      <c r="F35" s="4">
        <v>163.91256958983001</v>
      </c>
      <c r="G35" s="4">
        <v>163.91256958983001</v>
      </c>
      <c r="H35" s="4">
        <v>163.91256958983001</v>
      </c>
      <c r="I35" s="4">
        <v>163.91256958983001</v>
      </c>
      <c r="J35" s="4">
        <v>155.55114617277999</v>
      </c>
      <c r="K35" s="4">
        <v>163.91256958983001</v>
      </c>
      <c r="L35" s="4">
        <v>159.51607802953299</v>
      </c>
      <c r="M35" s="4">
        <v>149.44517984778</v>
      </c>
      <c r="N35" s="4">
        <v>147.61073680977401</v>
      </c>
    </row>
    <row r="36" spans="1:40" x14ac:dyDescent="0.35">
      <c r="A36" s="4">
        <v>155.04204501765099</v>
      </c>
      <c r="B36" s="4">
        <v>142.458727460326</v>
      </c>
      <c r="C36" s="4">
        <v>163.244893822835</v>
      </c>
      <c r="D36" s="4">
        <v>158.86583331755</v>
      </c>
      <c r="E36" s="4">
        <v>163.91256958983001</v>
      </c>
      <c r="F36" s="4">
        <v>163.11795047697299</v>
      </c>
      <c r="G36" s="4">
        <v>157.152559148525</v>
      </c>
      <c r="H36" s="4">
        <v>162.11606043812199</v>
      </c>
      <c r="I36" s="4">
        <v>157.095105779345</v>
      </c>
      <c r="J36" s="4">
        <v>158.87829514126301</v>
      </c>
      <c r="K36" s="4">
        <v>163.91256958983001</v>
      </c>
      <c r="L36" s="4">
        <v>160.84544454563999</v>
      </c>
      <c r="M36" s="4">
        <v>143.943956549756</v>
      </c>
      <c r="N36" s="4">
        <v>154.172666420307</v>
      </c>
      <c r="P36" s="1"/>
      <c r="Q36" s="3" t="s">
        <v>44</v>
      </c>
      <c r="R36" s="3" t="s">
        <v>45</v>
      </c>
      <c r="S36" s="3" t="s">
        <v>46</v>
      </c>
    </row>
    <row r="37" spans="1:40" x14ac:dyDescent="0.35">
      <c r="A37" s="4">
        <v>161.717294753087</v>
      </c>
      <c r="B37" s="4">
        <v>145.47946007539099</v>
      </c>
      <c r="C37" s="4">
        <v>160.85135275164299</v>
      </c>
      <c r="D37" s="4">
        <v>163.91256958983001</v>
      </c>
      <c r="E37" s="4">
        <v>142.4776858692</v>
      </c>
      <c r="F37" s="4">
        <v>163.91256958983001</v>
      </c>
      <c r="G37" s="4">
        <v>157.58501504319901</v>
      </c>
      <c r="H37" s="4">
        <v>158.498088535611</v>
      </c>
      <c r="I37" s="4">
        <v>159.04053581016501</v>
      </c>
      <c r="J37" s="4">
        <v>156.160976841608</v>
      </c>
      <c r="K37" s="4">
        <v>163.91256958983001</v>
      </c>
      <c r="L37" s="4">
        <v>163.732007914511</v>
      </c>
      <c r="M37" s="4">
        <v>144.661445914475</v>
      </c>
      <c r="N37" s="4">
        <v>153.12158054880399</v>
      </c>
      <c r="P37" s="1" t="s">
        <v>39</v>
      </c>
      <c r="Q37" s="1">
        <f>AVERAGE(A3:B56,D3:E81,I3:I78,K3:L78)</f>
        <v>154.10349487944501</v>
      </c>
      <c r="R37" s="1">
        <f>AVERAGE(G3:H100,C3:C62,M3:N67,J3:J74)</f>
        <v>152.46412649697928</v>
      </c>
      <c r="S37" s="1">
        <f>AVERAGE(F3:F66)</f>
        <v>154.75443741425255</v>
      </c>
    </row>
    <row r="38" spans="1:40" x14ac:dyDescent="0.35">
      <c r="A38" s="4">
        <v>158.20608336137099</v>
      </c>
      <c r="B38" s="4">
        <v>145.15980774238599</v>
      </c>
      <c r="C38" s="4">
        <v>162.33627106910501</v>
      </c>
      <c r="D38" s="4">
        <v>160.31121852660101</v>
      </c>
      <c r="E38" s="4">
        <v>160.64544307758399</v>
      </c>
      <c r="F38" s="4">
        <v>160.51414394623501</v>
      </c>
      <c r="G38" s="4">
        <v>157.92401851940201</v>
      </c>
      <c r="H38" s="4">
        <v>162.88276275327101</v>
      </c>
      <c r="I38" s="4">
        <v>159.73740445754501</v>
      </c>
      <c r="J38" s="4">
        <v>155.68692439412399</v>
      </c>
      <c r="K38" s="4">
        <v>143.686445311543</v>
      </c>
      <c r="L38" s="4">
        <v>160.609079765562</v>
      </c>
      <c r="M38" s="4">
        <v>145.08902790689999</v>
      </c>
      <c r="N38" s="4">
        <v>151.17944852474201</v>
      </c>
      <c r="P38" s="1" t="s">
        <v>29</v>
      </c>
      <c r="Q38" s="1">
        <f>_xlfn.VAR.P(A3:B56,D3:E81,I3:I78,K3:L78)</f>
        <v>62.667129891480542</v>
      </c>
      <c r="R38" s="1">
        <f>_xlfn.VAR.P(G3:H100,C3:C62,M3:N67,J3:J74)</f>
        <v>60.504087183402078</v>
      </c>
      <c r="S38" s="1">
        <f>_xlfn.VAR.P(F3:F66)</f>
        <v>62.025791441889261</v>
      </c>
    </row>
    <row r="39" spans="1:40" x14ac:dyDescent="0.35">
      <c r="A39" s="4">
        <v>146.97544027689199</v>
      </c>
      <c r="B39" s="4">
        <v>143.464891181231</v>
      </c>
      <c r="C39" s="4">
        <v>158.42644487167601</v>
      </c>
      <c r="D39" s="4">
        <v>162.684434928375</v>
      </c>
      <c r="E39" s="4">
        <v>143.20756962925699</v>
      </c>
      <c r="F39" s="4">
        <v>160.68711367543901</v>
      </c>
      <c r="G39" s="4">
        <v>156.56688096666099</v>
      </c>
      <c r="H39" s="4">
        <v>159.926555170765</v>
      </c>
      <c r="I39" s="4">
        <v>158.99414144479601</v>
      </c>
      <c r="J39" s="4">
        <v>140.02082115972101</v>
      </c>
      <c r="K39" s="4">
        <v>163.01476048312199</v>
      </c>
      <c r="L39" s="4">
        <v>163.82007268135899</v>
      </c>
      <c r="M39" s="4">
        <v>145.08902790689999</v>
      </c>
      <c r="N39" s="4">
        <v>145.29446801803999</v>
      </c>
      <c r="P39" s="1" t="s">
        <v>30</v>
      </c>
      <c r="Q39" s="1">
        <f>COUNTA(A3:B56,D3:E81,I3:I78,K3:L78)</f>
        <v>446</v>
      </c>
      <c r="R39" s="1">
        <f>COUNTA(G3:H100,C3:C62,M3:N67,J3:J74)</f>
        <v>378</v>
      </c>
      <c r="S39" s="1">
        <f>COUNTA(F3:F66)</f>
        <v>64</v>
      </c>
    </row>
    <row r="40" spans="1:40" x14ac:dyDescent="0.35">
      <c r="A40" s="4">
        <v>138.388884209304</v>
      </c>
      <c r="B40" s="4">
        <v>143.00591625651001</v>
      </c>
      <c r="C40" s="4">
        <v>161.88543858842701</v>
      </c>
      <c r="D40" s="4">
        <v>161.43160209070399</v>
      </c>
      <c r="E40" s="4">
        <v>163.318768097787</v>
      </c>
      <c r="F40" s="4">
        <v>156.623312678188</v>
      </c>
      <c r="G40" s="4">
        <v>154.93221698288301</v>
      </c>
      <c r="H40" s="4">
        <v>158.853353588912</v>
      </c>
      <c r="I40" s="4">
        <v>155.74864269278001</v>
      </c>
      <c r="J40" s="4">
        <v>142.988077590171</v>
      </c>
      <c r="K40" s="4">
        <v>148.41066645386999</v>
      </c>
      <c r="L40" s="4">
        <v>162.19332548604601</v>
      </c>
      <c r="M40" s="4">
        <v>145.39586087722401</v>
      </c>
      <c r="N40" s="4">
        <v>147.67594839113301</v>
      </c>
    </row>
    <row r="41" spans="1:40" x14ac:dyDescent="0.35">
      <c r="A41" s="4">
        <v>142.194270095859</v>
      </c>
      <c r="B41" s="4">
        <v>141.120555161727</v>
      </c>
      <c r="C41" s="4">
        <v>162.37831689707701</v>
      </c>
      <c r="D41" s="4">
        <v>154.14186083443099</v>
      </c>
      <c r="E41" s="4">
        <v>157.47129429664099</v>
      </c>
      <c r="F41" s="4">
        <v>159.95061085483101</v>
      </c>
      <c r="G41" s="4">
        <v>161.44389467860901</v>
      </c>
      <c r="H41" s="4">
        <v>162.759481786462</v>
      </c>
      <c r="I41" s="4">
        <v>163.91256958983001</v>
      </c>
      <c r="J41" s="4">
        <v>144.551050067597</v>
      </c>
      <c r="K41" s="4">
        <v>161.58304584234</v>
      </c>
      <c r="L41" s="4">
        <v>163.91256958983001</v>
      </c>
      <c r="M41" s="4">
        <v>143.69609914038401</v>
      </c>
      <c r="N41" s="4">
        <v>153.61577223013299</v>
      </c>
    </row>
    <row r="42" spans="1:40" x14ac:dyDescent="0.35">
      <c r="A42" s="4">
        <v>144.227751058737</v>
      </c>
      <c r="B42" s="4">
        <v>147.62049562819601</v>
      </c>
      <c r="C42" s="4">
        <v>160.35018264284</v>
      </c>
      <c r="D42" s="4">
        <v>149.04554466252699</v>
      </c>
      <c r="E42" s="4">
        <v>144.296876960953</v>
      </c>
      <c r="F42" s="4">
        <v>161.52363032818801</v>
      </c>
      <c r="G42" s="4">
        <v>152.030335673</v>
      </c>
      <c r="H42" s="4">
        <v>156.070644459579</v>
      </c>
      <c r="I42" s="4">
        <v>161.76803803836401</v>
      </c>
      <c r="J42" s="4">
        <v>144.01536889566299</v>
      </c>
      <c r="K42" s="4">
        <v>163.268535246841</v>
      </c>
      <c r="L42" s="4">
        <v>150.20151222707801</v>
      </c>
      <c r="M42" s="4">
        <v>142.79884046139901</v>
      </c>
      <c r="N42" s="4">
        <v>142.93310146681901</v>
      </c>
      <c r="U42" s="6" t="s">
        <v>40</v>
      </c>
      <c r="V42" s="1" cm="1">
        <f t="array" ref="V42">(SUM(Q37:S37*Q39:S39))/SUM(Q39:S39)</f>
        <v>153.452570412841</v>
      </c>
    </row>
    <row r="43" spans="1:40" x14ac:dyDescent="0.35">
      <c r="A43" s="4">
        <v>143.01758382538401</v>
      </c>
      <c r="B43" s="4">
        <v>152.89704012852201</v>
      </c>
      <c r="C43" s="4">
        <v>162.08215924931099</v>
      </c>
      <c r="D43" s="4">
        <v>141.56188300812801</v>
      </c>
      <c r="E43" s="4">
        <v>163.886845100534</v>
      </c>
      <c r="F43" s="4">
        <v>163.91256958983001</v>
      </c>
      <c r="G43" s="4">
        <v>158.736606002819</v>
      </c>
      <c r="H43" s="4">
        <v>162.30481909159801</v>
      </c>
      <c r="I43" s="4">
        <v>161.60935491289999</v>
      </c>
      <c r="J43" s="4">
        <v>145.984042352068</v>
      </c>
      <c r="K43" s="4">
        <v>163.45591038237899</v>
      </c>
      <c r="L43" s="4">
        <v>154.657360154483</v>
      </c>
      <c r="M43" s="4">
        <v>147.44719165048599</v>
      </c>
      <c r="N43" s="4">
        <v>145.944702036846</v>
      </c>
      <c r="U43" s="6" t="s">
        <v>41</v>
      </c>
      <c r="V43" s="1" cm="1">
        <f t="array" ref="V43">SUM(Q39:S39*(Q37:S37-V42)^2)/(Q48-1)</f>
        <v>333.37817935051294</v>
      </c>
      <c r="Y43" t="s">
        <v>48</v>
      </c>
    </row>
    <row r="44" spans="1:40" x14ac:dyDescent="0.35">
      <c r="A44" s="4">
        <v>143.815035598403</v>
      </c>
      <c r="B44" s="4">
        <v>146.19345486458499</v>
      </c>
      <c r="C44" s="4">
        <v>163.76985130187799</v>
      </c>
      <c r="D44" s="4">
        <v>142.554403057846</v>
      </c>
      <c r="E44" s="4">
        <v>163.91256958983001</v>
      </c>
      <c r="F44" s="4">
        <v>163.46984414149401</v>
      </c>
      <c r="G44" s="4">
        <v>163.91256958983001</v>
      </c>
      <c r="H44" s="4">
        <v>152.90726622690499</v>
      </c>
      <c r="I44" s="4">
        <v>163.91256958983001</v>
      </c>
      <c r="J44" s="4">
        <v>144.53096707682801</v>
      </c>
      <c r="K44" s="4">
        <v>163.91256958983001</v>
      </c>
      <c r="L44" s="4">
        <v>160.59319380505599</v>
      </c>
      <c r="M44" s="4">
        <v>143.55649943729301</v>
      </c>
      <c r="N44" s="4">
        <v>143.78643682040899</v>
      </c>
      <c r="U44" s="6" t="s">
        <v>42</v>
      </c>
      <c r="V44" s="1" cm="1">
        <f t="array" ref="V44">SUM((Q39:S39-1)*(Q38:S38))/(P27-Q48)</f>
        <v>61.700043537503326</v>
      </c>
    </row>
    <row r="45" spans="1:40" x14ac:dyDescent="0.35">
      <c r="A45" s="4">
        <v>148.36071984599801</v>
      </c>
      <c r="B45" s="4">
        <v>145.63112050068699</v>
      </c>
      <c r="C45" s="4">
        <v>163.91256958983001</v>
      </c>
      <c r="D45" s="4">
        <v>148.551020424147</v>
      </c>
      <c r="E45" s="4">
        <v>163.28658116349001</v>
      </c>
      <c r="F45" s="4">
        <v>152.39209156758301</v>
      </c>
      <c r="G45" s="4">
        <v>159.098736506113</v>
      </c>
      <c r="H45" s="4">
        <v>160.318338760958</v>
      </c>
      <c r="I45" s="4">
        <v>163.88551244898201</v>
      </c>
      <c r="J45" s="4">
        <v>147.08293741173799</v>
      </c>
      <c r="K45" s="4">
        <v>163.90115820632101</v>
      </c>
      <c r="L45" s="4">
        <v>160.59319380505599</v>
      </c>
      <c r="M45" s="4">
        <v>144.29634731738901</v>
      </c>
      <c r="N45" s="4">
        <v>143.78643682040899</v>
      </c>
      <c r="Q45" s="3" t="s">
        <v>50</v>
      </c>
      <c r="U45" s="1"/>
      <c r="V45" s="1"/>
    </row>
    <row r="46" spans="1:40" x14ac:dyDescent="0.35">
      <c r="A46" s="4">
        <v>145.71744454138499</v>
      </c>
      <c r="B46" s="4">
        <v>143.00775954650501</v>
      </c>
      <c r="C46" s="4">
        <v>163.91256958983001</v>
      </c>
      <c r="D46" s="4">
        <v>144.24961175442701</v>
      </c>
      <c r="E46" s="4">
        <v>158.12346727288099</v>
      </c>
      <c r="F46" s="4">
        <v>162.362581825001</v>
      </c>
      <c r="G46" s="4">
        <v>156.91981056264399</v>
      </c>
      <c r="H46" s="4">
        <v>163.91256958983001</v>
      </c>
      <c r="I46" s="4">
        <v>163.91256958983001</v>
      </c>
      <c r="J46" s="4">
        <v>143.76281397577699</v>
      </c>
      <c r="K46" s="4">
        <v>160.10841534186901</v>
      </c>
      <c r="L46" s="4">
        <v>156.80914809018401</v>
      </c>
      <c r="M46" s="4">
        <v>145.52509896043401</v>
      </c>
      <c r="N46" s="4">
        <v>140.57467758698601</v>
      </c>
      <c r="Q46" s="7">
        <f>SUM(Q39:S39)</f>
        <v>888</v>
      </c>
      <c r="U46" s="1" t="s">
        <v>43</v>
      </c>
      <c r="V46" s="10">
        <f>V43/V44</f>
        <v>5.4032081703131158</v>
      </c>
      <c r="Y46" t="s">
        <v>54</v>
      </c>
    </row>
    <row r="47" spans="1:40" x14ac:dyDescent="0.35">
      <c r="A47" s="4">
        <v>144.96486166109199</v>
      </c>
      <c r="B47" s="4">
        <v>148.25995665740101</v>
      </c>
      <c r="C47" s="4">
        <v>163.44230487312001</v>
      </c>
      <c r="D47" s="4">
        <v>143.21357148800701</v>
      </c>
      <c r="E47" s="4">
        <v>163.91256958983001</v>
      </c>
      <c r="F47" s="4">
        <v>160.92576616366301</v>
      </c>
      <c r="G47" s="4">
        <v>161.20745884223501</v>
      </c>
      <c r="H47" s="4">
        <v>154.11607728865201</v>
      </c>
      <c r="I47" s="4">
        <v>162.285812979844</v>
      </c>
      <c r="J47" s="4">
        <v>143.581839539079</v>
      </c>
      <c r="K47" s="4">
        <v>163.91256958983001</v>
      </c>
      <c r="L47" s="4">
        <v>162.34436497630699</v>
      </c>
      <c r="M47" s="4">
        <v>146.71717822639599</v>
      </c>
      <c r="N47" s="4">
        <v>143.836283439966</v>
      </c>
      <c r="Q47" s="3" t="s">
        <v>51</v>
      </c>
    </row>
    <row r="48" spans="1:40" x14ac:dyDescent="0.35">
      <c r="A48" s="4">
        <v>148.67443685865601</v>
      </c>
      <c r="B48" s="4"/>
      <c r="C48" s="4">
        <v>145.03714274542801</v>
      </c>
      <c r="D48" s="4">
        <v>143.68019299402499</v>
      </c>
      <c r="E48" s="4">
        <v>163.91256958983001</v>
      </c>
      <c r="F48" s="4">
        <v>160.80437008397001</v>
      </c>
      <c r="G48" s="4">
        <v>161.90645619832401</v>
      </c>
      <c r="H48" s="4">
        <v>159.78739429972299</v>
      </c>
      <c r="I48" s="4">
        <v>163.91256958983001</v>
      </c>
      <c r="J48" s="4">
        <v>144.30111294720601</v>
      </c>
      <c r="K48" s="4">
        <v>161.24366455860601</v>
      </c>
      <c r="L48" s="4">
        <v>157.48186312237499</v>
      </c>
      <c r="M48" s="4">
        <v>143.81615520263799</v>
      </c>
      <c r="N48" s="4">
        <v>134.87959730483601</v>
      </c>
      <c r="Q48" s="7">
        <v>3</v>
      </c>
    </row>
    <row r="49" spans="1:41" x14ac:dyDescent="0.35">
      <c r="A49" s="4">
        <v>144.656365852547</v>
      </c>
      <c r="B49" s="4"/>
      <c r="C49" s="4">
        <v>141.739291477541</v>
      </c>
      <c r="D49" s="4">
        <v>142.558932856978</v>
      </c>
      <c r="E49" s="4">
        <v>163.91256958983001</v>
      </c>
      <c r="F49" s="4">
        <v>163.91256958983001</v>
      </c>
      <c r="G49" s="4">
        <v>163.91256958983001</v>
      </c>
      <c r="H49" s="4">
        <v>163.91256958983001</v>
      </c>
      <c r="I49" s="4">
        <v>161.389513843521</v>
      </c>
      <c r="J49" s="4">
        <v>140.787489115369</v>
      </c>
      <c r="K49" s="4">
        <v>160.42221410676601</v>
      </c>
      <c r="L49" s="4">
        <v>160.05938175557301</v>
      </c>
      <c r="M49" s="4">
        <v>144.66449252609499</v>
      </c>
      <c r="N49" s="4">
        <v>144.82245873245699</v>
      </c>
    </row>
    <row r="50" spans="1:41" x14ac:dyDescent="0.35">
      <c r="A50" s="4">
        <v>138.84909052684901</v>
      </c>
      <c r="B50" s="4"/>
      <c r="C50" s="4">
        <v>140.67008345890301</v>
      </c>
      <c r="D50" s="4">
        <v>138.827246714235</v>
      </c>
      <c r="E50" s="4">
        <v>163.475085375763</v>
      </c>
      <c r="F50" s="4">
        <v>163.89827529149801</v>
      </c>
      <c r="G50" s="4">
        <v>160.96735981047101</v>
      </c>
      <c r="H50" s="4">
        <v>162.358742903967</v>
      </c>
      <c r="I50" s="4">
        <v>163.91256958983001</v>
      </c>
      <c r="J50" s="4">
        <v>145.168435158032</v>
      </c>
      <c r="K50" s="4">
        <v>163.91256958983001</v>
      </c>
      <c r="L50" s="4">
        <v>160.73912179221301</v>
      </c>
      <c r="M50" s="4">
        <v>141.54372308171699</v>
      </c>
      <c r="N50" s="4">
        <v>147.809163613045</v>
      </c>
    </row>
    <row r="51" spans="1:41" x14ac:dyDescent="0.35">
      <c r="A51" s="4">
        <v>140.6893604551</v>
      </c>
      <c r="B51" s="4"/>
      <c r="C51" s="4">
        <v>143.325641346331</v>
      </c>
      <c r="D51" s="4">
        <v>147.16935727753801</v>
      </c>
      <c r="E51" s="4">
        <v>159.23278746081999</v>
      </c>
      <c r="F51" s="4">
        <v>144.385401717707</v>
      </c>
      <c r="G51" s="4">
        <v>145.754243508869</v>
      </c>
      <c r="H51" s="4">
        <v>152.576766399749</v>
      </c>
      <c r="I51" s="4">
        <v>162.08154412310199</v>
      </c>
      <c r="J51" s="4">
        <v>144.29740657222399</v>
      </c>
      <c r="K51" s="4">
        <v>148.560102690636</v>
      </c>
      <c r="L51" s="4">
        <v>158.77259571735101</v>
      </c>
      <c r="M51" s="4"/>
      <c r="N51" s="4">
        <v>145.208106644796</v>
      </c>
    </row>
    <row r="52" spans="1:41" x14ac:dyDescent="0.35">
      <c r="A52" s="4">
        <v>149.95047951407</v>
      </c>
      <c r="B52" s="4"/>
      <c r="C52" s="4">
        <v>147.01581094852901</v>
      </c>
      <c r="D52" s="4">
        <v>142.548575557032</v>
      </c>
      <c r="E52" s="4">
        <v>163.77648931013599</v>
      </c>
      <c r="F52" s="4">
        <v>141.790330884496</v>
      </c>
      <c r="G52" s="4">
        <v>143.95332852387099</v>
      </c>
      <c r="H52" s="4">
        <v>137.72417248334901</v>
      </c>
      <c r="I52" s="4">
        <v>163.47572575422001</v>
      </c>
      <c r="J52" s="4">
        <v>143.55419212166299</v>
      </c>
      <c r="K52" s="4">
        <v>141.63414540194699</v>
      </c>
      <c r="L52" s="4">
        <v>163.680477287934</v>
      </c>
      <c r="M52" s="4"/>
      <c r="N52" s="4">
        <v>144.293698615012</v>
      </c>
    </row>
    <row r="53" spans="1:41" x14ac:dyDescent="0.35">
      <c r="A53" s="4">
        <v>147.19784746174199</v>
      </c>
      <c r="B53" s="4"/>
      <c r="C53" s="4">
        <v>143.035362057903</v>
      </c>
      <c r="D53" s="4">
        <v>144.19994592164699</v>
      </c>
      <c r="E53" s="4">
        <v>147.217924321498</v>
      </c>
      <c r="F53" s="4">
        <v>146.350820649122</v>
      </c>
      <c r="G53" s="4">
        <v>144.20851083262099</v>
      </c>
      <c r="H53" s="4">
        <v>147.27637475128299</v>
      </c>
      <c r="I53" s="4">
        <v>163.77339595442999</v>
      </c>
      <c r="J53" s="4">
        <v>146.961032261367</v>
      </c>
      <c r="K53" s="4">
        <v>140.99288705138599</v>
      </c>
      <c r="L53" s="4">
        <v>162.331623616445</v>
      </c>
      <c r="M53" s="4"/>
      <c r="N53" s="4">
        <v>142.65479676521699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4">
        <v>143.55649943729301</v>
      </c>
      <c r="B54" s="4"/>
      <c r="C54" s="4">
        <v>141.92846661190501</v>
      </c>
      <c r="D54" s="4">
        <v>142.743282902587</v>
      </c>
      <c r="E54" s="4">
        <v>162.134150522439</v>
      </c>
      <c r="F54" s="4">
        <v>145.960896852019</v>
      </c>
      <c r="G54" s="4">
        <v>151.41225963461099</v>
      </c>
      <c r="H54" s="4">
        <v>146.50251052433799</v>
      </c>
      <c r="I54" s="4">
        <v>163.91256958983001</v>
      </c>
      <c r="J54" s="4">
        <v>144.919132113003</v>
      </c>
      <c r="K54" s="4">
        <v>139.66981943630299</v>
      </c>
      <c r="L54" s="4">
        <v>154.46665017378601</v>
      </c>
      <c r="M54" s="4"/>
      <c r="N54" s="4">
        <v>141.54081396684899</v>
      </c>
    </row>
    <row r="55" spans="1:41" x14ac:dyDescent="0.35">
      <c r="A55" s="4">
        <v>142.41213662113501</v>
      </c>
      <c r="B55" s="4"/>
      <c r="C55" s="4">
        <v>144.49997921078901</v>
      </c>
      <c r="D55" s="4"/>
      <c r="E55" s="4">
        <v>142.77363107020699</v>
      </c>
      <c r="F55" s="4">
        <v>138.834202978832</v>
      </c>
      <c r="G55" s="4">
        <v>143.06775958663599</v>
      </c>
      <c r="H55" s="4">
        <v>144.09162351155101</v>
      </c>
      <c r="I55" s="4">
        <v>159.59324337242199</v>
      </c>
      <c r="J55" s="4">
        <v>147.66445484157401</v>
      </c>
      <c r="K55" s="4">
        <v>140.85465959243399</v>
      </c>
      <c r="L55" s="4">
        <v>158.724945064802</v>
      </c>
      <c r="M55" s="4"/>
      <c r="N55" s="4">
        <v>146.93996135972799</v>
      </c>
    </row>
    <row r="56" spans="1:41" x14ac:dyDescent="0.35">
      <c r="A56" s="4">
        <v>142.35404122418601</v>
      </c>
      <c r="B56" s="4"/>
      <c r="C56" s="4">
        <v>147.55595666222399</v>
      </c>
      <c r="D56" s="4"/>
      <c r="E56" s="4">
        <v>151.98608709627001</v>
      </c>
      <c r="F56" s="4">
        <v>144.40582371330299</v>
      </c>
      <c r="G56" s="4">
        <v>141.16244431565801</v>
      </c>
      <c r="H56" s="4">
        <v>144.59466046189101</v>
      </c>
      <c r="I56" s="4">
        <v>158.98672652962901</v>
      </c>
      <c r="J56" s="4">
        <v>146.306389305175</v>
      </c>
      <c r="K56" s="4">
        <v>141.84669179042001</v>
      </c>
      <c r="L56" s="4">
        <v>161.342161381191</v>
      </c>
      <c r="M56" s="4"/>
      <c r="N56" s="4">
        <v>142.379836003919</v>
      </c>
      <c r="P56" s="1"/>
      <c r="Q56" s="3" t="s">
        <v>55</v>
      </c>
      <c r="R56" s="3" t="s">
        <v>56</v>
      </c>
      <c r="S56" s="3" t="s">
        <v>57</v>
      </c>
      <c r="T56" s="3" t="s">
        <v>58</v>
      </c>
      <c r="U56" s="3" t="s">
        <v>19</v>
      </c>
      <c r="V56" s="3" t="s">
        <v>22</v>
      </c>
      <c r="W56" s="3" t="s">
        <v>23</v>
      </c>
      <c r="X56" s="3" t="s">
        <v>59</v>
      </c>
      <c r="Y56" s="3" t="s">
        <v>60</v>
      </c>
    </row>
    <row r="57" spans="1:41" x14ac:dyDescent="0.35">
      <c r="A57" s="4"/>
      <c r="B57" s="4"/>
      <c r="C57" s="4">
        <v>143.14853089560901</v>
      </c>
      <c r="D57" s="4"/>
      <c r="E57" s="4">
        <v>163.33268670415401</v>
      </c>
      <c r="F57" s="4">
        <v>143.14853089560901</v>
      </c>
      <c r="G57" s="4">
        <v>136.286284004149</v>
      </c>
      <c r="H57" s="4">
        <v>146.13664645368701</v>
      </c>
      <c r="I57" s="4">
        <v>163.91256958983001</v>
      </c>
      <c r="J57" s="4"/>
      <c r="K57" s="4">
        <v>142.172653311609</v>
      </c>
      <c r="L57" s="4">
        <v>158.22826628493399</v>
      </c>
      <c r="M57" s="4"/>
      <c r="N57" s="4"/>
      <c r="P57" s="1" t="s">
        <v>39</v>
      </c>
      <c r="Q57" s="1">
        <f>AVERAGE(A3:B56)</f>
        <v>152.34345219482199</v>
      </c>
      <c r="R57" s="1">
        <f>AVERAGE(C3:C62)</f>
        <v>151.77838195764255</v>
      </c>
      <c r="S57" s="1">
        <f>AVERAGE(D3:E81)</f>
        <v>154.54408594962808</v>
      </c>
      <c r="T57" s="1">
        <f>AVERAGE(G3:H100)</f>
        <v>155.54673511052292</v>
      </c>
      <c r="U57" s="1">
        <f>AVERAGE(F3:F66)</f>
        <v>154.75443741425255</v>
      </c>
      <c r="V57" s="1">
        <f>AVERAGE(I3:I78)</f>
        <v>155.4049707644061</v>
      </c>
      <c r="W57" s="1">
        <f>AVERAGE(J3:J78)</f>
        <v>149.33824164206092</v>
      </c>
      <c r="X57" s="1">
        <f>AVERAGE(K3:L78)</f>
        <v>154.22931365320639</v>
      </c>
      <c r="Y57" s="1">
        <f>AVERAGE(M3:N66)</f>
        <v>149.62647805709392</v>
      </c>
    </row>
    <row r="58" spans="1:41" x14ac:dyDescent="0.35">
      <c r="A58" s="4"/>
      <c r="B58" s="4"/>
      <c r="C58" s="4">
        <v>141.70295624253799</v>
      </c>
      <c r="D58" s="4"/>
      <c r="E58" s="4">
        <v>142.76415865336301</v>
      </c>
      <c r="F58" s="4">
        <v>144.203158753064</v>
      </c>
      <c r="G58" s="4">
        <v>143.44738753527599</v>
      </c>
      <c r="H58" s="4">
        <v>147.16897677640401</v>
      </c>
      <c r="I58" s="4">
        <v>160.28351981271001</v>
      </c>
      <c r="J58" s="4"/>
      <c r="K58" s="4">
        <v>141.96802844540099</v>
      </c>
      <c r="L58" s="4">
        <v>158.97344191495901</v>
      </c>
      <c r="M58" s="4"/>
      <c r="N58" s="4"/>
      <c r="P58" s="1" t="s">
        <v>29</v>
      </c>
      <c r="Q58" s="1">
        <f>_xlfn.VAR.P(A3:B56)</f>
        <v>50.827302604727542</v>
      </c>
      <c r="R58" s="1">
        <f>_xlfn.VAR.P(C3:C62)</f>
        <v>62.768742493711315</v>
      </c>
      <c r="S58" s="1">
        <f>_xlfn.VAR.P(D3:E81)</f>
        <v>68.356761434519257</v>
      </c>
      <c r="T58" s="1">
        <f>_xlfn.VAR.P(G3:H100)</f>
        <v>64.71538230012635</v>
      </c>
      <c r="U58" s="1">
        <f>_xlfn.VAR.P(F3:F66)</f>
        <v>62.025791441889261</v>
      </c>
      <c r="V58" s="1">
        <f>_xlfn.VAR.P(I3:I78)</f>
        <v>47.523659941625652</v>
      </c>
      <c r="W58" s="1">
        <f>_xlfn.VAR.P(J3:J78)</f>
        <v>37.522539898643949</v>
      </c>
      <c r="X58" s="1">
        <f>_xlfn.VAR.P(K3:L78)</f>
        <v>70.628913997435276</v>
      </c>
      <c r="Y58" s="1">
        <f>_xlfn.VAR.P(M3:N66)</f>
        <v>36.056114697610163</v>
      </c>
    </row>
    <row r="59" spans="1:41" x14ac:dyDescent="0.35">
      <c r="A59" s="4"/>
      <c r="B59" s="4"/>
      <c r="C59" s="4">
        <v>146.66773623319</v>
      </c>
      <c r="D59" s="4"/>
      <c r="E59" s="4">
        <v>158.58469900531099</v>
      </c>
      <c r="F59" s="4">
        <v>146.943867236958</v>
      </c>
      <c r="G59" s="4">
        <v>140.95328389203101</v>
      </c>
      <c r="H59" s="4">
        <v>144.76945313896701</v>
      </c>
      <c r="I59" s="4">
        <v>157.816577033317</v>
      </c>
      <c r="J59" s="4"/>
      <c r="K59" s="4">
        <v>144.526841743272</v>
      </c>
      <c r="L59" s="4">
        <v>158.97197545526299</v>
      </c>
      <c r="M59" s="4"/>
      <c r="N59" s="4"/>
      <c r="P59" s="1" t="s">
        <v>30</v>
      </c>
      <c r="Q59" s="1">
        <f>COUNTA(A3:B56)</f>
        <v>99</v>
      </c>
      <c r="R59" s="1">
        <f>COUNTA(C3:C62)</f>
        <v>60</v>
      </c>
      <c r="S59" s="1">
        <f>COUNTA(D3:E81)</f>
        <v>131</v>
      </c>
      <c r="T59" s="1">
        <f>COUNTA(G3:H100)</f>
        <v>162</v>
      </c>
      <c r="U59" s="1">
        <f>COUNTA(F3:F66)</f>
        <v>64</v>
      </c>
      <c r="V59" s="1">
        <f>COUNTA(I3:I78)</f>
        <v>76</v>
      </c>
      <c r="W59" s="1">
        <f>COUNTA(J3:J78)</f>
        <v>54</v>
      </c>
      <c r="X59" s="1">
        <f>COUNTA(K3:L78)</f>
        <v>140</v>
      </c>
      <c r="Y59" s="1">
        <f>COUNTA(M3:N66)</f>
        <v>102</v>
      </c>
    </row>
    <row r="60" spans="1:41" x14ac:dyDescent="0.35">
      <c r="A60" s="4"/>
      <c r="B60" s="4"/>
      <c r="C60" s="4">
        <v>146.63016552572699</v>
      </c>
      <c r="D60" s="4"/>
      <c r="E60" s="4">
        <v>144.10787705229299</v>
      </c>
      <c r="F60" s="4">
        <v>142.74391623880999</v>
      </c>
      <c r="G60" s="4">
        <v>147.00767428316701</v>
      </c>
      <c r="H60" s="4">
        <v>159.35030431402399</v>
      </c>
      <c r="I60" s="4">
        <v>148.721343744271</v>
      </c>
      <c r="J60" s="4"/>
      <c r="K60" s="4">
        <v>144.18600990319399</v>
      </c>
      <c r="L60" s="4">
        <v>148.49926526521401</v>
      </c>
      <c r="M60" s="4"/>
      <c r="N60" s="4"/>
    </row>
    <row r="61" spans="1:41" x14ac:dyDescent="0.35">
      <c r="A61" s="4"/>
      <c r="B61" s="4"/>
      <c r="C61" s="4">
        <v>142.61374987964001</v>
      </c>
      <c r="D61" s="4"/>
      <c r="E61" s="4">
        <v>144.68933326980499</v>
      </c>
      <c r="F61" s="4">
        <v>144.76543955851599</v>
      </c>
      <c r="G61" s="4">
        <v>145.38652221420401</v>
      </c>
      <c r="H61" s="4">
        <v>141.043101343991</v>
      </c>
      <c r="I61" s="4">
        <v>144.77997997230801</v>
      </c>
      <c r="J61" s="4"/>
      <c r="K61" s="4">
        <v>147.68276549717399</v>
      </c>
      <c r="L61" s="4">
        <v>139.79344495247699</v>
      </c>
      <c r="M61" s="4"/>
      <c r="N61" s="4"/>
      <c r="P61" s="3" t="s">
        <v>50</v>
      </c>
      <c r="AB61" t="s">
        <v>69</v>
      </c>
    </row>
    <row r="62" spans="1:41" x14ac:dyDescent="0.35">
      <c r="A62" s="4"/>
      <c r="B62" s="4"/>
      <c r="C62" s="4">
        <v>137.502383309251</v>
      </c>
      <c r="D62" s="4"/>
      <c r="E62" s="4">
        <v>146.70795434291099</v>
      </c>
      <c r="F62" s="4">
        <v>144.14622302872201</v>
      </c>
      <c r="G62" s="4">
        <v>146.67821086945901</v>
      </c>
      <c r="H62" s="4">
        <v>144.898895054543</v>
      </c>
      <c r="I62" s="4">
        <v>147.53153914113</v>
      </c>
      <c r="J62" s="4"/>
      <c r="K62" s="4">
        <v>141.038478320922</v>
      </c>
      <c r="L62" s="4">
        <v>139.02966461504499</v>
      </c>
      <c r="M62" s="4"/>
      <c r="N62" s="4"/>
      <c r="P62" s="7">
        <f>SUM(Q59:Y59)</f>
        <v>888</v>
      </c>
    </row>
    <row r="63" spans="1:41" x14ac:dyDescent="0.35">
      <c r="A63" s="4"/>
      <c r="B63" s="4"/>
      <c r="C63" s="4"/>
      <c r="D63" s="4"/>
      <c r="E63" s="4">
        <v>143.434529073064</v>
      </c>
      <c r="F63" s="4">
        <v>147.880623846974</v>
      </c>
      <c r="G63" s="4">
        <v>140.93926308246799</v>
      </c>
      <c r="H63" s="4">
        <v>144.215463609403</v>
      </c>
      <c r="I63" s="4">
        <v>154.30401656390001</v>
      </c>
      <c r="J63" s="4"/>
      <c r="K63" s="4">
        <v>144.07751246554599</v>
      </c>
      <c r="L63" s="4">
        <v>146.61557828461599</v>
      </c>
      <c r="M63" s="4"/>
      <c r="N63" s="4"/>
      <c r="P63" s="3" t="s">
        <v>51</v>
      </c>
    </row>
    <row r="64" spans="1:41" x14ac:dyDescent="0.35">
      <c r="A64" s="4"/>
      <c r="B64" s="4"/>
      <c r="C64" s="4"/>
      <c r="D64" s="4"/>
      <c r="E64" s="4">
        <v>143.434529073064</v>
      </c>
      <c r="F64" s="4">
        <v>145.15357149738301</v>
      </c>
      <c r="G64" s="4">
        <v>143.929050834067</v>
      </c>
      <c r="H64" s="4">
        <v>143.783066059237</v>
      </c>
      <c r="I64" s="4">
        <v>142.15166062382599</v>
      </c>
      <c r="J64" s="4"/>
      <c r="K64" s="4">
        <v>138.91232558453399</v>
      </c>
      <c r="L64" s="4">
        <v>146.61557828461599</v>
      </c>
      <c r="M64" s="4"/>
      <c r="N64" s="4"/>
      <c r="P64" s="7">
        <v>9</v>
      </c>
      <c r="AB64" t="s">
        <v>61</v>
      </c>
    </row>
    <row r="65" spans="1:41" x14ac:dyDescent="0.35">
      <c r="A65" s="4"/>
      <c r="B65" s="4"/>
      <c r="C65" s="4"/>
      <c r="D65" s="4"/>
      <c r="E65" s="4">
        <v>149.490444054774</v>
      </c>
      <c r="F65" s="4">
        <v>146.27945237721201</v>
      </c>
      <c r="G65" s="4">
        <v>144.23202088290401</v>
      </c>
      <c r="H65" s="4">
        <v>142.598307150088</v>
      </c>
      <c r="I65" s="4">
        <v>145.051235724126</v>
      </c>
      <c r="J65" s="4"/>
      <c r="K65" s="4">
        <v>142.49920901579</v>
      </c>
      <c r="L65" s="4">
        <v>143.84967639805299</v>
      </c>
      <c r="M65" s="4"/>
      <c r="N65" s="4"/>
      <c r="W65" s="6" t="s">
        <v>40</v>
      </c>
      <c r="X65" s="1" cm="1">
        <f t="array" ref="X65">(SUM(Q57:Y57*Q59:Y59))/SUM(Q59:Y59)</f>
        <v>153.45257041284088</v>
      </c>
    </row>
    <row r="66" spans="1:41" x14ac:dyDescent="0.35">
      <c r="A66" s="4"/>
      <c r="B66" s="4"/>
      <c r="C66" s="4"/>
      <c r="D66" s="4"/>
      <c r="E66" s="4">
        <v>142.558932856978</v>
      </c>
      <c r="F66" s="4">
        <v>142.93496027261199</v>
      </c>
      <c r="G66" s="4">
        <v>146.02363944276601</v>
      </c>
      <c r="H66" s="4">
        <v>147.013874338492</v>
      </c>
      <c r="I66" s="4">
        <v>146.858712697752</v>
      </c>
      <c r="J66" s="4"/>
      <c r="K66" s="4">
        <v>147.69960591302601</v>
      </c>
      <c r="L66" s="4">
        <v>144.40686970194</v>
      </c>
      <c r="M66" s="4"/>
      <c r="N66" s="4"/>
      <c r="W66" s="6" t="s">
        <v>41</v>
      </c>
      <c r="X66" s="1" cm="1">
        <f t="array" ref="X66">SUM(Q59:Y59*(Q57:Y57-X65)^2)/(P64-1)</f>
        <v>505.79988608831445</v>
      </c>
    </row>
    <row r="67" spans="1:41" x14ac:dyDescent="0.35">
      <c r="A67" s="4"/>
      <c r="B67" s="4"/>
      <c r="C67" s="4"/>
      <c r="D67" s="4"/>
      <c r="E67" s="4">
        <v>142.93619925551701</v>
      </c>
      <c r="F67" s="4"/>
      <c r="G67" s="4"/>
      <c r="H67" s="4">
        <v>163.91256958983001</v>
      </c>
      <c r="I67" s="4">
        <v>148.973817286208</v>
      </c>
      <c r="J67" s="4"/>
      <c r="K67" s="4"/>
      <c r="L67" s="4">
        <v>143.242322821247</v>
      </c>
      <c r="M67" s="4"/>
      <c r="N67" s="4"/>
      <c r="W67" s="6" t="s">
        <v>42</v>
      </c>
      <c r="X67" s="1" cm="1">
        <f t="array" ref="X67">SUM((Q59:Y59-1)*(Q58:Y58))/(P62-P64)</f>
        <v>57.91771058064996</v>
      </c>
    </row>
    <row r="68" spans="1:41" x14ac:dyDescent="0.35">
      <c r="A68" s="4"/>
      <c r="B68" s="4"/>
      <c r="C68" s="4"/>
      <c r="D68" s="4"/>
      <c r="E68" s="4">
        <v>150.15037111152799</v>
      </c>
      <c r="F68" s="4"/>
      <c r="G68" s="4"/>
      <c r="H68" s="4">
        <v>158.711757396981</v>
      </c>
      <c r="I68" s="4">
        <v>146.90512145553299</v>
      </c>
      <c r="J68" s="4"/>
      <c r="K68" s="4"/>
      <c r="L68" s="4">
        <v>141.815738558985</v>
      </c>
      <c r="M68" s="4"/>
      <c r="N68" s="4"/>
      <c r="W68" s="1"/>
      <c r="X68" s="1"/>
    </row>
    <row r="69" spans="1:41" x14ac:dyDescent="0.35">
      <c r="A69" s="4"/>
      <c r="B69" s="4"/>
      <c r="C69" s="4"/>
      <c r="D69" s="4"/>
      <c r="E69" s="4">
        <v>150.15037111152799</v>
      </c>
      <c r="F69" s="4"/>
      <c r="G69" s="4"/>
      <c r="H69" s="4">
        <v>163.14012444420399</v>
      </c>
      <c r="I69" s="4">
        <v>143.01083082748099</v>
      </c>
      <c r="J69" s="4"/>
      <c r="K69" s="4"/>
      <c r="L69" s="4">
        <v>143.074468486033</v>
      </c>
      <c r="M69" s="4"/>
      <c r="N69" s="4"/>
      <c r="W69" s="8" t="s">
        <v>43</v>
      </c>
      <c r="X69" s="10">
        <f>X66/X67</f>
        <v>8.733078034636609</v>
      </c>
    </row>
    <row r="70" spans="1:41" x14ac:dyDescent="0.35">
      <c r="A70" s="4"/>
      <c r="B70" s="4"/>
      <c r="C70" s="4"/>
      <c r="D70" s="4"/>
      <c r="E70" s="4">
        <v>150.324623903153</v>
      </c>
      <c r="F70" s="4"/>
      <c r="G70" s="4"/>
      <c r="H70" s="4">
        <v>160.11124566955499</v>
      </c>
      <c r="I70" s="4">
        <v>143.73517254363199</v>
      </c>
      <c r="J70" s="4"/>
      <c r="K70" s="4"/>
      <c r="L70" s="4">
        <v>145.02546227348699</v>
      </c>
      <c r="M70" s="4"/>
      <c r="N70" s="4"/>
    </row>
    <row r="71" spans="1:41" x14ac:dyDescent="0.35">
      <c r="A71" s="4"/>
      <c r="B71" s="4"/>
      <c r="C71" s="4"/>
      <c r="D71" s="4"/>
      <c r="E71" s="4">
        <v>150.324623903153</v>
      </c>
      <c r="F71" s="4"/>
      <c r="G71" s="4"/>
      <c r="H71" s="4">
        <v>161.180584279377</v>
      </c>
      <c r="I71" s="4">
        <v>146.982829710392</v>
      </c>
      <c r="J71" s="4"/>
      <c r="K71" s="4"/>
      <c r="L71" s="4">
        <v>144.98445647993299</v>
      </c>
      <c r="M71" s="4"/>
      <c r="N71" s="4"/>
    </row>
    <row r="72" spans="1:41" x14ac:dyDescent="0.35">
      <c r="A72" s="4"/>
      <c r="B72" s="4"/>
      <c r="C72" s="4"/>
      <c r="D72" s="4"/>
      <c r="E72" s="4">
        <v>146.56799984744799</v>
      </c>
      <c r="F72" s="4"/>
      <c r="G72" s="4"/>
      <c r="H72" s="4">
        <v>163.91256958983001</v>
      </c>
      <c r="I72" s="4">
        <v>144.034495402327</v>
      </c>
      <c r="J72" s="4"/>
      <c r="K72" s="4"/>
      <c r="L72" s="4">
        <v>144.215998207935</v>
      </c>
      <c r="M72" s="4"/>
      <c r="N72" s="4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73" s="4"/>
      <c r="B73" s="4"/>
      <c r="C73" s="4"/>
      <c r="D73" s="4"/>
      <c r="E73" s="4">
        <v>146.102296160707</v>
      </c>
      <c r="F73" s="4"/>
      <c r="G73" s="4"/>
      <c r="H73" s="4">
        <v>162.92950664727201</v>
      </c>
      <c r="I73" s="4">
        <v>145.142046653183</v>
      </c>
      <c r="J73" s="4"/>
      <c r="K73" s="4"/>
      <c r="L73" s="4">
        <v>140.33816087944101</v>
      </c>
      <c r="M73" s="4"/>
      <c r="N73" s="4"/>
      <c r="AB73" s="9"/>
    </row>
    <row r="74" spans="1:41" x14ac:dyDescent="0.35">
      <c r="A74" s="4"/>
      <c r="B74" s="4"/>
      <c r="C74" s="4"/>
      <c r="D74" s="4"/>
      <c r="E74" s="4">
        <v>139.74617347462299</v>
      </c>
      <c r="F74" s="4"/>
      <c r="G74" s="4"/>
      <c r="H74" s="4">
        <v>163.91256958983001</v>
      </c>
      <c r="I74" s="4">
        <v>147.18228440829799</v>
      </c>
      <c r="J74" s="4"/>
      <c r="K74" s="4"/>
      <c r="L74" s="4">
        <v>139.94597984819001</v>
      </c>
      <c r="M74" s="4"/>
      <c r="N74" s="4"/>
      <c r="AB74" s="9"/>
    </row>
    <row r="75" spans="1:41" x14ac:dyDescent="0.35">
      <c r="A75" s="4"/>
      <c r="B75" s="4"/>
      <c r="C75" s="4"/>
      <c r="D75" s="4"/>
      <c r="E75" s="4">
        <v>143.054937280529</v>
      </c>
      <c r="F75" s="4"/>
      <c r="G75" s="4"/>
      <c r="H75" s="4">
        <v>163.72284659692599</v>
      </c>
      <c r="I75" s="4">
        <v>146.53654473948501</v>
      </c>
      <c r="J75" s="4"/>
      <c r="K75" s="4"/>
      <c r="L75" s="4">
        <v>143.14853089560901</v>
      </c>
      <c r="M75" s="4"/>
      <c r="N75" s="4"/>
      <c r="P75" s="1"/>
      <c r="Q75" s="8" t="s">
        <v>55</v>
      </c>
      <c r="R75" s="8" t="s">
        <v>56</v>
      </c>
      <c r="T75" t="s">
        <v>62</v>
      </c>
      <c r="AB75" s="9"/>
      <c r="AD75" s="1"/>
      <c r="AE75" s="8" t="s">
        <v>57</v>
      </c>
      <c r="AF75" s="8" t="s">
        <v>58</v>
      </c>
      <c r="AG75" s="8" t="s">
        <v>19</v>
      </c>
      <c r="AI75" t="s">
        <v>71</v>
      </c>
    </row>
    <row r="76" spans="1:41" x14ac:dyDescent="0.35">
      <c r="A76" s="4"/>
      <c r="B76" s="4"/>
      <c r="C76" s="4"/>
      <c r="D76" s="4"/>
      <c r="E76" s="4">
        <v>142.79254496961201</v>
      </c>
      <c r="F76" s="4"/>
      <c r="G76" s="4"/>
      <c r="H76" s="4">
        <v>159.43201040460099</v>
      </c>
      <c r="I76" s="4">
        <v>148.52729690575799</v>
      </c>
      <c r="J76" s="4"/>
      <c r="K76" s="4"/>
      <c r="L76" s="4">
        <v>146.38087132798199</v>
      </c>
      <c r="M76" s="4"/>
      <c r="N76" s="4"/>
      <c r="P76" s="1" t="s">
        <v>39</v>
      </c>
      <c r="Q76" s="1">
        <v>135.92382983510697</v>
      </c>
      <c r="R76" s="1">
        <v>135.5404594287231</v>
      </c>
      <c r="AB76" s="9"/>
      <c r="AD76" s="1" t="s">
        <v>39</v>
      </c>
      <c r="AE76" s="1">
        <v>154.54408594962808</v>
      </c>
      <c r="AF76" s="1">
        <v>155.54673511052292</v>
      </c>
      <c r="AG76" s="1">
        <v>154.75443741425255</v>
      </c>
    </row>
    <row r="77" spans="1:41" x14ac:dyDescent="0.35">
      <c r="A77" s="4"/>
      <c r="B77" s="4"/>
      <c r="C77" s="4"/>
      <c r="D77" s="4"/>
      <c r="E77" s="4">
        <v>147.36201703418701</v>
      </c>
      <c r="F77" s="4"/>
      <c r="G77" s="4"/>
      <c r="H77" s="4">
        <v>163.81229195795899</v>
      </c>
      <c r="I77" s="4">
        <v>141.87193537216399</v>
      </c>
      <c r="J77" s="4"/>
      <c r="K77" s="4"/>
      <c r="L77" s="4">
        <v>147.55850379060001</v>
      </c>
      <c r="M77" s="4"/>
      <c r="N77" s="4"/>
      <c r="P77" s="1" t="s">
        <v>29</v>
      </c>
      <c r="Q77" s="1">
        <v>3.7552088067433189</v>
      </c>
      <c r="R77" s="1">
        <v>6.8112988279012123</v>
      </c>
      <c r="AB77" s="9"/>
      <c r="AD77" s="1" t="s">
        <v>29</v>
      </c>
      <c r="AE77" s="1">
        <v>68.356761434519257</v>
      </c>
      <c r="AF77" s="1">
        <v>64.71538230012635</v>
      </c>
      <c r="AG77" s="1">
        <v>62.025791441889261</v>
      </c>
    </row>
    <row r="78" spans="1:41" x14ac:dyDescent="0.35">
      <c r="A78" s="4"/>
      <c r="B78" s="4"/>
      <c r="C78" s="4"/>
      <c r="D78" s="4"/>
      <c r="E78" s="4">
        <v>144.15860875025899</v>
      </c>
      <c r="F78" s="4"/>
      <c r="G78" s="4"/>
      <c r="H78" s="4">
        <v>153.41734309637201</v>
      </c>
      <c r="I78" s="4">
        <v>141.36742836065201</v>
      </c>
      <c r="J78" s="4"/>
      <c r="K78" s="4"/>
      <c r="L78" s="4">
        <v>143.06104550134199</v>
      </c>
      <c r="M78" s="4"/>
      <c r="N78" s="4"/>
      <c r="P78" s="1" t="s">
        <v>30</v>
      </c>
      <c r="Q78" s="1">
        <v>87</v>
      </c>
      <c r="R78" s="1">
        <v>57</v>
      </c>
      <c r="T78" t="s">
        <v>63</v>
      </c>
      <c r="AB78" s="9"/>
      <c r="AD78" s="1" t="s">
        <v>30</v>
      </c>
      <c r="AE78" s="1">
        <v>131</v>
      </c>
      <c r="AF78" s="1">
        <v>162</v>
      </c>
      <c r="AG78" s="1">
        <v>64</v>
      </c>
      <c r="AI78" t="s">
        <v>64</v>
      </c>
    </row>
    <row r="79" spans="1:41" x14ac:dyDescent="0.35">
      <c r="A79" s="4"/>
      <c r="B79" s="4"/>
      <c r="C79" s="4"/>
      <c r="D79" s="4"/>
      <c r="E79" s="4">
        <v>143.60710592897499</v>
      </c>
      <c r="F79" s="4"/>
      <c r="G79" s="4"/>
      <c r="H79" s="4">
        <v>158.096582136401</v>
      </c>
      <c r="I79" s="4"/>
      <c r="J79" s="4"/>
      <c r="K79" s="4"/>
      <c r="L79" s="4"/>
      <c r="M79" s="4"/>
      <c r="N79" s="4"/>
      <c r="AB79" s="9"/>
    </row>
    <row r="80" spans="1:41" x14ac:dyDescent="0.35">
      <c r="A80" s="4"/>
      <c r="B80" s="4"/>
      <c r="C80" s="4"/>
      <c r="D80" s="4"/>
      <c r="E80" s="4">
        <v>143.60710592897499</v>
      </c>
      <c r="F80" s="4"/>
      <c r="G80" s="4"/>
      <c r="H80" s="4">
        <v>163.91256958983001</v>
      </c>
      <c r="I80" s="4"/>
      <c r="J80" s="4"/>
      <c r="K80" s="4"/>
      <c r="L80" s="4"/>
      <c r="M80" s="4"/>
      <c r="N80" s="4"/>
      <c r="AB80" s="9"/>
    </row>
    <row r="81" spans="1:41" x14ac:dyDescent="0.35">
      <c r="A81" s="4"/>
      <c r="B81" s="4"/>
      <c r="C81" s="4"/>
      <c r="D81" s="4"/>
      <c r="E81" s="4">
        <v>138.56689270529699</v>
      </c>
      <c r="F81" s="4"/>
      <c r="G81" s="4"/>
      <c r="H81" s="4">
        <v>161.406151996484</v>
      </c>
      <c r="I81" s="4"/>
      <c r="J81" s="4"/>
      <c r="K81" s="4"/>
      <c r="L81" s="4"/>
      <c r="M81" s="4"/>
      <c r="N81" s="4"/>
      <c r="P81" s="3" t="s">
        <v>50</v>
      </c>
      <c r="T81" s="6" t="s">
        <v>40</v>
      </c>
      <c r="U81" s="1" cm="1">
        <f t="array" ref="U81">(SUM(Q76:R76*Q78:R78))/SUM(Q78:R78)</f>
        <v>135.77207904924668</v>
      </c>
      <c r="AB81" s="9"/>
      <c r="AD81" s="3" t="s">
        <v>50</v>
      </c>
      <c r="AH81" s="6" t="s">
        <v>40</v>
      </c>
      <c r="AI81" s="1" cm="1">
        <f t="array" ref="AI81">(SUM(AE76:AG76*AE78:AG78))/SUM(AE78:AG78)</f>
        <v>155.03677966895839</v>
      </c>
    </row>
    <row r="82" spans="1:41" x14ac:dyDescent="0.35">
      <c r="A82" s="4"/>
      <c r="B82" s="4"/>
      <c r="C82" s="4"/>
      <c r="D82" s="4"/>
      <c r="E82" s="4"/>
      <c r="F82" s="4"/>
      <c r="G82" s="4"/>
      <c r="H82" s="4">
        <v>163.91256958983001</v>
      </c>
      <c r="I82" s="4"/>
      <c r="J82" s="4"/>
      <c r="K82" s="4"/>
      <c r="L82" s="4"/>
      <c r="M82" s="4"/>
      <c r="N82" s="4"/>
      <c r="P82" s="7">
        <f>SUM(Q78:R78)</f>
        <v>144</v>
      </c>
      <c r="T82" s="6" t="s">
        <v>41</v>
      </c>
      <c r="U82" s="1" cm="1">
        <f t="array" ref="U82">SUM(Q78:R78*(Q76:R76-U81)^2)/(P84-1)</f>
        <v>5.0613781586566642</v>
      </c>
      <c r="AB82" s="9"/>
      <c r="AD82" s="7">
        <f>SUM(AE78:AG78)</f>
        <v>357</v>
      </c>
      <c r="AH82" s="6" t="s">
        <v>41</v>
      </c>
      <c r="AI82" s="1" cm="1">
        <f t="array" ref="AI82">SUM(AE78:AG78*(AE76:AG76-AI81)^2)/(AD84-1)</f>
        <v>39.515302624162352</v>
      </c>
    </row>
    <row r="83" spans="1:41" x14ac:dyDescent="0.35">
      <c r="A83" s="4"/>
      <c r="B83" s="4"/>
      <c r="C83" s="4"/>
      <c r="D83" s="4"/>
      <c r="E83" s="4"/>
      <c r="F83" s="4"/>
      <c r="G83" s="4"/>
      <c r="H83" s="4">
        <v>159.901642082493</v>
      </c>
      <c r="I83" s="4"/>
      <c r="J83" s="4"/>
      <c r="K83" s="4"/>
      <c r="L83" s="4"/>
      <c r="M83" s="4"/>
      <c r="N83" s="4"/>
      <c r="P83" s="3" t="s">
        <v>51</v>
      </c>
      <c r="T83" s="6" t="s">
        <v>42</v>
      </c>
      <c r="U83" s="1" cm="1">
        <f t="array" ref="U83">SUM((Q78:R78-1)*(Q77:R77))/(P82-P84)</f>
        <v>4.9604274066365726</v>
      </c>
      <c r="AB83" s="9"/>
      <c r="AD83" s="3" t="s">
        <v>51</v>
      </c>
      <c r="AH83" s="6" t="s">
        <v>42</v>
      </c>
      <c r="AI83" s="1" cm="1">
        <f t="array" ref="AI83">SUM((AE78:AG78-1)*(AE77:AG77))/(AD82-AD84)</f>
        <v>65.57395592555612</v>
      </c>
    </row>
    <row r="84" spans="1:41" x14ac:dyDescent="0.35">
      <c r="A84" s="4"/>
      <c r="B84" s="4"/>
      <c r="C84" s="4"/>
      <c r="D84" s="4"/>
      <c r="E84" s="4"/>
      <c r="F84" s="4"/>
      <c r="G84" s="4"/>
      <c r="H84" s="4">
        <v>163.89794258589799</v>
      </c>
      <c r="I84" s="4"/>
      <c r="J84" s="4"/>
      <c r="K84" s="4"/>
      <c r="L84" s="4"/>
      <c r="M84" s="4"/>
      <c r="N84" s="4"/>
      <c r="P84" s="7">
        <v>2</v>
      </c>
      <c r="T84" s="1"/>
      <c r="U84" s="1"/>
      <c r="AB84" s="9"/>
      <c r="AD84" s="7">
        <v>3</v>
      </c>
      <c r="AH84" s="1"/>
      <c r="AI84" s="1"/>
    </row>
    <row r="85" spans="1:41" x14ac:dyDescent="0.35">
      <c r="A85" s="4"/>
      <c r="B85" s="4"/>
      <c r="C85" s="4"/>
      <c r="D85" s="4"/>
      <c r="E85" s="4"/>
      <c r="F85" s="4"/>
      <c r="G85" s="4"/>
      <c r="H85" s="4">
        <v>163.91256958983001</v>
      </c>
      <c r="I85" s="4"/>
      <c r="J85" s="4"/>
      <c r="K85" s="4"/>
      <c r="L85" s="4"/>
      <c r="M85" s="4"/>
      <c r="N85" s="4"/>
      <c r="T85" s="8" t="s">
        <v>43</v>
      </c>
      <c r="U85" s="11">
        <f>U82/U83</f>
        <v>1.0203512205188265</v>
      </c>
      <c r="AB85" s="9"/>
      <c r="AH85" s="8" t="s">
        <v>43</v>
      </c>
      <c r="AI85" s="11">
        <f>AI82/AI83</f>
        <v>0.60260666092835291</v>
      </c>
    </row>
    <row r="86" spans="1:41" x14ac:dyDescent="0.35">
      <c r="A86" s="4"/>
      <c r="B86" s="4"/>
      <c r="C86" s="4"/>
      <c r="D86" s="4"/>
      <c r="E86" s="4"/>
      <c r="F86" s="4"/>
      <c r="G86" s="4"/>
      <c r="H86" s="4">
        <v>163.91256958983001</v>
      </c>
      <c r="I86" s="4"/>
      <c r="J86" s="4"/>
      <c r="K86" s="4"/>
      <c r="L86" s="4"/>
      <c r="M86" s="4"/>
      <c r="N86" s="4"/>
      <c r="AB86" s="9"/>
    </row>
    <row r="87" spans="1:41" x14ac:dyDescent="0.35">
      <c r="A87" s="4"/>
      <c r="B87" s="4"/>
      <c r="C87" s="4"/>
      <c r="D87" s="4"/>
      <c r="E87" s="4"/>
      <c r="F87" s="4"/>
      <c r="G87" s="4"/>
      <c r="H87" s="4">
        <v>163.55794119837799</v>
      </c>
      <c r="I87" s="4"/>
      <c r="J87" s="4"/>
      <c r="K87" s="4"/>
      <c r="L87" s="4"/>
      <c r="M87" s="4"/>
      <c r="N87" s="4"/>
      <c r="AB87" s="9"/>
    </row>
    <row r="88" spans="1:41" x14ac:dyDescent="0.35">
      <c r="A88" s="4"/>
      <c r="B88" s="4"/>
      <c r="C88" s="4"/>
      <c r="D88" s="4"/>
      <c r="E88" s="4"/>
      <c r="F88" s="4"/>
      <c r="G88" s="4"/>
      <c r="H88" s="4">
        <v>162.603779590697</v>
      </c>
      <c r="I88" s="4"/>
      <c r="J88" s="4"/>
      <c r="K88" s="4"/>
      <c r="L88" s="4"/>
      <c r="M88" s="4"/>
      <c r="N88" s="4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x14ac:dyDescent="0.35">
      <c r="A89" s="4"/>
      <c r="B89" s="4"/>
      <c r="C89" s="4"/>
      <c r="D89" s="4"/>
      <c r="E89" s="4"/>
      <c r="F89" s="4"/>
      <c r="G89" s="4"/>
      <c r="H89" s="4">
        <v>162.603779590697</v>
      </c>
      <c r="I89" s="4"/>
      <c r="J89" s="4"/>
      <c r="K89" s="4"/>
      <c r="L89" s="4"/>
      <c r="M89" s="4"/>
      <c r="N89" s="4"/>
      <c r="AB89" s="9"/>
    </row>
    <row r="90" spans="1:41" x14ac:dyDescent="0.35">
      <c r="A90" s="4"/>
      <c r="B90" s="4"/>
      <c r="C90" s="4"/>
      <c r="D90" s="4"/>
      <c r="E90" s="4"/>
      <c r="F90" s="4"/>
      <c r="G90" s="4"/>
      <c r="H90" s="4">
        <v>162.36205241951399</v>
      </c>
      <c r="I90" s="4"/>
      <c r="J90" s="4"/>
      <c r="K90" s="4"/>
      <c r="L90" s="4"/>
      <c r="M90" s="4"/>
      <c r="N90" s="4"/>
      <c r="AB90" s="9"/>
    </row>
    <row r="91" spans="1:41" x14ac:dyDescent="0.35">
      <c r="A91" s="4"/>
      <c r="B91" s="4"/>
      <c r="C91" s="4"/>
      <c r="D91" s="4"/>
      <c r="E91" s="4"/>
      <c r="F91" s="4"/>
      <c r="G91" s="4"/>
      <c r="H91" s="4">
        <v>162.716450400669</v>
      </c>
      <c r="I91" s="4"/>
      <c r="J91" s="4"/>
      <c r="K91" s="4"/>
      <c r="L91" s="4"/>
      <c r="M91" s="4"/>
      <c r="N91" s="4"/>
      <c r="P91" s="1"/>
      <c r="Q91" s="8" t="s">
        <v>22</v>
      </c>
      <c r="R91" s="8" t="s">
        <v>23</v>
      </c>
      <c r="T91" t="s">
        <v>65</v>
      </c>
      <c r="AB91" s="9"/>
      <c r="AD91" s="1"/>
      <c r="AE91" s="8" t="s">
        <v>59</v>
      </c>
      <c r="AF91" s="8" t="s">
        <v>60</v>
      </c>
      <c r="AH91" t="s">
        <v>66</v>
      </c>
    </row>
    <row r="92" spans="1:41" x14ac:dyDescent="0.35">
      <c r="A92" s="4"/>
      <c r="B92" s="4"/>
      <c r="C92" s="4"/>
      <c r="D92" s="4"/>
      <c r="E92" s="4"/>
      <c r="F92" s="4"/>
      <c r="G92" s="4"/>
      <c r="H92" s="4">
        <v>157.99279929363399</v>
      </c>
      <c r="I92" s="4"/>
      <c r="J92" s="4"/>
      <c r="K92" s="4"/>
      <c r="L92" s="4"/>
      <c r="M92" s="4"/>
      <c r="N92" s="4"/>
      <c r="P92" s="1" t="s">
        <v>39</v>
      </c>
      <c r="Q92" s="1">
        <v>135.99757251242551</v>
      </c>
      <c r="R92" s="1">
        <v>135.97508173135066</v>
      </c>
      <c r="AB92" s="9"/>
      <c r="AD92" s="1" t="s">
        <v>39</v>
      </c>
      <c r="AE92" s="1">
        <v>136.6401898720917</v>
      </c>
      <c r="AF92" s="1">
        <v>135.94009702108482</v>
      </c>
    </row>
    <row r="93" spans="1:41" x14ac:dyDescent="0.35">
      <c r="A93" s="4"/>
      <c r="B93" s="4"/>
      <c r="C93" s="4"/>
      <c r="D93" s="4"/>
      <c r="E93" s="4"/>
      <c r="F93" s="4"/>
      <c r="G93" s="4"/>
      <c r="H93" s="4">
        <v>163.91256958983001</v>
      </c>
      <c r="I93" s="4"/>
      <c r="J93" s="4"/>
      <c r="K93" s="4"/>
      <c r="L93" s="4"/>
      <c r="M93" s="4"/>
      <c r="N93" s="4"/>
      <c r="P93" s="1" t="s">
        <v>29</v>
      </c>
      <c r="Q93" s="1">
        <v>2.2515011786244949</v>
      </c>
      <c r="R93" s="1">
        <v>4.9510372308645305</v>
      </c>
      <c r="AB93" s="9"/>
      <c r="AD93" s="1" t="s">
        <v>29</v>
      </c>
      <c r="AE93" s="1">
        <v>1.5098834522097708</v>
      </c>
      <c r="AF93" s="1">
        <v>3.2970224810795483</v>
      </c>
    </row>
    <row r="94" spans="1:41" x14ac:dyDescent="0.35">
      <c r="A94" s="4"/>
      <c r="B94" s="4"/>
      <c r="C94" s="4"/>
      <c r="D94" s="4"/>
      <c r="E94" s="4"/>
      <c r="F94" s="4"/>
      <c r="G94" s="4"/>
      <c r="H94" s="4">
        <v>162.64416884641699</v>
      </c>
      <c r="I94" s="4"/>
      <c r="J94" s="4"/>
      <c r="K94" s="4"/>
      <c r="L94" s="4"/>
      <c r="M94" s="4"/>
      <c r="N94" s="4"/>
      <c r="P94" s="1" t="s">
        <v>30</v>
      </c>
      <c r="Q94" s="1">
        <v>69</v>
      </c>
      <c r="R94" s="1">
        <v>60</v>
      </c>
      <c r="T94" t="s">
        <v>67</v>
      </c>
      <c r="AB94" s="9"/>
      <c r="AD94" s="1" t="s">
        <v>30</v>
      </c>
      <c r="AE94" s="1">
        <v>131</v>
      </c>
      <c r="AF94" s="1">
        <v>73</v>
      </c>
      <c r="AH94" t="s">
        <v>68</v>
      </c>
    </row>
    <row r="95" spans="1:41" x14ac:dyDescent="0.35">
      <c r="A95" s="4"/>
      <c r="B95" s="4"/>
      <c r="C95" s="4"/>
      <c r="D95" s="4"/>
      <c r="E95" s="4"/>
      <c r="F95" s="4"/>
      <c r="G95" s="4"/>
      <c r="H95" s="4">
        <v>160.88075516669201</v>
      </c>
      <c r="I95" s="4"/>
      <c r="J95" s="4"/>
      <c r="K95" s="4"/>
      <c r="L95" s="4"/>
      <c r="M95" s="4"/>
      <c r="N95" s="4"/>
      <c r="AB95" s="9"/>
    </row>
    <row r="96" spans="1:41" x14ac:dyDescent="0.35">
      <c r="A96" s="4"/>
      <c r="B96" s="4"/>
      <c r="C96" s="4"/>
      <c r="D96" s="4"/>
      <c r="E96" s="4"/>
      <c r="F96" s="4"/>
      <c r="G96" s="4"/>
      <c r="H96" s="4">
        <v>161.97059027690099</v>
      </c>
      <c r="I96" s="4"/>
      <c r="J96" s="4"/>
      <c r="K96" s="4"/>
      <c r="L96" s="4"/>
      <c r="M96" s="4"/>
      <c r="N96" s="4"/>
      <c r="AB96" s="9"/>
    </row>
    <row r="97" spans="1:41" x14ac:dyDescent="0.35">
      <c r="A97" s="4"/>
      <c r="B97" s="4"/>
      <c r="C97" s="4"/>
      <c r="D97" s="4"/>
      <c r="E97" s="4"/>
      <c r="F97" s="4"/>
      <c r="G97" s="4"/>
      <c r="H97" s="4">
        <v>162.681820108447</v>
      </c>
      <c r="I97" s="4"/>
      <c r="J97" s="4"/>
      <c r="K97" s="4"/>
      <c r="L97" s="4"/>
      <c r="M97" s="4"/>
      <c r="N97" s="4"/>
      <c r="P97" s="3" t="s">
        <v>50</v>
      </c>
      <c r="T97" s="6" t="s">
        <v>40</v>
      </c>
      <c r="U97" s="1" cm="1">
        <f t="array" ref="U97">(SUM(Q92:R92*Q94:R94))/SUM(Q94:R94)</f>
        <v>135.9871116840186</v>
      </c>
      <c r="AB97" s="9"/>
      <c r="AD97" s="3" t="s">
        <v>50</v>
      </c>
      <c r="AH97" s="6" t="s">
        <v>40</v>
      </c>
      <c r="AI97" s="1" cm="1">
        <f t="array" ref="AI97">(SUM(AE92:AF92*AE94:AF94))/SUM(AE94:AF94)</f>
        <v>136.38966644991766</v>
      </c>
    </row>
    <row r="98" spans="1:41" x14ac:dyDescent="0.35">
      <c r="A98" s="4"/>
      <c r="B98" s="4"/>
      <c r="C98" s="4"/>
      <c r="D98" s="4"/>
      <c r="E98" s="4"/>
      <c r="F98" s="4"/>
      <c r="G98" s="4"/>
      <c r="H98" s="4">
        <v>163.15475489265199</v>
      </c>
      <c r="I98" s="4"/>
      <c r="J98" s="4"/>
      <c r="K98" s="4"/>
      <c r="L98" s="4"/>
      <c r="M98" s="4"/>
      <c r="N98" s="4"/>
      <c r="P98" s="7">
        <f>SUM(Q94:R94)</f>
        <v>129</v>
      </c>
      <c r="T98" s="6" t="s">
        <v>41</v>
      </c>
      <c r="U98" s="1" cm="1">
        <f t="array" ref="U98">SUM(Q94:R94*(Q92:R92-U97)^2)/(P100-1)</f>
        <v>1.6233781907731538E-2</v>
      </c>
      <c r="AB98" s="9"/>
      <c r="AD98" s="7">
        <f>SUM(AE94:AF94)</f>
        <v>204</v>
      </c>
      <c r="AH98" s="6" t="s">
        <v>41</v>
      </c>
      <c r="AI98" s="1" cm="1">
        <f t="array" ref="AI98">SUM(AE94:AF94*(AE92:AF92-AI97)^2)/(P100-1)</f>
        <v>22.976045050469526</v>
      </c>
    </row>
    <row r="99" spans="1:41" x14ac:dyDescent="0.35">
      <c r="A99" s="4"/>
      <c r="B99" s="4"/>
      <c r="C99" s="4"/>
      <c r="D99" s="4"/>
      <c r="E99" s="4"/>
      <c r="F99" s="4"/>
      <c r="G99" s="4"/>
      <c r="H99" s="4">
        <v>163.79373565185901</v>
      </c>
      <c r="I99" s="4"/>
      <c r="J99" s="4"/>
      <c r="K99" s="4"/>
      <c r="L99" s="4"/>
      <c r="M99" s="4"/>
      <c r="N99" s="4"/>
      <c r="P99" s="3" t="s">
        <v>51</v>
      </c>
      <c r="T99" s="6" t="s">
        <v>42</v>
      </c>
      <c r="U99" s="1" cm="1">
        <f t="array" ref="U99">SUM((Q94:R94-1)*(Q93:R93))/(P98-P100)</f>
        <v>3.505616352499787</v>
      </c>
      <c r="AB99" s="9"/>
      <c r="AD99" s="3" t="s">
        <v>51</v>
      </c>
      <c r="AH99" s="6" t="s">
        <v>42</v>
      </c>
      <c r="AI99" s="1" cm="1">
        <f t="array" ref="AI99">SUM((AE94:AF94-1)*(AE93:AF93))/(AD98-AD100)</f>
        <v>2.146883502103949</v>
      </c>
    </row>
    <row r="100" spans="1:41" x14ac:dyDescent="0.35">
      <c r="A100" s="4"/>
      <c r="B100" s="4"/>
      <c r="C100" s="4"/>
      <c r="D100" s="4"/>
      <c r="E100" s="4"/>
      <c r="F100" s="4"/>
      <c r="G100" s="4"/>
      <c r="H100" s="4">
        <v>163.91256958983001</v>
      </c>
      <c r="I100" s="4"/>
      <c r="J100" s="4"/>
      <c r="K100" s="4"/>
      <c r="L100" s="4"/>
      <c r="M100" s="4"/>
      <c r="N100" s="4"/>
      <c r="P100" s="7">
        <v>2</v>
      </c>
      <c r="T100" s="1"/>
      <c r="U100" s="1"/>
      <c r="AB100" s="9"/>
      <c r="AD100" s="7">
        <v>2</v>
      </c>
      <c r="AH100" s="1"/>
      <c r="AI100" s="1"/>
    </row>
    <row r="101" spans="1:41" x14ac:dyDescent="0.35">
      <c r="T101" s="8" t="s">
        <v>43</v>
      </c>
      <c r="U101" s="11">
        <f>U98/U99</f>
        <v>4.6307924984876183E-3</v>
      </c>
      <c r="AB101" s="9"/>
      <c r="AH101" s="8" t="s">
        <v>43</v>
      </c>
      <c r="AI101" s="10">
        <f>AI98/AI99</f>
        <v>10.70204555950659</v>
      </c>
    </row>
    <row r="102" spans="1:41" x14ac:dyDescent="0.35">
      <c r="AB102" s="9"/>
    </row>
    <row r="103" spans="1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6250-1BC4-4D8A-849E-41E097984D0B}">
  <dimension ref="A1:AO103"/>
  <sheetViews>
    <sheetView tabSelected="1" topLeftCell="N75" zoomScale="67" workbookViewId="0">
      <selection activeCell="W82" sqref="W82"/>
    </sheetView>
  </sheetViews>
  <sheetFormatPr baseColWidth="10" defaultRowHeight="14.5" x14ac:dyDescent="0.35"/>
  <cols>
    <col min="1" max="14" width="18.453125" style="1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0" x14ac:dyDescent="0.3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spans="1:30" x14ac:dyDescent="0.35">
      <c r="A3" s="4">
        <v>155.741838235214</v>
      </c>
      <c r="B3" s="4">
        <v>156.02752531162099</v>
      </c>
      <c r="C3" s="4">
        <v>155.267062174964</v>
      </c>
      <c r="D3" s="4">
        <v>157.93140612123801</v>
      </c>
      <c r="E3" s="4">
        <v>150.02337699042701</v>
      </c>
      <c r="F3" s="4">
        <v>153.91313519872301</v>
      </c>
      <c r="G3" s="4">
        <v>154.53959454273999</v>
      </c>
      <c r="H3" s="4">
        <v>156.23069583113499</v>
      </c>
      <c r="I3" s="4">
        <v>156.06190105399199</v>
      </c>
      <c r="J3" s="4">
        <v>148.485542445448</v>
      </c>
      <c r="K3" s="4">
        <v>156.248372948433</v>
      </c>
      <c r="L3" s="4">
        <v>156.50670449017801</v>
      </c>
      <c r="M3" s="4">
        <v>155.48741919699799</v>
      </c>
      <c r="N3" s="4">
        <v>155.50521666272101</v>
      </c>
    </row>
    <row r="4" spans="1:30" x14ac:dyDescent="0.35">
      <c r="A4" s="4">
        <v>152.692769265045</v>
      </c>
      <c r="B4" s="4">
        <v>152.665126129328</v>
      </c>
      <c r="C4" s="4">
        <v>148.715932074021</v>
      </c>
      <c r="D4" s="4">
        <v>152.55059420777999</v>
      </c>
      <c r="E4" s="4">
        <v>149.52793653450601</v>
      </c>
      <c r="F4" s="4">
        <v>150.11493446128901</v>
      </c>
      <c r="G4" s="4">
        <v>148.29077672393601</v>
      </c>
      <c r="H4" s="4">
        <v>150.19318867959299</v>
      </c>
      <c r="I4" s="4">
        <v>150.65788902791101</v>
      </c>
      <c r="J4" s="4">
        <v>149.42025702887699</v>
      </c>
      <c r="K4" s="4">
        <v>149.92059398071899</v>
      </c>
      <c r="L4" s="4">
        <v>147.67702513206601</v>
      </c>
      <c r="M4" s="4">
        <v>154.380988027858</v>
      </c>
      <c r="N4" s="4">
        <v>152.254829689188</v>
      </c>
      <c r="P4" s="1"/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</row>
    <row r="5" spans="1:30" x14ac:dyDescent="0.35">
      <c r="A5" s="4">
        <v>150.74655751573999</v>
      </c>
      <c r="B5" s="4">
        <v>150.28058955279701</v>
      </c>
      <c r="C5" s="4">
        <v>145.96177138782701</v>
      </c>
      <c r="D5" s="4">
        <v>155.295175746301</v>
      </c>
      <c r="E5" s="4">
        <v>154.39325366035999</v>
      </c>
      <c r="F5" s="4">
        <v>153.438999756698</v>
      </c>
      <c r="G5" s="4">
        <v>150.94884796740001</v>
      </c>
      <c r="H5" s="4">
        <v>149.70960169447599</v>
      </c>
      <c r="I5" s="4">
        <v>150.47024705605699</v>
      </c>
      <c r="J5" s="4">
        <v>149.31509039667699</v>
      </c>
      <c r="K5" s="4">
        <v>151.81104119844201</v>
      </c>
      <c r="L5" s="4">
        <v>151.358163653378</v>
      </c>
      <c r="M5" s="4">
        <v>147.55086016354801</v>
      </c>
      <c r="N5" s="4">
        <v>155.203924589102</v>
      </c>
      <c r="P5" s="1" t="s">
        <v>28</v>
      </c>
      <c r="Q5" s="1">
        <f>AVERAGE(A3:A56)</f>
        <v>152.81567833427823</v>
      </c>
      <c r="R5" s="1">
        <f>AVERAGE(B3:B47)</f>
        <v>151.26731577391197</v>
      </c>
      <c r="S5" s="1">
        <f>AVERAGE(C3:C62)</f>
        <v>153.33079813866954</v>
      </c>
      <c r="T5" s="1">
        <f>AVERAGE(D3:D81)</f>
        <v>155.11557681824817</v>
      </c>
      <c r="U5" s="1">
        <f>AVERAGE(E3:E81)</f>
        <v>152.58458527538471</v>
      </c>
      <c r="V5" s="1">
        <f t="shared" ref="V5:AC5" si="0">AVERAGE(F3:F81)</f>
        <v>155.11607002665562</v>
      </c>
      <c r="W5" s="1">
        <f t="shared" si="0"/>
        <v>153.8831510188466</v>
      </c>
      <c r="X5" s="1">
        <f>AVERAGE(H3:H100)</f>
        <v>157.81106959676234</v>
      </c>
      <c r="Y5" s="1">
        <f t="shared" si="0"/>
        <v>154.25717969940479</v>
      </c>
      <c r="Z5" s="1">
        <f t="shared" si="0"/>
        <v>151.53200169825141</v>
      </c>
      <c r="AA5" s="1">
        <f t="shared" si="0"/>
        <v>153.42344126751701</v>
      </c>
      <c r="AB5" s="1">
        <f t="shared" si="0"/>
        <v>153.05185430748659</v>
      </c>
      <c r="AC5" s="1">
        <f t="shared" si="0"/>
        <v>151.16611288109141</v>
      </c>
      <c r="AD5" s="1">
        <f>AVERAGE(N3:N81)</f>
        <v>151.79478267082558</v>
      </c>
    </row>
    <row r="6" spans="1:30" x14ac:dyDescent="0.35">
      <c r="A6" s="4">
        <v>153.11486670614599</v>
      </c>
      <c r="B6" s="4">
        <v>150.25582178742599</v>
      </c>
      <c r="C6" s="4">
        <v>148.75437722672399</v>
      </c>
      <c r="D6" s="4">
        <v>152.06873383900799</v>
      </c>
      <c r="E6" s="4">
        <v>150.41464756664001</v>
      </c>
      <c r="F6" s="4">
        <v>152.02685627196701</v>
      </c>
      <c r="G6" s="4">
        <v>151.11542743511001</v>
      </c>
      <c r="H6" s="4">
        <v>148.90990453657801</v>
      </c>
      <c r="I6" s="4">
        <v>153.757710496974</v>
      </c>
      <c r="J6" s="4">
        <v>148.54939759103601</v>
      </c>
      <c r="K6" s="4">
        <v>144.79599636894201</v>
      </c>
      <c r="L6" s="4">
        <v>151.68142044270999</v>
      </c>
      <c r="M6" s="4">
        <v>148.565288296544</v>
      </c>
      <c r="N6" s="4">
        <v>148.561075227592</v>
      </c>
      <c r="P6" s="1" t="s">
        <v>29</v>
      </c>
      <c r="Q6" s="1">
        <f>_xlfn.VAR.P(A3:A56)</f>
        <v>15.807867873984742</v>
      </c>
      <c r="R6" s="1">
        <f>_xlfn.VAR.P(B3:B47)</f>
        <v>18.660855460517105</v>
      </c>
      <c r="S6" s="1">
        <f>_xlfn.VAR.P(C3:C62)</f>
        <v>44.864098823899063</v>
      </c>
      <c r="T6" s="1">
        <f>_xlfn.VAR.P(D3:D81)</f>
        <v>36.73110047260775</v>
      </c>
      <c r="U6" s="1">
        <f>_xlfn.VAR.P(E3:E81)</f>
        <v>51.411265322500178</v>
      </c>
      <c r="V6" s="1">
        <f>_xlfn.VAR.P(F3:F81)</f>
        <v>36.942634244478832</v>
      </c>
      <c r="W6" s="1">
        <f>_xlfn.VAR.P(G3:G81)</f>
        <v>42.485564596895088</v>
      </c>
      <c r="X6" s="1">
        <f>_xlfn.VAR.P(H3:H100)</f>
        <v>44.209148795075848</v>
      </c>
      <c r="Y6" s="1">
        <f t="shared" ref="Y6:AD6" si="1">_xlfn.VAR.P(I3:I81)</f>
        <v>35.684552880250529</v>
      </c>
      <c r="Z6" s="1">
        <f t="shared" si="1"/>
        <v>22.679531117029839</v>
      </c>
      <c r="AA6" s="1">
        <f t="shared" si="1"/>
        <v>37.837284101251747</v>
      </c>
      <c r="AB6" s="1">
        <f t="shared" si="1"/>
        <v>39.628739176832717</v>
      </c>
      <c r="AC6" s="1">
        <f t="shared" si="1"/>
        <v>27.251413198684343</v>
      </c>
      <c r="AD6" s="1">
        <f t="shared" si="1"/>
        <v>23.359305535914061</v>
      </c>
    </row>
    <row r="7" spans="1:30" x14ac:dyDescent="0.35">
      <c r="A7" s="4">
        <v>149.86804558524901</v>
      </c>
      <c r="B7" s="4">
        <v>154.33208517067601</v>
      </c>
      <c r="C7" s="4">
        <v>148.75437722672399</v>
      </c>
      <c r="D7" s="4">
        <v>151.80100138294</v>
      </c>
      <c r="E7" s="4">
        <v>147.36908493338001</v>
      </c>
      <c r="F7" s="4">
        <v>152.16795303404999</v>
      </c>
      <c r="G7" s="4">
        <v>150.80133131429301</v>
      </c>
      <c r="H7" s="4">
        <v>147.8672917037</v>
      </c>
      <c r="I7" s="4">
        <v>147.81022396702801</v>
      </c>
      <c r="J7" s="4">
        <v>153.785466651191</v>
      </c>
      <c r="K7" s="4">
        <v>151.60503849799599</v>
      </c>
      <c r="L7" s="4">
        <v>151.68142044270999</v>
      </c>
      <c r="M7" s="4">
        <v>148.565288296544</v>
      </c>
      <c r="N7" s="4">
        <v>150.824093813665</v>
      </c>
      <c r="P7" s="1" t="s">
        <v>30</v>
      </c>
      <c r="Q7" s="1">
        <f t="shared" ref="Q7:AD7" si="2">COUNTA(A3:A81)</f>
        <v>54</v>
      </c>
      <c r="R7" s="1">
        <f t="shared" si="2"/>
        <v>45</v>
      </c>
      <c r="S7" s="1">
        <f t="shared" si="2"/>
        <v>60</v>
      </c>
      <c r="T7" s="1">
        <f t="shared" si="2"/>
        <v>52</v>
      </c>
      <c r="U7" s="1">
        <f t="shared" si="2"/>
        <v>79</v>
      </c>
      <c r="V7" s="1">
        <f t="shared" si="2"/>
        <v>64</v>
      </c>
      <c r="W7" s="1">
        <f t="shared" si="2"/>
        <v>64</v>
      </c>
      <c r="X7" s="1">
        <f>COUNTA(H3:H100)</f>
        <v>98</v>
      </c>
      <c r="Y7" s="1">
        <f t="shared" si="2"/>
        <v>76</v>
      </c>
      <c r="Z7" s="1">
        <f t="shared" si="2"/>
        <v>54</v>
      </c>
      <c r="AA7" s="1">
        <f t="shared" si="2"/>
        <v>64</v>
      </c>
      <c r="AB7" s="1">
        <f t="shared" si="2"/>
        <v>76</v>
      </c>
      <c r="AC7" s="1">
        <f t="shared" si="2"/>
        <v>48</v>
      </c>
      <c r="AD7" s="1">
        <f t="shared" si="2"/>
        <v>54</v>
      </c>
    </row>
    <row r="8" spans="1:30" x14ac:dyDescent="0.35">
      <c r="A8" s="4">
        <v>150.48818210604699</v>
      </c>
      <c r="B8" s="4">
        <v>151.435573717854</v>
      </c>
      <c r="C8" s="4">
        <v>150.073090384859</v>
      </c>
      <c r="D8" s="4">
        <v>151.847310800938</v>
      </c>
      <c r="E8" s="4">
        <v>146.53163236892999</v>
      </c>
      <c r="F8" s="4">
        <v>152.17052067154299</v>
      </c>
      <c r="G8" s="4">
        <v>149.489278906425</v>
      </c>
      <c r="H8" s="4">
        <v>148.79202167668601</v>
      </c>
      <c r="I8" s="4">
        <v>147.386915102693</v>
      </c>
      <c r="J8" s="4">
        <v>153.16385425084499</v>
      </c>
      <c r="K8" s="4">
        <v>147.75135558834299</v>
      </c>
      <c r="L8" s="4">
        <v>149.91282906497401</v>
      </c>
      <c r="M8" s="4">
        <v>150.847544258043</v>
      </c>
      <c r="N8" s="4">
        <v>149.89338635173101</v>
      </c>
    </row>
    <row r="9" spans="1:30" x14ac:dyDescent="0.35">
      <c r="A9" s="4">
        <v>154.038436767023</v>
      </c>
      <c r="B9" s="4">
        <v>149.656328716763</v>
      </c>
      <c r="C9" s="4">
        <v>147.75562453812</v>
      </c>
      <c r="D9" s="4">
        <v>152.082576241819</v>
      </c>
      <c r="E9" s="4">
        <v>153.57546472035901</v>
      </c>
      <c r="F9" s="4">
        <v>151.54247974846299</v>
      </c>
      <c r="G9" s="4">
        <v>149.28800231779701</v>
      </c>
      <c r="H9" s="4">
        <v>153.63422936803599</v>
      </c>
      <c r="I9" s="4">
        <v>154.10375614755199</v>
      </c>
      <c r="J9" s="4">
        <v>149.24885845181299</v>
      </c>
      <c r="K9" s="4">
        <v>149.84654550187301</v>
      </c>
      <c r="L9" s="4">
        <v>148.47507239225601</v>
      </c>
      <c r="M9" s="4">
        <v>149.76452569071199</v>
      </c>
      <c r="N9" s="4">
        <v>149.89338635173101</v>
      </c>
    </row>
    <row r="10" spans="1:30" x14ac:dyDescent="0.35">
      <c r="A10" s="4">
        <v>156.12563499653299</v>
      </c>
      <c r="B10" s="4">
        <v>148.330147397009</v>
      </c>
      <c r="C10" s="4">
        <v>153.545384792085</v>
      </c>
      <c r="D10" s="4">
        <v>150.07009379444699</v>
      </c>
      <c r="E10" s="4">
        <v>154.87818765192699</v>
      </c>
      <c r="F10" s="4">
        <v>150.86894360163399</v>
      </c>
      <c r="G10" s="4">
        <v>150.513332686908</v>
      </c>
      <c r="H10" s="4">
        <v>147.69960591302601</v>
      </c>
      <c r="I10" s="4">
        <v>154.41921947600099</v>
      </c>
      <c r="J10" s="4">
        <v>149.88671024727699</v>
      </c>
      <c r="K10" s="4">
        <v>151.125808737282</v>
      </c>
      <c r="L10" s="4">
        <v>150.54589415119301</v>
      </c>
      <c r="M10" s="4">
        <v>150.67645759618199</v>
      </c>
      <c r="N10" s="4">
        <v>147.58103152368699</v>
      </c>
    </row>
    <row r="11" spans="1:30" x14ac:dyDescent="0.35">
      <c r="A11" s="4">
        <v>153.255156633631</v>
      </c>
      <c r="B11" s="4">
        <v>150.699042419161</v>
      </c>
      <c r="C11" s="4">
        <v>148.22565826034699</v>
      </c>
      <c r="D11" s="4">
        <v>153.29941723929599</v>
      </c>
      <c r="E11" s="4">
        <v>154.738124005054</v>
      </c>
      <c r="F11" s="4">
        <v>152.651170290653</v>
      </c>
      <c r="G11" s="4">
        <v>149.37462461270599</v>
      </c>
      <c r="H11" s="4">
        <v>149.646321436253</v>
      </c>
      <c r="I11" s="4">
        <v>146.97310546491499</v>
      </c>
      <c r="J11" s="4">
        <v>149.27158934913899</v>
      </c>
      <c r="K11" s="4">
        <v>150.25982136830399</v>
      </c>
      <c r="L11" s="4">
        <v>153.15774589579399</v>
      </c>
      <c r="M11" s="4">
        <v>153.09623260385499</v>
      </c>
      <c r="N11" s="4">
        <v>155.45010138789601</v>
      </c>
      <c r="U11" s="6" t="s">
        <v>31</v>
      </c>
      <c r="V11" s="1" cm="1">
        <f t="array" ref="V11">(SUM(Q5:AD5*Q7:AD7))/SUM(Q7:AD7)</f>
        <v>153.63824045806732</v>
      </c>
    </row>
    <row r="12" spans="1:30" x14ac:dyDescent="0.35">
      <c r="A12" s="4">
        <v>154.33341951120201</v>
      </c>
      <c r="B12" s="4">
        <v>152.24974328089999</v>
      </c>
      <c r="C12" s="4">
        <v>148.535103570378</v>
      </c>
      <c r="D12" s="4">
        <v>157.60826799755799</v>
      </c>
      <c r="E12" s="4">
        <v>153.77391236405001</v>
      </c>
      <c r="F12" s="4">
        <v>149.69908694841899</v>
      </c>
      <c r="G12" s="4">
        <v>151.01117071975301</v>
      </c>
      <c r="H12" s="4">
        <v>155.86071297626401</v>
      </c>
      <c r="I12" s="4">
        <v>148.32615174119701</v>
      </c>
      <c r="J12" s="4">
        <v>153.446576084448</v>
      </c>
      <c r="K12" s="4">
        <v>153.71895287734799</v>
      </c>
      <c r="L12" s="4">
        <v>153.48380717542199</v>
      </c>
      <c r="M12" s="4">
        <v>147.68061330481001</v>
      </c>
      <c r="N12" s="4">
        <v>149.720671043115</v>
      </c>
      <c r="R12" s="3" t="s">
        <v>50</v>
      </c>
      <c r="U12" s="6" t="s">
        <v>32</v>
      </c>
      <c r="V12" s="1" cm="1">
        <f t="array" ref="V12">SUM(Q7:AD7*(Q5:AD5-V11)^2)/(R15-1)</f>
        <v>240.07814395810277</v>
      </c>
    </row>
    <row r="13" spans="1:30" x14ac:dyDescent="0.35">
      <c r="A13" s="4">
        <v>151.992203766372</v>
      </c>
      <c r="B13" s="4">
        <v>152.86569696934899</v>
      </c>
      <c r="C13" s="4">
        <v>150.95697033747999</v>
      </c>
      <c r="D13" s="4">
        <v>152.05682037362899</v>
      </c>
      <c r="E13" s="4">
        <v>150.388421242665</v>
      </c>
      <c r="F13" s="4">
        <v>148.795493192257</v>
      </c>
      <c r="G13" s="4">
        <v>150.720557507</v>
      </c>
      <c r="H13" s="4">
        <v>150.294672986883</v>
      </c>
      <c r="I13" s="4">
        <v>149.795795772319</v>
      </c>
      <c r="J13" s="4">
        <v>151.282901436906</v>
      </c>
      <c r="K13" s="4">
        <v>154.02738711364501</v>
      </c>
      <c r="L13" s="4">
        <v>150.22670271820101</v>
      </c>
      <c r="M13" s="4">
        <v>151.36685106990799</v>
      </c>
      <c r="N13" s="4">
        <v>156.108657762642</v>
      </c>
      <c r="R13" s="7">
        <f>SUM(Q7:AD7)</f>
        <v>888</v>
      </c>
      <c r="U13" s="6" t="s">
        <v>33</v>
      </c>
      <c r="V13" s="1" cm="1">
        <f t="array" ref="V13">SUM((Q7:AD7-1)*(Q6:AD6))/(R13-R15)</f>
        <v>35.737558138655842</v>
      </c>
    </row>
    <row r="14" spans="1:30" x14ac:dyDescent="0.35">
      <c r="A14" s="4">
        <v>150.777755600294</v>
      </c>
      <c r="B14" s="4">
        <v>151.83998009224899</v>
      </c>
      <c r="C14" s="4">
        <v>150.45800918923101</v>
      </c>
      <c r="D14" s="4">
        <v>153.75753228649501</v>
      </c>
      <c r="E14" s="4">
        <v>144.14191080838401</v>
      </c>
      <c r="F14" s="4">
        <v>151.43417663617299</v>
      </c>
      <c r="G14" s="4">
        <v>149.89811215632599</v>
      </c>
      <c r="H14" s="4">
        <v>152.36640199248799</v>
      </c>
      <c r="I14" s="4">
        <v>153.178153897877</v>
      </c>
      <c r="J14" s="4">
        <v>147.485799753506</v>
      </c>
      <c r="K14" s="4">
        <v>150.596303932892</v>
      </c>
      <c r="L14" s="4">
        <v>152.395010773846</v>
      </c>
      <c r="M14" s="4">
        <v>151.75713655113299</v>
      </c>
      <c r="N14" s="4">
        <v>150.81759632708301</v>
      </c>
      <c r="R14" s="3" t="s">
        <v>51</v>
      </c>
      <c r="U14" s="1"/>
      <c r="V14" s="1"/>
      <c r="Y14" t="s">
        <v>49</v>
      </c>
    </row>
    <row r="15" spans="1:30" x14ac:dyDescent="0.35">
      <c r="A15" s="4">
        <v>149.75379469883299</v>
      </c>
      <c r="B15" s="4">
        <v>153.565267448334</v>
      </c>
      <c r="C15" s="4">
        <v>156.48420941540499</v>
      </c>
      <c r="D15" s="4">
        <v>163.91279102177899</v>
      </c>
      <c r="E15" s="4">
        <v>148.98185062238801</v>
      </c>
      <c r="F15" s="4">
        <v>151.497748620701</v>
      </c>
      <c r="G15" s="4">
        <v>147.880974416653</v>
      </c>
      <c r="H15" s="4">
        <v>149.88698852076899</v>
      </c>
      <c r="I15" s="4">
        <v>155.90355259558299</v>
      </c>
      <c r="J15" s="4">
        <v>148.360056370488</v>
      </c>
      <c r="K15" s="4">
        <v>151.08445131084801</v>
      </c>
      <c r="L15" s="4">
        <v>150.97662946348299</v>
      </c>
      <c r="M15" s="4">
        <v>150.40442871763901</v>
      </c>
      <c r="N15" s="4">
        <v>149.293962988933</v>
      </c>
      <c r="R15" s="7">
        <v>14</v>
      </c>
      <c r="U15" s="1"/>
      <c r="V15" s="1"/>
    </row>
    <row r="16" spans="1:30" x14ac:dyDescent="0.35">
      <c r="A16" s="4">
        <v>156.89476093708601</v>
      </c>
      <c r="B16" s="4">
        <v>149.285616903532</v>
      </c>
      <c r="C16" s="4">
        <v>147.991744000361</v>
      </c>
      <c r="D16" s="4">
        <v>163.91279102177899</v>
      </c>
      <c r="E16" s="4">
        <v>149.168526299744</v>
      </c>
      <c r="F16" s="4">
        <v>147.23493435951701</v>
      </c>
      <c r="G16" s="4">
        <v>152.02685627196701</v>
      </c>
      <c r="H16" s="4">
        <v>150.64973685050001</v>
      </c>
      <c r="I16" s="4">
        <v>154.51153605242399</v>
      </c>
      <c r="J16" s="4">
        <v>148.05760267204201</v>
      </c>
      <c r="K16" s="4">
        <v>151.43743614394299</v>
      </c>
      <c r="L16" s="4">
        <v>153.11429099237401</v>
      </c>
      <c r="M16" s="4">
        <v>148.48685031514901</v>
      </c>
      <c r="N16" s="4">
        <v>150.69625421497801</v>
      </c>
      <c r="U16" s="8" t="s">
        <v>34</v>
      </c>
      <c r="V16" s="10">
        <f>V12/V13</f>
        <v>6.7178105181847929</v>
      </c>
      <c r="Y16" t="s">
        <v>52</v>
      </c>
    </row>
    <row r="17" spans="1:40" x14ac:dyDescent="0.35">
      <c r="A17" s="4">
        <v>151.60526682468199</v>
      </c>
      <c r="B17" s="4">
        <v>153.296410895912</v>
      </c>
      <c r="C17" s="4">
        <v>147.86448232722501</v>
      </c>
      <c r="D17" s="4">
        <v>155.66363072494499</v>
      </c>
      <c r="E17" s="4">
        <v>153.12713951836199</v>
      </c>
      <c r="F17" s="4">
        <v>151.145330577398</v>
      </c>
      <c r="G17" s="4">
        <v>153.12388124358301</v>
      </c>
      <c r="H17" s="4">
        <v>147.36127271012401</v>
      </c>
      <c r="I17" s="4">
        <v>153.12963031580901</v>
      </c>
      <c r="J17" s="4">
        <v>150.464260467017</v>
      </c>
      <c r="K17" s="4">
        <v>148.25995665740101</v>
      </c>
      <c r="L17" s="4">
        <v>148.05210483839801</v>
      </c>
      <c r="M17" s="4">
        <v>147.502293693844</v>
      </c>
      <c r="N17" s="4">
        <v>149.48607394233099</v>
      </c>
    </row>
    <row r="18" spans="1:40" x14ac:dyDescent="0.35">
      <c r="A18" s="4">
        <v>154.37235856094301</v>
      </c>
      <c r="B18" s="4">
        <v>161.05080091868001</v>
      </c>
      <c r="C18" s="4">
        <v>158.29754201791499</v>
      </c>
      <c r="D18" s="4">
        <v>163.91279102177899</v>
      </c>
      <c r="E18" s="4">
        <v>148.55166947250501</v>
      </c>
      <c r="F18" s="4">
        <v>151.47181919050999</v>
      </c>
      <c r="G18" s="4">
        <v>148.740099309546</v>
      </c>
      <c r="H18" s="4">
        <v>151.633988071017</v>
      </c>
      <c r="I18" s="4">
        <v>152.77477559578699</v>
      </c>
      <c r="J18" s="4">
        <v>148.89775142515799</v>
      </c>
      <c r="K18" s="4">
        <v>153.46226208476401</v>
      </c>
      <c r="L18" s="4">
        <v>153.23984843308901</v>
      </c>
      <c r="M18" s="4">
        <v>148.40934706152501</v>
      </c>
      <c r="N18" s="4">
        <v>152.98221674843501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35">
      <c r="A19" s="4">
        <v>150.24194229762</v>
      </c>
      <c r="B19" s="4">
        <v>163.81425178956201</v>
      </c>
      <c r="C19" s="4">
        <v>158.21067390189799</v>
      </c>
      <c r="D19" s="4">
        <v>163.91279102177899</v>
      </c>
      <c r="E19" s="4">
        <v>163.91279102177899</v>
      </c>
      <c r="F19" s="4">
        <v>163.91279102177899</v>
      </c>
      <c r="G19" s="4">
        <v>163.91279102177899</v>
      </c>
      <c r="H19" s="4">
        <v>163.91279102177899</v>
      </c>
      <c r="I19" s="4">
        <v>151.64308610226499</v>
      </c>
      <c r="J19" s="4">
        <v>153.37796387528201</v>
      </c>
      <c r="K19" s="4">
        <v>163.91279102177899</v>
      </c>
      <c r="L19" s="4">
        <v>150.43922831600401</v>
      </c>
      <c r="M19" s="4">
        <v>154.86266635190799</v>
      </c>
      <c r="N19" s="4">
        <v>148.91924152648099</v>
      </c>
    </row>
    <row r="20" spans="1:40" x14ac:dyDescent="0.35">
      <c r="A20" s="4">
        <v>149.690552124466</v>
      </c>
      <c r="B20" s="4">
        <v>144.82146161505901</v>
      </c>
      <c r="C20" s="4">
        <v>141.374104393838</v>
      </c>
      <c r="D20" s="4">
        <v>163.91279102177899</v>
      </c>
      <c r="E20" s="4">
        <v>162.97883629805801</v>
      </c>
      <c r="F20" s="4">
        <v>163.875177460955</v>
      </c>
      <c r="G20" s="4">
        <v>158.945046389883</v>
      </c>
      <c r="H20" s="4">
        <v>158.93739310449601</v>
      </c>
      <c r="I20" s="4">
        <v>146.41123360390401</v>
      </c>
      <c r="J20" s="4">
        <v>151.49335532632401</v>
      </c>
      <c r="K20" s="4">
        <v>163.80254222596199</v>
      </c>
      <c r="L20" s="4">
        <v>152.52002847695701</v>
      </c>
      <c r="M20" s="4">
        <v>158.39170689999801</v>
      </c>
      <c r="N20" s="4">
        <v>147.73069270180901</v>
      </c>
    </row>
    <row r="21" spans="1:40" x14ac:dyDescent="0.35">
      <c r="A21" s="4">
        <v>156.25933609964599</v>
      </c>
      <c r="B21" s="4">
        <v>148.383247911697</v>
      </c>
      <c r="C21" s="4">
        <v>157.512220432573</v>
      </c>
      <c r="D21" s="4">
        <v>163.91279102177899</v>
      </c>
      <c r="E21" s="4">
        <v>148.90647845724999</v>
      </c>
      <c r="F21" s="4">
        <v>163.91279102177899</v>
      </c>
      <c r="G21" s="4">
        <v>163.26406264108499</v>
      </c>
      <c r="H21" s="4">
        <v>163.91279102177899</v>
      </c>
      <c r="I21" s="4">
        <v>149.701645761116</v>
      </c>
      <c r="J21" s="4">
        <v>159.305069113618</v>
      </c>
      <c r="K21" s="4">
        <v>163.91279102177899</v>
      </c>
      <c r="L21" s="4">
        <v>148.11102496564601</v>
      </c>
      <c r="M21" s="4">
        <v>159.22851680856499</v>
      </c>
      <c r="N21" s="4">
        <v>157.83097215160601</v>
      </c>
      <c r="P21" s="1"/>
      <c r="Q21" s="3" t="s">
        <v>35</v>
      </c>
      <c r="R21" s="3" t="s">
        <v>36</v>
      </c>
      <c r="S21" s="3" t="s">
        <v>37</v>
      </c>
      <c r="T21" s="3" t="s">
        <v>38</v>
      </c>
    </row>
    <row r="22" spans="1:40" x14ac:dyDescent="0.35">
      <c r="A22" s="4">
        <v>154.19319944500501</v>
      </c>
      <c r="B22" s="4">
        <v>153.87436314896701</v>
      </c>
      <c r="C22" s="4">
        <v>152.435361962071</v>
      </c>
      <c r="D22" s="4">
        <v>159.10615272924699</v>
      </c>
      <c r="E22" s="4">
        <v>163.91279102177899</v>
      </c>
      <c r="F22" s="4">
        <v>162.178332927025</v>
      </c>
      <c r="G22" s="4">
        <v>158.67784071528399</v>
      </c>
      <c r="H22" s="4">
        <v>163.91279102177899</v>
      </c>
      <c r="I22" s="4">
        <v>158.30071143374701</v>
      </c>
      <c r="J22" s="4">
        <v>154.78242406742899</v>
      </c>
      <c r="K22" s="4">
        <v>145.180881871504</v>
      </c>
      <c r="L22" s="4">
        <v>163.91279102177899</v>
      </c>
      <c r="M22" s="4">
        <v>151.25655932439901</v>
      </c>
      <c r="N22" s="4">
        <v>156.78566336433099</v>
      </c>
      <c r="P22" s="1" t="s">
        <v>39</v>
      </c>
      <c r="Q22" s="1">
        <f>AVERAGE(A3:C62)</f>
        <v>152.57184734715241</v>
      </c>
      <c r="R22" s="1">
        <f>AVERAGE(D3:H100)</f>
        <v>155.07458599075403</v>
      </c>
      <c r="S22" s="1">
        <f>AVERAGE(I3:J78)</f>
        <v>153.12518268354108</v>
      </c>
      <c r="T22" s="1">
        <f>AVERAGE(K3:N79)</f>
        <v>152.49559029341754</v>
      </c>
    </row>
    <row r="23" spans="1:40" x14ac:dyDescent="0.35">
      <c r="A23" s="4">
        <v>155.760396170668</v>
      </c>
      <c r="B23" s="4">
        <v>144.75338767756801</v>
      </c>
      <c r="C23" s="4">
        <v>155.31203011676999</v>
      </c>
      <c r="D23" s="4">
        <v>156.427912087842</v>
      </c>
      <c r="E23" s="4">
        <v>158.05810745207501</v>
      </c>
      <c r="F23" s="4">
        <v>160.60446286424701</v>
      </c>
      <c r="G23" s="4">
        <v>163.91279102177899</v>
      </c>
      <c r="H23" s="4">
        <v>163.91256958983001</v>
      </c>
      <c r="I23" s="4">
        <v>151.898673996925</v>
      </c>
      <c r="J23" s="4">
        <v>163.61621823522501</v>
      </c>
      <c r="K23" s="4">
        <v>161.02220112043699</v>
      </c>
      <c r="L23" s="4">
        <v>145.23334457548299</v>
      </c>
      <c r="M23" s="4">
        <v>151.25655932439901</v>
      </c>
      <c r="N23" s="4">
        <v>155.63022479451399</v>
      </c>
      <c r="P23" s="1" t="s">
        <v>29</v>
      </c>
      <c r="Q23" s="1">
        <f>_xlfn.VAR.P(A3:C62)</f>
        <v>28.299127537455789</v>
      </c>
      <c r="R23" s="1">
        <f>_xlfn.VAR.P(D3:H100)</f>
        <v>46.784652270634396</v>
      </c>
      <c r="S23" s="1">
        <f>_xlfn.VAR.P(I3:J78)</f>
        <v>32.085943038145217</v>
      </c>
      <c r="T23" s="1">
        <f>VAR(K3:N79)</f>
        <v>33.99509129536527</v>
      </c>
    </row>
    <row r="24" spans="1:40" x14ac:dyDescent="0.35">
      <c r="A24" s="4">
        <v>154.22399270463899</v>
      </c>
      <c r="B24" s="4">
        <v>154.205732954057</v>
      </c>
      <c r="C24" s="4">
        <v>155.51118960060799</v>
      </c>
      <c r="D24" s="4">
        <v>163.91279102177899</v>
      </c>
      <c r="E24" s="4">
        <v>163.88934327123201</v>
      </c>
      <c r="F24" s="4">
        <v>159.27962657023201</v>
      </c>
      <c r="G24" s="4">
        <v>162.20020529214</v>
      </c>
      <c r="H24" s="4">
        <v>163.07501716672201</v>
      </c>
      <c r="I24" s="4">
        <v>150.87018612930001</v>
      </c>
      <c r="J24" s="4">
        <v>156.478609102511</v>
      </c>
      <c r="K24" s="4">
        <v>146.21259193975601</v>
      </c>
      <c r="L24" s="4">
        <v>162.85785861495799</v>
      </c>
      <c r="M24" s="4">
        <v>147.105964704223</v>
      </c>
      <c r="N24" s="4">
        <v>151.459986341818</v>
      </c>
      <c r="P24" s="1" t="s">
        <v>30</v>
      </c>
      <c r="Q24" s="1">
        <f>COUNTA(A3:C62)</f>
        <v>159</v>
      </c>
      <c r="R24" s="1">
        <f>COUNTA(D3:H100)</f>
        <v>357</v>
      </c>
      <c r="S24" s="1">
        <f>COUNTA(I3:J78)</f>
        <v>130</v>
      </c>
      <c r="T24" s="1">
        <f>COUNTA(K3:N79)</f>
        <v>242</v>
      </c>
    </row>
    <row r="25" spans="1:40" x14ac:dyDescent="0.35">
      <c r="A25" s="4">
        <v>153.55669977367299</v>
      </c>
      <c r="B25" s="4">
        <v>158.98116118628701</v>
      </c>
      <c r="C25" s="4">
        <v>157.02871400777599</v>
      </c>
      <c r="D25" s="4">
        <v>158.91212869032401</v>
      </c>
      <c r="E25" s="4">
        <v>163.91279102177899</v>
      </c>
      <c r="F25" s="4">
        <v>163.91279102177899</v>
      </c>
      <c r="G25" s="4">
        <v>163.91256958983001</v>
      </c>
      <c r="H25" s="4">
        <v>163.91279102177899</v>
      </c>
      <c r="I25" s="4">
        <v>158.83648739319699</v>
      </c>
      <c r="J25" s="4">
        <v>153.372190601797</v>
      </c>
      <c r="K25" s="4">
        <v>163.569466679768</v>
      </c>
      <c r="L25" s="4">
        <v>155.872595275701</v>
      </c>
      <c r="M25" s="4">
        <v>162.55259047652899</v>
      </c>
      <c r="N25" s="4">
        <v>148.20136582476701</v>
      </c>
    </row>
    <row r="26" spans="1:40" x14ac:dyDescent="0.35">
      <c r="A26" s="4">
        <v>159.01391609512001</v>
      </c>
      <c r="B26" s="4">
        <v>150.941210937091</v>
      </c>
      <c r="C26" s="4">
        <v>158.01160253078299</v>
      </c>
      <c r="D26" s="4">
        <v>163.91279102177899</v>
      </c>
      <c r="E26" s="4">
        <v>163.91279102177899</v>
      </c>
      <c r="F26" s="4">
        <v>163.91279102177899</v>
      </c>
      <c r="G26" s="4">
        <v>157.409716798093</v>
      </c>
      <c r="H26" s="4">
        <v>163.91256958983001</v>
      </c>
      <c r="I26" s="4">
        <v>157.99290873250601</v>
      </c>
      <c r="J26" s="4">
        <v>156.25452471274099</v>
      </c>
      <c r="K26" s="4">
        <v>163.83460786725701</v>
      </c>
      <c r="L26" s="4">
        <v>155.872595275701</v>
      </c>
      <c r="M26" s="4">
        <v>148.53315256191601</v>
      </c>
      <c r="N26" s="4">
        <v>163.08744464155001</v>
      </c>
      <c r="P26" s="3" t="s">
        <v>50</v>
      </c>
    </row>
    <row r="27" spans="1:40" x14ac:dyDescent="0.35">
      <c r="A27" s="4">
        <v>153.846713676137</v>
      </c>
      <c r="B27" s="4">
        <v>150.82784015387301</v>
      </c>
      <c r="C27" s="4">
        <v>162.76933818788299</v>
      </c>
      <c r="D27" s="4">
        <v>163.91256958983001</v>
      </c>
      <c r="E27" s="4">
        <v>162.480885103963</v>
      </c>
      <c r="F27" s="4">
        <v>163.91279102177899</v>
      </c>
      <c r="G27" s="4">
        <v>160.18238623240799</v>
      </c>
      <c r="H27" s="4">
        <v>163.91256958983001</v>
      </c>
      <c r="I27" s="4">
        <v>162.934898318828</v>
      </c>
      <c r="J27" s="4">
        <v>154.586050210134</v>
      </c>
      <c r="K27" s="4">
        <v>163.896445252973</v>
      </c>
      <c r="L27" s="4">
        <v>155.81358317071599</v>
      </c>
      <c r="M27" s="4">
        <v>154.78226568862399</v>
      </c>
      <c r="N27" s="4">
        <v>158.89725027330701</v>
      </c>
      <c r="P27" s="7">
        <f>SUM(Q24:T24)</f>
        <v>888</v>
      </c>
      <c r="U27" s="6" t="s">
        <v>40</v>
      </c>
      <c r="V27" s="1" cm="1">
        <f t="array" ref="V27">(SUM(Q22:T22*Q24:T24))/SUM(Q24:T24)</f>
        <v>153.63824045806734</v>
      </c>
    </row>
    <row r="28" spans="1:40" x14ac:dyDescent="0.35">
      <c r="A28" s="4">
        <v>155.22095678511599</v>
      </c>
      <c r="B28" s="4">
        <v>156.66039094153001</v>
      </c>
      <c r="C28" s="4">
        <v>153.556152613785</v>
      </c>
      <c r="D28" s="4">
        <v>162.428373346608</v>
      </c>
      <c r="E28" s="4">
        <v>163.91279102177899</v>
      </c>
      <c r="F28" s="4">
        <v>163.91279102177899</v>
      </c>
      <c r="G28" s="4">
        <v>163.91279102177899</v>
      </c>
      <c r="H28" s="4">
        <v>152.97675919580499</v>
      </c>
      <c r="I28" s="4">
        <v>156.65643495002999</v>
      </c>
      <c r="J28" s="4">
        <v>163.604410522596</v>
      </c>
      <c r="K28" s="4">
        <v>163.91279102177899</v>
      </c>
      <c r="L28" s="4">
        <v>163.91279102177899</v>
      </c>
      <c r="M28" s="4">
        <v>159.795223754375</v>
      </c>
      <c r="N28" s="4">
        <v>158.59481390672499</v>
      </c>
      <c r="P28" s="3" t="s">
        <v>51</v>
      </c>
      <c r="U28" s="6" t="s">
        <v>41</v>
      </c>
      <c r="V28" s="1" cm="1">
        <f t="array" ref="V28">SUM(Q24:T24*(Q22:T22-V27)^2)/(P29-1)</f>
        <v>422.50777000890747</v>
      </c>
      <c r="Y28" t="s">
        <v>47</v>
      </c>
    </row>
    <row r="29" spans="1:40" x14ac:dyDescent="0.35">
      <c r="A29" s="4">
        <v>159.88167764513301</v>
      </c>
      <c r="B29" s="4">
        <v>153.026723490861</v>
      </c>
      <c r="C29" s="4">
        <v>155.74708380867401</v>
      </c>
      <c r="D29" s="4">
        <v>158.75737593127701</v>
      </c>
      <c r="E29" s="4">
        <v>163.91279102177899</v>
      </c>
      <c r="F29" s="4">
        <v>159.64135219546401</v>
      </c>
      <c r="G29" s="4">
        <v>161.26921926947799</v>
      </c>
      <c r="H29" s="4">
        <v>163.91256958983001</v>
      </c>
      <c r="I29" s="4">
        <v>156.34866288222699</v>
      </c>
      <c r="J29" s="4">
        <v>158.35955765185801</v>
      </c>
      <c r="K29" s="4">
        <v>163.436576011228</v>
      </c>
      <c r="L29" s="4">
        <v>163.91279102177899</v>
      </c>
      <c r="M29" s="4">
        <v>163.22730014180499</v>
      </c>
      <c r="N29" s="4">
        <v>150.31774168390501</v>
      </c>
      <c r="P29" s="7">
        <v>4</v>
      </c>
      <c r="U29" s="6" t="s">
        <v>42</v>
      </c>
      <c r="V29" s="1" cm="1">
        <f t="array" ref="V29">SUM((Q24:T24-1)*(Q23:T23))/(R13-P29)</f>
        <v>37.848984178017673</v>
      </c>
    </row>
    <row r="30" spans="1:40" x14ac:dyDescent="0.35">
      <c r="A30" s="4">
        <v>156.80914809018401</v>
      </c>
      <c r="B30" s="4">
        <v>151.80591118708</v>
      </c>
      <c r="C30" s="4">
        <v>156.399165832721</v>
      </c>
      <c r="D30" s="4">
        <v>149.41056180697899</v>
      </c>
      <c r="E30" s="4">
        <v>162.844847636883</v>
      </c>
      <c r="F30" s="4">
        <v>163.91279102177899</v>
      </c>
      <c r="G30" s="4">
        <v>161.415972026703</v>
      </c>
      <c r="H30" s="4">
        <v>163.91279102177899</v>
      </c>
      <c r="I30" s="4">
        <v>155.74382341936999</v>
      </c>
      <c r="J30" s="4">
        <v>158.33802346243499</v>
      </c>
      <c r="K30" s="4">
        <v>157.96265115375499</v>
      </c>
      <c r="L30" s="4">
        <v>163.91279102177899</v>
      </c>
      <c r="M30" s="4">
        <v>159.867137195732</v>
      </c>
      <c r="N30" s="4">
        <v>155.29398127596701</v>
      </c>
      <c r="U30" s="1"/>
      <c r="V30" s="1"/>
    </row>
    <row r="31" spans="1:40" x14ac:dyDescent="0.35">
      <c r="A31" s="4">
        <v>153.30580226612699</v>
      </c>
      <c r="B31" s="4">
        <v>151.70334681301901</v>
      </c>
      <c r="C31" s="4">
        <v>163.91256958983001</v>
      </c>
      <c r="D31" s="4">
        <v>157.98272501398199</v>
      </c>
      <c r="E31" s="4">
        <v>163.58149448894</v>
      </c>
      <c r="F31" s="4">
        <v>163.91279102177899</v>
      </c>
      <c r="G31" s="4">
        <v>163.91279102177899</v>
      </c>
      <c r="H31" s="4">
        <v>160.18961281954799</v>
      </c>
      <c r="I31" s="4">
        <v>158.28569930332301</v>
      </c>
      <c r="J31" s="4">
        <v>153.331108362413</v>
      </c>
      <c r="K31" s="4">
        <v>163.91279102177899</v>
      </c>
      <c r="L31" s="4">
        <v>163.91279102177899</v>
      </c>
      <c r="M31" s="4">
        <v>158.130040920602</v>
      </c>
      <c r="N31" s="4">
        <v>152.71871802887699</v>
      </c>
      <c r="U31" s="1" t="s">
        <v>43</v>
      </c>
      <c r="V31" s="10">
        <f>V28/V29</f>
        <v>11.16298836506941</v>
      </c>
      <c r="Y31" t="s">
        <v>53</v>
      </c>
    </row>
    <row r="32" spans="1:40" x14ac:dyDescent="0.35">
      <c r="A32" s="4">
        <v>152.60591268182301</v>
      </c>
      <c r="B32" s="4">
        <v>161.086974417471</v>
      </c>
      <c r="C32" s="4">
        <v>153.158318736599</v>
      </c>
      <c r="D32" s="4">
        <v>163.91279102177899</v>
      </c>
      <c r="E32" s="4">
        <v>144.59721897309899</v>
      </c>
      <c r="F32" s="4">
        <v>163.79648515908201</v>
      </c>
      <c r="G32" s="4">
        <v>163.91256958983001</v>
      </c>
      <c r="H32" s="4">
        <v>160.63471153742901</v>
      </c>
      <c r="I32" s="4">
        <v>152.454846354214</v>
      </c>
      <c r="J32" s="4">
        <v>148.457375508665</v>
      </c>
      <c r="K32" s="4">
        <v>155.636830143298</v>
      </c>
      <c r="L32" s="4">
        <v>162.76889615305601</v>
      </c>
      <c r="M32" s="4">
        <v>158.87167084191799</v>
      </c>
      <c r="N32" s="4">
        <v>158.143926205432</v>
      </c>
    </row>
    <row r="33" spans="1:40" x14ac:dyDescent="0.35">
      <c r="A33" s="4">
        <v>161.27822065858101</v>
      </c>
      <c r="B33" s="4">
        <v>150.870683090602</v>
      </c>
      <c r="C33" s="4">
        <v>163.91279102177899</v>
      </c>
      <c r="D33" s="4">
        <v>163.91279102177899</v>
      </c>
      <c r="E33" s="4">
        <v>160.95639655633099</v>
      </c>
      <c r="F33" s="4">
        <v>163.078917896814</v>
      </c>
      <c r="G33" s="4">
        <v>163.91256958983001</v>
      </c>
      <c r="H33" s="4">
        <v>163.91279102177899</v>
      </c>
      <c r="I33" s="4">
        <v>154.39640015184099</v>
      </c>
      <c r="J33" s="4">
        <v>154.22314819271</v>
      </c>
      <c r="K33" s="4">
        <v>163.91279102177899</v>
      </c>
      <c r="L33" s="4">
        <v>160.32528583252599</v>
      </c>
      <c r="M33" s="4">
        <v>158.54863921449299</v>
      </c>
      <c r="N33" s="4">
        <v>149.53170588563401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35">
      <c r="A34" s="4">
        <v>161.11444532967101</v>
      </c>
      <c r="B34" s="4">
        <v>146.62125401200299</v>
      </c>
      <c r="C34" s="4">
        <v>163.579769032607</v>
      </c>
      <c r="D34" s="4">
        <v>153.65156503710099</v>
      </c>
      <c r="E34" s="4">
        <v>146.49634550907601</v>
      </c>
      <c r="F34" s="4">
        <v>163.91279102177899</v>
      </c>
      <c r="G34" s="4">
        <v>163.91256958983001</v>
      </c>
      <c r="H34" s="4">
        <v>163.91279102177899</v>
      </c>
      <c r="I34" s="4">
        <v>154.00801633164801</v>
      </c>
      <c r="J34" s="4">
        <v>161.66080259065001</v>
      </c>
      <c r="K34" s="4">
        <v>163.91279102177899</v>
      </c>
      <c r="L34" s="4">
        <v>163.244774258239</v>
      </c>
      <c r="M34" s="4">
        <v>159.14035864643</v>
      </c>
      <c r="N34" s="4">
        <v>161.55222665400601</v>
      </c>
    </row>
    <row r="35" spans="1:40" x14ac:dyDescent="0.35">
      <c r="A35" s="4">
        <v>158.70923838971899</v>
      </c>
      <c r="B35" s="4">
        <v>146.90002076356001</v>
      </c>
      <c r="C35" s="4">
        <v>143.73743228729001</v>
      </c>
      <c r="D35" s="4">
        <v>150.82009593561801</v>
      </c>
      <c r="E35" s="4">
        <v>159.954453589237</v>
      </c>
      <c r="F35" s="4">
        <v>163.214231439353</v>
      </c>
      <c r="G35" s="4">
        <v>160.98009401352101</v>
      </c>
      <c r="H35" s="4">
        <v>163.23538329805299</v>
      </c>
      <c r="I35" s="4">
        <v>160.38456972022101</v>
      </c>
      <c r="J35" s="4">
        <v>151.90595535686799</v>
      </c>
      <c r="K35" s="4">
        <v>161.98470141799399</v>
      </c>
      <c r="L35" s="4">
        <v>163.67581369237899</v>
      </c>
      <c r="M35" s="4">
        <v>148.88776692558801</v>
      </c>
      <c r="N35" s="4">
        <v>154.97104742575101</v>
      </c>
    </row>
    <row r="36" spans="1:40" x14ac:dyDescent="0.35">
      <c r="A36" s="4">
        <v>159.67775554467099</v>
      </c>
      <c r="B36" s="4">
        <v>146.90002076356001</v>
      </c>
      <c r="C36" s="4">
        <v>163.91256958983001</v>
      </c>
      <c r="D36" s="4">
        <v>151.546158651372</v>
      </c>
      <c r="E36" s="4">
        <v>163.91279102177899</v>
      </c>
      <c r="F36" s="4">
        <v>152.269859564239</v>
      </c>
      <c r="G36" s="4">
        <v>156.25131564017801</v>
      </c>
      <c r="H36" s="4">
        <v>157.68650285663301</v>
      </c>
      <c r="I36" s="4">
        <v>148.14815803930301</v>
      </c>
      <c r="J36" s="4">
        <v>159.81822639478801</v>
      </c>
      <c r="K36" s="4">
        <v>157.00888096480401</v>
      </c>
      <c r="L36" s="4">
        <v>163.166827600895</v>
      </c>
      <c r="M36" s="4">
        <v>149.05014207418199</v>
      </c>
      <c r="N36" s="4">
        <v>156.39679889030401</v>
      </c>
      <c r="P36" s="1"/>
      <c r="Q36" s="3" t="s">
        <v>44</v>
      </c>
      <c r="R36" s="3" t="s">
        <v>45</v>
      </c>
      <c r="S36" s="3" t="s">
        <v>46</v>
      </c>
    </row>
    <row r="37" spans="1:40" x14ac:dyDescent="0.35">
      <c r="A37" s="4">
        <v>159.81041765657801</v>
      </c>
      <c r="B37" s="4">
        <v>150.104356630636</v>
      </c>
      <c r="C37" s="4">
        <v>156.080879450163</v>
      </c>
      <c r="D37" s="4">
        <v>158.57467466003601</v>
      </c>
      <c r="E37" s="4">
        <v>142.77047474558299</v>
      </c>
      <c r="F37" s="4">
        <v>156.60535601867201</v>
      </c>
      <c r="G37" s="4">
        <v>149.95986668115401</v>
      </c>
      <c r="H37" s="4">
        <v>157.29911654220899</v>
      </c>
      <c r="I37" s="4">
        <v>150.78026669879</v>
      </c>
      <c r="J37" s="4">
        <v>154.18505992032499</v>
      </c>
      <c r="K37" s="4">
        <v>149.52445568101101</v>
      </c>
      <c r="L37" s="4">
        <v>163.91279102177899</v>
      </c>
      <c r="M37" s="4">
        <v>146.38503682280501</v>
      </c>
      <c r="N37" s="4">
        <v>159.483322922432</v>
      </c>
      <c r="P37" s="1" t="s">
        <v>39</v>
      </c>
      <c r="Q37" s="1">
        <f>AVERAGE(A3:B56,D3:E81,I3:I78,K3:L78)</f>
        <v>153.25976434265959</v>
      </c>
      <c r="R37" s="1">
        <f>AVERAGE(G3:H100,C3:C62,M3:N67,J3:J74)</f>
        <v>153.83458769373451</v>
      </c>
      <c r="S37" s="1">
        <f>AVERAGE(F3:F66)</f>
        <v>155.11607002665562</v>
      </c>
    </row>
    <row r="38" spans="1:40" x14ac:dyDescent="0.35">
      <c r="A38" s="4">
        <v>156.82956706495301</v>
      </c>
      <c r="B38" s="4">
        <v>146.984773253762</v>
      </c>
      <c r="C38" s="4">
        <v>163.91256958983001</v>
      </c>
      <c r="D38" s="4">
        <v>145.409850072772</v>
      </c>
      <c r="E38" s="4">
        <v>156.391668301278</v>
      </c>
      <c r="F38" s="4">
        <v>154.747669988692</v>
      </c>
      <c r="G38" s="4">
        <v>149.518070491027</v>
      </c>
      <c r="H38" s="4">
        <v>157.572503732825</v>
      </c>
      <c r="I38" s="4">
        <v>158.06288540819</v>
      </c>
      <c r="J38" s="4">
        <v>159.063205027187</v>
      </c>
      <c r="K38" s="4">
        <v>145.37810882424</v>
      </c>
      <c r="L38" s="4">
        <v>156.47535144593101</v>
      </c>
      <c r="M38" s="4">
        <v>146.41745930454499</v>
      </c>
      <c r="N38" s="4">
        <v>163.91256958983001</v>
      </c>
      <c r="P38" s="1" t="s">
        <v>29</v>
      </c>
      <c r="Q38" s="1">
        <f>_xlfn.VAR.P(A3:B56,D3:E81,I3:I78,K3:L78)</f>
        <v>36.536481356515253</v>
      </c>
      <c r="R38" s="1">
        <f>_xlfn.VAR.P(G3:H100,C3:C62,M3:N67,J3:J74)</f>
        <v>42.209950765253886</v>
      </c>
      <c r="S38" s="1">
        <f>_xlfn.VAR.P(F3:F66)</f>
        <v>36.942634244478832</v>
      </c>
    </row>
    <row r="39" spans="1:40" x14ac:dyDescent="0.35">
      <c r="A39" s="4">
        <v>152.73396946205199</v>
      </c>
      <c r="B39" s="4">
        <v>148.82415900089501</v>
      </c>
      <c r="C39" s="4">
        <v>163.91256958983001</v>
      </c>
      <c r="D39" s="4">
        <v>163.91279102177899</v>
      </c>
      <c r="E39" s="4">
        <v>140.63624542660699</v>
      </c>
      <c r="F39" s="4">
        <v>150.08561039214501</v>
      </c>
      <c r="G39" s="4">
        <v>163.91256958983001</v>
      </c>
      <c r="H39" s="4">
        <v>157.51245176019799</v>
      </c>
      <c r="I39" s="4">
        <v>147.14268186172799</v>
      </c>
      <c r="J39" s="4">
        <v>146.95986299574801</v>
      </c>
      <c r="K39" s="4">
        <v>150.195068887639</v>
      </c>
      <c r="L39" s="4">
        <v>163.91279102177899</v>
      </c>
      <c r="M39" s="4">
        <v>146.41745930454499</v>
      </c>
      <c r="N39" s="4">
        <v>149.68827475433301</v>
      </c>
      <c r="P39" s="1" t="s">
        <v>30</v>
      </c>
      <c r="Q39" s="1">
        <f>COUNTA(A3:B56,D3:E81,I3:I78,K3:L78)</f>
        <v>446</v>
      </c>
      <c r="R39" s="1">
        <f>COUNTA(G3:H100,C3:C62,M3:N67,J3:J74)</f>
        <v>378</v>
      </c>
      <c r="S39" s="1">
        <f>COUNTA(F3:F66)</f>
        <v>64</v>
      </c>
    </row>
    <row r="40" spans="1:40" x14ac:dyDescent="0.35">
      <c r="A40" s="4">
        <v>150.12008310053099</v>
      </c>
      <c r="B40" s="4">
        <v>147.72141404812299</v>
      </c>
      <c r="C40" s="4">
        <v>163.91256958983001</v>
      </c>
      <c r="D40" s="4">
        <v>148.888079114991</v>
      </c>
      <c r="E40" s="4">
        <v>163.91279102177899</v>
      </c>
      <c r="F40" s="4">
        <v>153.76928634217401</v>
      </c>
      <c r="G40" s="4">
        <v>157.853020677546</v>
      </c>
      <c r="H40" s="4">
        <v>151.248712454762</v>
      </c>
      <c r="I40" s="4">
        <v>145.42195584426199</v>
      </c>
      <c r="J40" s="4">
        <v>147.94210723498099</v>
      </c>
      <c r="K40" s="4">
        <v>146.85752957582201</v>
      </c>
      <c r="L40" s="4">
        <v>163.91279102177899</v>
      </c>
      <c r="M40" s="4">
        <v>150.74403665153599</v>
      </c>
      <c r="N40" s="4">
        <v>153.02342732197599</v>
      </c>
    </row>
    <row r="41" spans="1:40" x14ac:dyDescent="0.35">
      <c r="A41" s="4">
        <v>149.624551559986</v>
      </c>
      <c r="B41" s="4">
        <v>144.476146751855</v>
      </c>
      <c r="C41" s="4">
        <v>163.731555730499</v>
      </c>
      <c r="D41" s="4">
        <v>153.90420315161001</v>
      </c>
      <c r="E41" s="4">
        <v>154.34308735458899</v>
      </c>
      <c r="F41" s="4">
        <v>163.14133450677701</v>
      </c>
      <c r="G41" s="4">
        <v>150.90663723770299</v>
      </c>
      <c r="H41" s="4">
        <v>162.35569703554799</v>
      </c>
      <c r="I41" s="4">
        <v>163.91279102177899</v>
      </c>
      <c r="J41" s="4">
        <v>147.08409022740599</v>
      </c>
      <c r="K41" s="4">
        <v>154.893993983207</v>
      </c>
      <c r="L41" s="4">
        <v>162.05230962560501</v>
      </c>
      <c r="M41" s="4">
        <v>147.205429088058</v>
      </c>
      <c r="N41" s="4">
        <v>156.629716784973</v>
      </c>
    </row>
    <row r="42" spans="1:40" x14ac:dyDescent="0.35">
      <c r="A42" s="4">
        <v>148.70446092422</v>
      </c>
      <c r="B42" s="4">
        <v>151.023386475645</v>
      </c>
      <c r="C42" s="4">
        <v>163.91256958983001</v>
      </c>
      <c r="D42" s="4">
        <v>151.24323922923699</v>
      </c>
      <c r="E42" s="4">
        <v>147.612183252682</v>
      </c>
      <c r="F42" s="4">
        <v>155.505799569213</v>
      </c>
      <c r="G42" s="4">
        <v>148.12364757608799</v>
      </c>
      <c r="H42" s="4">
        <v>149.37521494740901</v>
      </c>
      <c r="I42" s="4">
        <v>163.90210049019899</v>
      </c>
      <c r="J42" s="4">
        <v>146.63178481910199</v>
      </c>
      <c r="K42" s="4">
        <v>156.77131525611901</v>
      </c>
      <c r="L42" s="4">
        <v>144.899389202723</v>
      </c>
      <c r="M42" s="4">
        <v>143.47828679602799</v>
      </c>
      <c r="N42" s="4">
        <v>147.500828833458</v>
      </c>
      <c r="U42" s="6" t="s">
        <v>40</v>
      </c>
      <c r="V42" s="1" cm="1">
        <f t="array" ref="V42">(SUM(Q37:S37*Q39:S39))/SUM(Q39:S39)</f>
        <v>153.63824045806732</v>
      </c>
    </row>
    <row r="43" spans="1:40" x14ac:dyDescent="0.35">
      <c r="A43" s="4">
        <v>149.163688711405</v>
      </c>
      <c r="B43" s="4">
        <v>154.248279479839</v>
      </c>
      <c r="C43" s="4">
        <v>160.58272237282199</v>
      </c>
      <c r="D43" s="4">
        <v>150.81259495098001</v>
      </c>
      <c r="E43" s="4">
        <v>163.007943853992</v>
      </c>
      <c r="F43" s="4">
        <v>160.81687095660601</v>
      </c>
      <c r="G43" s="4">
        <v>146.15077646878501</v>
      </c>
      <c r="H43" s="4">
        <v>152.45774454898199</v>
      </c>
      <c r="I43" s="4">
        <v>158.32202210987501</v>
      </c>
      <c r="J43" s="4">
        <v>150.85675741497701</v>
      </c>
      <c r="K43" s="4">
        <v>155.37172616714901</v>
      </c>
      <c r="L43" s="4">
        <v>151.23657151376599</v>
      </c>
      <c r="M43" s="4">
        <v>147.653665808672</v>
      </c>
      <c r="N43" s="4">
        <v>146.28787914443899</v>
      </c>
      <c r="U43" s="6" t="s">
        <v>41</v>
      </c>
      <c r="V43" s="1" cm="1">
        <f t="array" ref="V43">SUM(Q39:S39*(Q37:S37-V42)^2)/(Q48-1)</f>
        <v>109.11719016104702</v>
      </c>
      <c r="Y43" t="s">
        <v>48</v>
      </c>
    </row>
    <row r="44" spans="1:40" x14ac:dyDescent="0.35">
      <c r="A44" s="4">
        <v>146.938789253979</v>
      </c>
      <c r="B44" s="4">
        <v>145.66376232906799</v>
      </c>
      <c r="C44" s="4">
        <v>156.15584022122599</v>
      </c>
      <c r="D44" s="4">
        <v>150.81259495098001</v>
      </c>
      <c r="E44" s="4">
        <v>153.90718152133999</v>
      </c>
      <c r="F44" s="4">
        <v>157.66629993675301</v>
      </c>
      <c r="G44" s="4">
        <v>162.095953966472</v>
      </c>
      <c r="H44" s="4">
        <v>151.876350617246</v>
      </c>
      <c r="I44" s="4">
        <v>163.91279102177899</v>
      </c>
      <c r="J44" s="4">
        <v>146.21004276453499</v>
      </c>
      <c r="K44" s="4">
        <v>154.54285128323599</v>
      </c>
      <c r="L44" s="4">
        <v>155.150349855596</v>
      </c>
      <c r="M44" s="4">
        <v>143.64429730534999</v>
      </c>
      <c r="N44" s="4">
        <v>148.59310801079801</v>
      </c>
      <c r="U44" s="6" t="s">
        <v>42</v>
      </c>
      <c r="V44" s="1" cm="1">
        <f t="array" ref="V44">SUM((Q39:S39-1)*(Q38:S38))/(P27-Q48)</f>
        <v>38.982227796104148</v>
      </c>
    </row>
    <row r="45" spans="1:40" x14ac:dyDescent="0.35">
      <c r="A45" s="4">
        <v>148.85837090739599</v>
      </c>
      <c r="B45" s="4">
        <v>149.807598400063</v>
      </c>
      <c r="C45" s="4">
        <v>162.480101726844</v>
      </c>
      <c r="D45" s="4">
        <v>152.149958287575</v>
      </c>
      <c r="E45" s="4">
        <v>151.97756026414899</v>
      </c>
      <c r="F45" s="4">
        <v>155.334352773159</v>
      </c>
      <c r="G45" s="4">
        <v>151.318372435692</v>
      </c>
      <c r="H45" s="4">
        <v>154.72968298397601</v>
      </c>
      <c r="I45" s="4">
        <v>159.707002355447</v>
      </c>
      <c r="J45" s="4">
        <v>146.64351567660799</v>
      </c>
      <c r="K45" s="4">
        <v>154.960968198232</v>
      </c>
      <c r="L45" s="4">
        <v>155.150349855596</v>
      </c>
      <c r="M45" s="4">
        <v>146.56677645399</v>
      </c>
      <c r="N45" s="4">
        <v>148.59310801079801</v>
      </c>
      <c r="Q45" s="3" t="s">
        <v>50</v>
      </c>
      <c r="U45" s="1"/>
      <c r="V45" s="1"/>
    </row>
    <row r="46" spans="1:40" x14ac:dyDescent="0.35">
      <c r="A46" s="4">
        <v>146.55616648647</v>
      </c>
      <c r="B46" s="4">
        <v>145.76677338790299</v>
      </c>
      <c r="C46" s="4">
        <v>163.91279102177899</v>
      </c>
      <c r="D46" s="4">
        <v>148.541278874315</v>
      </c>
      <c r="E46" s="4">
        <v>156.97252542970901</v>
      </c>
      <c r="F46" s="4">
        <v>159.62848877138899</v>
      </c>
      <c r="G46" s="4">
        <v>146.898843255304</v>
      </c>
      <c r="H46" s="4">
        <v>163.91256958983001</v>
      </c>
      <c r="I46" s="4">
        <v>163.91279102177899</v>
      </c>
      <c r="J46" s="4">
        <v>147.48469904305099</v>
      </c>
      <c r="K46" s="4">
        <v>150.509189149733</v>
      </c>
      <c r="L46" s="4">
        <v>149.76509011267899</v>
      </c>
      <c r="M46" s="4">
        <v>144.575704019613</v>
      </c>
      <c r="N46" s="4">
        <v>146.37086598243999</v>
      </c>
      <c r="Q46" s="7">
        <f>SUM(Q39:S39)</f>
        <v>888</v>
      </c>
      <c r="U46" s="1" t="s">
        <v>43</v>
      </c>
      <c r="V46" s="11">
        <f>V43/V44</f>
        <v>2.7991522375730438</v>
      </c>
      <c r="Y46" t="s">
        <v>54</v>
      </c>
    </row>
    <row r="47" spans="1:40" x14ac:dyDescent="0.35">
      <c r="A47" s="4">
        <v>150.663489214847</v>
      </c>
      <c r="B47" s="4">
        <v>148.39482050281299</v>
      </c>
      <c r="C47" s="4">
        <v>155.38651242548701</v>
      </c>
      <c r="D47" s="4">
        <v>151.636718481152</v>
      </c>
      <c r="E47" s="4">
        <v>158.15069933224501</v>
      </c>
      <c r="F47" s="4">
        <v>156.32973114762001</v>
      </c>
      <c r="G47" s="4">
        <v>163.91256958983001</v>
      </c>
      <c r="H47" s="4">
        <v>148.378945590629</v>
      </c>
      <c r="I47" s="4">
        <v>163.91279102177899</v>
      </c>
      <c r="J47" s="4">
        <v>146.293773020922</v>
      </c>
      <c r="K47" s="4">
        <v>157.26336304683301</v>
      </c>
      <c r="L47" s="4">
        <v>156.80701573703701</v>
      </c>
      <c r="M47" s="4">
        <v>147.04635221873599</v>
      </c>
      <c r="N47" s="4">
        <v>146.77470617598999</v>
      </c>
      <c r="Q47" s="3" t="s">
        <v>51</v>
      </c>
    </row>
    <row r="48" spans="1:40" x14ac:dyDescent="0.35">
      <c r="A48" s="4">
        <v>150.493373755965</v>
      </c>
      <c r="B48" s="4"/>
      <c r="C48" s="4">
        <v>149.283529128521</v>
      </c>
      <c r="D48" s="4">
        <v>149.83759472439601</v>
      </c>
      <c r="E48" s="4">
        <v>158.15069933224501</v>
      </c>
      <c r="F48" s="4">
        <v>155.93051534428599</v>
      </c>
      <c r="G48" s="4">
        <v>150.547183758138</v>
      </c>
      <c r="H48" s="4">
        <v>154.59544106216501</v>
      </c>
      <c r="I48" s="4">
        <v>163.91279102177899</v>
      </c>
      <c r="J48" s="4">
        <v>150.17867052099999</v>
      </c>
      <c r="K48" s="4">
        <v>148.69616677306101</v>
      </c>
      <c r="L48" s="4">
        <v>154.29028339962699</v>
      </c>
      <c r="M48" s="4">
        <v>145.43497398768301</v>
      </c>
      <c r="N48" s="4">
        <v>145.55172591569499</v>
      </c>
      <c r="Q48" s="7">
        <v>3</v>
      </c>
    </row>
    <row r="49" spans="1:41" x14ac:dyDescent="0.35">
      <c r="A49" s="4">
        <v>148.96237240584199</v>
      </c>
      <c r="B49" s="4"/>
      <c r="C49" s="4">
        <v>145.097725877779</v>
      </c>
      <c r="D49" s="4">
        <v>146.291247563556</v>
      </c>
      <c r="E49" s="4">
        <v>163.50762662939499</v>
      </c>
      <c r="F49" s="4">
        <v>162.051349449562</v>
      </c>
      <c r="G49" s="4">
        <v>161.15948063921601</v>
      </c>
      <c r="H49" s="4">
        <v>163.91256958983001</v>
      </c>
      <c r="I49" s="4">
        <v>162.57341235962301</v>
      </c>
      <c r="J49" s="4">
        <v>144.327541159763</v>
      </c>
      <c r="K49" s="4">
        <v>155.81892617058099</v>
      </c>
      <c r="L49" s="4">
        <v>151.56728215759901</v>
      </c>
      <c r="M49" s="4">
        <v>145.492392381824</v>
      </c>
      <c r="N49" s="4">
        <v>146.086794097846</v>
      </c>
    </row>
    <row r="50" spans="1:41" x14ac:dyDescent="0.35">
      <c r="A50" s="4">
        <v>145.75827294152</v>
      </c>
      <c r="B50" s="4"/>
      <c r="C50" s="4">
        <v>146.15633653324801</v>
      </c>
      <c r="D50" s="4">
        <v>146.35374680972299</v>
      </c>
      <c r="E50" s="4">
        <v>163.50762662939499</v>
      </c>
      <c r="F50" s="4">
        <v>161.487916682567</v>
      </c>
      <c r="G50" s="4">
        <v>162.179076411251</v>
      </c>
      <c r="H50" s="4">
        <v>161.856517458479</v>
      </c>
      <c r="I50" s="4">
        <v>163.91279102177899</v>
      </c>
      <c r="J50" s="4">
        <v>145.71069612240001</v>
      </c>
      <c r="K50" s="4">
        <v>160.40100738066499</v>
      </c>
      <c r="L50" s="4">
        <v>151.38185746973301</v>
      </c>
      <c r="M50" s="4">
        <v>146.881161449026</v>
      </c>
      <c r="N50" s="4">
        <v>144.315922651796</v>
      </c>
    </row>
    <row r="51" spans="1:41" x14ac:dyDescent="0.35">
      <c r="A51" s="4">
        <v>149.720954687156</v>
      </c>
      <c r="B51" s="4"/>
      <c r="C51" s="4">
        <v>146.58388830176901</v>
      </c>
      <c r="D51" s="4">
        <v>146.58755074445401</v>
      </c>
      <c r="E51" s="4">
        <v>154.79540131184999</v>
      </c>
      <c r="F51" s="4">
        <v>151.858627922588</v>
      </c>
      <c r="G51" s="4">
        <v>150.618330498197</v>
      </c>
      <c r="H51" s="4">
        <v>155.09185879524901</v>
      </c>
      <c r="I51" s="4">
        <v>163.72822014621499</v>
      </c>
      <c r="J51" s="4">
        <v>146.42077785452099</v>
      </c>
      <c r="K51" s="4">
        <v>153.45100794353399</v>
      </c>
      <c r="L51" s="4">
        <v>145.36641002437</v>
      </c>
      <c r="M51" s="4"/>
      <c r="N51" s="4">
        <v>146.67740557651999</v>
      </c>
    </row>
    <row r="52" spans="1:41" x14ac:dyDescent="0.35">
      <c r="A52" s="4">
        <v>154.13264901746501</v>
      </c>
      <c r="B52" s="4"/>
      <c r="C52" s="4">
        <v>147.04635221873599</v>
      </c>
      <c r="D52" s="4">
        <v>145.661046857087</v>
      </c>
      <c r="E52" s="4">
        <v>154.79540131184999</v>
      </c>
      <c r="F52" s="4">
        <v>146.16274757276</v>
      </c>
      <c r="G52" s="4">
        <v>146.77550249867099</v>
      </c>
      <c r="H52" s="4">
        <v>146.37670383455301</v>
      </c>
      <c r="I52" s="4">
        <v>163.90221134040601</v>
      </c>
      <c r="J52" s="4">
        <v>146.42077785452099</v>
      </c>
      <c r="K52" s="4">
        <v>148.80463872453501</v>
      </c>
      <c r="L52" s="4">
        <v>150.94145739774601</v>
      </c>
      <c r="M52" s="4"/>
      <c r="N52" s="4">
        <v>146.468342427008</v>
      </c>
    </row>
    <row r="53" spans="1:41" x14ac:dyDescent="0.35">
      <c r="A53" s="4">
        <v>151.15254976853601</v>
      </c>
      <c r="B53" s="4"/>
      <c r="C53" s="4">
        <v>145.771690899345</v>
      </c>
      <c r="D53" s="4">
        <v>151.48317284190099</v>
      </c>
      <c r="E53" s="4">
        <v>143.563417708976</v>
      </c>
      <c r="F53" s="4">
        <v>148.56820383994599</v>
      </c>
      <c r="G53" s="4">
        <v>146.07471778079801</v>
      </c>
      <c r="H53" s="4">
        <v>149.04769042412499</v>
      </c>
      <c r="I53" s="4">
        <v>159.609612116573</v>
      </c>
      <c r="J53" s="4">
        <v>147.95462994547901</v>
      </c>
      <c r="K53" s="4">
        <v>148.63402834926799</v>
      </c>
      <c r="L53" s="4">
        <v>149.78932562606201</v>
      </c>
      <c r="M53" s="4"/>
      <c r="N53" s="4">
        <v>150.47648953555299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35">
      <c r="A54" s="4">
        <v>148.52339094070601</v>
      </c>
      <c r="B54" s="4"/>
      <c r="C54" s="4">
        <v>145.21954422744901</v>
      </c>
      <c r="D54" s="4">
        <v>145.793562417994</v>
      </c>
      <c r="E54" s="4">
        <v>147.28614093163199</v>
      </c>
      <c r="F54" s="4">
        <v>150.191039371908</v>
      </c>
      <c r="G54" s="4">
        <v>151.03265897361101</v>
      </c>
      <c r="H54" s="4">
        <v>149.04769042412499</v>
      </c>
      <c r="I54" s="4">
        <v>161.704241253623</v>
      </c>
      <c r="J54" s="4">
        <v>147.41544143411201</v>
      </c>
      <c r="K54" s="4">
        <v>143.892506589677</v>
      </c>
      <c r="L54" s="4">
        <v>151.411325768398</v>
      </c>
      <c r="M54" s="4"/>
      <c r="N54" s="4">
        <v>145.45724551177801</v>
      </c>
    </row>
    <row r="55" spans="1:41" x14ac:dyDescent="0.35">
      <c r="A55" s="4">
        <v>146.78863129347801</v>
      </c>
      <c r="B55" s="4"/>
      <c r="C55" s="4">
        <v>145.55539220167299</v>
      </c>
      <c r="D55" s="4"/>
      <c r="E55" s="4">
        <v>144.006611302495</v>
      </c>
      <c r="F55" s="4">
        <v>149.30081270767701</v>
      </c>
      <c r="G55" s="4">
        <v>148.315154200715</v>
      </c>
      <c r="H55" s="4">
        <v>146.87092886376499</v>
      </c>
      <c r="I55" s="4">
        <v>159.62749151349001</v>
      </c>
      <c r="J55" s="4">
        <v>153.51080111427001</v>
      </c>
      <c r="K55" s="4">
        <v>145.32933790880401</v>
      </c>
      <c r="L55" s="4">
        <v>155.54621603378999</v>
      </c>
      <c r="M55" s="4"/>
      <c r="N55" s="4">
        <v>147.41913928832901</v>
      </c>
    </row>
    <row r="56" spans="1:41" x14ac:dyDescent="0.35">
      <c r="A56" s="4">
        <v>145.319927409901</v>
      </c>
      <c r="B56" s="4"/>
      <c r="C56" s="4">
        <v>148.464589703131</v>
      </c>
      <c r="D56" s="4"/>
      <c r="E56" s="4">
        <v>157.45349569381099</v>
      </c>
      <c r="F56" s="4">
        <v>152.59389914210999</v>
      </c>
      <c r="G56" s="4">
        <v>147.557776115851</v>
      </c>
      <c r="H56" s="4">
        <v>150.039250631263</v>
      </c>
      <c r="I56" s="4">
        <v>160.41410202230799</v>
      </c>
      <c r="J56" s="4">
        <v>149.34712964475699</v>
      </c>
      <c r="K56" s="4">
        <v>149.26501546785499</v>
      </c>
      <c r="L56" s="4">
        <v>162.769843342999</v>
      </c>
      <c r="M56" s="4"/>
      <c r="N56" s="4">
        <v>147.27111148697199</v>
      </c>
      <c r="P56" s="1"/>
      <c r="Q56" s="3" t="s">
        <v>55</v>
      </c>
      <c r="R56" s="3" t="s">
        <v>56</v>
      </c>
      <c r="S56" s="3" t="s">
        <v>57</v>
      </c>
      <c r="T56" s="3" t="s">
        <v>58</v>
      </c>
      <c r="U56" s="3" t="s">
        <v>19</v>
      </c>
      <c r="V56" s="3" t="s">
        <v>22</v>
      </c>
      <c r="W56" s="3" t="s">
        <v>23</v>
      </c>
      <c r="X56" s="3" t="s">
        <v>59</v>
      </c>
      <c r="Y56" s="3" t="s">
        <v>60</v>
      </c>
    </row>
    <row r="57" spans="1:41" x14ac:dyDescent="0.35">
      <c r="A57" s="4"/>
      <c r="B57" s="4"/>
      <c r="C57" s="4">
        <v>145.012790678231</v>
      </c>
      <c r="D57" s="4"/>
      <c r="E57" s="4">
        <v>159.63664385625299</v>
      </c>
      <c r="F57" s="4">
        <v>152.36744776703401</v>
      </c>
      <c r="G57" s="4">
        <v>146.964149533712</v>
      </c>
      <c r="H57" s="4">
        <v>151.77820141248901</v>
      </c>
      <c r="I57" s="4">
        <v>162.38346757378599</v>
      </c>
      <c r="J57" s="4"/>
      <c r="K57" s="4">
        <v>148.35806563982399</v>
      </c>
      <c r="L57" s="4">
        <v>147.70103763341299</v>
      </c>
      <c r="M57" s="4"/>
      <c r="N57" s="4"/>
      <c r="P57" s="1" t="s">
        <v>39</v>
      </c>
      <c r="Q57" s="1">
        <f>AVERAGE(A3:B56)</f>
        <v>152.11187717047545</v>
      </c>
      <c r="R57" s="1">
        <f>AVERAGE(C3:C62)</f>
        <v>153.33079813866954</v>
      </c>
      <c r="S57" s="1">
        <f>AVERAGE(D3:E81)</f>
        <v>153.58925367407855</v>
      </c>
      <c r="T57" s="1">
        <f>AVERAGE(G3:H100)</f>
        <v>156.25929929437584</v>
      </c>
      <c r="U57" s="1">
        <f>AVERAGE(F3:F66)</f>
        <v>155.11607002665562</v>
      </c>
      <c r="V57" s="1">
        <f>AVERAGE(I3:I78)</f>
        <v>154.25717969940479</v>
      </c>
      <c r="W57" s="1">
        <f>AVERAGE(J3:J78)</f>
        <v>151.53200169825141</v>
      </c>
      <c r="X57" s="1">
        <f>AVERAGE(K3:L78)</f>
        <v>153.22172263207193</v>
      </c>
      <c r="Y57" s="1">
        <f>AVERAGE(M3:N66)</f>
        <v>151.49893806389181</v>
      </c>
    </row>
    <row r="58" spans="1:41" x14ac:dyDescent="0.35">
      <c r="A58" s="4"/>
      <c r="B58" s="4"/>
      <c r="C58" s="4">
        <v>145.837584478293</v>
      </c>
      <c r="D58" s="4"/>
      <c r="E58" s="4">
        <v>142.00327377932001</v>
      </c>
      <c r="F58" s="4">
        <v>144.79949602233799</v>
      </c>
      <c r="G58" s="4">
        <v>151.469036440709</v>
      </c>
      <c r="H58" s="4">
        <v>147.19557168278399</v>
      </c>
      <c r="I58" s="4">
        <v>162.739988809594</v>
      </c>
      <c r="J58" s="4"/>
      <c r="K58" s="4">
        <v>147.416550955687</v>
      </c>
      <c r="L58" s="4">
        <v>158.58255190503499</v>
      </c>
      <c r="M58" s="4"/>
      <c r="N58" s="4"/>
      <c r="P58" s="1" t="s">
        <v>29</v>
      </c>
      <c r="Q58" s="1">
        <f>_xlfn.VAR.P(A3:B56)</f>
        <v>17.699083707121908</v>
      </c>
      <c r="R58" s="1">
        <f>_xlfn.VAR.P(C3:C62)</f>
        <v>44.864098823899063</v>
      </c>
      <c r="S58" s="1">
        <f>_xlfn.VAR.P(D3:E81)</f>
        <v>47.11747294252482</v>
      </c>
      <c r="T58" s="1">
        <f>_xlfn.VAR.P(G3:H100)</f>
        <v>47.215462970741385</v>
      </c>
      <c r="U58" s="1">
        <f>_xlfn.VAR.P(F3:F66)</f>
        <v>36.942634244478832</v>
      </c>
      <c r="V58" s="1">
        <f>_xlfn.VAR.P(I3:I78)</f>
        <v>35.684552880250529</v>
      </c>
      <c r="W58" s="1">
        <f>_xlfn.VAR.P(J3:J78)</f>
        <v>22.679531117029839</v>
      </c>
      <c r="X58" s="1">
        <f>_xlfn.VAR.P(K3:L78)</f>
        <v>38.844053891779254</v>
      </c>
      <c r="Y58" s="1">
        <f>_xlfn.VAR.P(M3:N66)</f>
        <v>25.28935014789505</v>
      </c>
    </row>
    <row r="59" spans="1:41" x14ac:dyDescent="0.35">
      <c r="A59" s="4"/>
      <c r="B59" s="4"/>
      <c r="C59" s="4">
        <v>148.59859672481201</v>
      </c>
      <c r="D59" s="4"/>
      <c r="E59" s="4">
        <v>150.046356995314</v>
      </c>
      <c r="F59" s="4">
        <v>149.68257871528201</v>
      </c>
      <c r="G59" s="4">
        <v>146.20791788020401</v>
      </c>
      <c r="H59" s="4">
        <v>149.446058171499</v>
      </c>
      <c r="I59" s="4">
        <v>158.54011462379299</v>
      </c>
      <c r="J59" s="4"/>
      <c r="K59" s="4">
        <v>148.63017009728301</v>
      </c>
      <c r="L59" s="4">
        <v>158.07503563173199</v>
      </c>
      <c r="M59" s="4"/>
      <c r="N59" s="4"/>
      <c r="P59" s="1" t="s">
        <v>30</v>
      </c>
      <c r="Q59" s="1">
        <f>COUNTA(A3:B56)</f>
        <v>99</v>
      </c>
      <c r="R59" s="1">
        <f>COUNTA(C3:C62)</f>
        <v>60</v>
      </c>
      <c r="S59" s="1">
        <f>COUNTA(D3:E81)</f>
        <v>131</v>
      </c>
      <c r="T59" s="1">
        <f>COUNTA(G3:H100)</f>
        <v>162</v>
      </c>
      <c r="U59" s="1">
        <f>COUNTA(F3:F66)</f>
        <v>64</v>
      </c>
      <c r="V59" s="1">
        <f>COUNTA(I3:I78)</f>
        <v>76</v>
      </c>
      <c r="W59" s="1">
        <f>COUNTA(J3:J78)</f>
        <v>54</v>
      </c>
      <c r="X59" s="1">
        <f>COUNTA(K3:L78)</f>
        <v>140</v>
      </c>
      <c r="Y59" s="1">
        <f>COUNTA(M3:N66)</f>
        <v>102</v>
      </c>
    </row>
    <row r="60" spans="1:41" x14ac:dyDescent="0.35">
      <c r="A60" s="4"/>
      <c r="B60" s="4"/>
      <c r="C60" s="4">
        <v>151.112769758951</v>
      </c>
      <c r="D60" s="4"/>
      <c r="E60" s="4">
        <v>140.87353171205399</v>
      </c>
      <c r="F60" s="4">
        <v>147.94802298705201</v>
      </c>
      <c r="G60" s="4">
        <v>147.066011846414</v>
      </c>
      <c r="H60" s="4">
        <v>160.17881322754101</v>
      </c>
      <c r="I60" s="4">
        <v>151.58858318314299</v>
      </c>
      <c r="J60" s="4"/>
      <c r="K60" s="4">
        <v>151.915434040018</v>
      </c>
      <c r="L60" s="4">
        <v>152.334970064006</v>
      </c>
      <c r="M60" s="4"/>
      <c r="N60" s="4"/>
    </row>
    <row r="61" spans="1:41" x14ac:dyDescent="0.35">
      <c r="A61" s="4"/>
      <c r="B61" s="4"/>
      <c r="C61" s="4">
        <v>146.34914811464699</v>
      </c>
      <c r="D61" s="4"/>
      <c r="E61" s="4">
        <v>145.392593487151</v>
      </c>
      <c r="F61" s="4">
        <v>146.809278903712</v>
      </c>
      <c r="G61" s="4">
        <v>146.52958472761901</v>
      </c>
      <c r="H61" s="4">
        <v>147.27675057672201</v>
      </c>
      <c r="I61" s="4">
        <v>149.810686916073</v>
      </c>
      <c r="J61" s="4"/>
      <c r="K61" s="4">
        <v>148.60311423940001</v>
      </c>
      <c r="L61" s="4">
        <v>144.85976824389499</v>
      </c>
      <c r="M61" s="4"/>
      <c r="N61" s="4"/>
      <c r="P61" s="3" t="s">
        <v>50</v>
      </c>
      <c r="AB61" t="s">
        <v>69</v>
      </c>
    </row>
    <row r="62" spans="1:41" x14ac:dyDescent="0.35">
      <c r="A62" s="4"/>
      <c r="B62" s="4"/>
      <c r="C62" s="4">
        <v>146.054841594463</v>
      </c>
      <c r="D62" s="4"/>
      <c r="E62" s="4">
        <v>147.56105017225201</v>
      </c>
      <c r="F62" s="4">
        <v>146.38087132798199</v>
      </c>
      <c r="G62" s="4">
        <v>146.84134407062001</v>
      </c>
      <c r="H62" s="4">
        <v>147.16707402066501</v>
      </c>
      <c r="I62" s="4">
        <v>146.983995888599</v>
      </c>
      <c r="J62" s="4"/>
      <c r="K62" s="4">
        <v>146.66733311019399</v>
      </c>
      <c r="L62" s="4">
        <v>144.330179563732</v>
      </c>
      <c r="M62" s="4"/>
      <c r="N62" s="4"/>
      <c r="P62" s="7">
        <f>SUM(Q59:Y59)</f>
        <v>888</v>
      </c>
    </row>
    <row r="63" spans="1:41" x14ac:dyDescent="0.35">
      <c r="A63" s="4"/>
      <c r="B63" s="4"/>
      <c r="C63" s="4"/>
      <c r="D63" s="4"/>
      <c r="E63" s="4">
        <v>147.19329530739699</v>
      </c>
      <c r="F63" s="4">
        <v>149.06147196303201</v>
      </c>
      <c r="G63" s="4">
        <v>147.42468311953101</v>
      </c>
      <c r="H63" s="4">
        <v>148.41528274943499</v>
      </c>
      <c r="I63" s="4">
        <v>153.811186346868</v>
      </c>
      <c r="J63" s="4"/>
      <c r="K63" s="4">
        <v>149.65575718265299</v>
      </c>
      <c r="L63" s="4">
        <v>146.603403508566</v>
      </c>
      <c r="M63" s="4"/>
      <c r="N63" s="4"/>
      <c r="P63" s="3" t="s">
        <v>51</v>
      </c>
    </row>
    <row r="64" spans="1:41" x14ac:dyDescent="0.35">
      <c r="A64" s="4"/>
      <c r="B64" s="4"/>
      <c r="C64" s="4"/>
      <c r="D64" s="4"/>
      <c r="E64" s="4">
        <v>147.19329530739699</v>
      </c>
      <c r="F64" s="4">
        <v>144.355467548029</v>
      </c>
      <c r="G64" s="4">
        <v>146.47040455508599</v>
      </c>
      <c r="H64" s="4">
        <v>147.2925205791</v>
      </c>
      <c r="I64" s="4">
        <v>147.18038456585299</v>
      </c>
      <c r="J64" s="4"/>
      <c r="K64" s="4">
        <v>145.862829669018</v>
      </c>
      <c r="L64" s="4">
        <v>146.603403508566</v>
      </c>
      <c r="M64" s="4"/>
      <c r="N64" s="4"/>
      <c r="P64" s="7">
        <v>9</v>
      </c>
      <c r="AB64" t="s">
        <v>61</v>
      </c>
    </row>
    <row r="65" spans="1:41" x14ac:dyDescent="0.35">
      <c r="A65" s="4"/>
      <c r="B65" s="4"/>
      <c r="C65" s="4"/>
      <c r="D65" s="4"/>
      <c r="E65" s="4">
        <v>147.984472430545</v>
      </c>
      <c r="F65" s="4">
        <v>151.55443049018001</v>
      </c>
      <c r="G65" s="4">
        <v>145.54117671510201</v>
      </c>
      <c r="H65" s="4">
        <v>146.070400738145</v>
      </c>
      <c r="I65" s="4">
        <v>147.00573585792401</v>
      </c>
      <c r="J65" s="4"/>
      <c r="K65" s="4">
        <v>147.98308667916399</v>
      </c>
      <c r="L65" s="4">
        <v>144.47822173744501</v>
      </c>
      <c r="M65" s="4"/>
      <c r="N65" s="4"/>
      <c r="W65" s="6" t="s">
        <v>40</v>
      </c>
      <c r="X65" s="1" cm="1">
        <f t="array" ref="X65">(SUM(Q57:Y57*Q59:Y59))/SUM(Q59:Y59)</f>
        <v>153.63824045806729</v>
      </c>
    </row>
    <row r="66" spans="1:41" x14ac:dyDescent="0.35">
      <c r="A66" s="4"/>
      <c r="B66" s="4"/>
      <c r="C66" s="4"/>
      <c r="D66" s="4"/>
      <c r="E66" s="4">
        <v>143.00284323697099</v>
      </c>
      <c r="F66" s="4">
        <v>149.36635571129801</v>
      </c>
      <c r="G66" s="4">
        <v>149.436977873953</v>
      </c>
      <c r="H66" s="4">
        <v>147.528984091946</v>
      </c>
      <c r="I66" s="4">
        <v>150.31588784664001</v>
      </c>
      <c r="J66" s="4"/>
      <c r="K66" s="4">
        <v>150.47024705605699</v>
      </c>
      <c r="L66" s="4">
        <v>147.179244460891</v>
      </c>
      <c r="M66" s="4"/>
      <c r="N66" s="4"/>
      <c r="W66" s="6" t="s">
        <v>41</v>
      </c>
      <c r="X66" s="1" cm="1">
        <f t="array" ref="X66">SUM(Q59:Y59*(Q57:Y57-X65)^2)/(P64-1)</f>
        <v>281.13941528386067</v>
      </c>
    </row>
    <row r="67" spans="1:41" x14ac:dyDescent="0.35">
      <c r="A67" s="4"/>
      <c r="B67" s="4"/>
      <c r="C67" s="4"/>
      <c r="D67" s="4"/>
      <c r="E67" s="4">
        <v>147.011937296572</v>
      </c>
      <c r="F67" s="4"/>
      <c r="G67" s="4"/>
      <c r="H67" s="4">
        <v>163.91279102177899</v>
      </c>
      <c r="I67" s="4">
        <v>151.68639828936199</v>
      </c>
      <c r="J67" s="4"/>
      <c r="K67" s="4"/>
      <c r="L67" s="4">
        <v>147.38765723270299</v>
      </c>
      <c r="M67" s="4"/>
      <c r="N67" s="4"/>
      <c r="W67" s="6" t="s">
        <v>42</v>
      </c>
      <c r="X67" s="1" cm="1">
        <f t="array" ref="X67">SUM((Q59:Y59-1)*(Q58:Y58))/(P62-P64)</f>
        <v>36.709605782985015</v>
      </c>
    </row>
    <row r="68" spans="1:41" x14ac:dyDescent="0.35">
      <c r="A68" s="4"/>
      <c r="B68" s="4"/>
      <c r="C68" s="4"/>
      <c r="D68" s="4"/>
      <c r="E68" s="4">
        <v>149.52764651665501</v>
      </c>
      <c r="F68" s="4"/>
      <c r="G68" s="4"/>
      <c r="H68" s="4">
        <v>161.991610279756</v>
      </c>
      <c r="I68" s="4">
        <v>146.034919820505</v>
      </c>
      <c r="J68" s="4"/>
      <c r="K68" s="4"/>
      <c r="L68" s="4">
        <v>148.89588020552401</v>
      </c>
      <c r="M68" s="4"/>
      <c r="N68" s="4"/>
      <c r="W68" s="1"/>
      <c r="X68" s="1"/>
    </row>
    <row r="69" spans="1:41" x14ac:dyDescent="0.35">
      <c r="A69" s="4"/>
      <c r="B69" s="4"/>
      <c r="C69" s="4"/>
      <c r="D69" s="4"/>
      <c r="E69" s="4">
        <v>149.52764651665501</v>
      </c>
      <c r="F69" s="4"/>
      <c r="G69" s="4"/>
      <c r="H69" s="4">
        <v>163.91279102177899</v>
      </c>
      <c r="I69" s="4">
        <v>144.26716707248701</v>
      </c>
      <c r="J69" s="4"/>
      <c r="K69" s="4"/>
      <c r="L69" s="4">
        <v>147.496432769439</v>
      </c>
      <c r="M69" s="4"/>
      <c r="N69" s="4"/>
      <c r="W69" s="8" t="s">
        <v>43</v>
      </c>
      <c r="X69" s="10">
        <f>X66/X67</f>
        <v>7.6584700186066677</v>
      </c>
    </row>
    <row r="70" spans="1:41" x14ac:dyDescent="0.35">
      <c r="A70" s="4"/>
      <c r="B70" s="4"/>
      <c r="C70" s="4"/>
      <c r="D70" s="4"/>
      <c r="E70" s="4">
        <v>151.35111341789499</v>
      </c>
      <c r="F70" s="4"/>
      <c r="G70" s="4"/>
      <c r="H70" s="4">
        <v>163.91256958983001</v>
      </c>
      <c r="I70" s="4">
        <v>146.21004276453499</v>
      </c>
      <c r="J70" s="4"/>
      <c r="K70" s="4"/>
      <c r="L70" s="4">
        <v>146.654423285782</v>
      </c>
      <c r="M70" s="4"/>
      <c r="N70" s="4"/>
    </row>
    <row r="71" spans="1:41" x14ac:dyDescent="0.35">
      <c r="A71" s="4"/>
      <c r="B71" s="4"/>
      <c r="C71" s="4"/>
      <c r="D71" s="4"/>
      <c r="E71" s="4">
        <v>151.35111341789499</v>
      </c>
      <c r="F71" s="4"/>
      <c r="G71" s="4"/>
      <c r="H71" s="4">
        <v>163.91256958983001</v>
      </c>
      <c r="I71" s="4">
        <v>148.21352053509901</v>
      </c>
      <c r="J71" s="4"/>
      <c r="K71" s="4"/>
      <c r="L71" s="4">
        <v>146.11132627030599</v>
      </c>
      <c r="M71" s="4"/>
      <c r="N71" s="4"/>
    </row>
    <row r="72" spans="1:41" x14ac:dyDescent="0.35">
      <c r="A72" s="4"/>
      <c r="B72" s="4"/>
      <c r="C72" s="4"/>
      <c r="D72" s="4"/>
      <c r="E72" s="4">
        <v>148.51980892907</v>
      </c>
      <c r="F72" s="4"/>
      <c r="G72" s="4"/>
      <c r="H72" s="4">
        <v>158.194115202897</v>
      </c>
      <c r="I72" s="4">
        <v>152.14738456352899</v>
      </c>
      <c r="J72" s="4"/>
      <c r="K72" s="4"/>
      <c r="L72" s="4">
        <v>146.30428786330501</v>
      </c>
      <c r="M72" s="4"/>
      <c r="N72" s="4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x14ac:dyDescent="0.35">
      <c r="A73" s="4"/>
      <c r="B73" s="4"/>
      <c r="C73" s="4"/>
      <c r="D73" s="4"/>
      <c r="E73" s="4">
        <v>152.47098113836699</v>
      </c>
      <c r="F73" s="4"/>
      <c r="G73" s="4"/>
      <c r="H73" s="4">
        <v>163.41203950079301</v>
      </c>
      <c r="I73" s="4">
        <v>149.93250517339001</v>
      </c>
      <c r="J73" s="4"/>
      <c r="K73" s="4"/>
      <c r="L73" s="4">
        <v>145.72418772131999</v>
      </c>
      <c r="M73" s="4"/>
      <c r="N73" s="4"/>
      <c r="AB73" s="9"/>
    </row>
    <row r="74" spans="1:41" x14ac:dyDescent="0.35">
      <c r="A74" s="4"/>
      <c r="B74" s="4"/>
      <c r="C74" s="4"/>
      <c r="D74" s="4"/>
      <c r="E74" s="4">
        <v>144.42045610409599</v>
      </c>
      <c r="F74" s="4"/>
      <c r="G74" s="4"/>
      <c r="H74" s="4">
        <v>163.91279102177899</v>
      </c>
      <c r="I74" s="4">
        <v>153.493549357463</v>
      </c>
      <c r="J74" s="4"/>
      <c r="K74" s="4"/>
      <c r="L74" s="4">
        <v>144.89147945634801</v>
      </c>
      <c r="M74" s="4"/>
      <c r="N74" s="4"/>
      <c r="AB74" s="9"/>
    </row>
    <row r="75" spans="1:41" x14ac:dyDescent="0.35">
      <c r="A75" s="4"/>
      <c r="B75" s="4"/>
      <c r="C75" s="4"/>
      <c r="D75" s="4"/>
      <c r="E75" s="4">
        <v>144.79699641380299</v>
      </c>
      <c r="F75" s="4"/>
      <c r="G75" s="4"/>
      <c r="H75" s="4">
        <v>163.91256958983001</v>
      </c>
      <c r="I75" s="4">
        <v>151.23609505245801</v>
      </c>
      <c r="J75" s="4"/>
      <c r="K75" s="4"/>
      <c r="L75" s="4">
        <v>147.84091805849599</v>
      </c>
      <c r="M75" s="4"/>
      <c r="N75" s="4"/>
      <c r="P75" s="1"/>
      <c r="Q75" s="8" t="s">
        <v>55</v>
      </c>
      <c r="R75" s="8" t="s">
        <v>56</v>
      </c>
      <c r="T75" t="s">
        <v>70</v>
      </c>
      <c r="AB75" s="9"/>
      <c r="AD75" s="1"/>
      <c r="AE75" s="8" t="s">
        <v>57</v>
      </c>
      <c r="AF75" s="8" t="s">
        <v>58</v>
      </c>
      <c r="AG75" s="8" t="s">
        <v>19</v>
      </c>
      <c r="AI75" t="s">
        <v>72</v>
      </c>
    </row>
    <row r="76" spans="1:41" x14ac:dyDescent="0.35">
      <c r="A76" s="4"/>
      <c r="B76" s="4"/>
      <c r="C76" s="4"/>
      <c r="D76" s="4"/>
      <c r="E76" s="4">
        <v>145.150211663812</v>
      </c>
      <c r="F76" s="4"/>
      <c r="G76" s="4"/>
      <c r="H76" s="4">
        <v>163.91279102177899</v>
      </c>
      <c r="I76" s="4">
        <v>146.802534122108</v>
      </c>
      <c r="J76" s="4"/>
      <c r="K76" s="4"/>
      <c r="L76" s="4">
        <v>148.39548132825701</v>
      </c>
      <c r="M76" s="4"/>
      <c r="N76" s="4"/>
      <c r="P76" s="1" t="s">
        <v>39</v>
      </c>
      <c r="Q76" s="1">
        <v>152.11187717047545</v>
      </c>
      <c r="R76" s="1">
        <v>153.33079813866954</v>
      </c>
      <c r="AB76" s="9"/>
      <c r="AD76" s="1" t="s">
        <v>39</v>
      </c>
      <c r="AE76" s="1">
        <v>153.58925367407855</v>
      </c>
      <c r="AF76" s="1">
        <v>156.25929929437584</v>
      </c>
      <c r="AG76" s="1">
        <v>155.11607002665562</v>
      </c>
    </row>
    <row r="77" spans="1:41" x14ac:dyDescent="0.35">
      <c r="A77" s="4"/>
      <c r="B77" s="4"/>
      <c r="C77" s="4"/>
      <c r="D77" s="4"/>
      <c r="E77" s="4">
        <v>150.93652685543</v>
      </c>
      <c r="F77" s="4"/>
      <c r="G77" s="4"/>
      <c r="H77" s="4">
        <v>161.91788628599599</v>
      </c>
      <c r="I77" s="4">
        <v>144.82544939803299</v>
      </c>
      <c r="J77" s="4"/>
      <c r="K77" s="4"/>
      <c r="L77" s="4">
        <v>146.345802079208</v>
      </c>
      <c r="M77" s="4"/>
      <c r="N77" s="4"/>
      <c r="P77" s="1" t="s">
        <v>29</v>
      </c>
      <c r="Q77" s="1">
        <v>17.699083707121908</v>
      </c>
      <c r="R77" s="1">
        <v>44.864098823899063</v>
      </c>
      <c r="AB77" s="9"/>
      <c r="AD77" s="1" t="s">
        <v>29</v>
      </c>
      <c r="AE77" s="1">
        <v>47.11747294252482</v>
      </c>
      <c r="AF77" s="1">
        <v>47.215462970741385</v>
      </c>
      <c r="AG77" s="1">
        <v>36.942634244478832</v>
      </c>
    </row>
    <row r="78" spans="1:41" x14ac:dyDescent="0.35">
      <c r="A78" s="4"/>
      <c r="B78" s="4"/>
      <c r="C78" s="4"/>
      <c r="D78" s="4"/>
      <c r="E78" s="4">
        <v>147.44166217148501</v>
      </c>
      <c r="F78" s="4"/>
      <c r="G78" s="4"/>
      <c r="H78" s="4">
        <v>162.00513572854101</v>
      </c>
      <c r="I78" s="4">
        <v>145.68410135403499</v>
      </c>
      <c r="J78" s="4"/>
      <c r="K78" s="4"/>
      <c r="L78" s="4">
        <v>146.85595182918701</v>
      </c>
      <c r="M78" s="4"/>
      <c r="N78" s="4"/>
      <c r="P78" s="1" t="s">
        <v>30</v>
      </c>
      <c r="Q78" s="1">
        <v>99</v>
      </c>
      <c r="R78" s="1">
        <v>60</v>
      </c>
      <c r="T78" t="s">
        <v>63</v>
      </c>
      <c r="AB78" s="9"/>
      <c r="AD78" s="1" t="s">
        <v>30</v>
      </c>
      <c r="AE78" s="1">
        <v>131</v>
      </c>
      <c r="AF78" s="1">
        <v>162</v>
      </c>
      <c r="AG78" s="1">
        <v>64</v>
      </c>
      <c r="AI78" t="s">
        <v>64</v>
      </c>
    </row>
    <row r="79" spans="1:41" x14ac:dyDescent="0.35">
      <c r="A79" s="4"/>
      <c r="B79" s="4"/>
      <c r="C79" s="4"/>
      <c r="D79" s="4"/>
      <c r="E79" s="4">
        <v>142.72489603492201</v>
      </c>
      <c r="F79" s="4"/>
      <c r="G79" s="4"/>
      <c r="H79" s="4">
        <v>162.36608832158299</v>
      </c>
      <c r="I79" s="4"/>
      <c r="J79" s="4"/>
      <c r="K79" s="4"/>
      <c r="L79" s="4"/>
      <c r="M79" s="4"/>
      <c r="N79" s="4"/>
      <c r="AB79" s="9"/>
    </row>
    <row r="80" spans="1:41" x14ac:dyDescent="0.35">
      <c r="A80" s="4"/>
      <c r="B80" s="4"/>
      <c r="C80" s="4"/>
      <c r="D80" s="4"/>
      <c r="E80" s="4">
        <v>146.72198680170101</v>
      </c>
      <c r="F80" s="4"/>
      <c r="G80" s="4"/>
      <c r="H80" s="4">
        <v>163.91279102177899</v>
      </c>
      <c r="I80" s="4"/>
      <c r="J80" s="4"/>
      <c r="K80" s="4"/>
      <c r="L80" s="4"/>
      <c r="M80" s="4"/>
      <c r="N80" s="4"/>
      <c r="AB80" s="9"/>
    </row>
    <row r="81" spans="1:41" x14ac:dyDescent="0.35">
      <c r="A81" s="4"/>
      <c r="B81" s="4"/>
      <c r="C81" s="4"/>
      <c r="D81" s="4"/>
      <c r="E81" s="4">
        <v>142.874032588495</v>
      </c>
      <c r="F81" s="4"/>
      <c r="G81" s="4"/>
      <c r="H81" s="4">
        <v>163.536116183019</v>
      </c>
      <c r="I81" s="4"/>
      <c r="J81" s="4"/>
      <c r="K81" s="4"/>
      <c r="L81" s="4"/>
      <c r="M81" s="4"/>
      <c r="N81" s="4"/>
      <c r="P81" s="3" t="s">
        <v>50</v>
      </c>
      <c r="T81" s="6" t="s">
        <v>40</v>
      </c>
      <c r="U81" s="1" cm="1">
        <f t="array" ref="U81">(SUM(Q76:R76*Q78:R78))/SUM(Q78:R78)</f>
        <v>152.57184734715247</v>
      </c>
      <c r="AB81" s="9"/>
      <c r="AD81" s="3" t="s">
        <v>50</v>
      </c>
      <c r="AH81" s="6" t="s">
        <v>40</v>
      </c>
      <c r="AI81" s="1" cm="1">
        <f t="array" ref="AI81">(SUM(AE76:AG76*AE78:AG78))/SUM(AE78:AG78)</f>
        <v>155.07458599075389</v>
      </c>
    </row>
    <row r="82" spans="1:41" x14ac:dyDescent="0.35">
      <c r="A82" s="4"/>
      <c r="B82" s="4"/>
      <c r="C82" s="4"/>
      <c r="D82" s="4"/>
      <c r="E82" s="4"/>
      <c r="F82" s="4"/>
      <c r="G82" s="4"/>
      <c r="H82" s="4">
        <v>163.91279102177899</v>
      </c>
      <c r="I82" s="4"/>
      <c r="J82" s="4"/>
      <c r="K82" s="4"/>
      <c r="L82" s="4"/>
      <c r="M82" s="4"/>
      <c r="N82" s="4"/>
      <c r="P82" s="7">
        <f>SUM(Q78:R78)</f>
        <v>159</v>
      </c>
      <c r="T82" s="6" t="s">
        <v>41</v>
      </c>
      <c r="U82" s="1" cm="1">
        <f t="array" ref="U82">SUM(Q78:R78*(Q76:R76-U81)^2)/(P84-1)</f>
        <v>55.506062016459268</v>
      </c>
      <c r="AB82" s="9"/>
      <c r="AD82" s="7">
        <f>SUM(AE78:AG78)</f>
        <v>357</v>
      </c>
      <c r="AH82" s="6" t="s">
        <v>41</v>
      </c>
      <c r="AI82" s="1" cm="1">
        <f t="array" ref="AI82">SUM(AE78:AG78*(AE76:AG76-AI81)^2)/(AD84-1)</f>
        <v>258.24915611948404</v>
      </c>
    </row>
    <row r="83" spans="1:41" x14ac:dyDescent="0.35">
      <c r="A83" s="4"/>
      <c r="B83" s="4"/>
      <c r="C83" s="4"/>
      <c r="D83" s="4"/>
      <c r="E83" s="4"/>
      <c r="F83" s="4"/>
      <c r="G83" s="4"/>
      <c r="H83" s="4">
        <v>163.91256958983001</v>
      </c>
      <c r="I83" s="4"/>
      <c r="J83" s="4"/>
      <c r="K83" s="4"/>
      <c r="L83" s="4"/>
      <c r="M83" s="4"/>
      <c r="N83" s="4"/>
      <c r="P83" s="3" t="s">
        <v>51</v>
      </c>
      <c r="T83" s="6" t="s">
        <v>42</v>
      </c>
      <c r="U83" s="1" cm="1">
        <f t="array" ref="U83">SUM((Q78:R78-1)*(Q77:R77))/(P82-P84)</f>
        <v>27.907592572662367</v>
      </c>
      <c r="AB83" s="9"/>
      <c r="AD83" s="3" t="s">
        <v>51</v>
      </c>
      <c r="AH83" s="6" t="s">
        <v>42</v>
      </c>
      <c r="AI83" s="1" cm="1">
        <f t="array" ref="AI83">SUM((AE78:AG78-1)*(AE77:AG77))/(AD82-AD84)</f>
        <v>45.351262650338292</v>
      </c>
    </row>
    <row r="84" spans="1:41" x14ac:dyDescent="0.35">
      <c r="A84" s="4"/>
      <c r="B84" s="4"/>
      <c r="C84" s="4"/>
      <c r="D84" s="4"/>
      <c r="E84" s="4"/>
      <c r="F84" s="4"/>
      <c r="G84" s="4"/>
      <c r="H84" s="4">
        <v>163.91279102177899</v>
      </c>
      <c r="I84" s="4"/>
      <c r="J84" s="4"/>
      <c r="K84" s="4"/>
      <c r="L84" s="4"/>
      <c r="M84" s="4"/>
      <c r="N84" s="4"/>
      <c r="P84" s="7">
        <v>2</v>
      </c>
      <c r="T84" s="1"/>
      <c r="U84" s="1"/>
      <c r="AB84" s="9"/>
      <c r="AD84" s="7">
        <v>3</v>
      </c>
      <c r="AH84" s="1"/>
      <c r="AI84" s="1"/>
    </row>
    <row r="85" spans="1:41" x14ac:dyDescent="0.35">
      <c r="A85" s="4"/>
      <c r="B85" s="4"/>
      <c r="C85" s="4"/>
      <c r="D85" s="4"/>
      <c r="E85" s="4"/>
      <c r="F85" s="4"/>
      <c r="G85" s="4"/>
      <c r="H85" s="4">
        <v>163.91279102177899</v>
      </c>
      <c r="I85" s="4"/>
      <c r="J85" s="4"/>
      <c r="K85" s="4"/>
      <c r="L85" s="4"/>
      <c r="M85" s="4"/>
      <c r="N85" s="4"/>
      <c r="T85" s="8" t="s">
        <v>43</v>
      </c>
      <c r="U85" s="11">
        <f>U82/U83</f>
        <v>1.9889233323132187</v>
      </c>
      <c r="AB85" s="9"/>
      <c r="AH85" s="8" t="s">
        <v>43</v>
      </c>
      <c r="AI85" s="10">
        <f>AI82/AI83</f>
        <v>5.6944204202340476</v>
      </c>
    </row>
    <row r="86" spans="1:41" x14ac:dyDescent="0.35">
      <c r="A86" s="4"/>
      <c r="B86" s="4"/>
      <c r="C86" s="4"/>
      <c r="D86" s="4"/>
      <c r="E86" s="4"/>
      <c r="F86" s="4"/>
      <c r="G86" s="4"/>
      <c r="H86" s="4">
        <v>163.91279102177899</v>
      </c>
      <c r="I86" s="4"/>
      <c r="J86" s="4"/>
      <c r="K86" s="4"/>
      <c r="L86" s="4"/>
      <c r="M86" s="4"/>
      <c r="N86" s="4"/>
      <c r="AB86" s="9"/>
    </row>
    <row r="87" spans="1:41" x14ac:dyDescent="0.35">
      <c r="A87" s="4"/>
      <c r="B87" s="4"/>
      <c r="C87" s="4"/>
      <c r="D87" s="4"/>
      <c r="E87" s="4"/>
      <c r="F87" s="4"/>
      <c r="G87" s="4"/>
      <c r="H87" s="4">
        <v>163.91279102177899</v>
      </c>
      <c r="I87" s="4"/>
      <c r="J87" s="4"/>
      <c r="K87" s="4"/>
      <c r="L87" s="4"/>
      <c r="M87" s="4"/>
      <c r="N87" s="4"/>
      <c r="AB87" s="9"/>
    </row>
    <row r="88" spans="1:41" x14ac:dyDescent="0.35">
      <c r="A88" s="4"/>
      <c r="B88" s="4"/>
      <c r="C88" s="4"/>
      <c r="D88" s="4"/>
      <c r="E88" s="4"/>
      <c r="F88" s="4"/>
      <c r="G88" s="4"/>
      <c r="H88" s="4">
        <v>163.91279102177899</v>
      </c>
      <c r="I88" s="4"/>
      <c r="J88" s="4"/>
      <c r="K88" s="4"/>
      <c r="L88" s="4"/>
      <c r="M88" s="4"/>
      <c r="N88" s="4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x14ac:dyDescent="0.35">
      <c r="A89" s="4"/>
      <c r="B89" s="4"/>
      <c r="C89" s="4"/>
      <c r="D89" s="4"/>
      <c r="E89" s="4"/>
      <c r="F89" s="4"/>
      <c r="G89" s="4"/>
      <c r="H89" s="4">
        <v>163.91279102177899</v>
      </c>
      <c r="I89" s="4"/>
      <c r="J89" s="4"/>
      <c r="K89" s="4"/>
      <c r="L89" s="4"/>
      <c r="M89" s="4"/>
      <c r="N89" s="4"/>
      <c r="AB89" s="9"/>
    </row>
    <row r="90" spans="1:41" x14ac:dyDescent="0.35">
      <c r="A90" s="4"/>
      <c r="B90" s="4"/>
      <c r="C90" s="4"/>
      <c r="D90" s="4"/>
      <c r="E90" s="4"/>
      <c r="F90" s="4"/>
      <c r="G90" s="4"/>
      <c r="H90" s="4">
        <v>163.91256958983001</v>
      </c>
      <c r="I90" s="4"/>
      <c r="J90" s="4"/>
      <c r="K90" s="4"/>
      <c r="L90" s="4"/>
      <c r="M90" s="4"/>
      <c r="N90" s="4"/>
      <c r="AB90" s="9"/>
    </row>
    <row r="91" spans="1:41" x14ac:dyDescent="0.35">
      <c r="A91" s="4"/>
      <c r="B91" s="4"/>
      <c r="C91" s="4"/>
      <c r="D91" s="4"/>
      <c r="E91" s="4"/>
      <c r="F91" s="4"/>
      <c r="G91" s="4"/>
      <c r="H91" s="4">
        <v>163.91279102177899</v>
      </c>
      <c r="I91" s="4"/>
      <c r="J91" s="4"/>
      <c r="K91" s="4"/>
      <c r="L91" s="4"/>
      <c r="M91" s="4"/>
      <c r="N91" s="4"/>
      <c r="P91" s="1"/>
      <c r="Q91" s="8" t="s">
        <v>22</v>
      </c>
      <c r="R91" s="8" t="s">
        <v>23</v>
      </c>
      <c r="T91" t="s">
        <v>73</v>
      </c>
      <c r="AB91" s="9"/>
      <c r="AD91" s="1"/>
      <c r="AE91" s="8" t="s">
        <v>59</v>
      </c>
      <c r="AF91" s="8" t="s">
        <v>60</v>
      </c>
      <c r="AH91" t="s">
        <v>74</v>
      </c>
    </row>
    <row r="92" spans="1:41" x14ac:dyDescent="0.35">
      <c r="A92" s="4"/>
      <c r="B92" s="4"/>
      <c r="C92" s="4"/>
      <c r="D92" s="4"/>
      <c r="E92" s="4"/>
      <c r="F92" s="4"/>
      <c r="G92" s="4"/>
      <c r="H92" s="4">
        <v>163.91256958983001</v>
      </c>
      <c r="I92" s="4"/>
      <c r="J92" s="4"/>
      <c r="K92" s="4"/>
      <c r="L92" s="4"/>
      <c r="M92" s="4"/>
      <c r="N92" s="4"/>
      <c r="P92" s="1" t="s">
        <v>39</v>
      </c>
      <c r="Q92" s="1">
        <v>154.25717969940479</v>
      </c>
      <c r="R92" s="1">
        <v>151.53200169825141</v>
      </c>
      <c r="AB92" s="9"/>
      <c r="AD92" s="1" t="s">
        <v>39</v>
      </c>
      <c r="AE92" s="1">
        <v>153.22172263207193</v>
      </c>
      <c r="AF92" s="1">
        <v>151.49893806389181</v>
      </c>
    </row>
    <row r="93" spans="1:41" x14ac:dyDescent="0.35">
      <c r="A93" s="4"/>
      <c r="B93" s="4"/>
      <c r="C93" s="4"/>
      <c r="D93" s="4"/>
      <c r="E93" s="4"/>
      <c r="F93" s="4"/>
      <c r="G93" s="4"/>
      <c r="H93" s="4">
        <v>163.91256958983001</v>
      </c>
      <c r="I93" s="4"/>
      <c r="J93" s="4"/>
      <c r="K93" s="4"/>
      <c r="L93" s="4"/>
      <c r="M93" s="4"/>
      <c r="N93" s="4"/>
      <c r="P93" s="1" t="s">
        <v>29</v>
      </c>
      <c r="Q93" s="1">
        <v>35.684552880250529</v>
      </c>
      <c r="R93" s="1">
        <v>22.679531117029839</v>
      </c>
      <c r="AB93" s="9"/>
      <c r="AD93" s="1" t="s">
        <v>29</v>
      </c>
      <c r="AE93" s="1">
        <v>38.844053891779254</v>
      </c>
      <c r="AF93" s="1">
        <v>25.28935014789505</v>
      </c>
    </row>
    <row r="94" spans="1:41" x14ac:dyDescent="0.35">
      <c r="A94" s="4"/>
      <c r="B94" s="4"/>
      <c r="C94" s="4"/>
      <c r="D94" s="4"/>
      <c r="E94" s="4"/>
      <c r="F94" s="4"/>
      <c r="G94" s="4"/>
      <c r="H94" s="4">
        <v>163.91256958983001</v>
      </c>
      <c r="I94" s="4"/>
      <c r="J94" s="4"/>
      <c r="K94" s="4"/>
      <c r="L94" s="4"/>
      <c r="M94" s="4"/>
      <c r="N94" s="4"/>
      <c r="P94" s="1" t="s">
        <v>30</v>
      </c>
      <c r="Q94" s="1">
        <v>76</v>
      </c>
      <c r="R94" s="1">
        <v>54</v>
      </c>
      <c r="T94" t="s">
        <v>63</v>
      </c>
      <c r="AB94" s="9"/>
      <c r="AD94" s="1" t="s">
        <v>30</v>
      </c>
      <c r="AE94" s="1">
        <v>140</v>
      </c>
      <c r="AF94" s="1">
        <v>102</v>
      </c>
      <c r="AH94" t="s">
        <v>68</v>
      </c>
    </row>
    <row r="95" spans="1:41" x14ac:dyDescent="0.35">
      <c r="A95" s="4"/>
      <c r="B95" s="4"/>
      <c r="C95" s="4"/>
      <c r="D95" s="4"/>
      <c r="E95" s="4"/>
      <c r="F95" s="4"/>
      <c r="G95" s="4"/>
      <c r="H95" s="4">
        <v>163.91279102177899</v>
      </c>
      <c r="I95" s="4"/>
      <c r="J95" s="4"/>
      <c r="K95" s="4"/>
      <c r="L95" s="4"/>
      <c r="M95" s="4"/>
      <c r="N95" s="4"/>
      <c r="AB95" s="9"/>
    </row>
    <row r="96" spans="1:41" x14ac:dyDescent="0.35">
      <c r="A96" s="4"/>
      <c r="B96" s="4"/>
      <c r="C96" s="4"/>
      <c r="D96" s="4"/>
      <c r="E96" s="4"/>
      <c r="F96" s="4"/>
      <c r="G96" s="4"/>
      <c r="H96" s="4">
        <v>163.91256958983001</v>
      </c>
      <c r="I96" s="4"/>
      <c r="J96" s="4"/>
      <c r="K96" s="4"/>
      <c r="L96" s="4"/>
      <c r="M96" s="4"/>
      <c r="N96" s="4"/>
      <c r="AB96" s="9"/>
    </row>
    <row r="97" spans="1:41" x14ac:dyDescent="0.35">
      <c r="A97" s="4"/>
      <c r="B97" s="4"/>
      <c r="C97" s="4"/>
      <c r="D97" s="4"/>
      <c r="E97" s="4"/>
      <c r="F97" s="4"/>
      <c r="G97" s="4"/>
      <c r="H97" s="4">
        <v>163.91279102177899</v>
      </c>
      <c r="I97" s="4"/>
      <c r="J97" s="4"/>
      <c r="K97" s="4"/>
      <c r="L97" s="4"/>
      <c r="M97" s="4"/>
      <c r="N97" s="4"/>
      <c r="P97" s="3" t="s">
        <v>50</v>
      </c>
      <c r="T97" s="6" t="s">
        <v>40</v>
      </c>
      <c r="U97" s="1" cm="1">
        <f t="array" ref="U97">(SUM(Q92:R92*Q94:R94))/SUM(Q94:R94)</f>
        <v>153.12518268354106</v>
      </c>
      <c r="AB97" s="9"/>
      <c r="AD97" s="3" t="s">
        <v>50</v>
      </c>
      <c r="AH97" s="6" t="s">
        <v>40</v>
      </c>
      <c r="AI97" s="1" cm="1">
        <f t="array" ref="AI97">(SUM(AE92:AF92*AE94:AF94))/SUM(AE94:AF94)</f>
        <v>152.49559029341751</v>
      </c>
    </row>
    <row r="98" spans="1:41" x14ac:dyDescent="0.35">
      <c r="A98" s="4"/>
      <c r="B98" s="4"/>
      <c r="C98" s="4"/>
      <c r="D98" s="4"/>
      <c r="E98" s="4"/>
      <c r="F98" s="4"/>
      <c r="G98" s="4"/>
      <c r="H98" s="4">
        <v>163.91256958983001</v>
      </c>
      <c r="I98" s="4"/>
      <c r="J98" s="4"/>
      <c r="K98" s="4"/>
      <c r="L98" s="4"/>
      <c r="M98" s="4"/>
      <c r="N98" s="4"/>
      <c r="P98" s="7">
        <f>SUM(Q94:R94)</f>
        <v>130</v>
      </c>
      <c r="T98" s="6" t="s">
        <v>41</v>
      </c>
      <c r="U98" s="1" cm="1">
        <f t="array" ref="U98">SUM(Q94:R94*(Q92:R92-U97)^2)/(P100-1)</f>
        <v>234.45189574023277</v>
      </c>
      <c r="AB98" s="9"/>
      <c r="AD98" s="7">
        <f>SUM(AE94:AF94)</f>
        <v>242</v>
      </c>
      <c r="AH98" s="6" t="s">
        <v>41</v>
      </c>
      <c r="AI98" s="1" cm="1">
        <f t="array" ref="AI98">SUM(AE94:AF94*(AE92:AF92-AI97)^2)/(P100-1)</f>
        <v>175.13574224865459</v>
      </c>
    </row>
    <row r="99" spans="1:41" x14ac:dyDescent="0.35">
      <c r="A99" s="4"/>
      <c r="B99" s="4"/>
      <c r="C99" s="4"/>
      <c r="D99" s="4"/>
      <c r="E99" s="4"/>
      <c r="F99" s="4"/>
      <c r="G99" s="4"/>
      <c r="H99" s="4">
        <v>163.91256958983001</v>
      </c>
      <c r="I99" s="4"/>
      <c r="J99" s="4"/>
      <c r="K99" s="4"/>
      <c r="L99" s="4"/>
      <c r="M99" s="4"/>
      <c r="N99" s="4"/>
      <c r="P99" s="3" t="s">
        <v>51</v>
      </c>
      <c r="T99" s="6" t="s">
        <v>42</v>
      </c>
      <c r="U99" s="1" cm="1">
        <f t="array" ref="U99">SUM((Q94:R94-1)*(Q93:R93))/(P98-P100)</f>
        <v>30.299661056416959</v>
      </c>
      <c r="AB99" s="9"/>
      <c r="AD99" s="3" t="s">
        <v>51</v>
      </c>
      <c r="AH99" s="6" t="s">
        <v>42</v>
      </c>
      <c r="AI99" s="1" cm="1">
        <f t="array" ref="AI99">SUM((AE94:AF94-1)*(AE93:AF93))/(AD98-AD100)</f>
        <v>33.139782732894652</v>
      </c>
    </row>
    <row r="100" spans="1:41" x14ac:dyDescent="0.35">
      <c r="A100" s="4"/>
      <c r="B100" s="4"/>
      <c r="C100" s="4"/>
      <c r="D100" s="4"/>
      <c r="E100" s="4"/>
      <c r="F100" s="4"/>
      <c r="G100" s="4"/>
      <c r="H100" s="4">
        <v>163.91256958983001</v>
      </c>
      <c r="I100" s="4"/>
      <c r="J100" s="4"/>
      <c r="K100" s="4"/>
      <c r="L100" s="4"/>
      <c r="M100" s="4"/>
      <c r="N100" s="4"/>
      <c r="P100" s="7">
        <v>2</v>
      </c>
      <c r="T100" s="1"/>
      <c r="U100" s="1"/>
      <c r="AB100" s="9"/>
      <c r="AD100" s="7">
        <v>2</v>
      </c>
      <c r="AH100" s="1"/>
      <c r="AI100" s="1"/>
    </row>
    <row r="101" spans="1:41" x14ac:dyDescent="0.35">
      <c r="T101" s="8" t="s">
        <v>43</v>
      </c>
      <c r="U101" s="10">
        <f>U98/U99</f>
        <v>7.7377728847755476</v>
      </c>
      <c r="AB101" s="9"/>
      <c r="AH101" s="8" t="s">
        <v>43</v>
      </c>
      <c r="AI101" s="10">
        <f>AI98/AI99</f>
        <v>5.2847583117922587</v>
      </c>
    </row>
    <row r="102" spans="1:41" x14ac:dyDescent="0.35">
      <c r="AB102" s="9"/>
    </row>
    <row r="103" spans="1:41" x14ac:dyDescent="0.35"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AF781-002B-4E30-9C63-704997341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Nvib_max_y</vt:lpstr>
      <vt:lpstr>Nvib_max_x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Decroocq</dc:creator>
  <cp:lastModifiedBy>Constance Decroocq</cp:lastModifiedBy>
  <dcterms:created xsi:type="dcterms:W3CDTF">2022-04-20T08:15:17Z</dcterms:created>
  <dcterms:modified xsi:type="dcterms:W3CDTF">2022-04-20T13:00:45Z</dcterms:modified>
</cp:coreProperties>
</file>