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\4ème année\"/>
    </mc:Choice>
  </mc:AlternateContent>
  <xr:revisionPtr revIDLastSave="0" documentId="13_ncr:1_{5634C62A-40FF-4C65-8C39-E3FEE477B8E0}" xr6:coauthVersionLast="47" xr6:coauthVersionMax="47" xr10:uidLastSave="{00000000-0000-0000-0000-000000000000}"/>
  <bookViews>
    <workbookView xWindow="-110" yWindow="-110" windowWidth="19420" windowHeight="10420" activeTab="1" xr2:uid="{B22A2F2C-DC1F-4A65-BB5E-10AA257D66F7}"/>
  </bookViews>
  <sheets>
    <sheet name="centroid_y" sheetId="5" r:id="rId1"/>
    <sheet name="centroid_x" sheetId="4" r:id="rId2"/>
  </sheets>
  <definedNames>
    <definedName name="DonnéesExternes_1" localSheetId="1" hidden="1">'centroid_x'!$A$1:$N$81</definedName>
    <definedName name="DonnéesExternes_2" localSheetId="0" hidden="1">'centroid_y'!$A$1:$N$81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1" i="4" l="1"/>
  <c r="E181" i="4"/>
  <c r="F181" i="4"/>
  <c r="G181" i="4"/>
  <c r="H181" i="4"/>
  <c r="I181" i="4"/>
  <c r="J181" i="4"/>
  <c r="K181" i="4"/>
  <c r="C181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C148" i="4"/>
  <c r="Q58" i="4"/>
  <c r="X67" i="4" s="1" a="1"/>
  <c r="X67" i="4" s="1"/>
  <c r="D127" i="4"/>
  <c r="E127" i="4"/>
  <c r="C127" i="4"/>
  <c r="C104" i="4"/>
  <c r="D104" i="4"/>
  <c r="E104" i="4"/>
  <c r="B104" i="4"/>
  <c r="V12" i="5" a="1"/>
  <c r="V12" i="5" s="1"/>
  <c r="V28" i="5" a="1"/>
  <c r="V28" i="5" s="1"/>
  <c r="V43" i="5" a="1"/>
  <c r="V43" i="5" s="1"/>
  <c r="X66" i="5" a="1"/>
  <c r="X66" i="5" s="1"/>
  <c r="AI82" i="5" a="1"/>
  <c r="AI82" i="5" s="1"/>
  <c r="AI98" i="5" a="1"/>
  <c r="AI98" i="5" s="1"/>
  <c r="U98" i="5" a="1"/>
  <c r="U98" i="5" s="1"/>
  <c r="U82" i="5" a="1"/>
  <c r="U82" i="5" s="1"/>
  <c r="AI98" i="4" a="1"/>
  <c r="AI98" i="4" s="1"/>
  <c r="U98" i="4" a="1"/>
  <c r="U98" i="4" s="1"/>
  <c r="AI82" i="4" a="1"/>
  <c r="AI82" i="4" s="1"/>
  <c r="U82" i="4" a="1"/>
  <c r="U82" i="4" s="1"/>
  <c r="X66" i="4" a="1"/>
  <c r="X66" i="4" s="1"/>
  <c r="V43" i="4" a="1"/>
  <c r="V43" i="4" s="1"/>
  <c r="V28" i="4" a="1"/>
  <c r="V28" i="4" s="1"/>
  <c r="V12" i="4" a="1"/>
  <c r="V12" i="4" s="1"/>
  <c r="P82" i="5"/>
  <c r="V29" i="5" a="1"/>
  <c r="V29" i="5" s="1"/>
  <c r="AD98" i="5"/>
  <c r="AI99" i="5" s="1" a="1"/>
  <c r="AI99" i="5" s="1"/>
  <c r="P98" i="5"/>
  <c r="U99" i="5" s="1" a="1"/>
  <c r="U99" i="5" s="1"/>
  <c r="AI97" i="5" a="1"/>
  <c r="AI97" i="5" s="1"/>
  <c r="U97" i="5" a="1"/>
  <c r="U97" i="5" s="1"/>
  <c r="AI83" i="5" a="1"/>
  <c r="AI83" i="5" s="1"/>
  <c r="AD82" i="5"/>
  <c r="U83" i="5" a="1"/>
  <c r="U83" i="5" s="1"/>
  <c r="AI81" i="5" a="1"/>
  <c r="AI81" i="5" s="1"/>
  <c r="U81" i="5" a="1"/>
  <c r="U81" i="5" s="1"/>
  <c r="Y59" i="5"/>
  <c r="X59" i="5"/>
  <c r="W59" i="5"/>
  <c r="V59" i="5"/>
  <c r="U59" i="5"/>
  <c r="T59" i="5"/>
  <c r="S59" i="5"/>
  <c r="R59" i="5"/>
  <c r="P62" i="5" s="1"/>
  <c r="Q59" i="5"/>
  <c r="Y58" i="5"/>
  <c r="X58" i="5"/>
  <c r="W58" i="5"/>
  <c r="V58" i="5"/>
  <c r="U58" i="5"/>
  <c r="T58" i="5"/>
  <c r="S58" i="5"/>
  <c r="R58" i="5"/>
  <c r="Q58" i="5"/>
  <c r="Y57" i="5"/>
  <c r="X57" i="5"/>
  <c r="W57" i="5"/>
  <c r="V57" i="5"/>
  <c r="U57" i="5"/>
  <c r="T57" i="5"/>
  <c r="S57" i="5"/>
  <c r="R57" i="5"/>
  <c r="Q57" i="5"/>
  <c r="X65" i="5" s="1" a="1"/>
  <c r="X65" i="5" s="1"/>
  <c r="S39" i="5"/>
  <c r="R39" i="5"/>
  <c r="Q39" i="5"/>
  <c r="Q46" i="5" s="1"/>
  <c r="S38" i="5"/>
  <c r="R38" i="5"/>
  <c r="Q38" i="5"/>
  <c r="S37" i="5"/>
  <c r="R37" i="5"/>
  <c r="Q37" i="5"/>
  <c r="V42" i="5" s="1" a="1"/>
  <c r="V42" i="5" s="1"/>
  <c r="T24" i="5"/>
  <c r="S24" i="5"/>
  <c r="R24" i="5"/>
  <c r="Q24" i="5"/>
  <c r="P27" i="5" s="1"/>
  <c r="T23" i="5"/>
  <c r="S23" i="5"/>
  <c r="R23" i="5"/>
  <c r="Q23" i="5"/>
  <c r="T22" i="5"/>
  <c r="S22" i="5"/>
  <c r="R22" i="5"/>
  <c r="Q22" i="5"/>
  <c r="AD7" i="5"/>
  <c r="AC7" i="5"/>
  <c r="AB7" i="5"/>
  <c r="AA7" i="5"/>
  <c r="Z7" i="5"/>
  <c r="Y7" i="5"/>
  <c r="X7" i="5"/>
  <c r="W7" i="5"/>
  <c r="V7" i="5"/>
  <c r="U7" i="5"/>
  <c r="T7" i="5"/>
  <c r="S7" i="5"/>
  <c r="R13" i="5" s="1"/>
  <c r="R7" i="5"/>
  <c r="Q7" i="5"/>
  <c r="V13" i="5" s="1" a="1"/>
  <c r="V13" i="5" s="1"/>
  <c r="AD6" i="5"/>
  <c r="AC6" i="5"/>
  <c r="AB6" i="5"/>
  <c r="AA6" i="5"/>
  <c r="Z6" i="5"/>
  <c r="Y6" i="5"/>
  <c r="X6" i="5"/>
  <c r="W6" i="5"/>
  <c r="V6" i="5"/>
  <c r="U6" i="5"/>
  <c r="T6" i="5"/>
  <c r="S6" i="5"/>
  <c r="R6" i="5"/>
  <c r="Q6" i="5"/>
  <c r="AD5" i="5"/>
  <c r="AC5" i="5"/>
  <c r="AB5" i="5"/>
  <c r="AA5" i="5"/>
  <c r="Z5" i="5"/>
  <c r="Y5" i="5"/>
  <c r="X5" i="5"/>
  <c r="W5" i="5"/>
  <c r="V5" i="5"/>
  <c r="U5" i="5"/>
  <c r="T5" i="5"/>
  <c r="S5" i="5"/>
  <c r="V11" i="5" s="1" a="1"/>
  <c r="V11" i="5" s="1"/>
  <c r="R5" i="5"/>
  <c r="Q5" i="5"/>
  <c r="AD98" i="4"/>
  <c r="AI99" i="4" s="1" a="1"/>
  <c r="AI99" i="4" s="1"/>
  <c r="AI97" i="4" a="1"/>
  <c r="AI97" i="4" s="1"/>
  <c r="U99" i="4" a="1"/>
  <c r="U99" i="4" s="1"/>
  <c r="P98" i="4"/>
  <c r="U97" i="4" a="1"/>
  <c r="U97" i="4" s="1"/>
  <c r="AI83" i="4" a="1"/>
  <c r="AI83" i="4" s="1"/>
  <c r="AI81" i="4" a="1"/>
  <c r="AI81" i="4" s="1"/>
  <c r="AD82" i="4"/>
  <c r="U83" i="4" a="1"/>
  <c r="U83" i="4" s="1"/>
  <c r="U81" i="4" a="1"/>
  <c r="U81" i="4" s="1"/>
  <c r="P82" i="4"/>
  <c r="V13" i="4" a="1"/>
  <c r="V13" i="4" s="1"/>
  <c r="V29" i="4" a="1"/>
  <c r="V29" i="4" s="1"/>
  <c r="V44" i="4" a="1"/>
  <c r="V44" i="4" s="1"/>
  <c r="W57" i="4"/>
  <c r="W58" i="4"/>
  <c r="W59" i="4"/>
  <c r="V59" i="4"/>
  <c r="V58" i="4"/>
  <c r="V57" i="4"/>
  <c r="U59" i="4"/>
  <c r="U58" i="4"/>
  <c r="U57" i="4"/>
  <c r="Y59" i="4"/>
  <c r="Y58" i="4"/>
  <c r="Y57" i="4"/>
  <c r="X59" i="4"/>
  <c r="X58" i="4"/>
  <c r="X57" i="4"/>
  <c r="T59" i="4"/>
  <c r="T58" i="4"/>
  <c r="T57" i="4"/>
  <c r="R59" i="4"/>
  <c r="R58" i="4"/>
  <c r="R57" i="4"/>
  <c r="Q59" i="4"/>
  <c r="Q57" i="4"/>
  <c r="S59" i="4"/>
  <c r="S58" i="4"/>
  <c r="S57" i="4"/>
  <c r="T5" i="4"/>
  <c r="U5" i="4"/>
  <c r="P62" i="4"/>
  <c r="Q22" i="4"/>
  <c r="T22" i="4"/>
  <c r="S22" i="4"/>
  <c r="R22" i="4"/>
  <c r="R39" i="4"/>
  <c r="Q46" i="4" s="1"/>
  <c r="R38" i="4"/>
  <c r="R37" i="4"/>
  <c r="Q37" i="4"/>
  <c r="S39" i="4"/>
  <c r="S38" i="4"/>
  <c r="Q39" i="4"/>
  <c r="Q38" i="4"/>
  <c r="S37" i="4"/>
  <c r="P27" i="4"/>
  <c r="V11" i="4" a="1"/>
  <c r="V11" i="4" s="1"/>
  <c r="T24" i="4"/>
  <c r="T23" i="4"/>
  <c r="S23" i="4"/>
  <c r="S24" i="4"/>
  <c r="R24" i="4"/>
  <c r="R23" i="4"/>
  <c r="Q23" i="4"/>
  <c r="Q24" i="4"/>
  <c r="R13" i="4"/>
  <c r="AD5" i="4"/>
  <c r="Y6" i="4"/>
  <c r="Z6" i="4"/>
  <c r="AA6" i="4"/>
  <c r="AB6" i="4"/>
  <c r="AC6" i="4"/>
  <c r="AD6" i="4"/>
  <c r="Z5" i="4"/>
  <c r="AA5" i="4"/>
  <c r="AB5" i="4"/>
  <c r="AC5" i="4"/>
  <c r="Y5" i="4"/>
  <c r="X6" i="4"/>
  <c r="X5" i="4"/>
  <c r="X7" i="4"/>
  <c r="W6" i="4"/>
  <c r="W5" i="4"/>
  <c r="W7" i="4"/>
  <c r="V6" i="4"/>
  <c r="V5" i="4"/>
  <c r="V7" i="4"/>
  <c r="U6" i="4"/>
  <c r="U7" i="4"/>
  <c r="T6" i="4"/>
  <c r="T7" i="4"/>
  <c r="S6" i="4"/>
  <c r="S5" i="4"/>
  <c r="R6" i="4"/>
  <c r="R5" i="4"/>
  <c r="S7" i="4"/>
  <c r="R7" i="4"/>
  <c r="Q5" i="4"/>
  <c r="Q6" i="4"/>
  <c r="V16" i="5" l="1"/>
  <c r="U101" i="5"/>
  <c r="AI101" i="5"/>
  <c r="AI85" i="5"/>
  <c r="U85" i="5"/>
  <c r="V27" i="5" a="1"/>
  <c r="V27" i="5" s="1"/>
  <c r="V31" i="5" s="1"/>
  <c r="V44" i="5" a="1"/>
  <c r="V44" i="5" s="1"/>
  <c r="X67" i="5" a="1"/>
  <c r="X67" i="5" s="1"/>
  <c r="V46" i="5"/>
  <c r="AI101" i="4"/>
  <c r="U101" i="4"/>
  <c r="AI85" i="4"/>
  <c r="U85" i="4"/>
  <c r="X65" i="4" a="1"/>
  <c r="X65" i="4" s="1"/>
  <c r="X69" i="4" s="1"/>
  <c r="V27" i="4" a="1"/>
  <c r="V27" i="4" s="1"/>
  <c r="V31" i="4" s="1"/>
  <c r="V42" i="4" a="1"/>
  <c r="V42" i="4" s="1"/>
  <c r="V16" i="4"/>
  <c r="Y7" i="4"/>
  <c r="Z7" i="4"/>
  <c r="AA7" i="4"/>
  <c r="AB7" i="4"/>
  <c r="AC7" i="4"/>
  <c r="AD7" i="4"/>
  <c r="Q7" i="4"/>
  <c r="X69" i="5" l="1"/>
  <c r="V46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F370-7649-4F17-9CBB-4493DF087D87}" keepAlive="1" name="Requête - centroid_x" description="Connexion à la requête « centroid_x » dans le classeur." type="5" refreshedVersion="7" background="1" saveData="1">
    <dbPr connection="Provider=Microsoft.Mashup.OleDb.1;Data Source=$Workbook$;Location=centroid_x;Extended Properties=&quot;&quot;" command="SELECT * FROM [centroid_x]"/>
  </connection>
  <connection id="2" xr16:uid="{09DF24C0-5941-4A54-8E07-9DE5C4D79905}" keepAlive="1" name="Requête - centroid_y" description="Connexion à la requête « centroid_y » dans le classeur." type="5" refreshedVersion="7" background="1" saveData="1">
    <dbPr connection="Provider=Microsoft.Mashup.OleDb.1;Data Source=$Workbook$;Location=centroid_y;Extended Properties=&quot;&quot;" command="SELECT * FROM [centroid_y]"/>
  </connection>
  <connection id="3" xr16:uid="{E0D56274-6168-4391-8E46-63734E31001A}" keepAlive="1" name="Requête - centroid_z" description="Connexion à la requête « centroid_z » dans le classeur." type="5" refreshedVersion="7" background="1" saveData="1">
    <dbPr connection="Provider=Microsoft.Mashup.OleDb.1;Data Source=$Workbook$;Location=centroid_z;Extended Properties=&quot;&quot;" command="SELECT * FROM [centroid_z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<sst xmlns="http://schemas.openxmlformats.org/spreadsheetml/2006/main" count="352" uniqueCount="72">
  <si>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</si>
  <si>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</si>
  <si>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</si>
  <si>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</si>
  <si>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</si>
  <si>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</si>
  <si>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</si>
  <si>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</si>
  <si>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</si>
  <si>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</si>
  <si>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</si>
  <si>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</si>
  <si>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</si>
  <si>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</si>
  <si>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R1-CD1</t>
  </si>
  <si>
    <t>R1-CD2</t>
  </si>
  <si>
    <t>R1-R1</t>
  </si>
  <si>
    <t>R2-CD1</t>
  </si>
  <si>
    <t>R2-CD2</t>
  </si>
  <si>
    <t>R2-JL</t>
  </si>
  <si>
    <t>R2-R1</t>
  </si>
  <si>
    <t>R2-R2</t>
  </si>
  <si>
    <t>R3-CD</t>
  </si>
  <si>
    <t>R3-R</t>
  </si>
  <si>
    <t>R4-CD1</t>
  </si>
  <si>
    <t>R4-CD2</t>
  </si>
  <si>
    <t>R4-R1</t>
  </si>
  <si>
    <t>R4-R2</t>
  </si>
  <si>
    <t>x_</t>
  </si>
  <si>
    <t>n</t>
  </si>
  <si>
    <t>S^2</t>
  </si>
  <si>
    <t xml:space="preserve">xbar = </t>
  </si>
  <si>
    <t>between =</t>
  </si>
  <si>
    <t xml:space="preserve">within = </t>
  </si>
  <si>
    <t>CR =</t>
  </si>
  <si>
    <t>On lit le quantile d’ordre dans une table de Fisher à (14-1; 888-14) soit (13;874) degrés de liberté :</t>
  </si>
  <si>
    <t>R1</t>
  </si>
  <si>
    <t>R2</t>
  </si>
  <si>
    <t>R3</t>
  </si>
  <si>
    <t>R4</t>
  </si>
  <si>
    <t>x</t>
  </si>
  <si>
    <t>xbar</t>
  </si>
  <si>
    <t>between</t>
  </si>
  <si>
    <t>within</t>
  </si>
  <si>
    <t>CR</t>
  </si>
  <si>
    <t>CD</t>
  </si>
  <si>
    <t>R</t>
  </si>
  <si>
    <t>JL</t>
  </si>
  <si>
    <t>F = 1.73</t>
  </si>
  <si>
    <t>F = 2.61</t>
  </si>
  <si>
    <t>F = 3</t>
  </si>
  <si>
    <t>On lit le quantile d’ordre dans une table de Fisher à (4-1; 888-4) soit (3;884) degrés de liberté :</t>
  </si>
  <si>
    <t>On lit le quantile d’ordre dans une table de Fisher à (3-1; 888-3) soit (2;885) degrés de liberté :</t>
  </si>
  <si>
    <t>R1-CD</t>
  </si>
  <si>
    <t>R1-R</t>
  </si>
  <si>
    <t>R2-CD</t>
  </si>
  <si>
    <t>R2-R</t>
  </si>
  <si>
    <t>R4-R</t>
  </si>
  <si>
    <t>R4-CD</t>
  </si>
  <si>
    <t>On lit le quantile d’ordre dans une table de Fisher à (9-1; 888-3) soit (8;885) degrés de liberté :</t>
  </si>
  <si>
    <t>F = 1,95</t>
  </si>
  <si>
    <t>effectif</t>
  </si>
  <si>
    <t>k</t>
  </si>
  <si>
    <t>F = 3.90</t>
  </si>
  <si>
    <t>On lit le quantile d’ordre dans une table de Fisher à (9-1; 888-9) soit (8;879) degrés de liberté :</t>
  </si>
  <si>
    <t>On lit le quantile d’ordre dans une table de Fisher à (2-1; 323-3) soit (1;320) degrés de liberté :</t>
  </si>
  <si>
    <t>F = 3.87</t>
  </si>
  <si>
    <t>F = 3.88</t>
  </si>
  <si>
    <t>S</t>
  </si>
  <si>
    <t>On lit le quantile d’ordre dans une table de Fisher à (2-1; 148-2) soit (1;146) degrés de liberté :</t>
  </si>
  <si>
    <t>On lit le quantile d’ordre dans une table de Fisher à (2-1; 159-2) soit (1;157) degrés de liberté :</t>
  </si>
  <si>
    <t>On lit le quantile d’ordre dans une table de Fisher à (2-1; 258-2) soit (1;256) degrés de liberté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</si>
</sst>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847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Fill="1" applyBorder="1"/>
    <xf numFmtId="0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28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384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 des centroïdes</a:t>
            </a:r>
            <a:r>
              <a:rPr lang="fr-FR" baseline="0"/>
              <a:t> en fonction de la raquette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'centroid_x'!$B$104:$E$104</c:f>
                <c:numCache>
                  <c:formatCode>General</c:formatCode>
                  <c:ptCount val="4"/>
                  <c:pt idx="0">
                    <c:v>28.768242985039826</c:v>
                  </c:pt>
                  <c:pt idx="1">
                    <c:v>38.675252944848211</c:v>
                  </c:pt>
                  <c:pt idx="2">
                    <c:v>28.395860866132224</c:v>
                  </c:pt>
                  <c:pt idx="3">
                    <c:v>29.944990854474707</c:v>
                  </c:pt>
                </c:numCache>
              </c:numRef>
            </c:plus>
            <c:minus>
              <c:numRef>
                <c:f>'centroid_x'!$B$104:$E$104</c:f>
                <c:numCache>
                  <c:formatCode>General</c:formatCode>
                  <c:ptCount val="4"/>
                  <c:pt idx="0">
                    <c:v>28.768242985039826</c:v>
                  </c:pt>
                  <c:pt idx="1">
                    <c:v>38.675252944848211</c:v>
                  </c:pt>
                  <c:pt idx="2">
                    <c:v>28.395860866132224</c:v>
                  </c:pt>
                  <c:pt idx="3">
                    <c:v>29.944990854474707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'centroid_x'!$B$101:$E$101</c:f>
              <c:strCache>
                <c:ptCount val="4"/>
                <c:pt idx="0">
                  <c:v>R1</c:v>
                </c:pt>
                <c:pt idx="1">
                  <c:v>R2</c:v>
                </c:pt>
                <c:pt idx="2">
                  <c:v>R3</c:v>
                </c:pt>
                <c:pt idx="3">
                  <c:v>R4</c:v>
                </c:pt>
              </c:strCache>
            </c:strRef>
          </c:cat>
          <c:val>
            <c:numRef>
              <c:f>'centroid_x'!$B$102:$E$102</c:f>
              <c:numCache>
                <c:formatCode>General</c:formatCode>
                <c:ptCount val="4"/>
                <c:pt idx="0">
                  <c:v>36.082717133189313</c:v>
                </c:pt>
                <c:pt idx="1">
                  <c:v>48.767896942529795</c:v>
                </c:pt>
                <c:pt idx="2">
                  <c:v>41.339715296670079</c:v>
                </c:pt>
                <c:pt idx="3">
                  <c:v>39.482080626034403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FA-4340-A8F1-EC0C69190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92269024"/>
        <c:axId val="492271104"/>
      </c:lineChart>
      <c:catAx>
        <c:axId val="492269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Raquette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71104"/>
        <c:crosses val="autoZero"/>
        <c:auto val="1"/>
        <c:lblAlgn val="ctr"/>
        <c:lblOffset val="100"/>
        <c:noMultiLvlLbl val="0"/>
      </c:catAx>
      <c:valAx>
        <c:axId val="49227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Centroïde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92269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 des centroïde en fonction du</a:t>
            </a:r>
            <a:r>
              <a:rPr lang="fr-FR" baseline="0"/>
              <a:t> type de frappe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'centroid_x'!$C$127:$E$127</c:f>
                <c:numCache>
                  <c:formatCode>General</c:formatCode>
                  <c:ptCount val="3"/>
                  <c:pt idx="0">
                    <c:v>32.078029736445636</c:v>
                  </c:pt>
                  <c:pt idx="1">
                    <c:v>33.935260226832028</c:v>
                  </c:pt>
                  <c:pt idx="2">
                    <c:v>37.258119179811779</c:v>
                  </c:pt>
                </c:numCache>
              </c:numRef>
            </c:plus>
            <c:minus>
              <c:numRef>
                <c:f>'centroid_x'!$C$127:$E$127</c:f>
                <c:numCache>
                  <c:formatCode>General</c:formatCode>
                  <c:ptCount val="3"/>
                  <c:pt idx="0">
                    <c:v>32.078029736445636</c:v>
                  </c:pt>
                  <c:pt idx="1">
                    <c:v>33.935260226832028</c:v>
                  </c:pt>
                  <c:pt idx="2">
                    <c:v>37.258119179811779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'centroid_x'!$C$124:$E$124</c:f>
              <c:strCache>
                <c:ptCount val="3"/>
                <c:pt idx="0">
                  <c:v>CD</c:v>
                </c:pt>
                <c:pt idx="1">
                  <c:v>R</c:v>
                </c:pt>
                <c:pt idx="2">
                  <c:v>JL</c:v>
                </c:pt>
              </c:strCache>
            </c:strRef>
          </c:cat>
          <c:val>
            <c:numRef>
              <c:f>'centroid_x'!$C$125:$E$125</c:f>
              <c:numCache>
                <c:formatCode>General</c:formatCode>
                <c:ptCount val="3"/>
                <c:pt idx="0">
                  <c:v>42.048055771885139</c:v>
                </c:pt>
                <c:pt idx="1">
                  <c:v>42.009445339488636</c:v>
                </c:pt>
                <c:pt idx="2">
                  <c:v>49.388034210168563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7-4DC3-8389-7AE151F71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989232"/>
        <c:axId val="674987152"/>
      </c:lineChart>
      <c:catAx>
        <c:axId val="674989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Frappe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987152"/>
        <c:crosses val="autoZero"/>
        <c:auto val="1"/>
        <c:lblAlgn val="ctr"/>
        <c:lblOffset val="100"/>
        <c:noMultiLvlLbl val="0"/>
      </c:catAx>
      <c:valAx>
        <c:axId val="67498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Centroïde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4989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</a:t>
            </a:r>
            <a:r>
              <a:rPr lang="fr-FR" baseline="0"/>
              <a:t> des centroïdes par frappe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'centroid_x'!$C$148:$P$148</c:f>
                <c:numCache>
                  <c:formatCode>General</c:formatCode>
                  <c:ptCount val="14"/>
                  <c:pt idx="0">
                    <c:v>13.545474529451738</c:v>
                  </c:pt>
                  <c:pt idx="1">
                    <c:v>13.04216363030895</c:v>
                  </c:pt>
                  <c:pt idx="2">
                    <c:v>41.007546357403463</c:v>
                  </c:pt>
                  <c:pt idx="3">
                    <c:v>44.637988654606694</c:v>
                  </c:pt>
                  <c:pt idx="4">
                    <c:v>34.816468279941049</c:v>
                  </c:pt>
                  <c:pt idx="5">
                    <c:v>37.258119179811779</c:v>
                  </c:pt>
                  <c:pt idx="6">
                    <c:v>40.77314432389413</c:v>
                  </c:pt>
                  <c:pt idx="7">
                    <c:v>36.352546242106222</c:v>
                  </c:pt>
                  <c:pt idx="8">
                    <c:v>27.827572827626806</c:v>
                  </c:pt>
                  <c:pt idx="9">
                    <c:v>28.983066384184543</c:v>
                  </c:pt>
                  <c:pt idx="10">
                    <c:v>37.984069202043074</c:v>
                  </c:pt>
                  <c:pt idx="11">
                    <c:v>28.430437997481487</c:v>
                  </c:pt>
                  <c:pt idx="12">
                    <c:v>29.386441760067243</c:v>
                  </c:pt>
                  <c:pt idx="13">
                    <c:v>9.5988451745752119</c:v>
                  </c:pt>
                </c:numCache>
              </c:numRef>
            </c:plus>
            <c:minus>
              <c:numRef>
                <c:f>'centroid_x'!$C$148:$P$148</c:f>
                <c:numCache>
                  <c:formatCode>General</c:formatCode>
                  <c:ptCount val="14"/>
                  <c:pt idx="0">
                    <c:v>13.545474529451738</c:v>
                  </c:pt>
                  <c:pt idx="1">
                    <c:v>13.04216363030895</c:v>
                  </c:pt>
                  <c:pt idx="2">
                    <c:v>41.007546357403463</c:v>
                  </c:pt>
                  <c:pt idx="3">
                    <c:v>44.637988654606694</c:v>
                  </c:pt>
                  <c:pt idx="4">
                    <c:v>34.816468279941049</c:v>
                  </c:pt>
                  <c:pt idx="5">
                    <c:v>37.258119179811779</c:v>
                  </c:pt>
                  <c:pt idx="6">
                    <c:v>40.77314432389413</c:v>
                  </c:pt>
                  <c:pt idx="7">
                    <c:v>36.352546242106222</c:v>
                  </c:pt>
                  <c:pt idx="8">
                    <c:v>27.827572827626806</c:v>
                  </c:pt>
                  <c:pt idx="9">
                    <c:v>28.983066384184543</c:v>
                  </c:pt>
                  <c:pt idx="10">
                    <c:v>37.984069202043074</c:v>
                  </c:pt>
                  <c:pt idx="11">
                    <c:v>28.430437997481487</c:v>
                  </c:pt>
                  <c:pt idx="12">
                    <c:v>29.386441760067243</c:v>
                  </c:pt>
                  <c:pt idx="13">
                    <c:v>9.5988451745752119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'centroid_x'!$C$145:$P$145</c:f>
              <c:strCache>
                <c:ptCount val="14"/>
                <c:pt idx="0">
                  <c:v>R1-CD1</c:v>
                </c:pt>
                <c:pt idx="1">
                  <c:v>R1-CD2</c:v>
                </c:pt>
                <c:pt idx="2">
                  <c:v>R1-R1</c:v>
                </c:pt>
                <c:pt idx="3">
                  <c:v>R2-CD1</c:v>
                </c:pt>
                <c:pt idx="4">
                  <c:v>R2-CD2</c:v>
                </c:pt>
                <c:pt idx="5">
                  <c:v>R2-JL</c:v>
                </c:pt>
                <c:pt idx="6">
                  <c:v>R2-R1</c:v>
                </c:pt>
                <c:pt idx="7">
                  <c:v>R2-R2</c:v>
                </c:pt>
                <c:pt idx="8">
                  <c:v>R3-CD</c:v>
                </c:pt>
                <c:pt idx="9">
                  <c:v>R3-R</c:v>
                </c:pt>
                <c:pt idx="10">
                  <c:v>R4-CD1</c:v>
                </c:pt>
                <c:pt idx="11">
                  <c:v>R4-CD2</c:v>
                </c:pt>
                <c:pt idx="12">
                  <c:v>R4-R1</c:v>
                </c:pt>
                <c:pt idx="13">
                  <c:v>R4-R2</c:v>
                </c:pt>
              </c:strCache>
            </c:strRef>
          </c:cat>
          <c:val>
            <c:numRef>
              <c:f>'centroid_x'!$C$146:$P$146</c:f>
              <c:numCache>
                <c:formatCode>General</c:formatCode>
                <c:ptCount val="14"/>
                <c:pt idx="0">
                  <c:v>30.190649906389417</c:v>
                </c:pt>
                <c:pt idx="1">
                  <c:v>27.680856726019602</c:v>
                </c:pt>
                <c:pt idx="2">
                  <c:v>47.686972942686545</c:v>
                </c:pt>
                <c:pt idx="3">
                  <c:v>55.360080510312166</c:v>
                </c:pt>
                <c:pt idx="4">
                  <c:v>44.774915003535455</c:v>
                </c:pt>
                <c:pt idx="5">
                  <c:v>49.388034210168563</c:v>
                </c:pt>
                <c:pt idx="6">
                  <c:v>49.932938885747724</c:v>
                </c:pt>
                <c:pt idx="7">
                  <c:v>46.555405663796058</c:v>
                </c:pt>
                <c:pt idx="8">
                  <c:v>41.216495661882774</c:v>
                </c:pt>
                <c:pt idx="9">
                  <c:v>41.46978046672335</c:v>
                </c:pt>
                <c:pt idx="10">
                  <c:v>48.45311476441757</c:v>
                </c:pt>
                <c:pt idx="11">
                  <c:v>42.475049205309489</c:v>
                </c:pt>
                <c:pt idx="12">
                  <c:v>38.764997450077445</c:v>
                </c:pt>
                <c:pt idx="13">
                  <c:v>25.487294077512455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C8-48D1-B49E-D1C626DF0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7890208"/>
        <c:axId val="680565696"/>
      </c:lineChart>
      <c:catAx>
        <c:axId val="67789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Frappe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80565696"/>
        <c:crosses val="autoZero"/>
        <c:auto val="1"/>
        <c:lblAlgn val="ctr"/>
        <c:lblOffset val="100"/>
        <c:noMultiLvlLbl val="0"/>
      </c:catAx>
      <c:valAx>
        <c:axId val="68056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Centroïde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7890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Moyenne des centroïde par frappes regroupées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'centroid_x'!$C$181:$K$181</c:f>
                <c:numCache>
                  <c:formatCode>General</c:formatCode>
                  <c:ptCount val="9"/>
                  <c:pt idx="0">
                    <c:v>13.377554816808615</c:v>
                  </c:pt>
                  <c:pt idx="1">
                    <c:v>41.007546357403463</c:v>
                  </c:pt>
                  <c:pt idx="2">
                    <c:v>39.354422958686627</c:v>
                  </c:pt>
                  <c:pt idx="3">
                    <c:v>38.6630364927165</c:v>
                  </c:pt>
                  <c:pt idx="4">
                    <c:v>37.258119179811779</c:v>
                  </c:pt>
                  <c:pt idx="5">
                    <c:v>27.827572827626806</c:v>
                  </c:pt>
                  <c:pt idx="6">
                    <c:v>28.983066384184543</c:v>
                  </c:pt>
                  <c:pt idx="7">
                    <c:v>33.274847728701054</c:v>
                  </c:pt>
                  <c:pt idx="8">
                    <c:v>23.543485640785107</c:v>
                  </c:pt>
                </c:numCache>
              </c:numRef>
            </c:plus>
            <c:minus>
              <c:numRef>
                <c:f>'centroid_x'!$C$181:$K$181</c:f>
                <c:numCache>
                  <c:formatCode>General</c:formatCode>
                  <c:ptCount val="9"/>
                  <c:pt idx="0">
                    <c:v>13.377554816808615</c:v>
                  </c:pt>
                  <c:pt idx="1">
                    <c:v>41.007546357403463</c:v>
                  </c:pt>
                  <c:pt idx="2">
                    <c:v>39.354422958686627</c:v>
                  </c:pt>
                  <c:pt idx="3">
                    <c:v>38.6630364927165</c:v>
                  </c:pt>
                  <c:pt idx="4">
                    <c:v>37.258119179811779</c:v>
                  </c:pt>
                  <c:pt idx="5">
                    <c:v>27.827572827626806</c:v>
                  </c:pt>
                  <c:pt idx="6">
                    <c:v>28.983066384184543</c:v>
                  </c:pt>
                  <c:pt idx="7">
                    <c:v>33.274847728701054</c:v>
                  </c:pt>
                  <c:pt idx="8">
                    <c:v>23.543485640785107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'centroid_x'!$C$178:$K$178</c:f>
              <c:strCache>
                <c:ptCount val="9"/>
                <c:pt idx="0">
                  <c:v>R1-CD</c:v>
                </c:pt>
                <c:pt idx="1">
                  <c:v>R1-R</c:v>
                </c:pt>
                <c:pt idx="2">
                  <c:v>R2-CD</c:v>
                </c:pt>
                <c:pt idx="3">
                  <c:v>R2-R</c:v>
                </c:pt>
                <c:pt idx="4">
                  <c:v>R2-JL</c:v>
                </c:pt>
                <c:pt idx="5">
                  <c:v>R3-CD</c:v>
                </c:pt>
                <c:pt idx="6">
                  <c:v>R3-R</c:v>
                </c:pt>
                <c:pt idx="7">
                  <c:v>R4-CD</c:v>
                </c:pt>
                <c:pt idx="8">
                  <c:v>R4-R</c:v>
                </c:pt>
              </c:strCache>
            </c:strRef>
          </c:cat>
          <c:val>
            <c:numRef>
              <c:f>'centroid_x'!$C$179:$K$179</c:f>
              <c:numCache>
                <c:formatCode>General</c:formatCode>
                <c:ptCount val="9"/>
                <c:pt idx="0">
                  <c:v>29.049834824403142</c:v>
                </c:pt>
                <c:pt idx="1">
                  <c:v>47.686972942686545</c:v>
                </c:pt>
                <c:pt idx="2">
                  <c:v>48.976660090194912</c:v>
                </c:pt>
                <c:pt idx="3">
                  <c:v>48.244172274771927</c:v>
                </c:pt>
                <c:pt idx="4">
                  <c:v>49.388034210168563</c:v>
                </c:pt>
                <c:pt idx="5">
                  <c:v>41.216495661882774</c:v>
                </c:pt>
                <c:pt idx="6">
                  <c:v>41.46978046672335</c:v>
                </c:pt>
                <c:pt idx="7">
                  <c:v>45.207879175187479</c:v>
                </c:pt>
                <c:pt idx="8">
                  <c:v>32.688760313479889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7D-42BB-813F-A5A146C24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4570432"/>
        <c:axId val="794581664"/>
      </c:lineChart>
      <c:catAx>
        <c:axId val="794570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Frappe</a:t>
                </a:r>
                <a:r>
                  <a:rPr lang="fr-FR" baseline="0"/>
                  <a:t> regroupée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4581664"/>
        <c:crosses val="autoZero"/>
        <c:auto val="1"/>
        <c:lblAlgn val="ctr"/>
        <c:lblOffset val="100"/>
        <c:noMultiLvlLbl val="0"/>
      </c:catAx>
      <c:valAx>
        <c:axId val="79458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Centroïde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457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950271</xdr:colOff>
      <xdr:row>96</xdr:row>
      <xdr:rowOff>71073</xdr:rowOff>
    </xdr:from>
    <xdr:to>
      <xdr:col>10</xdr:col>
      <xdr:colOff>434474</xdr:colOff>
      <xdr:row>116</xdr:row>
      <xdr:rowOff>66841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951BBE7-6B19-42CB-927C-732254A1D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883428</xdr:colOff>
      <xdr:row>118</xdr:row>
      <xdr:rowOff>104496</xdr:rowOff>
    </xdr:from>
    <xdr:to>
      <xdr:col>10</xdr:col>
      <xdr:colOff>501314</xdr:colOff>
      <xdr:row>138</xdr:row>
      <xdr:rowOff>167105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7BD3876-7032-4493-AABF-82ADB77DA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70184</xdr:colOff>
      <xdr:row>150</xdr:row>
      <xdr:rowOff>71075</xdr:rowOff>
    </xdr:from>
    <xdr:to>
      <xdr:col>11</xdr:col>
      <xdr:colOff>1281139</xdr:colOff>
      <xdr:row>173</xdr:row>
      <xdr:rowOff>77982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3D7E7E2F-C7D9-430C-A10A-44DD409EBF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359832</xdr:colOff>
      <xdr:row>182</xdr:row>
      <xdr:rowOff>4233</xdr:rowOff>
    </xdr:from>
    <xdr:to>
      <xdr:col>11</xdr:col>
      <xdr:colOff>256227</xdr:colOff>
      <xdr:row>206</xdr:row>
      <xdr:rowOff>133684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5F0D0912-330F-48B1-8FE4-6E8FB1E65F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A63FDEE6-2A9D-4FB9-91C8-1A6277D21C0B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FB039D3B-66F5-45F0-8530-77D240005E31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1DADC5-7979-4080-B6C9-72D35F1DEEB2}" name="centroid_y" displayName="centroid_y" ref="A1:N81" tableType="queryTable" totalsRowShown="0">
  <autoFilter ref="A1:N81" xr:uid="{9B1DADC5-7979-4080-B6C9-72D35F1DEEB2}"/>
  <tableColumns count="14">
    <tableColumn id="1" xr3:uid="{26C915AE-7927-40EA-8081-2E8594EB9495}" uniqueName="1" name="Column1" queryTableFieldId="1" dataDxfId="27"/>
    <tableColumn id="2" xr3:uid="{99B43822-AE11-4387-A8E8-B26B5E6C0BCE}" uniqueName="2" name="Column2" queryTableFieldId="2" dataDxfId="26"/>
    <tableColumn id="3" xr3:uid="{50B09ABF-BD72-4779-80EB-7AC9CDD6AEB5}" uniqueName="3" name="Column3" queryTableFieldId="3" dataDxfId="25"/>
    <tableColumn id="4" xr3:uid="{C004CBF6-8E7C-4729-BAEA-16637A0A154C}" uniqueName="4" name="Column4" queryTableFieldId="4" dataDxfId="24"/>
    <tableColumn id="5" xr3:uid="{B871E3D0-201B-433F-B241-3809001DFED7}" uniqueName="5" name="Column5" queryTableFieldId="5" dataDxfId="23"/>
    <tableColumn id="6" xr3:uid="{D3BD1B85-91CC-4F6A-8B15-6CF92C578FCD}" uniqueName="6" name="Column6" queryTableFieldId="6" dataDxfId="22"/>
    <tableColumn id="7" xr3:uid="{15ED2A63-BA97-40F5-B8AA-A98EFF472812}" uniqueName="7" name="Column7" queryTableFieldId="7" dataDxfId="21"/>
    <tableColumn id="8" xr3:uid="{8425B53C-C10A-4F53-B2C1-11D8ADAE023B}" uniqueName="8" name="Column8" queryTableFieldId="8" dataDxfId="20"/>
    <tableColumn id="9" xr3:uid="{8AFE7328-114A-426F-9667-194C2ED09046}" uniqueName="9" name="Column9" queryTableFieldId="9" dataDxfId="19"/>
    <tableColumn id="10" xr3:uid="{0A71EB28-3E08-48A9-95BC-DC37C0E008B0}" uniqueName="10" name="Column10" queryTableFieldId="10" dataDxfId="18"/>
    <tableColumn id="11" xr3:uid="{1EEA3EAB-5FD3-4143-BB4A-DBE0867D10E3}" uniqueName="11" name="Column11" queryTableFieldId="11" dataDxfId="17"/>
    <tableColumn id="12" xr3:uid="{E58B47CA-F26E-4A7D-B62A-9B0FC4840263}" uniqueName="12" name="Column12" queryTableFieldId="12" dataDxfId="16"/>
    <tableColumn id="13" xr3:uid="{4F7064FF-70E5-415E-852A-7670F5C35728}" uniqueName="13" name="Column13" queryTableFieldId="13" dataDxfId="15"/>
    <tableColumn id="14" xr3:uid="{FF895629-91C1-4671-8668-3B0CEEDDF3CC}" uniqueName="14" name="Column14" queryTableFieldId="14" dataDxfId="1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5CEA85-3DFA-44AB-804C-644D79998692}" name="centroid_x" displayName="centroid_x" ref="A1:N81" tableType="queryTable" totalsRowShown="0">
  <autoFilter ref="A1:N81" xr:uid="{A95CEA85-3DFA-44AB-804C-644D79998692}"/>
  <tableColumns count="14">
    <tableColumn id="1" xr3:uid="{66CB1854-864E-44A6-AD09-FF4D62E93BA3}" uniqueName="1" name="Column1" queryTableFieldId="1" dataDxfId="13"/>
    <tableColumn id="2" xr3:uid="{0810493C-1035-4287-83EA-FFA89D72E3E4}" uniqueName="2" name="Column2" queryTableFieldId="2" dataDxfId="12"/>
    <tableColumn id="3" xr3:uid="{96076E6D-7215-4016-B805-9E0C15EE370E}" uniqueName="3" name="Column3" queryTableFieldId="3" dataDxfId="11"/>
    <tableColumn id="4" xr3:uid="{6E28F6CB-CE0F-4D66-A60E-5276D97A8C01}" uniqueName="4" name="Column4" queryTableFieldId="4" dataDxfId="10"/>
    <tableColumn id="5" xr3:uid="{F09ACD19-D195-4D65-BB6F-44083C32477A}" uniqueName="5" name="Column5" queryTableFieldId="5" dataDxfId="9"/>
    <tableColumn id="6" xr3:uid="{646C3F28-73D1-45BE-A0E7-F053A529EA74}" uniqueName="6" name="Column6" queryTableFieldId="6" dataDxfId="8"/>
    <tableColumn id="7" xr3:uid="{00A741A3-2D52-4914-9851-59DF2EC59E7C}" uniqueName="7" name="Column7" queryTableFieldId="7" dataDxfId="7"/>
    <tableColumn id="8" xr3:uid="{C5BED851-720D-4D39-99F5-6307DBBB31DC}" uniqueName="8" name="Column8" queryTableFieldId="8" dataDxfId="6"/>
    <tableColumn id="9" xr3:uid="{6D8FC1C8-0807-4860-AEA9-B3260AEA8DE6}" uniqueName="9" name="Column9" queryTableFieldId="9" dataDxfId="5"/>
    <tableColumn id="10" xr3:uid="{EF69CCBA-F6A5-46DB-92BE-A10C97367D5C}" uniqueName="10" name="Column10" queryTableFieldId="10" dataDxfId="4"/>
    <tableColumn id="11" xr3:uid="{1CA17514-C428-48B6-B1AE-0EF9C60EDC3D}" uniqueName="11" name="Column11" queryTableFieldId="11" dataDxfId="3"/>
    <tableColumn id="12" xr3:uid="{B341CECA-F7CE-421B-8AC0-B9288358C1F8}" uniqueName="12" name="Column12" queryTableFieldId="12" dataDxfId="2"/>
    <tableColumn id="13" xr3:uid="{1447AE89-CCF1-44C0-A6F9-2692E4B44675}" uniqueName="13" name="Column13" queryTableFieldId="13" dataDxfId="1"/>
    <tableColumn id="14" xr3:uid="{6AC3FC65-F87A-45A5-8501-3C5B71B2A439}" uniqueName="14" name="Column14" queryTableFieldId="1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513D6-A345-4704-A910-86D5EDF2AEB9}">
  <dimension ref="A1:AO103"/>
  <sheetViews>
    <sheetView topLeftCell="A73" zoomScale="55" workbookViewId="0">
      <selection activeCell="P4" sqref="P4:AD7"/>
    </sheetView>
  </sheetViews>
  <sheetFormatPr baseColWidth="10" defaultRowHeight="14.5" x14ac:dyDescent="0.35"/>
  <cols>
    <col min="1" max="14" width="18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35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30" x14ac:dyDescent="0.35">
      <c r="A3" s="3">
        <v>44.859151691472498</v>
      </c>
      <c r="B3" s="3">
        <v>57.646493230497597</v>
      </c>
      <c r="C3" s="3">
        <v>45.793835935335203</v>
      </c>
      <c r="D3" s="3">
        <v>26.294052619140601</v>
      </c>
      <c r="E3" s="3">
        <v>24.8066432036556</v>
      </c>
      <c r="F3" s="3">
        <v>26.3632673470069</v>
      </c>
      <c r="G3" s="3">
        <v>25.075941033644</v>
      </c>
      <c r="H3" s="3">
        <v>30.999877179330898</v>
      </c>
      <c r="I3" s="3">
        <v>34.741217160563899</v>
      </c>
      <c r="J3" s="3">
        <v>38.240825575988097</v>
      </c>
      <c r="K3" s="3">
        <v>37.029858608570699</v>
      </c>
      <c r="L3" s="3">
        <v>58.897693275318403</v>
      </c>
      <c r="M3" s="3">
        <v>43.732951493025297</v>
      </c>
      <c r="N3" s="3">
        <v>44.829054612228397</v>
      </c>
    </row>
    <row r="4" spans="1:30" x14ac:dyDescent="0.35">
      <c r="A4" s="3">
        <v>50.299003820753803</v>
      </c>
      <c r="B4" s="3">
        <v>39.628786242413497</v>
      </c>
      <c r="C4" s="3">
        <v>19.4018164812789</v>
      </c>
      <c r="D4" s="3">
        <v>23.062584699260999</v>
      </c>
      <c r="E4" s="3">
        <v>18.289417186376301</v>
      </c>
      <c r="F4" s="3">
        <v>22.9327726577969</v>
      </c>
      <c r="G4" s="3">
        <v>15.6662203227022</v>
      </c>
      <c r="H4" s="3">
        <v>37.418236766478103</v>
      </c>
      <c r="I4" s="3">
        <v>20.976020916173301</v>
      </c>
      <c r="J4" s="3">
        <v>23.857470364435301</v>
      </c>
      <c r="K4" s="3">
        <v>37.521714903885503</v>
      </c>
      <c r="L4" s="3">
        <v>29.707169810377302</v>
      </c>
      <c r="M4" s="3">
        <v>28.722629570865799</v>
      </c>
      <c r="N4" s="3">
        <v>22.887020977612899</v>
      </c>
      <c r="P4" s="4"/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</row>
    <row r="5" spans="1:30" x14ac:dyDescent="0.35">
      <c r="A5" s="3">
        <v>33.183059923156698</v>
      </c>
      <c r="B5" s="3">
        <v>29.030192961425001</v>
      </c>
      <c r="C5" s="3">
        <v>20.9615674862664</v>
      </c>
      <c r="D5" s="3">
        <v>30.520803073472202</v>
      </c>
      <c r="E5" s="3">
        <v>30.249902027622799</v>
      </c>
      <c r="F5" s="3">
        <v>33.959335761430502</v>
      </c>
      <c r="G5" s="3">
        <v>25.509443171332801</v>
      </c>
      <c r="H5" s="3">
        <v>19.434092691493799</v>
      </c>
      <c r="I5" s="3">
        <v>25.838790096625701</v>
      </c>
      <c r="J5" s="3">
        <v>18.9263082198371</v>
      </c>
      <c r="K5" s="3">
        <v>36.850967927949</v>
      </c>
      <c r="L5" s="3">
        <v>35.468326988924602</v>
      </c>
      <c r="M5" s="3">
        <v>25.634294852186098</v>
      </c>
      <c r="N5" s="3">
        <v>22.751986078398399</v>
      </c>
      <c r="P5" s="4" t="s">
        <v>28</v>
      </c>
      <c r="Q5" s="4">
        <f>AVERAGE(A3:A56)</f>
        <v>40.479998038993635</v>
      </c>
      <c r="R5" s="4">
        <f>AVERAGE(B3:B47)</f>
        <v>34.955153522820979</v>
      </c>
      <c r="S5" s="4">
        <f>AVERAGE(C3:C62)</f>
        <v>48.00435818480932</v>
      </c>
      <c r="T5" s="4">
        <f>AVERAGE(D3:D81)</f>
        <v>55.299662542770221</v>
      </c>
      <c r="U5" s="4">
        <f>AVERAGE(E3:E81)</f>
        <v>53.001791493074883</v>
      </c>
      <c r="V5" s="4">
        <f t="shared" ref="V5:AC5" si="0">AVERAGE(F3:F81)</f>
        <v>55.02557451966144</v>
      </c>
      <c r="W5" s="4">
        <f t="shared" si="0"/>
        <v>50.041800975828117</v>
      </c>
      <c r="X5" s="4">
        <f t="shared" si="0"/>
        <v>48.062019742104447</v>
      </c>
      <c r="Y5" s="4">
        <f t="shared" si="0"/>
        <v>43.953943735218601</v>
      </c>
      <c r="Z5" s="4">
        <f t="shared" si="0"/>
        <v>45.936637412016914</v>
      </c>
      <c r="AA5" s="4">
        <f t="shared" si="0"/>
        <v>53.646734555486319</v>
      </c>
      <c r="AB5" s="4">
        <f t="shared" si="0"/>
        <v>44.256205694263031</v>
      </c>
      <c r="AC5" s="4">
        <f t="shared" si="0"/>
        <v>42.677902776810591</v>
      </c>
      <c r="AD5" s="4">
        <f>AVERAGE(N3:N81)</f>
        <v>30.467549496995428</v>
      </c>
    </row>
    <row r="6" spans="1:30" x14ac:dyDescent="0.35">
      <c r="A6" s="3">
        <v>72.699210845966405</v>
      </c>
      <c r="B6" s="3">
        <v>22.714768409229698</v>
      </c>
      <c r="C6" s="3">
        <v>21.356068573582299</v>
      </c>
      <c r="D6" s="3">
        <v>21.325006827714901</v>
      </c>
      <c r="E6" s="3">
        <v>118.342146457216</v>
      </c>
      <c r="F6" s="3">
        <v>23.0603857409005</v>
      </c>
      <c r="G6" s="3">
        <v>25.432538740087601</v>
      </c>
      <c r="H6" s="3">
        <v>20.971467319787699</v>
      </c>
      <c r="I6" s="3">
        <v>34.454811753308299</v>
      </c>
      <c r="J6" s="3">
        <v>31.438239227287202</v>
      </c>
      <c r="K6" s="3">
        <v>25.144311885964999</v>
      </c>
      <c r="L6" s="3">
        <v>47.232735717517897</v>
      </c>
      <c r="M6" s="3">
        <v>21.252418236229701</v>
      </c>
      <c r="N6" s="3">
        <v>18.6963385037166</v>
      </c>
      <c r="P6" s="4" t="s">
        <v>30</v>
      </c>
      <c r="Q6" s="4">
        <f>_xlfn.VAR.P(A3:A56)</f>
        <v>278.29388321432816</v>
      </c>
      <c r="R6" s="4">
        <f>_xlfn.VAR.P(B3:B47)</f>
        <v>165.51435505497602</v>
      </c>
      <c r="S6" s="4">
        <f>_xlfn.VAR.P(C3:C62)</f>
        <v>1172.7776418004028</v>
      </c>
      <c r="T6" s="4">
        <f>_xlfn.VAR.P(D3:D81)</f>
        <v>1065.5676777007234</v>
      </c>
      <c r="U6" s="4">
        <f>_xlfn.VAR.P(E3:E81)</f>
        <v>946.82065054513794</v>
      </c>
      <c r="V6" s="4">
        <f>_xlfn.VAR.P(F3:F81)</f>
        <v>914.58677405719027</v>
      </c>
      <c r="W6" s="4">
        <f>_xlfn.VAR.P(G3:G81)</f>
        <v>776.76645291559953</v>
      </c>
      <c r="X6" s="4">
        <f>_xlfn.VAR.P(H3:H81)</f>
        <v>713.34867176569151</v>
      </c>
      <c r="Y6" s="4">
        <f t="shared" ref="Y6:AD6" si="1">_xlfn.VAR.P(I3:I81)</f>
        <v>517.43545696168042</v>
      </c>
      <c r="Z6" s="4">
        <f t="shared" si="1"/>
        <v>585.83365118567451</v>
      </c>
      <c r="AA6" s="4">
        <f t="shared" si="1"/>
        <v>684.47442937982805</v>
      </c>
      <c r="AB6" s="4">
        <f t="shared" si="1"/>
        <v>592.10678646201779</v>
      </c>
      <c r="AC6" s="4">
        <f t="shared" si="1"/>
        <v>680.14821573247514</v>
      </c>
      <c r="AD6" s="4">
        <f t="shared" si="1"/>
        <v>111.66292499229682</v>
      </c>
    </row>
    <row r="7" spans="1:30" x14ac:dyDescent="0.35">
      <c r="A7" s="3">
        <v>25.620638689563499</v>
      </c>
      <c r="B7" s="3">
        <v>34.100645387573003</v>
      </c>
      <c r="C7" s="3">
        <v>22.6118845555132</v>
      </c>
      <c r="D7" s="3">
        <v>26.0905326092137</v>
      </c>
      <c r="E7" s="3">
        <v>22.1061955494588</v>
      </c>
      <c r="F7" s="3">
        <v>21.0804109172641</v>
      </c>
      <c r="G7" s="3">
        <v>17.667425430917302</v>
      </c>
      <c r="H7" s="3">
        <v>20.342326585128401</v>
      </c>
      <c r="I7" s="3">
        <v>26.4931707567224</v>
      </c>
      <c r="J7" s="3">
        <v>56.923149412951602</v>
      </c>
      <c r="K7" s="3">
        <v>24.542710245742501</v>
      </c>
      <c r="L7" s="3">
        <v>40.6583647215977</v>
      </c>
      <c r="M7" s="3">
        <v>22.275035793202001</v>
      </c>
      <c r="N7" s="3">
        <v>23.745956582485402</v>
      </c>
      <c r="P7" s="4" t="s">
        <v>29</v>
      </c>
      <c r="Q7" s="4">
        <f t="shared" ref="Q7:AD7" si="2">COUNTA(A3:A81)</f>
        <v>54</v>
      </c>
      <c r="R7" s="4">
        <f t="shared" si="2"/>
        <v>45</v>
      </c>
      <c r="S7" s="4">
        <f t="shared" si="2"/>
        <v>60</v>
      </c>
      <c r="T7" s="4">
        <f t="shared" si="2"/>
        <v>52</v>
      </c>
      <c r="U7" s="4">
        <f t="shared" si="2"/>
        <v>79</v>
      </c>
      <c r="V7" s="4">
        <f t="shared" si="2"/>
        <v>64</v>
      </c>
      <c r="W7" s="4">
        <f t="shared" si="2"/>
        <v>64</v>
      </c>
      <c r="X7" s="4">
        <f t="shared" si="2"/>
        <v>64</v>
      </c>
      <c r="Y7" s="4">
        <f t="shared" si="2"/>
        <v>76</v>
      </c>
      <c r="Z7" s="4">
        <f t="shared" si="2"/>
        <v>72</v>
      </c>
      <c r="AA7" s="4">
        <f t="shared" si="2"/>
        <v>64</v>
      </c>
      <c r="AB7" s="4">
        <f t="shared" si="2"/>
        <v>76</v>
      </c>
      <c r="AC7" s="4">
        <f t="shared" si="2"/>
        <v>64</v>
      </c>
      <c r="AD7" s="4">
        <f t="shared" si="2"/>
        <v>54</v>
      </c>
    </row>
    <row r="8" spans="1:30" x14ac:dyDescent="0.35">
      <c r="A8" s="3">
        <v>23.013102301794099</v>
      </c>
      <c r="B8" s="3">
        <v>28.310194575393499</v>
      </c>
      <c r="C8" s="3">
        <v>21.282397069341801</v>
      </c>
      <c r="D8" s="3">
        <v>18.799761280140899</v>
      </c>
      <c r="E8" s="3">
        <v>22.349974484154401</v>
      </c>
      <c r="F8" s="3">
        <v>23.8956212612452</v>
      </c>
      <c r="G8" s="3">
        <v>19.6621856127244</v>
      </c>
      <c r="H8" s="3">
        <v>18.8341815972341</v>
      </c>
      <c r="I8" s="3">
        <v>21.966313180616599</v>
      </c>
      <c r="J8" s="3">
        <v>37.085985503564402</v>
      </c>
      <c r="K8" s="3">
        <v>18.713814221940201</v>
      </c>
      <c r="L8" s="3">
        <v>33.030128539148002</v>
      </c>
      <c r="M8" s="3">
        <v>17.309670799972199</v>
      </c>
      <c r="N8" s="3">
        <v>29.768315090186501</v>
      </c>
    </row>
    <row r="9" spans="1:30" x14ac:dyDescent="0.35">
      <c r="A9" s="3">
        <v>35.313368309209899</v>
      </c>
      <c r="B9" s="3">
        <v>21.4166147031289</v>
      </c>
      <c r="C9" s="3">
        <v>29.974224804870101</v>
      </c>
      <c r="D9" s="3">
        <v>22.705269550308099</v>
      </c>
      <c r="E9" s="3">
        <v>22.0457787121574</v>
      </c>
      <c r="F9" s="3">
        <v>27.382139571474401</v>
      </c>
      <c r="G9" s="3">
        <v>21.969149093347799</v>
      </c>
      <c r="H9" s="3">
        <v>25.3120345748214</v>
      </c>
      <c r="I9" s="3">
        <v>35.736826023865497</v>
      </c>
      <c r="J9" s="3">
        <v>26.986123652884999</v>
      </c>
      <c r="K9" s="3">
        <v>21.846614657284199</v>
      </c>
      <c r="L9" s="3">
        <v>22.6029448087078</v>
      </c>
      <c r="M9" s="3">
        <v>27.723038623683902</v>
      </c>
      <c r="N9" s="3">
        <v>31.544801479790902</v>
      </c>
    </row>
    <row r="10" spans="1:30" x14ac:dyDescent="0.35">
      <c r="A10" s="3">
        <v>34.502727753600801</v>
      </c>
      <c r="B10" s="3">
        <v>25.053285745026798</v>
      </c>
      <c r="C10" s="3">
        <v>24.490175221093899</v>
      </c>
      <c r="D10" s="3">
        <v>20.813806873252702</v>
      </c>
      <c r="E10" s="3">
        <v>19.439354764427001</v>
      </c>
      <c r="F10" s="3">
        <v>63.423528317787202</v>
      </c>
      <c r="G10" s="3">
        <v>19.3636399945748</v>
      </c>
      <c r="H10" s="3">
        <v>22.045012267947399</v>
      </c>
      <c r="I10" s="3">
        <v>51.488433333312898</v>
      </c>
      <c r="J10" s="3">
        <v>29.913786077610698</v>
      </c>
      <c r="K10" s="3">
        <v>40.207224543519999</v>
      </c>
      <c r="L10" s="3">
        <v>21.1048142534951</v>
      </c>
      <c r="M10" s="3">
        <v>22.2818774136854</v>
      </c>
      <c r="N10" s="3">
        <v>19.861474192347199</v>
      </c>
    </row>
    <row r="11" spans="1:30" x14ac:dyDescent="0.35">
      <c r="A11" s="3">
        <v>45.390761852825896</v>
      </c>
      <c r="B11" s="3">
        <v>22.744838198008001</v>
      </c>
      <c r="C11" s="3">
        <v>29.090838924138598</v>
      </c>
      <c r="D11" s="3">
        <v>22.1361085663052</v>
      </c>
      <c r="E11" s="3">
        <v>21.311951483411999</v>
      </c>
      <c r="F11" s="3">
        <v>26.060126218328801</v>
      </c>
      <c r="G11" s="3">
        <v>18.611492139222701</v>
      </c>
      <c r="H11" s="3">
        <v>24.331494653339998</v>
      </c>
      <c r="I11" s="3">
        <v>26.847404032921101</v>
      </c>
      <c r="J11" s="3">
        <v>33.706960916780901</v>
      </c>
      <c r="K11" s="3">
        <v>21.604675559140201</v>
      </c>
      <c r="L11" s="3">
        <v>27.090515115125001</v>
      </c>
      <c r="M11" s="3">
        <v>33.319108090887099</v>
      </c>
      <c r="N11" s="3">
        <v>27.1090666923558</v>
      </c>
      <c r="U11" s="10" t="s">
        <v>31</v>
      </c>
      <c r="V11" s="4" cm="1">
        <f t="array" ref="V11">(SUM(Q5:AD5*Q7:AD7))/SUM(Q7:AD7)</f>
        <v>46.535588154858921</v>
      </c>
    </row>
    <row r="12" spans="1:30" x14ac:dyDescent="0.35">
      <c r="A12" s="3">
        <v>57.780305441800799</v>
      </c>
      <c r="B12" s="3">
        <v>26.946753572278499</v>
      </c>
      <c r="C12" s="3">
        <v>23.0126719367444</v>
      </c>
      <c r="D12" s="3">
        <v>26.5940714538111</v>
      </c>
      <c r="E12" s="3">
        <v>18.699453049416402</v>
      </c>
      <c r="F12" s="3">
        <v>19.089577799688399</v>
      </c>
      <c r="G12" s="3">
        <v>21.8060558953823</v>
      </c>
      <c r="H12" s="3">
        <v>25.6742870915803</v>
      </c>
      <c r="I12" s="3">
        <v>39.730939324681103</v>
      </c>
      <c r="J12" s="3">
        <v>36.272167133777401</v>
      </c>
      <c r="K12" s="3">
        <v>26.4416987999663</v>
      </c>
      <c r="L12" s="3">
        <v>36.598921455336601</v>
      </c>
      <c r="M12" s="3">
        <v>23.678836986741899</v>
      </c>
      <c r="N12" s="3">
        <v>19.680300829014101</v>
      </c>
      <c r="R12" s="5" t="s">
        <v>61</v>
      </c>
      <c r="U12" s="10" t="s">
        <v>32</v>
      </c>
      <c r="V12" s="4" cm="1">
        <f t="array" ref="V12">SUM(Q7:AD7*(Q5:AD5-V11)^2)/(R15-1)</f>
        <v>3080.6529569495729</v>
      </c>
    </row>
    <row r="13" spans="1:30" x14ac:dyDescent="0.35">
      <c r="A13" s="3">
        <v>23.6305633706002</v>
      </c>
      <c r="B13" s="3">
        <v>22.911003444194801</v>
      </c>
      <c r="C13" s="3">
        <v>30.299806038303601</v>
      </c>
      <c r="D13" s="3">
        <v>21.607158410923901</v>
      </c>
      <c r="E13" s="3">
        <v>19.1969714642307</v>
      </c>
      <c r="F13" s="3">
        <v>19.500309365177301</v>
      </c>
      <c r="G13" s="3">
        <v>18.868731685102802</v>
      </c>
      <c r="H13" s="3">
        <v>22.5827214238418</v>
      </c>
      <c r="I13" s="3">
        <v>23.4393625895549</v>
      </c>
      <c r="J13" s="3">
        <v>37.138531073082298</v>
      </c>
      <c r="K13" s="3">
        <v>21.518226380597099</v>
      </c>
      <c r="L13" s="3">
        <v>25.1131788198633</v>
      </c>
      <c r="M13" s="3">
        <v>23.472759128684199</v>
      </c>
      <c r="N13" s="3">
        <v>35.116912104478097</v>
      </c>
      <c r="R13" s="8">
        <f>SUM(Q7:AD7)</f>
        <v>888</v>
      </c>
      <c r="U13" s="10" t="s">
        <v>33</v>
      </c>
      <c r="V13" s="4" cm="1">
        <f t="array" ref="V13">SUM((Q7:AD7-1)*(Q6:AD6))/(R13-R15)</f>
        <v>672.33122354966929</v>
      </c>
    </row>
    <row r="14" spans="1:30" x14ac:dyDescent="0.35">
      <c r="A14" s="3">
        <v>21.197107195741498</v>
      </c>
      <c r="B14" s="3">
        <v>29.254893691847698</v>
      </c>
      <c r="C14" s="3">
        <v>34.5088355754609</v>
      </c>
      <c r="D14" s="3">
        <v>23.289510602500599</v>
      </c>
      <c r="E14" s="3">
        <v>23.408538294482199</v>
      </c>
      <c r="F14" s="3">
        <v>28.2003353727318</v>
      </c>
      <c r="G14" s="3">
        <v>17.389046346074601</v>
      </c>
      <c r="H14" s="3">
        <v>29.709964054548699</v>
      </c>
      <c r="I14" s="3">
        <v>58.625949446848402</v>
      </c>
      <c r="J14" s="3">
        <v>42.065822267115898</v>
      </c>
      <c r="K14" s="3">
        <v>86.048875291672204</v>
      </c>
      <c r="L14" s="3">
        <v>40.170437250344698</v>
      </c>
      <c r="M14" s="3">
        <v>23.112944441558199</v>
      </c>
      <c r="N14" s="3">
        <v>31.830477571977902</v>
      </c>
      <c r="R14" s="5" t="s">
        <v>62</v>
      </c>
      <c r="U14" s="4"/>
      <c r="V14" s="4"/>
      <c r="Y14" t="s">
        <v>35</v>
      </c>
    </row>
    <row r="15" spans="1:30" x14ac:dyDescent="0.35">
      <c r="A15" s="3">
        <v>32.4742991667826</v>
      </c>
      <c r="B15" s="3">
        <v>24.496735651650798</v>
      </c>
      <c r="C15" s="3">
        <v>32.394845642300297</v>
      </c>
      <c r="D15" s="3">
        <v>87.394490052716193</v>
      </c>
      <c r="E15" s="3">
        <v>21.433591451843299</v>
      </c>
      <c r="F15" s="3">
        <v>23.0923967729378</v>
      </c>
      <c r="G15" s="3">
        <v>19.041477111439299</v>
      </c>
      <c r="H15" s="3">
        <v>21.379991410896601</v>
      </c>
      <c r="I15" s="3">
        <v>33.761644946557801</v>
      </c>
      <c r="J15" s="3">
        <v>33.436708439823001</v>
      </c>
      <c r="K15" s="3">
        <v>19.2512877243533</v>
      </c>
      <c r="L15" s="3">
        <v>22.7187720383677</v>
      </c>
      <c r="M15" s="3">
        <v>23.141454097605799</v>
      </c>
      <c r="N15" s="3">
        <v>27.464502075492501</v>
      </c>
      <c r="R15" s="8">
        <v>14</v>
      </c>
      <c r="U15" s="4"/>
      <c r="V15" s="4"/>
    </row>
    <row r="16" spans="1:30" x14ac:dyDescent="0.35">
      <c r="A16" s="3">
        <v>63.748346246383797</v>
      </c>
      <c r="B16" s="3">
        <v>19.178250862579201</v>
      </c>
      <c r="C16" s="3">
        <v>23.4339475946006</v>
      </c>
      <c r="D16" s="3">
        <v>58.815405160070704</v>
      </c>
      <c r="E16" s="3">
        <v>18.822281758012</v>
      </c>
      <c r="F16" s="3">
        <v>24.335743492060999</v>
      </c>
      <c r="G16" s="3">
        <v>32.3881452698853</v>
      </c>
      <c r="H16" s="3">
        <v>16.924768384078899</v>
      </c>
      <c r="I16" s="3">
        <v>36.314622520365802</v>
      </c>
      <c r="J16" s="3">
        <v>44.895079117651797</v>
      </c>
      <c r="K16" s="3">
        <v>23.306371929372901</v>
      </c>
      <c r="L16" s="3">
        <v>31.396573513043801</v>
      </c>
      <c r="M16" s="3">
        <v>23.720932678643599</v>
      </c>
      <c r="N16" s="3">
        <v>32.411540058762597</v>
      </c>
      <c r="U16" s="9" t="s">
        <v>34</v>
      </c>
      <c r="V16" s="4">
        <f>V12/V13</f>
        <v>4.582046540520345</v>
      </c>
      <c r="Y16" t="s">
        <v>48</v>
      </c>
    </row>
    <row r="17" spans="1:40" x14ac:dyDescent="0.35">
      <c r="A17" s="3">
        <v>25.279326065214001</v>
      </c>
      <c r="B17" s="3">
        <v>47.228893154696998</v>
      </c>
      <c r="C17" s="3">
        <v>20.192330452744599</v>
      </c>
      <c r="D17" s="3">
        <v>111.92938659679101</v>
      </c>
      <c r="E17" s="3">
        <v>27.173703061130801</v>
      </c>
      <c r="F17" s="3">
        <v>32.237989038002603</v>
      </c>
      <c r="G17" s="3">
        <v>31.398241741075299</v>
      </c>
      <c r="H17" s="3">
        <v>29.902216075464398</v>
      </c>
      <c r="I17" s="3">
        <v>23.6760142402239</v>
      </c>
      <c r="J17" s="3">
        <v>40.2168397586357</v>
      </c>
      <c r="K17" s="3">
        <v>22.343426229296899</v>
      </c>
      <c r="L17" s="3">
        <v>28.4558208396023</v>
      </c>
      <c r="M17" s="3">
        <v>24.484886448293</v>
      </c>
      <c r="N17" s="3">
        <v>18.917808121704301</v>
      </c>
    </row>
    <row r="18" spans="1:40" x14ac:dyDescent="0.35">
      <c r="A18" s="3">
        <v>39.193390463611799</v>
      </c>
      <c r="B18" s="3">
        <v>48.855328556555598</v>
      </c>
      <c r="C18" s="3">
        <v>51.130202329382598</v>
      </c>
      <c r="D18" s="3">
        <v>83.998085311327699</v>
      </c>
      <c r="E18" s="3">
        <v>118.158013035387</v>
      </c>
      <c r="F18" s="3">
        <v>28.176408175319999</v>
      </c>
      <c r="G18" s="3">
        <v>19.974786197995101</v>
      </c>
      <c r="H18" s="3">
        <v>23.3787890850924</v>
      </c>
      <c r="I18" s="3">
        <v>18.304603530887899</v>
      </c>
      <c r="J18" s="3">
        <v>31.4530849077045</v>
      </c>
      <c r="K18" s="3">
        <v>33.979897110618197</v>
      </c>
      <c r="L18" s="3">
        <v>30.175578095082798</v>
      </c>
      <c r="M18" s="3">
        <v>25.417868870831398</v>
      </c>
      <c r="N18" s="3">
        <v>29.263664526161602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35">
      <c r="A19" s="3">
        <v>30.227742069196299</v>
      </c>
      <c r="B19" s="3">
        <v>67.594287219568002</v>
      </c>
      <c r="C19" s="3">
        <v>28.941522164926099</v>
      </c>
      <c r="D19" s="3">
        <v>119.25838592060499</v>
      </c>
      <c r="E19" s="3">
        <v>92.552557838152694</v>
      </c>
      <c r="F19" s="3">
        <v>107.19392799007601</v>
      </c>
      <c r="G19" s="3">
        <v>80.143955598590793</v>
      </c>
      <c r="H19" s="3">
        <v>81.839748450617904</v>
      </c>
      <c r="I19" s="3">
        <v>34.134559480978901</v>
      </c>
      <c r="J19" s="3">
        <v>28.679303617054799</v>
      </c>
      <c r="K19" s="3">
        <v>84.8032836974877</v>
      </c>
      <c r="L19" s="3">
        <v>25.234609922515599</v>
      </c>
      <c r="M19" s="3">
        <v>79.4383188135224</v>
      </c>
      <c r="N19" s="3">
        <v>25.051708174211001</v>
      </c>
    </row>
    <row r="20" spans="1:40" x14ac:dyDescent="0.35">
      <c r="A20" s="3">
        <v>53.379417511503902</v>
      </c>
      <c r="B20" s="3">
        <v>47.468925398312997</v>
      </c>
      <c r="C20" s="3">
        <v>111.411040370528</v>
      </c>
      <c r="D20" s="3">
        <v>94.192230828570999</v>
      </c>
      <c r="E20" s="3">
        <v>79.043008293662098</v>
      </c>
      <c r="F20" s="3">
        <v>100.59517979440299</v>
      </c>
      <c r="G20" s="3">
        <v>58.872407066374301</v>
      </c>
      <c r="H20" s="3">
        <v>71.232612012202097</v>
      </c>
      <c r="I20" s="3">
        <v>21.244130144728</v>
      </c>
      <c r="J20" s="3">
        <v>26.833688273472699</v>
      </c>
      <c r="K20" s="3">
        <v>98.342082264031603</v>
      </c>
      <c r="L20" s="3">
        <v>42.134094731949098</v>
      </c>
      <c r="M20" s="3">
        <v>61.845405463922802</v>
      </c>
      <c r="N20" s="3">
        <v>28.804230473622699</v>
      </c>
    </row>
    <row r="21" spans="1:40" x14ac:dyDescent="0.35">
      <c r="A21" s="3">
        <v>39.111172007431797</v>
      </c>
      <c r="B21" s="3">
        <v>47.304912195917197</v>
      </c>
      <c r="C21" s="3">
        <v>50.494546139609398</v>
      </c>
      <c r="D21" s="3">
        <v>94.304144814943399</v>
      </c>
      <c r="E21" s="3">
        <v>41.2756347267892</v>
      </c>
      <c r="F21" s="3">
        <v>71.010422516962194</v>
      </c>
      <c r="G21" s="3">
        <v>95.523429471388894</v>
      </c>
      <c r="H21" s="3">
        <v>82.892417163992306</v>
      </c>
      <c r="I21" s="3">
        <v>21.502512896915299</v>
      </c>
      <c r="J21" s="3">
        <v>96.687042030495604</v>
      </c>
      <c r="K21" s="3">
        <v>78.903288566622095</v>
      </c>
      <c r="L21" s="3">
        <v>21.421469070034199</v>
      </c>
      <c r="M21" s="3">
        <v>84.5469207868707</v>
      </c>
      <c r="N21" s="3">
        <v>37.646341571522399</v>
      </c>
      <c r="P21" s="4"/>
      <c r="Q21" s="5" t="s">
        <v>36</v>
      </c>
      <c r="R21" s="5" t="s">
        <v>37</v>
      </c>
      <c r="S21" s="5" t="s">
        <v>38</v>
      </c>
      <c r="T21" s="5" t="s">
        <v>39</v>
      </c>
    </row>
    <row r="22" spans="1:40" x14ac:dyDescent="0.35">
      <c r="A22" s="3">
        <v>45.8228033161135</v>
      </c>
      <c r="B22" s="3">
        <v>43.499055727102103</v>
      </c>
      <c r="C22" s="3">
        <v>27.043115262237901</v>
      </c>
      <c r="D22" s="3">
        <v>79.016244184616198</v>
      </c>
      <c r="E22" s="3">
        <v>112.70824328666799</v>
      </c>
      <c r="F22" s="3">
        <v>135.83581328638201</v>
      </c>
      <c r="G22" s="3">
        <v>58.093213180268101</v>
      </c>
      <c r="H22" s="3">
        <v>110.418287589564</v>
      </c>
      <c r="I22" s="3">
        <v>42.946588173098803</v>
      </c>
      <c r="J22" s="3">
        <v>37.467592810398898</v>
      </c>
      <c r="K22" s="3">
        <v>33.676465723092903</v>
      </c>
      <c r="L22" s="3">
        <v>108.404010462497</v>
      </c>
      <c r="M22" s="3">
        <v>85.433981403737306</v>
      </c>
      <c r="N22" s="3">
        <v>16.698328998235301</v>
      </c>
      <c r="P22" s="4" t="s">
        <v>40</v>
      </c>
      <c r="Q22" s="4">
        <f>AVERAGE(A3:C62)</f>
        <v>41.755743985667657</v>
      </c>
      <c r="R22" s="4">
        <f>AVERAGE(D3:H81)</f>
        <v>52.207446673012356</v>
      </c>
      <c r="S22" s="4">
        <f>AVERAGE(I3:J78)</f>
        <v>44.918497415823168</v>
      </c>
      <c r="T22" s="4">
        <f>AVERAGE(K3:N79)</f>
        <v>43.308124398716046</v>
      </c>
    </row>
    <row r="23" spans="1:40" x14ac:dyDescent="0.35">
      <c r="A23" s="3">
        <v>43.311241900142001</v>
      </c>
      <c r="B23" s="3">
        <v>51.373886993924103</v>
      </c>
      <c r="C23" s="3">
        <v>56.280837819132998</v>
      </c>
      <c r="D23" s="3">
        <v>114.566508502856</v>
      </c>
      <c r="E23" s="3">
        <v>74.553042904663002</v>
      </c>
      <c r="F23" s="3">
        <v>82.865314161631204</v>
      </c>
      <c r="G23" s="3">
        <v>83.221623491950695</v>
      </c>
      <c r="H23" s="3">
        <v>71.938558145295204</v>
      </c>
      <c r="I23" s="3">
        <v>38.131333444407304</v>
      </c>
      <c r="J23" s="3">
        <v>23.617216277971401</v>
      </c>
      <c r="K23" s="3">
        <v>65.5478543639571</v>
      </c>
      <c r="L23" s="3">
        <v>37.162929121084503</v>
      </c>
      <c r="M23" s="3">
        <v>96.449459357479697</v>
      </c>
      <c r="N23" s="3">
        <v>29.785973979059602</v>
      </c>
      <c r="P23" s="4" t="s">
        <v>30</v>
      </c>
      <c r="Q23" s="4">
        <f>_xlfn.VAR.P(A3:C62)</f>
        <v>612.29203031138888</v>
      </c>
      <c r="R23" s="4">
        <f>_xlfn.VAR.P(D3:H81)</f>
        <v>887.19685743037928</v>
      </c>
      <c r="S23" s="4">
        <f>_xlfn.VAR.P(I3:J78)</f>
        <v>551.69230483243325</v>
      </c>
      <c r="T23" s="4">
        <f>VAR(K3:N79)</f>
        <v>600.0147641453741</v>
      </c>
    </row>
    <row r="24" spans="1:40" x14ac:dyDescent="0.35">
      <c r="A24" s="3">
        <v>57.604793475999102</v>
      </c>
      <c r="B24" s="3">
        <v>32.449333036806003</v>
      </c>
      <c r="C24" s="3">
        <v>31.1570677930772</v>
      </c>
      <c r="D24" s="3">
        <v>87.673689693512003</v>
      </c>
      <c r="E24" s="3">
        <v>118.98757615595601</v>
      </c>
      <c r="F24" s="3">
        <v>70.142487518856996</v>
      </c>
      <c r="G24" s="3">
        <v>71.669264771401501</v>
      </c>
      <c r="H24" s="3">
        <v>96.987954353400099</v>
      </c>
      <c r="I24" s="3">
        <v>47.341355452468697</v>
      </c>
      <c r="J24" s="3">
        <v>34.4446780201298</v>
      </c>
      <c r="K24" s="3">
        <v>29.344636405308201</v>
      </c>
      <c r="L24" s="3">
        <v>65.396589175829405</v>
      </c>
      <c r="M24" s="3">
        <v>90.246612508305304</v>
      </c>
      <c r="N24" s="3">
        <v>38.773354589639503</v>
      </c>
      <c r="P24" s="4" t="s">
        <v>29</v>
      </c>
      <c r="Q24" s="4">
        <f>COUNTA(A3:C62)</f>
        <v>159</v>
      </c>
      <c r="R24" s="4">
        <f>COUNTA(D3:H81)</f>
        <v>323</v>
      </c>
      <c r="S24" s="4">
        <f>COUNTA(I3:J78)</f>
        <v>148</v>
      </c>
      <c r="T24" s="4">
        <f>COUNTA(K3:N79)</f>
        <v>258</v>
      </c>
    </row>
    <row r="25" spans="1:40" x14ac:dyDescent="0.35">
      <c r="A25" s="3">
        <v>78.043828620826304</v>
      </c>
      <c r="B25" s="3">
        <v>52.701647445141901</v>
      </c>
      <c r="C25" s="3">
        <v>42.966720556871799</v>
      </c>
      <c r="D25" s="3">
        <v>75.451026544598307</v>
      </c>
      <c r="E25" s="3">
        <v>87.920241165288502</v>
      </c>
      <c r="F25" s="3">
        <v>74.289263875817497</v>
      </c>
      <c r="G25" s="3">
        <v>85.113179917602096</v>
      </c>
      <c r="H25" s="3">
        <v>68.679291209472694</v>
      </c>
      <c r="I25" s="3">
        <v>42.499015176172399</v>
      </c>
      <c r="J25" s="3">
        <v>52.290308033515203</v>
      </c>
      <c r="K25" s="3">
        <v>101.00234282216999</v>
      </c>
      <c r="L25" s="3">
        <v>57.021373363759103</v>
      </c>
      <c r="M25" s="3">
        <v>82.182631084344706</v>
      </c>
      <c r="N25" s="3">
        <v>24.3677409404084</v>
      </c>
    </row>
    <row r="26" spans="1:40" x14ac:dyDescent="0.35">
      <c r="A26" s="3">
        <v>91.710435856085098</v>
      </c>
      <c r="B26" s="3">
        <v>44.520430629987203</v>
      </c>
      <c r="C26" s="3">
        <v>42.8449158765657</v>
      </c>
      <c r="D26" s="3">
        <v>93.468721147727294</v>
      </c>
      <c r="E26" s="3">
        <v>59.254435811105999</v>
      </c>
      <c r="F26" s="3">
        <v>141.54290015307899</v>
      </c>
      <c r="G26" s="3">
        <v>45.772414521288603</v>
      </c>
      <c r="H26" s="3">
        <v>53.668254537169602</v>
      </c>
      <c r="I26" s="3">
        <v>32.3077561964841</v>
      </c>
      <c r="J26" s="3">
        <v>37.832049312097901</v>
      </c>
      <c r="K26" s="3">
        <v>81.603290819173793</v>
      </c>
      <c r="L26" s="3">
        <v>62.267110219656502</v>
      </c>
      <c r="M26" s="3">
        <v>40.117254703324797</v>
      </c>
      <c r="N26" s="3">
        <v>38.584370618625101</v>
      </c>
      <c r="P26" s="5" t="s">
        <v>61</v>
      </c>
    </row>
    <row r="27" spans="1:40" x14ac:dyDescent="0.35">
      <c r="A27" s="3">
        <v>49.055114948719599</v>
      </c>
      <c r="B27" s="3">
        <v>30.488779196509601</v>
      </c>
      <c r="C27" s="3">
        <v>44.747738161894297</v>
      </c>
      <c r="D27" s="3">
        <v>133.60811684560099</v>
      </c>
      <c r="E27" s="3">
        <v>55.946644254030403</v>
      </c>
      <c r="F27" s="3">
        <v>107.154862154477</v>
      </c>
      <c r="G27" s="3">
        <v>67.041361348594805</v>
      </c>
      <c r="H27" s="3">
        <v>86.488518008466599</v>
      </c>
      <c r="I27" s="3">
        <v>42.098552982705399</v>
      </c>
      <c r="J27" s="3">
        <v>30.997891369797301</v>
      </c>
      <c r="K27" s="3">
        <v>116.114599424145</v>
      </c>
      <c r="L27" s="3">
        <v>78.950070920313706</v>
      </c>
      <c r="M27" s="3">
        <v>90.118047319337805</v>
      </c>
      <c r="N27" s="3">
        <v>43.113385848493301</v>
      </c>
      <c r="P27" s="8">
        <f>SUM(Q24:T24)</f>
        <v>888</v>
      </c>
      <c r="U27" s="10" t="s">
        <v>41</v>
      </c>
      <c r="V27" s="4" cm="1">
        <f t="array" ref="V27">(SUM(Q22:T22*Q24:T24))/SUM(Q24:T24)</f>
        <v>46.535588154858914</v>
      </c>
    </row>
    <row r="28" spans="1:40" x14ac:dyDescent="0.35">
      <c r="A28" s="3">
        <v>67.330576801284593</v>
      </c>
      <c r="B28" s="3">
        <v>46.511523197328799</v>
      </c>
      <c r="C28" s="3">
        <v>30.5546689726383</v>
      </c>
      <c r="D28" s="3">
        <v>48.958187850069002</v>
      </c>
      <c r="E28" s="3">
        <v>83.533041681719695</v>
      </c>
      <c r="F28" s="3">
        <v>85.350928598236806</v>
      </c>
      <c r="G28" s="3">
        <v>83.456471533559096</v>
      </c>
      <c r="H28" s="3">
        <v>14.1646088190586</v>
      </c>
      <c r="I28" s="3">
        <v>61.419951826257602</v>
      </c>
      <c r="J28" s="3">
        <v>54.100855348911999</v>
      </c>
      <c r="K28" s="3">
        <v>76.057129857223202</v>
      </c>
      <c r="L28" s="3">
        <v>70.036976476839101</v>
      </c>
      <c r="M28" s="3">
        <v>76.744807579936904</v>
      </c>
      <c r="N28" s="3">
        <v>49.978045644873902</v>
      </c>
      <c r="P28" s="5" t="s">
        <v>62</v>
      </c>
      <c r="U28" s="10" t="s">
        <v>42</v>
      </c>
      <c r="V28" s="4" cm="1">
        <f t="array" ref="V28">SUM(Q24:T24*(Q22:T22-V27)^2)/(P29-1)</f>
        <v>5699.347374812899</v>
      </c>
      <c r="Y28" t="s">
        <v>51</v>
      </c>
    </row>
    <row r="29" spans="1:40" x14ac:dyDescent="0.35">
      <c r="A29" s="3">
        <v>47.649364147465299</v>
      </c>
      <c r="B29" s="3">
        <v>43.249014343158301</v>
      </c>
      <c r="C29" s="3">
        <v>29.174038820007599</v>
      </c>
      <c r="D29" s="3">
        <v>61.894935536893598</v>
      </c>
      <c r="E29" s="3">
        <v>96.494997795168302</v>
      </c>
      <c r="F29" s="3">
        <v>55.462674182035201</v>
      </c>
      <c r="G29" s="3">
        <v>97.9821913963345</v>
      </c>
      <c r="H29" s="3">
        <v>62.776358641995401</v>
      </c>
      <c r="I29" s="3">
        <v>61.355616384755699</v>
      </c>
      <c r="J29" s="3">
        <v>51.941641959677497</v>
      </c>
      <c r="K29" s="3">
        <v>81.505480063044502</v>
      </c>
      <c r="L29" s="3">
        <v>101.453803238801</v>
      </c>
      <c r="M29" s="3">
        <v>86.587519723882394</v>
      </c>
      <c r="N29" s="3">
        <v>50.146409859674797</v>
      </c>
      <c r="P29" s="8">
        <v>4</v>
      </c>
      <c r="U29" s="10" t="s">
        <v>43</v>
      </c>
      <c r="V29" s="4" cm="1">
        <f t="array" ref="V29">SUM((Q24:T24-1)*(Q23:T23))/(R13-P29)</f>
        <v>698.78064714650498</v>
      </c>
    </row>
    <row r="30" spans="1:40" x14ac:dyDescent="0.35">
      <c r="A30" s="3">
        <v>58.505561095823197</v>
      </c>
      <c r="B30" s="3">
        <v>52.104226834659499</v>
      </c>
      <c r="C30" s="3">
        <v>42.122826704690901</v>
      </c>
      <c r="D30" s="3">
        <v>107.159104900532</v>
      </c>
      <c r="E30" s="3">
        <v>45.430295280687602</v>
      </c>
      <c r="F30" s="3">
        <v>73.660645942532597</v>
      </c>
      <c r="G30" s="3">
        <v>114.668120707943</v>
      </c>
      <c r="H30" s="3">
        <v>87.865751760553195</v>
      </c>
      <c r="I30" s="3">
        <v>37.672838940615001</v>
      </c>
      <c r="J30" s="3">
        <v>36.903258155096303</v>
      </c>
      <c r="K30" s="3">
        <v>117.65905198977499</v>
      </c>
      <c r="L30" s="3">
        <v>79.862118709941896</v>
      </c>
      <c r="M30" s="3">
        <v>56.962837165162597</v>
      </c>
      <c r="N30" s="3">
        <v>27.771299174711299</v>
      </c>
      <c r="U30" s="4"/>
      <c r="V30" s="4"/>
    </row>
    <row r="31" spans="1:40" x14ac:dyDescent="0.35">
      <c r="A31" s="3">
        <v>30.989809755203499</v>
      </c>
      <c r="B31" s="3">
        <v>71.957462346360103</v>
      </c>
      <c r="C31" s="3">
        <v>70.402828168146698</v>
      </c>
      <c r="D31" s="3">
        <v>66.050030486107502</v>
      </c>
      <c r="E31" s="3">
        <v>91.577188108576095</v>
      </c>
      <c r="F31" s="3">
        <v>107.696430735226</v>
      </c>
      <c r="G31" s="3">
        <v>122.370927705022</v>
      </c>
      <c r="H31" s="3">
        <v>114.850326063826</v>
      </c>
      <c r="I31" s="3">
        <v>73.736345847299702</v>
      </c>
      <c r="J31" s="3">
        <v>39.779271526620001</v>
      </c>
      <c r="K31" s="3">
        <v>90.771694821742898</v>
      </c>
      <c r="L31" s="3">
        <v>52.310903201759999</v>
      </c>
      <c r="M31" s="3">
        <v>67.440770802784996</v>
      </c>
      <c r="N31" s="3">
        <v>35.048383985377903</v>
      </c>
      <c r="U31" s="4" t="s">
        <v>44</v>
      </c>
      <c r="V31" s="4">
        <f>V28/V29</f>
        <v>8.156132254215084</v>
      </c>
      <c r="Y31" t="s">
        <v>49</v>
      </c>
    </row>
    <row r="32" spans="1:40" x14ac:dyDescent="0.35">
      <c r="A32" s="3">
        <v>46.725792349820601</v>
      </c>
      <c r="B32" s="3">
        <v>41.654398901531202</v>
      </c>
      <c r="C32" s="3">
        <v>49.568752444273301</v>
      </c>
      <c r="D32" s="3">
        <v>83.639539427380498</v>
      </c>
      <c r="E32" s="3">
        <v>31.9266966956578</v>
      </c>
      <c r="F32" s="3">
        <v>67.258583420965607</v>
      </c>
      <c r="G32" s="3">
        <v>117.760290761965</v>
      </c>
      <c r="H32" s="3">
        <v>97.806102058552</v>
      </c>
      <c r="I32" s="3">
        <v>32.677887084353998</v>
      </c>
      <c r="J32" s="3">
        <v>27.320306412094599</v>
      </c>
      <c r="K32" s="3">
        <v>67.562202132207304</v>
      </c>
      <c r="L32" s="3">
        <v>57.137594762893102</v>
      </c>
      <c r="M32" s="3">
        <v>112.188286720722</v>
      </c>
      <c r="N32" s="3">
        <v>23.223473237401699</v>
      </c>
    </row>
    <row r="33" spans="1:40" x14ac:dyDescent="0.35">
      <c r="A33" s="3">
        <v>44.771472347229903</v>
      </c>
      <c r="B33" s="3">
        <v>27.209580137471399</v>
      </c>
      <c r="C33" s="3">
        <v>118.315463462197</v>
      </c>
      <c r="D33" s="3">
        <v>80.516621045564705</v>
      </c>
      <c r="E33" s="3">
        <v>72.018287562413207</v>
      </c>
      <c r="F33" s="3">
        <v>91.7413696674151</v>
      </c>
      <c r="G33" s="3">
        <v>122.90966536848001</v>
      </c>
      <c r="H33" s="3">
        <v>92.9936626584267</v>
      </c>
      <c r="I33" s="3">
        <v>52.067657895322398</v>
      </c>
      <c r="J33" s="3">
        <v>18.5026720228431</v>
      </c>
      <c r="K33" s="3">
        <v>94.128685575038901</v>
      </c>
      <c r="L33" s="3">
        <v>58.139177468206199</v>
      </c>
      <c r="M33" s="3">
        <v>103.781767192343</v>
      </c>
      <c r="N33" s="3">
        <v>17.599357734691399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x14ac:dyDescent="0.35">
      <c r="A34" s="3">
        <v>61.610276708475602</v>
      </c>
      <c r="B34" s="3">
        <v>30.895792195862199</v>
      </c>
      <c r="C34" s="3">
        <v>67.470676006086904</v>
      </c>
      <c r="D34" s="3">
        <v>72.621016048423797</v>
      </c>
      <c r="E34" s="3">
        <v>31.656086250354999</v>
      </c>
      <c r="F34" s="3">
        <v>105.953433901336</v>
      </c>
      <c r="G34" s="3">
        <v>101.312730118332</v>
      </c>
      <c r="H34" s="3">
        <v>98.401130135705699</v>
      </c>
      <c r="I34" s="3">
        <v>69.938481426828602</v>
      </c>
      <c r="J34" s="3">
        <v>45.522764322960199</v>
      </c>
      <c r="K34" s="3">
        <v>61.3306514929344</v>
      </c>
      <c r="L34" s="3">
        <v>100.604937360782</v>
      </c>
      <c r="M34" s="3">
        <v>111.10867659341901</v>
      </c>
      <c r="N34" s="3">
        <v>59.349936086105302</v>
      </c>
    </row>
    <row r="35" spans="1:40" x14ac:dyDescent="0.35">
      <c r="A35" s="3">
        <v>81.499666840441606</v>
      </c>
      <c r="B35" s="3">
        <v>27.800227636071</v>
      </c>
      <c r="C35" s="3">
        <v>38.504471884713197</v>
      </c>
      <c r="D35" s="3">
        <v>39.020389416569003</v>
      </c>
      <c r="E35" s="3">
        <v>68.636296799504507</v>
      </c>
      <c r="F35" s="3">
        <v>90.296557569818802</v>
      </c>
      <c r="G35" s="3">
        <v>69.683355902896196</v>
      </c>
      <c r="H35" s="3">
        <v>98.659627800113697</v>
      </c>
      <c r="I35" s="3">
        <v>60.415930222100698</v>
      </c>
      <c r="J35" s="3">
        <v>30.823602696606201</v>
      </c>
      <c r="K35" s="3">
        <v>61.430758088649696</v>
      </c>
      <c r="L35" s="3">
        <v>64.416029749811997</v>
      </c>
      <c r="M35" s="3">
        <v>67.388435885209802</v>
      </c>
      <c r="N35" s="3">
        <v>36.735536348690403</v>
      </c>
    </row>
    <row r="36" spans="1:40" x14ac:dyDescent="0.35">
      <c r="A36" s="3">
        <v>35.304992651902502</v>
      </c>
      <c r="B36" s="3">
        <v>23.474182928393699</v>
      </c>
      <c r="C36" s="3">
        <v>127.689161369177</v>
      </c>
      <c r="D36" s="3">
        <v>52.779644330730697</v>
      </c>
      <c r="E36" s="3">
        <v>101.754879317858</v>
      </c>
      <c r="F36" s="3">
        <v>66.306962336456607</v>
      </c>
      <c r="G36" s="3">
        <v>44.909920204199103</v>
      </c>
      <c r="H36" s="3">
        <v>48.168398110368997</v>
      </c>
      <c r="I36" s="3">
        <v>35.304205883605697</v>
      </c>
      <c r="J36" s="3">
        <v>39.457612914274797</v>
      </c>
      <c r="K36" s="3">
        <v>80.004853532650102</v>
      </c>
      <c r="L36" s="3">
        <v>88.305433728321702</v>
      </c>
      <c r="M36" s="3">
        <v>24.654281473091999</v>
      </c>
      <c r="N36" s="3">
        <v>19.788788245592901</v>
      </c>
      <c r="P36" s="4"/>
      <c r="Q36" s="5" t="s">
        <v>45</v>
      </c>
      <c r="R36" s="5" t="s">
        <v>46</v>
      </c>
      <c r="S36" s="5" t="s">
        <v>47</v>
      </c>
    </row>
    <row r="37" spans="1:40" x14ac:dyDescent="0.35">
      <c r="A37" s="3">
        <v>41.870497919833902</v>
      </c>
      <c r="B37" s="3">
        <v>20.494703790009702</v>
      </c>
      <c r="C37" s="3">
        <v>67.011683148822797</v>
      </c>
      <c r="D37" s="3">
        <v>64.655560621512706</v>
      </c>
      <c r="E37" s="3">
        <v>21.5178354147601</v>
      </c>
      <c r="F37" s="3">
        <v>64.381963714006204</v>
      </c>
      <c r="G37" s="3">
        <v>46.837573983644901</v>
      </c>
      <c r="H37" s="3">
        <v>32.644082162739103</v>
      </c>
      <c r="I37" s="3">
        <v>36.948992271392797</v>
      </c>
      <c r="J37" s="3">
        <v>62.588066149983597</v>
      </c>
      <c r="K37" s="3">
        <v>65.876565815927194</v>
      </c>
      <c r="L37" s="3">
        <v>156.76258646341901</v>
      </c>
      <c r="M37" s="3">
        <v>45.071943706853602</v>
      </c>
      <c r="N37" s="3">
        <v>35.100623541840299</v>
      </c>
      <c r="P37" s="4" t="s">
        <v>40</v>
      </c>
      <c r="Q37" s="4">
        <f>AVERAGE(A3:B56,D3:E81,I3:I78,K3:L78)</f>
        <v>46.993246975339247</v>
      </c>
      <c r="R37" s="4">
        <f>AVERAGE(G3:H66,C3:C62,M3:N67,J3:J74)</f>
        <v>44.558141167341518</v>
      </c>
      <c r="S37" s="4">
        <f>AVERAGE(F3:F66)</f>
        <v>55.02557451966144</v>
      </c>
    </row>
    <row r="38" spans="1:40" x14ac:dyDescent="0.35">
      <c r="A38" s="3">
        <v>47.837788949935302</v>
      </c>
      <c r="B38" s="3">
        <v>24.978571475622299</v>
      </c>
      <c r="C38" s="3">
        <v>91.7583804309741</v>
      </c>
      <c r="D38" s="3">
        <v>42.760309096836501</v>
      </c>
      <c r="E38" s="3">
        <v>85.933100865556099</v>
      </c>
      <c r="F38" s="3">
        <v>75.059002093117101</v>
      </c>
      <c r="G38" s="3">
        <v>43.186918459733597</v>
      </c>
      <c r="H38" s="3">
        <v>65.764882839410006</v>
      </c>
      <c r="I38" s="3">
        <v>36.913356820193201</v>
      </c>
      <c r="J38" s="3">
        <v>37.016769462783799</v>
      </c>
      <c r="K38" s="3">
        <v>29.2862657327668</v>
      </c>
      <c r="L38" s="3">
        <v>79.366586812952704</v>
      </c>
      <c r="M38" s="3">
        <v>32.1954619949014</v>
      </c>
      <c r="N38" s="3">
        <v>74.494920787258195</v>
      </c>
      <c r="P38" s="4" t="s">
        <v>30</v>
      </c>
      <c r="Q38" s="4">
        <f>_xlfn.VAR.P(A3:B56,D3:E81,I3:I78,K3:L78)</f>
        <v>673.03246160843685</v>
      </c>
      <c r="R38" s="4">
        <f>_xlfn.VAR.P(G3:H66,C3:C62,M3:N67,J3:J74)</f>
        <v>719.52556844682431</v>
      </c>
      <c r="S38" s="4">
        <f>_xlfn.VAR.P(F3:F66)</f>
        <v>914.58677405719027</v>
      </c>
    </row>
    <row r="39" spans="1:40" x14ac:dyDescent="0.35">
      <c r="A39" s="3">
        <v>44.304085598221498</v>
      </c>
      <c r="B39" s="3">
        <v>21.605095574232401</v>
      </c>
      <c r="C39" s="3">
        <v>178.51683074402101</v>
      </c>
      <c r="D39" s="3">
        <v>71.180368017164298</v>
      </c>
      <c r="E39" s="3">
        <v>29.133407592026401</v>
      </c>
      <c r="F39" s="3">
        <v>47.274259323977397</v>
      </c>
      <c r="G39" s="3">
        <v>71.548884720445699</v>
      </c>
      <c r="H39" s="3">
        <v>35.505671905788098</v>
      </c>
      <c r="I39" s="3">
        <v>39.761931107134401</v>
      </c>
      <c r="J39" s="3">
        <v>94.076477255626898</v>
      </c>
      <c r="K39" s="3">
        <v>51.383566308114801</v>
      </c>
      <c r="L39" s="3">
        <v>65.2971107207361</v>
      </c>
      <c r="M39" s="3">
        <v>39.412522397493497</v>
      </c>
      <c r="N39" s="3">
        <v>27.442535762279999</v>
      </c>
      <c r="P39" s="4" t="s">
        <v>29</v>
      </c>
      <c r="Q39" s="4">
        <f>COUNTA(A3:B56,D3:E81,I3:I78,K3:L78)</f>
        <v>446</v>
      </c>
      <c r="R39" s="4">
        <f>COUNTA(G3:H66,C3:C62,M3:N67,J3:J74)</f>
        <v>378</v>
      </c>
      <c r="S39" s="4">
        <f>COUNTA(F3:F66)</f>
        <v>64</v>
      </c>
    </row>
    <row r="40" spans="1:40" x14ac:dyDescent="0.35">
      <c r="A40" s="3">
        <v>33.267708961696997</v>
      </c>
      <c r="B40" s="3">
        <v>28.7748493696919</v>
      </c>
      <c r="C40" s="3">
        <v>140.00855703704801</v>
      </c>
      <c r="D40" s="3">
        <v>121.954349305747</v>
      </c>
      <c r="E40" s="3">
        <v>74.761365674919304</v>
      </c>
      <c r="F40" s="3">
        <v>33.1805647193599</v>
      </c>
      <c r="G40" s="3">
        <v>48.134013380698804</v>
      </c>
      <c r="H40" s="3">
        <v>40.6463766715584</v>
      </c>
      <c r="I40" s="3">
        <v>20.328633554561499</v>
      </c>
      <c r="J40" s="3">
        <v>54.091016610590998</v>
      </c>
      <c r="K40" s="3">
        <v>18.721705584967498</v>
      </c>
      <c r="L40" s="3">
        <v>63.961071695768901</v>
      </c>
      <c r="M40" s="3">
        <v>18.946691412353601</v>
      </c>
      <c r="N40" s="3">
        <v>27.9371108839538</v>
      </c>
    </row>
    <row r="41" spans="1:40" x14ac:dyDescent="0.35">
      <c r="A41" s="3">
        <v>24.508734160405101</v>
      </c>
      <c r="B41" s="3">
        <v>31.303166041609401</v>
      </c>
      <c r="C41" s="3">
        <v>83.922974447943403</v>
      </c>
      <c r="D41" s="3">
        <v>33.5889969201112</v>
      </c>
      <c r="E41" s="3">
        <v>58.101539539179598</v>
      </c>
      <c r="F41" s="3">
        <v>70.3688374892876</v>
      </c>
      <c r="G41" s="3">
        <v>52.983726694419403</v>
      </c>
      <c r="H41" s="3">
        <v>33.740651710054401</v>
      </c>
      <c r="I41" s="3">
        <v>92.285004622566902</v>
      </c>
      <c r="J41" s="3">
        <v>71.403957723850297</v>
      </c>
      <c r="K41" s="3">
        <v>83.868848486387407</v>
      </c>
      <c r="L41" s="3">
        <v>50.740956153180797</v>
      </c>
      <c r="M41" s="3">
        <v>46.789017141241999</v>
      </c>
      <c r="N41" s="3">
        <v>32.3345543317295</v>
      </c>
    </row>
    <row r="42" spans="1:40" x14ac:dyDescent="0.35">
      <c r="A42" s="3">
        <v>24.009147154397599</v>
      </c>
      <c r="B42" s="3">
        <v>21.941534407087399</v>
      </c>
      <c r="C42" s="3">
        <v>75.846359693140997</v>
      </c>
      <c r="D42" s="3">
        <v>35.632064750325902</v>
      </c>
      <c r="E42" s="3">
        <v>27.541808447304401</v>
      </c>
      <c r="F42" s="3">
        <v>99.629528946188501</v>
      </c>
      <c r="G42" s="3">
        <v>28.440787906871002</v>
      </c>
      <c r="H42" s="3">
        <v>25.056495782447499</v>
      </c>
      <c r="I42" s="3">
        <v>63.035202370271598</v>
      </c>
      <c r="J42" s="3">
        <v>74.177536277574802</v>
      </c>
      <c r="K42" s="3">
        <v>57.967516184631997</v>
      </c>
      <c r="L42" s="3">
        <v>17.832582116460198</v>
      </c>
      <c r="M42" s="3">
        <v>30.271506238951702</v>
      </c>
      <c r="N42" s="3">
        <v>34.6135560743258</v>
      </c>
      <c r="U42" s="10" t="s">
        <v>41</v>
      </c>
      <c r="V42" s="4" cm="1">
        <f t="array" ref="V42">(SUM(Q37:S37*Q39:S39))/SUM(Q39:S39)</f>
        <v>46.535588154858928</v>
      </c>
    </row>
    <row r="43" spans="1:40" x14ac:dyDescent="0.35">
      <c r="A43" s="3">
        <v>28.7579851722023</v>
      </c>
      <c r="B43" s="3">
        <v>27.674937170793601</v>
      </c>
      <c r="C43" s="3">
        <v>116.738956604767</v>
      </c>
      <c r="D43" s="3">
        <v>31.222008296988399</v>
      </c>
      <c r="E43" s="3">
        <v>95.838709165058603</v>
      </c>
      <c r="F43" s="3">
        <v>70.675672136340907</v>
      </c>
      <c r="G43" s="3">
        <v>41.390062696747897</v>
      </c>
      <c r="H43" s="3">
        <v>57.395088944131103</v>
      </c>
      <c r="I43" s="3">
        <v>107.01787970872201</v>
      </c>
      <c r="J43" s="3">
        <v>96.603922891907402</v>
      </c>
      <c r="K43" s="3">
        <v>103.014466362257</v>
      </c>
      <c r="L43" s="3">
        <v>27.3858964568532</v>
      </c>
      <c r="M43" s="3">
        <v>28.8296386618597</v>
      </c>
      <c r="N43" s="3">
        <v>28.135683730774598</v>
      </c>
      <c r="U43" s="10" t="s">
        <v>42</v>
      </c>
      <c r="V43" s="4" cm="1">
        <f t="array" ref="V43">SUM(Q39:S39*(Q37:S37-V42)^2)/(Q48-1)</f>
        <v>3092.3095523003667</v>
      </c>
      <c r="Y43" t="s">
        <v>52</v>
      </c>
    </row>
    <row r="44" spans="1:40" x14ac:dyDescent="0.35">
      <c r="A44" s="3">
        <v>27.089280513267202</v>
      </c>
      <c r="B44" s="3">
        <v>29.045240457658899</v>
      </c>
      <c r="C44" s="3">
        <v>55.919519492464303</v>
      </c>
      <c r="D44" s="3">
        <v>28.884550998405299</v>
      </c>
      <c r="E44" s="3">
        <v>80.850767125365707</v>
      </c>
      <c r="F44" s="3">
        <v>59.743309707432402</v>
      </c>
      <c r="G44" s="3">
        <v>58.525315450828501</v>
      </c>
      <c r="H44" s="3">
        <v>21.969425715319701</v>
      </c>
      <c r="I44" s="3">
        <v>87.042122308426201</v>
      </c>
      <c r="J44" s="3">
        <v>98.215412063785706</v>
      </c>
      <c r="K44" s="3">
        <v>61.291204042989598</v>
      </c>
      <c r="L44" s="3">
        <v>45.396500636111803</v>
      </c>
      <c r="M44" s="3">
        <v>26.0389657280856</v>
      </c>
      <c r="N44" s="3">
        <v>28.454317604580599</v>
      </c>
      <c r="U44" s="10" t="s">
        <v>43</v>
      </c>
      <c r="V44" s="4" cm="1">
        <f t="array" ref="V44">SUM((Q39:S39-1)*(Q38:S38))/(P27-Q48)</f>
        <v>710.03339150938996</v>
      </c>
    </row>
    <row r="45" spans="1:40" x14ac:dyDescent="0.35">
      <c r="A45" s="3">
        <v>22.580261341470202</v>
      </c>
      <c r="B45" s="3">
        <v>34.556111058444998</v>
      </c>
      <c r="C45" s="3">
        <v>84.091499556308307</v>
      </c>
      <c r="D45" s="3">
        <v>32.914818360304601</v>
      </c>
      <c r="E45" s="3">
        <v>140.84518442726301</v>
      </c>
      <c r="F45" s="3">
        <v>47.436921648369101</v>
      </c>
      <c r="G45" s="3">
        <v>47.556246270760397</v>
      </c>
      <c r="H45" s="3">
        <v>36.228355867494699</v>
      </c>
      <c r="I45" s="3">
        <v>46.681769645415599</v>
      </c>
      <c r="J45" s="3">
        <v>88.670942381105206</v>
      </c>
      <c r="K45" s="3">
        <v>71.548581892788505</v>
      </c>
      <c r="L45" s="3">
        <v>41.125071663101998</v>
      </c>
      <c r="M45" s="3">
        <v>39.840176436003603</v>
      </c>
      <c r="N45" s="3">
        <v>25.138618754295301</v>
      </c>
      <c r="Q45" s="5" t="s">
        <v>61</v>
      </c>
      <c r="U45" s="4"/>
      <c r="V45" s="4"/>
    </row>
    <row r="46" spans="1:40" x14ac:dyDescent="0.35">
      <c r="A46" s="3">
        <v>27.320870412669102</v>
      </c>
      <c r="B46" s="3">
        <v>27.639348641051001</v>
      </c>
      <c r="C46" s="3">
        <v>59.8338353182858</v>
      </c>
      <c r="D46" s="3">
        <v>23.676250654227101</v>
      </c>
      <c r="E46" s="3">
        <v>125.790099297891</v>
      </c>
      <c r="F46" s="3">
        <v>49.466937478845601</v>
      </c>
      <c r="G46" s="3">
        <v>49.559496422618103</v>
      </c>
      <c r="H46" s="3">
        <v>86.684753306936202</v>
      </c>
      <c r="I46" s="3">
        <v>69.170173723097705</v>
      </c>
      <c r="J46" s="3">
        <v>58.705125001892199</v>
      </c>
      <c r="K46" s="3">
        <v>72.615798634940404</v>
      </c>
      <c r="L46" s="3">
        <v>40.942839610522199</v>
      </c>
      <c r="M46" s="3">
        <v>35.067095463077699</v>
      </c>
      <c r="N46" s="3">
        <v>24.842831611962101</v>
      </c>
      <c r="Q46" s="8">
        <f>SUM(Q39:S39)</f>
        <v>888</v>
      </c>
      <c r="U46" s="4" t="s">
        <v>44</v>
      </c>
      <c r="V46" s="4">
        <f>V43/V44</f>
        <v>4.3551607421261282</v>
      </c>
      <c r="Y46" t="s">
        <v>50</v>
      </c>
    </row>
    <row r="47" spans="1:40" x14ac:dyDescent="0.35">
      <c r="A47" s="3">
        <v>25.097913538744599</v>
      </c>
      <c r="B47" s="3">
        <v>23.193005790137899</v>
      </c>
      <c r="C47" s="3">
        <v>78.513332780917693</v>
      </c>
      <c r="D47" s="3">
        <v>31.809400786552501</v>
      </c>
      <c r="E47" s="3">
        <v>56.8297803168157</v>
      </c>
      <c r="F47" s="3">
        <v>82.464699498298401</v>
      </c>
      <c r="G47" s="3">
        <v>60.958017718225904</v>
      </c>
      <c r="H47" s="3">
        <v>40.696205445151101</v>
      </c>
      <c r="I47" s="3">
        <v>82.945370148996702</v>
      </c>
      <c r="J47" s="3">
        <v>121.490287290707</v>
      </c>
      <c r="K47" s="3">
        <v>57.394535774433102</v>
      </c>
      <c r="L47" s="3">
        <v>45.421464826260298</v>
      </c>
      <c r="M47" s="3">
        <v>31.2083669254861</v>
      </c>
      <c r="N47" s="3">
        <v>23.573263335426802</v>
      </c>
      <c r="Q47" s="5" t="s">
        <v>62</v>
      </c>
    </row>
    <row r="48" spans="1:40" x14ac:dyDescent="0.35">
      <c r="A48" s="3">
        <v>22.745677297826202</v>
      </c>
      <c r="B48" s="3"/>
      <c r="C48" s="3">
        <v>25.035263895611799</v>
      </c>
      <c r="D48" s="3">
        <v>19.973676051254301</v>
      </c>
      <c r="E48" s="3">
        <v>43.512662393001598</v>
      </c>
      <c r="F48" s="3">
        <v>56.425571915015297</v>
      </c>
      <c r="G48" s="3">
        <v>59.912759785685701</v>
      </c>
      <c r="H48" s="3">
        <v>56.154282696556997</v>
      </c>
      <c r="I48" s="3">
        <v>66.692945339265506</v>
      </c>
      <c r="J48" s="3">
        <v>75.977274300693395</v>
      </c>
      <c r="K48" s="3">
        <v>47.730432282135098</v>
      </c>
      <c r="L48" s="3">
        <v>34.0858341698099</v>
      </c>
      <c r="M48" s="3">
        <v>28.338797263375099</v>
      </c>
      <c r="N48" s="3">
        <v>32.570001533971499</v>
      </c>
      <c r="Q48" s="8">
        <v>3</v>
      </c>
    </row>
    <row r="49" spans="1:41" x14ac:dyDescent="0.35">
      <c r="A49" s="3">
        <v>23.177899602426699</v>
      </c>
      <c r="B49" s="3"/>
      <c r="C49" s="3">
        <v>26.795731009774499</v>
      </c>
      <c r="D49" s="3">
        <v>32.192932643523598</v>
      </c>
      <c r="E49" s="3">
        <v>78.573727030157201</v>
      </c>
      <c r="F49" s="3">
        <v>62.152065878668402</v>
      </c>
      <c r="G49" s="3">
        <v>63.5791739714778</v>
      </c>
      <c r="H49" s="3">
        <v>69.334453947817096</v>
      </c>
      <c r="I49" s="3">
        <v>58.447025106009697</v>
      </c>
      <c r="J49" s="3">
        <v>81.657306813229198</v>
      </c>
      <c r="K49" s="3">
        <v>71.633358677722796</v>
      </c>
      <c r="L49" s="3">
        <v>43.521918082394201</v>
      </c>
      <c r="M49" s="3">
        <v>28.594704054428501</v>
      </c>
      <c r="N49" s="3">
        <v>22.120773494124801</v>
      </c>
    </row>
    <row r="50" spans="1:41" x14ac:dyDescent="0.35">
      <c r="A50" s="3">
        <v>30.2509676645535</v>
      </c>
      <c r="B50" s="3"/>
      <c r="C50" s="3">
        <v>26.625391500121999</v>
      </c>
      <c r="D50" s="3">
        <v>37.146114569416198</v>
      </c>
      <c r="E50" s="3">
        <v>96.674594510347603</v>
      </c>
      <c r="F50" s="3">
        <v>79.675343629528598</v>
      </c>
      <c r="G50" s="3">
        <v>45.089185871110899</v>
      </c>
      <c r="H50" s="3">
        <v>48.468549516404202</v>
      </c>
      <c r="I50" s="3">
        <v>92.960806656327904</v>
      </c>
      <c r="J50" s="3">
        <v>59.803191063524103</v>
      </c>
      <c r="K50" s="3">
        <v>77.570347111260205</v>
      </c>
      <c r="L50" s="3">
        <v>37.450574524792998</v>
      </c>
      <c r="M50" s="3">
        <v>31.965214983674301</v>
      </c>
      <c r="N50" s="3">
        <v>28.8037218543877</v>
      </c>
    </row>
    <row r="51" spans="1:41" x14ac:dyDescent="0.35">
      <c r="A51" s="3">
        <v>32.494779624354798</v>
      </c>
      <c r="B51" s="3"/>
      <c r="C51" s="3">
        <v>33.088416201209398</v>
      </c>
      <c r="D51" s="3">
        <v>38.495891057063098</v>
      </c>
      <c r="E51" s="3">
        <v>43.653004851605402</v>
      </c>
      <c r="F51" s="3">
        <v>34.761388522023303</v>
      </c>
      <c r="G51" s="3">
        <v>37.048490746471003</v>
      </c>
      <c r="H51" s="3">
        <v>49.343410045328</v>
      </c>
      <c r="I51" s="3">
        <v>57.284225076267298</v>
      </c>
      <c r="J51" s="3">
        <v>61.744076362680701</v>
      </c>
      <c r="K51" s="3">
        <v>38.451937677027097</v>
      </c>
      <c r="L51" s="3">
        <v>32.885430485529703</v>
      </c>
      <c r="M51" s="3">
        <v>37.142839032224103</v>
      </c>
      <c r="N51" s="3">
        <v>22.4184998288655</v>
      </c>
    </row>
    <row r="52" spans="1:41" x14ac:dyDescent="0.35">
      <c r="A52" s="3">
        <v>26.7692899320195</v>
      </c>
      <c r="B52" s="3"/>
      <c r="C52" s="3">
        <v>18.483939112934401</v>
      </c>
      <c r="D52" s="3">
        <v>35.673577337750501</v>
      </c>
      <c r="E52" s="3">
        <v>76.001683286533904</v>
      </c>
      <c r="F52" s="3">
        <v>36.932592244569399</v>
      </c>
      <c r="G52" s="3">
        <v>32.036328352949397</v>
      </c>
      <c r="H52" s="3">
        <v>54.528614142359402</v>
      </c>
      <c r="I52" s="3">
        <v>86.544312076991304</v>
      </c>
      <c r="J52" s="3">
        <v>86.578653397337305</v>
      </c>
      <c r="K52" s="3">
        <v>38.134310532528197</v>
      </c>
      <c r="L52" s="3">
        <v>47.848297081133097</v>
      </c>
      <c r="M52" s="3">
        <v>29.109642038774499</v>
      </c>
      <c r="N52" s="3">
        <v>25.441112289388201</v>
      </c>
    </row>
    <row r="53" spans="1:41" x14ac:dyDescent="0.35">
      <c r="A53" s="3">
        <v>26.346810785224299</v>
      </c>
      <c r="B53" s="3"/>
      <c r="C53" s="3">
        <v>27.7299280459785</v>
      </c>
      <c r="D53" s="3">
        <v>36.834708280867801</v>
      </c>
      <c r="E53" s="3">
        <v>33.417649622006202</v>
      </c>
      <c r="F53" s="3">
        <v>24.9744566649536</v>
      </c>
      <c r="G53" s="3">
        <v>32.240684467791397</v>
      </c>
      <c r="H53" s="3">
        <v>26.6778341075178</v>
      </c>
      <c r="I53" s="3">
        <v>116.936375459495</v>
      </c>
      <c r="J53" s="3">
        <v>64.883699732038195</v>
      </c>
      <c r="K53" s="3">
        <v>56.719357390909401</v>
      </c>
      <c r="L53" s="3">
        <v>51.500675967194397</v>
      </c>
      <c r="M53" s="3">
        <v>28.983314446249501</v>
      </c>
      <c r="N53" s="3">
        <v>21.488935546782301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x14ac:dyDescent="0.35">
      <c r="A54" s="3">
        <v>28.0098898330805</v>
      </c>
      <c r="B54" s="3"/>
      <c r="C54" s="3">
        <v>22.621994105214601</v>
      </c>
      <c r="D54" s="3">
        <v>27.4323032637487</v>
      </c>
      <c r="E54" s="3">
        <v>50.443252010458401</v>
      </c>
      <c r="F54" s="3">
        <v>34.491955545626702</v>
      </c>
      <c r="G54" s="3">
        <v>26.745697756590999</v>
      </c>
      <c r="H54" s="3">
        <v>27.521256461417799</v>
      </c>
      <c r="I54" s="3">
        <v>58.209615291047797</v>
      </c>
      <c r="J54" s="3">
        <v>74.224677969568205</v>
      </c>
      <c r="K54" s="3">
        <v>32.759222840345501</v>
      </c>
      <c r="L54" s="3">
        <v>23.787177856845901</v>
      </c>
      <c r="M54" s="3">
        <v>21.643979332193201</v>
      </c>
      <c r="N54" s="3">
        <v>23.424555394598801</v>
      </c>
    </row>
    <row r="55" spans="1:41" x14ac:dyDescent="0.35">
      <c r="A55" s="3">
        <v>25.335098229860399</v>
      </c>
      <c r="B55" s="3"/>
      <c r="C55" s="3">
        <v>30.932885792480299</v>
      </c>
      <c r="D55" s="3"/>
      <c r="E55" s="3">
        <v>28.6572635710863</v>
      </c>
      <c r="F55" s="3">
        <v>40.059137517532001</v>
      </c>
      <c r="G55" s="3">
        <v>31.596074631818102</v>
      </c>
      <c r="H55" s="3">
        <v>30.925648106576102</v>
      </c>
      <c r="I55" s="3">
        <v>52.0974130616775</v>
      </c>
      <c r="J55" s="3">
        <v>66.994452344215702</v>
      </c>
      <c r="K55" s="3">
        <v>41.246690853112803</v>
      </c>
      <c r="L55" s="3">
        <v>48.716123511251503</v>
      </c>
      <c r="M55" s="3">
        <v>21.1179775811522</v>
      </c>
      <c r="N55" s="3">
        <v>28.667612573851901</v>
      </c>
    </row>
    <row r="56" spans="1:41" x14ac:dyDescent="0.35">
      <c r="A56" s="3">
        <v>33.306781871323402</v>
      </c>
      <c r="B56" s="3"/>
      <c r="C56" s="3">
        <v>27.729273249273199</v>
      </c>
      <c r="D56" s="3"/>
      <c r="E56" s="3">
        <v>49.052877323162598</v>
      </c>
      <c r="F56" s="3">
        <v>29.7001211831268</v>
      </c>
      <c r="G56" s="3">
        <v>47.320935028887703</v>
      </c>
      <c r="H56" s="3">
        <v>44.394005669214202</v>
      </c>
      <c r="I56" s="3">
        <v>53.562546318428403</v>
      </c>
      <c r="J56" s="3">
        <v>106.582817372779</v>
      </c>
      <c r="K56" s="3">
        <v>31.8736542677965</v>
      </c>
      <c r="L56" s="3">
        <v>69.351057149565307</v>
      </c>
      <c r="M56" s="3">
        <v>20.992350207079799</v>
      </c>
      <c r="N56" s="3">
        <v>39.898558895704603</v>
      </c>
      <c r="P56" s="4"/>
      <c r="Q56" s="5" t="s">
        <v>53</v>
      </c>
      <c r="R56" s="5" t="s">
        <v>54</v>
      </c>
      <c r="S56" s="5" t="s">
        <v>55</v>
      </c>
      <c r="T56" s="5" t="s">
        <v>56</v>
      </c>
      <c r="U56" s="5" t="s">
        <v>19</v>
      </c>
      <c r="V56" s="5" t="s">
        <v>22</v>
      </c>
      <c r="W56" s="5" t="s">
        <v>23</v>
      </c>
      <c r="X56" s="5" t="s">
        <v>58</v>
      </c>
      <c r="Y56" s="5" t="s">
        <v>57</v>
      </c>
    </row>
    <row r="57" spans="1:41" x14ac:dyDescent="0.35">
      <c r="A57" s="3"/>
      <c r="B57" s="3"/>
      <c r="C57" s="3">
        <v>27.074614460192699</v>
      </c>
      <c r="D57" s="3"/>
      <c r="E57" s="3">
        <v>92.376284912127105</v>
      </c>
      <c r="F57" s="3">
        <v>30.967297316481101</v>
      </c>
      <c r="G57" s="3">
        <v>53.185046303059202</v>
      </c>
      <c r="H57" s="3">
        <v>28.302213135034499</v>
      </c>
      <c r="I57" s="3">
        <v>87.435730464497496</v>
      </c>
      <c r="J57" s="3">
        <v>33.414036723011101</v>
      </c>
      <c r="K57" s="3">
        <v>47.626003983692499</v>
      </c>
      <c r="L57" s="3">
        <v>32.1607024793433</v>
      </c>
      <c r="M57" s="3">
        <v>30.7173177306992</v>
      </c>
      <c r="N57" s="3"/>
      <c r="P57" s="4" t="s">
        <v>40</v>
      </c>
      <c r="Q57" s="4">
        <f>AVERAGE(A3:B56)</f>
        <v>37.968705077096971</v>
      </c>
      <c r="R57" s="4">
        <f>AVERAGE(C3:C62)</f>
        <v>48.00435818480932</v>
      </c>
      <c r="S57" s="4">
        <f>AVERAGE(D3:E81)</f>
        <v>53.913923512801269</v>
      </c>
      <c r="T57" s="4">
        <f>AVERAGE(G3:H66)</f>
        <v>49.051910358966261</v>
      </c>
      <c r="U57" s="4">
        <f>AVERAGE(F3:F66)</f>
        <v>55.02557451966144</v>
      </c>
      <c r="V57" s="4">
        <f>AVERAGE(I3:I78)</f>
        <v>43.953943735218601</v>
      </c>
      <c r="W57" s="4">
        <f>AVERAGE(J3:J78)</f>
        <v>45.936637412016914</v>
      </c>
      <c r="X57" s="4">
        <f>AVERAGE(K3:L78)</f>
        <v>48.549018887965083</v>
      </c>
      <c r="Y57" s="4">
        <f>AVERAGE(M3:N66)</f>
        <v>37.09011398774264</v>
      </c>
    </row>
    <row r="58" spans="1:41" x14ac:dyDescent="0.35">
      <c r="A58" s="3"/>
      <c r="B58" s="3"/>
      <c r="C58" s="3">
        <v>25.325821146718098</v>
      </c>
      <c r="D58" s="3"/>
      <c r="E58" s="3">
        <v>45.8125284144757</v>
      </c>
      <c r="F58" s="3">
        <v>38.363803727281102</v>
      </c>
      <c r="G58" s="3">
        <v>29.960435720569102</v>
      </c>
      <c r="H58" s="3">
        <v>44.779639119645203</v>
      </c>
      <c r="I58" s="3">
        <v>68.225281543152406</v>
      </c>
      <c r="J58" s="3">
        <v>30.887519443022899</v>
      </c>
      <c r="K58" s="3">
        <v>45.300422140263699</v>
      </c>
      <c r="L58" s="3">
        <v>44.465440354056902</v>
      </c>
      <c r="M58" s="3">
        <v>28.241160423663999</v>
      </c>
      <c r="N58" s="3"/>
      <c r="P58" s="4" t="s">
        <v>30</v>
      </c>
      <c r="Q58" s="4">
        <f>_xlfn.VAR.P(A3:B56)</f>
        <v>234.59837213227917</v>
      </c>
      <c r="R58" s="4">
        <f>_xlfn.VAR.P(C3:C62)</f>
        <v>1172.7776418004028</v>
      </c>
      <c r="S58" s="4">
        <f>_xlfn.VAR.P(D3:E81)</f>
        <v>995.22085200513027</v>
      </c>
      <c r="T58" s="4">
        <f>_xlfn.VAR.P(G3:H66)</f>
        <v>746.03744577400039</v>
      </c>
      <c r="U58" s="4">
        <f>_xlfn.VAR.P(F3:F66)</f>
        <v>914.58677405719027</v>
      </c>
      <c r="V58" s="4">
        <f>_xlfn.VAR.P(I3:I78)</f>
        <v>517.43545696168042</v>
      </c>
      <c r="W58" s="4">
        <f>_xlfn.VAR.P(J3:J78)</f>
        <v>585.83365118567451</v>
      </c>
      <c r="X58" s="4">
        <f>_xlfn.VAR.P(K3:L78)</f>
        <v>656.21553572829475</v>
      </c>
      <c r="Y58" s="4">
        <f>_xlfn.VAR.P(M3:N66)</f>
        <v>456.99942175578889</v>
      </c>
    </row>
    <row r="59" spans="1:41" x14ac:dyDescent="0.35">
      <c r="A59" s="3"/>
      <c r="B59" s="3"/>
      <c r="C59" s="3">
        <v>19.261953037105702</v>
      </c>
      <c r="D59" s="3"/>
      <c r="E59" s="3">
        <v>59.378638948321097</v>
      </c>
      <c r="F59" s="3">
        <v>32.086532768629397</v>
      </c>
      <c r="G59" s="3">
        <v>46.592452724345101</v>
      </c>
      <c r="H59" s="3">
        <v>29.3058411189064</v>
      </c>
      <c r="I59" s="3">
        <v>51.123689827962203</v>
      </c>
      <c r="J59" s="3">
        <v>18.917843579440799</v>
      </c>
      <c r="K59" s="3">
        <v>31.0027816627648</v>
      </c>
      <c r="L59" s="3">
        <v>43.895800160007902</v>
      </c>
      <c r="M59" s="3">
        <v>23.756092875418101</v>
      </c>
      <c r="N59" s="3"/>
      <c r="P59" s="4" t="s">
        <v>29</v>
      </c>
      <c r="Q59" s="4">
        <f>COUNTA(A3:B56)</f>
        <v>99</v>
      </c>
      <c r="R59" s="4">
        <f>COUNTA(C3:C62)</f>
        <v>60</v>
      </c>
      <c r="S59" s="4">
        <f>COUNTA(D3:E81)</f>
        <v>131</v>
      </c>
      <c r="T59" s="4">
        <f>COUNTA(G3:H66)</f>
        <v>128</v>
      </c>
      <c r="U59" s="4">
        <f>COUNTA(F3:F66)</f>
        <v>64</v>
      </c>
      <c r="V59" s="4">
        <f>COUNTA(I3:I78)</f>
        <v>76</v>
      </c>
      <c r="W59" s="4">
        <f>COUNTA(J3:J78)</f>
        <v>72</v>
      </c>
      <c r="X59" s="4">
        <f>COUNTA(K3:L78)</f>
        <v>140</v>
      </c>
      <c r="Y59" s="4">
        <f>COUNTA(M3:N66)</f>
        <v>118</v>
      </c>
    </row>
    <row r="60" spans="1:41" x14ac:dyDescent="0.35">
      <c r="A60" s="3"/>
      <c r="B60" s="3"/>
      <c r="C60" s="3">
        <v>22.051783087934801</v>
      </c>
      <c r="D60" s="3"/>
      <c r="E60" s="3">
        <v>35.293398425416498</v>
      </c>
      <c r="F60" s="3">
        <v>33.248440105674703</v>
      </c>
      <c r="G60" s="3">
        <v>33.982629186496297</v>
      </c>
      <c r="H60" s="3">
        <v>46.736886663169599</v>
      </c>
      <c r="I60" s="3">
        <v>30.7478915863766</v>
      </c>
      <c r="J60" s="3">
        <v>28.761303343140799</v>
      </c>
      <c r="K60" s="3">
        <v>41.674863962030102</v>
      </c>
      <c r="L60" s="3">
        <v>31.966162993418799</v>
      </c>
      <c r="M60" s="3">
        <v>33.158138572910197</v>
      </c>
      <c r="N60" s="3"/>
    </row>
    <row r="61" spans="1:41" x14ac:dyDescent="0.35">
      <c r="A61" s="3"/>
      <c r="B61" s="3"/>
      <c r="C61" s="3">
        <v>26.662991771260899</v>
      </c>
      <c r="D61" s="3"/>
      <c r="E61" s="3">
        <v>37.703110198847199</v>
      </c>
      <c r="F61" s="3">
        <v>37.570489526330597</v>
      </c>
      <c r="G61" s="3">
        <v>37.569306162114003</v>
      </c>
      <c r="H61" s="3">
        <v>46.516843904506899</v>
      </c>
      <c r="I61" s="3">
        <v>26.793042076990002</v>
      </c>
      <c r="J61" s="3">
        <v>26.1665920228807</v>
      </c>
      <c r="K61" s="3">
        <v>36.1038203241513</v>
      </c>
      <c r="L61" s="3">
        <v>31.460224034534299</v>
      </c>
      <c r="M61" s="3">
        <v>26.5039666281221</v>
      </c>
      <c r="N61" s="3"/>
      <c r="P61" s="5" t="s">
        <v>61</v>
      </c>
      <c r="AB61" t="s">
        <v>64</v>
      </c>
    </row>
    <row r="62" spans="1:41" x14ac:dyDescent="0.35">
      <c r="A62" s="3"/>
      <c r="B62" s="3"/>
      <c r="C62" s="3">
        <v>29.053734820323498</v>
      </c>
      <c r="D62" s="3"/>
      <c r="E62" s="3">
        <v>29.052857567665299</v>
      </c>
      <c r="F62" s="3">
        <v>41.629839749694703</v>
      </c>
      <c r="G62" s="3">
        <v>33.9786621418096</v>
      </c>
      <c r="H62" s="3">
        <v>32.655687123756699</v>
      </c>
      <c r="I62" s="3">
        <v>23.9500336961936</v>
      </c>
      <c r="J62" s="3">
        <v>28.903768970609899</v>
      </c>
      <c r="K62" s="3">
        <v>51.5429870784805</v>
      </c>
      <c r="L62" s="3">
        <v>28.372277510043901</v>
      </c>
      <c r="M62" s="3">
        <v>31.196104306888198</v>
      </c>
      <c r="N62" s="3"/>
      <c r="P62" s="8">
        <f>SUM(Q59:Y59)</f>
        <v>888</v>
      </c>
    </row>
    <row r="63" spans="1:41" x14ac:dyDescent="0.35">
      <c r="A63" s="3"/>
      <c r="B63" s="3"/>
      <c r="C63" s="3"/>
      <c r="D63" s="3"/>
      <c r="E63" s="3">
        <v>51.8393467402596</v>
      </c>
      <c r="F63" s="3">
        <v>27.554206550631601</v>
      </c>
      <c r="G63" s="3">
        <v>43.655248927588502</v>
      </c>
      <c r="H63" s="3">
        <v>33.153380746826699</v>
      </c>
      <c r="I63" s="3">
        <v>21.381335373970401</v>
      </c>
      <c r="J63" s="3">
        <v>25.639316315036901</v>
      </c>
      <c r="K63" s="3">
        <v>38.364718952816197</v>
      </c>
      <c r="L63" s="3">
        <v>27.3198511311722</v>
      </c>
      <c r="M63" s="3">
        <v>28.0718631940995</v>
      </c>
      <c r="N63" s="3"/>
      <c r="P63" s="5" t="s">
        <v>62</v>
      </c>
    </row>
    <row r="64" spans="1:41" x14ac:dyDescent="0.35">
      <c r="A64" s="3"/>
      <c r="B64" s="3"/>
      <c r="C64" s="3"/>
      <c r="D64" s="3"/>
      <c r="E64" s="3">
        <v>34.929410342247202</v>
      </c>
      <c r="F64" s="3">
        <v>33.458321255665503</v>
      </c>
      <c r="G64" s="3">
        <v>49.631464391280502</v>
      </c>
      <c r="H64" s="3">
        <v>31.583299314897602</v>
      </c>
      <c r="I64" s="3">
        <v>29.551999638543499</v>
      </c>
      <c r="J64" s="3">
        <v>26.328324199022699</v>
      </c>
      <c r="K64" s="3">
        <v>39.110121641758703</v>
      </c>
      <c r="L64" s="3">
        <v>40.175415331446402</v>
      </c>
      <c r="M64" s="3">
        <v>28.937296443626099</v>
      </c>
      <c r="N64" s="3"/>
      <c r="P64" s="8">
        <v>9</v>
      </c>
      <c r="AB64" t="s">
        <v>60</v>
      </c>
    </row>
    <row r="65" spans="1:41" x14ac:dyDescent="0.35">
      <c r="A65" s="3"/>
      <c r="B65" s="3"/>
      <c r="C65" s="3"/>
      <c r="D65" s="3"/>
      <c r="E65" s="3">
        <v>38.255749833922401</v>
      </c>
      <c r="F65" s="3">
        <v>34.896002867429203</v>
      </c>
      <c r="G65" s="3">
        <v>43.8034835667371</v>
      </c>
      <c r="H65" s="3">
        <v>32.9163219673189</v>
      </c>
      <c r="I65" s="3">
        <v>26.483237332807899</v>
      </c>
      <c r="J65" s="3">
        <v>29.9582681533666</v>
      </c>
      <c r="K65" s="3">
        <v>39.738116148893397</v>
      </c>
      <c r="L65" s="3">
        <v>21.972844632981101</v>
      </c>
      <c r="M65" s="3">
        <v>26.781489703803999</v>
      </c>
      <c r="N65" s="3"/>
      <c r="W65" s="10" t="s">
        <v>41</v>
      </c>
      <c r="X65" s="4" cm="1">
        <f t="array" ref="X65">(SUM(Q57:Y57*Q59:Y59))/SUM(Q59:Y59)</f>
        <v>46.535588154858914</v>
      </c>
    </row>
    <row r="66" spans="1:41" x14ac:dyDescent="0.35">
      <c r="A66" s="3"/>
      <c r="B66" s="3"/>
      <c r="C66" s="3"/>
      <c r="D66" s="3"/>
      <c r="E66" s="3">
        <v>34.567302501455302</v>
      </c>
      <c r="F66" s="3">
        <v>35.859399919385901</v>
      </c>
      <c r="G66" s="3">
        <v>35.297116159522503</v>
      </c>
      <c r="H66" s="3">
        <v>37.266036676555302</v>
      </c>
      <c r="I66" s="3">
        <v>24.975428798392802</v>
      </c>
      <c r="J66" s="3">
        <v>21.760870283967499</v>
      </c>
      <c r="K66" s="3">
        <v>37.698781544102602</v>
      </c>
      <c r="L66" s="3">
        <v>20.161605517094301</v>
      </c>
      <c r="M66" s="3">
        <v>25.945420687692401</v>
      </c>
      <c r="N66" s="3"/>
      <c r="W66" s="10" t="s">
        <v>42</v>
      </c>
      <c r="X66" s="4" cm="1">
        <f t="array" ref="X66">SUM(Q59:Y59*(Q57:Y57-X65)^2)/(P64-1)</f>
        <v>3947.2394312999081</v>
      </c>
    </row>
    <row r="67" spans="1:41" x14ac:dyDescent="0.35">
      <c r="A67" s="3"/>
      <c r="B67" s="3"/>
      <c r="C67" s="3"/>
      <c r="D67" s="3"/>
      <c r="E67" s="3">
        <v>29.821191515947302</v>
      </c>
      <c r="F67" s="3"/>
      <c r="G67" s="3"/>
      <c r="H67" s="3"/>
      <c r="I67" s="3">
        <v>27.008308398044399</v>
      </c>
      <c r="J67" s="3">
        <v>43.253920927034201</v>
      </c>
      <c r="K67" s="3"/>
      <c r="L67" s="3">
        <v>25.457152233023201</v>
      </c>
      <c r="M67" s="3"/>
      <c r="N67" s="3"/>
      <c r="W67" s="10" t="s">
        <v>43</v>
      </c>
      <c r="X67" s="4" cm="1">
        <f t="array" ref="X67">SUM((Q59:Y59-1)*(Q58:Y58))/(P62-P64)</f>
        <v>681.47178019650096</v>
      </c>
    </row>
    <row r="68" spans="1:41" x14ac:dyDescent="0.35">
      <c r="A68" s="3"/>
      <c r="B68" s="3"/>
      <c r="C68" s="3"/>
      <c r="D68" s="3"/>
      <c r="E68" s="3">
        <v>31.779716182160399</v>
      </c>
      <c r="F68" s="3"/>
      <c r="G68" s="3"/>
      <c r="H68" s="3"/>
      <c r="I68" s="3">
        <v>27.1530676768757</v>
      </c>
      <c r="J68" s="3">
        <v>30.346596780001601</v>
      </c>
      <c r="K68" s="3"/>
      <c r="L68" s="3">
        <v>28.596534728069201</v>
      </c>
      <c r="M68" s="3"/>
      <c r="N68" s="3"/>
      <c r="W68" s="4"/>
      <c r="X68" s="4"/>
    </row>
    <row r="69" spans="1:41" x14ac:dyDescent="0.35">
      <c r="A69" s="3"/>
      <c r="B69" s="3"/>
      <c r="C69" s="3"/>
      <c r="D69" s="3"/>
      <c r="E69" s="3">
        <v>35.525905558653299</v>
      </c>
      <c r="F69" s="3"/>
      <c r="G69" s="3"/>
      <c r="H69" s="3"/>
      <c r="I69" s="3">
        <v>23.4827474258114</v>
      </c>
      <c r="J69" s="3">
        <v>23.451526450676401</v>
      </c>
      <c r="K69" s="3"/>
      <c r="L69" s="3">
        <v>28.164581664962299</v>
      </c>
      <c r="M69" s="3"/>
      <c r="N69" s="3"/>
      <c r="W69" s="9" t="s">
        <v>44</v>
      </c>
      <c r="X69" s="4">
        <f>X66/X67</f>
        <v>5.7922272733901465</v>
      </c>
    </row>
    <row r="70" spans="1:41" x14ac:dyDescent="0.35">
      <c r="A70" s="3"/>
      <c r="B70" s="3"/>
      <c r="C70" s="3"/>
      <c r="D70" s="3"/>
      <c r="E70" s="3">
        <v>33.8062006050029</v>
      </c>
      <c r="F70" s="3"/>
      <c r="G70" s="3"/>
      <c r="H70" s="3"/>
      <c r="I70" s="3">
        <v>26.137810742481101</v>
      </c>
      <c r="J70" s="3">
        <v>25.6199135421333</v>
      </c>
      <c r="K70" s="3"/>
      <c r="L70" s="3">
        <v>21.101409602457899</v>
      </c>
      <c r="M70" s="3"/>
      <c r="N70" s="3"/>
      <c r="AA70" s="7"/>
      <c r="AB70" s="7"/>
    </row>
    <row r="71" spans="1:41" x14ac:dyDescent="0.35">
      <c r="A71" s="3"/>
      <c r="B71" s="3"/>
      <c r="C71" s="3"/>
      <c r="D71" s="3"/>
      <c r="E71" s="3">
        <v>40.244383114043302</v>
      </c>
      <c r="F71" s="3"/>
      <c r="G71" s="3"/>
      <c r="H71" s="3"/>
      <c r="I71" s="3">
        <v>20.671241174781201</v>
      </c>
      <c r="J71" s="3">
        <v>23.4427151118288</v>
      </c>
      <c r="K71" s="3"/>
      <c r="L71" s="3">
        <v>27.030825137895398</v>
      </c>
      <c r="M71" s="3"/>
      <c r="N71" s="3"/>
      <c r="AA71" s="7"/>
      <c r="AB71" s="7"/>
    </row>
    <row r="72" spans="1:41" x14ac:dyDescent="0.35">
      <c r="A72" s="3"/>
      <c r="B72" s="3"/>
      <c r="C72" s="3"/>
      <c r="D72" s="3"/>
      <c r="E72" s="3">
        <v>29.601394632829301</v>
      </c>
      <c r="F72" s="3"/>
      <c r="G72" s="3"/>
      <c r="H72" s="3"/>
      <c r="I72" s="3">
        <v>28.072124974219602</v>
      </c>
      <c r="J72" s="3">
        <v>25.608635618986401</v>
      </c>
      <c r="K72" s="3"/>
      <c r="L72" s="3">
        <v>24.684076386968499</v>
      </c>
      <c r="M72" s="3"/>
      <c r="N72" s="3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  <c r="AB72" s="12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35">
      <c r="A73" s="3"/>
      <c r="B73" s="3"/>
      <c r="C73" s="3"/>
      <c r="D73" s="3"/>
      <c r="E73" s="3">
        <v>29.3119545196122</v>
      </c>
      <c r="F73" s="3"/>
      <c r="G73" s="3"/>
      <c r="H73" s="3"/>
      <c r="I73" s="3">
        <v>24.7824557486143</v>
      </c>
      <c r="J73" s="3">
        <v>28.2117585587478</v>
      </c>
      <c r="K73" s="3"/>
      <c r="L73" s="3">
        <v>25.588689950951299</v>
      </c>
      <c r="M73" s="3"/>
      <c r="N73" s="3"/>
      <c r="AB73" s="11"/>
    </row>
    <row r="74" spans="1:41" x14ac:dyDescent="0.35">
      <c r="A74" s="3"/>
      <c r="B74" s="3"/>
      <c r="C74" s="3"/>
      <c r="D74" s="3"/>
      <c r="E74" s="3">
        <v>48.487074590145298</v>
      </c>
      <c r="F74" s="3"/>
      <c r="G74" s="3"/>
      <c r="H74" s="3"/>
      <c r="I74" s="3">
        <v>25.348908363007698</v>
      </c>
      <c r="J74" s="3">
        <v>25.520484423286799</v>
      </c>
      <c r="K74" s="3"/>
      <c r="L74" s="3">
        <v>26.5088147518867</v>
      </c>
      <c r="M74" s="3"/>
      <c r="N74" s="3"/>
      <c r="AB74" s="11"/>
    </row>
    <row r="75" spans="1:41" x14ac:dyDescent="0.35">
      <c r="A75" s="3"/>
      <c r="B75" s="3"/>
      <c r="C75" s="3"/>
      <c r="D75" s="3"/>
      <c r="E75" s="3">
        <v>33.282139313983798</v>
      </c>
      <c r="F75" s="3"/>
      <c r="G75" s="3"/>
      <c r="H75" s="3"/>
      <c r="I75" s="3">
        <v>29.222274949500999</v>
      </c>
      <c r="J75" s="3"/>
      <c r="K75" s="3"/>
      <c r="L75" s="3">
        <v>26.949554479205599</v>
      </c>
      <c r="M75" s="3"/>
      <c r="N75" s="3"/>
      <c r="P75" s="4"/>
      <c r="Q75" s="9" t="s">
        <v>53</v>
      </c>
      <c r="R75" s="9" t="s">
        <v>54</v>
      </c>
      <c r="T75" t="s">
        <v>70</v>
      </c>
      <c r="AB75" s="11"/>
      <c r="AD75" s="4"/>
      <c r="AE75" s="9" t="s">
        <v>55</v>
      </c>
      <c r="AF75" s="9" t="s">
        <v>56</v>
      </c>
      <c r="AG75" s="9" t="s">
        <v>19</v>
      </c>
      <c r="AI75" t="s">
        <v>65</v>
      </c>
    </row>
    <row r="76" spans="1:41" x14ac:dyDescent="0.35">
      <c r="A76" s="3"/>
      <c r="B76" s="3"/>
      <c r="C76" s="3"/>
      <c r="D76" s="3"/>
      <c r="E76" s="3">
        <v>47.350703866965198</v>
      </c>
      <c r="F76" s="3"/>
      <c r="G76" s="3"/>
      <c r="H76" s="3"/>
      <c r="I76" s="3">
        <v>20.154140499447099</v>
      </c>
      <c r="J76" s="3"/>
      <c r="K76" s="3"/>
      <c r="L76" s="3">
        <v>32.058682095313102</v>
      </c>
      <c r="M76" s="3"/>
      <c r="N76" s="3"/>
      <c r="P76" s="4" t="s">
        <v>40</v>
      </c>
      <c r="Q76" s="4">
        <v>37.968705077096971</v>
      </c>
      <c r="R76" s="4">
        <v>48.00435818480932</v>
      </c>
      <c r="AB76" s="11"/>
      <c r="AD76" s="4" t="s">
        <v>40</v>
      </c>
      <c r="AE76" s="4">
        <v>53.913923512801269</v>
      </c>
      <c r="AF76" s="4">
        <v>49.051910358966261</v>
      </c>
      <c r="AG76" s="4">
        <v>55.02557451966144</v>
      </c>
    </row>
    <row r="77" spans="1:41" x14ac:dyDescent="0.35">
      <c r="A77" s="3"/>
      <c r="B77" s="3"/>
      <c r="C77" s="3"/>
      <c r="D77" s="3"/>
      <c r="E77" s="3">
        <v>26.455023956198801</v>
      </c>
      <c r="F77" s="3"/>
      <c r="G77" s="3"/>
      <c r="H77" s="3"/>
      <c r="I77" s="3">
        <v>24.967223743581901</v>
      </c>
      <c r="J77" s="3"/>
      <c r="K77" s="3"/>
      <c r="L77" s="3">
        <v>29.891732005948601</v>
      </c>
      <c r="M77" s="3"/>
      <c r="N77" s="3"/>
      <c r="P77" s="4" t="s">
        <v>30</v>
      </c>
      <c r="Q77" s="4">
        <v>234.59837213227917</v>
      </c>
      <c r="R77" s="4">
        <v>1172.7776418004028</v>
      </c>
      <c r="AB77" s="11"/>
      <c r="AD77" s="4" t="s">
        <v>30</v>
      </c>
      <c r="AE77" s="4">
        <v>995.22085200513027</v>
      </c>
      <c r="AF77" s="4">
        <v>746.03744577400039</v>
      </c>
      <c r="AG77" s="4">
        <v>914.58677405719027</v>
      </c>
    </row>
    <row r="78" spans="1:41" x14ac:dyDescent="0.35">
      <c r="A78" s="3"/>
      <c r="B78" s="3"/>
      <c r="C78" s="3"/>
      <c r="D78" s="3"/>
      <c r="E78" s="3">
        <v>38.366765280896502</v>
      </c>
      <c r="F78" s="3"/>
      <c r="G78" s="3"/>
      <c r="H78" s="3"/>
      <c r="I78" s="3">
        <v>28.775205862744102</v>
      </c>
      <c r="J78" s="3"/>
      <c r="K78" s="3"/>
      <c r="L78" s="3">
        <v>21.4282926724734</v>
      </c>
      <c r="M78" s="3"/>
      <c r="N78" s="3"/>
      <c r="P78" s="4" t="s">
        <v>29</v>
      </c>
      <c r="Q78" s="4">
        <v>99</v>
      </c>
      <c r="R78" s="4">
        <v>60</v>
      </c>
      <c r="T78" t="s">
        <v>63</v>
      </c>
      <c r="AB78" s="11"/>
      <c r="AD78" s="4" t="s">
        <v>29</v>
      </c>
      <c r="AE78" s="4">
        <v>131</v>
      </c>
      <c r="AF78" s="4">
        <v>128</v>
      </c>
      <c r="AG78" s="4">
        <v>64</v>
      </c>
      <c r="AI78" t="s">
        <v>66</v>
      </c>
    </row>
    <row r="79" spans="1:41" x14ac:dyDescent="0.35">
      <c r="A79" s="3"/>
      <c r="B79" s="3"/>
      <c r="C79" s="3"/>
      <c r="D79" s="3"/>
      <c r="E79" s="3">
        <v>49.843647511731</v>
      </c>
      <c r="F79" s="3"/>
      <c r="G79" s="3"/>
      <c r="H79" s="3"/>
      <c r="I79" s="3"/>
      <c r="J79" s="3"/>
      <c r="K79" s="3"/>
      <c r="L79" s="3"/>
      <c r="M79" s="3"/>
      <c r="N79" s="3"/>
      <c r="AB79" s="11"/>
    </row>
    <row r="80" spans="1:41" x14ac:dyDescent="0.35">
      <c r="A80" s="3"/>
      <c r="B80" s="3"/>
      <c r="C80" s="3"/>
      <c r="D80" s="3"/>
      <c r="E80" s="3">
        <v>30.114863610114899</v>
      </c>
      <c r="F80" s="3"/>
      <c r="G80" s="3"/>
      <c r="H80" s="3"/>
      <c r="I80" s="3"/>
      <c r="J80" s="3"/>
      <c r="K80" s="3"/>
      <c r="L80" s="3"/>
      <c r="M80" s="3"/>
      <c r="N80" s="3"/>
      <c r="AB80" s="11"/>
    </row>
    <row r="81" spans="1:41" x14ac:dyDescent="0.35">
      <c r="A81" s="3"/>
      <c r="B81" s="3"/>
      <c r="C81" s="3"/>
      <c r="D81" s="3"/>
      <c r="E81" s="3">
        <v>35.708553434155597</v>
      </c>
      <c r="F81" s="3"/>
      <c r="G81" s="3"/>
      <c r="H81" s="3"/>
      <c r="I81" s="3"/>
      <c r="J81" s="3"/>
      <c r="K81" s="3"/>
      <c r="L81" s="3"/>
      <c r="M81" s="3"/>
      <c r="N81" s="3"/>
      <c r="P81" s="5" t="s">
        <v>61</v>
      </c>
      <c r="T81" s="10" t="s">
        <v>41</v>
      </c>
      <c r="U81" s="4" cm="1">
        <f t="array" ref="U81">(SUM(Q76:R76*Q78:R78))/SUM(Q78:R78)</f>
        <v>41.755743985667671</v>
      </c>
      <c r="AB81" s="11"/>
      <c r="AD81" s="5" t="s">
        <v>61</v>
      </c>
      <c r="AH81" s="10" t="s">
        <v>41</v>
      </c>
      <c r="AI81" s="4" cm="1">
        <f t="array" ref="AI81">(SUM(AE76:AG76*AE78:AG78))/SUM(AE78:AG78)</f>
        <v>52.207446673012321</v>
      </c>
    </row>
    <row r="82" spans="1:41" x14ac:dyDescent="0.35">
      <c r="P82" s="8">
        <f>SUM(Q78:R78)</f>
        <v>159</v>
      </c>
      <c r="T82" s="10" t="s">
        <v>42</v>
      </c>
      <c r="U82" s="4" cm="1">
        <f t="array" ref="U82">SUM(Q78:R78*(Q76:R76-U81)^2)/(P84-1)</f>
        <v>3762.5354703906855</v>
      </c>
      <c r="AB82" s="11"/>
      <c r="AD82" s="8">
        <f>SUM(AE78:AG78)</f>
        <v>323</v>
      </c>
      <c r="AH82" s="10" t="s">
        <v>42</v>
      </c>
      <c r="AI82" s="4" cm="1">
        <f t="array" ref="AI82">SUM(AE78:AG78*(AE76:AG76-AI81)^2)/(AD84-1)</f>
        <v>1082.1533693049646</v>
      </c>
    </row>
    <row r="83" spans="1:41" x14ac:dyDescent="0.35">
      <c r="P83" s="5" t="s">
        <v>62</v>
      </c>
      <c r="T83" s="10" t="s">
        <v>43</v>
      </c>
      <c r="U83" s="4" cm="1">
        <f t="array" ref="U83">SUM((Q78:R78-1)*(Q77:R77))/(P82-P84)</f>
        <v>587.16255627507724</v>
      </c>
      <c r="AB83" s="11"/>
      <c r="AD83" s="5" t="s">
        <v>62</v>
      </c>
      <c r="AH83" s="10" t="s">
        <v>43</v>
      </c>
      <c r="AI83" s="4" cm="1">
        <f t="array" ref="AI83">SUM((AE78:AG78-1)*(AE77:AG77))/(AD82-AD84)</f>
        <v>880.45135356114986</v>
      </c>
    </row>
    <row r="84" spans="1:41" x14ac:dyDescent="0.35">
      <c r="P84" s="8">
        <v>2</v>
      </c>
      <c r="T84" s="4"/>
      <c r="U84" s="4"/>
      <c r="AB84" s="11"/>
      <c r="AD84" s="8">
        <v>3</v>
      </c>
      <c r="AH84" s="4"/>
      <c r="AI84" s="4"/>
    </row>
    <row r="85" spans="1:41" x14ac:dyDescent="0.35">
      <c r="T85" s="9" t="s">
        <v>44</v>
      </c>
      <c r="U85" s="4">
        <f>U82/U83</f>
        <v>6.407996269823431</v>
      </c>
      <c r="AB85" s="11"/>
      <c r="AH85" s="9" t="s">
        <v>44</v>
      </c>
      <c r="AI85" s="4">
        <f>AI82/AI83</f>
        <v>1.2290893357458004</v>
      </c>
    </row>
    <row r="86" spans="1:41" x14ac:dyDescent="0.35">
      <c r="AB86" s="11"/>
    </row>
    <row r="87" spans="1:41" x14ac:dyDescent="0.35">
      <c r="AB87" s="11"/>
    </row>
    <row r="88" spans="1:41" x14ac:dyDescent="0.35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x14ac:dyDescent="0.35">
      <c r="AB89" s="11"/>
    </row>
    <row r="90" spans="1:41" x14ac:dyDescent="0.35">
      <c r="AB90" s="11"/>
    </row>
    <row r="91" spans="1:41" x14ac:dyDescent="0.35">
      <c r="P91" s="4"/>
      <c r="Q91" s="9" t="s">
        <v>22</v>
      </c>
      <c r="R91" s="9" t="s">
        <v>23</v>
      </c>
      <c r="T91" t="s">
        <v>69</v>
      </c>
      <c r="AB91" s="11"/>
      <c r="AD91" s="4"/>
      <c r="AE91" s="9" t="s">
        <v>58</v>
      </c>
      <c r="AF91" s="9" t="s">
        <v>57</v>
      </c>
      <c r="AH91" t="s">
        <v>71</v>
      </c>
    </row>
    <row r="92" spans="1:41" x14ac:dyDescent="0.35">
      <c r="P92" s="4" t="s">
        <v>40</v>
      </c>
      <c r="Q92" s="4">
        <v>43.953943735218601</v>
      </c>
      <c r="R92" s="4">
        <v>45.936637412016914</v>
      </c>
      <c r="AB92" s="11"/>
      <c r="AD92" s="4" t="s">
        <v>40</v>
      </c>
      <c r="AE92" s="4">
        <v>48.549018887965083</v>
      </c>
      <c r="AF92" s="4">
        <v>37.09011398774264</v>
      </c>
    </row>
    <row r="93" spans="1:41" x14ac:dyDescent="0.35">
      <c r="P93" s="4" t="s">
        <v>30</v>
      </c>
      <c r="Q93" s="4">
        <v>517.43545696168042</v>
      </c>
      <c r="R93" s="4">
        <v>585.83365118567451</v>
      </c>
      <c r="AB93" s="11"/>
      <c r="AD93" s="4" t="s">
        <v>30</v>
      </c>
      <c r="AE93" s="4">
        <v>656.21553572829475</v>
      </c>
      <c r="AF93" s="4">
        <v>456.99942175578889</v>
      </c>
    </row>
    <row r="94" spans="1:41" x14ac:dyDescent="0.35">
      <c r="P94" s="4" t="s">
        <v>29</v>
      </c>
      <c r="Q94" s="4">
        <v>76</v>
      </c>
      <c r="R94" s="4">
        <v>72</v>
      </c>
      <c r="T94" t="s">
        <v>63</v>
      </c>
      <c r="AB94" s="11"/>
      <c r="AD94" s="4" t="s">
        <v>29</v>
      </c>
      <c r="AE94" s="4">
        <v>140</v>
      </c>
      <c r="AF94" s="4">
        <v>118</v>
      </c>
      <c r="AH94" t="s">
        <v>67</v>
      </c>
    </row>
    <row r="95" spans="1:41" x14ac:dyDescent="0.35">
      <c r="AB95" s="11"/>
    </row>
    <row r="96" spans="1:41" x14ac:dyDescent="0.35">
      <c r="AB96" s="11"/>
    </row>
    <row r="97" spans="16:41" x14ac:dyDescent="0.35">
      <c r="P97" s="5" t="s">
        <v>61</v>
      </c>
      <c r="T97" s="10" t="s">
        <v>41</v>
      </c>
      <c r="U97" s="4" cm="1">
        <f t="array" ref="U97">(SUM(Q92:R92*Q94:R94))/SUM(Q94:R94)</f>
        <v>44.918497415823182</v>
      </c>
      <c r="AB97" s="11"/>
      <c r="AD97" s="5" t="s">
        <v>61</v>
      </c>
      <c r="AH97" s="10" t="s">
        <v>41</v>
      </c>
      <c r="AI97" s="4" cm="1">
        <f t="array" ref="AI97">(SUM(AE92:AF92*AE94:AF94))/SUM(AE94:AF94)</f>
        <v>43.30812439871606</v>
      </c>
    </row>
    <row r="98" spans="16:41" x14ac:dyDescent="0.35">
      <c r="P98" s="8">
        <f>SUM(Q94:R94)</f>
        <v>148</v>
      </c>
      <c r="T98" s="10" t="s">
        <v>42</v>
      </c>
      <c r="U98" s="4" cm="1">
        <f t="array" ref="U98">SUM(Q94:R94*(Q92:R92-U97)^2)/(P100-1)</f>
        <v>145.34350074351096</v>
      </c>
      <c r="AB98" s="11"/>
      <c r="AD98" s="8">
        <f>SUM(AE94:AF94)</f>
        <v>258</v>
      </c>
      <c r="AH98" s="10" t="s">
        <v>42</v>
      </c>
      <c r="AI98" s="4" cm="1">
        <f t="array" ref="AI98">SUM(AE94:AF94*(AE92:AF92-AI97)^2)/(AD100-1)</f>
        <v>8407.6876162166227</v>
      </c>
    </row>
    <row r="99" spans="16:41" x14ac:dyDescent="0.35">
      <c r="P99" s="5" t="s">
        <v>62</v>
      </c>
      <c r="T99" s="10" t="s">
        <v>43</v>
      </c>
      <c r="U99" s="4" cm="1">
        <f t="array" ref="U99">SUM((Q94:R94-1)*(Q93:R93))/(P98-P100)</f>
        <v>550.69759250896516</v>
      </c>
      <c r="AB99" s="11"/>
      <c r="AD99" s="5" t="s">
        <v>62</v>
      </c>
      <c r="AH99" s="10" t="s">
        <v>43</v>
      </c>
      <c r="AI99" s="4" cm="1">
        <f t="array" ref="AI99">SUM((AE94:AF94-1)*(AE93:AF93))/(AD98-AD100)</f>
        <v>565.16754613929788</v>
      </c>
    </row>
    <row r="100" spans="16:41" x14ac:dyDescent="0.35">
      <c r="P100" s="8">
        <v>2</v>
      </c>
      <c r="T100" s="4"/>
      <c r="U100" s="4"/>
      <c r="AB100" s="11"/>
      <c r="AD100" s="8">
        <v>2</v>
      </c>
      <c r="AH100" s="4"/>
      <c r="AI100" s="4"/>
    </row>
    <row r="101" spans="16:41" x14ac:dyDescent="0.35">
      <c r="T101" s="9" t="s">
        <v>44</v>
      </c>
      <c r="U101" s="4">
        <f>U98/U99</f>
        <v>0.26392615969379751</v>
      </c>
      <c r="AB101" s="11"/>
      <c r="AH101" s="9" t="s">
        <v>44</v>
      </c>
      <c r="AI101" s="4">
        <f>AI98/AI99</f>
        <v>14.876451547245008</v>
      </c>
    </row>
    <row r="102" spans="16:41" x14ac:dyDescent="0.35">
      <c r="AB102" s="11"/>
    </row>
    <row r="103" spans="16:41" x14ac:dyDescent="0.35"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72749-B73B-4D9F-8046-56972E49343F}">
  <dimension ref="A1:AO181"/>
  <sheetViews>
    <sheetView tabSelected="1" topLeftCell="M76" zoomScale="57" workbookViewId="0">
      <selection activeCell="AI101" sqref="AI101"/>
    </sheetView>
  </sheetViews>
  <sheetFormatPr baseColWidth="10" defaultRowHeight="14.5" x14ac:dyDescent="0.35"/>
  <cols>
    <col min="1" max="14" width="18.453125" bestFit="1" customWidth="1"/>
  </cols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30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30" x14ac:dyDescent="0.35">
      <c r="A3" s="2">
        <v>25.914403724234301</v>
      </c>
      <c r="B3" s="2">
        <v>35.540165211614699</v>
      </c>
      <c r="C3" s="2">
        <v>24.3959410739667</v>
      </c>
      <c r="D3" s="2">
        <v>19.4469937254926</v>
      </c>
      <c r="E3" s="2">
        <v>16.465422156264399</v>
      </c>
      <c r="F3" s="2">
        <v>17.747358661057199</v>
      </c>
      <c r="G3" s="2">
        <v>25.353842809083801</v>
      </c>
      <c r="H3" s="2">
        <v>23.1504289495062</v>
      </c>
      <c r="I3" s="2">
        <v>27.576570832660298</v>
      </c>
      <c r="J3" s="2">
        <v>23.5036106805569</v>
      </c>
      <c r="K3" s="2">
        <v>22.3043221816881</v>
      </c>
      <c r="L3" s="2">
        <v>28.487775299439299</v>
      </c>
      <c r="M3" s="2">
        <v>31.6797581037941</v>
      </c>
      <c r="N3" s="3">
        <v>28.464886549564898</v>
      </c>
    </row>
    <row r="4" spans="1:30" x14ac:dyDescent="0.35">
      <c r="A4" s="2">
        <v>25.445120115383801</v>
      </c>
      <c r="B4" s="2">
        <v>32.023220173948403</v>
      </c>
      <c r="C4" s="2">
        <v>16.016716022855999</v>
      </c>
      <c r="D4" s="2">
        <v>18.039698315916901</v>
      </c>
      <c r="E4" s="2">
        <v>15.861059327481099</v>
      </c>
      <c r="F4" s="2">
        <v>15.4818438692557</v>
      </c>
      <c r="G4" s="2">
        <v>13.987893765229201</v>
      </c>
      <c r="H4" s="2">
        <v>30.727844122666198</v>
      </c>
      <c r="I4" s="2">
        <v>15.834045250739701</v>
      </c>
      <c r="J4" s="2">
        <v>18.562430425328198</v>
      </c>
      <c r="K4" s="2">
        <v>22.610706174891099</v>
      </c>
      <c r="L4" s="2">
        <v>22.821332554058198</v>
      </c>
      <c r="M4" s="2">
        <v>15.0779293620843</v>
      </c>
      <c r="N4" s="3">
        <v>15.8729005899377</v>
      </c>
      <c r="P4" s="4"/>
      <c r="Q4" s="1" t="s">
        <v>14</v>
      </c>
      <c r="R4" s="1" t="s">
        <v>15</v>
      </c>
      <c r="S4" s="1" t="s">
        <v>16</v>
      </c>
      <c r="T4" s="1" t="s">
        <v>17</v>
      </c>
      <c r="U4" s="1" t="s">
        <v>18</v>
      </c>
      <c r="V4" s="1" t="s">
        <v>19</v>
      </c>
      <c r="W4" s="1" t="s">
        <v>20</v>
      </c>
      <c r="X4" s="1" t="s">
        <v>21</v>
      </c>
      <c r="Y4" s="1" t="s">
        <v>22</v>
      </c>
      <c r="Z4" s="1" t="s">
        <v>23</v>
      </c>
      <c r="AA4" s="1" t="s">
        <v>24</v>
      </c>
      <c r="AB4" s="1" t="s">
        <v>25</v>
      </c>
      <c r="AC4" s="1" t="s">
        <v>26</v>
      </c>
      <c r="AD4" s="1" t="s">
        <v>27</v>
      </c>
    </row>
    <row r="5" spans="1:30" x14ac:dyDescent="0.35">
      <c r="A5" s="2">
        <v>22.612788452296499</v>
      </c>
      <c r="B5" s="2">
        <v>20.682337060851399</v>
      </c>
      <c r="C5" s="2">
        <v>14.516497160771801</v>
      </c>
      <c r="D5" s="2">
        <v>26.776103058255298</v>
      </c>
      <c r="E5" s="2">
        <v>20.1137638703097</v>
      </c>
      <c r="F5" s="2">
        <v>19.357759745102499</v>
      </c>
      <c r="G5" s="2">
        <v>18.674386874191899</v>
      </c>
      <c r="H5" s="2">
        <v>14.984833523227101</v>
      </c>
      <c r="I5" s="2">
        <v>17.7759541686878</v>
      </c>
      <c r="J5" s="2">
        <v>16.7490424902734</v>
      </c>
      <c r="K5" s="2">
        <v>28.4203268489244</v>
      </c>
      <c r="L5" s="2">
        <v>21.8040456388234</v>
      </c>
      <c r="M5" s="2">
        <v>21.590850356779601</v>
      </c>
      <c r="N5" s="3">
        <v>18.822021403280299</v>
      </c>
      <c r="P5" s="4" t="s">
        <v>28</v>
      </c>
      <c r="Q5" s="4">
        <f>AVERAGE(A3:A56)</f>
        <v>30.190649906389417</v>
      </c>
      <c r="R5" s="4">
        <f>AVERAGE(B3:B47)</f>
        <v>27.680856726019602</v>
      </c>
      <c r="S5" s="4">
        <f>AVERAGE(C3:C62)</f>
        <v>47.686972942686545</v>
      </c>
      <c r="T5" s="4">
        <f>AVERAGE(D3:D81)</f>
        <v>55.360080510312166</v>
      </c>
      <c r="U5" s="4">
        <f>AVERAGE(E3:E81)</f>
        <v>44.774915003535455</v>
      </c>
      <c r="V5" s="4">
        <f t="shared" ref="V5:Y5" si="0">AVERAGE(F3:F81)</f>
        <v>49.388034210168563</v>
      </c>
      <c r="W5" s="4">
        <f t="shared" si="0"/>
        <v>49.932938885747724</v>
      </c>
      <c r="X5" s="4">
        <f t="shared" si="0"/>
        <v>46.555405663796058</v>
      </c>
      <c r="Y5" s="4">
        <f t="shared" si="0"/>
        <v>41.216495661882774</v>
      </c>
      <c r="Z5" s="4">
        <f t="shared" ref="Z5:AC5" si="1">AVERAGE(J3:J81)</f>
        <v>41.46978046672335</v>
      </c>
      <c r="AA5" s="4">
        <f t="shared" si="1"/>
        <v>48.45311476441757</v>
      </c>
      <c r="AB5" s="4">
        <f t="shared" si="1"/>
        <v>42.475049205309489</v>
      </c>
      <c r="AC5" s="4">
        <f t="shared" si="1"/>
        <v>38.764997450077445</v>
      </c>
      <c r="AD5" s="4">
        <f>AVERAGE(N3:N81)</f>
        <v>25.487294077512455</v>
      </c>
    </row>
    <row r="6" spans="1:30" x14ac:dyDescent="0.35">
      <c r="A6" s="2">
        <v>62.423647701587399</v>
      </c>
      <c r="B6" s="2">
        <v>14.3023692545662</v>
      </c>
      <c r="C6" s="2">
        <v>18.256953031462999</v>
      </c>
      <c r="D6" s="2">
        <v>15.2991556743091</v>
      </c>
      <c r="E6" s="2">
        <v>68.210362452965597</v>
      </c>
      <c r="F6" s="2">
        <v>15.8081697862161</v>
      </c>
      <c r="G6" s="2">
        <v>21.539498553326599</v>
      </c>
      <c r="H6" s="2">
        <v>17.6863087602717</v>
      </c>
      <c r="I6" s="2">
        <v>15.112210267203199</v>
      </c>
      <c r="J6" s="2">
        <v>21.257169621913398</v>
      </c>
      <c r="K6" s="2">
        <v>16.108863264448399</v>
      </c>
      <c r="L6" s="2">
        <v>43.726852815840303</v>
      </c>
      <c r="M6" s="2">
        <v>14.7700937702594</v>
      </c>
      <c r="N6" s="3">
        <v>16.927872122470099</v>
      </c>
      <c r="P6" s="4" t="s">
        <v>30</v>
      </c>
      <c r="Q6" s="4">
        <f>_xlfn.VAR.P(A3:A56)</f>
        <v>183.47988022802576</v>
      </c>
      <c r="R6" s="4">
        <f>_xlfn.VAR.P(B3:B47)</f>
        <v>170.09803215975356</v>
      </c>
      <c r="S6" s="4">
        <f>_xlfn.VAR.P(C3:C62)</f>
        <v>1681.6188582545942</v>
      </c>
      <c r="T6" s="4">
        <f>_xlfn.VAR.P(D3:D81)</f>
        <v>1992.5500311287958</v>
      </c>
      <c r="U6" s="4">
        <f>_xlfn.VAR.P(E3:E81)</f>
        <v>1212.186463488141</v>
      </c>
      <c r="V6" s="4">
        <f>_xlfn.VAR.P(F3:F81)</f>
        <v>1388.1674448170584</v>
      </c>
      <c r="W6" s="4">
        <f>_xlfn.VAR.P(G3:G81)</f>
        <v>1662.4492980571003</v>
      </c>
      <c r="X6" s="4">
        <f>_xlfn.VAR.P(H3:H81)</f>
        <v>1321.5076182844714</v>
      </c>
      <c r="Y6" s="4">
        <f t="shared" ref="Y6:AD6" si="2">_xlfn.VAR.P(I3:I81)</f>
        <v>774.37380947687382</v>
      </c>
      <c r="Z6" s="4">
        <f t="shared" si="2"/>
        <v>840.01813703004802</v>
      </c>
      <c r="AA6" s="4">
        <f t="shared" si="2"/>
        <v>1442.7895131455971</v>
      </c>
      <c r="AB6" s="4">
        <f t="shared" si="2"/>
        <v>808.28980472863918</v>
      </c>
      <c r="AC6" s="4">
        <f t="shared" si="2"/>
        <v>863.56295931782392</v>
      </c>
      <c r="AD6" s="4">
        <f t="shared" si="2"/>
        <v>92.137828685465834</v>
      </c>
    </row>
    <row r="7" spans="1:30" x14ac:dyDescent="0.35">
      <c r="A7" s="2">
        <v>19.010819614737098</v>
      </c>
      <c r="B7" s="2">
        <v>19.216448226451501</v>
      </c>
      <c r="C7" s="2">
        <v>15.233791807143801</v>
      </c>
      <c r="D7" s="2">
        <v>15.319261893310699</v>
      </c>
      <c r="E7" s="2">
        <v>18.307067045072099</v>
      </c>
      <c r="F7" s="2">
        <v>13.6114507189561</v>
      </c>
      <c r="G7" s="2">
        <v>15.7947873969115</v>
      </c>
      <c r="H7" s="2">
        <v>14.4053534595516</v>
      </c>
      <c r="I7" s="2">
        <v>15.531824770707701</v>
      </c>
      <c r="J7" s="2">
        <v>44.000926165625202</v>
      </c>
      <c r="K7" s="2">
        <v>18.529667387832301</v>
      </c>
      <c r="L7" s="2">
        <v>22.515659134488399</v>
      </c>
      <c r="M7" s="2">
        <v>17.062349256547801</v>
      </c>
      <c r="N7" s="3">
        <v>19.0219355515225</v>
      </c>
      <c r="P7" s="4" t="s">
        <v>29</v>
      </c>
      <c r="Q7" s="4">
        <f t="shared" ref="Q7:X7" si="3">COUNTA(A3:A81)</f>
        <v>54</v>
      </c>
      <c r="R7" s="4">
        <f t="shared" si="3"/>
        <v>45</v>
      </c>
      <c r="S7" s="4">
        <f t="shared" si="3"/>
        <v>60</v>
      </c>
      <c r="T7" s="4">
        <f t="shared" si="3"/>
        <v>52</v>
      </c>
      <c r="U7" s="4">
        <f t="shared" si="3"/>
        <v>79</v>
      </c>
      <c r="V7" s="4">
        <f t="shared" si="3"/>
        <v>64</v>
      </c>
      <c r="W7" s="4">
        <f t="shared" si="3"/>
        <v>64</v>
      </c>
      <c r="X7" s="4">
        <f t="shared" si="3"/>
        <v>64</v>
      </c>
      <c r="Y7" s="4">
        <f t="shared" ref="Y7:AD7" si="4">COUNTA(I3:I81)</f>
        <v>76</v>
      </c>
      <c r="Z7" s="4">
        <f t="shared" si="4"/>
        <v>72</v>
      </c>
      <c r="AA7" s="4">
        <f t="shared" si="4"/>
        <v>64</v>
      </c>
      <c r="AB7" s="4">
        <f t="shared" si="4"/>
        <v>76</v>
      </c>
      <c r="AC7" s="4">
        <f t="shared" si="4"/>
        <v>64</v>
      </c>
      <c r="AD7" s="4">
        <f t="shared" si="4"/>
        <v>54</v>
      </c>
    </row>
    <row r="8" spans="1:30" x14ac:dyDescent="0.35">
      <c r="A8" s="2">
        <v>19.462836088492399</v>
      </c>
      <c r="B8" s="2">
        <v>19.569959201654601</v>
      </c>
      <c r="C8" s="2">
        <v>15.9141706281622</v>
      </c>
      <c r="D8" s="2">
        <v>13.9459821363861</v>
      </c>
      <c r="E8" s="2">
        <v>16.282028405579101</v>
      </c>
      <c r="F8" s="2">
        <v>15.195908435856699</v>
      </c>
      <c r="G8" s="2">
        <v>14.1213838966646</v>
      </c>
      <c r="H8" s="2">
        <v>13.495082446831001</v>
      </c>
      <c r="I8" s="2">
        <v>15.223301336612201</v>
      </c>
      <c r="J8" s="2">
        <v>21.032701469518599</v>
      </c>
      <c r="K8" s="2">
        <v>14.1759637692999</v>
      </c>
      <c r="L8" s="2">
        <v>20.9774694331213</v>
      </c>
      <c r="M8" s="2">
        <v>15.1584693824441</v>
      </c>
      <c r="N8" s="3">
        <v>19.2171930658292</v>
      </c>
    </row>
    <row r="9" spans="1:30" x14ac:dyDescent="0.35">
      <c r="A9" s="2">
        <v>27.912111919505499</v>
      </c>
      <c r="B9" s="2">
        <v>14.1298283858128</v>
      </c>
      <c r="C9" s="2">
        <v>19.703171744096501</v>
      </c>
      <c r="D9" s="2">
        <v>18.903006682477699</v>
      </c>
      <c r="E9" s="2">
        <v>15.120201467260999</v>
      </c>
      <c r="F9" s="2">
        <v>22.547492466019602</v>
      </c>
      <c r="G9" s="2">
        <v>18.263563347272498</v>
      </c>
      <c r="H9" s="2">
        <v>18.179051819756999</v>
      </c>
      <c r="I9" s="2">
        <v>17.862953243929699</v>
      </c>
      <c r="J9" s="2">
        <v>21.353845136874298</v>
      </c>
      <c r="K9" s="2">
        <v>17.3088864635804</v>
      </c>
      <c r="L9" s="2">
        <v>18.980537904167001</v>
      </c>
      <c r="M9" s="2">
        <v>20.7182872308057</v>
      </c>
      <c r="N9" s="3">
        <v>23.172302932126598</v>
      </c>
    </row>
    <row r="10" spans="1:30" x14ac:dyDescent="0.35">
      <c r="A10" s="2">
        <v>24.064621609222002</v>
      </c>
      <c r="B10" s="2">
        <v>23.231840141534398</v>
      </c>
      <c r="C10" s="2">
        <v>22.244003812457098</v>
      </c>
      <c r="D10" s="2">
        <v>18.072959219897001</v>
      </c>
      <c r="E10" s="2">
        <v>18.332882739213002</v>
      </c>
      <c r="F10" s="2">
        <v>39.725671322719698</v>
      </c>
      <c r="G10" s="2">
        <v>14.1068343050318</v>
      </c>
      <c r="H10" s="2">
        <v>17.949744100293501</v>
      </c>
      <c r="I10" s="2">
        <v>26.033110029372601</v>
      </c>
      <c r="J10" s="2">
        <v>18.0489154575375</v>
      </c>
      <c r="K10" s="2">
        <v>16.919405787045399</v>
      </c>
      <c r="L10" s="2">
        <v>19.010111098185501</v>
      </c>
      <c r="M10" s="2">
        <v>15.2615583444033</v>
      </c>
      <c r="N10" s="3">
        <v>17.724902711745202</v>
      </c>
    </row>
    <row r="11" spans="1:30" x14ac:dyDescent="0.35">
      <c r="A11" s="2">
        <v>25.895364661130301</v>
      </c>
      <c r="B11" s="2">
        <v>20.105662566899401</v>
      </c>
      <c r="C11" s="2">
        <v>19.391600565167</v>
      </c>
      <c r="D11" s="2">
        <v>15.6963321261417</v>
      </c>
      <c r="E11" s="2">
        <v>14.9630404842027</v>
      </c>
      <c r="F11" s="2">
        <v>20.415206068244899</v>
      </c>
      <c r="G11" s="2">
        <v>15.8924375462004</v>
      </c>
      <c r="H11" s="2">
        <v>16.393116498204702</v>
      </c>
      <c r="I11" s="2">
        <v>18.7076885323794</v>
      </c>
      <c r="J11" s="2">
        <v>25.5486131707158</v>
      </c>
      <c r="K11" s="2">
        <v>18.153590125775999</v>
      </c>
      <c r="L11" s="2">
        <v>26.111090449792801</v>
      </c>
      <c r="M11" s="2">
        <v>22.653933635744298</v>
      </c>
      <c r="N11" s="3">
        <v>25.450752552555301</v>
      </c>
      <c r="U11" s="10" t="s">
        <v>31</v>
      </c>
      <c r="V11" s="4" cm="1">
        <f t="array" ref="V11">(SUM(Q5:AD5*Q7:AD7))/SUM(Q7:AD7)</f>
        <v>42.560627704998062</v>
      </c>
    </row>
    <row r="12" spans="1:30" x14ac:dyDescent="0.35">
      <c r="A12" s="2">
        <v>30.591578461850801</v>
      </c>
      <c r="B12" s="2">
        <v>17.0145614893447</v>
      </c>
      <c r="C12" s="2">
        <v>21.4628875804449</v>
      </c>
      <c r="D12" s="2">
        <v>19.8875529180198</v>
      </c>
      <c r="E12" s="2">
        <v>13.6668355027541</v>
      </c>
      <c r="F12" s="2">
        <v>17.924858451494</v>
      </c>
      <c r="G12" s="2">
        <v>15.027229148474101</v>
      </c>
      <c r="H12" s="2">
        <v>18.4399243338998</v>
      </c>
      <c r="I12" s="2">
        <v>24.098232974625699</v>
      </c>
      <c r="J12" s="2">
        <v>30.6644795772464</v>
      </c>
      <c r="K12" s="2">
        <v>19.6046987159494</v>
      </c>
      <c r="L12" s="2">
        <v>20.607374677357502</v>
      </c>
      <c r="M12" s="2">
        <v>17.533753346689899</v>
      </c>
      <c r="N12" s="3">
        <v>16.8031231356867</v>
      </c>
      <c r="R12" s="5" t="s">
        <v>61</v>
      </c>
      <c r="U12" s="10" t="s">
        <v>32</v>
      </c>
      <c r="V12" s="4" cm="1">
        <f t="array" ref="V12">SUM(Q7:AD7*(Q5:AD5-V11)^2)/(R15-1)</f>
        <v>4253.9241557871837</v>
      </c>
    </row>
    <row r="13" spans="1:30" x14ac:dyDescent="0.35">
      <c r="A13" s="2">
        <v>19.334104268077802</v>
      </c>
      <c r="B13" s="2">
        <v>15.458772333724999</v>
      </c>
      <c r="C13" s="2">
        <v>19.096020544310498</v>
      </c>
      <c r="D13" s="2">
        <v>16.6052336331412</v>
      </c>
      <c r="E13" s="2">
        <v>18.5621583409885</v>
      </c>
      <c r="F13" s="2">
        <v>17.441568192778401</v>
      </c>
      <c r="G13" s="2">
        <v>16.169280650695502</v>
      </c>
      <c r="H13" s="2">
        <v>19.112538694215999</v>
      </c>
      <c r="I13" s="2">
        <v>16.175189782938901</v>
      </c>
      <c r="J13" s="2">
        <v>24.072277857890299</v>
      </c>
      <c r="K13" s="2">
        <v>17.344082771348599</v>
      </c>
      <c r="L13" s="2">
        <v>21.668603926609201</v>
      </c>
      <c r="M13" s="2">
        <v>23.465762734093801</v>
      </c>
      <c r="N13" s="3">
        <v>28.238409947401902</v>
      </c>
      <c r="R13" s="8">
        <f>SUM(Q7:AD7)</f>
        <v>888</v>
      </c>
      <c r="U13" s="10" t="s">
        <v>33</v>
      </c>
      <c r="V13" s="4" cm="1">
        <f t="array" ref="V13">SUM((Q7:AD7-1)*(Q6:AD6))/(R13-R15)</f>
        <v>1048.6993817812872</v>
      </c>
    </row>
    <row r="14" spans="1:30" x14ac:dyDescent="0.35">
      <c r="A14" s="2">
        <v>16.075428630352</v>
      </c>
      <c r="B14" s="2">
        <v>24.704040118499201</v>
      </c>
      <c r="C14" s="2">
        <v>18.244695732631399</v>
      </c>
      <c r="D14" s="2">
        <v>17.310621728327799</v>
      </c>
      <c r="E14" s="2">
        <v>18.938999792458802</v>
      </c>
      <c r="F14" s="2">
        <v>16.281106032754298</v>
      </c>
      <c r="G14" s="2">
        <v>15.266088969247001</v>
      </c>
      <c r="H14" s="2">
        <v>19.243299434295</v>
      </c>
      <c r="I14" s="2">
        <v>36.811896447390403</v>
      </c>
      <c r="J14" s="2">
        <v>25.945464351079998</v>
      </c>
      <c r="K14" s="2">
        <v>27.997408793783599</v>
      </c>
      <c r="L14" s="2">
        <v>41.607121137409898</v>
      </c>
      <c r="M14" s="2">
        <v>22.038775770927799</v>
      </c>
      <c r="N14" s="3">
        <v>22.292816013448899</v>
      </c>
      <c r="R14" s="5" t="s">
        <v>62</v>
      </c>
      <c r="U14" s="4"/>
      <c r="V14" s="4"/>
      <c r="Y14" t="s">
        <v>35</v>
      </c>
    </row>
    <row r="15" spans="1:30" x14ac:dyDescent="0.35">
      <c r="A15" s="2">
        <v>19.1157217446071</v>
      </c>
      <c r="B15" s="2">
        <v>18.1330213858955</v>
      </c>
      <c r="C15" s="2">
        <v>34.333306704587997</v>
      </c>
      <c r="D15" s="2">
        <v>108.06715365581</v>
      </c>
      <c r="E15" s="2">
        <v>16.724749624296301</v>
      </c>
      <c r="F15" s="2">
        <v>16.956713984771898</v>
      </c>
      <c r="G15" s="2">
        <v>18.0957379877051</v>
      </c>
      <c r="H15" s="2">
        <v>13.943756530131401</v>
      </c>
      <c r="I15" s="2">
        <v>22.9878876492511</v>
      </c>
      <c r="J15" s="2">
        <v>20.905259727150501</v>
      </c>
      <c r="K15" s="2">
        <v>15.1508464202065</v>
      </c>
      <c r="L15" s="2">
        <v>18.248857511051298</v>
      </c>
      <c r="M15" s="2">
        <v>16.031856154329699</v>
      </c>
      <c r="N15" s="3">
        <v>17.869498705367299</v>
      </c>
      <c r="R15" s="8">
        <v>14</v>
      </c>
      <c r="U15" s="4"/>
      <c r="V15" s="4"/>
    </row>
    <row r="16" spans="1:30" x14ac:dyDescent="0.35">
      <c r="A16" s="2">
        <v>44.761574096141103</v>
      </c>
      <c r="B16" s="2">
        <v>16.525184394385299</v>
      </c>
      <c r="C16" s="2">
        <v>22.220759114598401</v>
      </c>
      <c r="D16" s="2">
        <v>134.007662826135</v>
      </c>
      <c r="E16" s="2">
        <v>18.324509750404701</v>
      </c>
      <c r="F16" s="2">
        <v>20.263452398353699</v>
      </c>
      <c r="G16" s="2">
        <v>19.1472244752681</v>
      </c>
      <c r="H16" s="2">
        <v>14.368879354872799</v>
      </c>
      <c r="I16" s="2">
        <v>27.376293236788701</v>
      </c>
      <c r="J16" s="2">
        <v>30.493463408602199</v>
      </c>
      <c r="K16" s="2">
        <v>15.5545691713523</v>
      </c>
      <c r="L16" s="2">
        <v>23.059968218008201</v>
      </c>
      <c r="M16" s="2">
        <v>21.3192508113715</v>
      </c>
      <c r="N16" s="3">
        <v>25.726266230938901</v>
      </c>
      <c r="U16" s="9" t="s">
        <v>34</v>
      </c>
      <c r="V16" s="14">
        <f>V12/V13</f>
        <v>4.0563809130521316</v>
      </c>
      <c r="Y16" t="s">
        <v>48</v>
      </c>
    </row>
    <row r="17" spans="1:40" x14ac:dyDescent="0.35">
      <c r="A17" s="2">
        <v>23.973986734815199</v>
      </c>
      <c r="B17" s="2">
        <v>30.474094170815299</v>
      </c>
      <c r="C17" s="2">
        <v>25.147972955723201</v>
      </c>
      <c r="D17" s="2">
        <v>158.608778898011</v>
      </c>
      <c r="E17" s="2">
        <v>18.240919332728001</v>
      </c>
      <c r="F17" s="2">
        <v>21.662669867525398</v>
      </c>
      <c r="G17" s="2">
        <v>26.123354831852499</v>
      </c>
      <c r="H17" s="2">
        <v>18.9068852904701</v>
      </c>
      <c r="I17" s="2">
        <v>15.9053957006447</v>
      </c>
      <c r="J17" s="2">
        <v>26.025110872312201</v>
      </c>
      <c r="K17" s="2">
        <v>19.283972954048199</v>
      </c>
      <c r="L17" s="2">
        <v>26.5515137983725</v>
      </c>
      <c r="M17" s="2">
        <v>16.742677961925601</v>
      </c>
      <c r="N17" s="3">
        <v>18.312579404861101</v>
      </c>
    </row>
    <row r="18" spans="1:40" x14ac:dyDescent="0.35">
      <c r="A18" s="2">
        <v>16.293536271481798</v>
      </c>
      <c r="B18" s="2">
        <v>64.914205640238904</v>
      </c>
      <c r="C18" s="2">
        <v>52.922091753345804</v>
      </c>
      <c r="D18" s="2">
        <v>97.596899839105404</v>
      </c>
      <c r="E18" s="2">
        <v>63.379440740835399</v>
      </c>
      <c r="F18" s="2">
        <v>18.897663442107099</v>
      </c>
      <c r="G18" s="2">
        <v>18.090685855347001</v>
      </c>
      <c r="H18" s="2">
        <v>17.793066916106898</v>
      </c>
      <c r="I18" s="2">
        <v>15.3773386251654</v>
      </c>
      <c r="J18" s="2">
        <v>21.252422605228801</v>
      </c>
      <c r="K18" s="2">
        <v>21.894691834746901</v>
      </c>
      <c r="L18" s="2">
        <v>22.2540675310876</v>
      </c>
      <c r="M18" s="2">
        <v>20.930188072673801</v>
      </c>
      <c r="N18" s="3">
        <v>23.5745966084218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</row>
    <row r="19" spans="1:40" x14ac:dyDescent="0.35">
      <c r="A19" s="2">
        <v>16.547137049477499</v>
      </c>
      <c r="B19" s="2">
        <v>51.0879935268865</v>
      </c>
      <c r="C19" s="2">
        <v>38.242686794993602</v>
      </c>
      <c r="D19" s="2">
        <v>110.21547970996799</v>
      </c>
      <c r="E19" s="2">
        <v>95.064028693002896</v>
      </c>
      <c r="F19" s="2">
        <v>113.38070199883001</v>
      </c>
      <c r="G19" s="2">
        <v>83.714361109498</v>
      </c>
      <c r="H19" s="2">
        <v>85.568894548828297</v>
      </c>
      <c r="I19" s="2">
        <v>20.474635667521</v>
      </c>
      <c r="J19" s="2">
        <v>19.4093197394985</v>
      </c>
      <c r="K19" s="2">
        <v>84.927876523634794</v>
      </c>
      <c r="L19" s="2">
        <v>22.630634305723099</v>
      </c>
      <c r="M19" s="2">
        <v>87.396948931645497</v>
      </c>
      <c r="N19" s="3">
        <v>18.9718399721237</v>
      </c>
    </row>
    <row r="20" spans="1:40" x14ac:dyDescent="0.35">
      <c r="A20" s="2">
        <v>32.975656745919999</v>
      </c>
      <c r="B20" s="2">
        <v>52.822426929825603</v>
      </c>
      <c r="C20" s="2">
        <v>78.431515026101295</v>
      </c>
      <c r="D20" s="2">
        <v>110.535877801209</v>
      </c>
      <c r="E20" s="2">
        <v>82.198080491911099</v>
      </c>
      <c r="F20" s="2">
        <v>113.547990286307</v>
      </c>
      <c r="G20" s="2">
        <v>71.709184765827899</v>
      </c>
      <c r="H20" s="2">
        <v>89.478555037409393</v>
      </c>
      <c r="I20" s="2">
        <v>16.490225854793501</v>
      </c>
      <c r="J20" s="2">
        <v>15.7361082032465</v>
      </c>
      <c r="K20" s="2">
        <v>170.360485592749</v>
      </c>
      <c r="L20" s="2">
        <v>24.266361562752401</v>
      </c>
      <c r="M20" s="2">
        <v>50.1070923051522</v>
      </c>
      <c r="N20" s="3">
        <v>24.608674737620301</v>
      </c>
    </row>
    <row r="21" spans="1:40" x14ac:dyDescent="0.35">
      <c r="A21" s="2">
        <v>44.343473780802398</v>
      </c>
      <c r="B21" s="2">
        <v>52.394607865234597</v>
      </c>
      <c r="C21" s="2">
        <v>49.480008745647801</v>
      </c>
      <c r="D21" s="2">
        <v>140.04870783637301</v>
      </c>
      <c r="E21" s="2">
        <v>22.8148917743735</v>
      </c>
      <c r="F21" s="2">
        <v>106.44953013601901</v>
      </c>
      <c r="G21" s="2">
        <v>144.68673458720701</v>
      </c>
      <c r="H21" s="2">
        <v>90.670768341468303</v>
      </c>
      <c r="I21" s="2">
        <v>15.1089032197264</v>
      </c>
      <c r="J21" s="2">
        <v>21.946232138849901</v>
      </c>
      <c r="K21" s="2">
        <v>98.768956100477894</v>
      </c>
      <c r="L21" s="2">
        <v>13.785284447518301</v>
      </c>
      <c r="M21" s="2">
        <v>90.571469920592307</v>
      </c>
      <c r="N21" s="3">
        <v>63.636378763043503</v>
      </c>
      <c r="P21" s="4"/>
      <c r="Q21" s="5" t="s">
        <v>36</v>
      </c>
      <c r="R21" s="5" t="s">
        <v>37</v>
      </c>
      <c r="S21" s="5" t="s">
        <v>38</v>
      </c>
      <c r="T21" s="5" t="s">
        <v>39</v>
      </c>
    </row>
    <row r="22" spans="1:40" x14ac:dyDescent="0.35">
      <c r="A22" s="2">
        <v>41.381600696591697</v>
      </c>
      <c r="B22" s="2">
        <v>33.669930833289698</v>
      </c>
      <c r="C22" s="2">
        <v>33.301985549073898</v>
      </c>
      <c r="D22" s="2">
        <v>129.417098524305</v>
      </c>
      <c r="E22" s="2">
        <v>120.658198853814</v>
      </c>
      <c r="F22" s="2">
        <v>164.538963976639</v>
      </c>
      <c r="G22" s="2">
        <v>85.851299550320206</v>
      </c>
      <c r="H22" s="2">
        <v>142.18540838136599</v>
      </c>
      <c r="I22" s="2">
        <v>46.780276536869401</v>
      </c>
      <c r="J22" s="2">
        <v>27.004521827129999</v>
      </c>
      <c r="K22" s="2">
        <v>22.214533255073299</v>
      </c>
      <c r="L22" s="2">
        <v>96.048211740762994</v>
      </c>
      <c r="M22" s="2">
        <v>98.650022389892698</v>
      </c>
      <c r="N22" s="3">
        <v>22.273329608692599</v>
      </c>
      <c r="P22" s="4" t="s">
        <v>40</v>
      </c>
      <c r="Q22" s="4">
        <f>AVERAGE(A3:C62)</f>
        <v>36.082717133189313</v>
      </c>
      <c r="R22" s="4">
        <f>AVERAGE(D3:H81)</f>
        <v>48.767896942529795</v>
      </c>
      <c r="S22" s="4">
        <f>AVERAGE(I3:J78)</f>
        <v>41.339715296670079</v>
      </c>
      <c r="T22" s="4">
        <f>AVERAGE(K3:N79)</f>
        <v>39.482080626034403</v>
      </c>
    </row>
    <row r="23" spans="1:40" x14ac:dyDescent="0.35">
      <c r="A23" s="2">
        <v>44.000139216859601</v>
      </c>
      <c r="B23" s="2">
        <v>54.712437931281002</v>
      </c>
      <c r="C23" s="2">
        <v>37.755171530464999</v>
      </c>
      <c r="D23" s="2">
        <v>126.176840050183</v>
      </c>
      <c r="E23" s="2">
        <v>98.507315016216495</v>
      </c>
      <c r="F23" s="2">
        <v>135.13490274829601</v>
      </c>
      <c r="G23" s="2">
        <v>75.4191078394567</v>
      </c>
      <c r="H23" s="2">
        <v>96.960555340624495</v>
      </c>
      <c r="I23" s="2">
        <v>27.757133286802201</v>
      </c>
      <c r="J23" s="2">
        <v>40.668854704460202</v>
      </c>
      <c r="K23" s="2">
        <v>95.770940589557497</v>
      </c>
      <c r="L23" s="2">
        <v>42.076002577470902</v>
      </c>
      <c r="M23" s="2">
        <v>117.341926148886</v>
      </c>
      <c r="N23" s="3">
        <v>32.568082218160399</v>
      </c>
      <c r="P23" s="4" t="s">
        <v>30</v>
      </c>
      <c r="Q23" s="4">
        <f>_xlfn.VAR.P(A3:C62)</f>
        <v>827.61180444629315</v>
      </c>
      <c r="R23" s="4">
        <f>_xlfn.VAR.P(D3:H81)</f>
        <v>1495.77519034799</v>
      </c>
      <c r="S23" s="4">
        <f>_xlfn.VAR.P(I3:J78)</f>
        <v>806.32491432873962</v>
      </c>
      <c r="T23" s="4">
        <f>VAR(K3:N79)</f>
        <v>896.70247727457377</v>
      </c>
    </row>
    <row r="24" spans="1:40" x14ac:dyDescent="0.35">
      <c r="A24" s="2">
        <v>57.0186785208587</v>
      </c>
      <c r="B24" s="2">
        <v>41.972732464634802</v>
      </c>
      <c r="C24" s="2">
        <v>29.881321782084999</v>
      </c>
      <c r="D24" s="2">
        <v>49.435028831055</v>
      </c>
      <c r="E24" s="2">
        <v>182.57891154288501</v>
      </c>
      <c r="F24" s="2">
        <v>58.466209923149499</v>
      </c>
      <c r="G24" s="2">
        <v>118.40391084791</v>
      </c>
      <c r="H24" s="2">
        <v>95.4321322851887</v>
      </c>
      <c r="I24" s="2">
        <v>36.173770226892799</v>
      </c>
      <c r="J24" s="2">
        <v>35.852315868557199</v>
      </c>
      <c r="K24" s="2">
        <v>20.465621024282701</v>
      </c>
      <c r="L24" s="2">
        <v>73.321677098242006</v>
      </c>
      <c r="M24" s="2">
        <v>90.834590549284698</v>
      </c>
      <c r="N24" s="3">
        <v>39.971922889462803</v>
      </c>
      <c r="P24" s="4" t="s">
        <v>29</v>
      </c>
      <c r="Q24" s="4">
        <f>COUNTA(A3:C62)</f>
        <v>159</v>
      </c>
      <c r="R24" s="4">
        <f>COUNTA(D3:H81)</f>
        <v>323</v>
      </c>
      <c r="S24" s="4">
        <f>COUNTA(I3:J78)</f>
        <v>148</v>
      </c>
      <c r="T24" s="4">
        <f>COUNTA(K3:N79)</f>
        <v>258</v>
      </c>
    </row>
    <row r="25" spans="1:40" x14ac:dyDescent="0.35">
      <c r="A25" s="2">
        <v>45.0030019472429</v>
      </c>
      <c r="B25" s="2">
        <v>28.073446206873498</v>
      </c>
      <c r="C25" s="2">
        <v>33.235473692443499</v>
      </c>
      <c r="D25" s="2">
        <v>95.949252603230804</v>
      </c>
      <c r="E25" s="2">
        <v>111.096509884745</v>
      </c>
      <c r="F25" s="2">
        <v>90.370055489115401</v>
      </c>
      <c r="G25" s="2">
        <v>108.383939833307</v>
      </c>
      <c r="H25" s="2">
        <v>89.935375685238398</v>
      </c>
      <c r="I25" s="2">
        <v>57.729745487443303</v>
      </c>
      <c r="J25" s="2">
        <v>57.3201825271681</v>
      </c>
      <c r="K25" s="2">
        <v>91.789132895400897</v>
      </c>
      <c r="L25" s="2">
        <v>95.470475623150406</v>
      </c>
      <c r="M25" s="2">
        <v>111.929364569055</v>
      </c>
      <c r="N25" s="3">
        <v>25.101400180534199</v>
      </c>
    </row>
    <row r="26" spans="1:40" x14ac:dyDescent="0.35">
      <c r="A26" s="2">
        <v>50.900844127555601</v>
      </c>
      <c r="B26" s="2">
        <v>47.0727068189234</v>
      </c>
      <c r="C26" s="2">
        <v>33.992092161948698</v>
      </c>
      <c r="D26" s="2">
        <v>76.234202889798695</v>
      </c>
      <c r="E26" s="2">
        <v>91.788901625784206</v>
      </c>
      <c r="F26" s="2">
        <v>152.81303630439899</v>
      </c>
      <c r="G26" s="2">
        <v>78.642969956697399</v>
      </c>
      <c r="H26" s="2">
        <v>51.097874974823597</v>
      </c>
      <c r="I26" s="2">
        <v>29.623474838682199</v>
      </c>
      <c r="J26" s="2">
        <v>33.176879722378999</v>
      </c>
      <c r="K26" s="2">
        <v>57.304587906956698</v>
      </c>
      <c r="L26" s="2">
        <v>55.246915922238301</v>
      </c>
      <c r="M26" s="2">
        <v>50.799375917657798</v>
      </c>
      <c r="N26" s="3">
        <v>31.478359614355401</v>
      </c>
      <c r="P26" s="5" t="s">
        <v>61</v>
      </c>
    </row>
    <row r="27" spans="1:40" x14ac:dyDescent="0.35">
      <c r="A27" s="2">
        <v>36.746072146224897</v>
      </c>
      <c r="B27" s="2">
        <v>26.319432857618899</v>
      </c>
      <c r="C27" s="2">
        <v>40.149048173155798</v>
      </c>
      <c r="D27" s="2">
        <v>187.42268392750901</v>
      </c>
      <c r="E27" s="2">
        <v>55.566309940752298</v>
      </c>
      <c r="F27" s="2">
        <v>77.300211912309905</v>
      </c>
      <c r="G27" s="2">
        <v>81.253999308592299</v>
      </c>
      <c r="H27" s="2">
        <v>133.782107108079</v>
      </c>
      <c r="I27" s="2">
        <v>40.928777142614898</v>
      </c>
      <c r="J27" s="2">
        <v>39.1362756137923</v>
      </c>
      <c r="K27" s="2">
        <v>149.70318136563401</v>
      </c>
      <c r="L27" s="2">
        <v>80.176725393940899</v>
      </c>
      <c r="M27" s="2">
        <v>129.89599793692</v>
      </c>
      <c r="N27" s="3">
        <v>33.773270635407002</v>
      </c>
      <c r="P27" s="8">
        <f>SUM(Q24:T24)</f>
        <v>888</v>
      </c>
      <c r="U27" s="10" t="s">
        <v>41</v>
      </c>
      <c r="V27" s="4" cm="1">
        <f t="array" ref="V27">(SUM(Q22:T22*Q24:T24))/SUM(Q24:T24)</f>
        <v>42.560627704998048</v>
      </c>
    </row>
    <row r="28" spans="1:40" x14ac:dyDescent="0.35">
      <c r="A28" s="2">
        <v>58.799473869703299</v>
      </c>
      <c r="B28" s="2">
        <v>43.909827613675802</v>
      </c>
      <c r="C28" s="2">
        <v>32.387373944956799</v>
      </c>
      <c r="D28" s="2">
        <v>70.246819543524794</v>
      </c>
      <c r="E28" s="2">
        <v>78.7330978777388</v>
      </c>
      <c r="F28" s="2">
        <v>65.587862943203803</v>
      </c>
      <c r="G28" s="2">
        <v>116.081030645423</v>
      </c>
      <c r="H28" s="2">
        <v>16.726846450492001</v>
      </c>
      <c r="I28" s="2">
        <v>50.775272038503999</v>
      </c>
      <c r="J28" s="2">
        <v>48.8805460387957</v>
      </c>
      <c r="K28" s="2">
        <v>55.550046721866998</v>
      </c>
      <c r="L28" s="2">
        <v>105.458224750724</v>
      </c>
      <c r="M28" s="2">
        <v>67.924579009970699</v>
      </c>
      <c r="N28" s="3">
        <v>36.793275280779902</v>
      </c>
      <c r="P28" s="5" t="s">
        <v>62</v>
      </c>
      <c r="U28" s="10" t="s">
        <v>42</v>
      </c>
      <c r="V28" s="4" cm="1">
        <f t="array" ref="V28">SUM(Q24:T24*(Q22:T22-V27)^2)/(P29-1)</f>
        <v>7261.0720037666215</v>
      </c>
      <c r="Y28" t="s">
        <v>51</v>
      </c>
    </row>
    <row r="29" spans="1:40" x14ac:dyDescent="0.35">
      <c r="A29" s="2">
        <v>33.2342325278617</v>
      </c>
      <c r="B29" s="2">
        <v>31.390845217432901</v>
      </c>
      <c r="C29" s="2">
        <v>26.348238650183902</v>
      </c>
      <c r="D29" s="2">
        <v>75.240587218762002</v>
      </c>
      <c r="E29" s="2">
        <v>103.275988205042</v>
      </c>
      <c r="F29" s="2">
        <v>48.650218481299802</v>
      </c>
      <c r="G29" s="2">
        <v>109.57710632496401</v>
      </c>
      <c r="H29" s="2">
        <v>95.866607949511405</v>
      </c>
      <c r="I29" s="2">
        <v>63.417965904593601</v>
      </c>
      <c r="J29" s="2">
        <v>45.541742564301003</v>
      </c>
      <c r="K29" s="2">
        <v>113.940678804683</v>
      </c>
      <c r="L29" s="2">
        <v>80.8071514890717</v>
      </c>
      <c r="M29" s="2">
        <v>84.8327475622973</v>
      </c>
      <c r="N29" s="3">
        <v>42.830721203662797</v>
      </c>
      <c r="P29" s="8">
        <v>4</v>
      </c>
      <c r="U29" s="10" t="s">
        <v>43</v>
      </c>
      <c r="V29" s="4" cm="1">
        <f t="array" ref="V29">SUM((Q24:T24-1)*(Q23:T23))/(R13-P29)</f>
        <v>1087.5391125118294</v>
      </c>
    </row>
    <row r="30" spans="1:40" x14ac:dyDescent="0.35">
      <c r="A30" s="2">
        <v>51.918233573927701</v>
      </c>
      <c r="B30" s="2">
        <v>34.287163684539799</v>
      </c>
      <c r="C30" s="2">
        <v>34.745693462257698</v>
      </c>
      <c r="D30" s="2">
        <v>88.989082021472797</v>
      </c>
      <c r="E30" s="2">
        <v>46.464305072040901</v>
      </c>
      <c r="F30" s="2">
        <v>74.826115336116203</v>
      </c>
      <c r="G30" s="2">
        <v>167.88734044203801</v>
      </c>
      <c r="H30" s="2">
        <v>111.41676957808301</v>
      </c>
      <c r="I30" s="2">
        <v>31.796447346451199</v>
      </c>
      <c r="J30" s="2">
        <v>42.192165143109698</v>
      </c>
      <c r="K30" s="2">
        <v>109.28120002397</v>
      </c>
      <c r="L30" s="2">
        <v>79.431676848676602</v>
      </c>
      <c r="M30" s="2">
        <v>66.869624148232802</v>
      </c>
      <c r="N30" s="3">
        <v>37.216778861100003</v>
      </c>
      <c r="U30" s="4"/>
      <c r="V30" s="4"/>
    </row>
    <row r="31" spans="1:40" x14ac:dyDescent="0.35">
      <c r="A31" s="2">
        <v>42.957194004362002</v>
      </c>
      <c r="B31" s="2">
        <v>47.001660051401302</v>
      </c>
      <c r="C31" s="2">
        <v>53.570026938937701</v>
      </c>
      <c r="D31" s="2">
        <v>51.953670168613499</v>
      </c>
      <c r="E31" s="2">
        <v>103.59421401237999</v>
      </c>
      <c r="F31" s="2">
        <v>109.085729179151</v>
      </c>
      <c r="G31" s="2">
        <v>103.86382971969201</v>
      </c>
      <c r="H31" s="2">
        <v>139.08523487786499</v>
      </c>
      <c r="I31" s="2">
        <v>68.944569285446903</v>
      </c>
      <c r="J31" s="2">
        <v>33.450905956097202</v>
      </c>
      <c r="K31" s="2">
        <v>83.443029667561305</v>
      </c>
      <c r="L31" s="2">
        <v>70.696158674036496</v>
      </c>
      <c r="M31" s="2">
        <v>63.945544828376498</v>
      </c>
      <c r="N31" s="3">
        <v>36.995304408760603</v>
      </c>
      <c r="U31" s="4" t="s">
        <v>44</v>
      </c>
      <c r="V31" s="14">
        <f>V28/V29</f>
        <v>6.6766076918338335</v>
      </c>
      <c r="Y31" t="s">
        <v>49</v>
      </c>
    </row>
    <row r="32" spans="1:40" x14ac:dyDescent="0.35">
      <c r="A32" s="2">
        <v>40.381249268949801</v>
      </c>
      <c r="B32" s="2">
        <v>31.841848710292599</v>
      </c>
      <c r="C32" s="2">
        <v>61.119790355045502</v>
      </c>
      <c r="D32" s="2">
        <v>70.236758293478999</v>
      </c>
      <c r="E32" s="2">
        <v>19.799241903574199</v>
      </c>
      <c r="F32" s="2">
        <v>98.231049111220202</v>
      </c>
      <c r="G32" s="2">
        <v>166.931891218419</v>
      </c>
      <c r="H32" s="2">
        <v>133.722724900945</v>
      </c>
      <c r="I32" s="2">
        <v>49.505012425990898</v>
      </c>
      <c r="J32" s="2">
        <v>23.4016304349968</v>
      </c>
      <c r="K32" s="2">
        <v>113.336548087135</v>
      </c>
      <c r="L32" s="2">
        <v>96.774906499818201</v>
      </c>
      <c r="M32" s="2">
        <v>77.085833977687798</v>
      </c>
      <c r="N32" s="3">
        <v>26.735104189901602</v>
      </c>
    </row>
    <row r="33" spans="1:40" x14ac:dyDescent="0.35">
      <c r="A33" s="2">
        <v>40.676578031665997</v>
      </c>
      <c r="B33" s="2">
        <v>20.509491149967999</v>
      </c>
      <c r="C33" s="2">
        <v>144.820478455482</v>
      </c>
      <c r="D33" s="2">
        <v>64.209620308889797</v>
      </c>
      <c r="E33" s="2">
        <v>114.985045598366</v>
      </c>
      <c r="F33" s="2">
        <v>99.455118314497994</v>
      </c>
      <c r="G33" s="2">
        <v>153.13003542169801</v>
      </c>
      <c r="H33" s="2">
        <v>108.759708985915</v>
      </c>
      <c r="I33" s="2">
        <v>43.924151556577598</v>
      </c>
      <c r="J33" s="2">
        <v>22.896794516187899</v>
      </c>
      <c r="K33" s="2">
        <v>87.176295568087795</v>
      </c>
      <c r="L33" s="2">
        <v>132.409534298891</v>
      </c>
      <c r="M33" s="2">
        <v>69.493332985060306</v>
      </c>
      <c r="N33" s="3">
        <v>31.818784035330602</v>
      </c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</row>
    <row r="34" spans="1:40" x14ac:dyDescent="0.35">
      <c r="A34" s="2">
        <v>58.017366533880796</v>
      </c>
      <c r="B34" s="2">
        <v>22.908656587325801</v>
      </c>
      <c r="C34" s="2">
        <v>84.732719768325495</v>
      </c>
      <c r="D34" s="2">
        <v>83.572578196279807</v>
      </c>
      <c r="E34" s="2">
        <v>22.114595219239298</v>
      </c>
      <c r="F34" s="2">
        <v>97.799851842964898</v>
      </c>
      <c r="G34" s="2">
        <v>114.92639525006901</v>
      </c>
      <c r="H34" s="2">
        <v>74.945526008570994</v>
      </c>
      <c r="I34" s="2">
        <v>66.349336714926196</v>
      </c>
      <c r="J34" s="2">
        <v>45.9613706396702</v>
      </c>
      <c r="K34" s="2">
        <v>90.378685769372098</v>
      </c>
      <c r="L34" s="2">
        <v>91.05921825739</v>
      </c>
      <c r="M34" s="2">
        <v>88.263167595369595</v>
      </c>
      <c r="N34" s="3">
        <v>42.316033690735097</v>
      </c>
    </row>
    <row r="35" spans="1:40" x14ac:dyDescent="0.35">
      <c r="A35" s="2">
        <v>49.215470378928401</v>
      </c>
      <c r="B35" s="2">
        <v>21.1030891815041</v>
      </c>
      <c r="C35" s="2">
        <v>23.192269054460901</v>
      </c>
      <c r="D35" s="2">
        <v>61.676104154934997</v>
      </c>
      <c r="E35" s="2">
        <v>83.112536685105397</v>
      </c>
      <c r="F35" s="2">
        <v>79.309741529665899</v>
      </c>
      <c r="G35" s="2">
        <v>50.636918488459997</v>
      </c>
      <c r="H35" s="2">
        <v>69.350058291109605</v>
      </c>
      <c r="I35" s="2">
        <v>37.921128290206397</v>
      </c>
      <c r="J35" s="2">
        <v>30.667681463133299</v>
      </c>
      <c r="K35" s="2">
        <v>57.560631391757198</v>
      </c>
      <c r="L35" s="2">
        <v>84.967903758698</v>
      </c>
      <c r="M35" s="2">
        <v>55.7508373357118</v>
      </c>
      <c r="N35" s="3">
        <v>36.843231178008999</v>
      </c>
    </row>
    <row r="36" spans="1:40" x14ac:dyDescent="0.35">
      <c r="A36" s="2">
        <v>32.010950620995501</v>
      </c>
      <c r="B36" s="2">
        <v>16.759776923533899</v>
      </c>
      <c r="C36" s="2">
        <v>146.49333693578299</v>
      </c>
      <c r="D36" s="2">
        <v>77.347508803177405</v>
      </c>
      <c r="E36" s="2">
        <v>104.94239629395</v>
      </c>
      <c r="F36" s="2">
        <v>57.020533207097102</v>
      </c>
      <c r="G36" s="2">
        <v>46.289748336286102</v>
      </c>
      <c r="H36" s="2">
        <v>58.1979379422501</v>
      </c>
      <c r="I36" s="2">
        <v>47.6377974695178</v>
      </c>
      <c r="J36" s="2">
        <v>45.361307283646397</v>
      </c>
      <c r="K36" s="2">
        <v>132.65769434972799</v>
      </c>
      <c r="L36" s="2">
        <v>108.168746048754</v>
      </c>
      <c r="M36" s="2">
        <v>23.397296721543899</v>
      </c>
      <c r="N36" s="3">
        <v>26.262840266614798</v>
      </c>
      <c r="P36" s="4"/>
      <c r="Q36" s="5" t="s">
        <v>45</v>
      </c>
      <c r="R36" s="5" t="s">
        <v>46</v>
      </c>
      <c r="S36" s="5" t="s">
        <v>47</v>
      </c>
    </row>
    <row r="37" spans="1:40" x14ac:dyDescent="0.35">
      <c r="A37" s="2">
        <v>23.726236358392999</v>
      </c>
      <c r="B37" s="2">
        <v>17.5969751498106</v>
      </c>
      <c r="C37" s="2">
        <v>136.044697131226</v>
      </c>
      <c r="D37" s="2">
        <v>22.994393284664699</v>
      </c>
      <c r="E37" s="2">
        <v>26.5542065275536</v>
      </c>
      <c r="F37" s="2">
        <v>44.2741824491575</v>
      </c>
      <c r="G37" s="2">
        <v>42.519084810769002</v>
      </c>
      <c r="H37" s="2">
        <v>34.409352935619999</v>
      </c>
      <c r="I37" s="2">
        <v>31.450961909061402</v>
      </c>
      <c r="J37" s="2">
        <v>36.463578901805903</v>
      </c>
      <c r="K37" s="2">
        <v>62.397327045086399</v>
      </c>
      <c r="L37" s="2">
        <v>85.464194236879095</v>
      </c>
      <c r="M37" s="2">
        <v>36.870606511159302</v>
      </c>
      <c r="N37" s="3">
        <v>33.277559245929602</v>
      </c>
      <c r="P37" s="4" t="s">
        <v>40</v>
      </c>
      <c r="Q37" s="4">
        <f>AVERAGE(A3:B56,D3:E81,I3:I78,K3:L78)</f>
        <v>42.048055771885139</v>
      </c>
      <c r="R37" s="4">
        <f>AVERAGE(G3:H66,C3:C62,M3:N67,J3:J74)</f>
        <v>42.009445339488636</v>
      </c>
      <c r="S37" s="4">
        <f>AVERAGE(F3:F66)</f>
        <v>49.388034210168563</v>
      </c>
    </row>
    <row r="38" spans="1:40" x14ac:dyDescent="0.35">
      <c r="A38" s="2">
        <v>52.198941643496397</v>
      </c>
      <c r="B38" s="2">
        <v>18.0945257250943</v>
      </c>
      <c r="C38" s="2">
        <v>141.39024843160399</v>
      </c>
      <c r="D38" s="2">
        <v>44.333966387266599</v>
      </c>
      <c r="E38" s="2">
        <v>94.760175960918303</v>
      </c>
      <c r="F38" s="2">
        <v>92.176153436883794</v>
      </c>
      <c r="G38" s="2">
        <v>31.924696044241099</v>
      </c>
      <c r="H38" s="2">
        <v>69.563961964692297</v>
      </c>
      <c r="I38" s="2">
        <v>37.024284056246103</v>
      </c>
      <c r="J38" s="2">
        <v>42.824675321890901</v>
      </c>
      <c r="K38" s="2">
        <v>19.9810119655696</v>
      </c>
      <c r="L38" s="2">
        <v>96.583090797763603</v>
      </c>
      <c r="M38" s="2">
        <v>27.6058099340603</v>
      </c>
      <c r="N38" s="3">
        <v>48.588009098358597</v>
      </c>
      <c r="P38" s="4" t="s">
        <v>30</v>
      </c>
      <c r="Q38" s="4">
        <f>_xlfn.VAR.P(A3:B56,D3:E81,I3:I78,K3:L78)</f>
        <v>1028.9999917722903</v>
      </c>
      <c r="R38" s="4">
        <f>_xlfn.VAR.P(G3:H66,C3:C62,M3:N67,J3:J74)</f>
        <v>1151.6018866628078</v>
      </c>
      <c r="S38" s="4">
        <f>_xlfn.VAR.P(F3:F66)</f>
        <v>1388.1674448170584</v>
      </c>
    </row>
    <row r="39" spans="1:40" x14ac:dyDescent="0.35">
      <c r="A39" s="2">
        <v>23.966085407275099</v>
      </c>
      <c r="B39" s="2">
        <v>16.547090510619899</v>
      </c>
      <c r="C39" s="2">
        <v>147.265054317862</v>
      </c>
      <c r="D39" s="2">
        <v>46.967083371450499</v>
      </c>
      <c r="E39" s="2">
        <v>33.180171871554798</v>
      </c>
      <c r="F39" s="2">
        <v>64.679610072035203</v>
      </c>
      <c r="G39" s="2">
        <v>38.032140444857397</v>
      </c>
      <c r="H39" s="2">
        <v>36.255783243346201</v>
      </c>
      <c r="I39" s="2">
        <v>37.884656513985597</v>
      </c>
      <c r="J39" s="2">
        <v>39.657376709047099</v>
      </c>
      <c r="K39" s="2">
        <v>48.897066864939603</v>
      </c>
      <c r="L39" s="2">
        <v>82.248326212039103</v>
      </c>
      <c r="M39" s="2">
        <v>35.5860218059941</v>
      </c>
      <c r="N39" s="3">
        <v>19.5977321250136</v>
      </c>
      <c r="P39" s="4" t="s">
        <v>29</v>
      </c>
      <c r="Q39" s="4">
        <f>COUNTA(A3:B56,D3:E81,I3:I78,K3:L78)</f>
        <v>446</v>
      </c>
      <c r="R39" s="4">
        <f>COUNTA(G3:H66,C3:C62,M3:N67,J3:J74)</f>
        <v>378</v>
      </c>
      <c r="S39" s="4">
        <f>COUNTA(F3:F66)</f>
        <v>64</v>
      </c>
    </row>
    <row r="40" spans="1:40" x14ac:dyDescent="0.35">
      <c r="A40" s="2">
        <v>28.883022591588698</v>
      </c>
      <c r="B40" s="2">
        <v>21.2613439908448</v>
      </c>
      <c r="C40" s="2">
        <v>114.714332431755</v>
      </c>
      <c r="D40" s="2">
        <v>85.865889145630803</v>
      </c>
      <c r="E40" s="2">
        <v>59.378974808859397</v>
      </c>
      <c r="F40" s="2">
        <v>31.788974936681999</v>
      </c>
      <c r="G40" s="2">
        <v>45.686536100326201</v>
      </c>
      <c r="H40" s="2">
        <v>33.731225459786799</v>
      </c>
      <c r="I40" s="2">
        <v>30.024611327033401</v>
      </c>
      <c r="J40" s="2">
        <v>62.055341322177398</v>
      </c>
      <c r="K40" s="2">
        <v>17.200243219018802</v>
      </c>
      <c r="L40" s="2">
        <v>48.050640359164099</v>
      </c>
      <c r="M40" s="2">
        <v>21.4554424721352</v>
      </c>
      <c r="N40" s="3">
        <v>21.565279266346899</v>
      </c>
    </row>
    <row r="41" spans="1:40" x14ac:dyDescent="0.35">
      <c r="A41" s="2">
        <v>19.836359702995999</v>
      </c>
      <c r="B41" s="2">
        <v>18.480482450712699</v>
      </c>
      <c r="C41" s="2">
        <v>101.612156852184</v>
      </c>
      <c r="D41" s="2">
        <v>25.729604161166499</v>
      </c>
      <c r="E41" s="2">
        <v>52.024659908753399</v>
      </c>
      <c r="F41" s="2">
        <v>59.757595304424399</v>
      </c>
      <c r="G41" s="2">
        <v>42.582128829529097</v>
      </c>
      <c r="H41" s="2">
        <v>30.871066786751999</v>
      </c>
      <c r="I41" s="2">
        <v>107.45881807922299</v>
      </c>
      <c r="J41" s="2">
        <v>84.189516883290096</v>
      </c>
      <c r="K41" s="2">
        <v>59.460668491215898</v>
      </c>
      <c r="L41" s="2">
        <v>65.651490486109907</v>
      </c>
      <c r="M41" s="2">
        <v>44.997992555881297</v>
      </c>
      <c r="N41" s="3">
        <v>24.680030233281801</v>
      </c>
    </row>
    <row r="42" spans="1:40" x14ac:dyDescent="0.35">
      <c r="A42" s="2">
        <v>19.979928363138502</v>
      </c>
      <c r="B42" s="2">
        <v>16.486522432506099</v>
      </c>
      <c r="C42" s="2">
        <v>84.638719399990407</v>
      </c>
      <c r="D42" s="2">
        <v>23.811454728984501</v>
      </c>
      <c r="E42" s="2">
        <v>19.833394158494301</v>
      </c>
      <c r="F42" s="2">
        <v>67.674941970975198</v>
      </c>
      <c r="G42" s="2">
        <v>34.649015503422497</v>
      </c>
      <c r="H42" s="2">
        <v>23.4762289708213</v>
      </c>
      <c r="I42" s="2">
        <v>54.940370958350101</v>
      </c>
      <c r="J42" s="2">
        <v>102.05226599949199</v>
      </c>
      <c r="K42" s="2">
        <v>28.736157979878499</v>
      </c>
      <c r="L42" s="2">
        <v>23.210608231049999</v>
      </c>
      <c r="M42" s="2">
        <v>24.721962326334999</v>
      </c>
      <c r="N42" s="3">
        <v>19.002955652621399</v>
      </c>
      <c r="U42" s="10" t="s">
        <v>41</v>
      </c>
      <c r="V42" s="4" cm="1">
        <f t="array" ref="V42">(SUM(Q37:S37*Q39:S39))/SUM(Q39:S39)</f>
        <v>42.560627704998048</v>
      </c>
    </row>
    <row r="43" spans="1:40" x14ac:dyDescent="0.35">
      <c r="A43" s="2">
        <v>17.347174497928901</v>
      </c>
      <c r="B43" s="2">
        <v>19.504069360414402</v>
      </c>
      <c r="C43" s="2">
        <v>129.803163172203</v>
      </c>
      <c r="D43" s="2">
        <v>19.861578186373301</v>
      </c>
      <c r="E43" s="2">
        <v>80.247655820485093</v>
      </c>
      <c r="F43" s="2">
        <v>49.861036824314603</v>
      </c>
      <c r="G43" s="2">
        <v>35.396042983462003</v>
      </c>
      <c r="H43" s="2">
        <v>60.2066116346695</v>
      </c>
      <c r="I43" s="2">
        <v>96.917805628786496</v>
      </c>
      <c r="J43" s="2">
        <v>97.580192491193003</v>
      </c>
      <c r="K43" s="2">
        <v>105.855028065558</v>
      </c>
      <c r="L43" s="2">
        <v>40.860344939590298</v>
      </c>
      <c r="M43" s="2">
        <v>28.7496636325073</v>
      </c>
      <c r="N43" s="3">
        <v>18.517471411234201</v>
      </c>
      <c r="U43" s="10" t="s">
        <v>42</v>
      </c>
      <c r="V43" s="4" cm="1">
        <f t="array" ref="V43">SUM(Q39:S39*(Q37:S37-V42)^2)/(Q48-1)</f>
        <v>1607.6387118033738</v>
      </c>
      <c r="Y43" t="s">
        <v>52</v>
      </c>
    </row>
    <row r="44" spans="1:40" x14ac:dyDescent="0.35">
      <c r="A44" s="2">
        <v>20.897504249392998</v>
      </c>
      <c r="B44" s="2">
        <v>18.2849184834601</v>
      </c>
      <c r="C44" s="2">
        <v>87.438958603146503</v>
      </c>
      <c r="D44" s="2">
        <v>19.369880921877201</v>
      </c>
      <c r="E44" s="2">
        <v>45.579146384235102</v>
      </c>
      <c r="F44" s="2">
        <v>34.302554301196402</v>
      </c>
      <c r="G44" s="2">
        <v>60.813932716686899</v>
      </c>
      <c r="H44" s="2">
        <v>15.5285230992063</v>
      </c>
      <c r="I44" s="2">
        <v>68.353175551352606</v>
      </c>
      <c r="J44" s="2">
        <v>55.441980800327201</v>
      </c>
      <c r="K44" s="2">
        <v>29.779394987805301</v>
      </c>
      <c r="L44" s="2">
        <v>37.870898578026598</v>
      </c>
      <c r="M44" s="2">
        <v>30.498962375751901</v>
      </c>
      <c r="N44" s="3">
        <v>16.909084669909198</v>
      </c>
      <c r="U44" s="10" t="s">
        <v>43</v>
      </c>
      <c r="V44" s="4" cm="1">
        <f t="array" ref="V44">SUM((Q39:S39-1)*(Q38:S38))/(P27-Q48)</f>
        <v>1106.7948662531326</v>
      </c>
    </row>
    <row r="45" spans="1:40" x14ac:dyDescent="0.35">
      <c r="A45" s="2">
        <v>21.606052281288001</v>
      </c>
      <c r="B45" s="2">
        <v>19.183526804698399</v>
      </c>
      <c r="C45" s="2">
        <v>98.086587470166904</v>
      </c>
      <c r="D45" s="2">
        <v>23.213858054023699</v>
      </c>
      <c r="E45" s="2">
        <v>99.719977836190395</v>
      </c>
      <c r="F45" s="2">
        <v>27.928425052954601</v>
      </c>
      <c r="G45" s="2">
        <v>36.969478041453499</v>
      </c>
      <c r="H45" s="2">
        <v>36.110178733521103</v>
      </c>
      <c r="I45" s="2">
        <v>49.440592539157599</v>
      </c>
      <c r="J45" s="2">
        <v>84.620231777805003</v>
      </c>
      <c r="K45" s="2">
        <v>88.121689162224797</v>
      </c>
      <c r="L45" s="2">
        <v>27.352487914499498</v>
      </c>
      <c r="M45" s="2">
        <v>36.645402903668199</v>
      </c>
      <c r="N45" s="3">
        <v>17.592518530411098</v>
      </c>
      <c r="Q45" s="5" t="s">
        <v>61</v>
      </c>
      <c r="U45" s="4"/>
      <c r="V45" s="4"/>
    </row>
    <row r="46" spans="1:40" x14ac:dyDescent="0.35">
      <c r="A46" s="2">
        <v>19.2354789404652</v>
      </c>
      <c r="B46" s="2">
        <v>17.462658514771899</v>
      </c>
      <c r="C46" s="2">
        <v>111.589635225929</v>
      </c>
      <c r="D46" s="2">
        <v>18.009525506983099</v>
      </c>
      <c r="E46" s="2">
        <v>85.811235395958803</v>
      </c>
      <c r="F46" s="2">
        <v>48.533868749464503</v>
      </c>
      <c r="G46" s="2">
        <v>51.849373735581999</v>
      </c>
      <c r="H46" s="2">
        <v>77.095399767167294</v>
      </c>
      <c r="I46" s="2">
        <v>79.623630724323903</v>
      </c>
      <c r="J46" s="2">
        <v>100.259588348663</v>
      </c>
      <c r="K46" s="2">
        <v>75.283465908596796</v>
      </c>
      <c r="L46" s="2">
        <v>25.155218384379101</v>
      </c>
      <c r="M46" s="2">
        <v>35.122595812935103</v>
      </c>
      <c r="N46" s="3">
        <v>16.2662448459286</v>
      </c>
      <c r="Q46" s="8">
        <f>SUM(Q39:S39)</f>
        <v>888</v>
      </c>
      <c r="U46" s="4" t="s">
        <v>44</v>
      </c>
      <c r="V46" s="15">
        <f>V43/V44</f>
        <v>1.4525173189913354</v>
      </c>
      <c r="Y46" t="s">
        <v>50</v>
      </c>
    </row>
    <row r="47" spans="1:40" x14ac:dyDescent="0.35">
      <c r="A47" s="2">
        <v>16.387960966116299</v>
      </c>
      <c r="B47" s="2">
        <v>18.872654937469001</v>
      </c>
      <c r="C47" s="2">
        <v>91.291330872209201</v>
      </c>
      <c r="D47" s="2">
        <v>21.6726308348474</v>
      </c>
      <c r="E47" s="2">
        <v>42.656343612974901</v>
      </c>
      <c r="F47" s="2">
        <v>66.964170463130301</v>
      </c>
      <c r="G47" s="2">
        <v>49.3801185952426</v>
      </c>
      <c r="H47" s="2">
        <v>39.461915630182197</v>
      </c>
      <c r="I47" s="2">
        <v>75.1822092489802</v>
      </c>
      <c r="J47" s="2">
        <v>108.289630958209</v>
      </c>
      <c r="K47" s="2">
        <v>44.519025343224897</v>
      </c>
      <c r="L47" s="2">
        <v>47.625689804489397</v>
      </c>
      <c r="M47" s="2">
        <v>29.446948147362399</v>
      </c>
      <c r="N47" s="3">
        <v>21.075068380530801</v>
      </c>
      <c r="Q47" s="5" t="s">
        <v>62</v>
      </c>
    </row>
    <row r="48" spans="1:40" x14ac:dyDescent="0.35">
      <c r="A48" s="2">
        <v>17.492996612272201</v>
      </c>
      <c r="B48" s="2"/>
      <c r="C48" s="2">
        <v>19.8425344049116</v>
      </c>
      <c r="D48" s="2">
        <v>22.703189729626299</v>
      </c>
      <c r="E48" s="2">
        <v>25.467700100355898</v>
      </c>
      <c r="F48" s="2">
        <v>50.1140686531866</v>
      </c>
      <c r="G48" s="2">
        <v>73.552989943928594</v>
      </c>
      <c r="H48" s="2">
        <v>57.669921936595998</v>
      </c>
      <c r="I48" s="2">
        <v>88.251243440616804</v>
      </c>
      <c r="J48" s="2">
        <v>79.813128818756297</v>
      </c>
      <c r="K48" s="2">
        <v>67.578613628796703</v>
      </c>
      <c r="L48" s="2">
        <v>42.774076734442502</v>
      </c>
      <c r="M48" s="2">
        <v>34.680875440205298</v>
      </c>
      <c r="N48" s="3">
        <v>17.042070487406601</v>
      </c>
      <c r="Q48" s="8">
        <v>3</v>
      </c>
    </row>
    <row r="49" spans="1:41" x14ac:dyDescent="0.35">
      <c r="A49" s="2">
        <v>18.037561963299499</v>
      </c>
      <c r="B49" s="2"/>
      <c r="C49" s="2">
        <v>18.5796928377741</v>
      </c>
      <c r="D49" s="2">
        <v>20.2118288029505</v>
      </c>
      <c r="E49" s="2">
        <v>47.565839300092101</v>
      </c>
      <c r="F49" s="2">
        <v>46.575374973256402</v>
      </c>
      <c r="G49" s="2">
        <v>72.468475483355903</v>
      </c>
      <c r="H49" s="2">
        <v>66.535646813065995</v>
      </c>
      <c r="I49" s="2">
        <v>61.478889811133101</v>
      </c>
      <c r="J49" s="2">
        <v>82.5364283108687</v>
      </c>
      <c r="K49" s="2">
        <v>64.531683003068295</v>
      </c>
      <c r="L49" s="2">
        <v>47.7667692062508</v>
      </c>
      <c r="M49" s="2">
        <v>28.719450136340299</v>
      </c>
      <c r="N49" s="3">
        <v>20.128366657646101</v>
      </c>
    </row>
    <row r="50" spans="1:41" x14ac:dyDescent="0.35">
      <c r="A50" s="2">
        <v>19.4764610446577</v>
      </c>
      <c r="B50" s="2"/>
      <c r="C50" s="2">
        <v>17.459548930567699</v>
      </c>
      <c r="D50" s="2">
        <v>22.388791382132499</v>
      </c>
      <c r="E50" s="2">
        <v>62.827319772589902</v>
      </c>
      <c r="F50" s="2">
        <v>65.957407040958103</v>
      </c>
      <c r="G50" s="2">
        <v>44.6491091218317</v>
      </c>
      <c r="H50" s="2">
        <v>50.654550535503098</v>
      </c>
      <c r="I50" s="2">
        <v>93.024620314519296</v>
      </c>
      <c r="J50" s="2">
        <v>82.2705177264925</v>
      </c>
      <c r="K50" s="2">
        <v>71.406072377809906</v>
      </c>
      <c r="L50" s="2">
        <v>29.437952494338202</v>
      </c>
      <c r="M50" s="2">
        <v>35.6061270429364</v>
      </c>
      <c r="N50" s="3">
        <v>21.2740772340963</v>
      </c>
    </row>
    <row r="51" spans="1:41" x14ac:dyDescent="0.35">
      <c r="A51" s="2">
        <v>21.7666550047757</v>
      </c>
      <c r="B51" s="2"/>
      <c r="C51" s="2">
        <v>18.667264887931001</v>
      </c>
      <c r="D51" s="2">
        <v>20.271498414754198</v>
      </c>
      <c r="E51" s="2">
        <v>25.6270670368224</v>
      </c>
      <c r="F51" s="2">
        <v>29.534638354332198</v>
      </c>
      <c r="G51" s="2">
        <v>22.681206874106</v>
      </c>
      <c r="H51" s="2">
        <v>37.0353459176944</v>
      </c>
      <c r="I51" s="2">
        <v>74.253688366769197</v>
      </c>
      <c r="J51" s="2">
        <v>75.257470393553703</v>
      </c>
      <c r="K51" s="2">
        <v>24.596191707302001</v>
      </c>
      <c r="L51" s="2">
        <v>53.4945328980534</v>
      </c>
      <c r="M51" s="2">
        <v>21.244929951143199</v>
      </c>
      <c r="N51" s="3">
        <v>17.400724495927399</v>
      </c>
    </row>
    <row r="52" spans="1:41" x14ac:dyDescent="0.35">
      <c r="A52" s="2">
        <v>17.880697244729099</v>
      </c>
      <c r="B52" s="2"/>
      <c r="C52" s="2">
        <v>16.067619029320898</v>
      </c>
      <c r="D52" s="2">
        <v>20.765788536254501</v>
      </c>
      <c r="E52" s="2">
        <v>54.720261860934201</v>
      </c>
      <c r="F52" s="2">
        <v>22.662156238784</v>
      </c>
      <c r="G52" s="2">
        <v>20.969319490992302</v>
      </c>
      <c r="H52" s="2">
        <v>25.103687159336801</v>
      </c>
      <c r="I52" s="2">
        <v>96.108351103616499</v>
      </c>
      <c r="J52" s="2">
        <v>116.18936859079599</v>
      </c>
      <c r="K52" s="2">
        <v>24.282200232165</v>
      </c>
      <c r="L52" s="2">
        <v>40.8451748311182</v>
      </c>
      <c r="M52" s="2">
        <v>16.9148519530216</v>
      </c>
      <c r="N52" s="3">
        <v>19.704363857521098</v>
      </c>
    </row>
    <row r="53" spans="1:41" x14ac:dyDescent="0.35">
      <c r="A53" s="2">
        <v>17.472840657988701</v>
      </c>
      <c r="B53" s="2"/>
      <c r="C53" s="2">
        <v>17.360941348352</v>
      </c>
      <c r="D53" s="2">
        <v>19.472397723031001</v>
      </c>
      <c r="E53" s="2">
        <v>20.970975667430299</v>
      </c>
      <c r="F53" s="2">
        <v>21.158728686080799</v>
      </c>
      <c r="G53" s="2">
        <v>22.13820507218</v>
      </c>
      <c r="H53" s="2">
        <v>21.644898361815802</v>
      </c>
      <c r="I53" s="2">
        <v>99.308995753092802</v>
      </c>
      <c r="J53" s="2">
        <v>95.290028436928694</v>
      </c>
      <c r="K53" s="2">
        <v>26.136080434489401</v>
      </c>
      <c r="L53" s="2">
        <v>33.854829423446603</v>
      </c>
      <c r="M53" s="2">
        <v>18.088513845535001</v>
      </c>
      <c r="N53" s="3">
        <v>18.835585529341401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x14ac:dyDescent="0.35">
      <c r="A54" s="2">
        <v>17.006857168448899</v>
      </c>
      <c r="B54" s="2"/>
      <c r="C54" s="2">
        <v>17.623322285297998</v>
      </c>
      <c r="D54" s="2">
        <v>18.5895301507115</v>
      </c>
      <c r="E54" s="2">
        <v>56.998605484378999</v>
      </c>
      <c r="F54" s="2">
        <v>21.266564797142799</v>
      </c>
      <c r="G54" s="2">
        <v>20.523742243755901</v>
      </c>
      <c r="H54" s="2">
        <v>21.689569069556299</v>
      </c>
      <c r="I54" s="2">
        <v>118.12446938045601</v>
      </c>
      <c r="J54" s="2">
        <v>96.602240836125901</v>
      </c>
      <c r="K54" s="2">
        <v>19.784250778783999</v>
      </c>
      <c r="L54" s="2">
        <v>47.736406884780699</v>
      </c>
      <c r="M54" s="2">
        <v>16.339398211944101</v>
      </c>
      <c r="N54" s="3">
        <v>17.1578721248435</v>
      </c>
    </row>
    <row r="55" spans="1:41" x14ac:dyDescent="0.35">
      <c r="A55" s="2">
        <v>17.616205843709199</v>
      </c>
      <c r="B55" s="2"/>
      <c r="C55" s="2">
        <v>18.776276612388902</v>
      </c>
      <c r="D55" s="2"/>
      <c r="E55" s="2">
        <v>19.631375256274001</v>
      </c>
      <c r="F55" s="2">
        <v>21.9037416150565</v>
      </c>
      <c r="G55" s="2">
        <v>17.717263227197101</v>
      </c>
      <c r="H55" s="2">
        <v>23.9379750274712</v>
      </c>
      <c r="I55" s="2">
        <v>72.630865780611003</v>
      </c>
      <c r="J55" s="2">
        <v>80.9747728941649</v>
      </c>
      <c r="K55" s="2">
        <v>20.208213305069499</v>
      </c>
      <c r="L55" s="2">
        <v>42.943052541256797</v>
      </c>
      <c r="M55" s="2">
        <v>17.020833615884499</v>
      </c>
      <c r="N55" s="3">
        <v>17.737843260134699</v>
      </c>
    </row>
    <row r="56" spans="1:41" x14ac:dyDescent="0.35">
      <c r="A56" s="2">
        <v>20.4650772673448</v>
      </c>
      <c r="B56" s="2"/>
      <c r="C56" s="2">
        <v>18.500304111689001</v>
      </c>
      <c r="D56" s="2"/>
      <c r="E56" s="2">
        <v>31.2396122254547</v>
      </c>
      <c r="F56" s="2">
        <v>19.319867009736601</v>
      </c>
      <c r="G56" s="2">
        <v>23.120279663656099</v>
      </c>
      <c r="H56" s="2">
        <v>27.158912427244601</v>
      </c>
      <c r="I56" s="2">
        <v>95.097427925871102</v>
      </c>
      <c r="J56" s="2">
        <v>108.799428351573</v>
      </c>
      <c r="K56" s="2">
        <v>18.1732111445349</v>
      </c>
      <c r="L56" s="2">
        <v>63.116748414878799</v>
      </c>
      <c r="M56" s="2">
        <v>17.841670811878501</v>
      </c>
      <c r="N56" s="3">
        <v>22.273633819736599</v>
      </c>
      <c r="P56" s="4"/>
      <c r="Q56" s="5" t="s">
        <v>53</v>
      </c>
      <c r="R56" s="5" t="s">
        <v>54</v>
      </c>
      <c r="S56" s="5" t="s">
        <v>55</v>
      </c>
      <c r="T56" s="5" t="s">
        <v>56</v>
      </c>
      <c r="U56" s="5" t="s">
        <v>19</v>
      </c>
      <c r="V56" s="5" t="s">
        <v>22</v>
      </c>
      <c r="W56" s="5" t="s">
        <v>23</v>
      </c>
      <c r="X56" s="5" t="s">
        <v>58</v>
      </c>
      <c r="Y56" s="5" t="s">
        <v>57</v>
      </c>
    </row>
    <row r="57" spans="1:41" x14ac:dyDescent="0.35">
      <c r="A57" s="2"/>
      <c r="B57" s="2"/>
      <c r="C57" s="2">
        <v>19.2749333078932</v>
      </c>
      <c r="D57" s="2"/>
      <c r="E57" s="2">
        <v>65.933855800691703</v>
      </c>
      <c r="F57" s="2">
        <v>21.161178386610899</v>
      </c>
      <c r="G57" s="2">
        <v>26.8766389554422</v>
      </c>
      <c r="H57" s="2">
        <v>17.1556421100737</v>
      </c>
      <c r="I57" s="2">
        <v>68.394623347563495</v>
      </c>
      <c r="J57" s="2">
        <v>26.608767052201198</v>
      </c>
      <c r="K57" s="2">
        <v>24.0522023043975</v>
      </c>
      <c r="L57" s="2">
        <v>43.563542623271701</v>
      </c>
      <c r="M57" s="2">
        <v>19.182223377526199</v>
      </c>
      <c r="N57" s="3"/>
      <c r="P57" s="4" t="s">
        <v>40</v>
      </c>
      <c r="Q57" s="4">
        <f>AVERAGE(A3:B56)</f>
        <v>29.049834824403142</v>
      </c>
      <c r="R57" s="4">
        <f>AVERAGE(C3:C62)</f>
        <v>47.686972942686545</v>
      </c>
      <c r="S57" s="4">
        <f>AVERAGE(D3:E81)</f>
        <v>48.976660090194912</v>
      </c>
      <c r="T57" s="4">
        <f>AVERAGE(G3:H66)</f>
        <v>48.244172274771927</v>
      </c>
      <c r="U57" s="4">
        <f>AVERAGE(F3:F66)</f>
        <v>49.388034210168563</v>
      </c>
      <c r="V57" s="4">
        <f>AVERAGE(I3:I78)</f>
        <v>41.216495661882774</v>
      </c>
      <c r="W57" s="4">
        <f>AVERAGE(J3:J78)</f>
        <v>41.46978046672335</v>
      </c>
      <c r="X57" s="4">
        <f>AVERAGE(K3:L78)</f>
        <v>45.207879175187479</v>
      </c>
      <c r="Y57" s="4">
        <f>AVERAGE(M3:N66)</f>
        <v>32.688760313479889</v>
      </c>
    </row>
    <row r="58" spans="1:41" x14ac:dyDescent="0.35">
      <c r="A58" s="2"/>
      <c r="B58" s="2"/>
      <c r="C58" s="2">
        <v>16.777974438132901</v>
      </c>
      <c r="D58" s="2"/>
      <c r="E58" s="2">
        <v>31.639240851041802</v>
      </c>
      <c r="F58" s="2">
        <v>27.2660618351469</v>
      </c>
      <c r="G58" s="2">
        <v>21.0415742552801</v>
      </c>
      <c r="H58" s="2">
        <v>24.1941897608788</v>
      </c>
      <c r="I58" s="2">
        <v>89.487959835806805</v>
      </c>
      <c r="J58" s="2">
        <v>18.526796682804001</v>
      </c>
      <c r="K58" s="2">
        <v>20.258401271809799</v>
      </c>
      <c r="L58" s="2">
        <v>44.7685135964362</v>
      </c>
      <c r="M58" s="2">
        <v>16.788819925958698</v>
      </c>
      <c r="N58" s="3"/>
      <c r="P58" s="4" t="s">
        <v>30</v>
      </c>
      <c r="Q58" s="4">
        <f>_xlfn.VAR.P(A3:B56)</f>
        <v>178.9589728767194</v>
      </c>
      <c r="R58" s="4">
        <f>_xlfn.VAR.P(C3:C62)</f>
        <v>1681.6188582545942</v>
      </c>
      <c r="S58" s="4">
        <f>_xlfn.VAR.P(D3:E81)</f>
        <v>1548.7706064112008</v>
      </c>
      <c r="T58" s="4">
        <f>_xlfn.VAR.P(G3:H66)</f>
        <v>1494.8303908371277</v>
      </c>
      <c r="U58" s="4">
        <f>_xlfn.VAR.P(F3:F66)</f>
        <v>1388.1674448170584</v>
      </c>
      <c r="V58" s="4">
        <f>_xlfn.VAR.P(I3:I78)</f>
        <v>774.37380947687382</v>
      </c>
      <c r="W58" s="4">
        <f>_xlfn.VAR.P(J3:J78)</f>
        <v>840.01813703004802</v>
      </c>
      <c r="X58" s="4">
        <f>_xlfn.VAR.P(K3:L78)</f>
        <v>1107.2154913682418</v>
      </c>
      <c r="Y58" s="4">
        <f>_xlfn.VAR.P(M3:N66)</f>
        <v>554.29571611785445</v>
      </c>
    </row>
    <row r="59" spans="1:41" x14ac:dyDescent="0.35">
      <c r="A59" s="2"/>
      <c r="B59" s="2"/>
      <c r="C59" s="2">
        <v>16.751806288503499</v>
      </c>
      <c r="D59" s="2"/>
      <c r="E59" s="2">
        <v>72.966393280207697</v>
      </c>
      <c r="F59" s="2">
        <v>22.8044670216226</v>
      </c>
      <c r="G59" s="2">
        <v>27.386535544072501</v>
      </c>
      <c r="H59" s="2">
        <v>24.0647475938318</v>
      </c>
      <c r="I59" s="2">
        <v>64.028096333434803</v>
      </c>
      <c r="J59" s="2">
        <v>18.747031320798101</v>
      </c>
      <c r="K59" s="2">
        <v>20.811851403188701</v>
      </c>
      <c r="L59" s="2">
        <v>22.872680759798602</v>
      </c>
      <c r="M59" s="2">
        <v>17.529432629705401</v>
      </c>
      <c r="N59" s="3"/>
      <c r="P59" s="4" t="s">
        <v>29</v>
      </c>
      <c r="Q59" s="4">
        <f>COUNTA(A3:B56)</f>
        <v>99</v>
      </c>
      <c r="R59" s="4">
        <f>COUNTA(C3:C62)</f>
        <v>60</v>
      </c>
      <c r="S59" s="4">
        <f>COUNTA(D3:E81)</f>
        <v>131</v>
      </c>
      <c r="T59" s="4">
        <f>COUNTA(G3:H66)</f>
        <v>128</v>
      </c>
      <c r="U59" s="4">
        <f>COUNTA(F3:F66)</f>
        <v>64</v>
      </c>
      <c r="V59" s="4">
        <f>COUNTA(I3:I78)</f>
        <v>76</v>
      </c>
      <c r="W59" s="4">
        <f>COUNTA(J3:J78)</f>
        <v>72</v>
      </c>
      <c r="X59" s="4">
        <f>COUNTA(K3:L78)</f>
        <v>140</v>
      </c>
      <c r="Y59" s="4">
        <f>COUNTA(M3:N66)</f>
        <v>118</v>
      </c>
    </row>
    <row r="60" spans="1:41" x14ac:dyDescent="0.35">
      <c r="A60" s="2"/>
      <c r="B60" s="2"/>
      <c r="C60" s="2">
        <v>18.392546894396499</v>
      </c>
      <c r="D60" s="2"/>
      <c r="E60" s="2">
        <v>32.442671579254799</v>
      </c>
      <c r="F60" s="2">
        <v>20.4571152221068</v>
      </c>
      <c r="G60" s="2">
        <v>26.054694958215102</v>
      </c>
      <c r="H60" s="2">
        <v>30.587384913816798</v>
      </c>
      <c r="I60" s="2">
        <v>21.1677250372875</v>
      </c>
      <c r="J60" s="2">
        <v>19.204787050544098</v>
      </c>
      <c r="K60" s="2">
        <v>22.844674517345101</v>
      </c>
      <c r="L60" s="2">
        <v>25.392760680851499</v>
      </c>
      <c r="M60" s="2">
        <v>18.159989491515901</v>
      </c>
      <c r="N60" s="3"/>
    </row>
    <row r="61" spans="1:41" x14ac:dyDescent="0.35">
      <c r="A61" s="2"/>
      <c r="B61" s="2"/>
      <c r="C61" s="2">
        <v>19.1227158123984</v>
      </c>
      <c r="D61" s="2"/>
      <c r="E61" s="2">
        <v>19.547890740451301</v>
      </c>
      <c r="F61" s="2">
        <v>22.0685605326805</v>
      </c>
      <c r="G61" s="2">
        <v>21.3293199075766</v>
      </c>
      <c r="H61" s="2">
        <v>25.347199405382</v>
      </c>
      <c r="I61" s="2">
        <v>19.277993977245</v>
      </c>
      <c r="J61" s="2">
        <v>19.834745666645698</v>
      </c>
      <c r="K61" s="2">
        <v>23.5301549740702</v>
      </c>
      <c r="L61" s="2">
        <v>16.9507452314507</v>
      </c>
      <c r="M61" s="2">
        <v>21.054980799963101</v>
      </c>
      <c r="N61" s="3"/>
      <c r="P61" s="5" t="s">
        <v>61</v>
      </c>
      <c r="AB61" t="s">
        <v>59</v>
      </c>
    </row>
    <row r="62" spans="1:41" x14ac:dyDescent="0.35">
      <c r="A62" s="2"/>
      <c r="B62" s="2"/>
      <c r="C62" s="2">
        <v>23.166200210285599</v>
      </c>
      <c r="D62" s="2"/>
      <c r="E62" s="2">
        <v>19.6373777686841</v>
      </c>
      <c r="F62" s="2">
        <v>19.826018321780399</v>
      </c>
      <c r="G62" s="2">
        <v>22.691760043381699</v>
      </c>
      <c r="H62" s="2">
        <v>21.055394958341001</v>
      </c>
      <c r="I62" s="2">
        <v>19.852696068715801</v>
      </c>
      <c r="J62" s="2">
        <v>16.424014805414</v>
      </c>
      <c r="K62" s="2">
        <v>35.745028111658797</v>
      </c>
      <c r="L62" s="2">
        <v>19.517546593279</v>
      </c>
      <c r="M62" s="2">
        <v>20.265902439694202</v>
      </c>
      <c r="N62" s="3"/>
      <c r="P62" s="8">
        <f>SUM(Q59:Y59)</f>
        <v>888</v>
      </c>
    </row>
    <row r="63" spans="1:41" x14ac:dyDescent="0.35">
      <c r="A63" s="2"/>
      <c r="B63" s="2"/>
      <c r="C63" s="2"/>
      <c r="D63" s="2"/>
      <c r="E63" s="2">
        <v>28.256862829224499</v>
      </c>
      <c r="F63" s="2">
        <v>21.648159884219801</v>
      </c>
      <c r="G63" s="2">
        <v>22.250562443266201</v>
      </c>
      <c r="H63" s="2">
        <v>19.439358201757098</v>
      </c>
      <c r="I63" s="2">
        <v>18.185610694840399</v>
      </c>
      <c r="J63" s="2">
        <v>17.393717362865701</v>
      </c>
      <c r="K63" s="2">
        <v>18.849052264240701</v>
      </c>
      <c r="L63" s="2">
        <v>29.293714619532299</v>
      </c>
      <c r="M63" s="2">
        <v>17.980720089768901</v>
      </c>
      <c r="N63" s="3"/>
      <c r="P63" s="5" t="s">
        <v>62</v>
      </c>
    </row>
    <row r="64" spans="1:41" x14ac:dyDescent="0.35">
      <c r="A64" s="2"/>
      <c r="B64" s="2"/>
      <c r="C64" s="2"/>
      <c r="D64" s="2"/>
      <c r="E64" s="2">
        <v>22.927210277387399</v>
      </c>
      <c r="F64" s="2">
        <v>22.622380319683099</v>
      </c>
      <c r="G64" s="2">
        <v>21.386359452430899</v>
      </c>
      <c r="H64" s="2">
        <v>19.487545416330899</v>
      </c>
      <c r="I64" s="2">
        <v>18.975184725439899</v>
      </c>
      <c r="J64" s="2">
        <v>19.039901145367299</v>
      </c>
      <c r="K64" s="2">
        <v>21.227297123152901</v>
      </c>
      <c r="L64" s="2">
        <v>23.208006126780202</v>
      </c>
      <c r="M64" s="2">
        <v>19.125726159688401</v>
      </c>
      <c r="N64" s="3"/>
      <c r="P64" s="8">
        <v>9</v>
      </c>
      <c r="AB64" t="s">
        <v>60</v>
      </c>
    </row>
    <row r="65" spans="1:41" x14ac:dyDescent="0.35">
      <c r="A65" s="2"/>
      <c r="B65" s="2"/>
      <c r="C65" s="2"/>
      <c r="D65" s="2"/>
      <c r="E65" s="2">
        <v>24.2334767684155</v>
      </c>
      <c r="F65" s="2">
        <v>26.314140626725401</v>
      </c>
      <c r="G65" s="2">
        <v>29.062593469744801</v>
      </c>
      <c r="H65" s="2">
        <v>20.173219787754601</v>
      </c>
      <c r="I65" s="2">
        <v>16.816190700836799</v>
      </c>
      <c r="J65" s="2">
        <v>17.4578400582276</v>
      </c>
      <c r="K65" s="2">
        <v>22.5607881716804</v>
      </c>
      <c r="L65" s="2">
        <v>18.768981170344102</v>
      </c>
      <c r="M65" s="2">
        <v>17.541501056251601</v>
      </c>
      <c r="N65" s="3"/>
      <c r="W65" s="10" t="s">
        <v>41</v>
      </c>
      <c r="X65" s="4" cm="1">
        <f t="array" ref="X65">(SUM(Q57:Y57*Q59:Y59))/SUM(Q59:Y59)</f>
        <v>42.560627704998048</v>
      </c>
    </row>
    <row r="66" spans="1:41" x14ac:dyDescent="0.35">
      <c r="A66" s="2"/>
      <c r="B66" s="2"/>
      <c r="C66" s="2"/>
      <c r="D66" s="2"/>
      <c r="E66" s="2">
        <v>25.408146887110099</v>
      </c>
      <c r="F66" s="2">
        <v>18.9453302069637</v>
      </c>
      <c r="G66" s="2">
        <v>26.960876673501499</v>
      </c>
      <c r="H66" s="2">
        <v>17.937323938662502</v>
      </c>
      <c r="I66" s="2">
        <v>19.547936342815401</v>
      </c>
      <c r="J66" s="2">
        <v>17.553921988973201</v>
      </c>
      <c r="K66" s="2">
        <v>28.200170833191599</v>
      </c>
      <c r="L66" s="2">
        <v>17.182479987872401</v>
      </c>
      <c r="M66" s="2">
        <v>18.0472342199933</v>
      </c>
      <c r="N66" s="3"/>
      <c r="W66" s="10" t="s">
        <v>42</v>
      </c>
      <c r="X66" s="4" cm="1">
        <f t="array" ref="X66">SUM(Q59:Y59*(Q57:Y57-X65)^2)/(P64-1)</f>
        <v>5607.8373694540114</v>
      </c>
    </row>
    <row r="67" spans="1:41" x14ac:dyDescent="0.35">
      <c r="A67" s="2"/>
      <c r="B67" s="2"/>
      <c r="C67" s="2"/>
      <c r="D67" s="2"/>
      <c r="E67" s="2">
        <v>17.0828662457366</v>
      </c>
      <c r="F67" s="2"/>
      <c r="G67" s="2"/>
      <c r="H67" s="2"/>
      <c r="I67" s="2">
        <v>20.478312607018999</v>
      </c>
      <c r="J67" s="2">
        <v>19.3161226301394</v>
      </c>
      <c r="K67" s="2"/>
      <c r="L67" s="2">
        <v>16.8214916038281</v>
      </c>
      <c r="M67" s="2"/>
      <c r="N67" s="3"/>
      <c r="W67" s="10" t="s">
        <v>43</v>
      </c>
      <c r="X67" s="4" cm="1">
        <f t="array" ref="X67">SUM((Q59:Y59-1)*(Q58:Y58))/(P62-P64)</f>
        <v>1060.1439761070069</v>
      </c>
    </row>
    <row r="68" spans="1:41" x14ac:dyDescent="0.35">
      <c r="A68" s="2"/>
      <c r="B68" s="2"/>
      <c r="C68" s="2"/>
      <c r="D68" s="2"/>
      <c r="E68" s="2">
        <v>21.690215863426499</v>
      </c>
      <c r="F68" s="2"/>
      <c r="G68" s="2"/>
      <c r="H68" s="2"/>
      <c r="I68" s="2">
        <v>19.067136410815198</v>
      </c>
      <c r="J68" s="2">
        <v>16.282689039488002</v>
      </c>
      <c r="K68" s="2"/>
      <c r="L68" s="2">
        <v>20.399129880238501</v>
      </c>
      <c r="M68" s="2"/>
      <c r="N68" s="3"/>
      <c r="W68" s="4"/>
      <c r="X68" s="4"/>
    </row>
    <row r="69" spans="1:41" x14ac:dyDescent="0.35">
      <c r="A69" s="2"/>
      <c r="B69" s="2"/>
      <c r="C69" s="2"/>
      <c r="D69" s="2"/>
      <c r="E69" s="2">
        <v>17.701278394777301</v>
      </c>
      <c r="F69" s="2"/>
      <c r="G69" s="2"/>
      <c r="H69" s="2"/>
      <c r="I69" s="2">
        <v>18.414493844729702</v>
      </c>
      <c r="J69" s="2">
        <v>17.2905954673857</v>
      </c>
      <c r="K69" s="2"/>
      <c r="L69" s="2">
        <v>18.2373512046141</v>
      </c>
      <c r="M69" s="2"/>
      <c r="N69" s="3"/>
      <c r="W69" s="9" t="s">
        <v>44</v>
      </c>
      <c r="X69" s="14">
        <f>X66/X67</f>
        <v>5.289694131967579</v>
      </c>
    </row>
    <row r="70" spans="1:41" x14ac:dyDescent="0.35">
      <c r="A70" s="2"/>
      <c r="B70" s="2"/>
      <c r="C70" s="2"/>
      <c r="D70" s="2"/>
      <c r="E70" s="2">
        <v>18.2598812431951</v>
      </c>
      <c r="F70" s="2"/>
      <c r="G70" s="2"/>
      <c r="H70" s="2"/>
      <c r="I70" s="2">
        <v>17.727215904293399</v>
      </c>
      <c r="J70" s="2">
        <v>20.620402950554698</v>
      </c>
      <c r="K70" s="2"/>
      <c r="L70" s="2">
        <v>16.9537332537986</v>
      </c>
      <c r="M70" s="2"/>
      <c r="N70" s="3"/>
      <c r="AA70" s="7"/>
      <c r="AB70" s="7"/>
    </row>
    <row r="71" spans="1:41" x14ac:dyDescent="0.35">
      <c r="A71" s="2"/>
      <c r="B71" s="2"/>
      <c r="C71" s="2"/>
      <c r="D71" s="2"/>
      <c r="E71" s="2">
        <v>20.011488715934501</v>
      </c>
      <c r="F71" s="2"/>
      <c r="G71" s="2"/>
      <c r="H71" s="2"/>
      <c r="I71" s="2">
        <v>18.069742851098098</v>
      </c>
      <c r="J71" s="2">
        <v>17.939976434248099</v>
      </c>
      <c r="K71" s="2"/>
      <c r="L71" s="2">
        <v>21.9664885053277</v>
      </c>
      <c r="M71" s="2"/>
      <c r="N71" s="3"/>
      <c r="AA71" s="7"/>
      <c r="AB71" s="7"/>
    </row>
    <row r="72" spans="1:41" x14ac:dyDescent="0.35">
      <c r="A72" s="2"/>
      <c r="B72" s="2"/>
      <c r="C72" s="2"/>
      <c r="D72" s="2"/>
      <c r="E72" s="2">
        <v>18.090441334503101</v>
      </c>
      <c r="F72" s="2"/>
      <c r="G72" s="2"/>
      <c r="H72" s="2"/>
      <c r="I72" s="2">
        <v>19.039858034421499</v>
      </c>
      <c r="J72" s="2">
        <v>17.6133933537403</v>
      </c>
      <c r="K72" s="2"/>
      <c r="L72" s="2">
        <v>18.0467290968698</v>
      </c>
      <c r="M72" s="2"/>
      <c r="N72" s="3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2"/>
      <c r="AB72" s="12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x14ac:dyDescent="0.35">
      <c r="A73" s="2"/>
      <c r="B73" s="2"/>
      <c r="C73" s="2"/>
      <c r="D73" s="2"/>
      <c r="E73" s="2">
        <v>17.894507871462</v>
      </c>
      <c r="F73" s="2"/>
      <c r="G73" s="2"/>
      <c r="H73" s="2"/>
      <c r="I73" s="2">
        <v>17.563310073153701</v>
      </c>
      <c r="J73" s="2">
        <v>19.979999784581398</v>
      </c>
      <c r="K73" s="2"/>
      <c r="L73" s="2">
        <v>18.6037519295622</v>
      </c>
      <c r="M73" s="2"/>
      <c r="N73" s="3"/>
      <c r="AB73" s="11"/>
    </row>
    <row r="74" spans="1:41" x14ac:dyDescent="0.35">
      <c r="A74" s="2"/>
      <c r="B74" s="2"/>
      <c r="C74" s="2"/>
      <c r="D74" s="2"/>
      <c r="E74" s="2">
        <v>21.626073179770199</v>
      </c>
      <c r="F74" s="2"/>
      <c r="G74" s="2"/>
      <c r="H74" s="2"/>
      <c r="I74" s="2">
        <v>24.298426266712401</v>
      </c>
      <c r="J74" s="2">
        <v>16.801159534068798</v>
      </c>
      <c r="K74" s="2"/>
      <c r="L74" s="2">
        <v>22.477499220652501</v>
      </c>
      <c r="M74" s="2"/>
      <c r="N74" s="3"/>
      <c r="AB74" s="11"/>
    </row>
    <row r="75" spans="1:41" x14ac:dyDescent="0.35">
      <c r="A75" s="2"/>
      <c r="B75" s="2"/>
      <c r="C75" s="2"/>
      <c r="D75" s="2"/>
      <c r="E75" s="2">
        <v>21.486225440692198</v>
      </c>
      <c r="F75" s="2"/>
      <c r="G75" s="2"/>
      <c r="H75" s="2"/>
      <c r="I75" s="2">
        <v>20.270879717909299</v>
      </c>
      <c r="J75" s="2"/>
      <c r="K75" s="2"/>
      <c r="L75" s="2">
        <v>19.308968564280001</v>
      </c>
      <c r="M75" s="2"/>
      <c r="N75" s="3"/>
      <c r="P75" s="4"/>
      <c r="Q75" s="9" t="s">
        <v>53</v>
      </c>
      <c r="R75" s="9" t="s">
        <v>54</v>
      </c>
      <c r="T75" t="s">
        <v>70</v>
      </c>
      <c r="AB75" s="11"/>
      <c r="AD75" s="4"/>
      <c r="AE75" s="9" t="s">
        <v>55</v>
      </c>
      <c r="AF75" s="9" t="s">
        <v>56</v>
      </c>
      <c r="AG75" s="9" t="s">
        <v>19</v>
      </c>
      <c r="AI75" t="s">
        <v>65</v>
      </c>
    </row>
    <row r="76" spans="1:41" x14ac:dyDescent="0.35">
      <c r="A76" s="2"/>
      <c r="B76" s="2"/>
      <c r="C76" s="2"/>
      <c r="D76" s="2"/>
      <c r="E76" s="2">
        <v>22.684687730087099</v>
      </c>
      <c r="F76" s="2"/>
      <c r="G76" s="2"/>
      <c r="H76" s="2"/>
      <c r="I76" s="2">
        <v>17.491444104691698</v>
      </c>
      <c r="J76" s="2"/>
      <c r="K76" s="2"/>
      <c r="L76" s="2">
        <v>23.722825411799899</v>
      </c>
      <c r="M76" s="2"/>
      <c r="N76" s="3"/>
      <c r="P76" s="4" t="s">
        <v>40</v>
      </c>
      <c r="Q76" s="4">
        <v>29.049834824403142</v>
      </c>
      <c r="R76" s="4">
        <v>47.686972942686545</v>
      </c>
      <c r="AB76" s="11"/>
      <c r="AD76" s="4" t="s">
        <v>40</v>
      </c>
      <c r="AE76" s="4">
        <v>48.976660090194912</v>
      </c>
      <c r="AF76" s="4">
        <v>48.244172274771927</v>
      </c>
      <c r="AG76" s="4">
        <v>49.388034210168563</v>
      </c>
    </row>
    <row r="77" spans="1:41" x14ac:dyDescent="0.35">
      <c r="A77" s="2"/>
      <c r="B77" s="2"/>
      <c r="C77" s="2"/>
      <c r="D77" s="2"/>
      <c r="E77" s="2">
        <v>16.5759709553923</v>
      </c>
      <c r="F77" s="2"/>
      <c r="G77" s="2"/>
      <c r="H77" s="2"/>
      <c r="I77" s="2">
        <v>17.226196542114</v>
      </c>
      <c r="J77" s="2"/>
      <c r="K77" s="2"/>
      <c r="L77" s="2">
        <v>21.207425962227799</v>
      </c>
      <c r="M77" s="2"/>
      <c r="N77" s="3"/>
      <c r="P77" s="4" t="s">
        <v>30</v>
      </c>
      <c r="Q77" s="4">
        <v>178.9589728767194</v>
      </c>
      <c r="R77" s="4">
        <v>1681.6188582545942</v>
      </c>
      <c r="AB77" s="11"/>
      <c r="AD77" s="4" t="s">
        <v>30</v>
      </c>
      <c r="AE77" s="4">
        <v>1548.7706064112008</v>
      </c>
      <c r="AF77" s="4">
        <v>1494.8303908371277</v>
      </c>
      <c r="AG77" s="4">
        <v>1388.1674448170584</v>
      </c>
    </row>
    <row r="78" spans="1:41" x14ac:dyDescent="0.35">
      <c r="A78" s="2"/>
      <c r="B78" s="2"/>
      <c r="C78" s="2"/>
      <c r="D78" s="2"/>
      <c r="E78" s="2">
        <v>18.496677923760998</v>
      </c>
      <c r="F78" s="2"/>
      <c r="G78" s="2"/>
      <c r="H78" s="2"/>
      <c r="I78" s="2">
        <v>20.764452326303498</v>
      </c>
      <c r="J78" s="2"/>
      <c r="K78" s="2"/>
      <c r="L78" s="2">
        <v>15.5686497824772</v>
      </c>
      <c r="M78" s="2"/>
      <c r="N78" s="3"/>
      <c r="P78" s="4" t="s">
        <v>29</v>
      </c>
      <c r="Q78" s="4">
        <v>99</v>
      </c>
      <c r="R78" s="4">
        <v>60</v>
      </c>
      <c r="T78" t="s">
        <v>63</v>
      </c>
      <c r="AB78" s="11"/>
      <c r="AD78" s="4" t="s">
        <v>29</v>
      </c>
      <c r="AE78" s="4">
        <v>131</v>
      </c>
      <c r="AF78" s="4">
        <v>128</v>
      </c>
      <c r="AG78" s="4">
        <v>64</v>
      </c>
      <c r="AI78" t="s">
        <v>66</v>
      </c>
    </row>
    <row r="79" spans="1:41" x14ac:dyDescent="0.35">
      <c r="A79" s="2"/>
      <c r="B79" s="2"/>
      <c r="C79" s="2"/>
      <c r="D79" s="2"/>
      <c r="E79" s="2">
        <v>23.087099581085202</v>
      </c>
      <c r="F79" s="2"/>
      <c r="G79" s="2"/>
      <c r="H79" s="2"/>
      <c r="I79" s="2"/>
      <c r="J79" s="2"/>
      <c r="K79" s="2"/>
      <c r="L79" s="2"/>
      <c r="M79" s="2"/>
      <c r="N79" s="3"/>
      <c r="AB79" s="11"/>
    </row>
    <row r="80" spans="1:41" x14ac:dyDescent="0.35">
      <c r="A80" s="2"/>
      <c r="B80" s="2"/>
      <c r="C80" s="2"/>
      <c r="D80" s="2"/>
      <c r="E80" s="2">
        <v>23.527249369563599</v>
      </c>
      <c r="F80" s="2"/>
      <c r="G80" s="2"/>
      <c r="H80" s="2"/>
      <c r="I80" s="2"/>
      <c r="J80" s="2"/>
      <c r="K80" s="2"/>
      <c r="L80" s="2"/>
      <c r="M80" s="2"/>
      <c r="N80" s="3"/>
      <c r="AB80" s="11"/>
    </row>
    <row r="81" spans="1:41" x14ac:dyDescent="0.35">
      <c r="A81" s="2"/>
      <c r="B81" s="2"/>
      <c r="C81" s="2"/>
      <c r="D81" s="2"/>
      <c r="E81" s="2">
        <v>22.427785933399299</v>
      </c>
      <c r="F81" s="2"/>
      <c r="G81" s="2"/>
      <c r="H81" s="2"/>
      <c r="I81" s="2"/>
      <c r="J81" s="2"/>
      <c r="K81" s="2"/>
      <c r="L81" s="2"/>
      <c r="M81" s="2"/>
      <c r="N81" s="3"/>
      <c r="P81" s="5" t="s">
        <v>61</v>
      </c>
      <c r="T81" s="10" t="s">
        <v>41</v>
      </c>
      <c r="U81" s="4" cm="1">
        <f t="array" ref="U81">(SUM(Q76:R76*Q78:R78))/SUM(Q78:R78)</f>
        <v>36.082717133189327</v>
      </c>
      <c r="AB81" s="11"/>
      <c r="AD81" s="5" t="s">
        <v>61</v>
      </c>
      <c r="AH81" s="10" t="s">
        <v>41</v>
      </c>
      <c r="AI81" s="4" cm="1">
        <f t="array" ref="AI81">(SUM(AE76:AG76*AE78:AG78))/SUM(AE78:AG78)</f>
        <v>48.767896942529809</v>
      </c>
    </row>
    <row r="82" spans="1:41" x14ac:dyDescent="0.35">
      <c r="P82" s="8">
        <f>SUM(Q78:R78)</f>
        <v>159</v>
      </c>
      <c r="T82" s="10" t="s">
        <v>42</v>
      </c>
      <c r="U82" s="4" cm="1">
        <f t="array" ref="U82">SUM(Q78:R78*(Q76:R76-U81)^2)/(P84-1)</f>
        <v>12976.207096889528</v>
      </c>
      <c r="AB82" s="11"/>
      <c r="AD82" s="8">
        <f>SUM(AE78:AG78)</f>
        <v>323</v>
      </c>
      <c r="AH82" s="10" t="s">
        <v>42</v>
      </c>
      <c r="AI82" s="4" cm="1">
        <f t="array" ref="AI82">SUM(AE78:AG78*(AE76:AG76-AI81)^2)/(AD84-1)</f>
        <v>32.71527354483058</v>
      </c>
    </row>
    <row r="83" spans="1:41" x14ac:dyDescent="0.35">
      <c r="P83" s="5" t="s">
        <v>62</v>
      </c>
      <c r="T83" s="10" t="s">
        <v>43</v>
      </c>
      <c r="U83" s="4" cm="1">
        <f t="array" ref="U83">SUM((Q78:R78-1)*(Q77:R77))/(P82-P84)</f>
        <v>743.65281515248125</v>
      </c>
      <c r="AB83" s="11"/>
      <c r="AD83" s="5" t="s">
        <v>62</v>
      </c>
      <c r="AH83" s="10" t="s">
        <v>43</v>
      </c>
      <c r="AI83" s="4" cm="1">
        <f t="array" ref="AI83">SUM((AE78:AG78-1)*(AE77:AG77))/(AD82-AD84)</f>
        <v>1495.7443359163938</v>
      </c>
    </row>
    <row r="84" spans="1:41" x14ac:dyDescent="0.35">
      <c r="P84" s="8">
        <v>2</v>
      </c>
      <c r="T84" s="4"/>
      <c r="U84" s="4"/>
      <c r="AB84" s="11"/>
      <c r="AD84" s="8">
        <v>3</v>
      </c>
      <c r="AH84" s="4"/>
      <c r="AI84" s="4"/>
    </row>
    <row r="85" spans="1:41" x14ac:dyDescent="0.35">
      <c r="T85" s="9" t="s">
        <v>44</v>
      </c>
      <c r="U85" s="14">
        <f>U82/U83</f>
        <v>17.449281213611542</v>
      </c>
      <c r="AB85" s="11"/>
      <c r="AH85" s="9" t="s">
        <v>44</v>
      </c>
      <c r="AI85" s="15">
        <f>AI82/AI83</f>
        <v>2.1872236290159174E-2</v>
      </c>
    </row>
    <row r="86" spans="1:41" x14ac:dyDescent="0.35">
      <c r="AB86" s="11"/>
    </row>
    <row r="87" spans="1:41" x14ac:dyDescent="0.35">
      <c r="AB87" s="11"/>
    </row>
    <row r="88" spans="1:41" x14ac:dyDescent="0.35"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x14ac:dyDescent="0.35">
      <c r="AB89" s="11"/>
    </row>
    <row r="90" spans="1:41" x14ac:dyDescent="0.35">
      <c r="AB90" s="11"/>
    </row>
    <row r="91" spans="1:41" x14ac:dyDescent="0.35">
      <c r="P91" s="4"/>
      <c r="Q91" s="9" t="s">
        <v>22</v>
      </c>
      <c r="R91" s="9" t="s">
        <v>23</v>
      </c>
      <c r="T91" t="s">
        <v>69</v>
      </c>
      <c r="AB91" s="11"/>
      <c r="AD91" s="4"/>
      <c r="AE91" s="9" t="s">
        <v>58</v>
      </c>
      <c r="AF91" s="9" t="s">
        <v>57</v>
      </c>
      <c r="AH91" t="s">
        <v>71</v>
      </c>
    </row>
    <row r="92" spans="1:41" x14ac:dyDescent="0.35">
      <c r="P92" s="4" t="s">
        <v>40</v>
      </c>
      <c r="Q92" s="4">
        <v>41.216495661882774</v>
      </c>
      <c r="R92" s="4">
        <v>41.46978046672335</v>
      </c>
      <c r="AB92" s="11"/>
      <c r="AD92" s="4" t="s">
        <v>40</v>
      </c>
      <c r="AE92" s="4">
        <v>45.207879175187479</v>
      </c>
      <c r="AF92" s="4">
        <v>32.688760313479889</v>
      </c>
    </row>
    <row r="93" spans="1:41" x14ac:dyDescent="0.35">
      <c r="P93" s="4" t="s">
        <v>30</v>
      </c>
      <c r="Q93" s="4">
        <v>774.37380947687382</v>
      </c>
      <c r="R93" s="4">
        <v>840.01813703004802</v>
      </c>
      <c r="AB93" s="11"/>
      <c r="AD93" s="4" t="s">
        <v>30</v>
      </c>
      <c r="AE93" s="4">
        <v>1107.2154913682418</v>
      </c>
      <c r="AF93" s="4">
        <v>554.29571611785445</v>
      </c>
    </row>
    <row r="94" spans="1:41" x14ac:dyDescent="0.35">
      <c r="P94" s="4" t="s">
        <v>29</v>
      </c>
      <c r="Q94" s="4">
        <v>76</v>
      </c>
      <c r="R94" s="4">
        <v>72</v>
      </c>
      <c r="T94" t="s">
        <v>63</v>
      </c>
      <c r="AB94" s="11"/>
      <c r="AD94" s="4" t="s">
        <v>29</v>
      </c>
      <c r="AE94" s="4">
        <v>140</v>
      </c>
      <c r="AF94" s="4">
        <v>118</v>
      </c>
      <c r="AH94" t="s">
        <v>67</v>
      </c>
    </row>
    <row r="95" spans="1:41" x14ac:dyDescent="0.35">
      <c r="AB95" s="11"/>
    </row>
    <row r="96" spans="1:41" x14ac:dyDescent="0.35">
      <c r="AB96" s="11"/>
    </row>
    <row r="97" spans="1:41" x14ac:dyDescent="0.35">
      <c r="P97" s="5" t="s">
        <v>61</v>
      </c>
      <c r="T97" s="10" t="s">
        <v>41</v>
      </c>
      <c r="U97" s="4" cm="1">
        <f t="array" ref="U97">(SUM(Q92:R92*Q94:R94))/SUM(Q94:R94)</f>
        <v>41.339715296670079</v>
      </c>
      <c r="AB97" s="11"/>
      <c r="AD97" s="5" t="s">
        <v>61</v>
      </c>
      <c r="AH97" s="10" t="s">
        <v>41</v>
      </c>
      <c r="AI97" s="4" cm="1">
        <f t="array" ref="AI97">(SUM(AE92:AF92*AE94:AF94))/SUM(AE94:AF94)</f>
        <v>39.482080626034396</v>
      </c>
    </row>
    <row r="98" spans="1:41" x14ac:dyDescent="0.35">
      <c r="P98" s="8">
        <f>SUM(Q94:R94)</f>
        <v>148</v>
      </c>
      <c r="T98" s="10" t="s">
        <v>42</v>
      </c>
      <c r="U98" s="4" cm="1">
        <f t="array" ref="U98">SUM(Q94:R94*(Q92:R92-U97)^2)/(P100-1)</f>
        <v>2.3719342473718807</v>
      </c>
      <c r="AB98" s="11"/>
      <c r="AD98" s="8">
        <f>SUM(AE94:AF94)</f>
        <v>258</v>
      </c>
      <c r="AH98" s="10" t="s">
        <v>42</v>
      </c>
      <c r="AI98" s="4" cm="1">
        <f t="array" ref="AI98">SUM(AE94:AF94*(AE92:AF92-AI97)^2)/(AD100-1)</f>
        <v>10035.473366105645</v>
      </c>
    </row>
    <row r="99" spans="1:41" x14ac:dyDescent="0.35">
      <c r="P99" s="5" t="s">
        <v>62</v>
      </c>
      <c r="T99" s="10" t="s">
        <v>43</v>
      </c>
      <c r="U99" s="4" cm="1">
        <f t="array" ref="U99">SUM((Q94:R94-1)*(Q93:R93))/(P98-P100)</f>
        <v>806.29673588971878</v>
      </c>
      <c r="AB99" s="11"/>
      <c r="AD99" s="5" t="s">
        <v>62</v>
      </c>
      <c r="AH99" s="10" t="s">
        <v>43</v>
      </c>
      <c r="AI99" s="4" cm="1">
        <f t="array" ref="AI99">SUM((AE94:AF94-1)*(AE93:AF93))/(AD98-AD100)</f>
        <v>854.51387533583829</v>
      </c>
    </row>
    <row r="100" spans="1:41" x14ac:dyDescent="0.35">
      <c r="P100" s="8">
        <v>2</v>
      </c>
      <c r="T100" s="4"/>
      <c r="U100" s="4"/>
      <c r="AB100" s="11"/>
      <c r="AD100" s="8">
        <v>2</v>
      </c>
      <c r="AH100" s="4"/>
      <c r="AI100" s="4"/>
    </row>
    <row r="101" spans="1:41" x14ac:dyDescent="0.35">
      <c r="B101" s="13" t="s">
        <v>36</v>
      </c>
      <c r="C101" s="13" t="s">
        <v>37</v>
      </c>
      <c r="D101" s="13" t="s">
        <v>38</v>
      </c>
      <c r="E101" s="13" t="s">
        <v>39</v>
      </c>
      <c r="T101" s="9" t="s">
        <v>44</v>
      </c>
      <c r="U101" s="15">
        <f>U98/U99</f>
        <v>2.9417634250429384E-3</v>
      </c>
      <c r="AB101" s="11"/>
      <c r="AH101" s="9" t="s">
        <v>44</v>
      </c>
      <c r="AI101" s="14">
        <f>AI98/AI99</f>
        <v>11.744073040547804</v>
      </c>
    </row>
    <row r="102" spans="1:41" x14ac:dyDescent="0.35">
      <c r="A102" t="s">
        <v>40</v>
      </c>
      <c r="B102">
        <v>36.082717133189313</v>
      </c>
      <c r="C102">
        <v>48.767896942529795</v>
      </c>
      <c r="D102">
        <v>41.339715296670079</v>
      </c>
      <c r="E102">
        <v>39.482080626034403</v>
      </c>
      <c r="AB102" s="11"/>
    </row>
    <row r="103" spans="1:41" x14ac:dyDescent="0.35">
      <c r="A103" t="s">
        <v>30</v>
      </c>
      <c r="B103">
        <v>827.61180444629315</v>
      </c>
      <c r="C103">
        <v>1495.77519034799</v>
      </c>
      <c r="D103">
        <v>806.32491432873962</v>
      </c>
      <c r="E103">
        <v>896.70247727457377</v>
      </c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x14ac:dyDescent="0.35">
      <c r="A104" t="s">
        <v>68</v>
      </c>
      <c r="B104">
        <f>SQRT(B103)</f>
        <v>28.768242985039826</v>
      </c>
      <c r="C104">
        <f t="shared" ref="C104:E104" si="5">SQRT(C103)</f>
        <v>38.675252944848211</v>
      </c>
      <c r="D104">
        <f t="shared" si="5"/>
        <v>28.395860866132224</v>
      </c>
      <c r="E104">
        <f t="shared" si="5"/>
        <v>29.944990854474707</v>
      </c>
    </row>
    <row r="124" spans="2:5" x14ac:dyDescent="0.35">
      <c r="C124" t="s">
        <v>45</v>
      </c>
      <c r="D124" t="s">
        <v>46</v>
      </c>
      <c r="E124" t="s">
        <v>47</v>
      </c>
    </row>
    <row r="125" spans="2:5" x14ac:dyDescent="0.35">
      <c r="B125" t="s">
        <v>40</v>
      </c>
      <c r="C125">
        <v>42.048055771885139</v>
      </c>
      <c r="D125">
        <v>42.009445339488636</v>
      </c>
      <c r="E125">
        <v>49.388034210168563</v>
      </c>
    </row>
    <row r="126" spans="2:5" x14ac:dyDescent="0.35">
      <c r="B126" t="s">
        <v>30</v>
      </c>
      <c r="C126">
        <v>1028.9999917722903</v>
      </c>
      <c r="D126">
        <v>1151.6018866628078</v>
      </c>
      <c r="E126">
        <v>1388.1674448170584</v>
      </c>
    </row>
    <row r="127" spans="2:5" x14ac:dyDescent="0.35">
      <c r="B127" t="s">
        <v>68</v>
      </c>
      <c r="C127">
        <f>SQRT(C126)</f>
        <v>32.078029736445636</v>
      </c>
      <c r="D127">
        <f t="shared" ref="D127:E127" si="6">SQRT(D126)</f>
        <v>33.935260226832028</v>
      </c>
      <c r="E127">
        <f t="shared" si="6"/>
        <v>37.258119179811779</v>
      </c>
    </row>
    <row r="145" spans="2:16" x14ac:dyDescent="0.35">
      <c r="C145" t="s">
        <v>14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26</v>
      </c>
      <c r="P145" t="s">
        <v>27</v>
      </c>
    </row>
    <row r="146" spans="2:16" x14ac:dyDescent="0.35">
      <c r="B146" t="s">
        <v>28</v>
      </c>
      <c r="C146">
        <v>30.190649906389417</v>
      </c>
      <c r="D146">
        <v>27.680856726019602</v>
      </c>
      <c r="E146">
        <v>47.686972942686545</v>
      </c>
      <c r="F146">
        <v>55.360080510312166</v>
      </c>
      <c r="G146">
        <v>44.774915003535455</v>
      </c>
      <c r="H146">
        <v>49.388034210168563</v>
      </c>
      <c r="I146">
        <v>49.932938885747724</v>
      </c>
      <c r="J146">
        <v>46.555405663796058</v>
      </c>
      <c r="K146">
        <v>41.216495661882774</v>
      </c>
      <c r="L146">
        <v>41.46978046672335</v>
      </c>
      <c r="M146">
        <v>48.45311476441757</v>
      </c>
      <c r="N146">
        <v>42.475049205309489</v>
      </c>
      <c r="O146">
        <v>38.764997450077445</v>
      </c>
      <c r="P146">
        <v>25.487294077512455</v>
      </c>
    </row>
    <row r="147" spans="2:16" x14ac:dyDescent="0.35">
      <c r="B147" t="s">
        <v>30</v>
      </c>
      <c r="C147">
        <v>183.47988022802576</v>
      </c>
      <c r="D147">
        <v>170.09803215975356</v>
      </c>
      <c r="E147">
        <v>1681.6188582545942</v>
      </c>
      <c r="F147">
        <v>1992.5500311287958</v>
      </c>
      <c r="G147">
        <v>1212.186463488141</v>
      </c>
      <c r="H147">
        <v>1388.1674448170584</v>
      </c>
      <c r="I147">
        <v>1662.4492980571003</v>
      </c>
      <c r="J147">
        <v>1321.5076182844714</v>
      </c>
      <c r="K147">
        <v>774.37380947687382</v>
      </c>
      <c r="L147">
        <v>840.01813703004802</v>
      </c>
      <c r="M147">
        <v>1442.7895131455971</v>
      </c>
      <c r="N147">
        <v>808.28980472863918</v>
      </c>
      <c r="O147">
        <v>863.56295931782392</v>
      </c>
      <c r="P147">
        <v>92.137828685465834</v>
      </c>
    </row>
    <row r="148" spans="2:16" x14ac:dyDescent="0.35">
      <c r="B148" t="s">
        <v>68</v>
      </c>
      <c r="C148">
        <f>SQRT(C147)</f>
        <v>13.545474529451738</v>
      </c>
      <c r="D148">
        <f t="shared" ref="D148:P148" si="7">SQRT(D147)</f>
        <v>13.04216363030895</v>
      </c>
      <c r="E148">
        <f t="shared" si="7"/>
        <v>41.007546357403463</v>
      </c>
      <c r="F148">
        <f t="shared" si="7"/>
        <v>44.637988654606694</v>
      </c>
      <c r="G148">
        <f t="shared" si="7"/>
        <v>34.816468279941049</v>
      </c>
      <c r="H148">
        <f t="shared" si="7"/>
        <v>37.258119179811779</v>
      </c>
      <c r="I148">
        <f t="shared" si="7"/>
        <v>40.77314432389413</v>
      </c>
      <c r="J148">
        <f t="shared" si="7"/>
        <v>36.352546242106222</v>
      </c>
      <c r="K148">
        <f t="shared" si="7"/>
        <v>27.827572827626806</v>
      </c>
      <c r="L148">
        <f t="shared" si="7"/>
        <v>28.983066384184543</v>
      </c>
      <c r="M148">
        <f t="shared" si="7"/>
        <v>37.984069202043074</v>
      </c>
      <c r="N148">
        <f t="shared" si="7"/>
        <v>28.430437997481487</v>
      </c>
      <c r="O148">
        <f t="shared" si="7"/>
        <v>29.386441760067243</v>
      </c>
      <c r="P148">
        <f t="shared" si="7"/>
        <v>9.5988451745752119</v>
      </c>
    </row>
    <row r="178" spans="2:11" x14ac:dyDescent="0.35">
      <c r="C178" t="s">
        <v>53</v>
      </c>
      <c r="D178" t="s">
        <v>54</v>
      </c>
      <c r="E178" t="s">
        <v>55</v>
      </c>
      <c r="F178" t="s">
        <v>56</v>
      </c>
      <c r="G178" t="s">
        <v>19</v>
      </c>
      <c r="H178" t="s">
        <v>22</v>
      </c>
      <c r="I178" t="s">
        <v>23</v>
      </c>
      <c r="J178" t="s">
        <v>58</v>
      </c>
      <c r="K178" t="s">
        <v>57</v>
      </c>
    </row>
    <row r="179" spans="2:11" x14ac:dyDescent="0.35">
      <c r="B179" t="s">
        <v>40</v>
      </c>
      <c r="C179">
        <v>29.049834824403142</v>
      </c>
      <c r="D179">
        <v>47.686972942686545</v>
      </c>
      <c r="E179">
        <v>48.976660090194912</v>
      </c>
      <c r="F179">
        <v>48.244172274771927</v>
      </c>
      <c r="G179">
        <v>49.388034210168563</v>
      </c>
      <c r="H179">
        <v>41.216495661882774</v>
      </c>
      <c r="I179">
        <v>41.46978046672335</v>
      </c>
      <c r="J179">
        <v>45.207879175187479</v>
      </c>
      <c r="K179">
        <v>32.688760313479889</v>
      </c>
    </row>
    <row r="180" spans="2:11" x14ac:dyDescent="0.35">
      <c r="B180" t="s">
        <v>30</v>
      </c>
      <c r="C180">
        <v>178.9589728767194</v>
      </c>
      <c r="D180">
        <v>1681.6188582545942</v>
      </c>
      <c r="E180">
        <v>1548.7706064112008</v>
      </c>
      <c r="F180">
        <v>1494.8303908371277</v>
      </c>
      <c r="G180">
        <v>1388.1674448170584</v>
      </c>
      <c r="H180">
        <v>774.37380947687382</v>
      </c>
      <c r="I180">
        <v>840.01813703004802</v>
      </c>
      <c r="J180">
        <v>1107.2154913682418</v>
      </c>
      <c r="K180">
        <v>554.29571611785445</v>
      </c>
    </row>
    <row r="181" spans="2:11" x14ac:dyDescent="0.35">
      <c r="B181" t="s">
        <v>68</v>
      </c>
      <c r="C181">
        <f>SQRT(C180)</f>
        <v>13.377554816808615</v>
      </c>
      <c r="D181">
        <f t="shared" ref="D181:K181" si="8">SQRT(D180)</f>
        <v>41.007546357403463</v>
      </c>
      <c r="E181">
        <f t="shared" si="8"/>
        <v>39.354422958686627</v>
      </c>
      <c r="F181">
        <f t="shared" si="8"/>
        <v>38.6630364927165</v>
      </c>
      <c r="G181">
        <f t="shared" si="8"/>
        <v>37.258119179811779</v>
      </c>
      <c r="H181">
        <f t="shared" si="8"/>
        <v>27.827572827626806</v>
      </c>
      <c r="I181">
        <f t="shared" si="8"/>
        <v>28.983066384184543</v>
      </c>
      <c r="J181">
        <f t="shared" si="8"/>
        <v>33.274847728701054</v>
      </c>
      <c r="K181">
        <f t="shared" si="8"/>
        <v>23.543485640785107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00DE62-3089-4166-B55C-26E2B07E69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centroid_y</vt:lpstr>
      <vt:lpstr>centroid_x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Constance Decroocq</dc:creator>
  <cp:lastModifiedBy>Constance Decroocq</cp:lastModifiedBy>
  <dcterms:created xsi:type="dcterms:W3CDTF">2022-04-19T13:23:06Z</dcterms:created>
  <dcterms:modified xsi:type="dcterms:W3CDTF">2022-04-20T12:50:02Z</dcterms:modified>
</cp:coreProperties>
</file>