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a6e2d43efc65b170/ARCHIVOS - laborales y profesionales/. METRICA/CLIENTES/PLAZA VERDE/"/>
    </mc:Choice>
  </mc:AlternateContent>
  <xr:revisionPtr revIDLastSave="15" documentId="13_ncr:1_{98191C79-C004-43ED-9EA9-887599C60B7E}" xr6:coauthVersionLast="47" xr6:coauthVersionMax="47" xr10:uidLastSave="{678861B0-96BA-4107-8FC6-DED3834FACFA}"/>
  <bookViews>
    <workbookView xWindow="-120" yWindow="-120" windowWidth="20730" windowHeight="11160" tabRatio="946" firstSheet="1" activeTab="1" xr2:uid="{00000000-000D-0000-FFFF-FFFF00000000}"/>
  </bookViews>
  <sheets>
    <sheet name="RESULTADOS" sheetId="8" state="hidden" r:id="rId1"/>
    <sheet name="REPORTE Base0" sheetId="20" r:id="rId2"/>
    <sheet name="Inputs  Base0" sheetId="21" r:id="rId3"/>
    <sheet name="CF+EERR  Base0" sheetId="22" r:id="rId4"/>
    <sheet name="LISTA DE PRECIOS  Base0" sheetId="23" r:id="rId5"/>
    <sheet name="EERR - Q." sheetId="4" state="hidden" r:id="rId6"/>
  </sheets>
  <externalReferences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</externalReferences>
  <definedNames>
    <definedName name="_1000_mts." localSheetId="1">#REF!</definedName>
    <definedName name="_1000_mts.">#REF!</definedName>
    <definedName name="_600_mts." localSheetId="1">#REF!</definedName>
    <definedName name="_600_mts.">#REF!</definedName>
    <definedName name="_800_mts" localSheetId="1">#REF!</definedName>
    <definedName name="_800_mts">#REF!</definedName>
    <definedName name="_xlnm._FilterDatabase" localSheetId="2" hidden="1">'Inputs  Base0'!#REF!</definedName>
    <definedName name="ANTICIPOS" localSheetId="1">#REF!</definedName>
    <definedName name="ANTICIPOS">#REF!</definedName>
    <definedName name="_xlnm.Print_Area" localSheetId="3">'CF+EERR  Base0'!$B$3:$AM$206</definedName>
    <definedName name="_xlnm.Print_Area" localSheetId="2">'Inputs  Base0'!$B$3:$K$319</definedName>
    <definedName name="_xlnm.Print_Area" localSheetId="1">'REPORTE Base0'!$B$1:$N$42</definedName>
    <definedName name="asig._Costo" localSheetId="1">#REF!</definedName>
    <definedName name="asig._Costo">#REF!</definedName>
    <definedName name="aum._costos" localSheetId="1">[1]Data!$B$74</definedName>
    <definedName name="aum._costos">[2]Data!$B$74</definedName>
    <definedName name="avance_obra">#REF!</definedName>
    <definedName name="BalanceCierre">#REF!</definedName>
    <definedName name="BalanceInicio">#REF!</definedName>
    <definedName name="base_IVA">#REF!</definedName>
    <definedName name="calif_riesgo" localSheetId="1">[3]datos!$B$78</definedName>
    <definedName name="calif_riesgo">[4]datos!$B$78</definedName>
    <definedName name="CargaCierre">#REF!</definedName>
    <definedName name="CargaInicio">#REF!</definedName>
    <definedName name="Cash_flow_directo">[5]Modelo!$B$117</definedName>
    <definedName name="ClasifAmeric">#REF!</definedName>
    <definedName name="ClasifAmeric1">[6]Controles!$B$47:$B$52</definedName>
    <definedName name="Clasificacion">#REF!</definedName>
    <definedName name="ClasifRT9">#REF!</definedName>
    <definedName name="comision_lotes" localSheetId="1">[3]datos!$B$85</definedName>
    <definedName name="comision_lotes">[4]datos!$B$85</definedName>
    <definedName name="comision_vivienda_y_condominio" localSheetId="1">[3]datos!$B$86</definedName>
    <definedName name="comision_vivienda_y_condominio">[4]datos!$B$86</definedName>
    <definedName name="COMISIONES">#REF!</definedName>
    <definedName name="condominios_por_mes" localSheetId="1">[3]datos!$B$68</definedName>
    <definedName name="condominios_por_mes">[4]datos!$B$68</definedName>
    <definedName name="Correcciones">#REF!</definedName>
    <definedName name="Costo___mt.">#REF!</definedName>
    <definedName name="costo_Adm_Cart">#REF!</definedName>
    <definedName name="costo_Arr.">#REF!</definedName>
    <definedName name="Costo_Chapto_no_v">#REF!</definedName>
    <definedName name="Costo_Chapto_v">#REF!</definedName>
    <definedName name="costo_mt._Cond">#REF!</definedName>
    <definedName name="Cuentas">#REF!</definedName>
    <definedName name="CuentasElim">[6]Asientos!$A$10:$A$107</definedName>
    <definedName name="cuentasExp">#REF!</definedName>
    <definedName name="ElimDebe">[6]Asientos!$B$10:$B$107</definedName>
    <definedName name="ElimHaber">[6]Asientos!$C$10:$C$107</definedName>
    <definedName name="emision">#REF!</definedName>
    <definedName name="Errores">[6]Controles!$G$20:$G$41</definedName>
    <definedName name="Exposicion">#REF!</definedName>
    <definedName name="fdasjf">#REF!</definedName>
    <definedName name="Fin_de_obra">#REF!</definedName>
    <definedName name="GIL">#REF!</definedName>
    <definedName name="gs._Fondo" localSheetId="1">[3]datos!$B$77</definedName>
    <definedName name="gs._Fondo">[4]datos!$B$77</definedName>
    <definedName name="Gs._Func._Fideicom." localSheetId="1">[3]datos!$B$76</definedName>
    <definedName name="Gs._Func._Fideicom.">[4]datos!$B$76</definedName>
    <definedName name="ImprimirComparativo">#REF!</definedName>
    <definedName name="ImprimirExposicion">#REF!</definedName>
    <definedName name="Inc._Precio_vta_lote" localSheetId="1">[3]datos!$B$72</definedName>
    <definedName name="Inc._Precio_vta_lote">[4]datos!$B$72</definedName>
    <definedName name="Ingresos_Brutos">#REF!</definedName>
    <definedName name="Intereses_Coloc.Temporaria_Exedentes_Financieros">#REF!</definedName>
    <definedName name="Intereses_TDF">#REF!</definedName>
    <definedName name="Intereses_TDS">#REF!</definedName>
    <definedName name="ITEM">'[7]listas desplegables'!#REF!</definedName>
    <definedName name="jj">[8]Controles!$B$47:$B$52</definedName>
    <definedName name="jjjjj">'[8]RT 19'!#REF!</definedName>
    <definedName name="LimiteInferiorExp">#REF!</definedName>
    <definedName name="lote_más_vivienda" localSheetId="1">[3]datos!$B$64</definedName>
    <definedName name="lote_más_vivienda">[4]datos!$B$64</definedName>
    <definedName name="meses_cond" localSheetId="1">[3]datos!$B$74</definedName>
    <definedName name="meses_cond">[4]datos!$B$74</definedName>
    <definedName name="meses_obra" localSheetId="1">[3]datos!$B$73</definedName>
    <definedName name="meses_obra">[4]datos!$B$73</definedName>
    <definedName name="Meses_transcurr" localSheetId="1">[3]datos!$B$71</definedName>
    <definedName name="Meses_transcurr">[4]datos!$B$71</definedName>
    <definedName name="Mts2._Cubiertos" localSheetId="1">[3]datos!$B$25</definedName>
    <definedName name="Mts2._Cubiertos">[4]datos!$B$25</definedName>
    <definedName name="mts2_condominio" localSheetId="1">[3]datos!$B$27</definedName>
    <definedName name="mts2_condominio">[4]datos!$B$27</definedName>
    <definedName name="precio_vta_mt2_cub">#REF!</definedName>
    <definedName name="QUINCENAS">#REF!</definedName>
    <definedName name="relación_viv_total">#REF!</definedName>
    <definedName name="ResEjercicio">#REF!</definedName>
    <definedName name="RETENCION">#REF!</definedName>
    <definedName name="rrr">'[9]RT 19'!#REF!</definedName>
    <definedName name="rubros">#REF!</definedName>
    <definedName name="sss">[9]Asientos!$B$10:$B$107</definedName>
    <definedName name="tasas_y_contrib">#REF!</definedName>
    <definedName name="tempor">'[6]RT 19'!#REF!</definedName>
    <definedName name="temporal">'[6]RT 19'!#REF!</definedName>
    <definedName name="TotalActivoCierre">#REF!</definedName>
    <definedName name="TotalActivoInicio">#REF!</definedName>
    <definedName name="unid._Condominio">#REF!</definedName>
    <definedName name="Unidades">#REF!</definedName>
    <definedName name="V.A._Terrenos">#REF!</definedName>
    <definedName name="VarBsUso">#REF!</definedName>
    <definedName name="Variaciones">#REF!</definedName>
    <definedName name="VarIntangibles">#REF!</definedName>
    <definedName name="VarInversiones">#REF!</definedName>
    <definedName name="viviendas_por_mes" localSheetId="1">[3]Presup!$B$32</definedName>
    <definedName name="viviendas_por_mes">[4]Presup!$B$32</definedName>
    <definedName name="Vta_casa" localSheetId="1">[3]Presup!$A$31</definedName>
    <definedName name="Vta_casa">[4]Presup!$A$31</definedName>
    <definedName name="vta_condomi" localSheetId="1">[3]Presup!$B$31</definedName>
    <definedName name="vta_condomi">[4]Presup!$B$31</definedName>
    <definedName name="xxx">'[6]RT 19'!#REF!</definedName>
    <definedName name="Z_179892B2_14FF_4DF7_9AE1_2066DB8B6696_.wvu.Cols" localSheetId="5" hidden="1">'EERR - Q.'!$C:$C</definedName>
    <definedName name="Z_179892B2_14FF_4DF7_9AE1_2066DB8B6696_.wvu.Cols" localSheetId="0" hidden="1">RESULTADOS!$M:$M</definedName>
    <definedName name="Z_179892B2_14FF_4DF7_9AE1_2066DB8B6696_.wvu.Rows" localSheetId="3" hidden="1">'CF+EERR  Base0'!$319:$327,'CF+EERR  Base0'!$330:$344</definedName>
    <definedName name="Z_179892B2_14FF_4DF7_9AE1_2066DB8B6696_.wvu.Rows" localSheetId="5" hidden="1">'EERR - Q.'!$7:$11,'EERR - Q.'!#REF!</definedName>
  </definedNames>
  <calcPr calcId="191029"/>
  <customWorkbookViews>
    <customWorkbookView name="ALL - Vista personalizada" guid="{179892B2-14FF-4DF7-9AE1-2066DB8B6696}" mergeInterval="0" personalView="1" maximized="1" windowWidth="1020" windowHeight="578" tabRatio="818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11" i="21" l="1"/>
  <c r="J192" i="21"/>
  <c r="G153" i="21"/>
  <c r="C247" i="21"/>
  <c r="F74" i="23" l="1"/>
  <c r="F73" i="23"/>
  <c r="F72" i="23"/>
  <c r="F71" i="23"/>
  <c r="F70" i="23"/>
  <c r="F69" i="23"/>
  <c r="F68" i="23"/>
  <c r="F67" i="23"/>
  <c r="F66" i="23"/>
  <c r="F65" i="23"/>
  <c r="F64" i="23"/>
  <c r="F63" i="23"/>
  <c r="F62" i="23"/>
  <c r="F61" i="23"/>
  <c r="F60" i="23"/>
  <c r="F59" i="23"/>
  <c r="F58" i="23"/>
  <c r="F57" i="23"/>
  <c r="F56" i="23"/>
  <c r="F55" i="23"/>
  <c r="F54" i="23"/>
  <c r="F53" i="23"/>
  <c r="F52" i="23"/>
  <c r="F51" i="23"/>
  <c r="F50" i="23"/>
  <c r="F49" i="23"/>
  <c r="F48" i="23"/>
  <c r="F47" i="23"/>
  <c r="F46" i="23"/>
  <c r="F45" i="23"/>
  <c r="F44" i="23"/>
  <c r="F43" i="23"/>
  <c r="F42" i="23"/>
  <c r="F41" i="23"/>
  <c r="F40" i="23"/>
  <c r="F39" i="23"/>
  <c r="F38" i="23"/>
  <c r="F37" i="23"/>
  <c r="F36" i="23"/>
  <c r="F35" i="23"/>
  <c r="F34" i="23"/>
  <c r="F33" i="23"/>
  <c r="F32" i="23"/>
  <c r="F31" i="23"/>
  <c r="F30" i="23"/>
  <c r="F29" i="23"/>
  <c r="F28" i="23"/>
  <c r="F27" i="23"/>
  <c r="F26" i="23"/>
  <c r="F25" i="23"/>
  <c r="F24" i="23"/>
  <c r="F23" i="23"/>
  <c r="F22" i="23"/>
  <c r="F21" i="23"/>
  <c r="F20" i="23"/>
  <c r="F19" i="23"/>
  <c r="F18" i="23"/>
  <c r="F17" i="23"/>
  <c r="F16" i="23"/>
  <c r="F15" i="23"/>
  <c r="F14" i="23"/>
  <c r="F13" i="23"/>
  <c r="F12" i="23"/>
  <c r="F11" i="23"/>
  <c r="F10" i="23"/>
  <c r="F9" i="23"/>
  <c r="F8" i="23"/>
  <c r="C255" i="21" l="1"/>
  <c r="D255" i="21" s="1"/>
  <c r="E255" i="21" s="1"/>
  <c r="F255" i="21" s="1"/>
  <c r="G255" i="21" s="1"/>
  <c r="H255" i="21" s="1"/>
  <c r="I255" i="21" s="1"/>
  <c r="J255" i="21" s="1"/>
  <c r="K255" i="21" s="1"/>
  <c r="L255" i="21" s="1"/>
  <c r="M255" i="21" s="1"/>
  <c r="N255" i="21" s="1"/>
  <c r="O255" i="21" s="1"/>
  <c r="P255" i="21" s="1"/>
  <c r="Q255" i="21" s="1"/>
  <c r="R255" i="21" s="1"/>
  <c r="S255" i="21" s="1"/>
  <c r="T255" i="21" s="1"/>
  <c r="U255" i="21" s="1"/>
  <c r="V255" i="21" s="1"/>
  <c r="W255" i="21" s="1"/>
  <c r="X255" i="21" s="1"/>
  <c r="Y255" i="21" s="1"/>
  <c r="Z255" i="21" s="1"/>
  <c r="AA255" i="21" s="1"/>
  <c r="AB255" i="21" s="1"/>
  <c r="AC255" i="21" s="1"/>
  <c r="AD255" i="21" s="1"/>
  <c r="AE255" i="21" s="1"/>
  <c r="AF255" i="21" s="1"/>
  <c r="AG255" i="21" s="1"/>
  <c r="AH255" i="21" s="1"/>
  <c r="AI255" i="21" s="1"/>
  <c r="AJ255" i="21" s="1"/>
  <c r="AK255" i="21" s="1"/>
  <c r="AL255" i="21" s="1"/>
  <c r="AM255" i="21" s="1"/>
  <c r="AN255" i="21" s="1"/>
  <c r="AO255" i="21" s="1"/>
  <c r="AP255" i="21" s="1"/>
  <c r="AQ255" i="21" s="1"/>
  <c r="AR255" i="21" s="1"/>
  <c r="AS255" i="21" s="1"/>
  <c r="AT255" i="21" s="1"/>
  <c r="AU255" i="21" s="1"/>
  <c r="AV255" i="21" s="1"/>
  <c r="AW255" i="21" s="1"/>
  <c r="AX255" i="21" s="1"/>
  <c r="AY255" i="21" s="1"/>
  <c r="AZ255" i="21" s="1"/>
  <c r="BA255" i="21" s="1"/>
  <c r="BB255" i="21" s="1"/>
  <c r="BC255" i="21" s="1"/>
  <c r="BD255" i="21" s="1"/>
  <c r="BE255" i="21" s="1"/>
  <c r="BF255" i="21" s="1"/>
  <c r="BG255" i="21" s="1"/>
  <c r="BH255" i="21" s="1"/>
  <c r="BI255" i="21" s="1"/>
  <c r="BJ255" i="21" s="1"/>
  <c r="DP260" i="22" l="1"/>
  <c r="DO260" i="22"/>
  <c r="DN260" i="22"/>
  <c r="DM260" i="22"/>
  <c r="DL260" i="22"/>
  <c r="DK260" i="22"/>
  <c r="DJ260" i="22"/>
  <c r="DI260" i="22"/>
  <c r="DH260" i="22"/>
  <c r="DG260" i="22"/>
  <c r="DF260" i="22"/>
  <c r="DE260" i="22"/>
  <c r="DD260" i="22"/>
  <c r="DC260" i="22"/>
  <c r="DB260" i="22"/>
  <c r="DA260" i="22"/>
  <c r="CZ260" i="22"/>
  <c r="CY260" i="22"/>
  <c r="CX260" i="22"/>
  <c r="CW260" i="22"/>
  <c r="CV260" i="22"/>
  <c r="CU260" i="22"/>
  <c r="CT260" i="22"/>
  <c r="CS260" i="22"/>
  <c r="CR260" i="22"/>
  <c r="CQ260" i="22"/>
  <c r="CP260" i="22"/>
  <c r="CO260" i="22"/>
  <c r="CN260" i="22"/>
  <c r="CM260" i="22"/>
  <c r="CL260" i="22"/>
  <c r="CK260" i="22"/>
  <c r="G134" i="21" l="1"/>
  <c r="F134" i="21"/>
  <c r="E134" i="21"/>
  <c r="D134" i="21"/>
  <c r="C134" i="21"/>
  <c r="F91" i="21" l="1"/>
  <c r="F90" i="21"/>
  <c r="F89" i="21"/>
  <c r="F88" i="21"/>
  <c r="F87" i="21"/>
  <c r="F86" i="21"/>
  <c r="F85" i="21"/>
  <c r="F84" i="21"/>
  <c r="F83" i="21"/>
  <c r="F82" i="21"/>
  <c r="F81" i="21"/>
  <c r="F80" i="21"/>
  <c r="F79" i="21"/>
  <c r="F78" i="21"/>
  <c r="F77" i="21"/>
  <c r="F76" i="21"/>
  <c r="F75" i="21"/>
  <c r="F74" i="21"/>
  <c r="F73" i="21"/>
  <c r="F72" i="21"/>
  <c r="F71" i="21"/>
  <c r="F70" i="21"/>
  <c r="F69" i="21"/>
  <c r="F68" i="21"/>
  <c r="F67" i="21"/>
  <c r="F66" i="21"/>
  <c r="F65" i="21"/>
  <c r="F64" i="21"/>
  <c r="F63" i="21"/>
  <c r="F62" i="21"/>
  <c r="F61" i="21"/>
  <c r="F60" i="21"/>
  <c r="F59" i="21"/>
  <c r="F58" i="21"/>
  <c r="F57" i="21"/>
  <c r="F56" i="21"/>
  <c r="F55" i="21"/>
  <c r="F54" i="21"/>
  <c r="F53" i="21"/>
  <c r="F52" i="21"/>
  <c r="F51" i="21"/>
  <c r="F50" i="21"/>
  <c r="F49" i="21"/>
  <c r="F48" i="21"/>
  <c r="F47" i="21"/>
  <c r="F46" i="21"/>
  <c r="F45" i="21"/>
  <c r="F44" i="21"/>
  <c r="F43" i="21"/>
  <c r="F42" i="21"/>
  <c r="F41" i="21"/>
  <c r="F40" i="21"/>
  <c r="F39" i="21"/>
  <c r="F38" i="21"/>
  <c r="F37" i="21"/>
  <c r="F36" i="21"/>
  <c r="F35" i="21"/>
  <c r="F34" i="21"/>
  <c r="F33" i="21"/>
  <c r="F32" i="21"/>
  <c r="F31" i="21"/>
  <c r="F30" i="21"/>
  <c r="F29" i="21"/>
  <c r="F28" i="21"/>
  <c r="F27" i="21"/>
  <c r="F26" i="21"/>
  <c r="F25" i="21"/>
  <c r="D91" i="21"/>
  <c r="D90" i="21"/>
  <c r="D89" i="21"/>
  <c r="D88" i="21"/>
  <c r="D87" i="21"/>
  <c r="D86" i="21"/>
  <c r="D85" i="21"/>
  <c r="D84" i="21"/>
  <c r="D83" i="21"/>
  <c r="D82" i="21"/>
  <c r="D81" i="21"/>
  <c r="D80" i="21"/>
  <c r="D79" i="21"/>
  <c r="D78" i="21"/>
  <c r="D77" i="21"/>
  <c r="D76" i="21"/>
  <c r="D75" i="21"/>
  <c r="D74" i="21"/>
  <c r="D73" i="21"/>
  <c r="D72" i="21"/>
  <c r="D71" i="21"/>
  <c r="D70" i="21"/>
  <c r="D69" i="21"/>
  <c r="D68" i="21"/>
  <c r="D67" i="21"/>
  <c r="D66" i="21"/>
  <c r="D65" i="21"/>
  <c r="D64" i="21"/>
  <c r="D63" i="21"/>
  <c r="D62" i="21"/>
  <c r="D61" i="21"/>
  <c r="D60" i="21"/>
  <c r="D59" i="21"/>
  <c r="D58" i="21"/>
  <c r="D57" i="21"/>
  <c r="D56" i="21"/>
  <c r="D55" i="21"/>
  <c r="D54" i="21"/>
  <c r="D53" i="21"/>
  <c r="D52" i="21"/>
  <c r="D51" i="21"/>
  <c r="D50" i="21"/>
  <c r="D49" i="21"/>
  <c r="D48" i="21"/>
  <c r="D47" i="21"/>
  <c r="D46" i="21"/>
  <c r="D45" i="21"/>
  <c r="D44" i="21"/>
  <c r="D43" i="21"/>
  <c r="D42" i="21"/>
  <c r="D41" i="21"/>
  <c r="D40" i="21"/>
  <c r="D39" i="21"/>
  <c r="D38" i="21"/>
  <c r="D37" i="21"/>
  <c r="D36" i="21"/>
  <c r="D35" i="21"/>
  <c r="D34" i="21"/>
  <c r="D33" i="21"/>
  <c r="D32" i="21"/>
  <c r="D31" i="21"/>
  <c r="D30" i="21"/>
  <c r="D29" i="21"/>
  <c r="D28" i="21"/>
  <c r="D27" i="21"/>
  <c r="D26" i="21"/>
  <c r="D25" i="21"/>
  <c r="B91" i="21"/>
  <c r="B90" i="21"/>
  <c r="B89" i="21"/>
  <c r="B88" i="21"/>
  <c r="B87" i="21"/>
  <c r="B86" i="21"/>
  <c r="B85" i="21"/>
  <c r="B84" i="21"/>
  <c r="B83" i="21"/>
  <c r="B82" i="21"/>
  <c r="B81" i="21"/>
  <c r="B80" i="21"/>
  <c r="B79" i="21"/>
  <c r="B78" i="21"/>
  <c r="B77" i="21"/>
  <c r="B76" i="21"/>
  <c r="B75" i="21"/>
  <c r="B74" i="21"/>
  <c r="B73" i="21"/>
  <c r="B72" i="21"/>
  <c r="B71" i="21"/>
  <c r="B70" i="21"/>
  <c r="B69" i="21"/>
  <c r="B68" i="21"/>
  <c r="B67" i="21"/>
  <c r="B66" i="21"/>
  <c r="B65" i="21"/>
  <c r="B64" i="21"/>
  <c r="B63" i="21"/>
  <c r="B62" i="21"/>
  <c r="B61" i="21"/>
  <c r="B60" i="21"/>
  <c r="B59" i="21"/>
  <c r="B58" i="21"/>
  <c r="B57" i="21"/>
  <c r="B56" i="21"/>
  <c r="B55" i="21"/>
  <c r="B54" i="21"/>
  <c r="B53" i="21"/>
  <c r="B52" i="21"/>
  <c r="B51" i="21"/>
  <c r="B50" i="21"/>
  <c r="B49" i="21"/>
  <c r="B48" i="21"/>
  <c r="B47" i="21"/>
  <c r="B46" i="21"/>
  <c r="B45" i="21"/>
  <c r="B44" i="21"/>
  <c r="B43" i="21"/>
  <c r="B42" i="21"/>
  <c r="B41" i="21"/>
  <c r="B40" i="21"/>
  <c r="B39" i="21"/>
  <c r="B38" i="21"/>
  <c r="B37" i="21"/>
  <c r="B36" i="21"/>
  <c r="B35" i="21"/>
  <c r="B34" i="21"/>
  <c r="B33" i="21"/>
  <c r="B32" i="21"/>
  <c r="B31" i="21"/>
  <c r="B30" i="21"/>
  <c r="B29" i="21"/>
  <c r="B28" i="21"/>
  <c r="B27" i="21"/>
  <c r="B26" i="21"/>
  <c r="B25" i="21"/>
  <c r="C317" i="21" l="1"/>
  <c r="D263" i="21" l="1"/>
  <c r="D140" i="21"/>
  <c r="E140" i="21"/>
  <c r="F140" i="21"/>
  <c r="G140" i="21"/>
  <c r="C140" i="21"/>
  <c r="C316" i="21" l="1"/>
  <c r="C238" i="21" l="1"/>
  <c r="C227" i="21" l="1"/>
  <c r="AC408" i="22" l="1"/>
  <c r="AC395" i="22"/>
  <c r="AC394" i="22"/>
  <c r="AC337" i="22"/>
  <c r="B335" i="22"/>
  <c r="AC334" i="22"/>
  <c r="B332" i="22"/>
  <c r="B309" i="22"/>
  <c r="B308" i="22"/>
  <c r="B257" i="22"/>
  <c r="B254" i="22"/>
  <c r="B234" i="22"/>
  <c r="B246" i="22" s="1"/>
  <c r="B229" i="22"/>
  <c r="B241" i="22" s="1"/>
  <c r="AD199" i="22"/>
  <c r="AE199" i="22" s="1"/>
  <c r="AF199" i="22" s="1"/>
  <c r="AG199" i="22" s="1"/>
  <c r="AH199" i="22" s="1"/>
  <c r="AI199" i="22" s="1"/>
  <c r="AJ199" i="22" s="1"/>
  <c r="AK199" i="22" s="1"/>
  <c r="AL199" i="22" s="1"/>
  <c r="AM199" i="22" s="1"/>
  <c r="AN199" i="22" s="1"/>
  <c r="AO199" i="22" s="1"/>
  <c r="AP199" i="22" s="1"/>
  <c r="AQ199" i="22" s="1"/>
  <c r="AR199" i="22" s="1"/>
  <c r="AS199" i="22" s="1"/>
  <c r="AT199" i="22" s="1"/>
  <c r="AU199" i="22" s="1"/>
  <c r="AV199" i="22" s="1"/>
  <c r="AW199" i="22" s="1"/>
  <c r="AX199" i="22" s="1"/>
  <c r="AY199" i="22" s="1"/>
  <c r="AZ199" i="22" s="1"/>
  <c r="BA199" i="22" s="1"/>
  <c r="BB199" i="22" s="1"/>
  <c r="BC199" i="22" s="1"/>
  <c r="BD199" i="22" s="1"/>
  <c r="BE199" i="22" s="1"/>
  <c r="BF199" i="22" s="1"/>
  <c r="BG199" i="22" s="1"/>
  <c r="BH199" i="22" s="1"/>
  <c r="BI199" i="22" s="1"/>
  <c r="BJ199" i="22" s="1"/>
  <c r="BK199" i="22" s="1"/>
  <c r="BL199" i="22" s="1"/>
  <c r="BM199" i="22" s="1"/>
  <c r="BN199" i="22" s="1"/>
  <c r="BO199" i="22" s="1"/>
  <c r="BP199" i="22" s="1"/>
  <c r="BQ199" i="22" s="1"/>
  <c r="BR199" i="22" s="1"/>
  <c r="BS199" i="22" s="1"/>
  <c r="BT199" i="22" s="1"/>
  <c r="BU199" i="22" s="1"/>
  <c r="BV199" i="22" s="1"/>
  <c r="BW199" i="22" s="1"/>
  <c r="BX199" i="22" s="1"/>
  <c r="BY199" i="22" s="1"/>
  <c r="BZ199" i="22" s="1"/>
  <c r="CA199" i="22" s="1"/>
  <c r="CB199" i="22" s="1"/>
  <c r="CC199" i="22" s="1"/>
  <c r="CD199" i="22" s="1"/>
  <c r="CE199" i="22" s="1"/>
  <c r="CF199" i="22" s="1"/>
  <c r="CG199" i="22" s="1"/>
  <c r="CH199" i="22" s="1"/>
  <c r="CI199" i="22" s="1"/>
  <c r="CJ199" i="22" s="1"/>
  <c r="CK199" i="22" s="1"/>
  <c r="CL199" i="22" s="1"/>
  <c r="CM199" i="22" s="1"/>
  <c r="CN199" i="22" s="1"/>
  <c r="CO199" i="22" s="1"/>
  <c r="CP199" i="22" s="1"/>
  <c r="CQ199" i="22" s="1"/>
  <c r="CR199" i="22" s="1"/>
  <c r="CS199" i="22" s="1"/>
  <c r="CT199" i="22" s="1"/>
  <c r="CU199" i="22" s="1"/>
  <c r="CV199" i="22" s="1"/>
  <c r="CW199" i="22" s="1"/>
  <c r="CX199" i="22" s="1"/>
  <c r="CY199" i="22" s="1"/>
  <c r="CZ199" i="22" s="1"/>
  <c r="DA199" i="22" s="1"/>
  <c r="DB199" i="22" s="1"/>
  <c r="DC199" i="22" s="1"/>
  <c r="DD199" i="22" s="1"/>
  <c r="DE199" i="22" s="1"/>
  <c r="DF199" i="22" s="1"/>
  <c r="DG199" i="22" s="1"/>
  <c r="DH199" i="22" s="1"/>
  <c r="DI199" i="22" s="1"/>
  <c r="DJ199" i="22" s="1"/>
  <c r="DK199" i="22" s="1"/>
  <c r="DL199" i="22" s="1"/>
  <c r="DM199" i="22" s="1"/>
  <c r="DN199" i="22" s="1"/>
  <c r="DO199" i="22" s="1"/>
  <c r="DP199" i="22" s="1"/>
  <c r="DW195" i="22"/>
  <c r="DV195" i="22"/>
  <c r="DU195" i="22"/>
  <c r="DT195" i="22"/>
  <c r="DS195" i="22"/>
  <c r="DR195" i="22"/>
  <c r="DQ195" i="22"/>
  <c r="DP195" i="22"/>
  <c r="DO195" i="22"/>
  <c r="DN195" i="22"/>
  <c r="DM195" i="22"/>
  <c r="DK195" i="22"/>
  <c r="DJ195" i="22"/>
  <c r="DI195" i="22"/>
  <c r="DH195" i="22"/>
  <c r="DG195" i="22"/>
  <c r="DF195" i="22"/>
  <c r="DE195" i="22"/>
  <c r="DD195" i="22"/>
  <c r="DC195" i="22"/>
  <c r="DB195" i="22"/>
  <c r="DA195" i="22"/>
  <c r="CY195" i="22"/>
  <c r="CX195" i="22"/>
  <c r="CW195" i="22"/>
  <c r="CV195" i="22"/>
  <c r="CU195" i="22"/>
  <c r="CT195" i="22"/>
  <c r="CS195" i="22"/>
  <c r="CR195" i="22"/>
  <c r="CQ195" i="22"/>
  <c r="CP195" i="22"/>
  <c r="CO195" i="22"/>
  <c r="CM195" i="22"/>
  <c r="CL195" i="22"/>
  <c r="CK195" i="22"/>
  <c r="CJ195" i="22"/>
  <c r="CI195" i="22"/>
  <c r="CH195" i="22"/>
  <c r="CG195" i="22"/>
  <c r="CF195" i="22"/>
  <c r="CE195" i="22"/>
  <c r="CD195" i="22"/>
  <c r="CC195" i="22"/>
  <c r="CA195" i="22"/>
  <c r="BZ195" i="22"/>
  <c r="BY195" i="22"/>
  <c r="BX195" i="22"/>
  <c r="BW195" i="22"/>
  <c r="BV195" i="22"/>
  <c r="BU195" i="22"/>
  <c r="BT195" i="22"/>
  <c r="BS195" i="22"/>
  <c r="BR195" i="22"/>
  <c r="BQ195" i="22"/>
  <c r="BO195" i="22"/>
  <c r="BN195" i="22"/>
  <c r="BM195" i="22"/>
  <c r="BL195" i="22"/>
  <c r="BK195" i="22"/>
  <c r="BJ195" i="22"/>
  <c r="BI195" i="22"/>
  <c r="BH195" i="22"/>
  <c r="BG195" i="22"/>
  <c r="BF195" i="22"/>
  <c r="BE195" i="22"/>
  <c r="BC195" i="22"/>
  <c r="BB195" i="22"/>
  <c r="BA195" i="22"/>
  <c r="AZ195" i="22"/>
  <c r="AY195" i="22"/>
  <c r="AX195" i="22"/>
  <c r="AW195" i="22"/>
  <c r="AV195" i="22"/>
  <c r="AU195" i="22"/>
  <c r="AT195" i="22"/>
  <c r="AS195" i="22"/>
  <c r="AQ195" i="22"/>
  <c r="AP195" i="22"/>
  <c r="AO195" i="22"/>
  <c r="AN195" i="22"/>
  <c r="AM195" i="22"/>
  <c r="AL195" i="22"/>
  <c r="AK195" i="22"/>
  <c r="AJ195" i="22"/>
  <c r="AI195" i="22"/>
  <c r="AH195" i="22"/>
  <c r="AG195" i="22"/>
  <c r="AF195" i="22"/>
  <c r="AE195" i="22"/>
  <c r="AD195" i="22"/>
  <c r="AC195" i="22"/>
  <c r="AD194" i="22"/>
  <c r="AE194" i="22" s="1"/>
  <c r="AF194" i="22" s="1"/>
  <c r="AG194" i="22" s="1"/>
  <c r="AH194" i="22" s="1"/>
  <c r="AI194" i="22" s="1"/>
  <c r="AJ194" i="22" s="1"/>
  <c r="AK194" i="22" s="1"/>
  <c r="AL194" i="22" s="1"/>
  <c r="AM194" i="22" s="1"/>
  <c r="AN194" i="22" s="1"/>
  <c r="AO194" i="22" s="1"/>
  <c r="AP194" i="22" s="1"/>
  <c r="AQ194" i="22" s="1"/>
  <c r="AR194" i="22" s="1"/>
  <c r="AS194" i="22" s="1"/>
  <c r="AT194" i="22" s="1"/>
  <c r="AU194" i="22" s="1"/>
  <c r="AV194" i="22" s="1"/>
  <c r="AW194" i="22" s="1"/>
  <c r="AX194" i="22" s="1"/>
  <c r="AY194" i="22" s="1"/>
  <c r="AZ194" i="22" s="1"/>
  <c r="BA194" i="22" s="1"/>
  <c r="BB194" i="22" s="1"/>
  <c r="BC194" i="22" s="1"/>
  <c r="BD194" i="22" s="1"/>
  <c r="BE194" i="22" s="1"/>
  <c r="BF194" i="22" s="1"/>
  <c r="BG194" i="22" s="1"/>
  <c r="BH194" i="22" s="1"/>
  <c r="BI194" i="22" s="1"/>
  <c r="BJ194" i="22" s="1"/>
  <c r="BK194" i="22" s="1"/>
  <c r="BL194" i="22" s="1"/>
  <c r="BM194" i="22" s="1"/>
  <c r="BN194" i="22" s="1"/>
  <c r="BO194" i="22" s="1"/>
  <c r="BP194" i="22" s="1"/>
  <c r="BQ194" i="22" s="1"/>
  <c r="BR194" i="22" s="1"/>
  <c r="BS194" i="22" s="1"/>
  <c r="BT194" i="22" s="1"/>
  <c r="BU194" i="22" s="1"/>
  <c r="BV194" i="22" s="1"/>
  <c r="BW194" i="22" s="1"/>
  <c r="BX194" i="22" s="1"/>
  <c r="BY194" i="22" s="1"/>
  <c r="BZ194" i="22" s="1"/>
  <c r="CA194" i="22" s="1"/>
  <c r="CB194" i="22" s="1"/>
  <c r="CC194" i="22" s="1"/>
  <c r="CD194" i="22" s="1"/>
  <c r="CE194" i="22" s="1"/>
  <c r="CF194" i="22" s="1"/>
  <c r="CG194" i="22" s="1"/>
  <c r="CH194" i="22" s="1"/>
  <c r="CI194" i="22" s="1"/>
  <c r="CJ194" i="22" s="1"/>
  <c r="CK194" i="22" s="1"/>
  <c r="CL194" i="22" s="1"/>
  <c r="CM194" i="22" s="1"/>
  <c r="CN194" i="22" s="1"/>
  <c r="CO194" i="22" s="1"/>
  <c r="CP194" i="22" s="1"/>
  <c r="CQ194" i="22" s="1"/>
  <c r="CR194" i="22" s="1"/>
  <c r="CS194" i="22" s="1"/>
  <c r="CT194" i="22" s="1"/>
  <c r="CU194" i="22" s="1"/>
  <c r="CV194" i="22" s="1"/>
  <c r="CW194" i="22" s="1"/>
  <c r="CX194" i="22" s="1"/>
  <c r="CY194" i="22" s="1"/>
  <c r="CZ194" i="22" s="1"/>
  <c r="DA194" i="22" s="1"/>
  <c r="DB194" i="22" s="1"/>
  <c r="DC194" i="22" s="1"/>
  <c r="DD194" i="22" s="1"/>
  <c r="DE194" i="22" s="1"/>
  <c r="DF194" i="22" s="1"/>
  <c r="DG194" i="22" s="1"/>
  <c r="DH194" i="22" s="1"/>
  <c r="DI194" i="22" s="1"/>
  <c r="DJ194" i="22" s="1"/>
  <c r="DK194" i="22" s="1"/>
  <c r="DL194" i="22" s="1"/>
  <c r="DM194" i="22" s="1"/>
  <c r="DN194" i="22" s="1"/>
  <c r="DO194" i="22" s="1"/>
  <c r="DP194" i="22" s="1"/>
  <c r="B183" i="22"/>
  <c r="B180" i="22"/>
  <c r="B179" i="22"/>
  <c r="B178" i="22"/>
  <c r="B177" i="22"/>
  <c r="B176" i="22"/>
  <c r="B175" i="22"/>
  <c r="B174" i="22"/>
  <c r="B172" i="22"/>
  <c r="B171" i="22"/>
  <c r="B170" i="22"/>
  <c r="B169" i="22"/>
  <c r="B167" i="22"/>
  <c r="B165" i="22"/>
  <c r="B163" i="22"/>
  <c r="B159" i="22"/>
  <c r="B157" i="22"/>
  <c r="C144" i="22"/>
  <c r="C143" i="22"/>
  <c r="C140" i="22"/>
  <c r="DP136" i="22"/>
  <c r="DP139" i="22" s="1"/>
  <c r="DP145" i="22" s="1"/>
  <c r="DO136" i="22"/>
  <c r="DO139" i="22" s="1"/>
  <c r="DO145" i="22" s="1"/>
  <c r="DN136" i="22"/>
  <c r="DN139" i="22" s="1"/>
  <c r="DN145" i="22" s="1"/>
  <c r="DM136" i="22"/>
  <c r="DM139" i="22" s="1"/>
  <c r="DM145" i="22" s="1"/>
  <c r="DL136" i="22"/>
  <c r="DL139" i="22" s="1"/>
  <c r="DL145" i="22" s="1"/>
  <c r="DK136" i="22"/>
  <c r="DK139" i="22" s="1"/>
  <c r="DK145" i="22" s="1"/>
  <c r="DJ136" i="22"/>
  <c r="DJ139" i="22" s="1"/>
  <c r="DJ145" i="22" s="1"/>
  <c r="DI136" i="22"/>
  <c r="DI139" i="22" s="1"/>
  <c r="DI145" i="22" s="1"/>
  <c r="DH136" i="22"/>
  <c r="DH139" i="22" s="1"/>
  <c r="DH145" i="22" s="1"/>
  <c r="DG136" i="22"/>
  <c r="DG139" i="22" s="1"/>
  <c r="DG145" i="22" s="1"/>
  <c r="DF136" i="22"/>
  <c r="DF139" i="22" s="1"/>
  <c r="DF145" i="22" s="1"/>
  <c r="DE136" i="22"/>
  <c r="DE139" i="22" s="1"/>
  <c r="DE145" i="22" s="1"/>
  <c r="DD136" i="22"/>
  <c r="DD139" i="22" s="1"/>
  <c r="DD145" i="22" s="1"/>
  <c r="DC136" i="22"/>
  <c r="DC139" i="22" s="1"/>
  <c r="DC145" i="22" s="1"/>
  <c r="DB136" i="22"/>
  <c r="DB139" i="22" s="1"/>
  <c r="DB145" i="22" s="1"/>
  <c r="DA136" i="22"/>
  <c r="DA139" i="22" s="1"/>
  <c r="DA145" i="22" s="1"/>
  <c r="CZ136" i="22"/>
  <c r="CZ139" i="22" s="1"/>
  <c r="CZ145" i="22" s="1"/>
  <c r="CY136" i="22"/>
  <c r="CY139" i="22" s="1"/>
  <c r="CY145" i="22" s="1"/>
  <c r="CX136" i="22"/>
  <c r="CX139" i="22" s="1"/>
  <c r="CX145" i="22" s="1"/>
  <c r="CW136" i="22"/>
  <c r="CW139" i="22" s="1"/>
  <c r="CW145" i="22" s="1"/>
  <c r="CV136" i="22"/>
  <c r="CV139" i="22" s="1"/>
  <c r="CV145" i="22" s="1"/>
  <c r="CU136" i="22"/>
  <c r="CU139" i="22" s="1"/>
  <c r="CU145" i="22" s="1"/>
  <c r="CT136" i="22"/>
  <c r="CT139" i="22" s="1"/>
  <c r="CT145" i="22" s="1"/>
  <c r="CS136" i="22"/>
  <c r="CS139" i="22" s="1"/>
  <c r="CS145" i="22" s="1"/>
  <c r="CR136" i="22"/>
  <c r="CR139" i="22" s="1"/>
  <c r="CR145" i="22" s="1"/>
  <c r="CQ136" i="22"/>
  <c r="CQ139" i="22" s="1"/>
  <c r="CQ145" i="22" s="1"/>
  <c r="CP136" i="22"/>
  <c r="CP139" i="22" s="1"/>
  <c r="CP145" i="22" s="1"/>
  <c r="CO136" i="22"/>
  <c r="CO139" i="22" s="1"/>
  <c r="CO145" i="22" s="1"/>
  <c r="CN136" i="22"/>
  <c r="CN139" i="22" s="1"/>
  <c r="CN145" i="22" s="1"/>
  <c r="CM136" i="22"/>
  <c r="CM139" i="22" s="1"/>
  <c r="CM145" i="22" s="1"/>
  <c r="CL136" i="22"/>
  <c r="CL139" i="22" s="1"/>
  <c r="CL145" i="22" s="1"/>
  <c r="CK136" i="22"/>
  <c r="CK139" i="22" s="1"/>
  <c r="CK145" i="22" s="1"/>
  <c r="C70" i="22"/>
  <c r="C69" i="22"/>
  <c r="C66" i="22"/>
  <c r="DP62" i="22"/>
  <c r="DP65" i="22" s="1"/>
  <c r="DP71" i="22" s="1"/>
  <c r="DO62" i="22"/>
  <c r="DO65" i="22" s="1"/>
  <c r="DO71" i="22" s="1"/>
  <c r="DN62" i="22"/>
  <c r="DN65" i="22" s="1"/>
  <c r="DN71" i="22" s="1"/>
  <c r="DM62" i="22"/>
  <c r="DM65" i="22" s="1"/>
  <c r="DM71" i="22" s="1"/>
  <c r="DL62" i="22"/>
  <c r="DL65" i="22" s="1"/>
  <c r="DL71" i="22" s="1"/>
  <c r="DK62" i="22"/>
  <c r="DK65" i="22" s="1"/>
  <c r="DK71" i="22" s="1"/>
  <c r="DJ62" i="22"/>
  <c r="DJ65" i="22" s="1"/>
  <c r="DJ71" i="22" s="1"/>
  <c r="DI62" i="22"/>
  <c r="DI65" i="22" s="1"/>
  <c r="DI71" i="22" s="1"/>
  <c r="DH62" i="22"/>
  <c r="DH65" i="22" s="1"/>
  <c r="DH71" i="22" s="1"/>
  <c r="DG62" i="22"/>
  <c r="DG65" i="22" s="1"/>
  <c r="DG71" i="22" s="1"/>
  <c r="DF62" i="22"/>
  <c r="DF65" i="22" s="1"/>
  <c r="DF71" i="22" s="1"/>
  <c r="DE62" i="22"/>
  <c r="DE65" i="22" s="1"/>
  <c r="DE71" i="22" s="1"/>
  <c r="DD62" i="22"/>
  <c r="DD65" i="22" s="1"/>
  <c r="DD71" i="22" s="1"/>
  <c r="DC62" i="22"/>
  <c r="DC65" i="22" s="1"/>
  <c r="DC71" i="22" s="1"/>
  <c r="DB62" i="22"/>
  <c r="DB65" i="22" s="1"/>
  <c r="DB71" i="22" s="1"/>
  <c r="DA62" i="22"/>
  <c r="DA65" i="22" s="1"/>
  <c r="DA71" i="22" s="1"/>
  <c r="CZ62" i="22"/>
  <c r="CZ65" i="22" s="1"/>
  <c r="CZ71" i="22" s="1"/>
  <c r="CY62" i="22"/>
  <c r="CY65" i="22" s="1"/>
  <c r="CY71" i="22" s="1"/>
  <c r="CX62" i="22"/>
  <c r="CX65" i="22" s="1"/>
  <c r="CX71" i="22" s="1"/>
  <c r="CW62" i="22"/>
  <c r="CW65" i="22" s="1"/>
  <c r="CW71" i="22" s="1"/>
  <c r="CV62" i="22"/>
  <c r="CV65" i="22" s="1"/>
  <c r="CV71" i="22" s="1"/>
  <c r="CU62" i="22"/>
  <c r="CU65" i="22" s="1"/>
  <c r="CU71" i="22" s="1"/>
  <c r="CT62" i="22"/>
  <c r="CT65" i="22" s="1"/>
  <c r="CT71" i="22" s="1"/>
  <c r="CS62" i="22"/>
  <c r="CS65" i="22" s="1"/>
  <c r="CS71" i="22" s="1"/>
  <c r="CR62" i="22"/>
  <c r="CR65" i="22" s="1"/>
  <c r="CR71" i="22" s="1"/>
  <c r="CQ62" i="22"/>
  <c r="CQ65" i="22" s="1"/>
  <c r="CQ71" i="22" s="1"/>
  <c r="CP62" i="22"/>
  <c r="CP65" i="22" s="1"/>
  <c r="CP71" i="22" s="1"/>
  <c r="CO62" i="22"/>
  <c r="CO65" i="22" s="1"/>
  <c r="CO71" i="22" s="1"/>
  <c r="CN62" i="22"/>
  <c r="CN65" i="22" s="1"/>
  <c r="CN71" i="22" s="1"/>
  <c r="CM62" i="22"/>
  <c r="CM65" i="22" s="1"/>
  <c r="CM71" i="22" s="1"/>
  <c r="CL62" i="22"/>
  <c r="CL65" i="22" s="1"/>
  <c r="CL71" i="22" s="1"/>
  <c r="CK62" i="22"/>
  <c r="CK65" i="22" s="1"/>
  <c r="CK71" i="22" s="1"/>
  <c r="AC3" i="22"/>
  <c r="AD2" i="22"/>
  <c r="C327" i="21"/>
  <c r="C323" i="21"/>
  <c r="B280" i="21"/>
  <c r="B279" i="21"/>
  <c r="BJ278" i="21"/>
  <c r="BI278" i="21"/>
  <c r="BH278" i="21"/>
  <c r="BG278" i="21"/>
  <c r="BF278" i="21"/>
  <c r="BE278" i="21"/>
  <c r="BD278" i="21"/>
  <c r="BC278" i="21"/>
  <c r="BB278" i="21"/>
  <c r="BA278" i="21"/>
  <c r="AZ278" i="21"/>
  <c r="AY278" i="21"/>
  <c r="AX278" i="21"/>
  <c r="AW278" i="21"/>
  <c r="AV278" i="21"/>
  <c r="AU278" i="21"/>
  <c r="AT278" i="21"/>
  <c r="AS278" i="21"/>
  <c r="AR278" i="21"/>
  <c r="AQ278" i="21"/>
  <c r="AP278" i="21"/>
  <c r="AO278" i="21"/>
  <c r="AN278" i="21"/>
  <c r="AM278" i="21"/>
  <c r="AL278" i="21"/>
  <c r="AK278" i="21"/>
  <c r="AJ278" i="21"/>
  <c r="AI278" i="21"/>
  <c r="AH278" i="21"/>
  <c r="AG278" i="21"/>
  <c r="AF278" i="21"/>
  <c r="AE278" i="21"/>
  <c r="AD278" i="21"/>
  <c r="AC278" i="21"/>
  <c r="AB278" i="21"/>
  <c r="AA278" i="21"/>
  <c r="Z278" i="21"/>
  <c r="Y278" i="21"/>
  <c r="X278" i="21"/>
  <c r="W278" i="21"/>
  <c r="V278" i="21"/>
  <c r="U278" i="21"/>
  <c r="T278" i="21"/>
  <c r="S278" i="21"/>
  <c r="R278" i="21"/>
  <c r="Q278" i="21"/>
  <c r="P278" i="21"/>
  <c r="O278" i="21"/>
  <c r="N278" i="21"/>
  <c r="M278" i="21"/>
  <c r="L278" i="21"/>
  <c r="K278" i="21"/>
  <c r="J278" i="21"/>
  <c r="I278" i="21"/>
  <c r="H278" i="21"/>
  <c r="G278" i="21"/>
  <c r="F278" i="21"/>
  <c r="E278" i="21"/>
  <c r="D278" i="21"/>
  <c r="C278" i="21"/>
  <c r="A278" i="21"/>
  <c r="A277" i="21"/>
  <c r="B276" i="21"/>
  <c r="B275" i="21"/>
  <c r="B274" i="21"/>
  <c r="BJ273" i="21"/>
  <c r="BI273" i="21"/>
  <c r="BH273" i="21"/>
  <c r="BG273" i="21"/>
  <c r="BF273" i="21"/>
  <c r="BE273" i="21"/>
  <c r="BD273" i="21"/>
  <c r="BC273" i="21"/>
  <c r="BB273" i="21"/>
  <c r="BA273" i="21"/>
  <c r="AZ273" i="21"/>
  <c r="AY273" i="21"/>
  <c r="AX273" i="21"/>
  <c r="AW273" i="21"/>
  <c r="AV273" i="21"/>
  <c r="AU273" i="21"/>
  <c r="AT273" i="21"/>
  <c r="AS273" i="21"/>
  <c r="AR273" i="21"/>
  <c r="AQ273" i="21"/>
  <c r="AP273" i="21"/>
  <c r="AO273" i="21"/>
  <c r="AN273" i="21"/>
  <c r="AM273" i="21"/>
  <c r="AL273" i="21"/>
  <c r="AK273" i="21"/>
  <c r="AJ273" i="21"/>
  <c r="AI273" i="21"/>
  <c r="AH273" i="21"/>
  <c r="AG273" i="21"/>
  <c r="AF273" i="21"/>
  <c r="AE273" i="21"/>
  <c r="AD273" i="21"/>
  <c r="AC273" i="21"/>
  <c r="AB273" i="21"/>
  <c r="AA273" i="21"/>
  <c r="Z273" i="21"/>
  <c r="Y273" i="21"/>
  <c r="X273" i="21"/>
  <c r="W273" i="21"/>
  <c r="V273" i="21"/>
  <c r="U273" i="21"/>
  <c r="T273" i="21"/>
  <c r="S273" i="21"/>
  <c r="R273" i="21"/>
  <c r="Q273" i="21"/>
  <c r="P273" i="21"/>
  <c r="O273" i="21"/>
  <c r="N273" i="21"/>
  <c r="M273" i="21"/>
  <c r="L273" i="21"/>
  <c r="K273" i="21"/>
  <c r="J273" i="21"/>
  <c r="I273" i="21"/>
  <c r="H273" i="21"/>
  <c r="G273" i="21"/>
  <c r="F273" i="21"/>
  <c r="E273" i="21"/>
  <c r="D273" i="21"/>
  <c r="C273" i="21"/>
  <c r="A273" i="21"/>
  <c r="B270" i="21"/>
  <c r="AL269" i="21"/>
  <c r="AK269" i="21"/>
  <c r="AK268" i="21" s="1"/>
  <c r="AJ269" i="21"/>
  <c r="AJ206" i="21" s="1"/>
  <c r="BJ62" i="22" s="1"/>
  <c r="BJ65" i="22" s="1"/>
  <c r="BJ71" i="22" s="1"/>
  <c r="AI269" i="21"/>
  <c r="AI268" i="21" s="1"/>
  <c r="AH269" i="21"/>
  <c r="AG269" i="21"/>
  <c r="AG268" i="21" s="1"/>
  <c r="AF269" i="21"/>
  <c r="AF268" i="21" s="1"/>
  <c r="AE269" i="21"/>
  <c r="AE268" i="21" s="1"/>
  <c r="AD269" i="21"/>
  <c r="AC269" i="21"/>
  <c r="AC268" i="21" s="1"/>
  <c r="AB269" i="21"/>
  <c r="AB268" i="21" s="1"/>
  <c r="AA269" i="21"/>
  <c r="AA268" i="21" s="1"/>
  <c r="Z269" i="21"/>
  <c r="Y269" i="21"/>
  <c r="Y268" i="21" s="1"/>
  <c r="X269" i="21"/>
  <c r="X206" i="21" s="1"/>
  <c r="AX62" i="22" s="1"/>
  <c r="AX65" i="22" s="1"/>
  <c r="AX71" i="22" s="1"/>
  <c r="W269" i="21"/>
  <c r="W268" i="21" s="1"/>
  <c r="V269" i="21"/>
  <c r="U269" i="21"/>
  <c r="U268" i="21" s="1"/>
  <c r="T269" i="21"/>
  <c r="T268" i="21" s="1"/>
  <c r="S269" i="21"/>
  <c r="S268" i="21" s="1"/>
  <c r="R269" i="21"/>
  <c r="Q269" i="21"/>
  <c r="Q268" i="21" s="1"/>
  <c r="P269" i="21"/>
  <c r="P268" i="21" s="1"/>
  <c r="O269" i="21"/>
  <c r="O268" i="21" s="1"/>
  <c r="N269" i="21"/>
  <c r="M269" i="21"/>
  <c r="M268" i="21" s="1"/>
  <c r="L269" i="21"/>
  <c r="L206" i="21" s="1"/>
  <c r="AL62" i="22" s="1"/>
  <c r="AL65" i="22" s="1"/>
  <c r="AL71" i="22" s="1"/>
  <c r="K269" i="21"/>
  <c r="K268" i="21" s="1"/>
  <c r="J269" i="21"/>
  <c r="I269" i="21"/>
  <c r="I268" i="21" s="1"/>
  <c r="H269" i="21"/>
  <c r="H268" i="21" s="1"/>
  <c r="G269" i="21"/>
  <c r="G268" i="21" s="1"/>
  <c r="F269" i="21"/>
  <c r="E269" i="21"/>
  <c r="D269" i="21"/>
  <c r="D206" i="21" s="1"/>
  <c r="AD62" i="22" s="1"/>
  <c r="AD65" i="22" s="1"/>
  <c r="AD71" i="22" s="1"/>
  <c r="C269" i="21"/>
  <c r="C268" i="21" s="1"/>
  <c r="B269" i="21"/>
  <c r="BJ268" i="21"/>
  <c r="BI268" i="21"/>
  <c r="BH268" i="21"/>
  <c r="BG268" i="21"/>
  <c r="BF268" i="21"/>
  <c r="BE268" i="21"/>
  <c r="BD268" i="21"/>
  <c r="BC268" i="21"/>
  <c r="BB268" i="21"/>
  <c r="BA268" i="21"/>
  <c r="AZ268" i="21"/>
  <c r="AY268" i="21"/>
  <c r="AX268" i="21"/>
  <c r="AW268" i="21"/>
  <c r="AV268" i="21"/>
  <c r="AU268" i="21"/>
  <c r="AT268" i="21"/>
  <c r="AS268" i="21"/>
  <c r="AR268" i="21"/>
  <c r="AQ268" i="21"/>
  <c r="AP268" i="21"/>
  <c r="AO268" i="21"/>
  <c r="AN268" i="21"/>
  <c r="AM268" i="21"/>
  <c r="B265" i="21"/>
  <c r="B264" i="21"/>
  <c r="BJ263" i="21"/>
  <c r="BI263" i="21"/>
  <c r="BH263" i="21"/>
  <c r="BG263" i="21"/>
  <c r="BF263" i="21"/>
  <c r="BE263" i="21"/>
  <c r="BD263" i="21"/>
  <c r="BC263" i="21"/>
  <c r="BB263" i="21"/>
  <c r="BA263" i="21"/>
  <c r="AZ263" i="21"/>
  <c r="AY263" i="21"/>
  <c r="AX263" i="21"/>
  <c r="AW263" i="21"/>
  <c r="AV263" i="21"/>
  <c r="AU263" i="21"/>
  <c r="AT263" i="21"/>
  <c r="AS263" i="21"/>
  <c r="AR263" i="21"/>
  <c r="AQ263" i="21"/>
  <c r="AP263" i="21"/>
  <c r="AO263" i="21"/>
  <c r="AN263" i="21"/>
  <c r="AM263" i="21"/>
  <c r="AL263" i="21"/>
  <c r="AK263" i="21"/>
  <c r="AJ263" i="21"/>
  <c r="AI263" i="21"/>
  <c r="AH263" i="21"/>
  <c r="AG263" i="21"/>
  <c r="AF263" i="21"/>
  <c r="AE263" i="21"/>
  <c r="AD263" i="21"/>
  <c r="AC263" i="21"/>
  <c r="AB263" i="21"/>
  <c r="AA263" i="21"/>
  <c r="Z263" i="21"/>
  <c r="Y263" i="21"/>
  <c r="X263" i="21"/>
  <c r="W263" i="21"/>
  <c r="V263" i="21"/>
  <c r="U263" i="21"/>
  <c r="T263" i="21"/>
  <c r="S263" i="21"/>
  <c r="R263" i="21"/>
  <c r="Q263" i="21"/>
  <c r="P263" i="21"/>
  <c r="O263" i="21"/>
  <c r="N263" i="21"/>
  <c r="M263" i="21"/>
  <c r="L263" i="21"/>
  <c r="K263" i="21"/>
  <c r="J263" i="21"/>
  <c r="I263" i="21"/>
  <c r="H263" i="21"/>
  <c r="G263" i="21"/>
  <c r="F263" i="21"/>
  <c r="E263" i="21"/>
  <c r="C263" i="21"/>
  <c r="A263" i="21"/>
  <c r="CY165" i="22" s="1"/>
  <c r="A262" i="21"/>
  <c r="B261" i="21"/>
  <c r="B260" i="21"/>
  <c r="B259" i="21"/>
  <c r="BJ258" i="21"/>
  <c r="BI258" i="21"/>
  <c r="BH258" i="21"/>
  <c r="BG258" i="21"/>
  <c r="BF258" i="21"/>
  <c r="BE258" i="21"/>
  <c r="BD258" i="21"/>
  <c r="BC258" i="21"/>
  <c r="BB258" i="21"/>
  <c r="BA258" i="21"/>
  <c r="AZ258" i="21"/>
  <c r="AY258" i="21"/>
  <c r="AX258" i="21"/>
  <c r="AW258" i="21"/>
  <c r="AV258" i="21"/>
  <c r="AU258" i="21"/>
  <c r="AT258" i="21"/>
  <c r="AS258" i="21"/>
  <c r="AR258" i="21"/>
  <c r="AQ258" i="21"/>
  <c r="AP258" i="21"/>
  <c r="AO258" i="21"/>
  <c r="AN258" i="21"/>
  <c r="AM258" i="21"/>
  <c r="AL258" i="21"/>
  <c r="AK258" i="21"/>
  <c r="AJ258" i="21"/>
  <c r="AI258" i="21"/>
  <c r="AH258" i="21"/>
  <c r="AG258" i="21"/>
  <c r="AF258" i="21"/>
  <c r="AE258" i="21"/>
  <c r="AD258" i="21"/>
  <c r="AC258" i="21"/>
  <c r="AB258" i="21"/>
  <c r="AA258" i="21"/>
  <c r="Z258" i="21"/>
  <c r="Y258" i="21"/>
  <c r="X258" i="21"/>
  <c r="W258" i="21"/>
  <c r="V258" i="21"/>
  <c r="U258" i="21"/>
  <c r="T258" i="21"/>
  <c r="S258" i="21"/>
  <c r="R258" i="21"/>
  <c r="Q258" i="21"/>
  <c r="P258" i="21"/>
  <c r="O258" i="21"/>
  <c r="N258" i="21"/>
  <c r="M258" i="21"/>
  <c r="L258" i="21"/>
  <c r="K258" i="21"/>
  <c r="J258" i="21"/>
  <c r="I258" i="21"/>
  <c r="H258" i="21"/>
  <c r="G258" i="21"/>
  <c r="F258" i="21"/>
  <c r="E258" i="21"/>
  <c r="D258" i="21"/>
  <c r="C258" i="21"/>
  <c r="A258" i="21"/>
  <c r="A257" i="21"/>
  <c r="B256" i="21"/>
  <c r="G249" i="21"/>
  <c r="B248" i="21"/>
  <c r="B161" i="22" s="1"/>
  <c r="B247" i="21"/>
  <c r="B160" i="22" s="1"/>
  <c r="E246" i="21"/>
  <c r="G245" i="21"/>
  <c r="G244" i="21"/>
  <c r="C235" i="21"/>
  <c r="C236" i="21" s="1"/>
  <c r="AC260" i="22" s="1"/>
  <c r="A212" i="21"/>
  <c r="C210" i="21"/>
  <c r="D210" i="21" s="1"/>
  <c r="E210" i="21" s="1"/>
  <c r="F210" i="21" s="1"/>
  <c r="G210" i="21" s="1"/>
  <c r="H210" i="21" s="1"/>
  <c r="I210" i="21" s="1"/>
  <c r="J210" i="21" s="1"/>
  <c r="K210" i="21" s="1"/>
  <c r="L210" i="21" s="1"/>
  <c r="M210" i="21" s="1"/>
  <c r="N210" i="21" s="1"/>
  <c r="O210" i="21" s="1"/>
  <c r="P210" i="21" s="1"/>
  <c r="Q210" i="21" s="1"/>
  <c r="R210" i="21" s="1"/>
  <c r="S210" i="21" s="1"/>
  <c r="T210" i="21" s="1"/>
  <c r="U210" i="21" s="1"/>
  <c r="V210" i="21" s="1"/>
  <c r="W210" i="21" s="1"/>
  <c r="X210" i="21" s="1"/>
  <c r="Y210" i="21" s="1"/>
  <c r="Z210" i="21" s="1"/>
  <c r="AA210" i="21" s="1"/>
  <c r="AB210" i="21" s="1"/>
  <c r="AC210" i="21" s="1"/>
  <c r="AD210" i="21" s="1"/>
  <c r="AE210" i="21" s="1"/>
  <c r="AF210" i="21" s="1"/>
  <c r="AG210" i="21" s="1"/>
  <c r="AH210" i="21" s="1"/>
  <c r="AI210" i="21" s="1"/>
  <c r="AJ210" i="21" s="1"/>
  <c r="AK210" i="21" s="1"/>
  <c r="AL210" i="21" s="1"/>
  <c r="AM210" i="21" s="1"/>
  <c r="AN210" i="21" s="1"/>
  <c r="AO210" i="21" s="1"/>
  <c r="AP210" i="21" s="1"/>
  <c r="AQ210" i="21" s="1"/>
  <c r="AR210" i="21" s="1"/>
  <c r="AS210" i="21" s="1"/>
  <c r="AT210" i="21" s="1"/>
  <c r="AU210" i="21" s="1"/>
  <c r="AV210" i="21" s="1"/>
  <c r="AW210" i="21" s="1"/>
  <c r="AX210" i="21" s="1"/>
  <c r="AY210" i="21" s="1"/>
  <c r="AZ210" i="21" s="1"/>
  <c r="BA210" i="21" s="1"/>
  <c r="BB210" i="21" s="1"/>
  <c r="BC210" i="21" s="1"/>
  <c r="BD210" i="21" s="1"/>
  <c r="BE210" i="21" s="1"/>
  <c r="BF210" i="21" s="1"/>
  <c r="BG210" i="21" s="1"/>
  <c r="BH210" i="21" s="1"/>
  <c r="BI210" i="21" s="1"/>
  <c r="BJ210" i="21" s="1"/>
  <c r="B210" i="21"/>
  <c r="BJ207" i="21"/>
  <c r="CJ136" i="22" s="1"/>
  <c r="CJ139" i="22" s="1"/>
  <c r="CJ145" i="22" s="1"/>
  <c r="BI207" i="21"/>
  <c r="CI136" i="22" s="1"/>
  <c r="CI139" i="22" s="1"/>
  <c r="CI145" i="22" s="1"/>
  <c r="BH207" i="21"/>
  <c r="CH136" i="22" s="1"/>
  <c r="CH139" i="22" s="1"/>
  <c r="CH145" i="22" s="1"/>
  <c r="BG207" i="21"/>
  <c r="CG136" i="22" s="1"/>
  <c r="CG139" i="22" s="1"/>
  <c r="CG145" i="22" s="1"/>
  <c r="BF207" i="21"/>
  <c r="CF136" i="22" s="1"/>
  <c r="CF139" i="22" s="1"/>
  <c r="CF145" i="22" s="1"/>
  <c r="BE207" i="21"/>
  <c r="CE136" i="22" s="1"/>
  <c r="CE139" i="22" s="1"/>
  <c r="CE145" i="22" s="1"/>
  <c r="BD207" i="21"/>
  <c r="CD136" i="22" s="1"/>
  <c r="CD139" i="22" s="1"/>
  <c r="CD145" i="22" s="1"/>
  <c r="BC207" i="21"/>
  <c r="CC136" i="22" s="1"/>
  <c r="CC139" i="22" s="1"/>
  <c r="CC145" i="22" s="1"/>
  <c r="BB207" i="21"/>
  <c r="CB136" i="22" s="1"/>
  <c r="CB139" i="22" s="1"/>
  <c r="CB145" i="22" s="1"/>
  <c r="BA207" i="21"/>
  <c r="CA136" i="22" s="1"/>
  <c r="CA139" i="22" s="1"/>
  <c r="CA145" i="22" s="1"/>
  <c r="AZ207" i="21"/>
  <c r="BZ136" i="22" s="1"/>
  <c r="BZ139" i="22" s="1"/>
  <c r="BZ145" i="22" s="1"/>
  <c r="AY207" i="21"/>
  <c r="BY136" i="22" s="1"/>
  <c r="BY139" i="22" s="1"/>
  <c r="BY145" i="22" s="1"/>
  <c r="AX207" i="21"/>
  <c r="BX136" i="22" s="1"/>
  <c r="BX139" i="22" s="1"/>
  <c r="BX145" i="22" s="1"/>
  <c r="AW207" i="21"/>
  <c r="BW136" i="22" s="1"/>
  <c r="BW139" i="22" s="1"/>
  <c r="BW145" i="22" s="1"/>
  <c r="AV207" i="21"/>
  <c r="BV136" i="22" s="1"/>
  <c r="BV139" i="22" s="1"/>
  <c r="BV145" i="22" s="1"/>
  <c r="AU207" i="21"/>
  <c r="BU136" i="22" s="1"/>
  <c r="BU139" i="22" s="1"/>
  <c r="BU145" i="22" s="1"/>
  <c r="AT207" i="21"/>
  <c r="BT136" i="22" s="1"/>
  <c r="BT139" i="22" s="1"/>
  <c r="BT145" i="22" s="1"/>
  <c r="AS207" i="21"/>
  <c r="BS136" i="22" s="1"/>
  <c r="BS139" i="22" s="1"/>
  <c r="BS145" i="22" s="1"/>
  <c r="AR207" i="21"/>
  <c r="BR136" i="22" s="1"/>
  <c r="BR139" i="22" s="1"/>
  <c r="BR145" i="22" s="1"/>
  <c r="AQ207" i="21"/>
  <c r="BQ136" i="22" s="1"/>
  <c r="BQ139" i="22" s="1"/>
  <c r="BQ145" i="22" s="1"/>
  <c r="AP207" i="21"/>
  <c r="BP136" i="22" s="1"/>
  <c r="BP139" i="22" s="1"/>
  <c r="BP145" i="22" s="1"/>
  <c r="AO207" i="21"/>
  <c r="BO136" i="22" s="1"/>
  <c r="BO139" i="22" s="1"/>
  <c r="BO145" i="22" s="1"/>
  <c r="AN207" i="21"/>
  <c r="BN136" i="22" s="1"/>
  <c r="BN139" i="22" s="1"/>
  <c r="BN145" i="22" s="1"/>
  <c r="AM207" i="21"/>
  <c r="BM136" i="22" s="1"/>
  <c r="BM139" i="22" s="1"/>
  <c r="BM145" i="22" s="1"/>
  <c r="AL207" i="21"/>
  <c r="BL136" i="22" s="1"/>
  <c r="BL139" i="22" s="1"/>
  <c r="BL145" i="22" s="1"/>
  <c r="AK207" i="21"/>
  <c r="BK136" i="22" s="1"/>
  <c r="BK139" i="22" s="1"/>
  <c r="BK145" i="22" s="1"/>
  <c r="AJ207" i="21"/>
  <c r="BJ136" i="22" s="1"/>
  <c r="BJ139" i="22" s="1"/>
  <c r="BJ145" i="22" s="1"/>
  <c r="AI207" i="21"/>
  <c r="BI136" i="22" s="1"/>
  <c r="BI139" i="22" s="1"/>
  <c r="BI145" i="22" s="1"/>
  <c r="AH207" i="21"/>
  <c r="BH136" i="22" s="1"/>
  <c r="BH139" i="22" s="1"/>
  <c r="BH145" i="22" s="1"/>
  <c r="AG207" i="21"/>
  <c r="BG136" i="22" s="1"/>
  <c r="BG139" i="22" s="1"/>
  <c r="BG145" i="22" s="1"/>
  <c r="AF207" i="21"/>
  <c r="BF136" i="22" s="1"/>
  <c r="BF139" i="22" s="1"/>
  <c r="BF145" i="22" s="1"/>
  <c r="AE207" i="21"/>
  <c r="BE136" i="22" s="1"/>
  <c r="BE139" i="22" s="1"/>
  <c r="BE145" i="22" s="1"/>
  <c r="AD207" i="21"/>
  <c r="BD136" i="22" s="1"/>
  <c r="BD139" i="22" s="1"/>
  <c r="BD145" i="22" s="1"/>
  <c r="AC207" i="21"/>
  <c r="BC136" i="22" s="1"/>
  <c r="BC139" i="22" s="1"/>
  <c r="BC145" i="22" s="1"/>
  <c r="AB207" i="21"/>
  <c r="BB136" i="22" s="1"/>
  <c r="BB139" i="22" s="1"/>
  <c r="BB145" i="22" s="1"/>
  <c r="AA207" i="21"/>
  <c r="BA136" i="22" s="1"/>
  <c r="BA139" i="22" s="1"/>
  <c r="BA145" i="22" s="1"/>
  <c r="Z207" i="21"/>
  <c r="AZ136" i="22" s="1"/>
  <c r="AZ139" i="22" s="1"/>
  <c r="AZ145" i="22" s="1"/>
  <c r="Y207" i="21"/>
  <c r="AY136" i="22" s="1"/>
  <c r="AY139" i="22" s="1"/>
  <c r="AY145" i="22" s="1"/>
  <c r="X207" i="21"/>
  <c r="AX136" i="22" s="1"/>
  <c r="AX139" i="22" s="1"/>
  <c r="AX145" i="22" s="1"/>
  <c r="W207" i="21"/>
  <c r="AW136" i="22" s="1"/>
  <c r="AW139" i="22" s="1"/>
  <c r="AW145" i="22" s="1"/>
  <c r="V207" i="21"/>
  <c r="AV136" i="22" s="1"/>
  <c r="AV139" i="22" s="1"/>
  <c r="AV145" i="22" s="1"/>
  <c r="U207" i="21"/>
  <c r="AU136" i="22" s="1"/>
  <c r="AU139" i="22" s="1"/>
  <c r="AU145" i="22" s="1"/>
  <c r="T207" i="21"/>
  <c r="AT136" i="22" s="1"/>
  <c r="AT139" i="22" s="1"/>
  <c r="AT145" i="22" s="1"/>
  <c r="S207" i="21"/>
  <c r="AS136" i="22" s="1"/>
  <c r="AS139" i="22" s="1"/>
  <c r="AS145" i="22" s="1"/>
  <c r="R207" i="21"/>
  <c r="AR136" i="22" s="1"/>
  <c r="AR139" i="22" s="1"/>
  <c r="AR145" i="22" s="1"/>
  <c r="Q207" i="21"/>
  <c r="AQ136" i="22" s="1"/>
  <c r="AQ139" i="22" s="1"/>
  <c r="AQ145" i="22" s="1"/>
  <c r="P207" i="21"/>
  <c r="AP136" i="22" s="1"/>
  <c r="AP139" i="22" s="1"/>
  <c r="AP145" i="22" s="1"/>
  <c r="O207" i="21"/>
  <c r="AO136" i="22" s="1"/>
  <c r="AO139" i="22" s="1"/>
  <c r="AO145" i="22" s="1"/>
  <c r="N207" i="21"/>
  <c r="AN136" i="22" s="1"/>
  <c r="AN139" i="22" s="1"/>
  <c r="AN145" i="22" s="1"/>
  <c r="M207" i="21"/>
  <c r="AM136" i="22" s="1"/>
  <c r="AM139" i="22" s="1"/>
  <c r="AM145" i="22" s="1"/>
  <c r="L207" i="21"/>
  <c r="AL136" i="22" s="1"/>
  <c r="AL139" i="22" s="1"/>
  <c r="AL145" i="22" s="1"/>
  <c r="K207" i="21"/>
  <c r="AK136" i="22" s="1"/>
  <c r="AK139" i="22" s="1"/>
  <c r="AK145" i="22" s="1"/>
  <c r="J207" i="21"/>
  <c r="AJ136" i="22" s="1"/>
  <c r="AJ139" i="22" s="1"/>
  <c r="AJ145" i="22" s="1"/>
  <c r="I207" i="21"/>
  <c r="AI136" i="22" s="1"/>
  <c r="AI139" i="22" s="1"/>
  <c r="AI145" i="22" s="1"/>
  <c r="H207" i="21"/>
  <c r="AH136" i="22" s="1"/>
  <c r="AH139" i="22" s="1"/>
  <c r="AH145" i="22" s="1"/>
  <c r="G207" i="21"/>
  <c r="AG136" i="22" s="1"/>
  <c r="AG139" i="22" s="1"/>
  <c r="AG145" i="22" s="1"/>
  <c r="F207" i="21"/>
  <c r="AF136" i="22" s="1"/>
  <c r="AF139" i="22" s="1"/>
  <c r="AF145" i="22" s="1"/>
  <c r="E207" i="21"/>
  <c r="AE136" i="22" s="1"/>
  <c r="AE139" i="22" s="1"/>
  <c r="AE145" i="22" s="1"/>
  <c r="D207" i="21"/>
  <c r="AD136" i="22" s="1"/>
  <c r="AD139" i="22" s="1"/>
  <c r="AD145" i="22" s="1"/>
  <c r="C207" i="21"/>
  <c r="BJ206" i="21"/>
  <c r="CJ62" i="22" s="1"/>
  <c r="CJ65" i="22" s="1"/>
  <c r="CJ71" i="22" s="1"/>
  <c r="BI206" i="21"/>
  <c r="CI62" i="22" s="1"/>
  <c r="CI65" i="22" s="1"/>
  <c r="CI71" i="22" s="1"/>
  <c r="BH206" i="21"/>
  <c r="CH62" i="22" s="1"/>
  <c r="CH65" i="22" s="1"/>
  <c r="CH71" i="22" s="1"/>
  <c r="BG206" i="21"/>
  <c r="CG62" i="22" s="1"/>
  <c r="CG65" i="22" s="1"/>
  <c r="CG71" i="22" s="1"/>
  <c r="BF206" i="21"/>
  <c r="CF62" i="22" s="1"/>
  <c r="CF65" i="22" s="1"/>
  <c r="CF71" i="22" s="1"/>
  <c r="BE206" i="21"/>
  <c r="CE62" i="22" s="1"/>
  <c r="CE65" i="22" s="1"/>
  <c r="CE71" i="22" s="1"/>
  <c r="BD206" i="21"/>
  <c r="CD62" i="22" s="1"/>
  <c r="CD65" i="22" s="1"/>
  <c r="CD71" i="22" s="1"/>
  <c r="BC206" i="21"/>
  <c r="CC62" i="22" s="1"/>
  <c r="CC65" i="22" s="1"/>
  <c r="CC71" i="22" s="1"/>
  <c r="BB206" i="21"/>
  <c r="CB62" i="22" s="1"/>
  <c r="CB65" i="22" s="1"/>
  <c r="CB71" i="22" s="1"/>
  <c r="BA206" i="21"/>
  <c r="CA62" i="22" s="1"/>
  <c r="CA65" i="22" s="1"/>
  <c r="CA71" i="22" s="1"/>
  <c r="AZ206" i="21"/>
  <c r="BZ62" i="22" s="1"/>
  <c r="BZ65" i="22" s="1"/>
  <c r="BZ71" i="22" s="1"/>
  <c r="AY206" i="21"/>
  <c r="BY62" i="22" s="1"/>
  <c r="BY65" i="22" s="1"/>
  <c r="BY71" i="22" s="1"/>
  <c r="AX206" i="21"/>
  <c r="BX62" i="22" s="1"/>
  <c r="BX65" i="22" s="1"/>
  <c r="BX71" i="22" s="1"/>
  <c r="AW206" i="21"/>
  <c r="BW62" i="22" s="1"/>
  <c r="BW65" i="22" s="1"/>
  <c r="BW71" i="22" s="1"/>
  <c r="AV206" i="21"/>
  <c r="BV62" i="22" s="1"/>
  <c r="BV65" i="22" s="1"/>
  <c r="BV71" i="22" s="1"/>
  <c r="AU206" i="21"/>
  <c r="BU62" i="22" s="1"/>
  <c r="BU65" i="22" s="1"/>
  <c r="BU71" i="22" s="1"/>
  <c r="AT206" i="21"/>
  <c r="BT62" i="22" s="1"/>
  <c r="BT65" i="22" s="1"/>
  <c r="BT71" i="22" s="1"/>
  <c r="AS206" i="21"/>
  <c r="BS62" i="22" s="1"/>
  <c r="BS65" i="22" s="1"/>
  <c r="BS71" i="22" s="1"/>
  <c r="AR206" i="21"/>
  <c r="BR62" i="22" s="1"/>
  <c r="BR65" i="22" s="1"/>
  <c r="BR71" i="22" s="1"/>
  <c r="AQ206" i="21"/>
  <c r="BQ62" i="22" s="1"/>
  <c r="BQ65" i="22" s="1"/>
  <c r="BQ71" i="22" s="1"/>
  <c r="AP206" i="21"/>
  <c r="BP62" i="22" s="1"/>
  <c r="BP65" i="22" s="1"/>
  <c r="BP71" i="22" s="1"/>
  <c r="AO206" i="21"/>
  <c r="BO62" i="22" s="1"/>
  <c r="BO65" i="22" s="1"/>
  <c r="BO71" i="22" s="1"/>
  <c r="AN206" i="21"/>
  <c r="BN62" i="22" s="1"/>
  <c r="BN65" i="22" s="1"/>
  <c r="BN71" i="22" s="1"/>
  <c r="AM206" i="21"/>
  <c r="BM62" i="22" s="1"/>
  <c r="BM65" i="22" s="1"/>
  <c r="BM71" i="22" s="1"/>
  <c r="AK206" i="21"/>
  <c r="BK62" i="22" s="1"/>
  <c r="BK65" i="22" s="1"/>
  <c r="BK71" i="22" s="1"/>
  <c r="AG206" i="21"/>
  <c r="BG62" i="22" s="1"/>
  <c r="BG65" i="22" s="1"/>
  <c r="BG71" i="22" s="1"/>
  <c r="AF206" i="21"/>
  <c r="BF62" i="22" s="1"/>
  <c r="BF65" i="22" s="1"/>
  <c r="BF71" i="22" s="1"/>
  <c r="Y206" i="21"/>
  <c r="AY62" i="22" s="1"/>
  <c r="AY65" i="22" s="1"/>
  <c r="AY71" i="22" s="1"/>
  <c r="Q206" i="21"/>
  <c r="AQ62" i="22" s="1"/>
  <c r="AQ65" i="22" s="1"/>
  <c r="AQ71" i="22" s="1"/>
  <c r="P206" i="21"/>
  <c r="AP62" i="22" s="1"/>
  <c r="AP65" i="22" s="1"/>
  <c r="AP71" i="22" s="1"/>
  <c r="M206" i="21"/>
  <c r="AM62" i="22" s="1"/>
  <c r="AM65" i="22" s="1"/>
  <c r="AM71" i="22" s="1"/>
  <c r="I206" i="21"/>
  <c r="AI62" i="22" s="1"/>
  <c r="AI65" i="22" s="1"/>
  <c r="AI71" i="22" s="1"/>
  <c r="E206" i="21"/>
  <c r="AE62" i="22" s="1"/>
  <c r="AE65" i="22" s="1"/>
  <c r="AE71" i="22" s="1"/>
  <c r="C205" i="21"/>
  <c r="D205" i="21" s="1"/>
  <c r="E205" i="21" s="1"/>
  <c r="F205" i="21" s="1"/>
  <c r="G205" i="21" s="1"/>
  <c r="H205" i="21" s="1"/>
  <c r="I205" i="21" s="1"/>
  <c r="J205" i="21" s="1"/>
  <c r="K205" i="21" s="1"/>
  <c r="L205" i="21" s="1"/>
  <c r="M205" i="21" s="1"/>
  <c r="N205" i="21" s="1"/>
  <c r="O205" i="21" s="1"/>
  <c r="P205" i="21" s="1"/>
  <c r="Q205" i="21" s="1"/>
  <c r="R205" i="21" s="1"/>
  <c r="S205" i="21" s="1"/>
  <c r="T205" i="21" s="1"/>
  <c r="U205" i="21" s="1"/>
  <c r="V205" i="21" s="1"/>
  <c r="W205" i="21" s="1"/>
  <c r="X205" i="21" s="1"/>
  <c r="Y205" i="21" s="1"/>
  <c r="Z205" i="21" s="1"/>
  <c r="AA205" i="21" s="1"/>
  <c r="AB205" i="21" s="1"/>
  <c r="AC205" i="21" s="1"/>
  <c r="AD205" i="21" s="1"/>
  <c r="AE205" i="21" s="1"/>
  <c r="AF205" i="21" s="1"/>
  <c r="AG205" i="21" s="1"/>
  <c r="AH205" i="21" s="1"/>
  <c r="AI205" i="21" s="1"/>
  <c r="AJ205" i="21" s="1"/>
  <c r="AK205" i="21" s="1"/>
  <c r="AL205" i="21" s="1"/>
  <c r="AM205" i="21" s="1"/>
  <c r="AN205" i="21" s="1"/>
  <c r="AO205" i="21" s="1"/>
  <c r="AP205" i="21" s="1"/>
  <c r="AQ205" i="21" s="1"/>
  <c r="AR205" i="21" s="1"/>
  <c r="AS205" i="21" s="1"/>
  <c r="AT205" i="21" s="1"/>
  <c r="AU205" i="21" s="1"/>
  <c r="AV205" i="21" s="1"/>
  <c r="AW205" i="21" s="1"/>
  <c r="AX205" i="21" s="1"/>
  <c r="AY205" i="21" s="1"/>
  <c r="AZ205" i="21" s="1"/>
  <c r="BA205" i="21" s="1"/>
  <c r="BB205" i="21" s="1"/>
  <c r="BC205" i="21" s="1"/>
  <c r="BD205" i="21" s="1"/>
  <c r="BE205" i="21" s="1"/>
  <c r="BF205" i="21" s="1"/>
  <c r="BG205" i="21" s="1"/>
  <c r="BH205" i="21" s="1"/>
  <c r="BI205" i="21" s="1"/>
  <c r="BJ205" i="21" s="1"/>
  <c r="C197" i="21"/>
  <c r="D197" i="21" s="1"/>
  <c r="E197" i="21" s="1"/>
  <c r="F197" i="21" s="1"/>
  <c r="G197" i="21" s="1"/>
  <c r="H197" i="21" s="1"/>
  <c r="I197" i="21" s="1"/>
  <c r="J197" i="21" s="1"/>
  <c r="K197" i="21" s="1"/>
  <c r="L197" i="21" s="1"/>
  <c r="M197" i="21" s="1"/>
  <c r="N197" i="21" s="1"/>
  <c r="O197" i="21" s="1"/>
  <c r="P197" i="21" s="1"/>
  <c r="Q197" i="21" s="1"/>
  <c r="R197" i="21" s="1"/>
  <c r="S197" i="21" s="1"/>
  <c r="T197" i="21" s="1"/>
  <c r="U197" i="21" s="1"/>
  <c r="V197" i="21" s="1"/>
  <c r="W197" i="21" s="1"/>
  <c r="X197" i="21" s="1"/>
  <c r="Y197" i="21" s="1"/>
  <c r="Z197" i="21" s="1"/>
  <c r="AA197" i="21" s="1"/>
  <c r="AB197" i="21" s="1"/>
  <c r="AC197" i="21" s="1"/>
  <c r="AD197" i="21" s="1"/>
  <c r="AE197" i="21" s="1"/>
  <c r="AF197" i="21" s="1"/>
  <c r="AG197" i="21" s="1"/>
  <c r="AH197" i="21" s="1"/>
  <c r="AI197" i="21" s="1"/>
  <c r="AJ197" i="21" s="1"/>
  <c r="AK197" i="21" s="1"/>
  <c r="AL197" i="21" s="1"/>
  <c r="AM197" i="21" s="1"/>
  <c r="AN197" i="21" s="1"/>
  <c r="AO197" i="21" s="1"/>
  <c r="AP197" i="21" s="1"/>
  <c r="AQ197" i="21" s="1"/>
  <c r="AR197" i="21" s="1"/>
  <c r="AS197" i="21" s="1"/>
  <c r="AT197" i="21" s="1"/>
  <c r="AU197" i="21" s="1"/>
  <c r="AV197" i="21" s="1"/>
  <c r="AW197" i="21" s="1"/>
  <c r="AX197" i="21" s="1"/>
  <c r="AY197" i="21" s="1"/>
  <c r="AZ197" i="21" s="1"/>
  <c r="BA197" i="21" s="1"/>
  <c r="BB197" i="21" s="1"/>
  <c r="BC197" i="21" s="1"/>
  <c r="BD197" i="21" s="1"/>
  <c r="BE197" i="21" s="1"/>
  <c r="BF197" i="21" s="1"/>
  <c r="BG197" i="21" s="1"/>
  <c r="BH197" i="21" s="1"/>
  <c r="BI197" i="21" s="1"/>
  <c r="BJ197" i="21" s="1"/>
  <c r="I194" i="21"/>
  <c r="I193" i="21"/>
  <c r="H193" i="21"/>
  <c r="G193" i="21"/>
  <c r="F193" i="21"/>
  <c r="E193" i="21"/>
  <c r="D193" i="21"/>
  <c r="C193" i="21"/>
  <c r="I192" i="21"/>
  <c r="I191" i="21"/>
  <c r="H191" i="21"/>
  <c r="G191" i="21"/>
  <c r="F191" i="21"/>
  <c r="E191" i="21"/>
  <c r="D191" i="21"/>
  <c r="C191" i="21"/>
  <c r="C184" i="21"/>
  <c r="H177" i="21"/>
  <c r="G177" i="21"/>
  <c r="F177" i="21"/>
  <c r="E177" i="21"/>
  <c r="D177" i="21"/>
  <c r="C177" i="21"/>
  <c r="H161" i="21"/>
  <c r="G161" i="21"/>
  <c r="F161" i="21"/>
  <c r="E161" i="21"/>
  <c r="D161" i="21"/>
  <c r="C161" i="21"/>
  <c r="A141" i="21"/>
  <c r="A135" i="21"/>
  <c r="F128" i="21"/>
  <c r="B128" i="21"/>
  <c r="F127" i="21"/>
  <c r="B127" i="21"/>
  <c r="F126" i="21"/>
  <c r="B126" i="21"/>
  <c r="F125" i="21"/>
  <c r="B125" i="21"/>
  <c r="F124" i="21"/>
  <c r="B124" i="21"/>
  <c r="F123" i="21"/>
  <c r="B123" i="21"/>
  <c r="B99" i="22" s="1"/>
  <c r="F122" i="21"/>
  <c r="B122" i="21"/>
  <c r="B121" i="21"/>
  <c r="B194" i="21" s="1"/>
  <c r="B199" i="21" s="1"/>
  <c r="F120" i="21"/>
  <c r="B120" i="21"/>
  <c r="B76" i="22" s="1"/>
  <c r="F119" i="21"/>
  <c r="B119" i="21"/>
  <c r="F118" i="21"/>
  <c r="B118" i="21"/>
  <c r="B59" i="22" s="1"/>
  <c r="F117" i="21"/>
  <c r="B117" i="21"/>
  <c r="B42" i="22" s="1"/>
  <c r="F116" i="21"/>
  <c r="B116" i="21"/>
  <c r="B34" i="22" s="1"/>
  <c r="F115" i="21"/>
  <c r="B115" i="21"/>
  <c r="B21" i="22" s="1"/>
  <c r="F114" i="21"/>
  <c r="B114" i="21"/>
  <c r="B13" i="22" s="1"/>
  <c r="B113" i="21"/>
  <c r="B133" i="21" s="1"/>
  <c r="B148" i="21" s="1"/>
  <c r="C105" i="21"/>
  <c r="E100" i="21" s="1"/>
  <c r="B94" i="21"/>
  <c r="C92" i="21"/>
  <c r="E89" i="21" s="1"/>
  <c r="B24" i="21"/>
  <c r="E11" i="21"/>
  <c r="E10" i="21"/>
  <c r="C7" i="21"/>
  <c r="Q41" i="20"/>
  <c r="U38" i="20"/>
  <c r="T38" i="20"/>
  <c r="S38" i="20"/>
  <c r="R38" i="20"/>
  <c r="Q38" i="20"/>
  <c r="P38" i="20"/>
  <c r="W37" i="20"/>
  <c r="W32" i="20"/>
  <c r="U32" i="20"/>
  <c r="U34" i="20" s="1"/>
  <c r="T32" i="20"/>
  <c r="T34" i="20" s="1"/>
  <c r="S32" i="20"/>
  <c r="S34" i="20" s="1"/>
  <c r="R32" i="20"/>
  <c r="R34" i="20" s="1"/>
  <c r="Q32" i="20"/>
  <c r="Q34" i="20" s="1"/>
  <c r="P32" i="20"/>
  <c r="D29" i="20"/>
  <c r="U19" i="20"/>
  <c r="AH199" i="21" s="1"/>
  <c r="T19" i="20"/>
  <c r="AA199" i="21" s="1"/>
  <c r="S19" i="20"/>
  <c r="W199" i="21" s="1"/>
  <c r="R19" i="20"/>
  <c r="O199" i="21" s="1"/>
  <c r="Q19" i="20"/>
  <c r="P19" i="20"/>
  <c r="F199" i="21" s="1"/>
  <c r="U9" i="20"/>
  <c r="G25" i="21" s="1"/>
  <c r="E3" i="20"/>
  <c r="AD3" i="22" l="1"/>
  <c r="E97" i="21"/>
  <c r="W206" i="21"/>
  <c r="AW62" i="22" s="1"/>
  <c r="AW65" i="22" s="1"/>
  <c r="AW71" i="22" s="1"/>
  <c r="AE206" i="21"/>
  <c r="BE62" i="22" s="1"/>
  <c r="BE65" i="22" s="1"/>
  <c r="BE71" i="22" s="1"/>
  <c r="D18" i="21"/>
  <c r="C142" i="21" s="1"/>
  <c r="E25" i="21"/>
  <c r="E26" i="21"/>
  <c r="E27" i="21"/>
  <c r="E28" i="21"/>
  <c r="E29" i="21"/>
  <c r="E30" i="21"/>
  <c r="E31" i="21"/>
  <c r="E32" i="21"/>
  <c r="E33" i="21"/>
  <c r="E34" i="21"/>
  <c r="E35" i="21"/>
  <c r="E36" i="21"/>
  <c r="E37" i="21"/>
  <c r="E38" i="21"/>
  <c r="E39" i="21"/>
  <c r="E40" i="21"/>
  <c r="E41" i="21"/>
  <c r="E42" i="21"/>
  <c r="E43" i="21"/>
  <c r="E44" i="21"/>
  <c r="E45" i="21"/>
  <c r="E46" i="21"/>
  <c r="E47" i="21"/>
  <c r="E48" i="21"/>
  <c r="E49" i="21"/>
  <c r="E50" i="21"/>
  <c r="E51" i="21"/>
  <c r="E52" i="21"/>
  <c r="E53" i="21"/>
  <c r="E54" i="21"/>
  <c r="E55" i="21"/>
  <c r="E56" i="21"/>
  <c r="E57" i="21"/>
  <c r="E58" i="21"/>
  <c r="E59" i="21"/>
  <c r="E60" i="21"/>
  <c r="E61" i="21"/>
  <c r="E62" i="21"/>
  <c r="E63" i="21"/>
  <c r="E64" i="21"/>
  <c r="E65" i="21"/>
  <c r="E66" i="21"/>
  <c r="E67" i="21"/>
  <c r="E68" i="21"/>
  <c r="E69" i="21"/>
  <c r="E70" i="21"/>
  <c r="E71" i="21"/>
  <c r="E72" i="21"/>
  <c r="E73" i="21"/>
  <c r="E74" i="21"/>
  <c r="E75" i="21"/>
  <c r="E76" i="21"/>
  <c r="E77" i="21"/>
  <c r="E78" i="21"/>
  <c r="E79" i="21"/>
  <c r="E80" i="21"/>
  <c r="E81" i="21"/>
  <c r="E82" i="21"/>
  <c r="E83" i="21"/>
  <c r="E96" i="21"/>
  <c r="E101" i="21"/>
  <c r="D105" i="21"/>
  <c r="E18" i="21" s="1"/>
  <c r="E103" i="21"/>
  <c r="E99" i="21"/>
  <c r="E104" i="21"/>
  <c r="U33" i="20"/>
  <c r="B139" i="21"/>
  <c r="B164" i="21" s="1"/>
  <c r="B15" i="22"/>
  <c r="B30" i="22"/>
  <c r="B36" i="22"/>
  <c r="B49" i="22"/>
  <c r="E90" i="21"/>
  <c r="E91" i="21"/>
  <c r="E95" i="21"/>
  <c r="B192" i="21"/>
  <c r="B198" i="21" s="1"/>
  <c r="C201" i="21" s="1"/>
  <c r="D17" i="21"/>
  <c r="G120" i="21" s="1"/>
  <c r="E85" i="21"/>
  <c r="E86" i="21"/>
  <c r="E87" i="21"/>
  <c r="E88" i="21"/>
  <c r="D235" i="21"/>
  <c r="P198" i="21"/>
  <c r="S206" i="21"/>
  <c r="AS62" i="22" s="1"/>
  <c r="AS65" i="22" s="1"/>
  <c r="AS71" i="22" s="1"/>
  <c r="AA206" i="21"/>
  <c r="BA62" i="22" s="1"/>
  <c r="BA65" i="22" s="1"/>
  <c r="BA71" i="22" s="1"/>
  <c r="C206" i="21"/>
  <c r="AC62" i="22" s="1"/>
  <c r="AC65" i="22" s="1"/>
  <c r="O206" i="21"/>
  <c r="AO62" i="22" s="1"/>
  <c r="AO65" i="22" s="1"/>
  <c r="AO71" i="22" s="1"/>
  <c r="U206" i="21"/>
  <c r="AU62" i="22" s="1"/>
  <c r="AU65" i="22" s="1"/>
  <c r="AU71" i="22" s="1"/>
  <c r="AC206" i="21"/>
  <c r="BC62" i="22" s="1"/>
  <c r="BC65" i="22" s="1"/>
  <c r="BC71" i="22" s="1"/>
  <c r="AI206" i="21"/>
  <c r="BI62" i="22" s="1"/>
  <c r="BI65" i="22" s="1"/>
  <c r="BI71" i="22" s="1"/>
  <c r="K206" i="21"/>
  <c r="AK62" i="22" s="1"/>
  <c r="AK65" i="22" s="1"/>
  <c r="AK71" i="22" s="1"/>
  <c r="G206" i="21"/>
  <c r="AG62" i="22" s="1"/>
  <c r="AG65" i="22" s="1"/>
  <c r="AG71" i="22" s="1"/>
  <c r="R199" i="21"/>
  <c r="AF198" i="21"/>
  <c r="C198" i="21"/>
  <c r="S198" i="21"/>
  <c r="E199" i="21"/>
  <c r="AC199" i="21"/>
  <c r="E198" i="21"/>
  <c r="AA198" i="21"/>
  <c r="G199" i="21"/>
  <c r="AE199" i="21"/>
  <c r="H198" i="21"/>
  <c r="AC198" i="21"/>
  <c r="AE2" i="22"/>
  <c r="AF2" i="22" s="1"/>
  <c r="L268" i="21"/>
  <c r="AB206" i="21"/>
  <c r="BB62" i="22" s="1"/>
  <c r="BB65" i="22" s="1"/>
  <c r="BB71" i="22" s="1"/>
  <c r="D268" i="21"/>
  <c r="X268" i="21"/>
  <c r="AJ268" i="21"/>
  <c r="H206" i="21"/>
  <c r="AH62" i="22" s="1"/>
  <c r="AH65" i="22" s="1"/>
  <c r="AH71" i="22" s="1"/>
  <c r="T206" i="21"/>
  <c r="AT62" i="22" s="1"/>
  <c r="AT65" i="22" s="1"/>
  <c r="AT71" i="22" s="1"/>
  <c r="A269" i="21"/>
  <c r="H25" i="21"/>
  <c r="D92" i="21"/>
  <c r="E17" i="21" s="1"/>
  <c r="P34" i="20"/>
  <c r="G103" i="21"/>
  <c r="H103" i="21" s="1"/>
  <c r="G99" i="21"/>
  <c r="H99" i="21" s="1"/>
  <c r="G95" i="21"/>
  <c r="H95" i="21" s="1"/>
  <c r="G104" i="21"/>
  <c r="H104" i="21" s="1"/>
  <c r="G96" i="21"/>
  <c r="H96" i="21" s="1"/>
  <c r="G84" i="21"/>
  <c r="H84" i="21" s="1"/>
  <c r="D35" i="20"/>
  <c r="G102" i="21"/>
  <c r="H102" i="21" s="1"/>
  <c r="G97" i="21"/>
  <c r="H97" i="21" s="1"/>
  <c r="G91" i="21"/>
  <c r="H91" i="21" s="1"/>
  <c r="G86" i="21"/>
  <c r="H86" i="21" s="1"/>
  <c r="G83" i="21"/>
  <c r="H83" i="21" s="1"/>
  <c r="G81" i="21"/>
  <c r="H81" i="21" s="1"/>
  <c r="G79" i="21"/>
  <c r="H79" i="21" s="1"/>
  <c r="G77" i="21"/>
  <c r="H77" i="21" s="1"/>
  <c r="G75" i="21"/>
  <c r="H75" i="21" s="1"/>
  <c r="G73" i="21"/>
  <c r="H73" i="21" s="1"/>
  <c r="G71" i="21"/>
  <c r="H71" i="21" s="1"/>
  <c r="G69" i="21"/>
  <c r="H69" i="21" s="1"/>
  <c r="G67" i="21"/>
  <c r="H67" i="21" s="1"/>
  <c r="G65" i="21"/>
  <c r="H65" i="21" s="1"/>
  <c r="G63" i="21"/>
  <c r="H63" i="21" s="1"/>
  <c r="G61" i="21"/>
  <c r="H61" i="21" s="1"/>
  <c r="G59" i="21"/>
  <c r="H59" i="21" s="1"/>
  <c r="G57" i="21"/>
  <c r="H57" i="21" s="1"/>
  <c r="G55" i="21"/>
  <c r="H55" i="21" s="1"/>
  <c r="G53" i="21"/>
  <c r="H53" i="21" s="1"/>
  <c r="G51" i="21"/>
  <c r="H51" i="21" s="1"/>
  <c r="G49" i="21"/>
  <c r="H49" i="21" s="1"/>
  <c r="G47" i="21"/>
  <c r="H47" i="21" s="1"/>
  <c r="G45" i="21"/>
  <c r="H45" i="21" s="1"/>
  <c r="G43" i="21"/>
  <c r="H43" i="21" s="1"/>
  <c r="G41" i="21"/>
  <c r="H41" i="21" s="1"/>
  <c r="G39" i="21"/>
  <c r="H39" i="21" s="1"/>
  <c r="G37" i="21"/>
  <c r="H37" i="21" s="1"/>
  <c r="G35" i="21"/>
  <c r="H35" i="21" s="1"/>
  <c r="G33" i="21"/>
  <c r="H33" i="21" s="1"/>
  <c r="G31" i="21"/>
  <c r="G29" i="21"/>
  <c r="H29" i="21" s="1"/>
  <c r="G27" i="21"/>
  <c r="H27" i="21" s="1"/>
  <c r="G44" i="21"/>
  <c r="H44" i="21" s="1"/>
  <c r="G36" i="21"/>
  <c r="H36" i="21" s="1"/>
  <c r="G32" i="21"/>
  <c r="H32" i="21" s="1"/>
  <c r="G28" i="21"/>
  <c r="H28" i="21" s="1"/>
  <c r="G100" i="21"/>
  <c r="H100" i="21" s="1"/>
  <c r="G88" i="21"/>
  <c r="H88" i="21" s="1"/>
  <c r="G101" i="21"/>
  <c r="H101" i="21" s="1"/>
  <c r="G98" i="21"/>
  <c r="H98" i="21" s="1"/>
  <c r="G90" i="21"/>
  <c r="G87" i="21"/>
  <c r="H87" i="21" s="1"/>
  <c r="G82" i="21"/>
  <c r="H82" i="21" s="1"/>
  <c r="G80" i="21"/>
  <c r="H80" i="21" s="1"/>
  <c r="G78" i="21"/>
  <c r="H78" i="21" s="1"/>
  <c r="G76" i="21"/>
  <c r="H76" i="21" s="1"/>
  <c r="G74" i="21"/>
  <c r="H74" i="21" s="1"/>
  <c r="G72" i="21"/>
  <c r="H72" i="21" s="1"/>
  <c r="G70" i="21"/>
  <c r="H70" i="21" s="1"/>
  <c r="G68" i="21"/>
  <c r="H68" i="21" s="1"/>
  <c r="G66" i="21"/>
  <c r="H66" i="21" s="1"/>
  <c r="G64" i="21"/>
  <c r="H64" i="21" s="1"/>
  <c r="G62" i="21"/>
  <c r="H62" i="21" s="1"/>
  <c r="G60" i="21"/>
  <c r="H60" i="21" s="1"/>
  <c r="G58" i="21"/>
  <c r="H58" i="21" s="1"/>
  <c r="G56" i="21"/>
  <c r="H56" i="21" s="1"/>
  <c r="G54" i="21"/>
  <c r="H54" i="21" s="1"/>
  <c r="G52" i="21"/>
  <c r="H52" i="21" s="1"/>
  <c r="G50" i="21"/>
  <c r="H50" i="21" s="1"/>
  <c r="G48" i="21"/>
  <c r="H48" i="21" s="1"/>
  <c r="G46" i="21"/>
  <c r="H46" i="21" s="1"/>
  <c r="G42" i="21"/>
  <c r="H42" i="21" s="1"/>
  <c r="G40" i="21"/>
  <c r="H40" i="21" s="1"/>
  <c r="G38" i="21"/>
  <c r="H38" i="21" s="1"/>
  <c r="G34" i="21"/>
  <c r="H34" i="21" s="1"/>
  <c r="G30" i="21"/>
  <c r="H30" i="21" s="1"/>
  <c r="G26" i="21"/>
  <c r="H26" i="21" s="1"/>
  <c r="D32" i="20"/>
  <c r="H90" i="21"/>
  <c r="H31" i="21"/>
  <c r="G89" i="21"/>
  <c r="H89" i="21" s="1"/>
  <c r="B207" i="21"/>
  <c r="B212" i="21" s="1"/>
  <c r="C215" i="21" s="1"/>
  <c r="C202" i="21"/>
  <c r="G85" i="21"/>
  <c r="H85" i="21" s="1"/>
  <c r="L199" i="21"/>
  <c r="N198" i="21"/>
  <c r="J198" i="21"/>
  <c r="U20" i="20"/>
  <c r="B206" i="21"/>
  <c r="B211" i="21" s="1"/>
  <c r="C214" i="21" s="1"/>
  <c r="K198" i="21"/>
  <c r="U198" i="21"/>
  <c r="AK198" i="21"/>
  <c r="J199" i="21"/>
  <c r="U199" i="21"/>
  <c r="Z199" i="21"/>
  <c r="AK199" i="21"/>
  <c r="T199" i="21"/>
  <c r="P199" i="21"/>
  <c r="R198" i="21"/>
  <c r="E84" i="21"/>
  <c r="E102" i="21"/>
  <c r="E98" i="21"/>
  <c r="B27" i="22"/>
  <c r="B25" i="22"/>
  <c r="B23" i="22"/>
  <c r="B19" i="22"/>
  <c r="B22" i="22"/>
  <c r="B20" i="22"/>
  <c r="B26" i="22"/>
  <c r="B24" i="22"/>
  <c r="B33" i="22"/>
  <c r="B31" i="22"/>
  <c r="B37" i="22"/>
  <c r="B35" i="22"/>
  <c r="B32" i="22"/>
  <c r="B29" i="22"/>
  <c r="B63" i="22"/>
  <c r="B70" i="22"/>
  <c r="B68" i="22"/>
  <c r="B66" i="22"/>
  <c r="B64" i="22"/>
  <c r="B69" i="22"/>
  <c r="B67" i="22"/>
  <c r="B71" i="22"/>
  <c r="B65" i="22"/>
  <c r="B62" i="22"/>
  <c r="B79" i="22"/>
  <c r="B77" i="22"/>
  <c r="B73" i="22"/>
  <c r="B75" i="22"/>
  <c r="B78" i="22"/>
  <c r="B90" i="22"/>
  <c r="B88" i="22"/>
  <c r="B86" i="22"/>
  <c r="B82" i="22"/>
  <c r="B85" i="22"/>
  <c r="B83" i="22"/>
  <c r="B89" i="22"/>
  <c r="B87" i="22"/>
  <c r="B81" i="22"/>
  <c r="B84" i="22"/>
  <c r="B134" i="22"/>
  <c r="B132" i="22"/>
  <c r="B130" i="22"/>
  <c r="B126" i="22"/>
  <c r="B129" i="22"/>
  <c r="B127" i="22"/>
  <c r="B131" i="22"/>
  <c r="B133" i="22"/>
  <c r="B128" i="22"/>
  <c r="B125" i="22"/>
  <c r="G198" i="21"/>
  <c r="L198" i="21"/>
  <c r="Q198" i="21"/>
  <c r="W198" i="21"/>
  <c r="AB198" i="21"/>
  <c r="AG198" i="21"/>
  <c r="K199" i="21"/>
  <c r="Q199" i="21"/>
  <c r="V199" i="21"/>
  <c r="AG199" i="21"/>
  <c r="AL199" i="21"/>
  <c r="A268" i="21"/>
  <c r="E268" i="21"/>
  <c r="B18" i="22"/>
  <c r="M198" i="21"/>
  <c r="X198" i="21"/>
  <c r="M199" i="21"/>
  <c r="F268" i="21"/>
  <c r="F206" i="21"/>
  <c r="AF62" i="22" s="1"/>
  <c r="AF65" i="22" s="1"/>
  <c r="AF71" i="22" s="1"/>
  <c r="J268" i="21"/>
  <c r="J206" i="21"/>
  <c r="AJ62" i="22" s="1"/>
  <c r="AJ65" i="22" s="1"/>
  <c r="AJ71" i="22" s="1"/>
  <c r="N268" i="21"/>
  <c r="N206" i="21"/>
  <c r="AN62" i="22" s="1"/>
  <c r="AN65" i="22" s="1"/>
  <c r="AN71" i="22" s="1"/>
  <c r="R268" i="21"/>
  <c r="R206" i="21"/>
  <c r="AR62" i="22" s="1"/>
  <c r="AR65" i="22" s="1"/>
  <c r="AR71" i="22" s="1"/>
  <c r="V268" i="21"/>
  <c r="V206" i="21"/>
  <c r="AV62" i="22" s="1"/>
  <c r="AV65" i="22" s="1"/>
  <c r="AV71" i="22" s="1"/>
  <c r="Z268" i="21"/>
  <c r="Z206" i="21"/>
  <c r="AZ62" i="22" s="1"/>
  <c r="AZ65" i="22" s="1"/>
  <c r="AZ71" i="22" s="1"/>
  <c r="AD268" i="21"/>
  <c r="AD206" i="21"/>
  <c r="BD62" i="22" s="1"/>
  <c r="BD65" i="22" s="1"/>
  <c r="BD71" i="22" s="1"/>
  <c r="AH268" i="21"/>
  <c r="AH206" i="21"/>
  <c r="BH62" i="22" s="1"/>
  <c r="BH65" i="22" s="1"/>
  <c r="BH71" i="22" s="1"/>
  <c r="AL268" i="21"/>
  <c r="AL206" i="21"/>
  <c r="BL62" i="22" s="1"/>
  <c r="BL65" i="22" s="1"/>
  <c r="BL71" i="22" s="1"/>
  <c r="AJ199" i="21"/>
  <c r="AL198" i="21"/>
  <c r="AH198" i="21"/>
  <c r="X199" i="21"/>
  <c r="Z198" i="21"/>
  <c r="V198" i="21"/>
  <c r="AI198" i="21"/>
  <c r="H199" i="21"/>
  <c r="D199" i="21"/>
  <c r="F198" i="21"/>
  <c r="AF199" i="21"/>
  <c r="AB199" i="21"/>
  <c r="AD198" i="21"/>
  <c r="B10" i="22"/>
  <c r="B7" i="22"/>
  <c r="B16" i="22"/>
  <c r="B14" i="22"/>
  <c r="B12" i="22"/>
  <c r="B8" i="22"/>
  <c r="B11" i="22"/>
  <c r="B9" i="22"/>
  <c r="B48" i="22"/>
  <c r="B46" i="22"/>
  <c r="B45" i="22"/>
  <c r="B44" i="22"/>
  <c r="B47" i="22"/>
  <c r="B43" i="22"/>
  <c r="B40" i="22"/>
  <c r="B41" i="22"/>
  <c r="B54" i="22"/>
  <c r="B51" i="22"/>
  <c r="B60" i="22"/>
  <c r="B58" i="22"/>
  <c r="B56" i="22"/>
  <c r="B52" i="22"/>
  <c r="B53" i="22"/>
  <c r="B57" i="22"/>
  <c r="B106" i="22"/>
  <c r="B103" i="22"/>
  <c r="B112" i="22"/>
  <c r="B110" i="22"/>
  <c r="B108" i="22"/>
  <c r="B104" i="22"/>
  <c r="B107" i="22"/>
  <c r="B111" i="22"/>
  <c r="B109" i="22"/>
  <c r="B105" i="22"/>
  <c r="B153" i="22"/>
  <c r="B151" i="22"/>
  <c r="B147" i="22"/>
  <c r="B149" i="22"/>
  <c r="B152" i="22"/>
  <c r="B150" i="22"/>
  <c r="D198" i="21"/>
  <c r="I198" i="21"/>
  <c r="O198" i="21"/>
  <c r="T198" i="21"/>
  <c r="Y198" i="21"/>
  <c r="AE198" i="21"/>
  <c r="AJ198" i="21"/>
  <c r="C199" i="21"/>
  <c r="I199" i="21"/>
  <c r="N199" i="21"/>
  <c r="S199" i="21"/>
  <c r="Y199" i="21"/>
  <c r="AD199" i="21"/>
  <c r="AI199" i="21"/>
  <c r="AC136" i="22"/>
  <c r="A207" i="21"/>
  <c r="B38" i="22"/>
  <c r="B55" i="22"/>
  <c r="DP167" i="22"/>
  <c r="DL167" i="22"/>
  <c r="DH167" i="22"/>
  <c r="DD167" i="22"/>
  <c r="CZ167" i="22"/>
  <c r="CV167" i="22"/>
  <c r="CR167" i="22"/>
  <c r="CN167" i="22"/>
  <c r="CJ167" i="22"/>
  <c r="CF167" i="22"/>
  <c r="CB167" i="22"/>
  <c r="BX167" i="22"/>
  <c r="BT167" i="22"/>
  <c r="BP167" i="22"/>
  <c r="BL167" i="22"/>
  <c r="BH167" i="22"/>
  <c r="BD167" i="22"/>
  <c r="AZ167" i="22"/>
  <c r="AV167" i="22"/>
  <c r="AR167" i="22"/>
  <c r="AN167" i="22"/>
  <c r="AJ167" i="22"/>
  <c r="AF167" i="22"/>
  <c r="DO167" i="22"/>
  <c r="DK167" i="22"/>
  <c r="DG167" i="22"/>
  <c r="DC167" i="22"/>
  <c r="CY167" i="22"/>
  <c r="CU167" i="22"/>
  <c r="CQ167" i="22"/>
  <c r="CM167" i="22"/>
  <c r="CI167" i="22"/>
  <c r="CE167" i="22"/>
  <c r="CA167" i="22"/>
  <c r="BW167" i="22"/>
  <c r="BS167" i="22"/>
  <c r="BO167" i="22"/>
  <c r="BK167" i="22"/>
  <c r="BG167" i="22"/>
  <c r="BC167" i="22"/>
  <c r="AY167" i="22"/>
  <c r="AU167" i="22"/>
  <c r="AQ167" i="22"/>
  <c r="AM167" i="22"/>
  <c r="AI167" i="22"/>
  <c r="AE167" i="22"/>
  <c r="DM167" i="22"/>
  <c r="DE167" i="22"/>
  <c r="CW167" i="22"/>
  <c r="CO167" i="22"/>
  <c r="CG167" i="22"/>
  <c r="BY167" i="22"/>
  <c r="BQ167" i="22"/>
  <c r="BI167" i="22"/>
  <c r="BA167" i="22"/>
  <c r="AS167" i="22"/>
  <c r="AK167" i="22"/>
  <c r="AC167" i="22"/>
  <c r="DJ167" i="22"/>
  <c r="DA167" i="22"/>
  <c r="CP167" i="22"/>
  <c r="CD167" i="22"/>
  <c r="BU167" i="22"/>
  <c r="BJ167" i="22"/>
  <c r="AX167" i="22"/>
  <c r="AO167" i="22"/>
  <c r="AD167" i="22"/>
  <c r="DF167" i="22"/>
  <c r="CT167" i="22"/>
  <c r="CK167" i="22"/>
  <c r="BZ167" i="22"/>
  <c r="BN167" i="22"/>
  <c r="BE167" i="22"/>
  <c r="AT167" i="22"/>
  <c r="AH167" i="22"/>
  <c r="DB167" i="22"/>
  <c r="CH167" i="22"/>
  <c r="BM167" i="22"/>
  <c r="AP167" i="22"/>
  <c r="CX167" i="22"/>
  <c r="CC167" i="22"/>
  <c r="BF167" i="22"/>
  <c r="AL167" i="22"/>
  <c r="DN167" i="22"/>
  <c r="CS167" i="22"/>
  <c r="BV167" i="22"/>
  <c r="BB167" i="22"/>
  <c r="AG167" i="22"/>
  <c r="BR167" i="22"/>
  <c r="AW167" i="22"/>
  <c r="DI167" i="22"/>
  <c r="B97" i="22"/>
  <c r="B101" i="22"/>
  <c r="B96" i="22"/>
  <c r="B94" i="22"/>
  <c r="B100" i="22"/>
  <c r="B98" i="22"/>
  <c r="B95" i="22"/>
  <c r="B92" i="22"/>
  <c r="B123" i="22"/>
  <c r="B121" i="22"/>
  <c r="B119" i="22"/>
  <c r="B115" i="22"/>
  <c r="B118" i="22"/>
  <c r="B116" i="22"/>
  <c r="B122" i="22"/>
  <c r="B120" i="22"/>
  <c r="B114" i="22"/>
  <c r="B117" i="22"/>
  <c r="B144" i="22"/>
  <c r="B142" i="22"/>
  <c r="B140" i="22"/>
  <c r="B138" i="22"/>
  <c r="B143" i="22"/>
  <c r="B136" i="22"/>
  <c r="B145" i="22"/>
  <c r="B141" i="22"/>
  <c r="B137" i="22"/>
  <c r="B139" i="22"/>
  <c r="DP163" i="22"/>
  <c r="DL163" i="22"/>
  <c r="DH163" i="22"/>
  <c r="DD163" i="22"/>
  <c r="CZ163" i="22"/>
  <c r="CV163" i="22"/>
  <c r="CR163" i="22"/>
  <c r="CN163" i="22"/>
  <c r="CJ163" i="22"/>
  <c r="CF163" i="22"/>
  <c r="CB163" i="22"/>
  <c r="BX163" i="22"/>
  <c r="BT163" i="22"/>
  <c r="BP163" i="22"/>
  <c r="BL163" i="22"/>
  <c r="BH163" i="22"/>
  <c r="BD163" i="22"/>
  <c r="AZ163" i="22"/>
  <c r="AV163" i="22"/>
  <c r="AR163" i="22"/>
  <c r="AN163" i="22"/>
  <c r="AJ163" i="22"/>
  <c r="AF163" i="22"/>
  <c r="DO163" i="22"/>
  <c r="DK163" i="22"/>
  <c r="DG163" i="22"/>
  <c r="DC163" i="22"/>
  <c r="CY163" i="22"/>
  <c r="CY261" i="22" s="1"/>
  <c r="CU163" i="22"/>
  <c r="CQ163" i="22"/>
  <c r="CM163" i="22"/>
  <c r="CI163" i="22"/>
  <c r="CE163" i="22"/>
  <c r="CA163" i="22"/>
  <c r="BW163" i="22"/>
  <c r="BS163" i="22"/>
  <c r="BO163" i="22"/>
  <c r="BK163" i="22"/>
  <c r="BG163" i="22"/>
  <c r="BC163" i="22"/>
  <c r="AY163" i="22"/>
  <c r="AU163" i="22"/>
  <c r="AQ163" i="22"/>
  <c r="AM163" i="22"/>
  <c r="AI163" i="22"/>
  <c r="AE163" i="22"/>
  <c r="DJ163" i="22"/>
  <c r="DB163" i="22"/>
  <c r="CT163" i="22"/>
  <c r="CL163" i="22"/>
  <c r="CD163" i="22"/>
  <c r="BV163" i="22"/>
  <c r="BN163" i="22"/>
  <c r="BF163" i="22"/>
  <c r="AX163" i="22"/>
  <c r="AP163" i="22"/>
  <c r="AH163" i="22"/>
  <c r="DI163" i="22"/>
  <c r="CX163" i="22"/>
  <c r="CO163" i="22"/>
  <c r="CC163" i="22"/>
  <c r="BR163" i="22"/>
  <c r="BI163" i="22"/>
  <c r="AW163" i="22"/>
  <c r="AL163" i="22"/>
  <c r="AC163" i="22"/>
  <c r="DN163" i="22"/>
  <c r="DE163" i="22"/>
  <c r="CS163" i="22"/>
  <c r="CH163" i="22"/>
  <c r="BY163" i="22"/>
  <c r="BM163" i="22"/>
  <c r="BB163" i="22"/>
  <c r="AS163" i="22"/>
  <c r="AG163" i="22"/>
  <c r="DA163" i="22"/>
  <c r="CG163" i="22"/>
  <c r="BJ163" i="22"/>
  <c r="AO163" i="22"/>
  <c r="CW163" i="22"/>
  <c r="BZ163" i="22"/>
  <c r="BE163" i="22"/>
  <c r="AK163" i="22"/>
  <c r="DM163" i="22"/>
  <c r="CP163" i="22"/>
  <c r="BU163" i="22"/>
  <c r="BA163" i="22"/>
  <c r="AD163" i="22"/>
  <c r="DF163" i="22"/>
  <c r="CK163" i="22"/>
  <c r="BQ163" i="22"/>
  <c r="AC330" i="22"/>
  <c r="AD386" i="22" s="1"/>
  <c r="AD393" i="22" s="1"/>
  <c r="AD399" i="22" s="1"/>
  <c r="AD407" i="22" s="1"/>
  <c r="AD413" i="22" s="1"/>
  <c r="AC226" i="22"/>
  <c r="AT163" i="22"/>
  <c r="CL167" i="22"/>
  <c r="DN165" i="22"/>
  <c r="DJ165" i="22"/>
  <c r="DF165" i="22"/>
  <c r="DB165" i="22"/>
  <c r="CX165" i="22"/>
  <c r="CT165" i="22"/>
  <c r="CP165" i="22"/>
  <c r="CL165" i="22"/>
  <c r="CH165" i="22"/>
  <c r="CD165" i="22"/>
  <c r="BZ165" i="22"/>
  <c r="BV165" i="22"/>
  <c r="BR165" i="22"/>
  <c r="BN165" i="22"/>
  <c r="BJ165" i="22"/>
  <c r="BF165" i="22"/>
  <c r="BB165" i="22"/>
  <c r="AX165" i="22"/>
  <c r="AT165" i="22"/>
  <c r="AP165" i="22"/>
  <c r="AL165" i="22"/>
  <c r="AH165" i="22"/>
  <c r="AD165" i="22"/>
  <c r="DM165" i="22"/>
  <c r="DI165" i="22"/>
  <c r="DE165" i="22"/>
  <c r="DA165" i="22"/>
  <c r="CW165" i="22"/>
  <c r="CS165" i="22"/>
  <c r="CO165" i="22"/>
  <c r="CK165" i="22"/>
  <c r="CG165" i="22"/>
  <c r="CC165" i="22"/>
  <c r="BY165" i="22"/>
  <c r="BU165" i="22"/>
  <c r="BQ165" i="22"/>
  <c r="BM165" i="22"/>
  <c r="BI165" i="22"/>
  <c r="BE165" i="22"/>
  <c r="BA165" i="22"/>
  <c r="AW165" i="22"/>
  <c r="AS165" i="22"/>
  <c r="AO165" i="22"/>
  <c r="AK165" i="22"/>
  <c r="AG165" i="22"/>
  <c r="AC165" i="22"/>
  <c r="DL165" i="22"/>
  <c r="DD165" i="22"/>
  <c r="CV165" i="22"/>
  <c r="CN165" i="22"/>
  <c r="CF165" i="22"/>
  <c r="BX165" i="22"/>
  <c r="BP165" i="22"/>
  <c r="BH165" i="22"/>
  <c r="AZ165" i="22"/>
  <c r="AR165" i="22"/>
  <c r="AJ165" i="22"/>
  <c r="DK165" i="22"/>
  <c r="CZ165" i="22"/>
  <c r="CQ165" i="22"/>
  <c r="CE165" i="22"/>
  <c r="BT165" i="22"/>
  <c r="BK165" i="22"/>
  <c r="AY165" i="22"/>
  <c r="AN165" i="22"/>
  <c r="AE165" i="22"/>
  <c r="DP165" i="22"/>
  <c r="DG165" i="22"/>
  <c r="CU165" i="22"/>
  <c r="CJ165" i="22"/>
  <c r="CA165" i="22"/>
  <c r="BO165" i="22"/>
  <c r="BD165" i="22"/>
  <c r="AU165" i="22"/>
  <c r="AI165" i="22"/>
  <c r="DO165" i="22"/>
  <c r="CR165" i="22"/>
  <c r="BW165" i="22"/>
  <c r="BC165" i="22"/>
  <c r="AF165" i="22"/>
  <c r="DH165" i="22"/>
  <c r="CM165" i="22"/>
  <c r="BS165" i="22"/>
  <c r="AV165" i="22"/>
  <c r="DC165" i="22"/>
  <c r="CI165" i="22"/>
  <c r="BL165" i="22"/>
  <c r="AQ165" i="22"/>
  <c r="CB165" i="22"/>
  <c r="BG165" i="22"/>
  <c r="AM165" i="22"/>
  <c r="AD337" i="22"/>
  <c r="AD334" i="22"/>
  <c r="AD330" i="22"/>
  <c r="AE386" i="22" s="1"/>
  <c r="AE393" i="22" s="1"/>
  <c r="AE399" i="22" s="1"/>
  <c r="AE407" i="22" s="1"/>
  <c r="AE413" i="22" s="1"/>
  <c r="AD226" i="22"/>
  <c r="B93" i="22"/>
  <c r="AC398" i="22"/>
  <c r="AC406" i="22" s="1"/>
  <c r="AD261" i="22" l="1"/>
  <c r="DA261" i="22"/>
  <c r="DE261" i="22"/>
  <c r="CO261" i="22"/>
  <c r="AO261" i="22"/>
  <c r="BY261" i="22"/>
  <c r="BI261" i="22"/>
  <c r="AX261" i="22"/>
  <c r="CD261" i="22"/>
  <c r="DJ261" i="22"/>
  <c r="AE3" i="22"/>
  <c r="AE330" i="22" s="1"/>
  <c r="AF386" i="22" s="1"/>
  <c r="AF393" i="22" s="1"/>
  <c r="AF399" i="22" s="1"/>
  <c r="AF407" i="22" s="1"/>
  <c r="AF413" i="22" s="1"/>
  <c r="AT261" i="22"/>
  <c r="CK261" i="22"/>
  <c r="BU261" i="22"/>
  <c r="BE261" i="22"/>
  <c r="BJ261" i="22"/>
  <c r="AS261" i="22"/>
  <c r="CH261" i="22"/>
  <c r="AC261" i="22"/>
  <c r="BR261" i="22"/>
  <c r="DI261" i="22"/>
  <c r="BF261" i="22"/>
  <c r="CL261" i="22"/>
  <c r="AE261" i="22"/>
  <c r="AU261" i="22"/>
  <c r="BK261" i="22"/>
  <c r="CA261" i="22"/>
  <c r="CQ261" i="22"/>
  <c r="DG261" i="22"/>
  <c r="AJ261" i="22"/>
  <c r="AZ261" i="22"/>
  <c r="BP261" i="22"/>
  <c r="CF261" i="22"/>
  <c r="CV261" i="22"/>
  <c r="DL261" i="22"/>
  <c r="BQ261" i="22"/>
  <c r="DF261" i="22"/>
  <c r="CP261" i="22"/>
  <c r="BZ261" i="22"/>
  <c r="CG261" i="22"/>
  <c r="BB261" i="22"/>
  <c r="CS261" i="22"/>
  <c r="AL261" i="22"/>
  <c r="CC261" i="22"/>
  <c r="AH261" i="22"/>
  <c r="BN261" i="22"/>
  <c r="CT261" i="22"/>
  <c r="AI261" i="22"/>
  <c r="AY261" i="22"/>
  <c r="BO261" i="22"/>
  <c r="CE261" i="22"/>
  <c r="CU261" i="22"/>
  <c r="DK261" i="22"/>
  <c r="AN261" i="22"/>
  <c r="BD261" i="22"/>
  <c r="BT261" i="22"/>
  <c r="CJ261" i="22"/>
  <c r="CZ261" i="22"/>
  <c r="DP261" i="22"/>
  <c r="DM261" i="22"/>
  <c r="CW261" i="22"/>
  <c r="BM261" i="22"/>
  <c r="AW261" i="22"/>
  <c r="AP261" i="22"/>
  <c r="BV261" i="22"/>
  <c r="DB261" i="22"/>
  <c r="AM261" i="22"/>
  <c r="BC261" i="22"/>
  <c r="BS261" i="22"/>
  <c r="CI261" i="22"/>
  <c r="DO261" i="22"/>
  <c r="AR261" i="22"/>
  <c r="BH261" i="22"/>
  <c r="BX261" i="22"/>
  <c r="CN261" i="22"/>
  <c r="DD261" i="22"/>
  <c r="BA261" i="22"/>
  <c r="AK261" i="22"/>
  <c r="AG261" i="22"/>
  <c r="DN261" i="22"/>
  <c r="CX261" i="22"/>
  <c r="AQ261" i="22"/>
  <c r="BG261" i="22"/>
  <c r="BW261" i="22"/>
  <c r="CM261" i="22"/>
  <c r="DC261" i="22"/>
  <c r="AF261" i="22"/>
  <c r="AV261" i="22"/>
  <c r="BL261" i="22"/>
  <c r="CB261" i="22"/>
  <c r="CR261" i="22"/>
  <c r="DH261" i="22"/>
  <c r="AE337" i="22"/>
  <c r="AE334" i="22"/>
  <c r="H105" i="21"/>
  <c r="G128" i="21"/>
  <c r="G142" i="21"/>
  <c r="D19" i="21"/>
  <c r="C18" i="21" s="1"/>
  <c r="F142" i="21"/>
  <c r="E136" i="21"/>
  <c r="E142" i="21"/>
  <c r="AF3" i="22"/>
  <c r="E235" i="21"/>
  <c r="F235" i="21" s="1"/>
  <c r="D236" i="21"/>
  <c r="AD260" i="22" s="1"/>
  <c r="F18" i="21"/>
  <c r="H194" i="21" s="1"/>
  <c r="C136" i="21"/>
  <c r="D142" i="21"/>
  <c r="D136" i="21"/>
  <c r="G136" i="21"/>
  <c r="F136" i="21"/>
  <c r="F17" i="21"/>
  <c r="D137" i="21" s="1"/>
  <c r="E92" i="21"/>
  <c r="G92" i="21"/>
  <c r="D113" i="21" s="1"/>
  <c r="E113" i="21" s="1"/>
  <c r="G105" i="21"/>
  <c r="D121" i="21" s="1"/>
  <c r="D122" i="21" s="1"/>
  <c r="H120" i="21"/>
  <c r="AD75" i="22"/>
  <c r="AD74" i="22" s="1"/>
  <c r="C62" i="22"/>
  <c r="DH64" i="22" s="1"/>
  <c r="DH63" i="22" s="1"/>
  <c r="AC75" i="22"/>
  <c r="AC74" i="22" s="1"/>
  <c r="AC149" i="22"/>
  <c r="AC148" i="22" s="1"/>
  <c r="E105" i="21"/>
  <c r="A198" i="21"/>
  <c r="C165" i="22"/>
  <c r="C163" i="22"/>
  <c r="C167" i="22"/>
  <c r="AC139" i="22"/>
  <c r="C136" i="22"/>
  <c r="D143" i="21"/>
  <c r="C248" i="21"/>
  <c r="E143" i="21"/>
  <c r="G143" i="21"/>
  <c r="H92" i="21"/>
  <c r="A199" i="21"/>
  <c r="D117" i="21"/>
  <c r="A206" i="21"/>
  <c r="AC71" i="22"/>
  <c r="C71" i="22" s="1"/>
  <c r="C65" i="22"/>
  <c r="AF334" i="22"/>
  <c r="AF337" i="22"/>
  <c r="AG2" i="22"/>
  <c r="D118" i="21" l="1"/>
  <c r="D116" i="21"/>
  <c r="D115" i="21"/>
  <c r="H192" i="21"/>
  <c r="E192" i="21" s="1"/>
  <c r="G116" i="21" s="1"/>
  <c r="F19" i="21"/>
  <c r="U22" i="20" s="1"/>
  <c r="C143" i="21"/>
  <c r="F143" i="21"/>
  <c r="G137" i="21"/>
  <c r="C17" i="21"/>
  <c r="F137" i="21"/>
  <c r="C137" i="21"/>
  <c r="E137" i="21"/>
  <c r="AE226" i="22"/>
  <c r="AE75" i="22"/>
  <c r="AE74" i="22" s="1"/>
  <c r="AE149" i="22"/>
  <c r="AE148" i="22" s="1"/>
  <c r="A142" i="21"/>
  <c r="C261" i="22"/>
  <c r="H128" i="21"/>
  <c r="AD150" i="22" s="1"/>
  <c r="AD149" i="22"/>
  <c r="AD148" i="22" s="1"/>
  <c r="AF149" i="22"/>
  <c r="AF148" i="22" s="1"/>
  <c r="AG3" i="22"/>
  <c r="AG330" i="22" s="1"/>
  <c r="AH386" i="22" s="1"/>
  <c r="AH393" i="22" s="1"/>
  <c r="AH399" i="22" s="1"/>
  <c r="AH407" i="22" s="1"/>
  <c r="AH413" i="22" s="1"/>
  <c r="AF75" i="22"/>
  <c r="AF74" i="22" s="1"/>
  <c r="AF226" i="22"/>
  <c r="AF76" i="22"/>
  <c r="AF330" i="22"/>
  <c r="AG386" i="22" s="1"/>
  <c r="AG393" i="22" s="1"/>
  <c r="AG399" i="22" s="1"/>
  <c r="AG407" i="22" s="1"/>
  <c r="AG413" i="22" s="1"/>
  <c r="D124" i="21"/>
  <c r="E165" i="21" s="1"/>
  <c r="D126" i="21"/>
  <c r="G165" i="21" s="1"/>
  <c r="D128" i="21"/>
  <c r="E128" i="21" s="1"/>
  <c r="D123" i="21"/>
  <c r="D165" i="21" s="1"/>
  <c r="D125" i="21"/>
  <c r="F165" i="21" s="1"/>
  <c r="D127" i="21"/>
  <c r="E127" i="21" s="1"/>
  <c r="E121" i="21"/>
  <c r="A136" i="21"/>
  <c r="E236" i="21"/>
  <c r="AE260" i="22" s="1"/>
  <c r="D120" i="21"/>
  <c r="E120" i="21" s="1"/>
  <c r="D119" i="21"/>
  <c r="E119" i="21" s="1"/>
  <c r="AE150" i="22"/>
  <c r="D114" i="21"/>
  <c r="C149" i="21" s="1"/>
  <c r="AU64" i="22"/>
  <c r="AU63" i="22" s="1"/>
  <c r="AW64" i="22"/>
  <c r="AW63" i="22" s="1"/>
  <c r="DG64" i="22"/>
  <c r="DG63" i="22" s="1"/>
  <c r="AS64" i="22"/>
  <c r="AS63" i="22" s="1"/>
  <c r="CF64" i="22"/>
  <c r="CF63" i="22" s="1"/>
  <c r="BV64" i="22"/>
  <c r="BV63" i="22" s="1"/>
  <c r="AK64" i="22"/>
  <c r="AK63" i="22" s="1"/>
  <c r="DE64" i="22"/>
  <c r="DE63" i="22" s="1"/>
  <c r="CL64" i="22"/>
  <c r="CL63" i="22" s="1"/>
  <c r="BK64" i="22"/>
  <c r="BK63" i="22" s="1"/>
  <c r="AJ64" i="22"/>
  <c r="AJ63" i="22" s="1"/>
  <c r="CV64" i="22"/>
  <c r="CV63" i="22" s="1"/>
  <c r="CW64" i="22"/>
  <c r="CW63" i="22" s="1"/>
  <c r="AP64" i="22"/>
  <c r="AP63" i="22" s="1"/>
  <c r="DB64" i="22"/>
  <c r="DB63" i="22" s="1"/>
  <c r="CA64" i="22"/>
  <c r="CA63" i="22" s="1"/>
  <c r="AZ64" i="22"/>
  <c r="AZ63" i="22" s="1"/>
  <c r="DL64" i="22"/>
  <c r="DL63" i="22" s="1"/>
  <c r="BU64" i="22"/>
  <c r="BU63" i="22" s="1"/>
  <c r="BF64" i="22"/>
  <c r="BF63" i="22" s="1"/>
  <c r="AE64" i="22"/>
  <c r="AE63" i="22" s="1"/>
  <c r="CQ64" i="22"/>
  <c r="CQ63" i="22" s="1"/>
  <c r="BP64" i="22"/>
  <c r="BP63" i="22" s="1"/>
  <c r="G235" i="21"/>
  <c r="DI64" i="22"/>
  <c r="DI63" i="22" s="1"/>
  <c r="BA64" i="22"/>
  <c r="BA63" i="22" s="1"/>
  <c r="DM64" i="22"/>
  <c r="DM63" i="22" s="1"/>
  <c r="CK64" i="22"/>
  <c r="CK63" i="22" s="1"/>
  <c r="BI64" i="22"/>
  <c r="BI63" i="22" s="1"/>
  <c r="AD64" i="22"/>
  <c r="AD63" i="22" s="1"/>
  <c r="AT64" i="22"/>
  <c r="AT63" i="22" s="1"/>
  <c r="BJ64" i="22"/>
  <c r="BJ63" i="22" s="1"/>
  <c r="BZ64" i="22"/>
  <c r="BZ63" i="22" s="1"/>
  <c r="CP64" i="22"/>
  <c r="CP63" i="22" s="1"/>
  <c r="DF64" i="22"/>
  <c r="DF63" i="22" s="1"/>
  <c r="AI64" i="22"/>
  <c r="AI63" i="22" s="1"/>
  <c r="AY64" i="22"/>
  <c r="AY63" i="22" s="1"/>
  <c r="BO64" i="22"/>
  <c r="BO63" i="22" s="1"/>
  <c r="CE64" i="22"/>
  <c r="CE63" i="22" s="1"/>
  <c r="CU64" i="22"/>
  <c r="CU63" i="22" s="1"/>
  <c r="DK64" i="22"/>
  <c r="DK63" i="22" s="1"/>
  <c r="AN64" i="22"/>
  <c r="AN63" i="22" s="1"/>
  <c r="BD64" i="22"/>
  <c r="BD63" i="22" s="1"/>
  <c r="BT64" i="22"/>
  <c r="BT63" i="22" s="1"/>
  <c r="CJ64" i="22"/>
  <c r="CJ63" i="22" s="1"/>
  <c r="CZ64" i="22"/>
  <c r="CZ63" i="22" s="1"/>
  <c r="DP64" i="22"/>
  <c r="DP63" i="22" s="1"/>
  <c r="AG64" i="22"/>
  <c r="AG63" i="22" s="1"/>
  <c r="BM64" i="22"/>
  <c r="BM63" i="22" s="1"/>
  <c r="BQ64" i="22"/>
  <c r="BQ63" i="22" s="1"/>
  <c r="AO64" i="22"/>
  <c r="AO63" i="22" s="1"/>
  <c r="DA64" i="22"/>
  <c r="DA63" i="22" s="1"/>
  <c r="BY64" i="22"/>
  <c r="BY63" i="22" s="1"/>
  <c r="AH64" i="22"/>
  <c r="AH63" i="22" s="1"/>
  <c r="AX64" i="22"/>
  <c r="AX63" i="22" s="1"/>
  <c r="BN64" i="22"/>
  <c r="BN63" i="22" s="1"/>
  <c r="CD64" i="22"/>
  <c r="CD63" i="22" s="1"/>
  <c r="CT64" i="22"/>
  <c r="CT63" i="22" s="1"/>
  <c r="DJ64" i="22"/>
  <c r="DJ63" i="22" s="1"/>
  <c r="AM64" i="22"/>
  <c r="AM63" i="22" s="1"/>
  <c r="BC64" i="22"/>
  <c r="BC63" i="22" s="1"/>
  <c r="BS64" i="22"/>
  <c r="BS63" i="22" s="1"/>
  <c r="CI64" i="22"/>
  <c r="CI63" i="22" s="1"/>
  <c r="CY64" i="22"/>
  <c r="CY63" i="22" s="1"/>
  <c r="DO64" i="22"/>
  <c r="DO63" i="22" s="1"/>
  <c r="AR64" i="22"/>
  <c r="AR63" i="22" s="1"/>
  <c r="BH64" i="22"/>
  <c r="BH63" i="22" s="1"/>
  <c r="BX64" i="22"/>
  <c r="BX63" i="22" s="1"/>
  <c r="CN64" i="22"/>
  <c r="CN63" i="22" s="1"/>
  <c r="DD64" i="22"/>
  <c r="DD63" i="22" s="1"/>
  <c r="Y11" i="20"/>
  <c r="CS64" i="22"/>
  <c r="CS63" i="22" s="1"/>
  <c r="CC64" i="22"/>
  <c r="CC63" i="22" s="1"/>
  <c r="CG64" i="22"/>
  <c r="CG63" i="22" s="1"/>
  <c r="BE64" i="22"/>
  <c r="BE63" i="22" s="1"/>
  <c r="AC64" i="22"/>
  <c r="AC63" i="22" s="1"/>
  <c r="CO64" i="22"/>
  <c r="CO63" i="22" s="1"/>
  <c r="AL64" i="22"/>
  <c r="AL63" i="22" s="1"/>
  <c r="BB64" i="22"/>
  <c r="BB63" i="22" s="1"/>
  <c r="BR64" i="22"/>
  <c r="BR63" i="22" s="1"/>
  <c r="CH64" i="22"/>
  <c r="CH63" i="22" s="1"/>
  <c r="CX64" i="22"/>
  <c r="CX63" i="22" s="1"/>
  <c r="DN64" i="22"/>
  <c r="DN63" i="22" s="1"/>
  <c r="AQ64" i="22"/>
  <c r="AQ63" i="22" s="1"/>
  <c r="BG64" i="22"/>
  <c r="BG63" i="22" s="1"/>
  <c r="BW64" i="22"/>
  <c r="BW63" i="22" s="1"/>
  <c r="CM64" i="22"/>
  <c r="CM63" i="22" s="1"/>
  <c r="DC64" i="22"/>
  <c r="DC63" i="22" s="1"/>
  <c r="AF64" i="22"/>
  <c r="AF63" i="22" s="1"/>
  <c r="AV64" i="22"/>
  <c r="AV63" i="22" s="1"/>
  <c r="BL64" i="22"/>
  <c r="BL63" i="22" s="1"/>
  <c r="CB64" i="22"/>
  <c r="CB63" i="22" s="1"/>
  <c r="CR64" i="22"/>
  <c r="CR63" i="22" s="1"/>
  <c r="AE76" i="22"/>
  <c r="AD76" i="22"/>
  <c r="AC76" i="22"/>
  <c r="H165" i="21"/>
  <c r="G192" i="21"/>
  <c r="G118" i="21" s="1"/>
  <c r="F192" i="21"/>
  <c r="G117" i="21" s="1"/>
  <c r="G119" i="21"/>
  <c r="H119" i="21" s="1"/>
  <c r="E149" i="21"/>
  <c r="E116" i="21"/>
  <c r="F149" i="21"/>
  <c r="E117" i="21"/>
  <c r="C165" i="21"/>
  <c r="E122" i="21"/>
  <c r="DO138" i="22"/>
  <c r="DO137" i="22" s="1"/>
  <c r="DK138" i="22"/>
  <c r="DK137" i="22" s="1"/>
  <c r="DG138" i="22"/>
  <c r="DG137" i="22" s="1"/>
  <c r="DC138" i="22"/>
  <c r="DC137" i="22" s="1"/>
  <c r="CY138" i="22"/>
  <c r="CY137" i="22" s="1"/>
  <c r="CU138" i="22"/>
  <c r="CU137" i="22" s="1"/>
  <c r="CQ138" i="22"/>
  <c r="CQ137" i="22" s="1"/>
  <c r="CM138" i="22"/>
  <c r="CM137" i="22" s="1"/>
  <c r="CI138" i="22"/>
  <c r="CI137" i="22" s="1"/>
  <c r="CE138" i="22"/>
  <c r="CE137" i="22" s="1"/>
  <c r="CA138" i="22"/>
  <c r="CA137" i="22" s="1"/>
  <c r="BW138" i="22"/>
  <c r="BW137" i="22" s="1"/>
  <c r="BS138" i="22"/>
  <c r="BS137" i="22" s="1"/>
  <c r="BO138" i="22"/>
  <c r="BO137" i="22" s="1"/>
  <c r="BK138" i="22"/>
  <c r="BK137" i="22" s="1"/>
  <c r="BG138" i="22"/>
  <c r="BG137" i="22" s="1"/>
  <c r="BC138" i="22"/>
  <c r="BC137" i="22" s="1"/>
  <c r="AY138" i="22"/>
  <c r="AY137" i="22" s="1"/>
  <c r="AU138" i="22"/>
  <c r="AU137" i="22" s="1"/>
  <c r="AQ138" i="22"/>
  <c r="AQ137" i="22" s="1"/>
  <c r="AM138" i="22"/>
  <c r="AM137" i="22" s="1"/>
  <c r="AI138" i="22"/>
  <c r="AI137" i="22" s="1"/>
  <c r="AE138" i="22"/>
  <c r="AE137" i="22" s="1"/>
  <c r="DN138" i="22"/>
  <c r="DN137" i="22" s="1"/>
  <c r="DJ138" i="22"/>
  <c r="DJ137" i="22" s="1"/>
  <c r="DF138" i="22"/>
  <c r="DF137" i="22" s="1"/>
  <c r="DB138" i="22"/>
  <c r="DB137" i="22" s="1"/>
  <c r="CX138" i="22"/>
  <c r="CX137" i="22" s="1"/>
  <c r="CT138" i="22"/>
  <c r="CT137" i="22" s="1"/>
  <c r="CP138" i="22"/>
  <c r="CP137" i="22" s="1"/>
  <c r="CL138" i="22"/>
  <c r="CL137" i="22" s="1"/>
  <c r="CH138" i="22"/>
  <c r="CH137" i="22" s="1"/>
  <c r="CD138" i="22"/>
  <c r="CD137" i="22" s="1"/>
  <c r="BZ138" i="22"/>
  <c r="BZ137" i="22" s="1"/>
  <c r="BV138" i="22"/>
  <c r="BV137" i="22" s="1"/>
  <c r="BR138" i="22"/>
  <c r="BR137" i="22" s="1"/>
  <c r="BN138" i="22"/>
  <c r="BN137" i="22" s="1"/>
  <c r="BJ138" i="22"/>
  <c r="BJ137" i="22" s="1"/>
  <c r="BF138" i="22"/>
  <c r="BF137" i="22" s="1"/>
  <c r="BB138" i="22"/>
  <c r="BB137" i="22" s="1"/>
  <c r="AX138" i="22"/>
  <c r="AX137" i="22" s="1"/>
  <c r="AT138" i="22"/>
  <c r="AT137" i="22" s="1"/>
  <c r="AP138" i="22"/>
  <c r="AP137" i="22" s="1"/>
  <c r="AL138" i="22"/>
  <c r="AL137" i="22" s="1"/>
  <c r="AH138" i="22"/>
  <c r="AH137" i="22" s="1"/>
  <c r="AD138" i="22"/>
  <c r="AD137" i="22" s="1"/>
  <c r="DP138" i="22"/>
  <c r="DP137" i="22" s="1"/>
  <c r="DH138" i="22"/>
  <c r="DH137" i="22" s="1"/>
  <c r="CZ138" i="22"/>
  <c r="CZ137" i="22" s="1"/>
  <c r="CR138" i="22"/>
  <c r="CR137" i="22" s="1"/>
  <c r="CJ138" i="22"/>
  <c r="CJ137" i="22" s="1"/>
  <c r="CB138" i="22"/>
  <c r="CB137" i="22" s="1"/>
  <c r="BT138" i="22"/>
  <c r="BT137" i="22" s="1"/>
  <c r="BL138" i="22"/>
  <c r="BL137" i="22" s="1"/>
  <c r="BD138" i="22"/>
  <c r="BD137" i="22" s="1"/>
  <c r="AV138" i="22"/>
  <c r="AV137" i="22" s="1"/>
  <c r="AN138" i="22"/>
  <c r="AN137" i="22" s="1"/>
  <c r="AF138" i="22"/>
  <c r="AF137" i="22" s="1"/>
  <c r="DL138" i="22"/>
  <c r="DL137" i="22" s="1"/>
  <c r="DD138" i="22"/>
  <c r="DD137" i="22" s="1"/>
  <c r="CV138" i="22"/>
  <c r="CV137" i="22" s="1"/>
  <c r="CN138" i="22"/>
  <c r="CN137" i="22" s="1"/>
  <c r="CF138" i="22"/>
  <c r="CF137" i="22" s="1"/>
  <c r="BX138" i="22"/>
  <c r="BX137" i="22" s="1"/>
  <c r="BP138" i="22"/>
  <c r="BP137" i="22" s="1"/>
  <c r="BH138" i="22"/>
  <c r="BH137" i="22" s="1"/>
  <c r="AZ138" i="22"/>
  <c r="AZ137" i="22" s="1"/>
  <c r="AR138" i="22"/>
  <c r="AR137" i="22" s="1"/>
  <c r="AJ138" i="22"/>
  <c r="AJ137" i="22" s="1"/>
  <c r="DI138" i="22"/>
  <c r="DI137" i="22" s="1"/>
  <c r="CS138" i="22"/>
  <c r="CS137" i="22" s="1"/>
  <c r="CC138" i="22"/>
  <c r="CC137" i="22" s="1"/>
  <c r="BM138" i="22"/>
  <c r="BM137" i="22" s="1"/>
  <c r="AW138" i="22"/>
  <c r="AW137" i="22" s="1"/>
  <c r="AG138" i="22"/>
  <c r="AG137" i="22" s="1"/>
  <c r="DE138" i="22"/>
  <c r="DE137" i="22" s="1"/>
  <c r="CO138" i="22"/>
  <c r="CO137" i="22" s="1"/>
  <c r="BY138" i="22"/>
  <c r="BY137" i="22" s="1"/>
  <c r="BI138" i="22"/>
  <c r="BI137" i="22" s="1"/>
  <c r="AS138" i="22"/>
  <c r="AS137" i="22" s="1"/>
  <c r="AC138" i="22"/>
  <c r="DA138" i="22"/>
  <c r="DA137" i="22" s="1"/>
  <c r="CK138" i="22"/>
  <c r="CK137" i="22" s="1"/>
  <c r="BU138" i="22"/>
  <c r="BU137" i="22" s="1"/>
  <c r="BE138" i="22"/>
  <c r="BE137" i="22" s="1"/>
  <c r="AO138" i="22"/>
  <c r="AO137" i="22" s="1"/>
  <c r="BQ138" i="22"/>
  <c r="BQ137" i="22" s="1"/>
  <c r="DM138" i="22"/>
  <c r="DM137" i="22" s="1"/>
  <c r="BA138" i="22"/>
  <c r="BA137" i="22" s="1"/>
  <c r="CW138" i="22"/>
  <c r="CW137" i="22" s="1"/>
  <c r="AK138" i="22"/>
  <c r="AK137" i="22" s="1"/>
  <c r="CG138" i="22"/>
  <c r="CG137" i="22" s="1"/>
  <c r="AG337" i="22"/>
  <c r="AG334" i="22"/>
  <c r="AH2" i="22"/>
  <c r="G194" i="21"/>
  <c r="G126" i="21" s="1"/>
  <c r="C194" i="21"/>
  <c r="D194" i="21"/>
  <c r="G123" i="21" s="1"/>
  <c r="AG93" i="22" s="1"/>
  <c r="F194" i="21"/>
  <c r="G125" i="21" s="1"/>
  <c r="E194" i="21"/>
  <c r="G124" i="21" s="1"/>
  <c r="G127" i="21"/>
  <c r="H127" i="21" s="1"/>
  <c r="AC145" i="22"/>
  <c r="C145" i="22" s="1"/>
  <c r="C139" i="22"/>
  <c r="D249" i="21"/>
  <c r="D244" i="21"/>
  <c r="T21" i="20"/>
  <c r="S21" i="20"/>
  <c r="DL160" i="22"/>
  <c r="CF160" i="22"/>
  <c r="DC160" i="22"/>
  <c r="BW160" i="22"/>
  <c r="BU160" i="22"/>
  <c r="DE160" i="22"/>
  <c r="BZ160" i="22"/>
  <c r="E118" i="21"/>
  <c r="G149" i="21"/>
  <c r="D149" i="21"/>
  <c r="E115" i="21"/>
  <c r="DN161" i="22"/>
  <c r="DN257" i="22" s="1"/>
  <c r="DJ161" i="22"/>
  <c r="DJ257" i="22" s="1"/>
  <c r="DF161" i="22"/>
  <c r="DF257" i="22" s="1"/>
  <c r="DB161" i="22"/>
  <c r="DB257" i="22" s="1"/>
  <c r="CX161" i="22"/>
  <c r="CX257" i="22" s="1"/>
  <c r="CT161" i="22"/>
  <c r="CT257" i="22" s="1"/>
  <c r="CP161" i="22"/>
  <c r="CP257" i="22" s="1"/>
  <c r="CL161" i="22"/>
  <c r="CL257" i="22" s="1"/>
  <c r="CH161" i="22"/>
  <c r="CH257" i="22" s="1"/>
  <c r="CD161" i="22"/>
  <c r="CD257" i="22" s="1"/>
  <c r="BZ161" i="22"/>
  <c r="BZ257" i="22" s="1"/>
  <c r="BV161" i="22"/>
  <c r="BV257" i="22" s="1"/>
  <c r="BR161" i="22"/>
  <c r="BR257" i="22" s="1"/>
  <c r="BN161" i="22"/>
  <c r="BN257" i="22" s="1"/>
  <c r="DM161" i="22"/>
  <c r="DM257" i="22" s="1"/>
  <c r="DI161" i="22"/>
  <c r="DI257" i="22" s="1"/>
  <c r="DE161" i="22"/>
  <c r="DE257" i="22" s="1"/>
  <c r="DA161" i="22"/>
  <c r="DA257" i="22" s="1"/>
  <c r="CW161" i="22"/>
  <c r="CW257" i="22" s="1"/>
  <c r="CS161" i="22"/>
  <c r="CS257" i="22" s="1"/>
  <c r="CO161" i="22"/>
  <c r="CO257" i="22" s="1"/>
  <c r="CK161" i="22"/>
  <c r="CK257" i="22" s="1"/>
  <c r="CG161" i="22"/>
  <c r="CG257" i="22" s="1"/>
  <c r="CC161" i="22"/>
  <c r="CC257" i="22" s="1"/>
  <c r="BY161" i="22"/>
  <c r="BY257" i="22" s="1"/>
  <c r="BU161" i="22"/>
  <c r="BU257" i="22" s="1"/>
  <c r="BQ161" i="22"/>
  <c r="BQ257" i="22" s="1"/>
  <c r="BM161" i="22"/>
  <c r="BM257" i="22" s="1"/>
  <c r="DK161" i="22"/>
  <c r="DK257" i="22" s="1"/>
  <c r="DC161" i="22"/>
  <c r="DC257" i="22" s="1"/>
  <c r="CU161" i="22"/>
  <c r="CU257" i="22" s="1"/>
  <c r="CM161" i="22"/>
  <c r="CM257" i="22" s="1"/>
  <c r="CE161" i="22"/>
  <c r="CE257" i="22" s="1"/>
  <c r="BW161" i="22"/>
  <c r="BW257" i="22" s="1"/>
  <c r="BO161" i="22"/>
  <c r="BO257" i="22" s="1"/>
  <c r="DL161" i="22"/>
  <c r="DL257" i="22" s="1"/>
  <c r="CZ161" i="22"/>
  <c r="CZ257" i="22" s="1"/>
  <c r="CQ161" i="22"/>
  <c r="CQ257" i="22" s="1"/>
  <c r="CF161" i="22"/>
  <c r="CF257" i="22" s="1"/>
  <c r="BT161" i="22"/>
  <c r="BT257" i="22" s="1"/>
  <c r="DP161" i="22"/>
  <c r="DP257" i="22" s="1"/>
  <c r="DG161" i="22"/>
  <c r="DG257" i="22" s="1"/>
  <c r="CV161" i="22"/>
  <c r="CV257" i="22" s="1"/>
  <c r="CJ161" i="22"/>
  <c r="CJ257" i="22" s="1"/>
  <c r="CA161" i="22"/>
  <c r="CA257" i="22" s="1"/>
  <c r="BP161" i="22"/>
  <c r="BP257" i="22" s="1"/>
  <c r="DO161" i="22"/>
  <c r="DO257" i="22" s="1"/>
  <c r="CR161" i="22"/>
  <c r="CR257" i="22" s="1"/>
  <c r="BX161" i="22"/>
  <c r="BX257" i="22" s="1"/>
  <c r="DH161" i="22"/>
  <c r="DH257" i="22" s="1"/>
  <c r="CN161" i="22"/>
  <c r="CN257" i="22" s="1"/>
  <c r="BS161" i="22"/>
  <c r="BS257" i="22" s="1"/>
  <c r="DD161" i="22"/>
  <c r="DD257" i="22" s="1"/>
  <c r="CI161" i="22"/>
  <c r="CI257" i="22" s="1"/>
  <c r="CY161" i="22"/>
  <c r="CY257" i="22" s="1"/>
  <c r="CB161" i="22"/>
  <c r="CB257" i="22" s="1"/>
  <c r="AG149" i="22"/>
  <c r="C192" i="21" l="1"/>
  <c r="D192" i="21"/>
  <c r="G115" i="21" s="1"/>
  <c r="AH3" i="22"/>
  <c r="AH330" i="22" s="1"/>
  <c r="AI386" i="22" s="1"/>
  <c r="AI393" i="22" s="1"/>
  <c r="AI399" i="22" s="1"/>
  <c r="AI407" i="22" s="1"/>
  <c r="AI413" i="22" s="1"/>
  <c r="AG150" i="22"/>
  <c r="AG76" i="22"/>
  <c r="AG226" i="22"/>
  <c r="AG104" i="22"/>
  <c r="AG126" i="22"/>
  <c r="AG75" i="22"/>
  <c r="AG115" i="22"/>
  <c r="AF150" i="22"/>
  <c r="C246" i="21"/>
  <c r="F246" i="21" s="1"/>
  <c r="CW160" i="22"/>
  <c r="DN160" i="22"/>
  <c r="CC160" i="22"/>
  <c r="CC254" i="22" s="1"/>
  <c r="CC253" i="22" s="1"/>
  <c r="CA160" i="22"/>
  <c r="CA159" i="22" s="1"/>
  <c r="DG160" i="22"/>
  <c r="CJ160" i="22"/>
  <c r="DP160" i="22"/>
  <c r="DP254" i="22" s="1"/>
  <c r="DP253" i="22" s="1"/>
  <c r="DF160" i="22"/>
  <c r="DF254" i="22" s="1"/>
  <c r="DF253" i="22" s="1"/>
  <c r="BN160" i="22"/>
  <c r="CO160" i="22"/>
  <c r="DA160" i="22"/>
  <c r="DA159" i="22" s="1"/>
  <c r="CM160" i="22"/>
  <c r="CM254" i="22" s="1"/>
  <c r="CM253" i="22" s="1"/>
  <c r="BP160" i="22"/>
  <c r="CV160" i="22"/>
  <c r="BV160" i="22"/>
  <c r="BV254" i="22" s="1"/>
  <c r="BV253" i="22" s="1"/>
  <c r="BY160" i="22"/>
  <c r="BY159" i="22" s="1"/>
  <c r="CX160" i="22"/>
  <c r="DI160" i="22"/>
  <c r="CQ160" i="22"/>
  <c r="CQ254" i="22" s="1"/>
  <c r="CQ253" i="22" s="1"/>
  <c r="BT160" i="22"/>
  <c r="BT254" i="22" s="1"/>
  <c r="BT253" i="22" s="1"/>
  <c r="CZ160" i="22"/>
  <c r="A143" i="21"/>
  <c r="BQ160" i="22"/>
  <c r="BQ254" i="22" s="1"/>
  <c r="BQ253" i="22" s="1"/>
  <c r="CP160" i="22"/>
  <c r="CP254" i="22" s="1"/>
  <c r="CP253" i="22" s="1"/>
  <c r="CG160" i="22"/>
  <c r="CG254" i="22" s="1"/>
  <c r="CG253" i="22" s="1"/>
  <c r="CH160" i="22"/>
  <c r="CH254" i="22" s="1"/>
  <c r="CH253" i="22" s="1"/>
  <c r="BR160" i="22"/>
  <c r="BR159" i="22" s="1"/>
  <c r="DJ160" i="22"/>
  <c r="DJ159" i="22" s="1"/>
  <c r="CK160" i="22"/>
  <c r="CK159" i="22" s="1"/>
  <c r="BO160" i="22"/>
  <c r="BO254" i="22" s="1"/>
  <c r="BO253" i="22" s="1"/>
  <c r="CE160" i="22"/>
  <c r="CE159" i="22" s="1"/>
  <c r="CU160" i="22"/>
  <c r="CU254" i="22" s="1"/>
  <c r="CU253" i="22" s="1"/>
  <c r="DK160" i="22"/>
  <c r="DK254" i="22" s="1"/>
  <c r="DK253" i="22" s="1"/>
  <c r="BX160" i="22"/>
  <c r="BX159" i="22" s="1"/>
  <c r="CN160" i="22"/>
  <c r="CN254" i="22" s="1"/>
  <c r="CN253" i="22" s="1"/>
  <c r="DD160" i="22"/>
  <c r="DD159" i="22" s="1"/>
  <c r="CL160" i="22"/>
  <c r="CL254" i="22" s="1"/>
  <c r="CL253" i="22" s="1"/>
  <c r="DM160" i="22"/>
  <c r="DM159" i="22" s="1"/>
  <c r="DB160" i="22"/>
  <c r="DB254" i="22" s="1"/>
  <c r="DB253" i="22" s="1"/>
  <c r="CT160" i="22"/>
  <c r="CT159" i="22" s="1"/>
  <c r="CD160" i="22"/>
  <c r="CD159" i="22" s="1"/>
  <c r="BM160" i="22"/>
  <c r="BM254" i="22" s="1"/>
  <c r="BM253" i="22" s="1"/>
  <c r="CS160" i="22"/>
  <c r="CS254" i="22" s="1"/>
  <c r="CS253" i="22" s="1"/>
  <c r="BS160" i="22"/>
  <c r="BS159" i="22" s="1"/>
  <c r="CI160" i="22"/>
  <c r="CI254" i="22" s="1"/>
  <c r="CI253" i="22" s="1"/>
  <c r="CY160" i="22"/>
  <c r="CY159" i="22" s="1"/>
  <c r="DO160" i="22"/>
  <c r="DO159" i="22" s="1"/>
  <c r="CB160" i="22"/>
  <c r="CB254" i="22" s="1"/>
  <c r="CB253" i="22" s="1"/>
  <c r="CR160" i="22"/>
  <c r="CR254" i="22" s="1"/>
  <c r="CR253" i="22" s="1"/>
  <c r="DH160" i="22"/>
  <c r="DH254" i="22" s="1"/>
  <c r="DH253" i="22" s="1"/>
  <c r="R21" i="20"/>
  <c r="A137" i="21"/>
  <c r="E124" i="21"/>
  <c r="E125" i="21"/>
  <c r="Q21" i="20"/>
  <c r="P21" i="20"/>
  <c r="AC150" i="22"/>
  <c r="U21" i="20"/>
  <c r="D245" i="21"/>
  <c r="H149" i="21"/>
  <c r="H151" i="21" s="1"/>
  <c r="AG30" i="22"/>
  <c r="AG41" i="22"/>
  <c r="F236" i="21"/>
  <c r="AF260" i="22" s="1"/>
  <c r="E126" i="21"/>
  <c r="E123" i="21"/>
  <c r="E114" i="21"/>
  <c r="AG52" i="22"/>
  <c r="AG19" i="22"/>
  <c r="H235" i="21"/>
  <c r="C63" i="22"/>
  <c r="A63" i="22" s="1"/>
  <c r="C64" i="22"/>
  <c r="A64" i="22" s="1"/>
  <c r="G156" i="21"/>
  <c r="G151" i="21"/>
  <c r="G160" i="21"/>
  <c r="DM254" i="22"/>
  <c r="DM253" i="22" s="1"/>
  <c r="CW254" i="22"/>
  <c r="CW253" i="22" s="1"/>
  <c r="CW159" i="22"/>
  <c r="BN159" i="22"/>
  <c r="BN254" i="22"/>
  <c r="BN253" i="22" s="1"/>
  <c r="DE254" i="22"/>
  <c r="DE253" i="22" s="1"/>
  <c r="DE159" i="22"/>
  <c r="CO254" i="22"/>
  <c r="CO253" i="22" s="1"/>
  <c r="CO159" i="22"/>
  <c r="BU254" i="22"/>
  <c r="BU253" i="22" s="1"/>
  <c r="BU159" i="22"/>
  <c r="DA254" i="22"/>
  <c r="DA253" i="22" s="1"/>
  <c r="CI159" i="22"/>
  <c r="BX254" i="22"/>
  <c r="BX253" i="22" s="1"/>
  <c r="CN159" i="22"/>
  <c r="DD254" i="22"/>
  <c r="DD253" i="22" s="1"/>
  <c r="H124" i="21"/>
  <c r="AH105" i="22" s="1"/>
  <c r="AE104" i="22"/>
  <c r="AC104" i="22"/>
  <c r="AD104" i="22"/>
  <c r="AF104" i="22"/>
  <c r="H126" i="21"/>
  <c r="AC126" i="22"/>
  <c r="AD126" i="22"/>
  <c r="AE126" i="22"/>
  <c r="AF126" i="22"/>
  <c r="H116" i="21"/>
  <c r="AE30" i="22"/>
  <c r="AC30" i="22"/>
  <c r="AD30" i="22"/>
  <c r="AF30" i="22"/>
  <c r="BY254" i="22"/>
  <c r="BY253" i="22" s="1"/>
  <c r="DN254" i="22"/>
  <c r="DN253" i="22" s="1"/>
  <c r="DN159" i="22"/>
  <c r="CX254" i="22"/>
  <c r="CX253" i="22" s="1"/>
  <c r="CX159" i="22"/>
  <c r="CC159" i="22"/>
  <c r="DI254" i="22"/>
  <c r="DI253" i="22" s="1"/>
  <c r="DI159" i="22"/>
  <c r="BW254" i="22"/>
  <c r="BW253" i="22" s="1"/>
  <c r="BW159" i="22"/>
  <c r="CM159" i="22"/>
  <c r="DC254" i="22"/>
  <c r="DC253" i="22" s="1"/>
  <c r="DC159" i="22"/>
  <c r="CB159" i="22"/>
  <c r="H125" i="21"/>
  <c r="AH116" i="22" s="1"/>
  <c r="AE115" i="22"/>
  <c r="AC115" i="22"/>
  <c r="AD115" i="22"/>
  <c r="AF115" i="22"/>
  <c r="G172" i="21"/>
  <c r="G176" i="21"/>
  <c r="G167" i="21"/>
  <c r="AH337" i="22"/>
  <c r="AH334" i="22"/>
  <c r="AI2" i="22"/>
  <c r="C172" i="21"/>
  <c r="C176" i="21"/>
  <c r="C167" i="21"/>
  <c r="E151" i="21"/>
  <c r="E160" i="21"/>
  <c r="E156" i="21"/>
  <c r="H117" i="21"/>
  <c r="AD41" i="22"/>
  <c r="AE41" i="22"/>
  <c r="AC41" i="22"/>
  <c r="AF41" i="22"/>
  <c r="H172" i="21"/>
  <c r="H176" i="21"/>
  <c r="H167" i="21"/>
  <c r="AH226" i="22"/>
  <c r="AH150" i="22"/>
  <c r="AH93" i="22"/>
  <c r="AH76" i="22"/>
  <c r="AH75" i="22"/>
  <c r="AH52" i="22"/>
  <c r="AI3" i="22"/>
  <c r="P39" i="20"/>
  <c r="S39" i="20"/>
  <c r="BR254" i="22"/>
  <c r="BR253" i="22" s="1"/>
  <c r="CK254" i="22"/>
  <c r="CK253" i="22" s="1"/>
  <c r="CA254" i="22"/>
  <c r="CA253" i="22" s="1"/>
  <c r="CQ159" i="22"/>
  <c r="DG254" i="22"/>
  <c r="DG253" i="22" s="1"/>
  <c r="DG159" i="22"/>
  <c r="BP254" i="22"/>
  <c r="BP253" i="22" s="1"/>
  <c r="BP159" i="22"/>
  <c r="CF254" i="22"/>
  <c r="CF253" i="22" s="1"/>
  <c r="CF159" i="22"/>
  <c r="CV254" i="22"/>
  <c r="CV253" i="22" s="1"/>
  <c r="CV159" i="22"/>
  <c r="DL254" i="22"/>
  <c r="DL253" i="22" s="1"/>
  <c r="DL159" i="22"/>
  <c r="D176" i="21"/>
  <c r="D167" i="21"/>
  <c r="D172" i="21"/>
  <c r="H123" i="21"/>
  <c r="AH94" i="22" s="1"/>
  <c r="AE93" i="22"/>
  <c r="AD93" i="22"/>
  <c r="AC93" i="22"/>
  <c r="AF93" i="22"/>
  <c r="E176" i="21"/>
  <c r="E167" i="21"/>
  <c r="E172" i="21"/>
  <c r="C138" i="22"/>
  <c r="A138" i="22" s="1"/>
  <c r="AC137" i="22"/>
  <c r="C137" i="22" s="1"/>
  <c r="A137" i="22" s="1"/>
  <c r="A192" i="21"/>
  <c r="G114" i="21"/>
  <c r="AG148" i="22"/>
  <c r="AG74" i="22"/>
  <c r="D160" i="21"/>
  <c r="D151" i="21"/>
  <c r="D156" i="21"/>
  <c r="BZ254" i="22"/>
  <c r="BZ253" i="22" s="1"/>
  <c r="BZ159" i="22"/>
  <c r="BM159" i="22"/>
  <c r="CE254" i="22"/>
  <c r="CE253" i="22" s="1"/>
  <c r="BT159" i="22"/>
  <c r="CJ254" i="22"/>
  <c r="CJ253" i="22" s="1"/>
  <c r="CJ159" i="22"/>
  <c r="CZ254" i="22"/>
  <c r="CZ253" i="22" s="1"/>
  <c r="CZ159" i="22"/>
  <c r="A194" i="21"/>
  <c r="G122" i="21"/>
  <c r="C151" i="21"/>
  <c r="C160" i="21"/>
  <c r="C156" i="21"/>
  <c r="F156" i="21"/>
  <c r="F160" i="21"/>
  <c r="F151" i="21"/>
  <c r="H115" i="21"/>
  <c r="AE19" i="22"/>
  <c r="AD19" i="22"/>
  <c r="AC19" i="22"/>
  <c r="AF19" i="22"/>
  <c r="AD52" i="22"/>
  <c r="H118" i="21"/>
  <c r="AH53" i="22" s="1"/>
  <c r="AE52" i="22"/>
  <c r="AC52" i="22"/>
  <c r="AF52" i="22"/>
  <c r="F172" i="21"/>
  <c r="F176" i="21"/>
  <c r="F167" i="21"/>
  <c r="AH41" i="22" l="1"/>
  <c r="AH30" i="22"/>
  <c r="AH115" i="22"/>
  <c r="AH126" i="22"/>
  <c r="AH20" i="22"/>
  <c r="AH19" i="22"/>
  <c r="AH104" i="22"/>
  <c r="AH149" i="22"/>
  <c r="AH148" i="22" s="1"/>
  <c r="AH42" i="22"/>
  <c r="AH31" i="22"/>
  <c r="DF159" i="22"/>
  <c r="Q39" i="20"/>
  <c r="C250" i="21"/>
  <c r="C251" i="21" s="1"/>
  <c r="C252" i="21" s="1"/>
  <c r="BS254" i="22"/>
  <c r="BS253" i="22" s="1"/>
  <c r="CU159" i="22"/>
  <c r="D246" i="21"/>
  <c r="CT254" i="22"/>
  <c r="CT253" i="22" s="1"/>
  <c r="CP159" i="22"/>
  <c r="H160" i="21"/>
  <c r="DJ254" i="22"/>
  <c r="DJ253" i="22" s="1"/>
  <c r="T39" i="20"/>
  <c r="U39" i="20"/>
  <c r="AL272" i="21" s="1"/>
  <c r="BL161" i="22" s="1"/>
  <c r="BL257" i="22" s="1"/>
  <c r="R39" i="20"/>
  <c r="C266" i="22"/>
  <c r="Y19" i="20" s="1"/>
  <c r="DO254" i="22"/>
  <c r="DO253" i="22" s="1"/>
  <c r="DP159" i="22"/>
  <c r="DP172" i="22" s="1"/>
  <c r="CS159" i="22"/>
  <c r="BV159" i="22"/>
  <c r="BV172" i="22" s="1"/>
  <c r="DB159" i="22"/>
  <c r="DB172" i="22" s="1"/>
  <c r="BQ159" i="22"/>
  <c r="BQ172" i="22" s="1"/>
  <c r="BO159" i="22"/>
  <c r="DH159" i="22"/>
  <c r="DH172" i="22" s="1"/>
  <c r="CY254" i="22"/>
  <c r="CY253" i="22" s="1"/>
  <c r="CH159" i="22"/>
  <c r="CH172" i="22" s="1"/>
  <c r="DK159" i="22"/>
  <c r="DK172" i="22" s="1"/>
  <c r="CD254" i="22"/>
  <c r="CD253" i="22" s="1"/>
  <c r="CG159" i="22"/>
  <c r="CG172" i="22" s="1"/>
  <c r="CR159" i="22"/>
  <c r="CR172" i="22" s="1"/>
  <c r="CL159" i="22"/>
  <c r="CL172" i="22" s="1"/>
  <c r="D23" i="20"/>
  <c r="H156" i="21"/>
  <c r="G236" i="21"/>
  <c r="AG260" i="22" s="1"/>
  <c r="I235" i="21"/>
  <c r="DG172" i="22"/>
  <c r="Z272" i="21"/>
  <c r="AZ161" i="22" s="1"/>
  <c r="AZ257" i="22" s="1"/>
  <c r="V272" i="21"/>
  <c r="AV161" i="22" s="1"/>
  <c r="AV257" i="22" s="1"/>
  <c r="W267" i="21"/>
  <c r="AW160" i="22" s="1"/>
  <c r="Y272" i="21"/>
  <c r="AY161" i="22" s="1"/>
  <c r="AY257" i="22" s="1"/>
  <c r="U272" i="21"/>
  <c r="AU161" i="22" s="1"/>
  <c r="AU257" i="22" s="1"/>
  <c r="Z267" i="21"/>
  <c r="AZ160" i="22" s="1"/>
  <c r="V267" i="21"/>
  <c r="AV160" i="22" s="1"/>
  <c r="X272" i="21"/>
  <c r="AX161" i="22" s="1"/>
  <c r="AX257" i="22" s="1"/>
  <c r="X267" i="21"/>
  <c r="AX160" i="22" s="1"/>
  <c r="W272" i="21"/>
  <c r="AW161" i="22" s="1"/>
  <c r="AW257" i="22" s="1"/>
  <c r="U267" i="21"/>
  <c r="AU160" i="22" s="1"/>
  <c r="Y267" i="21"/>
  <c r="AY160" i="22" s="1"/>
  <c r="AI330" i="22"/>
  <c r="AJ386" i="22" s="1"/>
  <c r="AJ393" i="22" s="1"/>
  <c r="AJ399" i="22" s="1"/>
  <c r="AJ407" i="22" s="1"/>
  <c r="AJ413" i="22" s="1"/>
  <c r="AI126" i="22"/>
  <c r="AI226" i="22"/>
  <c r="AI149" i="22"/>
  <c r="AI127" i="22"/>
  <c r="AI115" i="22"/>
  <c r="AI150" i="22"/>
  <c r="AI116" i="22"/>
  <c r="AI104" i="22"/>
  <c r="AI94" i="22"/>
  <c r="AI82" i="22"/>
  <c r="AI52" i="22"/>
  <c r="AI105" i="22"/>
  <c r="AI75" i="22"/>
  <c r="AI31" i="22"/>
  <c r="AI19" i="22"/>
  <c r="AI76" i="22"/>
  <c r="AI53" i="22"/>
  <c r="AI20" i="22"/>
  <c r="AI8" i="22"/>
  <c r="AI93" i="22"/>
  <c r="AI41" i="22"/>
  <c r="AJ3" i="22"/>
  <c r="AI42" i="22"/>
  <c r="AI30" i="22"/>
  <c r="AE127" i="22"/>
  <c r="AC127" i="22"/>
  <c r="AD127" i="22"/>
  <c r="AF127" i="22"/>
  <c r="AG127" i="22"/>
  <c r="AD105" i="22"/>
  <c r="AE105" i="22"/>
  <c r="AC105" i="22"/>
  <c r="AF105" i="22"/>
  <c r="AG105" i="22"/>
  <c r="CN172" i="22"/>
  <c r="CI172" i="22"/>
  <c r="CO172" i="22"/>
  <c r="CW172" i="22"/>
  <c r="BM172" i="22"/>
  <c r="AC8" i="22"/>
  <c r="H114" i="21"/>
  <c r="AD8" i="22"/>
  <c r="AE8" i="22"/>
  <c r="AF8" i="22"/>
  <c r="AG8" i="22"/>
  <c r="BP172" i="22"/>
  <c r="CK172" i="22"/>
  <c r="DJ172" i="22"/>
  <c r="N272" i="21"/>
  <c r="AN161" i="22" s="1"/>
  <c r="AN257" i="22" s="1"/>
  <c r="J272" i="21"/>
  <c r="AJ161" i="22" s="1"/>
  <c r="AJ257" i="22" s="1"/>
  <c r="K267" i="21"/>
  <c r="AK160" i="22" s="1"/>
  <c r="M272" i="21"/>
  <c r="AM161" i="22" s="1"/>
  <c r="AM257" i="22" s="1"/>
  <c r="I272" i="21"/>
  <c r="AI161" i="22" s="1"/>
  <c r="AI257" i="22" s="1"/>
  <c r="N267" i="21"/>
  <c r="AN160" i="22" s="1"/>
  <c r="J267" i="21"/>
  <c r="AJ160" i="22" s="1"/>
  <c r="M267" i="21"/>
  <c r="AM160" i="22" s="1"/>
  <c r="L272" i="21"/>
  <c r="AL161" i="22" s="1"/>
  <c r="AL257" i="22" s="1"/>
  <c r="L267" i="21"/>
  <c r="AL160" i="22" s="1"/>
  <c r="K272" i="21"/>
  <c r="AK161" i="22" s="1"/>
  <c r="AK257" i="22" s="1"/>
  <c r="I267" i="21"/>
  <c r="AI160" i="22" s="1"/>
  <c r="AH74" i="22"/>
  <c r="AH127" i="22"/>
  <c r="AE116" i="22"/>
  <c r="AC116" i="22"/>
  <c r="AD116" i="22"/>
  <c r="AF116" i="22"/>
  <c r="AG116" i="22"/>
  <c r="CB172" i="22"/>
  <c r="CC172" i="22"/>
  <c r="BY172" i="22"/>
  <c r="DD172" i="22"/>
  <c r="CY172" i="22"/>
  <c r="BU172" i="22"/>
  <c r="DL172" i="22"/>
  <c r="DF172" i="22"/>
  <c r="F272" i="21"/>
  <c r="AF161" i="22" s="1"/>
  <c r="AF257" i="22" s="1"/>
  <c r="G267" i="21"/>
  <c r="AG160" i="22" s="1"/>
  <c r="C267" i="21"/>
  <c r="E272" i="21"/>
  <c r="AE161" i="22" s="1"/>
  <c r="AE257" i="22" s="1"/>
  <c r="F267" i="21"/>
  <c r="AF160" i="22" s="1"/>
  <c r="H272" i="21"/>
  <c r="AH161" i="22" s="1"/>
  <c r="AH257" i="22" s="1"/>
  <c r="H267" i="21"/>
  <c r="AH160" i="22" s="1"/>
  <c r="G272" i="21"/>
  <c r="AG161" i="22" s="1"/>
  <c r="AG257" i="22" s="1"/>
  <c r="E267" i="21"/>
  <c r="AE160" i="22" s="1"/>
  <c r="D272" i="21"/>
  <c r="AD161" i="22" s="1"/>
  <c r="AD257" i="22" s="1"/>
  <c r="D267" i="21"/>
  <c r="AD160" i="22" s="1"/>
  <c r="C272" i="21"/>
  <c r="DC172" i="22"/>
  <c r="AE53" i="22"/>
  <c r="AD53" i="22"/>
  <c r="AC53" i="22"/>
  <c r="AF53" i="22"/>
  <c r="AG53" i="22"/>
  <c r="BT172" i="22"/>
  <c r="BO172" i="22"/>
  <c r="CS172" i="22"/>
  <c r="CF172" i="22"/>
  <c r="CA172" i="22"/>
  <c r="AD272" i="21"/>
  <c r="BD161" i="22" s="1"/>
  <c r="BD257" i="22" s="1"/>
  <c r="AE267" i="21"/>
  <c r="BE160" i="22" s="1"/>
  <c r="AA267" i="21"/>
  <c r="BA160" i="22" s="1"/>
  <c r="AC272" i="21"/>
  <c r="BC161" i="22" s="1"/>
  <c r="BC257" i="22" s="1"/>
  <c r="AD267" i="21"/>
  <c r="BD160" i="22" s="1"/>
  <c r="AF272" i="21"/>
  <c r="BF161" i="22" s="1"/>
  <c r="BF257" i="22" s="1"/>
  <c r="AF267" i="21"/>
  <c r="BF160" i="22" s="1"/>
  <c r="AE272" i="21"/>
  <c r="BE161" i="22" s="1"/>
  <c r="BE257" i="22" s="1"/>
  <c r="AC267" i="21"/>
  <c r="BC160" i="22" s="1"/>
  <c r="AB272" i="21"/>
  <c r="BB161" i="22" s="1"/>
  <c r="BB257" i="22" s="1"/>
  <c r="AB267" i="21"/>
  <c r="BB160" i="22" s="1"/>
  <c r="AA272" i="21"/>
  <c r="BA161" i="22" s="1"/>
  <c r="BA257" i="22" s="1"/>
  <c r="BW172" i="22"/>
  <c r="DI172" i="22"/>
  <c r="DN172" i="22"/>
  <c r="AC31" i="22"/>
  <c r="AE31" i="22"/>
  <c r="AD31" i="22"/>
  <c r="AF31" i="22"/>
  <c r="AG31" i="22"/>
  <c r="DO172" i="22"/>
  <c r="DA172" i="22"/>
  <c r="CZ172" i="22"/>
  <c r="CU172" i="22"/>
  <c r="CD172" i="22"/>
  <c r="BZ172" i="22"/>
  <c r="AC20" i="22"/>
  <c r="AE20" i="22"/>
  <c r="AD20" i="22"/>
  <c r="AF20" i="22"/>
  <c r="AG20" i="22"/>
  <c r="H122" i="21"/>
  <c r="AE82" i="22"/>
  <c r="AC82" i="22"/>
  <c r="AD82" i="22"/>
  <c r="AF82" i="22"/>
  <c r="AG82" i="22"/>
  <c r="CJ172" i="22"/>
  <c r="CE172" i="22"/>
  <c r="CT172" i="22"/>
  <c r="CP172" i="22"/>
  <c r="AE94" i="22"/>
  <c r="AC94" i="22"/>
  <c r="AD94" i="22"/>
  <c r="AF94" i="22"/>
  <c r="AG94" i="22"/>
  <c r="CV172" i="22"/>
  <c r="CQ172" i="22"/>
  <c r="BR172" i="22"/>
  <c r="AH272" i="21"/>
  <c r="BH161" i="22" s="1"/>
  <c r="BH257" i="22" s="1"/>
  <c r="AK272" i="21"/>
  <c r="BK161" i="22" s="1"/>
  <c r="BK257" i="22" s="1"/>
  <c r="AL267" i="21"/>
  <c r="BL160" i="22" s="1"/>
  <c r="AK267" i="21"/>
  <c r="BK160" i="22" s="1"/>
  <c r="AJ267" i="21"/>
  <c r="BJ160" i="22" s="1"/>
  <c r="AG267" i="21"/>
  <c r="BG160" i="22" s="1"/>
  <c r="R272" i="21"/>
  <c r="AR161" i="22" s="1"/>
  <c r="AR257" i="22" s="1"/>
  <c r="S267" i="21"/>
  <c r="AS160" i="22" s="1"/>
  <c r="O267" i="21"/>
  <c r="AO160" i="22" s="1"/>
  <c r="Q272" i="21"/>
  <c r="AQ161" i="22" s="1"/>
  <c r="AQ257" i="22" s="1"/>
  <c r="R267" i="21"/>
  <c r="AR160" i="22" s="1"/>
  <c r="P272" i="21"/>
  <c r="AP161" i="22" s="1"/>
  <c r="AP257" i="22" s="1"/>
  <c r="P267" i="21"/>
  <c r="AP160" i="22" s="1"/>
  <c r="O272" i="21"/>
  <c r="AO161" i="22" s="1"/>
  <c r="AO257" i="22" s="1"/>
  <c r="T272" i="21"/>
  <c r="AT161" i="22" s="1"/>
  <c r="AT257" i="22" s="1"/>
  <c r="T267" i="21"/>
  <c r="AT160" i="22" s="1"/>
  <c r="S272" i="21"/>
  <c r="AS161" i="22" s="1"/>
  <c r="AS257" i="22" s="1"/>
  <c r="Q267" i="21"/>
  <c r="AQ160" i="22" s="1"/>
  <c r="AH8" i="22"/>
  <c r="AH82" i="22"/>
  <c r="AC42" i="22"/>
  <c r="AE42" i="22"/>
  <c r="AD42" i="22"/>
  <c r="AF42" i="22"/>
  <c r="AG42" i="22"/>
  <c r="AI334" i="22"/>
  <c r="AI337" i="22"/>
  <c r="AJ2" i="22"/>
  <c r="CM172" i="22"/>
  <c r="CX172" i="22"/>
  <c r="BX172" i="22"/>
  <c r="BS172" i="22"/>
  <c r="DE172" i="22"/>
  <c r="BN172" i="22"/>
  <c r="DM172" i="22"/>
  <c r="AI272" i="21" l="1"/>
  <c r="BI161" i="22" s="1"/>
  <c r="BI257" i="22" s="1"/>
  <c r="AH267" i="21"/>
  <c r="BH160" i="22" s="1"/>
  <c r="AI267" i="21"/>
  <c r="BI160" i="22" s="1"/>
  <c r="AJ272" i="21"/>
  <c r="BJ161" i="22" s="1"/>
  <c r="BJ257" i="22" s="1"/>
  <c r="AG272" i="21"/>
  <c r="BG161" i="22" s="1"/>
  <c r="BG257" i="22" s="1"/>
  <c r="G247" i="21"/>
  <c r="AJ46" i="22" s="1"/>
  <c r="H236" i="21"/>
  <c r="AH260" i="22" s="1"/>
  <c r="G248" i="21"/>
  <c r="J194" i="21" s="1"/>
  <c r="AJ141" i="22" s="1"/>
  <c r="J235" i="21"/>
  <c r="BG254" i="22"/>
  <c r="BG253" i="22" s="1"/>
  <c r="BG159" i="22"/>
  <c r="AC366" i="22"/>
  <c r="AC235" i="22"/>
  <c r="AJ254" i="22"/>
  <c r="AJ253" i="22" s="1"/>
  <c r="AJ159" i="22"/>
  <c r="AF360" i="22"/>
  <c r="AF230" i="22"/>
  <c r="AI74" i="22"/>
  <c r="AH366" i="22"/>
  <c r="AH235" i="22"/>
  <c r="AP254" i="22"/>
  <c r="AP253" i="22" s="1"/>
  <c r="AP159" i="22"/>
  <c r="AO254" i="22"/>
  <c r="AO253" i="22" s="1"/>
  <c r="AO159" i="22"/>
  <c r="BH254" i="22"/>
  <c r="BH253" i="22" s="1"/>
  <c r="BH159" i="22"/>
  <c r="BI254" i="22"/>
  <c r="BI253" i="22" s="1"/>
  <c r="BI159" i="22"/>
  <c r="BC254" i="22"/>
  <c r="BC253" i="22" s="1"/>
  <c r="BC159" i="22"/>
  <c r="BD254" i="22"/>
  <c r="BD253" i="22" s="1"/>
  <c r="BD159" i="22"/>
  <c r="AD254" i="22"/>
  <c r="AD253" i="22" s="1"/>
  <c r="AD159" i="22"/>
  <c r="AH159" i="22"/>
  <c r="AH254" i="22"/>
  <c r="AH253" i="22" s="1"/>
  <c r="A267" i="21"/>
  <c r="AC160" i="22"/>
  <c r="AC254" i="22" s="1"/>
  <c r="AL254" i="22"/>
  <c r="AL253" i="22" s="1"/>
  <c r="AL159" i="22"/>
  <c r="AN254" i="22"/>
  <c r="AN253" i="22" s="1"/>
  <c r="AN159" i="22"/>
  <c r="AE360" i="22"/>
  <c r="AE230" i="22"/>
  <c r="AC360" i="22"/>
  <c r="AC230" i="22"/>
  <c r="AU254" i="22"/>
  <c r="AU253" i="22" s="1"/>
  <c r="AU159" i="22"/>
  <c r="AV254" i="22"/>
  <c r="AV253" i="22" s="1"/>
  <c r="AV159" i="22"/>
  <c r="AW254" i="22"/>
  <c r="AW253" i="22" s="1"/>
  <c r="AW159" i="22"/>
  <c r="AQ254" i="22"/>
  <c r="AQ253" i="22" s="1"/>
  <c r="AQ159" i="22"/>
  <c r="AF366" i="22"/>
  <c r="AF235" i="22"/>
  <c r="AC161" i="22"/>
  <c r="AC9" i="22"/>
  <c r="AD9" i="22"/>
  <c r="AE9" i="22"/>
  <c r="AF9" i="22"/>
  <c r="AG9" i="22"/>
  <c r="AH9" i="22"/>
  <c r="AJ334" i="22"/>
  <c r="AJ337" i="22"/>
  <c r="AK2" i="22"/>
  <c r="AH360" i="22"/>
  <c r="AH230" i="22"/>
  <c r="AT254" i="22"/>
  <c r="AT253" i="22" s="1"/>
  <c r="AT159" i="22"/>
  <c r="AS254" i="22"/>
  <c r="AS253" i="22" s="1"/>
  <c r="AS159" i="22"/>
  <c r="BJ254" i="22"/>
  <c r="BL254" i="22"/>
  <c r="BL253" i="22" s="1"/>
  <c r="BL159" i="22"/>
  <c r="AG366" i="22"/>
  <c r="AG235" i="22"/>
  <c r="AE366" i="22"/>
  <c r="AE235" i="22"/>
  <c r="AG254" i="22"/>
  <c r="AG253" i="22" s="1"/>
  <c r="AG159" i="22"/>
  <c r="AJ330" i="22"/>
  <c r="AK386" i="22" s="1"/>
  <c r="AK393" i="22" s="1"/>
  <c r="AK399" i="22" s="1"/>
  <c r="AK407" i="22" s="1"/>
  <c r="AK413" i="22" s="1"/>
  <c r="AJ226" i="22"/>
  <c r="AJ149" i="22"/>
  <c r="AJ127" i="22"/>
  <c r="AJ150" i="22"/>
  <c r="AJ126" i="22"/>
  <c r="AJ116" i="22"/>
  <c r="AJ104" i="22"/>
  <c r="AJ105" i="22"/>
  <c r="AJ83" i="22"/>
  <c r="AJ52" i="22"/>
  <c r="AJ75" i="22"/>
  <c r="AJ53" i="22"/>
  <c r="AJ93" i="22"/>
  <c r="AJ76" i="22"/>
  <c r="AJ20" i="22"/>
  <c r="AJ8" i="22"/>
  <c r="AJ41" i="22"/>
  <c r="AJ9" i="22"/>
  <c r="AK3" i="22"/>
  <c r="AJ94" i="22"/>
  <c r="AJ42" i="22"/>
  <c r="AJ30" i="22"/>
  <c r="AJ115" i="22"/>
  <c r="AJ19" i="22"/>
  <c r="AJ82" i="22"/>
  <c r="AJ31" i="22"/>
  <c r="AI360" i="22"/>
  <c r="AI230" i="22"/>
  <c r="AZ254" i="22"/>
  <c r="AZ253" i="22" s="1"/>
  <c r="AZ159" i="22"/>
  <c r="BK254" i="22"/>
  <c r="BK253" i="22" s="1"/>
  <c r="BK159" i="22"/>
  <c r="BE254" i="22"/>
  <c r="BE253" i="22" s="1"/>
  <c r="BE159" i="22"/>
  <c r="AK254" i="22"/>
  <c r="AK253" i="22" s="1"/>
  <c r="AK159" i="22"/>
  <c r="AG360" i="22"/>
  <c r="AG230" i="22"/>
  <c r="AI235" i="22"/>
  <c r="AI366" i="22"/>
  <c r="AY254" i="22"/>
  <c r="AY253" i="22" s="1"/>
  <c r="AY159" i="22"/>
  <c r="AR254" i="22"/>
  <c r="AR253" i="22" s="1"/>
  <c r="AR159" i="22"/>
  <c r="AD366" i="22"/>
  <c r="AD235" i="22"/>
  <c r="AE83" i="22"/>
  <c r="AC83" i="22"/>
  <c r="AD83" i="22"/>
  <c r="AF83" i="22"/>
  <c r="AG83" i="22"/>
  <c r="AH83" i="22"/>
  <c r="BB254" i="22"/>
  <c r="BB253" i="22" s="1"/>
  <c r="BB159" i="22"/>
  <c r="BF254" i="22"/>
  <c r="BF253" i="22" s="1"/>
  <c r="BF159" i="22"/>
  <c r="BA254" i="22"/>
  <c r="BA253" i="22" s="1"/>
  <c r="BA159" i="22"/>
  <c r="AE254" i="22"/>
  <c r="AE253" i="22" s="1"/>
  <c r="AE159" i="22"/>
  <c r="AF254" i="22"/>
  <c r="AF253" i="22" s="1"/>
  <c r="AF159" i="22"/>
  <c r="AI254" i="22"/>
  <c r="AI253" i="22" s="1"/>
  <c r="AI159" i="22"/>
  <c r="AM254" i="22"/>
  <c r="AM253" i="22" s="1"/>
  <c r="AM159" i="22"/>
  <c r="AD360" i="22"/>
  <c r="AD230" i="22"/>
  <c r="AI9" i="22"/>
  <c r="AI83" i="22"/>
  <c r="AI236" i="22" s="1"/>
  <c r="AI148" i="22"/>
  <c r="AX159" i="22"/>
  <c r="AX254" i="22"/>
  <c r="AX253" i="22" s="1"/>
  <c r="BJ253" i="22" l="1"/>
  <c r="BJ159" i="22"/>
  <c r="A272" i="21"/>
  <c r="AJ119" i="22"/>
  <c r="AJ120" i="22"/>
  <c r="AJ97" i="22"/>
  <c r="AJ108" i="22"/>
  <c r="AJ68" i="22"/>
  <c r="AJ131" i="22"/>
  <c r="AJ87" i="22"/>
  <c r="AJ109" i="22"/>
  <c r="AJ130" i="22"/>
  <c r="AJ86" i="22"/>
  <c r="AJ98" i="22"/>
  <c r="AJ142" i="22"/>
  <c r="AH236" i="22"/>
  <c r="AG236" i="22"/>
  <c r="AE236" i="22"/>
  <c r="AD236" i="22"/>
  <c r="AF236" i="22"/>
  <c r="I236" i="21"/>
  <c r="AI260" i="22" s="1"/>
  <c r="AC352" i="22"/>
  <c r="AD352" i="22" s="1"/>
  <c r="AE352" i="22" s="1"/>
  <c r="AF352" i="22" s="1"/>
  <c r="AG352" i="22" s="1"/>
  <c r="AH352" i="22" s="1"/>
  <c r="AI352" i="22" s="1"/>
  <c r="AJ352" i="22" s="1"/>
  <c r="AK352" i="22" s="1"/>
  <c r="AL352" i="22" s="1"/>
  <c r="AM352" i="22" s="1"/>
  <c r="AN352" i="22" s="1"/>
  <c r="AO352" i="22" s="1"/>
  <c r="AP352" i="22" s="1"/>
  <c r="AQ352" i="22" s="1"/>
  <c r="AR352" i="22" s="1"/>
  <c r="AS352" i="22" s="1"/>
  <c r="AT352" i="22" s="1"/>
  <c r="AU352" i="22" s="1"/>
  <c r="AV352" i="22" s="1"/>
  <c r="AW352" i="22" s="1"/>
  <c r="AX352" i="22" s="1"/>
  <c r="AY352" i="22" s="1"/>
  <c r="AZ352" i="22" s="1"/>
  <c r="BA352" i="22" s="1"/>
  <c r="BB352" i="22" s="1"/>
  <c r="BC352" i="22" s="1"/>
  <c r="BD352" i="22" s="1"/>
  <c r="BE352" i="22" s="1"/>
  <c r="BF352" i="22" s="1"/>
  <c r="BG352" i="22" s="1"/>
  <c r="BH352" i="22" s="1"/>
  <c r="BI352" i="22" s="1"/>
  <c r="BJ352" i="22" s="1"/>
  <c r="BK352" i="22" s="1"/>
  <c r="BL352" i="22" s="1"/>
  <c r="BM352" i="22" s="1"/>
  <c r="BN352" i="22" s="1"/>
  <c r="BO352" i="22" s="1"/>
  <c r="BP352" i="22" s="1"/>
  <c r="BQ352" i="22" s="1"/>
  <c r="BR352" i="22" s="1"/>
  <c r="BS352" i="22" s="1"/>
  <c r="BT352" i="22" s="1"/>
  <c r="BU352" i="22" s="1"/>
  <c r="BV352" i="22" s="1"/>
  <c r="BW352" i="22" s="1"/>
  <c r="BX352" i="22" s="1"/>
  <c r="BY352" i="22" s="1"/>
  <c r="BZ352" i="22" s="1"/>
  <c r="CA352" i="22" s="1"/>
  <c r="CB352" i="22" s="1"/>
  <c r="CC352" i="22" s="1"/>
  <c r="CD352" i="22" s="1"/>
  <c r="CE352" i="22" s="1"/>
  <c r="CF352" i="22" s="1"/>
  <c r="CG352" i="22" s="1"/>
  <c r="CH352" i="22" s="1"/>
  <c r="CI352" i="22" s="1"/>
  <c r="CJ352" i="22" s="1"/>
  <c r="CK352" i="22" s="1"/>
  <c r="CL352" i="22" s="1"/>
  <c r="CM352" i="22" s="1"/>
  <c r="CN352" i="22" s="1"/>
  <c r="CO352" i="22" s="1"/>
  <c r="CP352" i="22" s="1"/>
  <c r="CQ352" i="22" s="1"/>
  <c r="CR352" i="22" s="1"/>
  <c r="CS352" i="22" s="1"/>
  <c r="CT352" i="22" s="1"/>
  <c r="CU352" i="22" s="1"/>
  <c r="CV352" i="22" s="1"/>
  <c r="CW352" i="22" s="1"/>
  <c r="CX352" i="22" s="1"/>
  <c r="CY352" i="22" s="1"/>
  <c r="CZ352" i="22" s="1"/>
  <c r="DA352" i="22" s="1"/>
  <c r="DB352" i="22" s="1"/>
  <c r="DC352" i="22" s="1"/>
  <c r="DD352" i="22" s="1"/>
  <c r="DE352" i="22" s="1"/>
  <c r="DF352" i="22" s="1"/>
  <c r="DG352" i="22" s="1"/>
  <c r="DH352" i="22" s="1"/>
  <c r="DI352" i="22" s="1"/>
  <c r="DJ352" i="22" s="1"/>
  <c r="DK352" i="22" s="1"/>
  <c r="DL352" i="22" s="1"/>
  <c r="DM352" i="22" s="1"/>
  <c r="DN352" i="22" s="1"/>
  <c r="DO352" i="22" s="1"/>
  <c r="DP352" i="22" s="1"/>
  <c r="AC57" i="22"/>
  <c r="AC35" i="22"/>
  <c r="AC13" i="22"/>
  <c r="B214" i="21"/>
  <c r="G154" i="21"/>
  <c r="C153" i="21"/>
  <c r="C154" i="21" s="1"/>
  <c r="AC68" i="22"/>
  <c r="AC56" i="22"/>
  <c r="AC34" i="22"/>
  <c r="AC12" i="22"/>
  <c r="F153" i="21"/>
  <c r="F154" i="21" s="1"/>
  <c r="AC189" i="22"/>
  <c r="AC67" i="22"/>
  <c r="AC46" i="22"/>
  <c r="AC24" i="22"/>
  <c r="B201" i="21"/>
  <c r="E153" i="21"/>
  <c r="E154" i="21" s="1"/>
  <c r="AC45" i="22"/>
  <c r="AC23" i="22"/>
  <c r="H153" i="21"/>
  <c r="H154" i="21" s="1"/>
  <c r="D153" i="21"/>
  <c r="D154" i="21" s="1"/>
  <c r="K55" i="20"/>
  <c r="Z6" i="20" s="1"/>
  <c r="AD24" i="22"/>
  <c r="AE56" i="22"/>
  <c r="AE23" i="22"/>
  <c r="AE67" i="22"/>
  <c r="AD12" i="22"/>
  <c r="AD23" i="22"/>
  <c r="AD67" i="22"/>
  <c r="AD46" i="22"/>
  <c r="AD56" i="22"/>
  <c r="AE46" i="22"/>
  <c r="AE45" i="22"/>
  <c r="AE24" i="22"/>
  <c r="AD35" i="22"/>
  <c r="AD57" i="22"/>
  <c r="AD13" i="22"/>
  <c r="AE13" i="22"/>
  <c r="AE35" i="22"/>
  <c r="AD45" i="22"/>
  <c r="AD68" i="22"/>
  <c r="AD34" i="22"/>
  <c r="AE68" i="22"/>
  <c r="AE12" i="22"/>
  <c r="AE34" i="22"/>
  <c r="AE57" i="22"/>
  <c r="AF35" i="22"/>
  <c r="AF13" i="22"/>
  <c r="AF45" i="22"/>
  <c r="AF12" i="22"/>
  <c r="AF23" i="22"/>
  <c r="AF67" i="22"/>
  <c r="AF24" i="22"/>
  <c r="AF34" i="22"/>
  <c r="AF68" i="22"/>
  <c r="AF57" i="22"/>
  <c r="AF56" i="22"/>
  <c r="AF46" i="22"/>
  <c r="AG57" i="22"/>
  <c r="AG24" i="22"/>
  <c r="AG13" i="22"/>
  <c r="AG35" i="22"/>
  <c r="AG45" i="22"/>
  <c r="AG68" i="22"/>
  <c r="AG12" i="22"/>
  <c r="AG46" i="22"/>
  <c r="AG56" i="22"/>
  <c r="AG67" i="22"/>
  <c r="AG34" i="22"/>
  <c r="AG23" i="22"/>
  <c r="AH56" i="22"/>
  <c r="AH46" i="22"/>
  <c r="AH45" i="22"/>
  <c r="AH23" i="22"/>
  <c r="AH24" i="22"/>
  <c r="AH67" i="22"/>
  <c r="AH34" i="22"/>
  <c r="AH35" i="22"/>
  <c r="AH57" i="22"/>
  <c r="AH68" i="22"/>
  <c r="AH13" i="22"/>
  <c r="AH12" i="22"/>
  <c r="AE189" i="22"/>
  <c r="AI46" i="22"/>
  <c r="AI56" i="22"/>
  <c r="AI57" i="22"/>
  <c r="AI13" i="22"/>
  <c r="AI23" i="22"/>
  <c r="AI34" i="22"/>
  <c r="AI67" i="22"/>
  <c r="AI35" i="22"/>
  <c r="AI12" i="22"/>
  <c r="AI68" i="22"/>
  <c r="AI24" i="22"/>
  <c r="AF189" i="22"/>
  <c r="AD189" i="22"/>
  <c r="AI45" i="22"/>
  <c r="AJ23" i="22"/>
  <c r="AJ24" i="22"/>
  <c r="AJ57" i="22"/>
  <c r="AJ45" i="22"/>
  <c r="AJ13" i="22"/>
  <c r="AJ12" i="22"/>
  <c r="AJ34" i="22"/>
  <c r="AJ35" i="22"/>
  <c r="AJ67" i="22"/>
  <c r="AJ56" i="22"/>
  <c r="AC119" i="22"/>
  <c r="AC97" i="22"/>
  <c r="G169" i="21"/>
  <c r="G170" i="21" s="1"/>
  <c r="C169" i="21"/>
  <c r="C170" i="21" s="1"/>
  <c r="AC190" i="22"/>
  <c r="AC131" i="22"/>
  <c r="AC109" i="22"/>
  <c r="AC87" i="22"/>
  <c r="B202" i="21"/>
  <c r="F169" i="21"/>
  <c r="F170" i="21" s="1"/>
  <c r="AC142" i="22"/>
  <c r="AC130" i="22"/>
  <c r="AC108" i="22"/>
  <c r="AC86" i="22"/>
  <c r="E169" i="21"/>
  <c r="E170" i="21" s="1"/>
  <c r="AC353" i="22"/>
  <c r="AD353" i="22" s="1"/>
  <c r="AE353" i="22" s="1"/>
  <c r="AF353" i="22" s="1"/>
  <c r="AG353" i="22" s="1"/>
  <c r="AH353" i="22" s="1"/>
  <c r="AI353" i="22" s="1"/>
  <c r="AJ353" i="22" s="1"/>
  <c r="AK353" i="22" s="1"/>
  <c r="AL353" i="22" s="1"/>
  <c r="AM353" i="22" s="1"/>
  <c r="AN353" i="22" s="1"/>
  <c r="AO353" i="22" s="1"/>
  <c r="AP353" i="22" s="1"/>
  <c r="AQ353" i="22" s="1"/>
  <c r="AR353" i="22" s="1"/>
  <c r="AS353" i="22" s="1"/>
  <c r="AT353" i="22" s="1"/>
  <c r="AU353" i="22" s="1"/>
  <c r="AV353" i="22" s="1"/>
  <c r="AW353" i="22" s="1"/>
  <c r="AX353" i="22" s="1"/>
  <c r="AY353" i="22" s="1"/>
  <c r="AZ353" i="22" s="1"/>
  <c r="BA353" i="22" s="1"/>
  <c r="BB353" i="22" s="1"/>
  <c r="BC353" i="22" s="1"/>
  <c r="BD353" i="22" s="1"/>
  <c r="BE353" i="22" s="1"/>
  <c r="BF353" i="22" s="1"/>
  <c r="BG353" i="22" s="1"/>
  <c r="BH353" i="22" s="1"/>
  <c r="BI353" i="22" s="1"/>
  <c r="BJ353" i="22" s="1"/>
  <c r="BK353" i="22" s="1"/>
  <c r="BL353" i="22" s="1"/>
  <c r="BM353" i="22" s="1"/>
  <c r="BN353" i="22" s="1"/>
  <c r="BO353" i="22" s="1"/>
  <c r="BP353" i="22" s="1"/>
  <c r="BQ353" i="22" s="1"/>
  <c r="BR353" i="22" s="1"/>
  <c r="BS353" i="22" s="1"/>
  <c r="BT353" i="22" s="1"/>
  <c r="BU353" i="22" s="1"/>
  <c r="BV353" i="22" s="1"/>
  <c r="BW353" i="22" s="1"/>
  <c r="BX353" i="22" s="1"/>
  <c r="BY353" i="22" s="1"/>
  <c r="BZ353" i="22" s="1"/>
  <c r="CA353" i="22" s="1"/>
  <c r="CB353" i="22" s="1"/>
  <c r="CC353" i="22" s="1"/>
  <c r="CD353" i="22" s="1"/>
  <c r="CE353" i="22" s="1"/>
  <c r="CF353" i="22" s="1"/>
  <c r="CG353" i="22" s="1"/>
  <c r="CH353" i="22" s="1"/>
  <c r="CI353" i="22" s="1"/>
  <c r="CJ353" i="22" s="1"/>
  <c r="CK353" i="22" s="1"/>
  <c r="CL353" i="22" s="1"/>
  <c r="CM353" i="22" s="1"/>
  <c r="CN353" i="22" s="1"/>
  <c r="CO353" i="22" s="1"/>
  <c r="CP353" i="22" s="1"/>
  <c r="CQ353" i="22" s="1"/>
  <c r="CR353" i="22" s="1"/>
  <c r="CS353" i="22" s="1"/>
  <c r="CT353" i="22" s="1"/>
  <c r="CU353" i="22" s="1"/>
  <c r="CV353" i="22" s="1"/>
  <c r="CW353" i="22" s="1"/>
  <c r="CX353" i="22" s="1"/>
  <c r="CY353" i="22" s="1"/>
  <c r="CZ353" i="22" s="1"/>
  <c r="DA353" i="22" s="1"/>
  <c r="DB353" i="22" s="1"/>
  <c r="DC353" i="22" s="1"/>
  <c r="DD353" i="22" s="1"/>
  <c r="DE353" i="22" s="1"/>
  <c r="DF353" i="22" s="1"/>
  <c r="DG353" i="22" s="1"/>
  <c r="DH353" i="22" s="1"/>
  <c r="DI353" i="22" s="1"/>
  <c r="DJ353" i="22" s="1"/>
  <c r="DK353" i="22" s="1"/>
  <c r="DL353" i="22" s="1"/>
  <c r="DM353" i="22" s="1"/>
  <c r="DN353" i="22" s="1"/>
  <c r="DO353" i="22" s="1"/>
  <c r="DP353" i="22" s="1"/>
  <c r="AC141" i="22"/>
  <c r="AC120" i="22"/>
  <c r="AC98" i="22"/>
  <c r="B215" i="21"/>
  <c r="H169" i="21"/>
  <c r="H170" i="21" s="1"/>
  <c r="D169" i="21"/>
  <c r="D170" i="21" s="1"/>
  <c r="AD87" i="22"/>
  <c r="AE119" i="22"/>
  <c r="AE86" i="22"/>
  <c r="AD142" i="22"/>
  <c r="AD108" i="22"/>
  <c r="AE142" i="22"/>
  <c r="AE108" i="22"/>
  <c r="AE109" i="22"/>
  <c r="AD130" i="22"/>
  <c r="AD141" i="22"/>
  <c r="AD98" i="22"/>
  <c r="AE130" i="22"/>
  <c r="AE131" i="22"/>
  <c r="AE98" i="22"/>
  <c r="AE87" i="22"/>
  <c r="AD109" i="22"/>
  <c r="AD131" i="22"/>
  <c r="AD120" i="22"/>
  <c r="AE141" i="22"/>
  <c r="AE120" i="22"/>
  <c r="AE97" i="22"/>
  <c r="AD119" i="22"/>
  <c r="AD97" i="22"/>
  <c r="AD86" i="22"/>
  <c r="AF120" i="22"/>
  <c r="AF98" i="22"/>
  <c r="AF87" i="22"/>
  <c r="AF141" i="22"/>
  <c r="AF86" i="22"/>
  <c r="AF131" i="22"/>
  <c r="AF97" i="22"/>
  <c r="AF108" i="22"/>
  <c r="AF109" i="22"/>
  <c r="AF119" i="22"/>
  <c r="AF142" i="22"/>
  <c r="AF130" i="22"/>
  <c r="AG120" i="22"/>
  <c r="AG87" i="22"/>
  <c r="AG141" i="22"/>
  <c r="AG130" i="22"/>
  <c r="AG108" i="22"/>
  <c r="AG131" i="22"/>
  <c r="AG109" i="22"/>
  <c r="AG97" i="22"/>
  <c r="AG86" i="22"/>
  <c r="AG142" i="22"/>
  <c r="AG119" i="22"/>
  <c r="AG98" i="22"/>
  <c r="AH131" i="22"/>
  <c r="AH120" i="22"/>
  <c r="AH86" i="22"/>
  <c r="AH87" i="22"/>
  <c r="AH142" i="22"/>
  <c r="AH119" i="22"/>
  <c r="AH97" i="22"/>
  <c r="AH130" i="22"/>
  <c r="AH141" i="22"/>
  <c r="AH98" i="22"/>
  <c r="AH109" i="22"/>
  <c r="AH108" i="22"/>
  <c r="AI142" i="22"/>
  <c r="AI119" i="22"/>
  <c r="AI141" i="22"/>
  <c r="AI120" i="22"/>
  <c r="AI86" i="22"/>
  <c r="AE190" i="22"/>
  <c r="AI130" i="22"/>
  <c r="AI108" i="22"/>
  <c r="AI109" i="22"/>
  <c r="AI87" i="22"/>
  <c r="AI97" i="22"/>
  <c r="AI131" i="22"/>
  <c r="AF190" i="22"/>
  <c r="AD190" i="22"/>
  <c r="AI98" i="22"/>
  <c r="K235" i="21"/>
  <c r="AI231" i="22"/>
  <c r="AM172" i="22"/>
  <c r="BA172" i="22"/>
  <c r="AI367" i="22"/>
  <c r="AI368" i="22" s="1"/>
  <c r="AG367" i="22"/>
  <c r="AG368" i="22" s="1"/>
  <c r="AF367" i="22"/>
  <c r="AF368" i="22" s="1"/>
  <c r="AD367" i="22"/>
  <c r="AD368" i="22" s="1"/>
  <c r="AE367" i="22"/>
  <c r="AE368" i="22" s="1"/>
  <c r="AC367" i="22"/>
  <c r="AC368" i="22" s="1"/>
  <c r="AH367" i="22"/>
  <c r="AH368" i="22" s="1"/>
  <c r="AD403" i="22"/>
  <c r="AE403" i="22" s="1"/>
  <c r="AF403" i="22" s="1"/>
  <c r="AG403" i="22" s="1"/>
  <c r="AH403" i="22" s="1"/>
  <c r="AI403" i="22" s="1"/>
  <c r="AJ403" i="22" s="1"/>
  <c r="AK403" i="22" s="1"/>
  <c r="AC236" i="22"/>
  <c r="AR172" i="22"/>
  <c r="BE172" i="22"/>
  <c r="BK172" i="22"/>
  <c r="AJ231" i="22"/>
  <c r="AJ148" i="22"/>
  <c r="AS172" i="22"/>
  <c r="AH231" i="22"/>
  <c r="AD231" i="22"/>
  <c r="AQ172" i="22"/>
  <c r="AW172" i="22"/>
  <c r="AP172" i="22"/>
  <c r="BG172" i="22"/>
  <c r="AK330" i="22"/>
  <c r="AL386" i="22" s="1"/>
  <c r="AL393" i="22" s="1"/>
  <c r="AL399" i="22" s="1"/>
  <c r="AL407" i="22" s="1"/>
  <c r="AL413" i="22" s="1"/>
  <c r="AK226" i="22"/>
  <c r="AK150" i="22"/>
  <c r="AK149" i="22"/>
  <c r="AK127" i="22"/>
  <c r="AK105" i="22"/>
  <c r="AK115" i="22"/>
  <c r="AK75" i="22"/>
  <c r="AK53" i="22"/>
  <c r="AK104" i="22"/>
  <c r="AK93" i="22"/>
  <c r="AK76" i="22"/>
  <c r="AK94" i="22"/>
  <c r="AK82" i="22"/>
  <c r="AK52" i="22"/>
  <c r="AK41" i="22"/>
  <c r="AK9" i="22"/>
  <c r="AL3" i="22"/>
  <c r="AK116" i="22"/>
  <c r="AK42" i="22"/>
  <c r="AK30" i="22"/>
  <c r="AK31" i="22"/>
  <c r="AK19" i="22"/>
  <c r="AK126" i="22"/>
  <c r="AK20" i="22"/>
  <c r="AK8" i="22"/>
  <c r="AK83" i="22"/>
  <c r="AJ74" i="22"/>
  <c r="AG172" i="22"/>
  <c r="AT172" i="22"/>
  <c r="AE231" i="22"/>
  <c r="AG361" i="22"/>
  <c r="AG362" i="22" s="1"/>
  <c r="AF361" i="22"/>
  <c r="AF362" i="22" s="1"/>
  <c r="AD361" i="22"/>
  <c r="AD362" i="22" s="1"/>
  <c r="AC361" i="22"/>
  <c r="AC362" i="22" s="1"/>
  <c r="AH361" i="22"/>
  <c r="AH362" i="22" s="1"/>
  <c r="AI361" i="22"/>
  <c r="AI362" i="22" s="1"/>
  <c r="AE361" i="22"/>
  <c r="AE362" i="22" s="1"/>
  <c r="AD172" i="22"/>
  <c r="BI172" i="22"/>
  <c r="AE172" i="22"/>
  <c r="AX172" i="22"/>
  <c r="AF172" i="22"/>
  <c r="BB172" i="22"/>
  <c r="AK172" i="22"/>
  <c r="AJ366" i="22"/>
  <c r="AJ235" i="22"/>
  <c r="AG190" i="22"/>
  <c r="AJ236" i="22"/>
  <c r="BJ172" i="22"/>
  <c r="AK337" i="22"/>
  <c r="AK141" i="22"/>
  <c r="AK131" i="22"/>
  <c r="AK334" i="22"/>
  <c r="AK142" i="22"/>
  <c r="AK120" i="22"/>
  <c r="AK109" i="22"/>
  <c r="AK119" i="22"/>
  <c r="AK130" i="22"/>
  <c r="AK87" i="22"/>
  <c r="AK45" i="22"/>
  <c r="AK108" i="22"/>
  <c r="AK97" i="22"/>
  <c r="AK67" i="22"/>
  <c r="AK57" i="22"/>
  <c r="AK86" i="22"/>
  <c r="AK56" i="22"/>
  <c r="AK24" i="22"/>
  <c r="AL2" i="22"/>
  <c r="AK68" i="22"/>
  <c r="AK34" i="22"/>
  <c r="AK13" i="22"/>
  <c r="AK23" i="22"/>
  <c r="AK98" i="22"/>
  <c r="AK35" i="22"/>
  <c r="AK46" i="22"/>
  <c r="AK12" i="22"/>
  <c r="AG231" i="22"/>
  <c r="AD401" i="22"/>
  <c r="AC231" i="22"/>
  <c r="AU172" i="22"/>
  <c r="AL172" i="22"/>
  <c r="C160" i="22"/>
  <c r="C254" i="22" s="1"/>
  <c r="AC159" i="22"/>
  <c r="AH172" i="22"/>
  <c r="BC172" i="22"/>
  <c r="AO172" i="22"/>
  <c r="AZ172" i="22"/>
  <c r="AI172" i="22"/>
  <c r="BF172" i="22"/>
  <c r="AY172" i="22"/>
  <c r="AG189" i="22"/>
  <c r="AJ360" i="22"/>
  <c r="AJ361" i="22" s="1"/>
  <c r="AJ362" i="22" s="1"/>
  <c r="AJ230" i="22"/>
  <c r="BL172" i="22"/>
  <c r="AF231" i="22"/>
  <c r="AC257" i="22"/>
  <c r="AC253" i="22" s="1"/>
  <c r="C161" i="22"/>
  <c r="C257" i="22" s="1"/>
  <c r="AV172" i="22"/>
  <c r="AN172" i="22"/>
  <c r="BD172" i="22"/>
  <c r="BH172" i="22"/>
  <c r="AJ172" i="22"/>
  <c r="J236" i="21" l="1"/>
  <c r="AJ260" i="22" s="1"/>
  <c r="L235" i="21"/>
  <c r="AK360" i="22"/>
  <c r="AK361" i="22" s="1"/>
  <c r="AK362" i="22" s="1"/>
  <c r="AK230" i="22"/>
  <c r="AK366" i="22"/>
  <c r="AK367" i="22" s="1"/>
  <c r="AK368" i="22" s="1"/>
  <c r="AK235" i="22"/>
  <c r="AG394" i="22"/>
  <c r="AG400" i="22" s="1"/>
  <c r="AF363" i="22"/>
  <c r="AK231" i="22"/>
  <c r="AL403" i="22"/>
  <c r="AD369" i="22"/>
  <c r="AE395" i="22"/>
  <c r="AE402" i="22" s="1"/>
  <c r="AK394" i="22"/>
  <c r="AK400" i="22" s="1"/>
  <c r="AJ363" i="22"/>
  <c r="AD394" i="22"/>
  <c r="AD400" i="22" s="1"/>
  <c r="AC363" i="22"/>
  <c r="AL330" i="22"/>
  <c r="AM386" i="22" s="1"/>
  <c r="AM393" i="22" s="1"/>
  <c r="AM399" i="22" s="1"/>
  <c r="AM407" i="22" s="1"/>
  <c r="AM413" i="22" s="1"/>
  <c r="AL226" i="22"/>
  <c r="AL126" i="22"/>
  <c r="AL150" i="22"/>
  <c r="AL149" i="22"/>
  <c r="AL115" i="22"/>
  <c r="AL116" i="22"/>
  <c r="AL104" i="22"/>
  <c r="AL93" i="22"/>
  <c r="AL76" i="22"/>
  <c r="AL105" i="22"/>
  <c r="AL94" i="22"/>
  <c r="AL82" i="22"/>
  <c r="AL83" i="22"/>
  <c r="AL127" i="22"/>
  <c r="AL75" i="22"/>
  <c r="AL53" i="22"/>
  <c r="AL42" i="22"/>
  <c r="AL30" i="22"/>
  <c r="AL31" i="22"/>
  <c r="AL19" i="22"/>
  <c r="AL20" i="22"/>
  <c r="AL8" i="22"/>
  <c r="AL9" i="22"/>
  <c r="AL52" i="22"/>
  <c r="AL41" i="22"/>
  <c r="AM3" i="22"/>
  <c r="AG395" i="22"/>
  <c r="AG402" i="22" s="1"/>
  <c r="AF369" i="22"/>
  <c r="AJ367" i="22"/>
  <c r="AJ368" i="22" s="1"/>
  <c r="AC172" i="22"/>
  <c r="C172" i="22" s="1"/>
  <c r="C159" i="22"/>
  <c r="AD409" i="22"/>
  <c r="AE401" i="22"/>
  <c r="AI363" i="22"/>
  <c r="AJ394" i="22"/>
  <c r="AJ400" i="22" s="1"/>
  <c r="AD363" i="22"/>
  <c r="AE394" i="22"/>
  <c r="AE400" i="22" s="1"/>
  <c r="AK74" i="22"/>
  <c r="AI395" i="22"/>
  <c r="AI402" i="22" s="1"/>
  <c r="AH369" i="22"/>
  <c r="AH395" i="22"/>
  <c r="AH402" i="22" s="1"/>
  <c r="AG369" i="22"/>
  <c r="AJ395" i="22"/>
  <c r="AJ402" i="22" s="1"/>
  <c r="AI369" i="22"/>
  <c r="AL337" i="22"/>
  <c r="AL334" i="22"/>
  <c r="AL142" i="22"/>
  <c r="AL130" i="22"/>
  <c r="AL109" i="22"/>
  <c r="AL141" i="22"/>
  <c r="AL119" i="22"/>
  <c r="AL108" i="22"/>
  <c r="AL97" i="22"/>
  <c r="AL67" i="22"/>
  <c r="AL57" i="22"/>
  <c r="AL86" i="22"/>
  <c r="AL46" i="22"/>
  <c r="AL98" i="22"/>
  <c r="AL68" i="22"/>
  <c r="AL34" i="22"/>
  <c r="AL13" i="22"/>
  <c r="AL23" i="22"/>
  <c r="AL131" i="22"/>
  <c r="AL45" i="22"/>
  <c r="AL35" i="22"/>
  <c r="AL12" i="22"/>
  <c r="AL120" i="22"/>
  <c r="AL24" i="22"/>
  <c r="AL87" i="22"/>
  <c r="AL56" i="22"/>
  <c r="AM2" i="22"/>
  <c r="C253" i="22"/>
  <c r="AF394" i="22"/>
  <c r="AF400" i="22" s="1"/>
  <c r="AE363" i="22"/>
  <c r="AI394" i="22"/>
  <c r="AI400" i="22" s="1"/>
  <c r="AH363" i="22"/>
  <c r="AH394" i="22"/>
  <c r="AH400" i="22" s="1"/>
  <c r="AG363" i="22"/>
  <c r="AK236" i="22"/>
  <c r="AK148" i="22"/>
  <c r="AD395" i="22"/>
  <c r="AD402" i="22" s="1"/>
  <c r="AC369" i="22"/>
  <c r="AF395" i="22"/>
  <c r="AF402" i="22" s="1"/>
  <c r="AE369" i="22"/>
  <c r="K236" i="21" l="1"/>
  <c r="AK260" i="22" s="1"/>
  <c r="M235" i="21"/>
  <c r="AL236" i="22"/>
  <c r="AC147" i="22"/>
  <c r="AC92" i="22"/>
  <c r="AC114" i="22"/>
  <c r="AC125" i="22"/>
  <c r="AC81" i="22"/>
  <c r="AC103" i="22"/>
  <c r="AL394" i="22"/>
  <c r="AL400" i="22" s="1"/>
  <c r="AK363" i="22"/>
  <c r="AC73" i="22"/>
  <c r="AC7" i="22"/>
  <c r="AC18" i="22"/>
  <c r="AC29" i="22"/>
  <c r="AC40" i="22"/>
  <c r="AC51" i="22"/>
  <c r="AM403" i="22"/>
  <c r="AH73" i="22"/>
  <c r="AH29" i="22"/>
  <c r="AH51" i="22"/>
  <c r="AH7" i="22"/>
  <c r="AH40" i="22"/>
  <c r="AH18" i="22"/>
  <c r="AL395" i="22"/>
  <c r="AL402" i="22" s="1"/>
  <c r="AK369" i="22"/>
  <c r="AD73" i="22"/>
  <c r="AD51" i="22"/>
  <c r="AD7" i="22"/>
  <c r="AD40" i="22"/>
  <c r="AD29" i="22"/>
  <c r="AD18" i="22"/>
  <c r="AE409" i="22"/>
  <c r="AF401" i="22"/>
  <c r="AH189" i="22"/>
  <c r="AL235" i="22"/>
  <c r="AL366" i="22"/>
  <c r="AH190" i="22"/>
  <c r="AL148" i="22"/>
  <c r="AF73" i="22"/>
  <c r="AF18" i="22"/>
  <c r="AF7" i="22"/>
  <c r="AF51" i="22"/>
  <c r="AF29" i="22"/>
  <c r="AF40" i="22"/>
  <c r="AI147" i="22"/>
  <c r="AI81" i="22"/>
  <c r="AI114" i="22"/>
  <c r="AI92" i="22"/>
  <c r="AI125" i="22"/>
  <c r="AI103" i="22"/>
  <c r="AI73" i="22"/>
  <c r="AI29" i="22"/>
  <c r="AI51" i="22"/>
  <c r="AI7" i="22"/>
  <c r="AI40" i="22"/>
  <c r="AI18" i="22"/>
  <c r="AD147" i="22"/>
  <c r="AD92" i="22"/>
  <c r="AD114" i="22"/>
  <c r="AD103" i="22"/>
  <c r="AD125" i="22"/>
  <c r="AD81" i="22"/>
  <c r="AE73" i="22"/>
  <c r="AE18" i="22"/>
  <c r="AE29" i="22"/>
  <c r="AE51" i="22"/>
  <c r="AE7" i="22"/>
  <c r="AE40" i="22"/>
  <c r="AH147" i="22"/>
  <c r="AH114" i="22"/>
  <c r="AH125" i="22"/>
  <c r="AH103" i="22"/>
  <c r="AH92" i="22"/>
  <c r="AH81" i="22"/>
  <c r="AF147" i="22"/>
  <c r="AF125" i="22"/>
  <c r="AF114" i="22"/>
  <c r="AF81" i="22"/>
  <c r="AF92" i="22"/>
  <c r="AF103" i="22"/>
  <c r="AL231" i="22"/>
  <c r="AL74" i="22"/>
  <c r="AJ73" i="22"/>
  <c r="AJ51" i="22"/>
  <c r="AJ29" i="22"/>
  <c r="AJ7" i="22"/>
  <c r="AJ40" i="22"/>
  <c r="AJ18" i="22"/>
  <c r="AG147" i="22"/>
  <c r="AG125" i="22"/>
  <c r="AG103" i="22"/>
  <c r="AG81" i="22"/>
  <c r="AG114" i="22"/>
  <c r="AG92" i="22"/>
  <c r="AE147" i="22"/>
  <c r="AE114" i="22"/>
  <c r="AE103" i="22"/>
  <c r="AE92" i="22"/>
  <c r="AE125" i="22"/>
  <c r="AE81" i="22"/>
  <c r="AG73" i="22"/>
  <c r="AG18" i="22"/>
  <c r="AG40" i="22"/>
  <c r="AG29" i="22"/>
  <c r="AG51" i="22"/>
  <c r="AG7" i="22"/>
  <c r="AM334" i="22"/>
  <c r="AM337" i="22"/>
  <c r="AM142" i="22"/>
  <c r="AM130" i="22"/>
  <c r="AM141" i="22"/>
  <c r="AM119" i="22"/>
  <c r="AM108" i="22"/>
  <c r="AM131" i="22"/>
  <c r="AM120" i="22"/>
  <c r="AM109" i="22"/>
  <c r="AM86" i="22"/>
  <c r="AM46" i="22"/>
  <c r="AM98" i="22"/>
  <c r="AM68" i="22"/>
  <c r="AM56" i="22"/>
  <c r="AM87" i="22"/>
  <c r="AM67" i="22"/>
  <c r="AM23" i="22"/>
  <c r="AM45" i="22"/>
  <c r="AM35" i="22"/>
  <c r="AM12" i="22"/>
  <c r="AM97" i="22"/>
  <c r="AM24" i="22"/>
  <c r="AN2" i="22"/>
  <c r="AM57" i="22"/>
  <c r="AM13" i="22"/>
  <c r="AM34" i="22"/>
  <c r="AK395" i="22"/>
  <c r="AK402" i="22" s="1"/>
  <c r="AJ369" i="22"/>
  <c r="AM126" i="22"/>
  <c r="AM149" i="22"/>
  <c r="AM127" i="22"/>
  <c r="AM226" i="22"/>
  <c r="AM330" i="22"/>
  <c r="AN386" i="22" s="1"/>
  <c r="AN393" i="22" s="1"/>
  <c r="AN399" i="22" s="1"/>
  <c r="AN407" i="22" s="1"/>
  <c r="AN413" i="22" s="1"/>
  <c r="AM150" i="22"/>
  <c r="AM115" i="22"/>
  <c r="AM116" i="22"/>
  <c r="AM104" i="22"/>
  <c r="AM105" i="22"/>
  <c r="AM94" i="22"/>
  <c r="AM82" i="22"/>
  <c r="AM83" i="22"/>
  <c r="AM52" i="22"/>
  <c r="AM75" i="22"/>
  <c r="AM76" i="22"/>
  <c r="AM31" i="22"/>
  <c r="AM19" i="22"/>
  <c r="AM93" i="22"/>
  <c r="AM20" i="22"/>
  <c r="AM8" i="22"/>
  <c r="AM41" i="22"/>
  <c r="AM9" i="22"/>
  <c r="AN3" i="22"/>
  <c r="AM53" i="22"/>
  <c r="AM42" i="22"/>
  <c r="AM30" i="22"/>
  <c r="AL360" i="22"/>
  <c r="AL230" i="22"/>
  <c r="L236" i="21" l="1"/>
  <c r="AL260" i="22" s="1"/>
  <c r="AC171" i="22"/>
  <c r="AD171" i="22"/>
  <c r="AC170" i="22"/>
  <c r="AC234" i="22"/>
  <c r="AC237" i="22" s="1"/>
  <c r="AC238" i="22" s="1"/>
  <c r="AC229" i="22"/>
  <c r="N235" i="21"/>
  <c r="AM236" i="22"/>
  <c r="AM360" i="22"/>
  <c r="AM361" i="22" s="1"/>
  <c r="AM362" i="22" s="1"/>
  <c r="AM230" i="22"/>
  <c r="AG43" i="22"/>
  <c r="AG117" i="22"/>
  <c r="AJ54" i="22"/>
  <c r="AF106" i="22"/>
  <c r="AE43" i="22"/>
  <c r="AD95" i="22"/>
  <c r="AI117" i="22"/>
  <c r="AF21" i="22"/>
  <c r="AD229" i="22"/>
  <c r="AD175" i="22"/>
  <c r="AD170" i="22"/>
  <c r="AD10" i="22"/>
  <c r="AD372" i="22"/>
  <c r="AK73" i="22"/>
  <c r="AK51" i="22"/>
  <c r="AK29" i="22"/>
  <c r="AK18" i="22"/>
  <c r="AK7" i="22"/>
  <c r="AK40" i="22"/>
  <c r="AC128" i="22"/>
  <c r="AD129" i="22"/>
  <c r="AE129" i="22" s="1"/>
  <c r="AF129" i="22" s="1"/>
  <c r="AG129" i="22" s="1"/>
  <c r="AH129" i="22" s="1"/>
  <c r="AI129" i="22" s="1"/>
  <c r="AJ129" i="22" s="1"/>
  <c r="AN330" i="22"/>
  <c r="AO386" i="22" s="1"/>
  <c r="AO393" i="22" s="1"/>
  <c r="AO399" i="22" s="1"/>
  <c r="AO407" i="22" s="1"/>
  <c r="AO413" i="22" s="1"/>
  <c r="AN226" i="22"/>
  <c r="AN149" i="22"/>
  <c r="AN127" i="22"/>
  <c r="AN150" i="22"/>
  <c r="AN116" i="22"/>
  <c r="AN104" i="22"/>
  <c r="AN105" i="22"/>
  <c r="AN126" i="22"/>
  <c r="AN83" i="22"/>
  <c r="AN52" i="22"/>
  <c r="AN75" i="22"/>
  <c r="AN53" i="22"/>
  <c r="AN115" i="22"/>
  <c r="AN93" i="22"/>
  <c r="AN76" i="22"/>
  <c r="AN20" i="22"/>
  <c r="AN8" i="22"/>
  <c r="AN94" i="22"/>
  <c r="AN41" i="22"/>
  <c r="AN9" i="22"/>
  <c r="AO3" i="22"/>
  <c r="AN82" i="22"/>
  <c r="AN42" i="22"/>
  <c r="AN30" i="22"/>
  <c r="AN31" i="22"/>
  <c r="AN19" i="22"/>
  <c r="AI189" i="22" s="1"/>
  <c r="AM366" i="22"/>
  <c r="AM235" i="22"/>
  <c r="AG229" i="22"/>
  <c r="AG170" i="22"/>
  <c r="AG175" i="22"/>
  <c r="AG10" i="22"/>
  <c r="AG171" i="22"/>
  <c r="AG372" i="22"/>
  <c r="AG21" i="22"/>
  <c r="AE95" i="22"/>
  <c r="AG234" i="22"/>
  <c r="AG237" i="22" s="1"/>
  <c r="AG238" i="22" s="1"/>
  <c r="AG84" i="22"/>
  <c r="AJ43" i="22"/>
  <c r="AF95" i="22"/>
  <c r="AH128" i="22"/>
  <c r="AE175" i="22"/>
  <c r="AE170" i="22"/>
  <c r="AE229" i="22"/>
  <c r="AE10" i="22"/>
  <c r="AE171" i="22"/>
  <c r="AE372" i="22"/>
  <c r="AD128" i="22"/>
  <c r="AI229" i="22"/>
  <c r="AI175" i="22"/>
  <c r="AI170" i="22"/>
  <c r="AI10" i="22"/>
  <c r="AI171" i="22"/>
  <c r="AI372" i="22"/>
  <c r="AI106" i="22"/>
  <c r="AI234" i="22"/>
  <c r="AI237" i="22" s="1"/>
  <c r="AI238" i="22" s="1"/>
  <c r="AI84" i="22"/>
  <c r="AF32" i="22"/>
  <c r="AL367" i="22"/>
  <c r="AL368" i="22" s="1"/>
  <c r="AD21" i="22"/>
  <c r="AD54" i="22"/>
  <c r="AH21" i="22"/>
  <c r="AH32" i="22"/>
  <c r="AD55" i="22"/>
  <c r="AE55" i="22" s="1"/>
  <c r="AF55" i="22" s="1"/>
  <c r="AG55" i="22" s="1"/>
  <c r="AH55" i="22" s="1"/>
  <c r="AI55" i="22" s="1"/>
  <c r="AJ55" i="22" s="1"/>
  <c r="AK55" i="22" s="1"/>
  <c r="AC54" i="22"/>
  <c r="AC175" i="22"/>
  <c r="AD11" i="22"/>
  <c r="AC10" i="22"/>
  <c r="AC372" i="22"/>
  <c r="AC117" i="22"/>
  <c r="AD118" i="22"/>
  <c r="AE118" i="22" s="1"/>
  <c r="AF118" i="22" s="1"/>
  <c r="AG118" i="22" s="1"/>
  <c r="AH118" i="22" s="1"/>
  <c r="AI118" i="22" s="1"/>
  <c r="AJ118" i="22" s="1"/>
  <c r="AM148" i="22"/>
  <c r="AH106" i="22"/>
  <c r="AD234" i="22"/>
  <c r="AD237" i="22" s="1"/>
  <c r="AD238" i="22" s="1"/>
  <c r="AD84" i="22"/>
  <c r="AI43" i="22"/>
  <c r="AH54" i="22"/>
  <c r="AN403" i="22"/>
  <c r="AC21" i="22"/>
  <c r="AD22" i="22"/>
  <c r="AE22" i="22" s="1"/>
  <c r="AF22" i="22" s="1"/>
  <c r="AG22" i="22" s="1"/>
  <c r="AH22" i="22" s="1"/>
  <c r="AI22" i="22" s="1"/>
  <c r="AJ22" i="22" s="1"/>
  <c r="AK22" i="22" s="1"/>
  <c r="AL361" i="22"/>
  <c r="AL362" i="22" s="1"/>
  <c r="AM231" i="22"/>
  <c r="AM74" i="22"/>
  <c r="AJ147" i="22"/>
  <c r="AJ81" i="22"/>
  <c r="AJ103" i="22"/>
  <c r="AJ125" i="22"/>
  <c r="AJ92" i="22"/>
  <c r="AJ114" i="22"/>
  <c r="AG54" i="22"/>
  <c r="AE106" i="22"/>
  <c r="AG106" i="22"/>
  <c r="AJ229" i="22"/>
  <c r="AJ10" i="22"/>
  <c r="AJ372" i="22"/>
  <c r="AF234" i="22"/>
  <c r="AF237" i="22" s="1"/>
  <c r="AF238" i="22" s="1"/>
  <c r="AF84" i="22"/>
  <c r="AH234" i="22"/>
  <c r="AH237" i="22" s="1"/>
  <c r="AH238" i="22" s="1"/>
  <c r="AH84" i="22"/>
  <c r="AH117" i="22"/>
  <c r="AE54" i="22"/>
  <c r="AD106" i="22"/>
  <c r="AI54" i="22"/>
  <c r="AI128" i="22"/>
  <c r="AF54" i="22"/>
  <c r="AD32" i="22"/>
  <c r="AH43" i="22"/>
  <c r="AD44" i="22"/>
  <c r="AE44" i="22" s="1"/>
  <c r="AF44" i="22" s="1"/>
  <c r="AG44" i="22" s="1"/>
  <c r="AH44" i="22" s="1"/>
  <c r="AI44" i="22" s="1"/>
  <c r="AJ44" i="22" s="1"/>
  <c r="AK44" i="22" s="1"/>
  <c r="AC43" i="22"/>
  <c r="AD107" i="22"/>
  <c r="AE107" i="22" s="1"/>
  <c r="AF107" i="22" s="1"/>
  <c r="AG107" i="22" s="1"/>
  <c r="AH107" i="22" s="1"/>
  <c r="AI107" i="22" s="1"/>
  <c r="AJ107" i="22" s="1"/>
  <c r="AC106" i="22"/>
  <c r="AC95" i="22"/>
  <c r="AD96" i="22"/>
  <c r="AE128" i="22"/>
  <c r="AJ21" i="22"/>
  <c r="AF128" i="22"/>
  <c r="AE21" i="22"/>
  <c r="AF43" i="22"/>
  <c r="AN334" i="22"/>
  <c r="AN337" i="22"/>
  <c r="AN141" i="22"/>
  <c r="AN131" i="22"/>
  <c r="AN142" i="22"/>
  <c r="AN108" i="22"/>
  <c r="AN120" i="22"/>
  <c r="AN130" i="22"/>
  <c r="AN109" i="22"/>
  <c r="AN98" i="22"/>
  <c r="AN68" i="22"/>
  <c r="AN56" i="22"/>
  <c r="AN87" i="22"/>
  <c r="AN45" i="22"/>
  <c r="AN97" i="22"/>
  <c r="AN67" i="22"/>
  <c r="AN35" i="22"/>
  <c r="AN12" i="22"/>
  <c r="AN24" i="22"/>
  <c r="AO2" i="22"/>
  <c r="AN119" i="22"/>
  <c r="AN57" i="22"/>
  <c r="AN46" i="22"/>
  <c r="AN34" i="22"/>
  <c r="AN13" i="22"/>
  <c r="AN86" i="22"/>
  <c r="AN23" i="22"/>
  <c r="AG32" i="22"/>
  <c r="AE234" i="22"/>
  <c r="AE237" i="22" s="1"/>
  <c r="AE238" i="22" s="1"/>
  <c r="AE84" i="22"/>
  <c r="AE117" i="22"/>
  <c r="AG95" i="22"/>
  <c r="AG128" i="22"/>
  <c r="AJ32" i="22"/>
  <c r="AF117" i="22"/>
  <c r="AH95" i="22"/>
  <c r="AE32" i="22"/>
  <c r="AD117" i="22"/>
  <c r="AI21" i="22"/>
  <c r="AI32" i="22"/>
  <c r="AI95" i="22"/>
  <c r="AF175" i="22"/>
  <c r="AF170" i="22"/>
  <c r="AF229" i="22"/>
  <c r="AF10" i="22"/>
  <c r="AF171" i="22"/>
  <c r="AF372" i="22"/>
  <c r="AF409" i="22"/>
  <c r="AG401" i="22"/>
  <c r="AD43" i="22"/>
  <c r="AK147" i="22"/>
  <c r="AK81" i="22"/>
  <c r="AK103" i="22"/>
  <c r="AK92" i="22"/>
  <c r="AK114" i="22"/>
  <c r="AK125" i="22"/>
  <c r="AH229" i="22"/>
  <c r="AH170" i="22"/>
  <c r="AH175" i="22"/>
  <c r="AH10" i="22"/>
  <c r="AH171" i="22"/>
  <c r="AH372" i="22"/>
  <c r="AC32" i="22"/>
  <c r="AD33" i="22"/>
  <c r="AC84" i="22"/>
  <c r="AD85" i="22"/>
  <c r="AE85" i="22" s="1"/>
  <c r="AF85" i="22" s="1"/>
  <c r="AG85" i="22" s="1"/>
  <c r="AH85" i="22" s="1"/>
  <c r="AI85" i="22" s="1"/>
  <c r="AJ85" i="22" s="1"/>
  <c r="AE33" i="22" l="1"/>
  <c r="AF33" i="22" s="1"/>
  <c r="AG33" i="22" s="1"/>
  <c r="AH33" i="22" s="1"/>
  <c r="AI33" i="22" s="1"/>
  <c r="AJ33" i="22" s="1"/>
  <c r="AK33" i="22" s="1"/>
  <c r="AL33" i="22" s="1"/>
  <c r="M236" i="21"/>
  <c r="AM260" i="22" s="1"/>
  <c r="O235" i="21"/>
  <c r="AJ171" i="22"/>
  <c r="AJ170" i="22"/>
  <c r="AJ234" i="22"/>
  <c r="AJ237" i="22" s="1"/>
  <c r="AJ238" i="22" s="1"/>
  <c r="AK85" i="22"/>
  <c r="AJ84" i="22"/>
  <c r="P36" i="20"/>
  <c r="AL44" i="22"/>
  <c r="AK43" i="22"/>
  <c r="AD228" i="22"/>
  <c r="AD300" i="22" s="1"/>
  <c r="AD232" i="22"/>
  <c r="AD233" i="22" s="1"/>
  <c r="AK234" i="22"/>
  <c r="AK237" i="22" s="1"/>
  <c r="AK238" i="22" s="1"/>
  <c r="AK84" i="22"/>
  <c r="AF169" i="22"/>
  <c r="AJ175" i="22"/>
  <c r="AJ95" i="22"/>
  <c r="AM395" i="22"/>
  <c r="AM402" i="22" s="1"/>
  <c r="AL369" i="22"/>
  <c r="AI228" i="22"/>
  <c r="AI300" i="22" s="1"/>
  <c r="AI232" i="22"/>
  <c r="AI233" i="22" s="1"/>
  <c r="AE169" i="22"/>
  <c r="AG169" i="22"/>
  <c r="AN366" i="22"/>
  <c r="AN367" i="22" s="1"/>
  <c r="AN368" i="22" s="1"/>
  <c r="AN235" i="22"/>
  <c r="AI190" i="22"/>
  <c r="AK229" i="22"/>
  <c r="AK175" i="22"/>
  <c r="AK170" i="22"/>
  <c r="AK10" i="22"/>
  <c r="AK171" i="22"/>
  <c r="AK372" i="22"/>
  <c r="AK106" i="22"/>
  <c r="AF228" i="22"/>
  <c r="AF300" i="22" s="1"/>
  <c r="AF232" i="22"/>
  <c r="AF233" i="22" s="1"/>
  <c r="AK118" i="22"/>
  <c r="AL118" i="22" s="1"/>
  <c r="AJ117" i="22"/>
  <c r="AE228" i="22"/>
  <c r="AE300" i="22" s="1"/>
  <c r="AE232" i="22"/>
  <c r="AE233" i="22" s="1"/>
  <c r="AM367" i="22"/>
  <c r="AM368" i="22" s="1"/>
  <c r="AN74" i="22"/>
  <c r="AL55" i="22"/>
  <c r="AK54" i="22"/>
  <c r="AE11" i="22"/>
  <c r="AF11" i="22" s="1"/>
  <c r="AG11" i="22" s="1"/>
  <c r="AH11" i="22" s="1"/>
  <c r="AI11" i="22" s="1"/>
  <c r="AJ11" i="22" s="1"/>
  <c r="AK11" i="22" s="1"/>
  <c r="AL11" i="22" s="1"/>
  <c r="AK128" i="22"/>
  <c r="AG409" i="22"/>
  <c r="AH401" i="22"/>
  <c r="AH169" i="22"/>
  <c r="AK117" i="22"/>
  <c r="AK129" i="22"/>
  <c r="AL129" i="22" s="1"/>
  <c r="AJ128" i="22"/>
  <c r="AN394" i="22"/>
  <c r="AN400" i="22" s="1"/>
  <c r="AM363" i="22"/>
  <c r="AC169" i="22"/>
  <c r="AG228" i="22"/>
  <c r="AG300" i="22" s="1"/>
  <c r="AG232" i="22"/>
  <c r="AG233" i="22" s="1"/>
  <c r="AO330" i="22"/>
  <c r="AP386" i="22" s="1"/>
  <c r="AP393" i="22" s="1"/>
  <c r="AP399" i="22" s="1"/>
  <c r="AP407" i="22" s="1"/>
  <c r="AP413" i="22" s="1"/>
  <c r="AO226" i="22"/>
  <c r="AO150" i="22"/>
  <c r="AO149" i="22"/>
  <c r="AO105" i="22"/>
  <c r="AO126" i="22"/>
  <c r="AO127" i="22"/>
  <c r="AO115" i="22"/>
  <c r="AO75" i="22"/>
  <c r="AO53" i="22"/>
  <c r="AO93" i="22"/>
  <c r="AO76" i="22"/>
  <c r="AO116" i="22"/>
  <c r="AO94" i="22"/>
  <c r="AO82" i="22"/>
  <c r="AO41" i="22"/>
  <c r="AO9" i="22"/>
  <c r="AP3" i="22"/>
  <c r="AO42" i="22"/>
  <c r="AO30" i="22"/>
  <c r="AO83" i="22"/>
  <c r="AO52" i="22"/>
  <c r="AO31" i="22"/>
  <c r="AO19" i="22"/>
  <c r="AO104" i="22"/>
  <c r="AO20" i="22"/>
  <c r="AO8" i="22"/>
  <c r="AN360" i="22"/>
  <c r="AN230" i="22"/>
  <c r="AN236" i="22"/>
  <c r="AN148" i="22"/>
  <c r="AK21" i="22"/>
  <c r="AL22" i="22"/>
  <c r="AD169" i="22"/>
  <c r="AE96" i="22"/>
  <c r="AF96" i="22" s="1"/>
  <c r="AG96" i="22" s="1"/>
  <c r="AH96" i="22" s="1"/>
  <c r="AI96" i="22" s="1"/>
  <c r="AJ96" i="22" s="1"/>
  <c r="AK96" i="22" s="1"/>
  <c r="AL96" i="22" s="1"/>
  <c r="AH228" i="22"/>
  <c r="AH300" i="22" s="1"/>
  <c r="AH232" i="22"/>
  <c r="AH233" i="22" s="1"/>
  <c r="AK95" i="22"/>
  <c r="AO337" i="22"/>
  <c r="AO334" i="22"/>
  <c r="AO141" i="22"/>
  <c r="AO131" i="22"/>
  <c r="AO142" i="22"/>
  <c r="AO120" i="22"/>
  <c r="AO130" i="22"/>
  <c r="AO109" i="22"/>
  <c r="AO119" i="22"/>
  <c r="AO108" i="22"/>
  <c r="AO87" i="22"/>
  <c r="AO45" i="22"/>
  <c r="AO97" i="22"/>
  <c r="AO67" i="22"/>
  <c r="AO57" i="22"/>
  <c r="AO86" i="22"/>
  <c r="AO68" i="22"/>
  <c r="AO24" i="22"/>
  <c r="AP2" i="22"/>
  <c r="AO46" i="22"/>
  <c r="AO34" i="22"/>
  <c r="AO13" i="22"/>
  <c r="AO98" i="22"/>
  <c r="AO56" i="22"/>
  <c r="AO23" i="22"/>
  <c r="AO12" i="22"/>
  <c r="AO35" i="22"/>
  <c r="AJ232" i="22"/>
  <c r="AJ233" i="22" s="1"/>
  <c r="AK107" i="22"/>
  <c r="AL107" i="22" s="1"/>
  <c r="AJ106" i="22"/>
  <c r="AM394" i="22"/>
  <c r="AM400" i="22" s="1"/>
  <c r="AL363" i="22"/>
  <c r="AO403" i="22"/>
  <c r="AC228" i="22"/>
  <c r="AC300" i="22" s="1"/>
  <c r="AC232" i="22"/>
  <c r="AC233" i="22" s="1"/>
  <c r="AI169" i="22"/>
  <c r="AN231" i="22"/>
  <c r="AK32" i="22"/>
  <c r="N236" i="21" l="1"/>
  <c r="AN260" i="22" s="1"/>
  <c r="AJ228" i="22"/>
  <c r="AJ300" i="22" s="1"/>
  <c r="P235" i="21"/>
  <c r="AJ169" i="22"/>
  <c r="AL147" i="22"/>
  <c r="AL125" i="22"/>
  <c r="AL103" i="22"/>
  <c r="AL81" i="22"/>
  <c r="AL92" i="22"/>
  <c r="AL114" i="22"/>
  <c r="AP330" i="22"/>
  <c r="AQ386" i="22" s="1"/>
  <c r="AQ393" i="22" s="1"/>
  <c r="AQ399" i="22" s="1"/>
  <c r="AQ407" i="22" s="1"/>
  <c r="AQ413" i="22" s="1"/>
  <c r="AP126" i="22"/>
  <c r="AP226" i="22"/>
  <c r="AP150" i="22"/>
  <c r="AP127" i="22"/>
  <c r="AP115" i="22"/>
  <c r="AP116" i="22"/>
  <c r="AP149" i="22"/>
  <c r="AP93" i="22"/>
  <c r="AJ190" i="22" s="1"/>
  <c r="AP76" i="22"/>
  <c r="AP94" i="22"/>
  <c r="AP82" i="22"/>
  <c r="AP104" i="22"/>
  <c r="AP83" i="22"/>
  <c r="AP42" i="22"/>
  <c r="AP30" i="22"/>
  <c r="AP52" i="22"/>
  <c r="AP31" i="22"/>
  <c r="AP19" i="22"/>
  <c r="AP53" i="22"/>
  <c r="AP20" i="22"/>
  <c r="AP8" i="22"/>
  <c r="AP105" i="22"/>
  <c r="AP75" i="22"/>
  <c r="AP41" i="22"/>
  <c r="AQ3" i="22"/>
  <c r="AP9" i="22"/>
  <c r="AN395" i="22"/>
  <c r="AN402" i="22" s="1"/>
  <c r="AM369" i="22"/>
  <c r="AK169" i="22"/>
  <c r="AL85" i="22"/>
  <c r="AE408" i="22"/>
  <c r="AH408" i="22"/>
  <c r="AF408" i="22"/>
  <c r="AP403" i="22"/>
  <c r="AO236" i="22"/>
  <c r="AO231" i="22"/>
  <c r="AO74" i="22"/>
  <c r="AM73" i="22"/>
  <c r="AM51" i="22"/>
  <c r="AM7" i="22"/>
  <c r="AM40" i="22"/>
  <c r="AM29" i="22"/>
  <c r="AM18" i="22"/>
  <c r="AG408" i="22"/>
  <c r="AO360" i="22"/>
  <c r="AO361" i="22" s="1"/>
  <c r="AO362" i="22" s="1"/>
  <c r="AO230" i="22"/>
  <c r="AO366" i="22"/>
  <c r="AO367" i="22" s="1"/>
  <c r="AO368" i="22" s="1"/>
  <c r="AO235" i="22"/>
  <c r="AO395" i="22"/>
  <c r="AO402" i="22" s="1"/>
  <c r="AN369" i="22"/>
  <c r="AD408" i="22"/>
  <c r="AL73" i="22"/>
  <c r="AL18" i="22"/>
  <c r="AL40" i="22"/>
  <c r="AL51" i="22"/>
  <c r="AL29" i="22"/>
  <c r="AL7" i="22"/>
  <c r="AK408" i="22"/>
  <c r="AP337" i="22"/>
  <c r="AP334" i="22"/>
  <c r="AP142" i="22"/>
  <c r="AP130" i="22"/>
  <c r="AP141" i="22"/>
  <c r="AP109" i="22"/>
  <c r="AP131" i="22"/>
  <c r="AP119" i="22"/>
  <c r="AP108" i="22"/>
  <c r="AP97" i="22"/>
  <c r="AP67" i="22"/>
  <c r="AP57" i="22"/>
  <c r="AP86" i="22"/>
  <c r="AP46" i="22"/>
  <c r="AP120" i="22"/>
  <c r="AP98" i="22"/>
  <c r="AP68" i="22"/>
  <c r="AP45" i="22"/>
  <c r="AP34" i="22"/>
  <c r="AP13" i="22"/>
  <c r="AP56" i="22"/>
  <c r="AP23" i="22"/>
  <c r="AP87" i="22"/>
  <c r="AP35" i="22"/>
  <c r="AP12" i="22"/>
  <c r="AQ2" i="22"/>
  <c r="AP24" i="22"/>
  <c r="AI408" i="22"/>
  <c r="AN361" i="22"/>
  <c r="AN362" i="22" s="1"/>
  <c r="AO148" i="22"/>
  <c r="AH409" i="22"/>
  <c r="AI401" i="22"/>
  <c r="AK228" i="22"/>
  <c r="AK300" i="22" s="1"/>
  <c r="AK232" i="22"/>
  <c r="AK233" i="22" s="1"/>
  <c r="AJ408" i="22"/>
  <c r="O236" i="21" l="1"/>
  <c r="AO260" i="22" s="1"/>
  <c r="Q235" i="21"/>
  <c r="AP394" i="22"/>
  <c r="AP400" i="22" s="1"/>
  <c r="AO363" i="22"/>
  <c r="AJ189" i="22"/>
  <c r="AO394" i="22"/>
  <c r="AO400" i="22" s="1"/>
  <c r="AN363" i="22"/>
  <c r="AM44" i="22"/>
  <c r="AN44" i="22" s="1"/>
  <c r="AL43" i="22"/>
  <c r="AM43" i="22"/>
  <c r="AQ403" i="22"/>
  <c r="AQ126" i="22"/>
  <c r="AQ226" i="22"/>
  <c r="AQ149" i="22"/>
  <c r="AQ127" i="22"/>
  <c r="AQ330" i="22"/>
  <c r="AR386" i="22" s="1"/>
  <c r="AR393" i="22" s="1"/>
  <c r="AR399" i="22" s="1"/>
  <c r="AR407" i="22" s="1"/>
  <c r="AR413" i="22" s="1"/>
  <c r="AQ115" i="22"/>
  <c r="AQ116" i="22"/>
  <c r="AQ104" i="22"/>
  <c r="AQ94" i="22"/>
  <c r="AQ82" i="22"/>
  <c r="AQ83" i="22"/>
  <c r="AQ52" i="22"/>
  <c r="AQ150" i="22"/>
  <c r="AQ105" i="22"/>
  <c r="AQ75" i="22"/>
  <c r="AQ93" i="22"/>
  <c r="AQ31" i="22"/>
  <c r="AQ19" i="22"/>
  <c r="AQ53" i="22"/>
  <c r="AQ20" i="22"/>
  <c r="AQ8" i="22"/>
  <c r="AQ41" i="22"/>
  <c r="AQ9" i="22"/>
  <c r="AR3" i="22"/>
  <c r="AQ42" i="22"/>
  <c r="AQ30" i="22"/>
  <c r="AQ76" i="22"/>
  <c r="AP360" i="22"/>
  <c r="AP361" i="22" s="1"/>
  <c r="AP362" i="22" s="1"/>
  <c r="AP230" i="22"/>
  <c r="AP236" i="22"/>
  <c r="AL234" i="22"/>
  <c r="AL237" i="22" s="1"/>
  <c r="AL238" i="22" s="1"/>
  <c r="AL84" i="22"/>
  <c r="AM85" i="22"/>
  <c r="AM32" i="22"/>
  <c r="AP231" i="22"/>
  <c r="AM96" i="22"/>
  <c r="AL95" i="22"/>
  <c r="AL408" i="22"/>
  <c r="AI409" i="22"/>
  <c r="AJ401" i="22"/>
  <c r="AL229" i="22"/>
  <c r="AL170" i="22"/>
  <c r="AL175" i="22"/>
  <c r="AL10" i="22"/>
  <c r="AM11" i="22"/>
  <c r="AL171" i="22"/>
  <c r="AL372" i="22"/>
  <c r="AL21" i="22"/>
  <c r="AM22" i="22"/>
  <c r="AN147" i="22"/>
  <c r="AN103" i="22"/>
  <c r="AN92" i="22"/>
  <c r="AN114" i="22"/>
  <c r="AN125" i="22"/>
  <c r="AN81" i="22"/>
  <c r="AP395" i="22"/>
  <c r="AP402" i="22" s="1"/>
  <c r="AO369" i="22"/>
  <c r="AM229" i="22"/>
  <c r="AM10" i="22"/>
  <c r="AM372" i="22"/>
  <c r="AL106" i="22"/>
  <c r="AM107" i="22"/>
  <c r="AQ334" i="22"/>
  <c r="AQ337" i="22"/>
  <c r="AQ142" i="22"/>
  <c r="AQ130" i="22"/>
  <c r="AQ141" i="22"/>
  <c r="AQ131" i="22"/>
  <c r="AQ119" i="22"/>
  <c r="AQ108" i="22"/>
  <c r="AQ120" i="22"/>
  <c r="AQ86" i="22"/>
  <c r="AQ46" i="22"/>
  <c r="AQ98" i="22"/>
  <c r="AQ68" i="22"/>
  <c r="AQ56" i="22"/>
  <c r="AQ87" i="22"/>
  <c r="AQ109" i="22"/>
  <c r="AQ23" i="22"/>
  <c r="AQ97" i="22"/>
  <c r="AQ57" i="22"/>
  <c r="AQ35" i="22"/>
  <c r="AQ12" i="22"/>
  <c r="AQ24" i="22"/>
  <c r="AR2" i="22"/>
  <c r="AQ45" i="22"/>
  <c r="AQ13" i="22"/>
  <c r="AQ34" i="22"/>
  <c r="AQ67" i="22"/>
  <c r="AL54" i="22"/>
  <c r="AM55" i="22"/>
  <c r="AN55" i="22" s="1"/>
  <c r="AM33" i="22"/>
  <c r="AL32" i="22"/>
  <c r="AM21" i="22"/>
  <c r="AM54" i="22"/>
  <c r="AM147" i="22"/>
  <c r="AM92" i="22"/>
  <c r="AM114" i="22"/>
  <c r="AM125" i="22"/>
  <c r="AM103" i="22"/>
  <c r="AM81" i="22"/>
  <c r="AP74" i="22"/>
  <c r="AP366" i="22"/>
  <c r="AP367" i="22" s="1"/>
  <c r="AP368" i="22" s="1"/>
  <c r="AP235" i="22"/>
  <c r="AP148" i="22"/>
  <c r="AL117" i="22"/>
  <c r="AM118" i="22"/>
  <c r="AL128" i="22"/>
  <c r="AM129" i="22"/>
  <c r="AN33" i="22" l="1"/>
  <c r="P236" i="21"/>
  <c r="AP260" i="22" s="1"/>
  <c r="R235" i="21"/>
  <c r="AQ236" i="22"/>
  <c r="AQ74" i="22"/>
  <c r="AR403" i="22"/>
  <c r="AO73" i="22"/>
  <c r="AO29" i="22"/>
  <c r="AO40" i="22"/>
  <c r="AO7" i="22"/>
  <c r="AO51" i="22"/>
  <c r="AO18" i="22"/>
  <c r="AN117" i="22"/>
  <c r="AQ394" i="22"/>
  <c r="AQ400" i="22" s="1"/>
  <c r="AP363" i="22"/>
  <c r="AN73" i="22"/>
  <c r="AN29" i="22"/>
  <c r="AN40" i="22"/>
  <c r="AN7" i="22"/>
  <c r="AN51" i="22"/>
  <c r="AN18" i="22"/>
  <c r="AM234" i="22"/>
  <c r="AM237" i="22" s="1"/>
  <c r="AM238" i="22" s="1"/>
  <c r="AN85" i="22"/>
  <c r="AO85" i="22" s="1"/>
  <c r="AM84" i="22"/>
  <c r="AL169" i="22"/>
  <c r="AQ231" i="22"/>
  <c r="AQ395" i="22"/>
  <c r="AQ402" i="22" s="1"/>
  <c r="AP369" i="22"/>
  <c r="AM106" i="22"/>
  <c r="AN107" i="22"/>
  <c r="AO107" i="22" s="1"/>
  <c r="AM171" i="22"/>
  <c r="AM232" i="22"/>
  <c r="AM233" i="22" s="1"/>
  <c r="AN234" i="22"/>
  <c r="AN237" i="22" s="1"/>
  <c r="AN238" i="22" s="1"/>
  <c r="AN84" i="22"/>
  <c r="AN106" i="22"/>
  <c r="AL228" i="22"/>
  <c r="AL300" i="22" s="1"/>
  <c r="AL232" i="22"/>
  <c r="AL233" i="22" s="1"/>
  <c r="AQ366" i="22"/>
  <c r="AQ367" i="22" s="1"/>
  <c r="AQ368" i="22" s="1"/>
  <c r="AQ235" i="22"/>
  <c r="AQ148" i="22"/>
  <c r="AN118" i="22"/>
  <c r="AO118" i="22" s="1"/>
  <c r="AM117" i="22"/>
  <c r="AO147" i="22"/>
  <c r="AO103" i="22"/>
  <c r="AO92" i="22"/>
  <c r="AO114" i="22"/>
  <c r="AO125" i="22"/>
  <c r="AO81" i="22"/>
  <c r="AR330" i="22"/>
  <c r="AS386" i="22" s="1"/>
  <c r="AS393" i="22" s="1"/>
  <c r="AS399" i="22" s="1"/>
  <c r="AS407" i="22" s="1"/>
  <c r="AS413" i="22" s="1"/>
  <c r="AR226" i="22"/>
  <c r="AR149" i="22"/>
  <c r="AR127" i="22"/>
  <c r="AR150" i="22"/>
  <c r="AR126" i="22"/>
  <c r="AR116" i="22"/>
  <c r="AR104" i="22"/>
  <c r="AR105" i="22"/>
  <c r="AR83" i="22"/>
  <c r="AR52" i="22"/>
  <c r="AR115" i="22"/>
  <c r="AR75" i="22"/>
  <c r="AR53" i="22"/>
  <c r="AR93" i="22"/>
  <c r="AR76" i="22"/>
  <c r="AR94" i="22"/>
  <c r="AR20" i="22"/>
  <c r="AR8" i="22"/>
  <c r="AR82" i="22"/>
  <c r="AR41" i="22"/>
  <c r="AR9" i="22"/>
  <c r="AS3" i="22"/>
  <c r="AR42" i="22"/>
  <c r="AR30" i="22"/>
  <c r="AR31" i="22"/>
  <c r="AR19" i="22"/>
  <c r="AN96" i="22"/>
  <c r="AO96" i="22" s="1"/>
  <c r="AM95" i="22"/>
  <c r="AM175" i="22"/>
  <c r="AN95" i="22"/>
  <c r="AN129" i="22"/>
  <c r="AO129" i="22" s="1"/>
  <c r="AM128" i="22"/>
  <c r="AN22" i="22"/>
  <c r="AR334" i="22"/>
  <c r="AR141" i="22"/>
  <c r="AR131" i="22"/>
  <c r="AR337" i="22"/>
  <c r="AR130" i="22"/>
  <c r="AR108" i="22"/>
  <c r="AR120" i="22"/>
  <c r="AR109" i="22"/>
  <c r="AR98" i="22"/>
  <c r="AR68" i="22"/>
  <c r="AR56" i="22"/>
  <c r="AR142" i="22"/>
  <c r="AR87" i="22"/>
  <c r="AR45" i="22"/>
  <c r="AR119" i="22"/>
  <c r="AR97" i="22"/>
  <c r="AR67" i="22"/>
  <c r="AR57" i="22"/>
  <c r="AR46" i="22"/>
  <c r="AR35" i="22"/>
  <c r="AR12" i="22"/>
  <c r="AR24" i="22"/>
  <c r="AS2" i="22"/>
  <c r="AR86" i="22"/>
  <c r="AR34" i="22"/>
  <c r="AR13" i="22"/>
  <c r="AR23" i="22"/>
  <c r="AN11" i="22"/>
  <c r="AM170" i="22"/>
  <c r="AN128" i="22"/>
  <c r="AJ409" i="22"/>
  <c r="AK401" i="22"/>
  <c r="AQ360" i="22"/>
  <c r="AQ361" i="22" s="1"/>
  <c r="AQ362" i="22" s="1"/>
  <c r="AQ230" i="22"/>
  <c r="Q236" i="21" l="1"/>
  <c r="AQ260" i="22" s="1"/>
  <c r="S235" i="21"/>
  <c r="AR366" i="22"/>
  <c r="AR367" i="22" s="1"/>
  <c r="AR368" i="22" s="1"/>
  <c r="AR235" i="22"/>
  <c r="AP73" i="22"/>
  <c r="AP29" i="22"/>
  <c r="AP51" i="22"/>
  <c r="AP7" i="22"/>
  <c r="AP40" i="22"/>
  <c r="AP18" i="22"/>
  <c r="AS330" i="22"/>
  <c r="AT386" i="22" s="1"/>
  <c r="AT393" i="22" s="1"/>
  <c r="AT399" i="22" s="1"/>
  <c r="AT407" i="22" s="1"/>
  <c r="AT413" i="22" s="1"/>
  <c r="AS226" i="22"/>
  <c r="AS150" i="22"/>
  <c r="AS149" i="22"/>
  <c r="AS127" i="22"/>
  <c r="AS105" i="22"/>
  <c r="AS115" i="22"/>
  <c r="AS75" i="22"/>
  <c r="AS53" i="22"/>
  <c r="AS116" i="22"/>
  <c r="AS104" i="22"/>
  <c r="AS93" i="22"/>
  <c r="AS76" i="22"/>
  <c r="AS126" i="22"/>
  <c r="AS94" i="22"/>
  <c r="AS82" i="22"/>
  <c r="AS52" i="22"/>
  <c r="AS41" i="22"/>
  <c r="AS9" i="22"/>
  <c r="AT3" i="22"/>
  <c r="AS83" i="22"/>
  <c r="AS42" i="22"/>
  <c r="AS30" i="22"/>
  <c r="AS31" i="22"/>
  <c r="AS19" i="22"/>
  <c r="AS20" i="22"/>
  <c r="AS8" i="22"/>
  <c r="AK190" i="22"/>
  <c r="AO117" i="22"/>
  <c r="AP118" i="22"/>
  <c r="AP147" i="22"/>
  <c r="AP81" i="22"/>
  <c r="AP125" i="22"/>
  <c r="AP92" i="22"/>
  <c r="AP114" i="22"/>
  <c r="AP103" i="22"/>
  <c r="AN43" i="22"/>
  <c r="AO44" i="22"/>
  <c r="AP44" i="22" s="1"/>
  <c r="AO229" i="22"/>
  <c r="AO175" i="22"/>
  <c r="AO170" i="22"/>
  <c r="AO10" i="22"/>
  <c r="AO171" i="22"/>
  <c r="AO372" i="22"/>
  <c r="AK409" i="22"/>
  <c r="AL401" i="22"/>
  <c r="AO128" i="22"/>
  <c r="AP129" i="22"/>
  <c r="AM408" i="22"/>
  <c r="AO54" i="22"/>
  <c r="AR360" i="22"/>
  <c r="AR361" i="22" s="1"/>
  <c r="AR362" i="22" s="1"/>
  <c r="AR230" i="22"/>
  <c r="AM169" i="22"/>
  <c r="AR231" i="22"/>
  <c r="AR236" i="22"/>
  <c r="AR148" i="22"/>
  <c r="AO95" i="22"/>
  <c r="AP96" i="22"/>
  <c r="AN408" i="22"/>
  <c r="AO22" i="22"/>
  <c r="AP22" i="22" s="1"/>
  <c r="AN21" i="22"/>
  <c r="AN32" i="22"/>
  <c r="AO33" i="22"/>
  <c r="AO43" i="22"/>
  <c r="AN175" i="22"/>
  <c r="AN170" i="22"/>
  <c r="AN229" i="22"/>
  <c r="AO11" i="22"/>
  <c r="AP11" i="22" s="1"/>
  <c r="AN10" i="22"/>
  <c r="AN171" i="22"/>
  <c r="AN372" i="22"/>
  <c r="Q36" i="20" s="1"/>
  <c r="AR394" i="22"/>
  <c r="AR400" i="22" s="1"/>
  <c r="AQ363" i="22"/>
  <c r="AK189" i="22"/>
  <c r="AS337" i="22"/>
  <c r="AS334" i="22"/>
  <c r="AS141" i="22"/>
  <c r="AS131" i="22"/>
  <c r="AS142" i="22"/>
  <c r="AS120" i="22"/>
  <c r="AS109" i="22"/>
  <c r="AS119" i="22"/>
  <c r="AS87" i="22"/>
  <c r="AS45" i="22"/>
  <c r="AS97" i="22"/>
  <c r="AS67" i="22"/>
  <c r="AS57" i="22"/>
  <c r="AS86" i="22"/>
  <c r="AS56" i="22"/>
  <c r="AS24" i="22"/>
  <c r="AT2" i="22"/>
  <c r="AS98" i="22"/>
  <c r="AS34" i="22"/>
  <c r="AS13" i="22"/>
  <c r="AS130" i="22"/>
  <c r="AS108" i="22"/>
  <c r="AS23" i="22"/>
  <c r="AS46" i="22"/>
  <c r="AS12" i="22"/>
  <c r="AS68" i="22"/>
  <c r="AS35" i="22"/>
  <c r="AR74" i="22"/>
  <c r="AO234" i="22"/>
  <c r="AO237" i="22" s="1"/>
  <c r="AO238" i="22" s="1"/>
  <c r="AO84" i="22"/>
  <c r="AP85" i="22"/>
  <c r="AP107" i="22"/>
  <c r="AO106" i="22"/>
  <c r="AR395" i="22"/>
  <c r="AR402" i="22" s="1"/>
  <c r="AQ369" i="22"/>
  <c r="AM228" i="22"/>
  <c r="AM300" i="22" s="1"/>
  <c r="AO55" i="22"/>
  <c r="AP55" i="22" s="1"/>
  <c r="AN54" i="22"/>
  <c r="AO21" i="22"/>
  <c r="AO32" i="22"/>
  <c r="AP33" i="22"/>
  <c r="AS403" i="22"/>
  <c r="R236" i="21" l="1"/>
  <c r="AR260" i="22" s="1"/>
  <c r="AT403" i="22"/>
  <c r="T235" i="21"/>
  <c r="AS236" i="22"/>
  <c r="AP117" i="22"/>
  <c r="AQ118" i="22"/>
  <c r="AO169" i="22"/>
  <c r="AQ96" i="22"/>
  <c r="AP95" i="22"/>
  <c r="AT330" i="22"/>
  <c r="AU386" i="22" s="1"/>
  <c r="AU393" i="22" s="1"/>
  <c r="AU399" i="22" s="1"/>
  <c r="AU407" i="22" s="1"/>
  <c r="AU413" i="22" s="1"/>
  <c r="AT226" i="22"/>
  <c r="AT126" i="22"/>
  <c r="AT150" i="22"/>
  <c r="AT115" i="22"/>
  <c r="AT149" i="22"/>
  <c r="AT116" i="22"/>
  <c r="AT104" i="22"/>
  <c r="AT93" i="22"/>
  <c r="AT76" i="22"/>
  <c r="AT105" i="22"/>
  <c r="AT94" i="22"/>
  <c r="AT82" i="22"/>
  <c r="AT127" i="22"/>
  <c r="AT83" i="22"/>
  <c r="AT53" i="22"/>
  <c r="AT42" i="22"/>
  <c r="AT30" i="22"/>
  <c r="AT31" i="22"/>
  <c r="AT19" i="22"/>
  <c r="AT75" i="22"/>
  <c r="AT20" i="22"/>
  <c r="AT8" i="22"/>
  <c r="AT41" i="22"/>
  <c r="AU3" i="22"/>
  <c r="AT52" i="22"/>
  <c r="AT9" i="22"/>
  <c r="AS366" i="22"/>
  <c r="AS367" i="22" s="1"/>
  <c r="AS368" i="22" s="1"/>
  <c r="AS235" i="22"/>
  <c r="AS74" i="22"/>
  <c r="AS148" i="22"/>
  <c r="AP54" i="22"/>
  <c r="AQ55" i="22"/>
  <c r="AS395" i="22"/>
  <c r="AS402" i="22" s="1"/>
  <c r="AR369" i="22"/>
  <c r="AS394" i="22"/>
  <c r="AS400" i="22" s="1"/>
  <c r="AR363" i="22"/>
  <c r="AP229" i="22"/>
  <c r="AP175" i="22"/>
  <c r="AP170" i="22"/>
  <c r="AP10" i="22"/>
  <c r="AQ11" i="22"/>
  <c r="AP171" i="22"/>
  <c r="AP372" i="22"/>
  <c r="AQ147" i="22"/>
  <c r="AQ125" i="22"/>
  <c r="AQ81" i="22"/>
  <c r="AQ103" i="22"/>
  <c r="AQ92" i="22"/>
  <c r="AQ114" i="22"/>
  <c r="AN228" i="22"/>
  <c r="AN300" i="22" s="1"/>
  <c r="AN232" i="22"/>
  <c r="AN233" i="22" s="1"/>
  <c r="AP128" i="22"/>
  <c r="AQ129" i="22"/>
  <c r="AS360" i="22"/>
  <c r="AS361" i="22" s="1"/>
  <c r="AS362" i="22" s="1"/>
  <c r="AS230" i="22"/>
  <c r="AS231" i="22"/>
  <c r="AP21" i="22"/>
  <c r="AQ22" i="22"/>
  <c r="AQ33" i="22"/>
  <c r="AP32" i="22"/>
  <c r="AT337" i="22"/>
  <c r="AT334" i="22"/>
  <c r="AT142" i="22"/>
  <c r="AT130" i="22"/>
  <c r="AT109" i="22"/>
  <c r="AT119" i="22"/>
  <c r="AT108" i="22"/>
  <c r="AT97" i="22"/>
  <c r="AT67" i="22"/>
  <c r="AT57" i="22"/>
  <c r="AT120" i="22"/>
  <c r="AT86" i="22"/>
  <c r="AT46" i="22"/>
  <c r="AT131" i="22"/>
  <c r="AT98" i="22"/>
  <c r="AT68" i="22"/>
  <c r="AT141" i="22"/>
  <c r="AT34" i="22"/>
  <c r="AT13" i="22"/>
  <c r="AT87" i="22"/>
  <c r="AT23" i="22"/>
  <c r="AT45" i="22"/>
  <c r="AT35" i="22"/>
  <c r="AT12" i="22"/>
  <c r="AT56" i="22"/>
  <c r="AU2" i="22"/>
  <c r="AT24" i="22"/>
  <c r="AQ73" i="22"/>
  <c r="AQ18" i="22"/>
  <c r="AQ51" i="22"/>
  <c r="AQ7" i="22"/>
  <c r="AQ29" i="22"/>
  <c r="AQ40" i="22"/>
  <c r="AN169" i="22"/>
  <c r="AL409" i="22"/>
  <c r="AM401" i="22"/>
  <c r="AO228" i="22"/>
  <c r="AO300" i="22" s="1"/>
  <c r="AO232" i="22"/>
  <c r="AO233" i="22" s="1"/>
  <c r="AP106" i="22"/>
  <c r="AQ107" i="22"/>
  <c r="AP234" i="22"/>
  <c r="AP237" i="22" s="1"/>
  <c r="AP238" i="22" s="1"/>
  <c r="AP84" i="22"/>
  <c r="AQ85" i="22"/>
  <c r="AQ44" i="22"/>
  <c r="AP43" i="22"/>
  <c r="S236" i="21" l="1"/>
  <c r="AS260" i="22" s="1"/>
  <c r="U235" i="21"/>
  <c r="AU403" i="22"/>
  <c r="AR44" i="22"/>
  <c r="AQ43" i="22"/>
  <c r="AR96" i="22"/>
  <c r="AQ95" i="22"/>
  <c r="AR73" i="22"/>
  <c r="AR40" i="22"/>
  <c r="AR18" i="22"/>
  <c r="AR7" i="22"/>
  <c r="AR29" i="22"/>
  <c r="AR51" i="22"/>
  <c r="AT74" i="22"/>
  <c r="AT366" i="22"/>
  <c r="AT367" i="22" s="1"/>
  <c r="AT368" i="22" s="1"/>
  <c r="AT235" i="22"/>
  <c r="AR33" i="22"/>
  <c r="AQ32" i="22"/>
  <c r="AQ106" i="22"/>
  <c r="AR107" i="22"/>
  <c r="AT395" i="22"/>
  <c r="AT402" i="22" s="1"/>
  <c r="AS369" i="22"/>
  <c r="AL189" i="22"/>
  <c r="AM409" i="22"/>
  <c r="AN401" i="22"/>
  <c r="AO408" i="22"/>
  <c r="AU330" i="22"/>
  <c r="AV386" i="22" s="1"/>
  <c r="AV393" i="22" s="1"/>
  <c r="AV399" i="22" s="1"/>
  <c r="AV407" i="22" s="1"/>
  <c r="AV413" i="22" s="1"/>
  <c r="AU126" i="22"/>
  <c r="AU149" i="22"/>
  <c r="AU127" i="22"/>
  <c r="AU226" i="22"/>
  <c r="AU115" i="22"/>
  <c r="AU116" i="22"/>
  <c r="AU104" i="22"/>
  <c r="AU150" i="22"/>
  <c r="AU105" i="22"/>
  <c r="AU94" i="22"/>
  <c r="AU82" i="22"/>
  <c r="AU83" i="22"/>
  <c r="AU52" i="22"/>
  <c r="AU75" i="22"/>
  <c r="AU31" i="22"/>
  <c r="AU19" i="22"/>
  <c r="AU20" i="22"/>
  <c r="AU8" i="22"/>
  <c r="AU76" i="22"/>
  <c r="AU41" i="22"/>
  <c r="AU9" i="22"/>
  <c r="AV3" i="22"/>
  <c r="AU42" i="22"/>
  <c r="AU30" i="22"/>
  <c r="AU53" i="22"/>
  <c r="AU93" i="22"/>
  <c r="AL190" i="22"/>
  <c r="AP408" i="22"/>
  <c r="AQ229" i="22"/>
  <c r="AQ170" i="22"/>
  <c r="AQ175" i="22"/>
  <c r="AQ10" i="22"/>
  <c r="AR11" i="22"/>
  <c r="AQ171" i="22"/>
  <c r="AQ372" i="22"/>
  <c r="AT394" i="22"/>
  <c r="AT400" i="22" s="1"/>
  <c r="AS363" i="22"/>
  <c r="AQ234" i="22"/>
  <c r="AQ237" i="22" s="1"/>
  <c r="AQ238" i="22" s="1"/>
  <c r="AR85" i="22"/>
  <c r="AQ84" i="22"/>
  <c r="AP228" i="22"/>
  <c r="AP300" i="22" s="1"/>
  <c r="AP232" i="22"/>
  <c r="AP233" i="22" s="1"/>
  <c r="AR147" i="22"/>
  <c r="AR92" i="22"/>
  <c r="AR114" i="22"/>
  <c r="AR103" i="22"/>
  <c r="AR125" i="22"/>
  <c r="AR81" i="22"/>
  <c r="AT231" i="22"/>
  <c r="AT360" i="22"/>
  <c r="AT361" i="22" s="1"/>
  <c r="AT362" i="22" s="1"/>
  <c r="AT230" i="22"/>
  <c r="AT236" i="22"/>
  <c r="AR22" i="22"/>
  <c r="AQ21" i="22"/>
  <c r="AP169" i="22"/>
  <c r="AQ54" i="22"/>
  <c r="AR55" i="22"/>
  <c r="AU334" i="22"/>
  <c r="AU337" i="22"/>
  <c r="AU142" i="22"/>
  <c r="AU130" i="22"/>
  <c r="AU141" i="22"/>
  <c r="AU119" i="22"/>
  <c r="AU108" i="22"/>
  <c r="AU131" i="22"/>
  <c r="AU120" i="22"/>
  <c r="AU86" i="22"/>
  <c r="AU46" i="22"/>
  <c r="AU98" i="22"/>
  <c r="AU68" i="22"/>
  <c r="AU56" i="22"/>
  <c r="AU109" i="22"/>
  <c r="AU87" i="22"/>
  <c r="AU97" i="22"/>
  <c r="AU23" i="22"/>
  <c r="AU45" i="22"/>
  <c r="AU35" i="22"/>
  <c r="AU12" i="22"/>
  <c r="AU67" i="22"/>
  <c r="AU24" i="22"/>
  <c r="AV2" i="22"/>
  <c r="AU57" i="22"/>
  <c r="AU34" i="22"/>
  <c r="AU13" i="22"/>
  <c r="AR118" i="22"/>
  <c r="AQ117" i="22"/>
  <c r="AR129" i="22"/>
  <c r="AQ128" i="22"/>
  <c r="AT148" i="22"/>
  <c r="T236" i="21" l="1"/>
  <c r="AT260" i="22" s="1"/>
  <c r="V235" i="21"/>
  <c r="AU236" i="22"/>
  <c r="AT363" i="22"/>
  <c r="AU394" i="22"/>
  <c r="AU400" i="22" s="1"/>
  <c r="AS73" i="22"/>
  <c r="AS7" i="22"/>
  <c r="AS51" i="22"/>
  <c r="AS18" i="22"/>
  <c r="AS40" i="22"/>
  <c r="AS29" i="22"/>
  <c r="AN409" i="22"/>
  <c r="AO401" i="22"/>
  <c r="AR32" i="22"/>
  <c r="AS33" i="22"/>
  <c r="AS129" i="22"/>
  <c r="AR128" i="22"/>
  <c r="AQ228" i="22"/>
  <c r="AQ300" i="22" s="1"/>
  <c r="AQ232" i="22"/>
  <c r="AQ233" i="22" s="1"/>
  <c r="AU366" i="22"/>
  <c r="AU367" i="22" s="1"/>
  <c r="AU368" i="22" s="1"/>
  <c r="AU235" i="22"/>
  <c r="AS147" i="22"/>
  <c r="AS92" i="22"/>
  <c r="AS114" i="22"/>
  <c r="AS103" i="22"/>
  <c r="AS125" i="22"/>
  <c r="AS81" i="22"/>
  <c r="AR175" i="22"/>
  <c r="AR170" i="22"/>
  <c r="AR229" i="22"/>
  <c r="AS11" i="22"/>
  <c r="AR10" i="22"/>
  <c r="AR171" i="22"/>
  <c r="AR372" i="22"/>
  <c r="AR234" i="22"/>
  <c r="AR237" i="22" s="1"/>
  <c r="AR238" i="22" s="1"/>
  <c r="AS85" i="22"/>
  <c r="AR84" i="22"/>
  <c r="AU395" i="22"/>
  <c r="AU402" i="22" s="1"/>
  <c r="AT369" i="22"/>
  <c r="AV334" i="22"/>
  <c r="AV337" i="22"/>
  <c r="AV141" i="22"/>
  <c r="AV131" i="22"/>
  <c r="AV108" i="22"/>
  <c r="AV120" i="22"/>
  <c r="AV142" i="22"/>
  <c r="AV130" i="22"/>
  <c r="AV109" i="22"/>
  <c r="AV98" i="22"/>
  <c r="AV68" i="22"/>
  <c r="AV56" i="22"/>
  <c r="AV119" i="22"/>
  <c r="AV87" i="22"/>
  <c r="AV45" i="22"/>
  <c r="AV97" i="22"/>
  <c r="AV67" i="22"/>
  <c r="AV35" i="22"/>
  <c r="AV12" i="22"/>
  <c r="AV86" i="22"/>
  <c r="AV24" i="22"/>
  <c r="AW2" i="22"/>
  <c r="AV57" i="22"/>
  <c r="AV46" i="22"/>
  <c r="AV34" i="22"/>
  <c r="AV13" i="22"/>
  <c r="AV23" i="22"/>
  <c r="AS107" i="22"/>
  <c r="AR106" i="22"/>
  <c r="AQ408" i="22"/>
  <c r="AV330" i="22"/>
  <c r="AW386" i="22" s="1"/>
  <c r="AW393" i="22" s="1"/>
  <c r="AW399" i="22" s="1"/>
  <c r="AW407" i="22" s="1"/>
  <c r="AW413" i="22" s="1"/>
  <c r="AV226" i="22"/>
  <c r="AV149" i="22"/>
  <c r="AV127" i="22"/>
  <c r="AV150" i="22"/>
  <c r="AV116" i="22"/>
  <c r="AV104" i="22"/>
  <c r="AV105" i="22"/>
  <c r="AV126" i="22"/>
  <c r="AV115" i="22"/>
  <c r="AV83" i="22"/>
  <c r="AV52" i="22"/>
  <c r="AV75" i="22"/>
  <c r="AV53" i="22"/>
  <c r="AV93" i="22"/>
  <c r="AV76" i="22"/>
  <c r="AV82" i="22"/>
  <c r="AV20" i="22"/>
  <c r="AV8" i="22"/>
  <c r="AV41" i="22"/>
  <c r="AV9" i="22"/>
  <c r="AW3" i="22"/>
  <c r="AV42" i="22"/>
  <c r="AV30" i="22"/>
  <c r="AV31" i="22"/>
  <c r="AV94" i="22"/>
  <c r="AV19" i="22"/>
  <c r="AM189" i="22" s="1"/>
  <c r="AU360" i="22"/>
  <c r="AU361" i="22" s="1"/>
  <c r="AU362" i="22" s="1"/>
  <c r="AU230" i="22"/>
  <c r="AU74" i="22"/>
  <c r="AU148" i="22"/>
  <c r="AV403" i="22"/>
  <c r="AS22" i="22"/>
  <c r="AR21" i="22"/>
  <c r="AR95" i="22"/>
  <c r="AS96" i="22"/>
  <c r="AQ169" i="22"/>
  <c r="AS118" i="22"/>
  <c r="AR117" i="22"/>
  <c r="AU231" i="22"/>
  <c r="AS55" i="22"/>
  <c r="AR54" i="22"/>
  <c r="AR43" i="22"/>
  <c r="AS44" i="22"/>
  <c r="U236" i="21" l="1"/>
  <c r="AU260" i="22" s="1"/>
  <c r="W235" i="21"/>
  <c r="AV394" i="22"/>
  <c r="AV400" i="22" s="1"/>
  <c r="AU363" i="22"/>
  <c r="AW403" i="22"/>
  <c r="AV360" i="22"/>
  <c r="AV361" i="22" s="1"/>
  <c r="AV362" i="22" s="1"/>
  <c r="AV230" i="22"/>
  <c r="AM190" i="22"/>
  <c r="AV236" i="22"/>
  <c r="AW337" i="22"/>
  <c r="AW334" i="22"/>
  <c r="AW141" i="22"/>
  <c r="AW131" i="22"/>
  <c r="AW142" i="22"/>
  <c r="AW120" i="22"/>
  <c r="AW130" i="22"/>
  <c r="AW109" i="22"/>
  <c r="AW119" i="22"/>
  <c r="AW87" i="22"/>
  <c r="AW45" i="22"/>
  <c r="AW97" i="22"/>
  <c r="AW67" i="22"/>
  <c r="AW57" i="22"/>
  <c r="AW108" i="22"/>
  <c r="AW86" i="22"/>
  <c r="AW98" i="22"/>
  <c r="AW24" i="22"/>
  <c r="AX2" i="22"/>
  <c r="AW46" i="22"/>
  <c r="AW34" i="22"/>
  <c r="AW13" i="22"/>
  <c r="AW68" i="22"/>
  <c r="AW56" i="22"/>
  <c r="AW23" i="22"/>
  <c r="AW35" i="22"/>
  <c r="AW12" i="22"/>
  <c r="AR228" i="22"/>
  <c r="AR300" i="22" s="1"/>
  <c r="AR232" i="22"/>
  <c r="AR233" i="22" s="1"/>
  <c r="AS128" i="22"/>
  <c r="AT129" i="22"/>
  <c r="AT55" i="22"/>
  <c r="AS54" i="22"/>
  <c r="AT73" i="22"/>
  <c r="AT51" i="22"/>
  <c r="AT7" i="22"/>
  <c r="AT40" i="22"/>
  <c r="AT29" i="22"/>
  <c r="AT18" i="22"/>
  <c r="AS234" i="22"/>
  <c r="AS237" i="22" s="1"/>
  <c r="AS238" i="22" s="1"/>
  <c r="AS84" i="22"/>
  <c r="AT85" i="22"/>
  <c r="AS95" i="22"/>
  <c r="AT96" i="22"/>
  <c r="AR408" i="22"/>
  <c r="AO409" i="22"/>
  <c r="AP401" i="22"/>
  <c r="AS21" i="22"/>
  <c r="AT22" i="22"/>
  <c r="AW330" i="22"/>
  <c r="AX386" i="22" s="1"/>
  <c r="AX393" i="22" s="1"/>
  <c r="AX399" i="22" s="1"/>
  <c r="AX407" i="22" s="1"/>
  <c r="AX413" i="22" s="1"/>
  <c r="AW226" i="22"/>
  <c r="AW150" i="22"/>
  <c r="AW149" i="22"/>
  <c r="AW105" i="22"/>
  <c r="AW126" i="22"/>
  <c r="AW127" i="22"/>
  <c r="AW115" i="22"/>
  <c r="AW116" i="22"/>
  <c r="AW75" i="22"/>
  <c r="AW53" i="22"/>
  <c r="AW93" i="22"/>
  <c r="AW76" i="22"/>
  <c r="AW94" i="22"/>
  <c r="AW82" i="22"/>
  <c r="AW83" i="22"/>
  <c r="AW41" i="22"/>
  <c r="AW9" i="22"/>
  <c r="AX3" i="22"/>
  <c r="AW42" i="22"/>
  <c r="AW30" i="22"/>
  <c r="AW104" i="22"/>
  <c r="AW52" i="22"/>
  <c r="AW31" i="22"/>
  <c r="AW19" i="22"/>
  <c r="AW20" i="22"/>
  <c r="AW8" i="22"/>
  <c r="AV148" i="22"/>
  <c r="AT147" i="22"/>
  <c r="AT114" i="22"/>
  <c r="AT81" i="22"/>
  <c r="AT125" i="22"/>
  <c r="AT92" i="22"/>
  <c r="AT103" i="22"/>
  <c r="AR169" i="22"/>
  <c r="AT107" i="22"/>
  <c r="AS106" i="22"/>
  <c r="AS32" i="22"/>
  <c r="AT33" i="22"/>
  <c r="AS229" i="22"/>
  <c r="AS170" i="22"/>
  <c r="AS175" i="22"/>
  <c r="AT11" i="22"/>
  <c r="AS10" i="22"/>
  <c r="AS171" i="22"/>
  <c r="AS372" i="22"/>
  <c r="AV231" i="22"/>
  <c r="AV366" i="22"/>
  <c r="AV367" i="22" s="1"/>
  <c r="AV368" i="22" s="1"/>
  <c r="AV235" i="22"/>
  <c r="AV74" i="22"/>
  <c r="AS117" i="22"/>
  <c r="AT118" i="22"/>
  <c r="AV395" i="22"/>
  <c r="AV402" i="22" s="1"/>
  <c r="AU369" i="22"/>
  <c r="AT44" i="22"/>
  <c r="AS43" i="22"/>
  <c r="V236" i="21" l="1"/>
  <c r="AV260" i="22" s="1"/>
  <c r="X235" i="21"/>
  <c r="AW360" i="22"/>
  <c r="AW361" i="22" s="1"/>
  <c r="AW362" i="22" s="1"/>
  <c r="AW230" i="22"/>
  <c r="AW366" i="22"/>
  <c r="AW367" i="22" s="1"/>
  <c r="AW368" i="22" s="1"/>
  <c r="AW235" i="22"/>
  <c r="AW148" i="22"/>
  <c r="AS408" i="22"/>
  <c r="AX403" i="22"/>
  <c r="AS169" i="22"/>
  <c r="AT128" i="22"/>
  <c r="AU129" i="22"/>
  <c r="AW231" i="22"/>
  <c r="AW74" i="22"/>
  <c r="AT21" i="22"/>
  <c r="AU22" i="22"/>
  <c r="AT54" i="22"/>
  <c r="AU55" i="22"/>
  <c r="AX337" i="22"/>
  <c r="AX334" i="22"/>
  <c r="AX142" i="22"/>
  <c r="AX130" i="22"/>
  <c r="AX109" i="22"/>
  <c r="AX131" i="22"/>
  <c r="AX119" i="22"/>
  <c r="AX141" i="22"/>
  <c r="AX108" i="22"/>
  <c r="AX120" i="22"/>
  <c r="AX97" i="22"/>
  <c r="AX67" i="22"/>
  <c r="AX57" i="22"/>
  <c r="AX86" i="22"/>
  <c r="AX46" i="22"/>
  <c r="AX98" i="22"/>
  <c r="AX68" i="22"/>
  <c r="AX87" i="22"/>
  <c r="AX45" i="22"/>
  <c r="AX34" i="22"/>
  <c r="AX13" i="22"/>
  <c r="AX56" i="22"/>
  <c r="AX23" i="22"/>
  <c r="AX35" i="22"/>
  <c r="AX12" i="22"/>
  <c r="AY2" i="22"/>
  <c r="AX24" i="22"/>
  <c r="AU73" i="22"/>
  <c r="AU29" i="22"/>
  <c r="AU18" i="22"/>
  <c r="AU51" i="22"/>
  <c r="AU7" i="22"/>
  <c r="AU40" i="22"/>
  <c r="AU96" i="22"/>
  <c r="AT95" i="22"/>
  <c r="AX330" i="22"/>
  <c r="AY386" i="22" s="1"/>
  <c r="AY393" i="22" s="1"/>
  <c r="AY399" i="22" s="1"/>
  <c r="AY407" i="22" s="1"/>
  <c r="AY413" i="22" s="1"/>
  <c r="AX126" i="22"/>
  <c r="AX226" i="22"/>
  <c r="AX150" i="22"/>
  <c r="AX149" i="22"/>
  <c r="AX127" i="22"/>
  <c r="AX115" i="22"/>
  <c r="AX116" i="22"/>
  <c r="AX93" i="22"/>
  <c r="AX76" i="22"/>
  <c r="AX94" i="22"/>
  <c r="AX82" i="22"/>
  <c r="AX104" i="22"/>
  <c r="AX83" i="22"/>
  <c r="AX42" i="22"/>
  <c r="AX30" i="22"/>
  <c r="AX75" i="22"/>
  <c r="AX52" i="22"/>
  <c r="AX31" i="22"/>
  <c r="AX19" i="22"/>
  <c r="AX105" i="22"/>
  <c r="AX53" i="22"/>
  <c r="AX20" i="22"/>
  <c r="AX8" i="22"/>
  <c r="AX9" i="22"/>
  <c r="AX41" i="22"/>
  <c r="AY3" i="22"/>
  <c r="AU147" i="22"/>
  <c r="AU114" i="22"/>
  <c r="AU125" i="22"/>
  <c r="AU81" i="22"/>
  <c r="AU92" i="22"/>
  <c r="AU103" i="22"/>
  <c r="AS228" i="22"/>
  <c r="AS300" i="22" s="1"/>
  <c r="AS232" i="22"/>
  <c r="AS233" i="22" s="1"/>
  <c r="AT234" i="22"/>
  <c r="AT237" i="22" s="1"/>
  <c r="AT238" i="22" s="1"/>
  <c r="AT84" i="22"/>
  <c r="AU85" i="22"/>
  <c r="AP409" i="22"/>
  <c r="AQ401" i="22"/>
  <c r="AU33" i="22"/>
  <c r="AT32" i="22"/>
  <c r="AT229" i="22"/>
  <c r="AT175" i="22"/>
  <c r="AT170" i="22"/>
  <c r="AT10" i="22"/>
  <c r="AU11" i="22"/>
  <c r="AT171" i="22"/>
  <c r="AT372" i="22"/>
  <c r="R36" i="20" s="1"/>
  <c r="AW395" i="22"/>
  <c r="AW402" i="22" s="1"/>
  <c r="AV369" i="22"/>
  <c r="AT106" i="22"/>
  <c r="AU107" i="22"/>
  <c r="AT117" i="22"/>
  <c r="AU118" i="22"/>
  <c r="AW236" i="22"/>
  <c r="AU44" i="22"/>
  <c r="AT43" i="22"/>
  <c r="AW394" i="22"/>
  <c r="AW400" i="22" s="1"/>
  <c r="AV363" i="22"/>
  <c r="W236" i="21" l="1"/>
  <c r="AW260" i="22" s="1"/>
  <c r="Y235" i="21"/>
  <c r="AY330" i="22"/>
  <c r="AZ386" i="22" s="1"/>
  <c r="AZ393" i="22" s="1"/>
  <c r="AZ399" i="22" s="1"/>
  <c r="AZ407" i="22" s="1"/>
  <c r="AZ413" i="22" s="1"/>
  <c r="AY126" i="22"/>
  <c r="AY226" i="22"/>
  <c r="AY149" i="22"/>
  <c r="AY127" i="22"/>
  <c r="AY115" i="22"/>
  <c r="AY150" i="22"/>
  <c r="AY116" i="22"/>
  <c r="AY104" i="22"/>
  <c r="AY94" i="22"/>
  <c r="AY82" i="22"/>
  <c r="AY83" i="22"/>
  <c r="AY52" i="22"/>
  <c r="AY105" i="22"/>
  <c r="AY75" i="22"/>
  <c r="AY31" i="22"/>
  <c r="AY19" i="22"/>
  <c r="AY76" i="22"/>
  <c r="AY53" i="22"/>
  <c r="AY20" i="22"/>
  <c r="AY8" i="22"/>
  <c r="AY93" i="22"/>
  <c r="AY41" i="22"/>
  <c r="AY9" i="22"/>
  <c r="AZ3" i="22"/>
  <c r="AY42" i="22"/>
  <c r="AY30" i="22"/>
  <c r="AT228" i="22"/>
  <c r="AT300" i="22" s="1"/>
  <c r="AT232" i="22"/>
  <c r="AT233" i="22" s="1"/>
  <c r="AQ409" i="22"/>
  <c r="AR401" i="22"/>
  <c r="AU106" i="22"/>
  <c r="AV107" i="22"/>
  <c r="AV118" i="22"/>
  <c r="AU117" i="22"/>
  <c r="AX236" i="22"/>
  <c r="AU54" i="22"/>
  <c r="AV55" i="22"/>
  <c r="AY403" i="22"/>
  <c r="AX394" i="22"/>
  <c r="AX400" i="22" s="1"/>
  <c r="AW363" i="22"/>
  <c r="AV147" i="22"/>
  <c r="AV125" i="22"/>
  <c r="AV81" i="22"/>
  <c r="AV103" i="22"/>
  <c r="AV92" i="22"/>
  <c r="AV114" i="22"/>
  <c r="AV129" i="22"/>
  <c r="AU128" i="22"/>
  <c r="AV73" i="22"/>
  <c r="AV18" i="22"/>
  <c r="AV51" i="22"/>
  <c r="AV7" i="22"/>
  <c r="AV29" i="22"/>
  <c r="AV40" i="22"/>
  <c r="AT408" i="22"/>
  <c r="AV96" i="22"/>
  <c r="AU95" i="22"/>
  <c r="AX231" i="22"/>
  <c r="AX74" i="22"/>
  <c r="AN190" i="22"/>
  <c r="AX148" i="22"/>
  <c r="AV22" i="22"/>
  <c r="AU21" i="22"/>
  <c r="AU175" i="22"/>
  <c r="AU229" i="22"/>
  <c r="AU170" i="22"/>
  <c r="AU10" i="22"/>
  <c r="AV11" i="22"/>
  <c r="AU171" i="22"/>
  <c r="AU372" i="22"/>
  <c r="AT169" i="22"/>
  <c r="AU234" i="22"/>
  <c r="AU237" i="22" s="1"/>
  <c r="AU238" i="22" s="1"/>
  <c r="AV85" i="22"/>
  <c r="AU84" i="22"/>
  <c r="AX360" i="22"/>
  <c r="AX361" i="22" s="1"/>
  <c r="AX362" i="22" s="1"/>
  <c r="AX230" i="22"/>
  <c r="AN189" i="22"/>
  <c r="AX366" i="22"/>
  <c r="AX367" i="22" s="1"/>
  <c r="AX368" i="22" s="1"/>
  <c r="AX235" i="22"/>
  <c r="AV44" i="22"/>
  <c r="AU43" i="22"/>
  <c r="AV33" i="22"/>
  <c r="AU32" i="22"/>
  <c r="AY334" i="22"/>
  <c r="AY337" i="22"/>
  <c r="AY142" i="22"/>
  <c r="AY130" i="22"/>
  <c r="AY141" i="22"/>
  <c r="AY131" i="22"/>
  <c r="AY119" i="22"/>
  <c r="AY108" i="22"/>
  <c r="AY120" i="22"/>
  <c r="AY86" i="22"/>
  <c r="AY46" i="22"/>
  <c r="AY109" i="22"/>
  <c r="AY98" i="22"/>
  <c r="AY68" i="22"/>
  <c r="AY56" i="22"/>
  <c r="AY87" i="22"/>
  <c r="AY23" i="22"/>
  <c r="AY67" i="22"/>
  <c r="AY57" i="22"/>
  <c r="AY35" i="22"/>
  <c r="AY12" i="22"/>
  <c r="AY24" i="22"/>
  <c r="AZ2" i="22"/>
  <c r="AY97" i="22"/>
  <c r="AY34" i="22"/>
  <c r="AY13" i="22"/>
  <c r="AY45" i="22"/>
  <c r="AX395" i="22"/>
  <c r="AX402" i="22" s="1"/>
  <c r="AW369" i="22"/>
  <c r="X236" i="21" l="1"/>
  <c r="AX260" i="22" s="1"/>
  <c r="Z235" i="21"/>
  <c r="AZ403" i="22"/>
  <c r="AU228" i="22"/>
  <c r="AU300" i="22" s="1"/>
  <c r="AU232" i="22"/>
  <c r="AU233" i="22" s="1"/>
  <c r="AV175" i="22"/>
  <c r="AV170" i="22"/>
  <c r="AV229" i="22"/>
  <c r="AW11" i="22"/>
  <c r="AV10" i="22"/>
  <c r="AV171" i="22"/>
  <c r="AV372" i="22"/>
  <c r="AY395" i="22"/>
  <c r="AY402" i="22" s="1"/>
  <c r="AX369" i="22"/>
  <c r="AW55" i="22"/>
  <c r="AV54" i="22"/>
  <c r="AV95" i="22"/>
  <c r="AW96" i="22"/>
  <c r="AR409" i="22"/>
  <c r="AS401" i="22"/>
  <c r="AZ330" i="22"/>
  <c r="BA386" i="22" s="1"/>
  <c r="BA393" i="22" s="1"/>
  <c r="BA399" i="22" s="1"/>
  <c r="BA407" i="22" s="1"/>
  <c r="BA413" i="22" s="1"/>
  <c r="AZ226" i="22"/>
  <c r="AZ149" i="22"/>
  <c r="AZ127" i="22"/>
  <c r="AZ150" i="22"/>
  <c r="AZ126" i="22"/>
  <c r="AZ116" i="22"/>
  <c r="AZ104" i="22"/>
  <c r="AZ105" i="22"/>
  <c r="AZ83" i="22"/>
  <c r="AZ52" i="22"/>
  <c r="AZ75" i="22"/>
  <c r="AZ53" i="22"/>
  <c r="AZ93" i="22"/>
  <c r="AO190" i="22" s="1"/>
  <c r="AZ76" i="22"/>
  <c r="AZ20" i="22"/>
  <c r="AZ8" i="22"/>
  <c r="AZ41" i="22"/>
  <c r="AZ9" i="22"/>
  <c r="BA3" i="22"/>
  <c r="AZ115" i="22"/>
  <c r="AZ94" i="22"/>
  <c r="AZ42" i="22"/>
  <c r="AZ30" i="22"/>
  <c r="AZ82" i="22"/>
  <c r="AZ19" i="22"/>
  <c r="AZ31" i="22"/>
  <c r="AY230" i="22"/>
  <c r="AY360" i="22"/>
  <c r="AY361" i="22" s="1"/>
  <c r="AY362" i="22" s="1"/>
  <c r="AW118" i="22"/>
  <c r="AV117" i="22"/>
  <c r="AW129" i="22"/>
  <c r="AV128" i="22"/>
  <c r="AW147" i="22"/>
  <c r="AW125" i="22"/>
  <c r="AW114" i="22"/>
  <c r="AW81" i="22"/>
  <c r="AW103" i="22"/>
  <c r="AW92" i="22"/>
  <c r="AW44" i="22"/>
  <c r="AV43" i="22"/>
  <c r="AW22" i="22"/>
  <c r="AV21" i="22"/>
  <c r="AW107" i="22"/>
  <c r="AV106" i="22"/>
  <c r="AW73" i="22"/>
  <c r="AW18" i="22"/>
  <c r="AW40" i="22"/>
  <c r="AW51" i="22"/>
  <c r="AW7" i="22"/>
  <c r="AW29" i="22"/>
  <c r="AY231" i="22"/>
  <c r="AY236" i="22"/>
  <c r="AY148" i="22"/>
  <c r="AZ334" i="22"/>
  <c r="AZ337" i="22"/>
  <c r="AZ141" i="22"/>
  <c r="AZ131" i="22"/>
  <c r="AZ130" i="22"/>
  <c r="AZ108" i="22"/>
  <c r="AZ142" i="22"/>
  <c r="AZ120" i="22"/>
  <c r="AZ109" i="22"/>
  <c r="AZ119" i="22"/>
  <c r="AZ98" i="22"/>
  <c r="AZ68" i="22"/>
  <c r="AZ56" i="22"/>
  <c r="AZ87" i="22"/>
  <c r="AZ45" i="22"/>
  <c r="AZ97" i="22"/>
  <c r="AZ67" i="22"/>
  <c r="AZ86" i="22"/>
  <c r="AZ57" i="22"/>
  <c r="AZ46" i="22"/>
  <c r="AZ35" i="22"/>
  <c r="AZ12" i="22"/>
  <c r="AZ24" i="22"/>
  <c r="BA2" i="22"/>
  <c r="AZ34" i="22"/>
  <c r="AZ13" i="22"/>
  <c r="AZ23" i="22"/>
  <c r="AY394" i="22"/>
  <c r="AY400" i="22" s="1"/>
  <c r="AX363" i="22"/>
  <c r="AU169" i="22"/>
  <c r="AV32" i="22"/>
  <c r="AW33" i="22"/>
  <c r="AV234" i="22"/>
  <c r="AV237" i="22" s="1"/>
  <c r="AV238" i="22" s="1"/>
  <c r="AW85" i="22"/>
  <c r="AV84" i="22"/>
  <c r="AU408" i="22"/>
  <c r="AY74" i="22"/>
  <c r="AY235" i="22"/>
  <c r="AY366" i="22"/>
  <c r="AY367" i="22" s="1"/>
  <c r="AY368" i="22" s="1"/>
  <c r="Y236" i="21" l="1"/>
  <c r="AY260" i="22" s="1"/>
  <c r="AA235" i="21"/>
  <c r="BA403" i="22"/>
  <c r="AX44" i="22"/>
  <c r="AW43" i="22"/>
  <c r="AW234" i="22"/>
  <c r="AW237" i="22" s="1"/>
  <c r="AW238" i="22" s="1"/>
  <c r="AW84" i="22"/>
  <c r="AX85" i="22"/>
  <c r="AZ366" i="22"/>
  <c r="AZ367" i="22" s="1"/>
  <c r="AZ368" i="22" s="1"/>
  <c r="AZ235" i="22"/>
  <c r="AZ360" i="22"/>
  <c r="AZ361" i="22" s="1"/>
  <c r="AZ362" i="22" s="1"/>
  <c r="AZ230" i="22"/>
  <c r="AZ395" i="22"/>
  <c r="AZ402" i="22" s="1"/>
  <c r="AY369" i="22"/>
  <c r="BA337" i="22"/>
  <c r="BA141" i="22"/>
  <c r="BA131" i="22"/>
  <c r="BA334" i="22"/>
  <c r="BA142" i="22"/>
  <c r="BA120" i="22"/>
  <c r="BA109" i="22"/>
  <c r="BA119" i="22"/>
  <c r="BA87" i="22"/>
  <c r="BA45" i="22"/>
  <c r="BA108" i="22"/>
  <c r="BA97" i="22"/>
  <c r="BA67" i="22"/>
  <c r="BA57" i="22"/>
  <c r="BA130" i="22"/>
  <c r="BA86" i="22"/>
  <c r="BA56" i="22"/>
  <c r="BA24" i="22"/>
  <c r="BB2" i="22"/>
  <c r="BA68" i="22"/>
  <c r="BA34" i="22"/>
  <c r="BA13" i="22"/>
  <c r="BA23" i="22"/>
  <c r="BA98" i="22"/>
  <c r="BA35" i="22"/>
  <c r="BA12" i="22"/>
  <c r="BA46" i="22"/>
  <c r="AW32" i="22"/>
  <c r="AX33" i="22"/>
  <c r="AW21" i="22"/>
  <c r="AX22" i="22"/>
  <c r="AW117" i="22"/>
  <c r="AX118" i="22"/>
  <c r="BA330" i="22"/>
  <c r="BB386" i="22" s="1"/>
  <c r="BB393" i="22" s="1"/>
  <c r="BB399" i="22" s="1"/>
  <c r="BB407" i="22" s="1"/>
  <c r="BB413" i="22" s="1"/>
  <c r="BA226" i="22"/>
  <c r="BA150" i="22"/>
  <c r="BA149" i="22"/>
  <c r="BA127" i="22"/>
  <c r="BA105" i="22"/>
  <c r="BA115" i="22"/>
  <c r="BA75" i="22"/>
  <c r="BA53" i="22"/>
  <c r="BA126" i="22"/>
  <c r="BA104" i="22"/>
  <c r="BA93" i="22"/>
  <c r="BA76" i="22"/>
  <c r="BA94" i="22"/>
  <c r="BA82" i="22"/>
  <c r="BA116" i="22"/>
  <c r="BA52" i="22"/>
  <c r="BA41" i="22"/>
  <c r="BA9" i="22"/>
  <c r="BB3" i="22"/>
  <c r="BA42" i="22"/>
  <c r="BA30" i="22"/>
  <c r="BA31" i="22"/>
  <c r="BA19" i="22"/>
  <c r="BA20" i="22"/>
  <c r="BA8" i="22"/>
  <c r="BA83" i="22"/>
  <c r="AZ74" i="22"/>
  <c r="AV408" i="22"/>
  <c r="AZ394" i="22"/>
  <c r="AZ400" i="22" s="1"/>
  <c r="AY363" i="22"/>
  <c r="AW229" i="22"/>
  <c r="AW170" i="22"/>
  <c r="AW175" i="22"/>
  <c r="AX11" i="22"/>
  <c r="AW10" i="22"/>
  <c r="AW171" i="22"/>
  <c r="AW372" i="22"/>
  <c r="AW95" i="22"/>
  <c r="AX96" i="22"/>
  <c r="AW128" i="22"/>
  <c r="AX129" i="22"/>
  <c r="AZ231" i="22"/>
  <c r="AZ148" i="22"/>
  <c r="AS409" i="22"/>
  <c r="AT401" i="22"/>
  <c r="AX147" i="22"/>
  <c r="AX125" i="22"/>
  <c r="AX114" i="22"/>
  <c r="AX103" i="22"/>
  <c r="AX81" i="22"/>
  <c r="AX92" i="22"/>
  <c r="AV228" i="22"/>
  <c r="AV300" i="22" s="1"/>
  <c r="AV232" i="22"/>
  <c r="AV233" i="22" s="1"/>
  <c r="AX73" i="22"/>
  <c r="AX51" i="22"/>
  <c r="AX7" i="22"/>
  <c r="AX40" i="22"/>
  <c r="AX18" i="22"/>
  <c r="AX29" i="22"/>
  <c r="AX55" i="22"/>
  <c r="AW54" i="22"/>
  <c r="AX107" i="22"/>
  <c r="AW106" i="22"/>
  <c r="AO189" i="22"/>
  <c r="AZ236" i="22"/>
  <c r="AV169" i="22"/>
  <c r="Z236" i="21" l="1"/>
  <c r="AZ260" i="22" s="1"/>
  <c r="AB235" i="21"/>
  <c r="BB403" i="22"/>
  <c r="AY33" i="22"/>
  <c r="AX32" i="22"/>
  <c r="AX21" i="22"/>
  <c r="AY22" i="22"/>
  <c r="AX234" i="22"/>
  <c r="AX237" i="22" s="1"/>
  <c r="AX238" i="22" s="1"/>
  <c r="AX84" i="22"/>
  <c r="AY85" i="22"/>
  <c r="BB330" i="22"/>
  <c r="BC386" i="22" s="1"/>
  <c r="BC393" i="22" s="1"/>
  <c r="BC399" i="22" s="1"/>
  <c r="BC407" i="22" s="1"/>
  <c r="BC413" i="22" s="1"/>
  <c r="BB226" i="22"/>
  <c r="BB126" i="22"/>
  <c r="BB150" i="22"/>
  <c r="BB149" i="22"/>
  <c r="BB115" i="22"/>
  <c r="BB116" i="22"/>
  <c r="BB104" i="22"/>
  <c r="BB93" i="22"/>
  <c r="AP190" i="22" s="1"/>
  <c r="BB76" i="22"/>
  <c r="BB127" i="22"/>
  <c r="BB105" i="22"/>
  <c r="BB94" i="22"/>
  <c r="BB82" i="22"/>
  <c r="BB83" i="22"/>
  <c r="BB75" i="22"/>
  <c r="BB53" i="22"/>
  <c r="BB42" i="22"/>
  <c r="BB30" i="22"/>
  <c r="BB31" i="22"/>
  <c r="BB19" i="22"/>
  <c r="BB20" i="22"/>
  <c r="BB8" i="22"/>
  <c r="BB52" i="22"/>
  <c r="BB9" i="22"/>
  <c r="BB41" i="22"/>
  <c r="BC3" i="22"/>
  <c r="BA148" i="22"/>
  <c r="BA395" i="22"/>
  <c r="BA402" i="22" s="1"/>
  <c r="AZ369" i="22"/>
  <c r="AX43" i="22"/>
  <c r="AY44" i="22"/>
  <c r="AW408" i="22"/>
  <c r="AX106" i="22"/>
  <c r="AY107" i="22"/>
  <c r="BA236" i="22"/>
  <c r="BA231" i="22"/>
  <c r="BA366" i="22"/>
  <c r="BA367" i="22" s="1"/>
  <c r="BA368" i="22" s="1"/>
  <c r="BA235" i="22"/>
  <c r="BB337" i="22"/>
  <c r="BB142" i="22"/>
  <c r="BB130" i="22"/>
  <c r="BB334" i="22"/>
  <c r="BB109" i="22"/>
  <c r="BB141" i="22"/>
  <c r="BB119" i="22"/>
  <c r="BB108" i="22"/>
  <c r="BB97" i="22"/>
  <c r="BB67" i="22"/>
  <c r="BB57" i="22"/>
  <c r="BB131" i="22"/>
  <c r="BB86" i="22"/>
  <c r="BB46" i="22"/>
  <c r="BB98" i="22"/>
  <c r="BB68" i="22"/>
  <c r="BB34" i="22"/>
  <c r="BB13" i="22"/>
  <c r="BB23" i="22"/>
  <c r="BB120" i="22"/>
  <c r="BB45" i="22"/>
  <c r="BB35" i="22"/>
  <c r="BB12" i="22"/>
  <c r="BB87" i="22"/>
  <c r="BB56" i="22"/>
  <c r="BB24" i="22"/>
  <c r="BC2" i="22"/>
  <c r="AX54" i="22"/>
  <c r="AY55" i="22"/>
  <c r="AY96" i="22"/>
  <c r="AX95" i="22"/>
  <c r="AW169" i="22"/>
  <c r="AW228" i="22"/>
  <c r="AW300" i="22" s="1"/>
  <c r="AW232" i="22"/>
  <c r="AW233" i="22" s="1"/>
  <c r="BA74" i="22"/>
  <c r="AX229" i="22"/>
  <c r="AX170" i="22"/>
  <c r="AX175" i="22"/>
  <c r="AX10" i="22"/>
  <c r="AY11" i="22"/>
  <c r="AX171" i="22"/>
  <c r="AX372" i="22"/>
  <c r="AX117" i="22"/>
  <c r="AY118" i="22"/>
  <c r="AT409" i="22"/>
  <c r="AU401" i="22"/>
  <c r="AY73" i="22"/>
  <c r="AY29" i="22"/>
  <c r="AY51" i="22"/>
  <c r="AY18" i="22"/>
  <c r="AY7" i="22"/>
  <c r="AY40" i="22"/>
  <c r="BA360" i="22"/>
  <c r="BA361" i="22" s="1"/>
  <c r="BA362" i="22" s="1"/>
  <c r="BA230" i="22"/>
  <c r="AY147" i="22"/>
  <c r="AY92" i="22"/>
  <c r="AY125" i="22"/>
  <c r="AY81" i="22"/>
  <c r="AY114" i="22"/>
  <c r="AY103" i="22"/>
  <c r="BA394" i="22"/>
  <c r="BA400" i="22" s="1"/>
  <c r="AZ363" i="22"/>
  <c r="AX128" i="22"/>
  <c r="AY129" i="22"/>
  <c r="AA236" i="21" l="1"/>
  <c r="BA260" i="22" s="1"/>
  <c r="AC235" i="21"/>
  <c r="AZ118" i="22"/>
  <c r="AY117" i="22"/>
  <c r="AY229" i="22"/>
  <c r="AY175" i="22"/>
  <c r="AY170" i="22"/>
  <c r="AY10" i="22"/>
  <c r="AZ11" i="22"/>
  <c r="AY171" i="22"/>
  <c r="AY372" i="22"/>
  <c r="AU409" i="22"/>
  <c r="AV401" i="22"/>
  <c r="AZ73" i="22"/>
  <c r="AZ29" i="22"/>
  <c r="AZ7" i="22"/>
  <c r="AZ18" i="22"/>
  <c r="AZ51" i="22"/>
  <c r="AZ40" i="22"/>
  <c r="AY234" i="22"/>
  <c r="AY237" i="22" s="1"/>
  <c r="AY238" i="22" s="1"/>
  <c r="AZ85" i="22"/>
  <c r="AY84" i="22"/>
  <c r="AZ22" i="22"/>
  <c r="AY21" i="22"/>
  <c r="AX169" i="22"/>
  <c r="BC334" i="22"/>
  <c r="BC142" i="22"/>
  <c r="BC130" i="22"/>
  <c r="BC337" i="22"/>
  <c r="BC141" i="22"/>
  <c r="BC119" i="22"/>
  <c r="BC108" i="22"/>
  <c r="BC131" i="22"/>
  <c r="BC120" i="22"/>
  <c r="BC109" i="22"/>
  <c r="BC86" i="22"/>
  <c r="BC46" i="22"/>
  <c r="BC98" i="22"/>
  <c r="BC68" i="22"/>
  <c r="BC56" i="22"/>
  <c r="BC87" i="22"/>
  <c r="BC67" i="22"/>
  <c r="BC23" i="22"/>
  <c r="BC45" i="22"/>
  <c r="BC35" i="22"/>
  <c r="BC12" i="22"/>
  <c r="BC97" i="22"/>
  <c r="BC24" i="22"/>
  <c r="BD2" i="22"/>
  <c r="BC13" i="22"/>
  <c r="BC57" i="22"/>
  <c r="BC34" i="22"/>
  <c r="AZ147" i="22"/>
  <c r="AZ81" i="22"/>
  <c r="AZ103" i="22"/>
  <c r="AZ92" i="22"/>
  <c r="AZ114" i="22"/>
  <c r="AZ125" i="22"/>
  <c r="BC330" i="22"/>
  <c r="BD386" i="22" s="1"/>
  <c r="BD393" i="22" s="1"/>
  <c r="BD399" i="22" s="1"/>
  <c r="BD407" i="22" s="1"/>
  <c r="BD413" i="22" s="1"/>
  <c r="BC126" i="22"/>
  <c r="BC149" i="22"/>
  <c r="BC127" i="22"/>
  <c r="BC226" i="22"/>
  <c r="BC150" i="22"/>
  <c r="BC115" i="22"/>
  <c r="BC116" i="22"/>
  <c r="BC104" i="22"/>
  <c r="BC105" i="22"/>
  <c r="BC94" i="22"/>
  <c r="BC82" i="22"/>
  <c r="BC83" i="22"/>
  <c r="BC52" i="22"/>
  <c r="BC75" i="22"/>
  <c r="BC76" i="22"/>
  <c r="BC31" i="22"/>
  <c r="BC19" i="22"/>
  <c r="BC93" i="22"/>
  <c r="BC20" i="22"/>
  <c r="BC8" i="22"/>
  <c r="BC41" i="22"/>
  <c r="BC9" i="22"/>
  <c r="BD3" i="22"/>
  <c r="BC53" i="22"/>
  <c r="BC42" i="22"/>
  <c r="BC30" i="22"/>
  <c r="BB230" i="22"/>
  <c r="BB360" i="22"/>
  <c r="BB361" i="22" s="1"/>
  <c r="BB362" i="22" s="1"/>
  <c r="BB236" i="22"/>
  <c r="AX408" i="22"/>
  <c r="BB395" i="22"/>
  <c r="BB402" i="22" s="1"/>
  <c r="BA369" i="22"/>
  <c r="BB74" i="22"/>
  <c r="AZ129" i="22"/>
  <c r="AY128" i="22"/>
  <c r="BB394" i="22"/>
  <c r="BB400" i="22" s="1"/>
  <c r="BA363" i="22"/>
  <c r="AY54" i="22"/>
  <c r="AZ55" i="22"/>
  <c r="AX228" i="22"/>
  <c r="AX300" i="22" s="1"/>
  <c r="AX232" i="22"/>
  <c r="AX233" i="22" s="1"/>
  <c r="BB366" i="22"/>
  <c r="BB367" i="22" s="1"/>
  <c r="BB368" i="22" s="1"/>
  <c r="BB235" i="22"/>
  <c r="BC403" i="22"/>
  <c r="AY106" i="22"/>
  <c r="AZ107" i="22"/>
  <c r="AZ96" i="22"/>
  <c r="AY95" i="22"/>
  <c r="AY43" i="22"/>
  <c r="AZ44" i="22"/>
  <c r="AZ33" i="22"/>
  <c r="AY32" i="22"/>
  <c r="BB231" i="22"/>
  <c r="AP189" i="22"/>
  <c r="BB148" i="22"/>
  <c r="AB236" i="21" l="1"/>
  <c r="BB260" i="22" s="1"/>
  <c r="AD235" i="21"/>
  <c r="BD403" i="22"/>
  <c r="AY408" i="22"/>
  <c r="BD330" i="22"/>
  <c r="BE386" i="22" s="1"/>
  <c r="BE393" i="22" s="1"/>
  <c r="BE399" i="22" s="1"/>
  <c r="BE407" i="22" s="1"/>
  <c r="BE413" i="22" s="1"/>
  <c r="BD226" i="22"/>
  <c r="BD149" i="22"/>
  <c r="BD127" i="22"/>
  <c r="BD150" i="22"/>
  <c r="BD116" i="22"/>
  <c r="BD104" i="22"/>
  <c r="BD105" i="22"/>
  <c r="BD126" i="22"/>
  <c r="BD83" i="22"/>
  <c r="BD52" i="22"/>
  <c r="BD75" i="22"/>
  <c r="BD53" i="22"/>
  <c r="BD115" i="22"/>
  <c r="BD93" i="22"/>
  <c r="BD76" i="22"/>
  <c r="BD20" i="22"/>
  <c r="BD8" i="22"/>
  <c r="BD94" i="22"/>
  <c r="BD41" i="22"/>
  <c r="BD9" i="22"/>
  <c r="BE3" i="22"/>
  <c r="BD82" i="22"/>
  <c r="BD42" i="22"/>
  <c r="BD30" i="22"/>
  <c r="BD31" i="22"/>
  <c r="BD19" i="22"/>
  <c r="AZ43" i="22"/>
  <c r="BA44" i="22"/>
  <c r="AZ32" i="22"/>
  <c r="BA33" i="22"/>
  <c r="AV409" i="22"/>
  <c r="AW401" i="22"/>
  <c r="AY228" i="22"/>
  <c r="AY300" i="22" s="1"/>
  <c r="AY232" i="22"/>
  <c r="AY233" i="22" s="1"/>
  <c r="BC231" i="22"/>
  <c r="BC74" i="22"/>
  <c r="BA129" i="22"/>
  <c r="AZ128" i="22"/>
  <c r="AZ234" i="22"/>
  <c r="AZ237" i="22" s="1"/>
  <c r="AZ238" i="22" s="1"/>
  <c r="BA85" i="22"/>
  <c r="AZ84" i="22"/>
  <c r="BA55" i="22"/>
  <c r="AZ54" i="22"/>
  <c r="BC148" i="22"/>
  <c r="BA118" i="22"/>
  <c r="AZ117" i="22"/>
  <c r="BA22" i="22"/>
  <c r="AZ21" i="22"/>
  <c r="AY169" i="22"/>
  <c r="BA73" i="22"/>
  <c r="BA29" i="22"/>
  <c r="BA40" i="22"/>
  <c r="BA51" i="22"/>
  <c r="BA7" i="22"/>
  <c r="BA18" i="22"/>
  <c r="BC366" i="22"/>
  <c r="BC367" i="22" s="1"/>
  <c r="BC368" i="22" s="1"/>
  <c r="BC235" i="22"/>
  <c r="BA107" i="22"/>
  <c r="AZ106" i="22"/>
  <c r="BA147" i="22"/>
  <c r="BA81" i="22"/>
  <c r="BA103" i="22"/>
  <c r="BA92" i="22"/>
  <c r="BA114" i="22"/>
  <c r="BA125" i="22"/>
  <c r="BC395" i="22"/>
  <c r="BC402" i="22" s="1"/>
  <c r="BB369" i="22"/>
  <c r="BC394" i="22"/>
  <c r="BC400" i="22" s="1"/>
  <c r="BB363" i="22"/>
  <c r="BC360" i="22"/>
  <c r="BC361" i="22" s="1"/>
  <c r="BC362" i="22" s="1"/>
  <c r="BC230" i="22"/>
  <c r="BC236" i="22"/>
  <c r="AZ95" i="22"/>
  <c r="BA96" i="22"/>
  <c r="BD334" i="22"/>
  <c r="BD337" i="22"/>
  <c r="BD141" i="22"/>
  <c r="BD131" i="22"/>
  <c r="BD142" i="22"/>
  <c r="BD108" i="22"/>
  <c r="BD120" i="22"/>
  <c r="BD130" i="22"/>
  <c r="BD109" i="22"/>
  <c r="BD98" i="22"/>
  <c r="BD68" i="22"/>
  <c r="BD56" i="22"/>
  <c r="BD87" i="22"/>
  <c r="BD45" i="22"/>
  <c r="BD97" i="22"/>
  <c r="BD67" i="22"/>
  <c r="BD35" i="22"/>
  <c r="BD12" i="22"/>
  <c r="BD119" i="22"/>
  <c r="BD24" i="22"/>
  <c r="BE2" i="22"/>
  <c r="BD57" i="22"/>
  <c r="BD46" i="22"/>
  <c r="BD34" i="22"/>
  <c r="BD13" i="22"/>
  <c r="BD23" i="22"/>
  <c r="BD86" i="22"/>
  <c r="AZ175" i="22"/>
  <c r="AZ170" i="22"/>
  <c r="AZ229" i="22"/>
  <c r="BA11" i="22"/>
  <c r="AZ10" i="22"/>
  <c r="AZ171" i="22"/>
  <c r="AZ372" i="22"/>
  <c r="S36" i="20" s="1"/>
  <c r="AC236" i="21" l="1"/>
  <c r="BC260" i="22" s="1"/>
  <c r="AE235" i="21"/>
  <c r="BE330" i="22"/>
  <c r="BF386" i="22" s="1"/>
  <c r="BF393" i="22" s="1"/>
  <c r="BF399" i="22" s="1"/>
  <c r="BF407" i="22" s="1"/>
  <c r="BF413" i="22" s="1"/>
  <c r="BE226" i="22"/>
  <c r="BE150" i="22"/>
  <c r="BE149" i="22"/>
  <c r="BE105" i="22"/>
  <c r="BE126" i="22"/>
  <c r="BE127" i="22"/>
  <c r="BE115" i="22"/>
  <c r="BE75" i="22"/>
  <c r="BE53" i="22"/>
  <c r="BE93" i="22"/>
  <c r="BE76" i="22"/>
  <c r="BE116" i="22"/>
  <c r="BE94" i="22"/>
  <c r="BE82" i="22"/>
  <c r="BE41" i="22"/>
  <c r="BE9" i="22"/>
  <c r="BF3" i="22"/>
  <c r="BE104" i="22"/>
  <c r="BE42" i="22"/>
  <c r="BE30" i="22"/>
  <c r="BE83" i="22"/>
  <c r="BE52" i="22"/>
  <c r="BE31" i="22"/>
  <c r="BE19" i="22"/>
  <c r="BE20" i="22"/>
  <c r="BE8" i="22"/>
  <c r="BD236" i="22"/>
  <c r="BD148" i="22"/>
  <c r="BA117" i="22"/>
  <c r="BB118" i="22"/>
  <c r="AZ408" i="22"/>
  <c r="BD366" i="22"/>
  <c r="BD367" i="22" s="1"/>
  <c r="BD368" i="22" s="1"/>
  <c r="BD235" i="22"/>
  <c r="AQ190" i="22"/>
  <c r="BD394" i="22"/>
  <c r="BD400" i="22" s="1"/>
  <c r="BC363" i="22"/>
  <c r="BB147" i="22"/>
  <c r="BB92" i="22"/>
  <c r="BB103" i="22"/>
  <c r="BB81" i="22"/>
  <c r="BB114" i="22"/>
  <c r="BB125" i="22"/>
  <c r="BA95" i="22"/>
  <c r="BB96" i="22"/>
  <c r="BB44" i="22"/>
  <c r="BA43" i="22"/>
  <c r="BE337" i="22"/>
  <c r="BE334" i="22"/>
  <c r="BE141" i="22"/>
  <c r="BE131" i="22"/>
  <c r="BE142" i="22"/>
  <c r="BE120" i="22"/>
  <c r="BE130" i="22"/>
  <c r="BE109" i="22"/>
  <c r="BE119" i="22"/>
  <c r="BE108" i="22"/>
  <c r="BE87" i="22"/>
  <c r="BE45" i="22"/>
  <c r="BE97" i="22"/>
  <c r="BE67" i="22"/>
  <c r="BE57" i="22"/>
  <c r="BE86" i="22"/>
  <c r="BE68" i="22"/>
  <c r="BE24" i="22"/>
  <c r="BF2" i="22"/>
  <c r="BE46" i="22"/>
  <c r="BE34" i="22"/>
  <c r="BE13" i="22"/>
  <c r="BE98" i="22"/>
  <c r="BE56" i="22"/>
  <c r="BE23" i="22"/>
  <c r="BE12" i="22"/>
  <c r="BE35" i="22"/>
  <c r="BB73" i="22"/>
  <c r="BB18" i="22"/>
  <c r="BB29" i="22"/>
  <c r="BB7" i="22"/>
  <c r="BB40" i="22"/>
  <c r="BB51" i="22"/>
  <c r="BB107" i="22"/>
  <c r="BA106" i="22"/>
  <c r="BA21" i="22"/>
  <c r="BB22" i="22"/>
  <c r="BA32" i="22"/>
  <c r="BB33" i="22"/>
  <c r="AW409" i="22"/>
  <c r="AX401" i="22"/>
  <c r="BD231" i="22"/>
  <c r="BE403" i="22"/>
  <c r="AZ228" i="22"/>
  <c r="AZ300" i="22" s="1"/>
  <c r="AZ232" i="22"/>
  <c r="AZ233" i="22" s="1"/>
  <c r="BB55" i="22"/>
  <c r="BA54" i="22"/>
  <c r="AQ189" i="22"/>
  <c r="AZ169" i="22"/>
  <c r="BD395" i="22"/>
  <c r="BD402" i="22" s="1"/>
  <c r="BC369" i="22"/>
  <c r="BD360" i="22"/>
  <c r="BD361" i="22" s="1"/>
  <c r="BD362" i="22" s="1"/>
  <c r="BD230" i="22"/>
  <c r="BA128" i="22"/>
  <c r="BB129" i="22"/>
  <c r="BA234" i="22"/>
  <c r="BA237" i="22" s="1"/>
  <c r="BA238" i="22" s="1"/>
  <c r="BA84" i="22"/>
  <c r="BB85" i="22"/>
  <c r="BA229" i="22"/>
  <c r="BA175" i="22"/>
  <c r="BA170" i="22"/>
  <c r="BB11" i="22"/>
  <c r="BA10" i="22"/>
  <c r="BA171" i="22"/>
  <c r="BA372" i="22"/>
  <c r="BD74" i="22"/>
  <c r="AD236" i="21" l="1"/>
  <c r="BD260" i="22" s="1"/>
  <c r="AF235" i="21"/>
  <c r="BE236" i="22"/>
  <c r="BA169" i="22"/>
  <c r="BA408" i="22"/>
  <c r="BF330" i="22"/>
  <c r="BG386" i="22" s="1"/>
  <c r="BG393" i="22" s="1"/>
  <c r="BG399" i="22" s="1"/>
  <c r="BG407" i="22" s="1"/>
  <c r="BG413" i="22" s="1"/>
  <c r="BF126" i="22"/>
  <c r="BF226" i="22"/>
  <c r="BF150" i="22"/>
  <c r="BF127" i="22"/>
  <c r="BF115" i="22"/>
  <c r="BF116" i="22"/>
  <c r="BF93" i="22"/>
  <c r="BF76" i="22"/>
  <c r="BF94" i="22"/>
  <c r="BF82" i="22"/>
  <c r="BF104" i="22"/>
  <c r="BF83" i="22"/>
  <c r="BF42" i="22"/>
  <c r="BF30" i="22"/>
  <c r="BF105" i="22"/>
  <c r="BF52" i="22"/>
  <c r="BF31" i="22"/>
  <c r="BF19" i="22"/>
  <c r="BF149" i="22"/>
  <c r="BF53" i="22"/>
  <c r="BF20" i="22"/>
  <c r="BF8" i="22"/>
  <c r="BF41" i="22"/>
  <c r="BG3" i="22"/>
  <c r="BF75" i="22"/>
  <c r="BF9" i="22"/>
  <c r="BA228" i="22"/>
  <c r="BA300" i="22" s="1"/>
  <c r="BA232" i="22"/>
  <c r="BA233" i="22" s="1"/>
  <c r="BE394" i="22"/>
  <c r="BE400" i="22" s="1"/>
  <c r="BD363" i="22"/>
  <c r="AX409" i="22"/>
  <c r="AY401" i="22"/>
  <c r="BB54" i="22"/>
  <c r="BC55" i="22"/>
  <c r="BB21" i="22"/>
  <c r="BC22" i="22"/>
  <c r="BF337" i="22"/>
  <c r="BF334" i="22"/>
  <c r="BF142" i="22"/>
  <c r="BF130" i="22"/>
  <c r="BF141" i="22"/>
  <c r="BF109" i="22"/>
  <c r="BF131" i="22"/>
  <c r="BF119" i="22"/>
  <c r="BF108" i="22"/>
  <c r="BF97" i="22"/>
  <c r="BF67" i="22"/>
  <c r="BF57" i="22"/>
  <c r="BF86" i="22"/>
  <c r="BF46" i="22"/>
  <c r="BF120" i="22"/>
  <c r="BF98" i="22"/>
  <c r="BF68" i="22"/>
  <c r="BF45" i="22"/>
  <c r="BF34" i="22"/>
  <c r="BF13" i="22"/>
  <c r="BF56" i="22"/>
  <c r="BF23" i="22"/>
  <c r="BF87" i="22"/>
  <c r="BF35" i="22"/>
  <c r="BF12" i="22"/>
  <c r="BG2" i="22"/>
  <c r="BF24" i="22"/>
  <c r="BB234" i="22"/>
  <c r="BB237" i="22" s="1"/>
  <c r="BB238" i="22" s="1"/>
  <c r="BB84" i="22"/>
  <c r="BC85" i="22"/>
  <c r="BC73" i="22"/>
  <c r="BC51" i="22"/>
  <c r="BC7" i="22"/>
  <c r="BC40" i="22"/>
  <c r="BC18" i="22"/>
  <c r="BC29" i="22"/>
  <c r="BE231" i="22"/>
  <c r="BE74" i="22"/>
  <c r="BC33" i="22"/>
  <c r="BB32" i="22"/>
  <c r="BB117" i="22"/>
  <c r="BC118" i="22"/>
  <c r="BC147" i="22"/>
  <c r="BC92" i="22"/>
  <c r="BC125" i="22"/>
  <c r="BC81" i="22"/>
  <c r="BC103" i="22"/>
  <c r="BC114" i="22"/>
  <c r="BF403" i="22"/>
  <c r="BC44" i="22"/>
  <c r="BB43" i="22"/>
  <c r="BB106" i="22"/>
  <c r="BC107" i="22"/>
  <c r="BE395" i="22"/>
  <c r="BE402" i="22" s="1"/>
  <c r="BD369" i="22"/>
  <c r="BE148" i="22"/>
  <c r="BB229" i="22"/>
  <c r="BB170" i="22"/>
  <c r="BB175" i="22"/>
  <c r="BB10" i="22"/>
  <c r="BC11" i="22"/>
  <c r="BB171" i="22"/>
  <c r="BB372" i="22"/>
  <c r="BB128" i="22"/>
  <c r="BC129" i="22"/>
  <c r="BC96" i="22"/>
  <c r="BB95" i="22"/>
  <c r="BE360" i="22"/>
  <c r="BE361" i="22" s="1"/>
  <c r="BE362" i="22" s="1"/>
  <c r="BE230" i="22"/>
  <c r="BE366" i="22"/>
  <c r="BE367" i="22" s="1"/>
  <c r="BE368" i="22" s="1"/>
  <c r="BE235" i="22"/>
  <c r="AE236" i="21" l="1"/>
  <c r="BE260" i="22" s="1"/>
  <c r="AG235" i="21"/>
  <c r="BG403" i="22"/>
  <c r="BD118" i="22"/>
  <c r="BC117" i="22"/>
  <c r="BB408" i="22"/>
  <c r="BF394" i="22"/>
  <c r="BF400" i="22" s="1"/>
  <c r="BE363" i="22"/>
  <c r="BB169" i="22"/>
  <c r="BD147" i="22"/>
  <c r="BD92" i="22"/>
  <c r="BD114" i="22"/>
  <c r="BD81" i="22"/>
  <c r="BD125" i="22"/>
  <c r="BD103" i="22"/>
  <c r="BC106" i="22"/>
  <c r="BD107" i="22"/>
  <c r="BC43" i="22"/>
  <c r="BD44" i="22"/>
  <c r="BG334" i="22"/>
  <c r="BG337" i="22"/>
  <c r="BG142" i="22"/>
  <c r="BG130" i="22"/>
  <c r="BG141" i="22"/>
  <c r="BG131" i="22"/>
  <c r="BG119" i="22"/>
  <c r="BG108" i="22"/>
  <c r="BG120" i="22"/>
  <c r="BG86" i="22"/>
  <c r="BG46" i="22"/>
  <c r="BG98" i="22"/>
  <c r="BG68" i="22"/>
  <c r="BG56" i="22"/>
  <c r="BG87" i="22"/>
  <c r="BG23" i="22"/>
  <c r="BG97" i="22"/>
  <c r="BG57" i="22"/>
  <c r="BG35" i="22"/>
  <c r="BG12" i="22"/>
  <c r="BG24" i="22"/>
  <c r="BH2" i="22"/>
  <c r="BG109" i="22"/>
  <c r="BG13" i="22"/>
  <c r="BG67" i="22"/>
  <c r="BG45" i="22"/>
  <c r="BG34" i="22"/>
  <c r="BG330" i="22"/>
  <c r="BH386" i="22" s="1"/>
  <c r="BH393" i="22" s="1"/>
  <c r="BH399" i="22" s="1"/>
  <c r="BH407" i="22" s="1"/>
  <c r="BH413" i="22" s="1"/>
  <c r="BG126" i="22"/>
  <c r="BG226" i="22"/>
  <c r="BG149" i="22"/>
  <c r="BG127" i="22"/>
  <c r="BG115" i="22"/>
  <c r="BG116" i="22"/>
  <c r="BG104" i="22"/>
  <c r="BG94" i="22"/>
  <c r="BG82" i="22"/>
  <c r="BG150" i="22"/>
  <c r="BG83" i="22"/>
  <c r="BG52" i="22"/>
  <c r="BG105" i="22"/>
  <c r="BG75" i="22"/>
  <c r="BG93" i="22"/>
  <c r="BG31" i="22"/>
  <c r="BG19" i="22"/>
  <c r="BG53" i="22"/>
  <c r="BG20" i="22"/>
  <c r="BG8" i="22"/>
  <c r="BG41" i="22"/>
  <c r="BG9" i="22"/>
  <c r="BH3" i="22"/>
  <c r="BG76" i="22"/>
  <c r="BG42" i="22"/>
  <c r="BG30" i="22"/>
  <c r="BF236" i="22"/>
  <c r="BD96" i="22"/>
  <c r="BC95" i="22"/>
  <c r="BD22" i="22"/>
  <c r="BC21" i="22"/>
  <c r="BF74" i="22"/>
  <c r="BB228" i="22"/>
  <c r="BB300" i="22" s="1"/>
  <c r="BB232" i="22"/>
  <c r="BB233" i="22" s="1"/>
  <c r="BC234" i="22"/>
  <c r="BC237" i="22" s="1"/>
  <c r="BC238" i="22" s="1"/>
  <c r="BD85" i="22"/>
  <c r="BC84" i="22"/>
  <c r="BC170" i="22"/>
  <c r="BC229" i="22"/>
  <c r="BC175" i="22"/>
  <c r="BC10" i="22"/>
  <c r="BD11" i="22"/>
  <c r="BC171" i="22"/>
  <c r="BC372" i="22"/>
  <c r="AZ401" i="22"/>
  <c r="AY409" i="22"/>
  <c r="BD73" i="22"/>
  <c r="BD29" i="22"/>
  <c r="BD51" i="22"/>
  <c r="BD40" i="22"/>
  <c r="BD18" i="22"/>
  <c r="BD7" i="22"/>
  <c r="BF148" i="22"/>
  <c r="AR190" i="22"/>
  <c r="BF395" i="22"/>
  <c r="BF402" i="22" s="1"/>
  <c r="BE369" i="22"/>
  <c r="BD129" i="22"/>
  <c r="BC128" i="22"/>
  <c r="BD33" i="22"/>
  <c r="BC32" i="22"/>
  <c r="BC54" i="22"/>
  <c r="BD55" i="22"/>
  <c r="BF231" i="22"/>
  <c r="BF360" i="22"/>
  <c r="BF361" i="22" s="1"/>
  <c r="BF362" i="22" s="1"/>
  <c r="BF230" i="22"/>
  <c r="AR189" i="22"/>
  <c r="BF366" i="22"/>
  <c r="BF367" i="22" s="1"/>
  <c r="BF368" i="22" s="1"/>
  <c r="BF235" i="22"/>
  <c r="AF236" i="21" l="1"/>
  <c r="BF260" i="22" s="1"/>
  <c r="AH235" i="21"/>
  <c r="BH403" i="22"/>
  <c r="BC408" i="22"/>
  <c r="BG74" i="22"/>
  <c r="BG148" i="22"/>
  <c r="BE55" i="22"/>
  <c r="BD54" i="22"/>
  <c r="AZ409" i="22"/>
  <c r="BA401" i="22"/>
  <c r="BC228" i="22"/>
  <c r="BC300" i="22" s="1"/>
  <c r="BC232" i="22"/>
  <c r="BC233" i="22" s="1"/>
  <c r="BH334" i="22"/>
  <c r="BH337" i="22"/>
  <c r="BH141" i="22"/>
  <c r="BH131" i="22"/>
  <c r="BH130" i="22"/>
  <c r="BH108" i="22"/>
  <c r="BH120" i="22"/>
  <c r="BH109" i="22"/>
  <c r="BH142" i="22"/>
  <c r="BH98" i="22"/>
  <c r="BH68" i="22"/>
  <c r="BH56" i="22"/>
  <c r="BH87" i="22"/>
  <c r="BH45" i="22"/>
  <c r="BH119" i="22"/>
  <c r="BH97" i="22"/>
  <c r="BH67" i="22"/>
  <c r="BH57" i="22"/>
  <c r="BH46" i="22"/>
  <c r="BH35" i="22"/>
  <c r="BH12" i="22"/>
  <c r="BH24" i="22"/>
  <c r="BI2" i="22"/>
  <c r="BH86" i="22"/>
  <c r="BH34" i="22"/>
  <c r="BH13" i="22"/>
  <c r="BH23" i="22"/>
  <c r="BD234" i="22"/>
  <c r="BD237" i="22" s="1"/>
  <c r="BD238" i="22" s="1"/>
  <c r="BE85" i="22"/>
  <c r="BD84" i="22"/>
  <c r="BE129" i="22"/>
  <c r="BD128" i="22"/>
  <c r="BE147" i="22"/>
  <c r="BE92" i="22"/>
  <c r="BE114" i="22"/>
  <c r="BE103" i="22"/>
  <c r="BE81" i="22"/>
  <c r="BE125" i="22"/>
  <c r="BD175" i="22"/>
  <c r="BD170" i="22"/>
  <c r="BD229" i="22"/>
  <c r="BE11" i="22"/>
  <c r="BD10" i="22"/>
  <c r="BD171" i="22"/>
  <c r="BD372" i="22"/>
  <c r="BD32" i="22"/>
  <c r="BE33" i="22"/>
  <c r="BC169" i="22"/>
  <c r="BG360" i="22"/>
  <c r="BG361" i="22" s="1"/>
  <c r="BG362" i="22" s="1"/>
  <c r="BG230" i="22"/>
  <c r="BG366" i="22"/>
  <c r="BG367" i="22" s="1"/>
  <c r="BG368" i="22" s="1"/>
  <c r="BG235" i="22"/>
  <c r="BE118" i="22"/>
  <c r="BD117" i="22"/>
  <c r="BD43" i="22"/>
  <c r="BE44" i="22"/>
  <c r="BG231" i="22"/>
  <c r="BG395" i="22"/>
  <c r="BG402" i="22" s="1"/>
  <c r="BF369" i="22"/>
  <c r="BG394" i="22"/>
  <c r="BG400" i="22" s="1"/>
  <c r="BF363" i="22"/>
  <c r="BE22" i="22"/>
  <c r="BD21" i="22"/>
  <c r="BH330" i="22"/>
  <c r="BI386" i="22" s="1"/>
  <c r="BI393" i="22" s="1"/>
  <c r="BI399" i="22" s="1"/>
  <c r="BI407" i="22" s="1"/>
  <c r="BI413" i="22" s="1"/>
  <c r="BH226" i="22"/>
  <c r="BH149" i="22"/>
  <c r="BH127" i="22"/>
  <c r="BH150" i="22"/>
  <c r="BH126" i="22"/>
  <c r="BH116" i="22"/>
  <c r="BH104" i="22"/>
  <c r="BH105" i="22"/>
  <c r="BH83" i="22"/>
  <c r="BH52" i="22"/>
  <c r="BH115" i="22"/>
  <c r="BH75" i="22"/>
  <c r="BH53" i="22"/>
  <c r="BH93" i="22"/>
  <c r="BH76" i="22"/>
  <c r="BH94" i="22"/>
  <c r="BH20" i="22"/>
  <c r="BH8" i="22"/>
  <c r="BH82" i="22"/>
  <c r="BH41" i="22"/>
  <c r="BH9" i="22"/>
  <c r="BI3" i="22"/>
  <c r="BH42" i="22"/>
  <c r="BH30" i="22"/>
  <c r="BH31" i="22"/>
  <c r="BH19" i="22"/>
  <c r="BG236" i="22"/>
  <c r="BE107" i="22"/>
  <c r="BD106" i="22"/>
  <c r="BD95" i="22"/>
  <c r="BE96" i="22"/>
  <c r="BE73" i="22"/>
  <c r="BE29" i="22"/>
  <c r="BE51" i="22"/>
  <c r="BE40" i="22"/>
  <c r="BE7" i="22"/>
  <c r="BE18" i="22"/>
  <c r="AG236" i="21" l="1"/>
  <c r="BG260" i="22" s="1"/>
  <c r="AI235" i="21"/>
  <c r="BF44" i="22"/>
  <c r="BE43" i="22"/>
  <c r="BF73" i="22"/>
  <c r="BF18" i="22"/>
  <c r="BF51" i="22"/>
  <c r="BF7" i="22"/>
  <c r="BF40" i="22"/>
  <c r="BF29" i="22"/>
  <c r="BD169" i="22"/>
  <c r="BD408" i="22"/>
  <c r="BF55" i="22"/>
  <c r="BE54" i="22"/>
  <c r="BH366" i="22"/>
  <c r="BH367" i="22" s="1"/>
  <c r="BH368" i="22" s="1"/>
  <c r="BH235" i="22"/>
  <c r="BE117" i="22"/>
  <c r="BF118" i="22"/>
  <c r="BH74" i="22"/>
  <c r="BH395" i="22"/>
  <c r="BH402" i="22" s="1"/>
  <c r="BG369" i="22"/>
  <c r="BF107" i="22"/>
  <c r="BE106" i="22"/>
  <c r="BE21" i="22"/>
  <c r="BF22" i="22"/>
  <c r="BE32" i="22"/>
  <c r="BF33" i="22"/>
  <c r="AS189" i="22"/>
  <c r="BI330" i="22"/>
  <c r="BJ386" i="22" s="1"/>
  <c r="BJ393" i="22" s="1"/>
  <c r="BJ399" i="22" s="1"/>
  <c r="BJ407" i="22" s="1"/>
  <c r="BJ413" i="22" s="1"/>
  <c r="BI226" i="22"/>
  <c r="BI150" i="22"/>
  <c r="BI149" i="22"/>
  <c r="BI127" i="22"/>
  <c r="BI105" i="22"/>
  <c r="BI115" i="22"/>
  <c r="BI126" i="22"/>
  <c r="BI75" i="22"/>
  <c r="BI53" i="22"/>
  <c r="BI116" i="22"/>
  <c r="BI104" i="22"/>
  <c r="BI93" i="22"/>
  <c r="BI76" i="22"/>
  <c r="BI94" i="22"/>
  <c r="BI82" i="22"/>
  <c r="BI52" i="22"/>
  <c r="BI41" i="22"/>
  <c r="BI9" i="22"/>
  <c r="BJ3" i="22"/>
  <c r="BI83" i="22"/>
  <c r="BI42" i="22"/>
  <c r="BI30" i="22"/>
  <c r="BI31" i="22"/>
  <c r="BI19" i="22"/>
  <c r="BI20" i="22"/>
  <c r="BI8" i="22"/>
  <c r="BH360" i="22"/>
  <c r="BH361" i="22" s="1"/>
  <c r="BH362" i="22" s="1"/>
  <c r="BH230" i="22"/>
  <c r="AS190" i="22"/>
  <c r="BF147" i="22"/>
  <c r="BF81" i="22"/>
  <c r="BF103" i="22"/>
  <c r="BF125" i="22"/>
  <c r="BF92" i="22"/>
  <c r="BF114" i="22"/>
  <c r="BH394" i="22"/>
  <c r="BH400" i="22" s="1"/>
  <c r="BG363" i="22"/>
  <c r="BE128" i="22"/>
  <c r="BF129" i="22"/>
  <c r="BE95" i="22"/>
  <c r="BF96" i="22"/>
  <c r="BI337" i="22"/>
  <c r="BI334" i="22"/>
  <c r="BI141" i="22"/>
  <c r="BI131" i="22"/>
  <c r="BI142" i="22"/>
  <c r="BI120" i="22"/>
  <c r="BI109" i="22"/>
  <c r="BI119" i="22"/>
  <c r="BI87" i="22"/>
  <c r="BI45" i="22"/>
  <c r="BI130" i="22"/>
  <c r="BI97" i="22"/>
  <c r="BI67" i="22"/>
  <c r="BI57" i="22"/>
  <c r="BI86" i="22"/>
  <c r="BI56" i="22"/>
  <c r="BI24" i="22"/>
  <c r="BJ2" i="22"/>
  <c r="BI108" i="22"/>
  <c r="BI98" i="22"/>
  <c r="BI34" i="22"/>
  <c r="BI13" i="22"/>
  <c r="BI23" i="22"/>
  <c r="BI68" i="22"/>
  <c r="BI12" i="22"/>
  <c r="BI46" i="22"/>
  <c r="BI35" i="22"/>
  <c r="BA409" i="22"/>
  <c r="BB401" i="22"/>
  <c r="BE229" i="22"/>
  <c r="BE175" i="22"/>
  <c r="BE170" i="22"/>
  <c r="BF11" i="22"/>
  <c r="BE10" i="22"/>
  <c r="BE171" i="22"/>
  <c r="BE372" i="22"/>
  <c r="BH231" i="22"/>
  <c r="BH236" i="22"/>
  <c r="BH148" i="22"/>
  <c r="BD228" i="22"/>
  <c r="BD300" i="22" s="1"/>
  <c r="BD232" i="22"/>
  <c r="BD233" i="22" s="1"/>
  <c r="BE234" i="22"/>
  <c r="BE237" i="22" s="1"/>
  <c r="BE238" i="22" s="1"/>
  <c r="BE84" i="22"/>
  <c r="BF85" i="22"/>
  <c r="BI403" i="22"/>
  <c r="AH236" i="21" l="1"/>
  <c r="BH260" i="22" s="1"/>
  <c r="AJ235" i="21"/>
  <c r="BI236" i="22"/>
  <c r="BI74" i="22"/>
  <c r="BG147" i="22"/>
  <c r="BG125" i="22"/>
  <c r="BG103" i="22"/>
  <c r="BG114" i="22"/>
  <c r="BG81" i="22"/>
  <c r="BG92" i="22"/>
  <c r="BF54" i="22"/>
  <c r="BG55" i="22"/>
  <c r="BF229" i="22"/>
  <c r="BF175" i="22"/>
  <c r="BF170" i="22"/>
  <c r="BF10" i="22"/>
  <c r="BG11" i="22"/>
  <c r="BF171" i="22"/>
  <c r="BF372" i="22"/>
  <c r="T36" i="20" s="1"/>
  <c r="BE228" i="22"/>
  <c r="BE300" i="22" s="1"/>
  <c r="BE232" i="22"/>
  <c r="BE233" i="22" s="1"/>
  <c r="BF234" i="22"/>
  <c r="BF237" i="22" s="1"/>
  <c r="BF238" i="22" s="1"/>
  <c r="BF84" i="22"/>
  <c r="BG85" i="22"/>
  <c r="BB409" i="22"/>
  <c r="BC401" i="22"/>
  <c r="BJ337" i="22"/>
  <c r="BJ334" i="22"/>
  <c r="BJ142" i="22"/>
  <c r="BJ130" i="22"/>
  <c r="BJ109" i="22"/>
  <c r="BJ119" i="22"/>
  <c r="BJ108" i="22"/>
  <c r="BJ131" i="22"/>
  <c r="BJ97" i="22"/>
  <c r="BJ67" i="22"/>
  <c r="BJ57" i="22"/>
  <c r="BJ120" i="22"/>
  <c r="BJ86" i="22"/>
  <c r="BJ46" i="22"/>
  <c r="BJ141" i="22"/>
  <c r="BJ98" i="22"/>
  <c r="BJ68" i="22"/>
  <c r="BJ34" i="22"/>
  <c r="BJ13" i="22"/>
  <c r="BJ87" i="22"/>
  <c r="BJ23" i="22"/>
  <c r="BJ45" i="22"/>
  <c r="BJ35" i="22"/>
  <c r="BJ12" i="22"/>
  <c r="BK2" i="22"/>
  <c r="BJ24" i="22"/>
  <c r="BJ56" i="22"/>
  <c r="BG96" i="22"/>
  <c r="BF95" i="22"/>
  <c r="BI394" i="22"/>
  <c r="BI400" i="22" s="1"/>
  <c r="BH363" i="22"/>
  <c r="BJ330" i="22"/>
  <c r="BK386" i="22" s="1"/>
  <c r="BK393" i="22" s="1"/>
  <c r="BK399" i="22" s="1"/>
  <c r="BK407" i="22" s="1"/>
  <c r="BK413" i="22" s="1"/>
  <c r="BJ226" i="22"/>
  <c r="BJ126" i="22"/>
  <c r="BJ150" i="22"/>
  <c r="BJ115" i="22"/>
  <c r="BJ149" i="22"/>
  <c r="BJ116" i="22"/>
  <c r="BJ127" i="22"/>
  <c r="BJ104" i="22"/>
  <c r="BJ93" i="22"/>
  <c r="BJ76" i="22"/>
  <c r="BJ105" i="22"/>
  <c r="BJ94" i="22"/>
  <c r="BJ82" i="22"/>
  <c r="BJ83" i="22"/>
  <c r="BJ53" i="22"/>
  <c r="BJ42" i="22"/>
  <c r="BJ30" i="22"/>
  <c r="BJ31" i="22"/>
  <c r="BJ19" i="22"/>
  <c r="BJ75" i="22"/>
  <c r="BJ20" i="22"/>
  <c r="BJ8" i="22"/>
  <c r="BJ41" i="22"/>
  <c r="BK3" i="22"/>
  <c r="BJ9" i="22"/>
  <c r="BJ52" i="22"/>
  <c r="BI366" i="22"/>
  <c r="BI367" i="22" s="1"/>
  <c r="BI368" i="22" s="1"/>
  <c r="BI235" i="22"/>
  <c r="BI148" i="22"/>
  <c r="BG33" i="22"/>
  <c r="BF32" i="22"/>
  <c r="BF21" i="22"/>
  <c r="BG22" i="22"/>
  <c r="BF106" i="22"/>
  <c r="BG107" i="22"/>
  <c r="BI395" i="22"/>
  <c r="BI402" i="22" s="1"/>
  <c r="BH369" i="22"/>
  <c r="BF117" i="22"/>
  <c r="BG118" i="22"/>
  <c r="BJ403" i="22"/>
  <c r="BE408" i="22"/>
  <c r="BE169" i="22"/>
  <c r="BG73" i="22"/>
  <c r="BG18" i="22"/>
  <c r="BG51" i="22"/>
  <c r="BG40" i="22"/>
  <c r="BG29" i="22"/>
  <c r="BG7" i="22"/>
  <c r="BG372" i="22" s="1"/>
  <c r="BF128" i="22"/>
  <c r="BG129" i="22"/>
  <c r="BI360" i="22"/>
  <c r="BI361" i="22" s="1"/>
  <c r="BI362" i="22" s="1"/>
  <c r="BI230" i="22"/>
  <c r="BI231" i="22"/>
  <c r="BG44" i="22"/>
  <c r="BF43" i="22"/>
  <c r="AI236" i="21" l="1"/>
  <c r="BI260" i="22" s="1"/>
  <c r="AK235" i="21"/>
  <c r="BH44" i="22"/>
  <c r="BG43" i="22"/>
  <c r="BG106" i="22"/>
  <c r="BH107" i="22"/>
  <c r="BG54" i="22"/>
  <c r="BH55" i="22"/>
  <c r="BK403" i="22"/>
  <c r="BJ360" i="22"/>
  <c r="BJ361" i="22" s="1"/>
  <c r="BJ362" i="22" s="1"/>
  <c r="BJ230" i="22"/>
  <c r="BJ236" i="22"/>
  <c r="BH73" i="22"/>
  <c r="BH7" i="22"/>
  <c r="BH372" i="22" s="1"/>
  <c r="BH40" i="22"/>
  <c r="BH51" i="22"/>
  <c r="BH18" i="22"/>
  <c r="BH29" i="22"/>
  <c r="BH96" i="22"/>
  <c r="BG95" i="22"/>
  <c r="BH129" i="22"/>
  <c r="BG128" i="22"/>
  <c r="BJ395" i="22"/>
  <c r="BJ402" i="22" s="1"/>
  <c r="BI369" i="22"/>
  <c r="AT189" i="22"/>
  <c r="BK334" i="22"/>
  <c r="BK337" i="22"/>
  <c r="BK142" i="22"/>
  <c r="BK130" i="22"/>
  <c r="BK141" i="22"/>
  <c r="BK119" i="22"/>
  <c r="BK108" i="22"/>
  <c r="BK131" i="22"/>
  <c r="BK120" i="22"/>
  <c r="BK86" i="22"/>
  <c r="BK46" i="22"/>
  <c r="BK98" i="22"/>
  <c r="BK68" i="22"/>
  <c r="BK56" i="22"/>
  <c r="BK109" i="22"/>
  <c r="BK87" i="22"/>
  <c r="BK97" i="22"/>
  <c r="BK23" i="22"/>
  <c r="BK45" i="22"/>
  <c r="BK35" i="22"/>
  <c r="BK12" i="22"/>
  <c r="BK67" i="22"/>
  <c r="BK24" i="22"/>
  <c r="BL2" i="22"/>
  <c r="BK34" i="22"/>
  <c r="BK57" i="22"/>
  <c r="BK13" i="22"/>
  <c r="BF408" i="22"/>
  <c r="BF169" i="22"/>
  <c r="BJ394" i="22"/>
  <c r="BJ400" i="22" s="1"/>
  <c r="BI363" i="22"/>
  <c r="BG229" i="22"/>
  <c r="BG232" i="22" s="1"/>
  <c r="BG233" i="22" s="1"/>
  <c r="BH408" i="22" s="1"/>
  <c r="BG170" i="22"/>
  <c r="BG175" i="22"/>
  <c r="BG10" i="22"/>
  <c r="BH11" i="22"/>
  <c r="BG171" i="22"/>
  <c r="BH22" i="22"/>
  <c r="BG21" i="22"/>
  <c r="BH147" i="22"/>
  <c r="BH92" i="22"/>
  <c r="BH114" i="22"/>
  <c r="BH125" i="22"/>
  <c r="BH81" i="22"/>
  <c r="BH103" i="22"/>
  <c r="BJ231" i="22"/>
  <c r="BJ366" i="22"/>
  <c r="BJ367" i="22" s="1"/>
  <c r="BJ368" i="22" s="1"/>
  <c r="BJ235" i="22"/>
  <c r="AT190" i="22"/>
  <c r="BJ148" i="22"/>
  <c r="BF228" i="22"/>
  <c r="BF300" i="22" s="1"/>
  <c r="BF232" i="22"/>
  <c r="BF233" i="22" s="1"/>
  <c r="BG234" i="22"/>
  <c r="BG237" i="22" s="1"/>
  <c r="BG238" i="22" s="1"/>
  <c r="BH85" i="22"/>
  <c r="BG84" i="22"/>
  <c r="BH33" i="22"/>
  <c r="BG32" i="22"/>
  <c r="BK126" i="22"/>
  <c r="BK149" i="22"/>
  <c r="BK127" i="22"/>
  <c r="BK330" i="22"/>
  <c r="BL386" i="22" s="1"/>
  <c r="BL393" i="22" s="1"/>
  <c r="BL399" i="22" s="1"/>
  <c r="BL407" i="22" s="1"/>
  <c r="BL413" i="22" s="1"/>
  <c r="BK226" i="22"/>
  <c r="BK115" i="22"/>
  <c r="BK116" i="22"/>
  <c r="BK104" i="22"/>
  <c r="BK150" i="22"/>
  <c r="BK105" i="22"/>
  <c r="BK94" i="22"/>
  <c r="BK82" i="22"/>
  <c r="BK83" i="22"/>
  <c r="BK52" i="22"/>
  <c r="BK75" i="22"/>
  <c r="BK31" i="22"/>
  <c r="BK19" i="22"/>
  <c r="BK20" i="22"/>
  <c r="BK8" i="22"/>
  <c r="BK76" i="22"/>
  <c r="BK41" i="22"/>
  <c r="BK9" i="22"/>
  <c r="BL3" i="22"/>
  <c r="BK42" i="22"/>
  <c r="BK30" i="22"/>
  <c r="BK93" i="22"/>
  <c r="BK53" i="22"/>
  <c r="BJ74" i="22"/>
  <c r="BC409" i="22"/>
  <c r="BD401" i="22"/>
  <c r="BH118" i="22"/>
  <c r="BG117" i="22"/>
  <c r="AJ236" i="21" l="1"/>
  <c r="BJ260" i="22" s="1"/>
  <c r="AL235" i="21"/>
  <c r="BL403" i="22"/>
  <c r="BI107" i="22"/>
  <c r="BH106" i="22"/>
  <c r="BH95" i="22"/>
  <c r="BI96" i="22"/>
  <c r="BG169" i="22"/>
  <c r="BI147" i="22"/>
  <c r="BI92" i="22"/>
  <c r="BI114" i="22"/>
  <c r="BI125" i="22"/>
  <c r="BI81" i="22"/>
  <c r="BI103" i="22"/>
  <c r="BH32" i="22"/>
  <c r="BI33" i="22"/>
  <c r="BH175" i="22"/>
  <c r="BH170" i="22"/>
  <c r="BH229" i="22"/>
  <c r="BH232" i="22" s="1"/>
  <c r="BH233" i="22" s="1"/>
  <c r="BI408" i="22" s="1"/>
  <c r="BI11" i="22"/>
  <c r="BH10" i="22"/>
  <c r="BH171" i="22"/>
  <c r="BJ363" i="22"/>
  <c r="BK394" i="22"/>
  <c r="BK400" i="22" s="1"/>
  <c r="BI118" i="22"/>
  <c r="BH117" i="22"/>
  <c r="BL334" i="22"/>
  <c r="BL337" i="22"/>
  <c r="BL141" i="22"/>
  <c r="BL131" i="22"/>
  <c r="BL108" i="22"/>
  <c r="BL120" i="22"/>
  <c r="BL142" i="22"/>
  <c r="BL130" i="22"/>
  <c r="BL109" i="22"/>
  <c r="BL98" i="22"/>
  <c r="BL68" i="22"/>
  <c r="BL56" i="22"/>
  <c r="BL119" i="22"/>
  <c r="BL87" i="22"/>
  <c r="BL45" i="22"/>
  <c r="BL97" i="22"/>
  <c r="BL67" i="22"/>
  <c r="BL35" i="22"/>
  <c r="BL12" i="22"/>
  <c r="BL86" i="22"/>
  <c r="BL24" i="22"/>
  <c r="BM2" i="22"/>
  <c r="BL57" i="22"/>
  <c r="BL46" i="22"/>
  <c r="BL34" i="22"/>
  <c r="BL13" i="22"/>
  <c r="BL23" i="22"/>
  <c r="BH43" i="22"/>
  <c r="BI44" i="22"/>
  <c r="BL330" i="22"/>
  <c r="BM386" i="22" s="1"/>
  <c r="BM393" i="22" s="1"/>
  <c r="BM399" i="22" s="1"/>
  <c r="BM407" i="22" s="1"/>
  <c r="BM413" i="22" s="1"/>
  <c r="BL226" i="22"/>
  <c r="BL149" i="22"/>
  <c r="BL127" i="22"/>
  <c r="BL150" i="22"/>
  <c r="BL116" i="22"/>
  <c r="BL104" i="22"/>
  <c r="BL105" i="22"/>
  <c r="BL126" i="22"/>
  <c r="BL115" i="22"/>
  <c r="BL83" i="22"/>
  <c r="BL52" i="22"/>
  <c r="BL75" i="22"/>
  <c r="BL53" i="22"/>
  <c r="BL93" i="22"/>
  <c r="BL76" i="22"/>
  <c r="BL82" i="22"/>
  <c r="BL20" i="22"/>
  <c r="BL8" i="22"/>
  <c r="BL41" i="22"/>
  <c r="BL9" i="22"/>
  <c r="BM3" i="22"/>
  <c r="BL42" i="22"/>
  <c r="BL30" i="22"/>
  <c r="BL94" i="22"/>
  <c r="BL31" i="22"/>
  <c r="BL19" i="22"/>
  <c r="BK74" i="22"/>
  <c r="BK231" i="22"/>
  <c r="BK148" i="22"/>
  <c r="BJ369" i="22"/>
  <c r="BK395" i="22"/>
  <c r="BK402" i="22" s="1"/>
  <c r="BH234" i="22"/>
  <c r="BH237" i="22" s="1"/>
  <c r="BH238" i="22" s="1"/>
  <c r="BI85" i="22"/>
  <c r="BH84" i="22"/>
  <c r="BG228" i="22"/>
  <c r="BG300" i="22" s="1"/>
  <c r="BI22" i="22"/>
  <c r="BH21" i="22"/>
  <c r="BD409" i="22"/>
  <c r="BE401" i="22"/>
  <c r="BK366" i="22"/>
  <c r="BK367" i="22" s="1"/>
  <c r="BK368" i="22" s="1"/>
  <c r="BK235" i="22"/>
  <c r="BG408" i="22"/>
  <c r="BK360" i="22"/>
  <c r="BK361" i="22" s="1"/>
  <c r="BK362" i="22" s="1"/>
  <c r="BK230" i="22"/>
  <c r="BK236" i="22"/>
  <c r="BI129" i="22"/>
  <c r="BH128" i="22"/>
  <c r="BI73" i="22"/>
  <c r="BI7" i="22"/>
  <c r="BI372" i="22" s="1"/>
  <c r="BI18" i="22"/>
  <c r="BI40" i="22"/>
  <c r="BI29" i="22"/>
  <c r="BI51" i="22"/>
  <c r="BI55" i="22"/>
  <c r="BH54" i="22"/>
  <c r="AK236" i="21" l="1"/>
  <c r="BK260" i="22" s="1"/>
  <c r="AM235" i="21"/>
  <c r="BM403" i="22"/>
  <c r="BH228" i="22"/>
  <c r="BH300" i="22" s="1"/>
  <c r="BM330" i="22"/>
  <c r="BN386" i="22" s="1"/>
  <c r="BN393" i="22" s="1"/>
  <c r="BN399" i="22" s="1"/>
  <c r="BN407" i="22" s="1"/>
  <c r="BN413" i="22" s="1"/>
  <c r="BM226" i="22"/>
  <c r="BM150" i="22"/>
  <c r="BM149" i="22"/>
  <c r="BM105" i="22"/>
  <c r="BM126" i="22"/>
  <c r="BM127" i="22"/>
  <c r="BM115" i="22"/>
  <c r="BM116" i="22"/>
  <c r="BM75" i="22"/>
  <c r="BM53" i="22"/>
  <c r="BM93" i="22"/>
  <c r="BM76" i="22"/>
  <c r="BM94" i="22"/>
  <c r="BM82" i="22"/>
  <c r="BM104" i="22"/>
  <c r="BM83" i="22"/>
  <c r="BM41" i="22"/>
  <c r="BM9" i="22"/>
  <c r="BN3" i="22"/>
  <c r="BM42" i="22"/>
  <c r="BM30" i="22"/>
  <c r="BM52" i="22"/>
  <c r="BM31" i="22"/>
  <c r="BM19" i="22"/>
  <c r="BM20" i="22"/>
  <c r="BM8" i="22"/>
  <c r="BJ73" i="22"/>
  <c r="BJ29" i="22"/>
  <c r="BJ51" i="22"/>
  <c r="BJ7" i="22"/>
  <c r="BJ372" i="22" s="1"/>
  <c r="BJ40" i="22"/>
  <c r="BJ18" i="22"/>
  <c r="BI117" i="22"/>
  <c r="BJ118" i="22"/>
  <c r="BJ55" i="22"/>
  <c r="BI54" i="22"/>
  <c r="BI229" i="22"/>
  <c r="BI232" i="22" s="1"/>
  <c r="BI233" i="22" s="1"/>
  <c r="BJ408" i="22" s="1"/>
  <c r="BI170" i="22"/>
  <c r="BI175" i="22"/>
  <c r="BJ11" i="22"/>
  <c r="BI10" i="22"/>
  <c r="BI171" i="22"/>
  <c r="BL394" i="22"/>
  <c r="BL400" i="22" s="1"/>
  <c r="BK363" i="22"/>
  <c r="BL231" i="22"/>
  <c r="BL366" i="22"/>
  <c r="BL367" i="22" s="1"/>
  <c r="BL368" i="22" s="1"/>
  <c r="BL235" i="22"/>
  <c r="BL74" i="22"/>
  <c r="BH169" i="22"/>
  <c r="BJ107" i="22"/>
  <c r="BI106" i="22"/>
  <c r="BI95" i="22"/>
  <c r="BJ96" i="22"/>
  <c r="BL395" i="22"/>
  <c r="BL402" i="22" s="1"/>
  <c r="BK369" i="22"/>
  <c r="BI234" i="22"/>
  <c r="BI237" i="22" s="1"/>
  <c r="BI238" i="22" s="1"/>
  <c r="BI84" i="22"/>
  <c r="BJ85" i="22"/>
  <c r="BI21" i="22"/>
  <c r="BJ22" i="22"/>
  <c r="BJ147" i="22"/>
  <c r="BJ92" i="22"/>
  <c r="BJ125" i="22"/>
  <c r="BJ114" i="22"/>
  <c r="BJ103" i="22"/>
  <c r="BJ81" i="22"/>
  <c r="BL148" i="22"/>
  <c r="BI32" i="22"/>
  <c r="BJ33" i="22"/>
  <c r="BJ44" i="22"/>
  <c r="BI43" i="22"/>
  <c r="BE409" i="22"/>
  <c r="BF401" i="22"/>
  <c r="AU189" i="22"/>
  <c r="BL360" i="22"/>
  <c r="BL361" i="22" s="1"/>
  <c r="BL362" i="22" s="1"/>
  <c r="BL230" i="22"/>
  <c r="AU190" i="22"/>
  <c r="BL236" i="22"/>
  <c r="BM337" i="22"/>
  <c r="BM334" i="22"/>
  <c r="BM141" i="22"/>
  <c r="BM131" i="22"/>
  <c r="BM142" i="22"/>
  <c r="BM120" i="22"/>
  <c r="BM130" i="22"/>
  <c r="BM109" i="22"/>
  <c r="BM119" i="22"/>
  <c r="BM87" i="22"/>
  <c r="BM45" i="22"/>
  <c r="BM97" i="22"/>
  <c r="BM67" i="22"/>
  <c r="BM57" i="22"/>
  <c r="BM108" i="22"/>
  <c r="BM86" i="22"/>
  <c r="BM98" i="22"/>
  <c r="BM24" i="22"/>
  <c r="BN2" i="22"/>
  <c r="BM46" i="22"/>
  <c r="BM34" i="22"/>
  <c r="BM13" i="22"/>
  <c r="BM68" i="22"/>
  <c r="BM56" i="22"/>
  <c r="BM23" i="22"/>
  <c r="BM35" i="22"/>
  <c r="BM12" i="22"/>
  <c r="BI128" i="22"/>
  <c r="BJ129" i="22"/>
  <c r="AL236" i="21" l="1"/>
  <c r="BL260" i="22" s="1"/>
  <c r="AN235" i="21"/>
  <c r="BK96" i="22"/>
  <c r="BJ95" i="22"/>
  <c r="BN330" i="22"/>
  <c r="BO386" i="22" s="1"/>
  <c r="BO393" i="22" s="1"/>
  <c r="BO399" i="22" s="1"/>
  <c r="BO407" i="22" s="1"/>
  <c r="BO413" i="22" s="1"/>
  <c r="BN126" i="22"/>
  <c r="BN226" i="22"/>
  <c r="BN150" i="22"/>
  <c r="BN149" i="22"/>
  <c r="BN127" i="22"/>
  <c r="BN115" i="22"/>
  <c r="BN116" i="22"/>
  <c r="BN93" i="22"/>
  <c r="BN76" i="22"/>
  <c r="BN94" i="22"/>
  <c r="BN82" i="22"/>
  <c r="BN104" i="22"/>
  <c r="BN83" i="22"/>
  <c r="BN105" i="22"/>
  <c r="BN42" i="22"/>
  <c r="BN30" i="22"/>
  <c r="BN75" i="22"/>
  <c r="BN52" i="22"/>
  <c r="BN31" i="22"/>
  <c r="BN19" i="22"/>
  <c r="BN53" i="22"/>
  <c r="BN20" i="22"/>
  <c r="BN8" i="22"/>
  <c r="BN9" i="22"/>
  <c r="BN41" i="22"/>
  <c r="BO3" i="22"/>
  <c r="BM148" i="22"/>
  <c r="BN337" i="22"/>
  <c r="BN334" i="22"/>
  <c r="BN142" i="22"/>
  <c r="BN130" i="22"/>
  <c r="BN109" i="22"/>
  <c r="BN131" i="22"/>
  <c r="BN119" i="22"/>
  <c r="BN141" i="22"/>
  <c r="BN108" i="22"/>
  <c r="BN120" i="22"/>
  <c r="BN97" i="22"/>
  <c r="BN67" i="22"/>
  <c r="BN57" i="22"/>
  <c r="BN86" i="22"/>
  <c r="BN46" i="22"/>
  <c r="BN98" i="22"/>
  <c r="BN68" i="22"/>
  <c r="BN87" i="22"/>
  <c r="BN45" i="22"/>
  <c r="BN34" i="22"/>
  <c r="BN13" i="22"/>
  <c r="BN56" i="22"/>
  <c r="BN23" i="22"/>
  <c r="BN35" i="22"/>
  <c r="BN12" i="22"/>
  <c r="BO2" i="22"/>
  <c r="BN24" i="22"/>
  <c r="BJ106" i="22"/>
  <c r="BK107" i="22"/>
  <c r="BI169" i="22"/>
  <c r="BJ229" i="22"/>
  <c r="BJ232" i="22" s="1"/>
  <c r="BJ233" i="22" s="1"/>
  <c r="BK408" i="22" s="1"/>
  <c r="BJ175" i="22"/>
  <c r="BJ170" i="22"/>
  <c r="BJ10" i="22"/>
  <c r="BK11" i="22"/>
  <c r="BJ171" i="22"/>
  <c r="BM360" i="22"/>
  <c r="BM361" i="22" s="1"/>
  <c r="BM362" i="22" s="1"/>
  <c r="BM230" i="22"/>
  <c r="BM372" i="22"/>
  <c r="BM231" i="22"/>
  <c r="BM366" i="22"/>
  <c r="BM367" i="22" s="1"/>
  <c r="BM368" i="22" s="1"/>
  <c r="BM235" i="22"/>
  <c r="BJ117" i="22"/>
  <c r="BK118" i="22"/>
  <c r="BK147" i="22"/>
  <c r="BK103" i="22"/>
  <c r="BK81" i="22"/>
  <c r="BK92" i="22"/>
  <c r="BK125" i="22"/>
  <c r="BK114" i="22"/>
  <c r="BK73" i="22"/>
  <c r="BK29" i="22"/>
  <c r="BK51" i="22"/>
  <c r="BK18" i="22"/>
  <c r="BK7" i="22"/>
  <c r="BK372" i="22" s="1"/>
  <c r="BK40" i="22"/>
  <c r="BI228" i="22"/>
  <c r="BI300" i="22" s="1"/>
  <c r="BJ54" i="22"/>
  <c r="BK55" i="22"/>
  <c r="BM74" i="22"/>
  <c r="BJ234" i="22"/>
  <c r="BJ237" i="22" s="1"/>
  <c r="BJ238" i="22" s="1"/>
  <c r="BJ84" i="22"/>
  <c r="BK85" i="22"/>
  <c r="BK44" i="22"/>
  <c r="BJ43" i="22"/>
  <c r="BM394" i="22"/>
  <c r="BM400" i="22" s="1"/>
  <c r="BL363" i="22"/>
  <c r="BF409" i="22"/>
  <c r="BG401" i="22"/>
  <c r="BJ128" i="22"/>
  <c r="BK129" i="22"/>
  <c r="BM395" i="22"/>
  <c r="BM402" i="22" s="1"/>
  <c r="BL369" i="22"/>
  <c r="BJ21" i="22"/>
  <c r="BK22" i="22"/>
  <c r="BK33" i="22"/>
  <c r="BJ32" i="22"/>
  <c r="BM236" i="22"/>
  <c r="BM237" i="22" s="1"/>
  <c r="BM238" i="22" s="1"/>
  <c r="BN403" i="22"/>
  <c r="BM232" i="22" l="1"/>
  <c r="BM233" i="22" s="1"/>
  <c r="BM300" i="22"/>
  <c r="AM236" i="21"/>
  <c r="BM260" i="22" s="1"/>
  <c r="AO235" i="21"/>
  <c r="BK106" i="22"/>
  <c r="BL107" i="22"/>
  <c r="BN395" i="22"/>
  <c r="BN402" i="22" s="1"/>
  <c r="BM369" i="22"/>
  <c r="BJ169" i="22"/>
  <c r="BO330" i="22"/>
  <c r="BP386" i="22" s="1"/>
  <c r="BP393" i="22" s="1"/>
  <c r="BP399" i="22" s="1"/>
  <c r="BP407" i="22" s="1"/>
  <c r="BP413" i="22" s="1"/>
  <c r="BO126" i="22"/>
  <c r="BO226" i="22"/>
  <c r="BO149" i="22"/>
  <c r="BO127" i="22"/>
  <c r="BO115" i="22"/>
  <c r="BO150" i="22"/>
  <c r="BO116" i="22"/>
  <c r="BO104" i="22"/>
  <c r="BO94" i="22"/>
  <c r="BO82" i="22"/>
  <c r="BO83" i="22"/>
  <c r="BO52" i="22"/>
  <c r="BO105" i="22"/>
  <c r="BO75" i="22"/>
  <c r="BO31" i="22"/>
  <c r="BO19" i="22"/>
  <c r="BO76" i="22"/>
  <c r="BO53" i="22"/>
  <c r="BO20" i="22"/>
  <c r="BO8" i="22"/>
  <c r="BO93" i="22"/>
  <c r="BO41" i="22"/>
  <c r="BO9" i="22"/>
  <c r="BP3" i="22"/>
  <c r="BO42" i="22"/>
  <c r="BO30" i="22"/>
  <c r="BK54" i="22"/>
  <c r="BL55" i="22"/>
  <c r="BL129" i="22"/>
  <c r="BK128" i="22"/>
  <c r="BN408" i="22"/>
  <c r="BN74" i="22"/>
  <c r="BN236" i="22"/>
  <c r="BN237" i="22" s="1"/>
  <c r="BN238" i="22" s="1"/>
  <c r="BG409" i="22"/>
  <c r="BH401" i="22"/>
  <c r="BL118" i="22"/>
  <c r="BK117" i="22"/>
  <c r="BN394" i="22"/>
  <c r="BN400" i="22" s="1"/>
  <c r="BM363" i="22"/>
  <c r="BO403" i="22"/>
  <c r="BL73" i="22"/>
  <c r="BL18" i="22"/>
  <c r="BL29" i="22"/>
  <c r="BL7" i="22"/>
  <c r="BL372" i="22" s="1"/>
  <c r="U36" i="20" s="1"/>
  <c r="BL51" i="22"/>
  <c r="BL40" i="22"/>
  <c r="BL44" i="22"/>
  <c r="BK43" i="22"/>
  <c r="BL33" i="22"/>
  <c r="BK32" i="22"/>
  <c r="BL96" i="22"/>
  <c r="BK95" i="22"/>
  <c r="BJ228" i="22"/>
  <c r="BJ300" i="22" s="1"/>
  <c r="BN372" i="22"/>
  <c r="BN231" i="22"/>
  <c r="AV189" i="22"/>
  <c r="AV190" i="22"/>
  <c r="BN148" i="22"/>
  <c r="BL147" i="22"/>
  <c r="BL125" i="22"/>
  <c r="BL81" i="22"/>
  <c r="BL92" i="22"/>
  <c r="BL103" i="22"/>
  <c r="BL114" i="22"/>
  <c r="BL22" i="22"/>
  <c r="BK21" i="22"/>
  <c r="BK175" i="22"/>
  <c r="BK170" i="22"/>
  <c r="BK229" i="22"/>
  <c r="BK232" i="22" s="1"/>
  <c r="BK233" i="22" s="1"/>
  <c r="BL408" i="22" s="1"/>
  <c r="BK10" i="22"/>
  <c r="BL11" i="22"/>
  <c r="BK171" i="22"/>
  <c r="BK234" i="22"/>
  <c r="BK237" i="22" s="1"/>
  <c r="BK238" i="22" s="1"/>
  <c r="BL85" i="22"/>
  <c r="BK84" i="22"/>
  <c r="BO334" i="22"/>
  <c r="BO337" i="22"/>
  <c r="BO142" i="22"/>
  <c r="BO130" i="22"/>
  <c r="BO141" i="22"/>
  <c r="BO131" i="22"/>
  <c r="BO119" i="22"/>
  <c r="BO108" i="22"/>
  <c r="BO120" i="22"/>
  <c r="BO86" i="22"/>
  <c r="BO46" i="22"/>
  <c r="BO109" i="22"/>
  <c r="BO98" i="22"/>
  <c r="BO68" i="22"/>
  <c r="BO56" i="22"/>
  <c r="BO87" i="22"/>
  <c r="BO23" i="22"/>
  <c r="BO67" i="22"/>
  <c r="BO57" i="22"/>
  <c r="BO35" i="22"/>
  <c r="BO12" i="22"/>
  <c r="BO24" i="22"/>
  <c r="BP2" i="22"/>
  <c r="BO97" i="22"/>
  <c r="BO34" i="22"/>
  <c r="BO45" i="22"/>
  <c r="BO13" i="22"/>
  <c r="BN360" i="22"/>
  <c r="BN361" i="22" s="1"/>
  <c r="BN362" i="22" s="1"/>
  <c r="BN230" i="22"/>
  <c r="BN366" i="22"/>
  <c r="BN367" i="22" s="1"/>
  <c r="BN368" i="22" s="1"/>
  <c r="BN235" i="22"/>
  <c r="BN232" i="22" l="1"/>
  <c r="BN233" i="22" s="1"/>
  <c r="BN300" i="22"/>
  <c r="AN236" i="21"/>
  <c r="BN260" i="22" s="1"/>
  <c r="AP235" i="21"/>
  <c r="BM44" i="22"/>
  <c r="BL43" i="22"/>
  <c r="BP226" i="22"/>
  <c r="BP149" i="22"/>
  <c r="BP127" i="22"/>
  <c r="BP150" i="22"/>
  <c r="BP330" i="22"/>
  <c r="BQ386" i="22" s="1"/>
  <c r="BQ393" i="22" s="1"/>
  <c r="BQ399" i="22" s="1"/>
  <c r="BQ407" i="22" s="1"/>
  <c r="BQ413" i="22" s="1"/>
  <c r="BP126" i="22"/>
  <c r="BP116" i="22"/>
  <c r="BP104" i="22"/>
  <c r="BP105" i="22"/>
  <c r="BP83" i="22"/>
  <c r="BP52" i="22"/>
  <c r="BP75" i="22"/>
  <c r="BP53" i="22"/>
  <c r="BP93" i="22"/>
  <c r="BP76" i="22"/>
  <c r="BP20" i="22"/>
  <c r="BP8" i="22"/>
  <c r="BP115" i="22"/>
  <c r="BP41" i="22"/>
  <c r="BP9" i="22"/>
  <c r="BQ3" i="22"/>
  <c r="BP94" i="22"/>
  <c r="BP42" i="22"/>
  <c r="BP30" i="22"/>
  <c r="BP19" i="22"/>
  <c r="AW189" i="22" s="1"/>
  <c r="BP82" i="22"/>
  <c r="BP31" i="22"/>
  <c r="BO408" i="22"/>
  <c r="BM55" i="22"/>
  <c r="BL54" i="22"/>
  <c r="BO372" i="22"/>
  <c r="BO231" i="22"/>
  <c r="BO236" i="22"/>
  <c r="BO237" i="22" s="1"/>
  <c r="BO238" i="22" s="1"/>
  <c r="BO148" i="22"/>
  <c r="BL95" i="22"/>
  <c r="BM96" i="22"/>
  <c r="BM73" i="22"/>
  <c r="BM18" i="22"/>
  <c r="BM29" i="22"/>
  <c r="BM40" i="22"/>
  <c r="BM51" i="22"/>
  <c r="BM7" i="22"/>
  <c r="BO360" i="22"/>
  <c r="BO361" i="22" s="1"/>
  <c r="BO362" i="22" s="1"/>
  <c r="BO230" i="22"/>
  <c r="BO395" i="22"/>
  <c r="BO402" i="22" s="1"/>
  <c r="BN369" i="22"/>
  <c r="BK228" i="22"/>
  <c r="BK300" i="22" s="1"/>
  <c r="BL234" i="22"/>
  <c r="BL237" i="22" s="1"/>
  <c r="BL238" i="22" s="1"/>
  <c r="BM85" i="22"/>
  <c r="BL84" i="22"/>
  <c r="BK169" i="22"/>
  <c r="BM118" i="22"/>
  <c r="BL117" i="22"/>
  <c r="BM129" i="22"/>
  <c r="BL128" i="22"/>
  <c r="BL175" i="22"/>
  <c r="BL170" i="22"/>
  <c r="BL229" i="22"/>
  <c r="BL232" i="22" s="1"/>
  <c r="BL233" i="22" s="1"/>
  <c r="BM408" i="22" s="1"/>
  <c r="BM11" i="22"/>
  <c r="BL10" i="22"/>
  <c r="BL171" i="22"/>
  <c r="BO74" i="22"/>
  <c r="BO235" i="22"/>
  <c r="BO366" i="22"/>
  <c r="BO367" i="22" s="1"/>
  <c r="BO368" i="22" s="1"/>
  <c r="BP334" i="22"/>
  <c r="BP337" i="22"/>
  <c r="BP141" i="22"/>
  <c r="BP131" i="22"/>
  <c r="BP130" i="22"/>
  <c r="BP108" i="22"/>
  <c r="BP142" i="22"/>
  <c r="BP120" i="22"/>
  <c r="BP109" i="22"/>
  <c r="BP119" i="22"/>
  <c r="BP98" i="22"/>
  <c r="BP68" i="22"/>
  <c r="BP56" i="22"/>
  <c r="BP87" i="22"/>
  <c r="BP45" i="22"/>
  <c r="BP97" i="22"/>
  <c r="BP67" i="22"/>
  <c r="BP86" i="22"/>
  <c r="BP57" i="22"/>
  <c r="BP46" i="22"/>
  <c r="BP35" i="22"/>
  <c r="BP12" i="22"/>
  <c r="BP24" i="22"/>
  <c r="BQ2" i="22"/>
  <c r="BP34" i="22"/>
  <c r="BP13" i="22"/>
  <c r="BP23" i="22"/>
  <c r="BM22" i="22"/>
  <c r="BL21" i="22"/>
  <c r="BH409" i="22"/>
  <c r="BI401" i="22"/>
  <c r="BM147" i="22"/>
  <c r="BM125" i="22"/>
  <c r="BM103" i="22"/>
  <c r="BM81" i="22"/>
  <c r="BM92" i="22"/>
  <c r="BM114" i="22"/>
  <c r="BO394" i="22"/>
  <c r="BO400" i="22" s="1"/>
  <c r="BN363" i="22"/>
  <c r="BM107" i="22"/>
  <c r="BL106" i="22"/>
  <c r="BL32" i="22"/>
  <c r="BM33" i="22"/>
  <c r="BP403" i="22"/>
  <c r="BO232" i="22" l="1"/>
  <c r="BO233" i="22" s="1"/>
  <c r="BO300" i="22"/>
  <c r="AO236" i="21"/>
  <c r="BO260" i="22" s="1"/>
  <c r="AQ235" i="21"/>
  <c r="BL228" i="22"/>
  <c r="BL300" i="22" s="1"/>
  <c r="BQ337" i="22"/>
  <c r="BQ141" i="22"/>
  <c r="BQ131" i="22"/>
  <c r="BQ334" i="22"/>
  <c r="BQ142" i="22"/>
  <c r="BQ120" i="22"/>
  <c r="BQ109" i="22"/>
  <c r="BQ119" i="22"/>
  <c r="BQ130" i="22"/>
  <c r="BQ87" i="22"/>
  <c r="BQ45" i="22"/>
  <c r="BQ108" i="22"/>
  <c r="BQ97" i="22"/>
  <c r="BQ67" i="22"/>
  <c r="BQ57" i="22"/>
  <c r="BQ86" i="22"/>
  <c r="BQ56" i="22"/>
  <c r="BQ24" i="22"/>
  <c r="BR2" i="22"/>
  <c r="BQ68" i="22"/>
  <c r="BQ34" i="22"/>
  <c r="BQ13" i="22"/>
  <c r="BQ23" i="22"/>
  <c r="BQ98" i="22"/>
  <c r="BQ35" i="22"/>
  <c r="BQ46" i="22"/>
  <c r="BQ12" i="22"/>
  <c r="BO363" i="22"/>
  <c r="BP394" i="22"/>
  <c r="BP400" i="22" s="1"/>
  <c r="BP408" i="22"/>
  <c r="BM117" i="22"/>
  <c r="BN118" i="22"/>
  <c r="BM128" i="22"/>
  <c r="BN129" i="22"/>
  <c r="BN147" i="22"/>
  <c r="BN114" i="22"/>
  <c r="BN92" i="22"/>
  <c r="BN103" i="22"/>
  <c r="BN125" i="22"/>
  <c r="BN81" i="22"/>
  <c r="BM229" i="22"/>
  <c r="BM170" i="22"/>
  <c r="BM175" i="22"/>
  <c r="BN11" i="22"/>
  <c r="BM10" i="22"/>
  <c r="BM171" i="22"/>
  <c r="BM21" i="22"/>
  <c r="BN22" i="22"/>
  <c r="BP366" i="22"/>
  <c r="BP367" i="22" s="1"/>
  <c r="BP368" i="22" s="1"/>
  <c r="BP235" i="22"/>
  <c r="AW190" i="22"/>
  <c r="BP236" i="22"/>
  <c r="BP237" i="22" s="1"/>
  <c r="BP238" i="22" s="1"/>
  <c r="BP148" i="22"/>
  <c r="BN107" i="22"/>
  <c r="BM106" i="22"/>
  <c r="BL169" i="22"/>
  <c r="BM32" i="22"/>
  <c r="BN33" i="22"/>
  <c r="BQ403" i="22"/>
  <c r="BM95" i="22"/>
  <c r="BN96" i="22"/>
  <c r="BI409" i="22"/>
  <c r="BJ401" i="22"/>
  <c r="BP395" i="22"/>
  <c r="BP402" i="22" s="1"/>
  <c r="BO369" i="22"/>
  <c r="BN55" i="22"/>
  <c r="BM54" i="22"/>
  <c r="BQ330" i="22"/>
  <c r="BR386" i="22" s="1"/>
  <c r="BR393" i="22" s="1"/>
  <c r="BR399" i="22" s="1"/>
  <c r="BR407" i="22" s="1"/>
  <c r="BR413" i="22" s="1"/>
  <c r="BQ226" i="22"/>
  <c r="BQ150" i="22"/>
  <c r="BQ149" i="22"/>
  <c r="BQ127" i="22"/>
  <c r="BQ105" i="22"/>
  <c r="BQ115" i="22"/>
  <c r="BQ75" i="22"/>
  <c r="BQ53" i="22"/>
  <c r="BQ104" i="22"/>
  <c r="BQ93" i="22"/>
  <c r="BQ76" i="22"/>
  <c r="BQ94" i="22"/>
  <c r="BQ82" i="22"/>
  <c r="BQ52" i="22"/>
  <c r="BQ41" i="22"/>
  <c r="BQ9" i="22"/>
  <c r="BR3" i="22"/>
  <c r="BQ42" i="22"/>
  <c r="BQ30" i="22"/>
  <c r="BQ126" i="22"/>
  <c r="BQ31" i="22"/>
  <c r="BQ19" i="22"/>
  <c r="BQ116" i="22"/>
  <c r="BQ20" i="22"/>
  <c r="BQ8" i="22"/>
  <c r="BQ83" i="22"/>
  <c r="BP360" i="22"/>
  <c r="BP361" i="22" s="1"/>
  <c r="BP362" i="22" s="1"/>
  <c r="BP230" i="22"/>
  <c r="BN73" i="22"/>
  <c r="BN51" i="22"/>
  <c r="BN7" i="22"/>
  <c r="BN40" i="22"/>
  <c r="BN18" i="22"/>
  <c r="BN29" i="22"/>
  <c r="BM234" i="22"/>
  <c r="BM84" i="22"/>
  <c r="BN85" i="22"/>
  <c r="BN44" i="22"/>
  <c r="BM43" i="22"/>
  <c r="BP372" i="22"/>
  <c r="BP231" i="22"/>
  <c r="BP74" i="22"/>
  <c r="BP232" i="22" l="1"/>
  <c r="BP233" i="22" s="1"/>
  <c r="BP300" i="22"/>
  <c r="AP236" i="21"/>
  <c r="BP260" i="22" s="1"/>
  <c r="AR235" i="21"/>
  <c r="BQ148" i="22"/>
  <c r="BO33" i="22"/>
  <c r="BN32" i="22"/>
  <c r="BN54" i="22"/>
  <c r="BO55" i="22"/>
  <c r="BQ236" i="22"/>
  <c r="BQ237" i="22" s="1"/>
  <c r="BQ238" i="22" s="1"/>
  <c r="BJ409" i="22"/>
  <c r="BK401" i="22"/>
  <c r="BM169" i="22"/>
  <c r="BN106" i="22"/>
  <c r="BO107" i="22"/>
  <c r="BO73" i="22"/>
  <c r="BO29" i="22"/>
  <c r="BO18" i="22"/>
  <c r="BO51" i="22"/>
  <c r="BO7" i="22"/>
  <c r="BO40" i="22"/>
  <c r="BN229" i="22"/>
  <c r="BN170" i="22"/>
  <c r="BN175" i="22"/>
  <c r="BN10" i="22"/>
  <c r="BO11" i="22"/>
  <c r="BN171" i="22"/>
  <c r="BQ408" i="22"/>
  <c r="BN21" i="22"/>
  <c r="BO22" i="22"/>
  <c r="BQ360" i="22"/>
  <c r="BQ361" i="22" s="1"/>
  <c r="BQ362" i="22" s="1"/>
  <c r="BQ230" i="22"/>
  <c r="BQ366" i="22"/>
  <c r="BQ367" i="22" s="1"/>
  <c r="BQ368" i="22" s="1"/>
  <c r="BQ235" i="22"/>
  <c r="BR403" i="22"/>
  <c r="BQ395" i="22"/>
  <c r="BQ402" i="22" s="1"/>
  <c r="BP369" i="22"/>
  <c r="BM228" i="22"/>
  <c r="BO96" i="22"/>
  <c r="BN95" i="22"/>
  <c r="BR337" i="22"/>
  <c r="BR334" i="22"/>
  <c r="BR142" i="22"/>
  <c r="BR130" i="22"/>
  <c r="BR109" i="22"/>
  <c r="BR141" i="22"/>
  <c r="BR119" i="22"/>
  <c r="BR108" i="22"/>
  <c r="BR97" i="22"/>
  <c r="BR67" i="22"/>
  <c r="BR57" i="22"/>
  <c r="BR86" i="22"/>
  <c r="BR46" i="22"/>
  <c r="BR98" i="22"/>
  <c r="BR68" i="22"/>
  <c r="BR34" i="22"/>
  <c r="BR13" i="22"/>
  <c r="BR131" i="22"/>
  <c r="BR120" i="22"/>
  <c r="BR23" i="22"/>
  <c r="BR45" i="22"/>
  <c r="BR35" i="22"/>
  <c r="BR12" i="22"/>
  <c r="BR24" i="22"/>
  <c r="BR56" i="22"/>
  <c r="BR87" i="22"/>
  <c r="BS2" i="22"/>
  <c r="BQ394" i="22"/>
  <c r="BQ400" i="22" s="1"/>
  <c r="BP363" i="22"/>
  <c r="BQ74" i="22"/>
  <c r="BN128" i="22"/>
  <c r="BO129" i="22"/>
  <c r="BR330" i="22"/>
  <c r="BS386" i="22" s="1"/>
  <c r="BS393" i="22" s="1"/>
  <c r="BS399" i="22" s="1"/>
  <c r="BS407" i="22" s="1"/>
  <c r="BS413" i="22" s="1"/>
  <c r="BR226" i="22"/>
  <c r="BR126" i="22"/>
  <c r="BR150" i="22"/>
  <c r="BR149" i="22"/>
  <c r="BR115" i="22"/>
  <c r="BR116" i="22"/>
  <c r="BR104" i="22"/>
  <c r="BR93" i="22"/>
  <c r="BR76" i="22"/>
  <c r="BR105" i="22"/>
  <c r="BR94" i="22"/>
  <c r="BR82" i="22"/>
  <c r="BR83" i="22"/>
  <c r="BR75" i="22"/>
  <c r="BR53" i="22"/>
  <c r="BR42" i="22"/>
  <c r="BR30" i="22"/>
  <c r="BR31" i="22"/>
  <c r="BR19" i="22"/>
  <c r="BR20" i="22"/>
  <c r="BR8" i="22"/>
  <c r="BR127" i="22"/>
  <c r="BR9" i="22"/>
  <c r="BR52" i="22"/>
  <c r="BR41" i="22"/>
  <c r="BS3" i="22"/>
  <c r="BN43" i="22"/>
  <c r="BO44" i="22"/>
  <c r="BQ372" i="22"/>
  <c r="BQ231" i="22"/>
  <c r="BO147" i="22"/>
  <c r="BO81" i="22"/>
  <c r="BO92" i="22"/>
  <c r="BO125" i="22"/>
  <c r="BO114" i="22"/>
  <c r="BO103" i="22"/>
  <c r="BN234" i="22"/>
  <c r="BN84" i="22"/>
  <c r="BO85" i="22"/>
  <c r="BN117" i="22"/>
  <c r="BO118" i="22"/>
  <c r="BQ232" i="22" l="1"/>
  <c r="BQ233" i="22" s="1"/>
  <c r="BQ300" i="22"/>
  <c r="AQ236" i="21"/>
  <c r="BQ260" i="22" s="1"/>
  <c r="AS235" i="21"/>
  <c r="BP96" i="22"/>
  <c r="BO95" i="22"/>
  <c r="BO43" i="22"/>
  <c r="BP44" i="22"/>
  <c r="BP33" i="22"/>
  <c r="BO32" i="22"/>
  <c r="BK409" i="22"/>
  <c r="BL401" i="22"/>
  <c r="BO106" i="22"/>
  <c r="BP107" i="22"/>
  <c r="BO234" i="22"/>
  <c r="BP85" i="22"/>
  <c r="BO84" i="22"/>
  <c r="BR360" i="22"/>
  <c r="BR361" i="22" s="1"/>
  <c r="BR362" i="22" s="1"/>
  <c r="BR230" i="22"/>
  <c r="BR236" i="22"/>
  <c r="BR237" i="22" s="1"/>
  <c r="BR238" i="22" s="1"/>
  <c r="BP73" i="22"/>
  <c r="BP51" i="22"/>
  <c r="BP7" i="22"/>
  <c r="BP29" i="22"/>
  <c r="BP40" i="22"/>
  <c r="BP18" i="22"/>
  <c r="BP147" i="22"/>
  <c r="BP81" i="22"/>
  <c r="BP103" i="22"/>
  <c r="BP92" i="22"/>
  <c r="BP114" i="22"/>
  <c r="BP125" i="22"/>
  <c r="BR395" i="22"/>
  <c r="BR402" i="22" s="1"/>
  <c r="BQ369" i="22"/>
  <c r="BN169" i="22"/>
  <c r="BO229" i="22"/>
  <c r="BO175" i="22"/>
  <c r="BO170" i="22"/>
  <c r="BO10" i="22"/>
  <c r="BP11" i="22"/>
  <c r="BO171" i="22"/>
  <c r="BN228" i="22"/>
  <c r="BO54" i="22"/>
  <c r="BP55" i="22"/>
  <c r="BS330" i="22"/>
  <c r="BT386" i="22" s="1"/>
  <c r="BT393" i="22" s="1"/>
  <c r="BT399" i="22" s="1"/>
  <c r="BT407" i="22" s="1"/>
  <c r="BT413" i="22" s="1"/>
  <c r="BS126" i="22"/>
  <c r="BS149" i="22"/>
  <c r="BS127" i="22"/>
  <c r="BS226" i="22"/>
  <c r="BS150" i="22"/>
  <c r="BS115" i="22"/>
  <c r="BS116" i="22"/>
  <c r="BS104" i="22"/>
  <c r="BS105" i="22"/>
  <c r="BS94" i="22"/>
  <c r="BS82" i="22"/>
  <c r="BS83" i="22"/>
  <c r="BS52" i="22"/>
  <c r="BS75" i="22"/>
  <c r="BS76" i="22"/>
  <c r="BS31" i="22"/>
  <c r="BS19" i="22"/>
  <c r="BS93" i="22"/>
  <c r="BS20" i="22"/>
  <c r="BS8" i="22"/>
  <c r="BS41" i="22"/>
  <c r="BS9" i="22"/>
  <c r="BT3" i="22"/>
  <c r="BS53" i="22"/>
  <c r="BS42" i="22"/>
  <c r="BS30" i="22"/>
  <c r="BR74" i="22"/>
  <c r="BP118" i="22"/>
  <c r="BO117" i="22"/>
  <c r="BR235" i="22"/>
  <c r="BR366" i="22"/>
  <c r="BR367" i="22" s="1"/>
  <c r="BR368" i="22" s="1"/>
  <c r="AX190" i="22"/>
  <c r="BR148" i="22"/>
  <c r="BP129" i="22"/>
  <c r="BO128" i="22"/>
  <c r="BR408" i="22"/>
  <c r="BR372" i="22"/>
  <c r="BR231" i="22"/>
  <c r="AX189" i="22"/>
  <c r="BS334" i="22"/>
  <c r="BS337" i="22"/>
  <c r="BS142" i="22"/>
  <c r="BS130" i="22"/>
  <c r="BS141" i="22"/>
  <c r="BS119" i="22"/>
  <c r="BS108" i="22"/>
  <c r="BS131" i="22"/>
  <c r="BS120" i="22"/>
  <c r="BS109" i="22"/>
  <c r="BS86" i="22"/>
  <c r="BS46" i="22"/>
  <c r="BS98" i="22"/>
  <c r="BS68" i="22"/>
  <c r="BS56" i="22"/>
  <c r="BS87" i="22"/>
  <c r="BS67" i="22"/>
  <c r="BS23" i="22"/>
  <c r="BS45" i="22"/>
  <c r="BS35" i="22"/>
  <c r="BS12" i="22"/>
  <c r="BS97" i="22"/>
  <c r="BS24" i="22"/>
  <c r="BT2" i="22"/>
  <c r="BS57" i="22"/>
  <c r="BS13" i="22"/>
  <c r="BS34" i="22"/>
  <c r="BS403" i="22"/>
  <c r="BR394" i="22"/>
  <c r="BR400" i="22" s="1"/>
  <c r="BQ363" i="22"/>
  <c r="BP22" i="22"/>
  <c r="BO21" i="22"/>
  <c r="BR232" i="22" l="1"/>
  <c r="BR233" i="22" s="1"/>
  <c r="BR300" i="22"/>
  <c r="AR236" i="21"/>
  <c r="BR260" i="22" s="1"/>
  <c r="BO228" i="22"/>
  <c r="AT235" i="21"/>
  <c r="BT403" i="22"/>
  <c r="BO169" i="22"/>
  <c r="BQ129" i="22"/>
  <c r="BP128" i="22"/>
  <c r="BP234" i="22"/>
  <c r="BQ85" i="22"/>
  <c r="BP84" i="22"/>
  <c r="BQ22" i="22"/>
  <c r="BP21" i="22"/>
  <c r="BQ55" i="22"/>
  <c r="BP54" i="22"/>
  <c r="BS394" i="22"/>
  <c r="BS400" i="22" s="1"/>
  <c r="BR363" i="22"/>
  <c r="BS372" i="22"/>
  <c r="BS231" i="22"/>
  <c r="BS74" i="22"/>
  <c r="BQ118" i="22"/>
  <c r="BP117" i="22"/>
  <c r="BP43" i="22"/>
  <c r="BQ44" i="22"/>
  <c r="BL409" i="22"/>
  <c r="BM401" i="22"/>
  <c r="BT330" i="22"/>
  <c r="BU386" i="22" s="1"/>
  <c r="BU393" i="22" s="1"/>
  <c r="BU399" i="22" s="1"/>
  <c r="BU407" i="22" s="1"/>
  <c r="BU413" i="22" s="1"/>
  <c r="BT226" i="22"/>
  <c r="BT149" i="22"/>
  <c r="BT127" i="22"/>
  <c r="BT150" i="22"/>
  <c r="BT116" i="22"/>
  <c r="BT104" i="22"/>
  <c r="BT105" i="22"/>
  <c r="BT126" i="22"/>
  <c r="BT83" i="22"/>
  <c r="BT52" i="22"/>
  <c r="BT75" i="22"/>
  <c r="BT53" i="22"/>
  <c r="BT115" i="22"/>
  <c r="BT93" i="22"/>
  <c r="BT76" i="22"/>
  <c r="BT20" i="22"/>
  <c r="BT8" i="22"/>
  <c r="BT94" i="22"/>
  <c r="BT41" i="22"/>
  <c r="BT9" i="22"/>
  <c r="BU3" i="22"/>
  <c r="BT82" i="22"/>
  <c r="BT42" i="22"/>
  <c r="BT30" i="22"/>
  <c r="BT31" i="22"/>
  <c r="BT19" i="22"/>
  <c r="BS366" i="22"/>
  <c r="BS367" i="22" s="1"/>
  <c r="BS368" i="22" s="1"/>
  <c r="BS235" i="22"/>
  <c r="BS408" i="22"/>
  <c r="BS395" i="22"/>
  <c r="BS402" i="22" s="1"/>
  <c r="BR369" i="22"/>
  <c r="BS148" i="22"/>
  <c r="BQ147" i="22"/>
  <c r="BQ81" i="22"/>
  <c r="BQ103" i="22"/>
  <c r="BQ92" i="22"/>
  <c r="BQ114" i="22"/>
  <c r="BQ125" i="22"/>
  <c r="BP95" i="22"/>
  <c r="BQ96" i="22"/>
  <c r="BP32" i="22"/>
  <c r="BQ33" i="22"/>
  <c r="BQ73" i="22"/>
  <c r="BQ40" i="22"/>
  <c r="BQ29" i="22"/>
  <c r="BQ51" i="22"/>
  <c r="BQ18" i="22"/>
  <c r="BQ7" i="22"/>
  <c r="BT334" i="22"/>
  <c r="BT337" i="22"/>
  <c r="BT141" i="22"/>
  <c r="BT131" i="22"/>
  <c r="BT142" i="22"/>
  <c r="BT108" i="22"/>
  <c r="BT120" i="22"/>
  <c r="BT130" i="22"/>
  <c r="BT109" i="22"/>
  <c r="BT98" i="22"/>
  <c r="BT68" i="22"/>
  <c r="BT56" i="22"/>
  <c r="BT87" i="22"/>
  <c r="BT45" i="22"/>
  <c r="BT97" i="22"/>
  <c r="BT67" i="22"/>
  <c r="BT119" i="22"/>
  <c r="BT35" i="22"/>
  <c r="BT12" i="22"/>
  <c r="BT24" i="22"/>
  <c r="BU2" i="22"/>
  <c r="BT57" i="22"/>
  <c r="BT46" i="22"/>
  <c r="BT34" i="22"/>
  <c r="BT13" i="22"/>
  <c r="BT23" i="22"/>
  <c r="BT86" i="22"/>
  <c r="BS360" i="22"/>
  <c r="BS361" i="22" s="1"/>
  <c r="BS362" i="22" s="1"/>
  <c r="BS230" i="22"/>
  <c r="BS236" i="22"/>
  <c r="BS237" i="22" s="1"/>
  <c r="BS238" i="22" s="1"/>
  <c r="BQ107" i="22"/>
  <c r="BP106" i="22"/>
  <c r="BP175" i="22"/>
  <c r="BP170" i="22"/>
  <c r="BP229" i="22"/>
  <c r="BQ11" i="22"/>
  <c r="BP10" i="22"/>
  <c r="BP171" i="22"/>
  <c r="BS232" i="22" l="1"/>
  <c r="BS233" i="22" s="1"/>
  <c r="BS300" i="22"/>
  <c r="AS236" i="21"/>
  <c r="BS260" i="22" s="1"/>
  <c r="BP228" i="22"/>
  <c r="AU235" i="21"/>
  <c r="BU337" i="22"/>
  <c r="BU334" i="22"/>
  <c r="BU141" i="22"/>
  <c r="BU131" i="22"/>
  <c r="BU142" i="22"/>
  <c r="BU120" i="22"/>
  <c r="BU130" i="22"/>
  <c r="BU109" i="22"/>
  <c r="BU119" i="22"/>
  <c r="BU108" i="22"/>
  <c r="BU87" i="22"/>
  <c r="BU45" i="22"/>
  <c r="BU97" i="22"/>
  <c r="BU67" i="22"/>
  <c r="BU57" i="22"/>
  <c r="BU86" i="22"/>
  <c r="BU68" i="22"/>
  <c r="BU24" i="22"/>
  <c r="BV2" i="22"/>
  <c r="BU46" i="22"/>
  <c r="BU34" i="22"/>
  <c r="BU13" i="22"/>
  <c r="BU98" i="22"/>
  <c r="BU56" i="22"/>
  <c r="BU23" i="22"/>
  <c r="BU12" i="22"/>
  <c r="BU35" i="22"/>
  <c r="BQ21" i="22"/>
  <c r="BR22" i="22"/>
  <c r="BQ95" i="22"/>
  <c r="BR96" i="22"/>
  <c r="AY189" i="22"/>
  <c r="BT366" i="22"/>
  <c r="BT367" i="22" s="1"/>
  <c r="BT368" i="22" s="1"/>
  <c r="BT235" i="22"/>
  <c r="AY190" i="22"/>
  <c r="BM409" i="22"/>
  <c r="BN401" i="22"/>
  <c r="BT394" i="22"/>
  <c r="BT400" i="22" s="1"/>
  <c r="BS363" i="22"/>
  <c r="BP169" i="22"/>
  <c r="BR55" i="22"/>
  <c r="BQ54" i="22"/>
  <c r="BR107" i="22"/>
  <c r="BQ106" i="22"/>
  <c r="BR147" i="22"/>
  <c r="BR103" i="22"/>
  <c r="BR81" i="22"/>
  <c r="BR92" i="22"/>
  <c r="BR114" i="22"/>
  <c r="BR125" i="22"/>
  <c r="BU330" i="22"/>
  <c r="BV386" i="22" s="1"/>
  <c r="BV393" i="22" s="1"/>
  <c r="BV399" i="22" s="1"/>
  <c r="BV407" i="22" s="1"/>
  <c r="BV413" i="22" s="1"/>
  <c r="BU226" i="22"/>
  <c r="BU150" i="22"/>
  <c r="BU149" i="22"/>
  <c r="BU105" i="22"/>
  <c r="BU126" i="22"/>
  <c r="BU127" i="22"/>
  <c r="BU115" i="22"/>
  <c r="BU75" i="22"/>
  <c r="BU53" i="22"/>
  <c r="BU93" i="22"/>
  <c r="BU76" i="22"/>
  <c r="BU116" i="22"/>
  <c r="BU94" i="22"/>
  <c r="BU82" i="22"/>
  <c r="BU41" i="22"/>
  <c r="BU9" i="22"/>
  <c r="BV3" i="22"/>
  <c r="BU42" i="22"/>
  <c r="BU30" i="22"/>
  <c r="BU83" i="22"/>
  <c r="BU52" i="22"/>
  <c r="BU31" i="22"/>
  <c r="BU19" i="22"/>
  <c r="BU104" i="22"/>
  <c r="BU20" i="22"/>
  <c r="BU8" i="22"/>
  <c r="BT360" i="22"/>
  <c r="BT361" i="22" s="1"/>
  <c r="BT362" i="22" s="1"/>
  <c r="BT230" i="22"/>
  <c r="BT236" i="22"/>
  <c r="BT237" i="22" s="1"/>
  <c r="BT238" i="22" s="1"/>
  <c r="BT148" i="22"/>
  <c r="BQ32" i="22"/>
  <c r="BR33" i="22"/>
  <c r="BQ128" i="22"/>
  <c r="BR129" i="22"/>
  <c r="BQ234" i="22"/>
  <c r="BQ84" i="22"/>
  <c r="BR85" i="22"/>
  <c r="BT372" i="22"/>
  <c r="BT231" i="22"/>
  <c r="BU403" i="22"/>
  <c r="BQ229" i="22"/>
  <c r="BQ175" i="22"/>
  <c r="BQ170" i="22"/>
  <c r="BR11" i="22"/>
  <c r="BQ10" i="22"/>
  <c r="BQ171" i="22"/>
  <c r="BR44" i="22"/>
  <c r="BQ43" i="22"/>
  <c r="BQ117" i="22"/>
  <c r="BR118" i="22"/>
  <c r="BT395" i="22"/>
  <c r="BT402" i="22" s="1"/>
  <c r="BS369" i="22"/>
  <c r="BT74" i="22"/>
  <c r="BT408" i="22"/>
  <c r="BR73" i="22"/>
  <c r="BR29" i="22"/>
  <c r="BR18" i="22"/>
  <c r="BR51" i="22"/>
  <c r="BR7" i="22"/>
  <c r="BR40" i="22"/>
  <c r="BT232" i="22" l="1"/>
  <c r="BT233" i="22" s="1"/>
  <c r="BT300" i="22"/>
  <c r="AT236" i="21"/>
  <c r="BT260" i="22" s="1"/>
  <c r="AV235" i="21"/>
  <c r="BQ228" i="22"/>
  <c r="BV403" i="22"/>
  <c r="BR229" i="22"/>
  <c r="BR170" i="22"/>
  <c r="BR175" i="22"/>
  <c r="BR10" i="22"/>
  <c r="BS11" i="22"/>
  <c r="BR171" i="22"/>
  <c r="BU236" i="22"/>
  <c r="BU237" i="22" s="1"/>
  <c r="BU238" i="22" s="1"/>
  <c r="BU372" i="22"/>
  <c r="BU231" i="22"/>
  <c r="BU74" i="22"/>
  <c r="BS96" i="22"/>
  <c r="BR95" i="22"/>
  <c r="BS147" i="22"/>
  <c r="BS81" i="22"/>
  <c r="BS92" i="22"/>
  <c r="BS125" i="22"/>
  <c r="BS103" i="22"/>
  <c r="BS114" i="22"/>
  <c r="BR21" i="22"/>
  <c r="BS22" i="22"/>
  <c r="BS44" i="22"/>
  <c r="BR43" i="22"/>
  <c r="BS33" i="22"/>
  <c r="BR32" i="22"/>
  <c r="BQ169" i="22"/>
  <c r="BU394" i="22"/>
  <c r="BU400" i="22" s="1"/>
  <c r="BT363" i="22"/>
  <c r="BU148" i="22"/>
  <c r="BR234" i="22"/>
  <c r="BR84" i="22"/>
  <c r="BS85" i="22"/>
  <c r="BU408" i="22"/>
  <c r="BU360" i="22"/>
  <c r="BU361" i="22" s="1"/>
  <c r="BU362" i="22" s="1"/>
  <c r="BU230" i="22"/>
  <c r="BU366" i="22"/>
  <c r="BU367" i="22" s="1"/>
  <c r="BU368" i="22" s="1"/>
  <c r="BU235" i="22"/>
  <c r="BR128" i="22"/>
  <c r="BS129" i="22"/>
  <c r="BR106" i="22"/>
  <c r="BS107" i="22"/>
  <c r="BN409" i="22"/>
  <c r="BO401" i="22"/>
  <c r="BU395" i="22"/>
  <c r="BU402" i="22" s="1"/>
  <c r="BT369" i="22"/>
  <c r="BR54" i="22"/>
  <c r="BS55" i="22"/>
  <c r="BV330" i="22"/>
  <c r="BW386" i="22" s="1"/>
  <c r="BW393" i="22" s="1"/>
  <c r="BW399" i="22" s="1"/>
  <c r="BW407" i="22" s="1"/>
  <c r="BW413" i="22" s="1"/>
  <c r="BV126" i="22"/>
  <c r="BV150" i="22"/>
  <c r="BV226" i="22"/>
  <c r="BV127" i="22"/>
  <c r="BV115" i="22"/>
  <c r="BV116" i="22"/>
  <c r="BV93" i="22"/>
  <c r="AZ190" i="22" s="1"/>
  <c r="BV76" i="22"/>
  <c r="BV94" i="22"/>
  <c r="BV82" i="22"/>
  <c r="BV149" i="22"/>
  <c r="BV104" i="22"/>
  <c r="BV83" i="22"/>
  <c r="BV42" i="22"/>
  <c r="BV30" i="22"/>
  <c r="BV52" i="22"/>
  <c r="BV31" i="22"/>
  <c r="BV19" i="22"/>
  <c r="AZ189" i="22" s="1"/>
  <c r="BV53" i="22"/>
  <c r="BV20" i="22"/>
  <c r="BV8" i="22"/>
  <c r="BV105" i="22"/>
  <c r="BV41" i="22"/>
  <c r="BW3" i="22"/>
  <c r="BV75" i="22"/>
  <c r="BV9" i="22"/>
  <c r="BR117" i="22"/>
  <c r="BS118" i="22"/>
  <c r="BS73" i="22"/>
  <c r="BS51" i="22"/>
  <c r="BS7" i="22"/>
  <c r="BS40" i="22"/>
  <c r="BS18" i="22"/>
  <c r="BS29" i="22"/>
  <c r="BV337" i="22"/>
  <c r="BV334" i="22"/>
  <c r="BV142" i="22"/>
  <c r="BV130" i="22"/>
  <c r="BV141" i="22"/>
  <c r="BV109" i="22"/>
  <c r="BV131" i="22"/>
  <c r="BV119" i="22"/>
  <c r="BV108" i="22"/>
  <c r="BV97" i="22"/>
  <c r="BV67" i="22"/>
  <c r="BV57" i="22"/>
  <c r="BV86" i="22"/>
  <c r="BV46" i="22"/>
  <c r="BV120" i="22"/>
  <c r="BV98" i="22"/>
  <c r="BV68" i="22"/>
  <c r="BV45" i="22"/>
  <c r="BV34" i="22"/>
  <c r="BV13" i="22"/>
  <c r="BV56" i="22"/>
  <c r="BV23" i="22"/>
  <c r="BV87" i="22"/>
  <c r="BV35" i="22"/>
  <c r="BV12" i="22"/>
  <c r="BW2" i="22"/>
  <c r="BV24" i="22"/>
  <c r="BU232" i="22" l="1"/>
  <c r="BU233" i="22" s="1"/>
  <c r="BU300" i="22"/>
  <c r="AU236" i="21"/>
  <c r="BU260" i="22" s="1"/>
  <c r="AW235" i="21"/>
  <c r="BW403" i="22"/>
  <c r="BS170" i="22"/>
  <c r="BS229" i="22"/>
  <c r="BS175" i="22"/>
  <c r="BS10" i="22"/>
  <c r="BT11" i="22"/>
  <c r="BS171" i="22"/>
  <c r="BT33" i="22"/>
  <c r="BS32" i="22"/>
  <c r="BS54" i="22"/>
  <c r="BT55" i="22"/>
  <c r="BV148" i="22"/>
  <c r="BT73" i="22"/>
  <c r="BT29" i="22"/>
  <c r="BT7" i="22"/>
  <c r="BT40" i="22"/>
  <c r="BT51" i="22"/>
  <c r="BT18" i="22"/>
  <c r="BS106" i="22"/>
  <c r="BT107" i="22"/>
  <c r="BR228" i="22"/>
  <c r="BT22" i="22"/>
  <c r="BS21" i="22"/>
  <c r="BV372" i="22"/>
  <c r="BV231" i="22"/>
  <c r="BV366" i="22"/>
  <c r="BV367" i="22" s="1"/>
  <c r="BV368" i="22" s="1"/>
  <c r="BV235" i="22"/>
  <c r="BO409" i="22"/>
  <c r="BP401" i="22"/>
  <c r="BV394" i="22"/>
  <c r="BV400" i="22" s="1"/>
  <c r="BU363" i="22"/>
  <c r="BT129" i="22"/>
  <c r="BS128" i="22"/>
  <c r="BV408" i="22"/>
  <c r="BW334" i="22"/>
  <c r="BW337" i="22"/>
  <c r="BW142" i="22"/>
  <c r="BW130" i="22"/>
  <c r="BW141" i="22"/>
  <c r="BW131" i="22"/>
  <c r="BW119" i="22"/>
  <c r="BW108" i="22"/>
  <c r="BW120" i="22"/>
  <c r="BW86" i="22"/>
  <c r="BW46" i="22"/>
  <c r="BW98" i="22"/>
  <c r="BW68" i="22"/>
  <c r="BW56" i="22"/>
  <c r="BW87" i="22"/>
  <c r="BW23" i="22"/>
  <c r="BW97" i="22"/>
  <c r="BW57" i="22"/>
  <c r="BW35" i="22"/>
  <c r="BW12" i="22"/>
  <c r="BW109" i="22"/>
  <c r="BW24" i="22"/>
  <c r="BX2" i="22"/>
  <c r="BW45" i="22"/>
  <c r="BW13" i="22"/>
  <c r="BW67" i="22"/>
  <c r="BW34" i="22"/>
  <c r="BS43" i="22"/>
  <c r="BT44" i="22"/>
  <c r="BV74" i="22"/>
  <c r="BV360" i="22"/>
  <c r="BV361" i="22" s="1"/>
  <c r="BV362" i="22" s="1"/>
  <c r="BV230" i="22"/>
  <c r="BV236" i="22"/>
  <c r="BV237" i="22" s="1"/>
  <c r="BV238" i="22" s="1"/>
  <c r="BT147" i="22"/>
  <c r="BT103" i="22"/>
  <c r="BT92" i="22"/>
  <c r="BT114" i="22"/>
  <c r="BT125" i="22"/>
  <c r="BT81" i="22"/>
  <c r="BT96" i="22"/>
  <c r="BS95" i="22"/>
  <c r="BW330" i="22"/>
  <c r="BX386" i="22" s="1"/>
  <c r="BX393" i="22" s="1"/>
  <c r="BX399" i="22" s="1"/>
  <c r="BX407" i="22" s="1"/>
  <c r="BX413" i="22" s="1"/>
  <c r="BW126" i="22"/>
  <c r="BW226" i="22"/>
  <c r="BW149" i="22"/>
  <c r="BW127" i="22"/>
  <c r="BW115" i="22"/>
  <c r="BW116" i="22"/>
  <c r="BW104" i="22"/>
  <c r="BW150" i="22"/>
  <c r="BW94" i="22"/>
  <c r="BW82" i="22"/>
  <c r="BW83" i="22"/>
  <c r="BW52" i="22"/>
  <c r="BW105" i="22"/>
  <c r="BW75" i="22"/>
  <c r="BW93" i="22"/>
  <c r="BW31" i="22"/>
  <c r="BW19" i="22"/>
  <c r="BW53" i="22"/>
  <c r="BW20" i="22"/>
  <c r="BW8" i="22"/>
  <c r="BW41" i="22"/>
  <c r="BW9" i="22"/>
  <c r="BX3" i="22"/>
  <c r="BW76" i="22"/>
  <c r="BW42" i="22"/>
  <c r="BW30" i="22"/>
  <c r="BV395" i="22"/>
  <c r="BV402" i="22" s="1"/>
  <c r="BU369" i="22"/>
  <c r="BT118" i="22"/>
  <c r="BS117" i="22"/>
  <c r="BS234" i="22"/>
  <c r="BT85" i="22"/>
  <c r="BS84" i="22"/>
  <c r="BR169" i="22"/>
  <c r="BV232" i="22" l="1"/>
  <c r="BV233" i="22" s="1"/>
  <c r="BV300" i="22"/>
  <c r="AV236" i="21"/>
  <c r="BV260" i="22" s="1"/>
  <c r="AX235" i="21"/>
  <c r="BW360" i="22"/>
  <c r="BW361" i="22" s="1"/>
  <c r="BW362" i="22" s="1"/>
  <c r="BW230" i="22"/>
  <c r="BT95" i="22"/>
  <c r="BU96" i="22"/>
  <c r="BP409" i="22"/>
  <c r="BQ401" i="22"/>
  <c r="BW408" i="22"/>
  <c r="BT175" i="22"/>
  <c r="BT170" i="22"/>
  <c r="BT229" i="22"/>
  <c r="BU11" i="22"/>
  <c r="BT10" i="22"/>
  <c r="BT171" i="22"/>
  <c r="BX330" i="22"/>
  <c r="BY386" i="22" s="1"/>
  <c r="BY393" i="22" s="1"/>
  <c r="BY399" i="22" s="1"/>
  <c r="BY407" i="22" s="1"/>
  <c r="BY413" i="22" s="1"/>
  <c r="BX226" i="22"/>
  <c r="BX149" i="22"/>
  <c r="BX127" i="22"/>
  <c r="BX150" i="22"/>
  <c r="BX126" i="22"/>
  <c r="BX116" i="22"/>
  <c r="BX104" i="22"/>
  <c r="BX105" i="22"/>
  <c r="BX83" i="22"/>
  <c r="BX52" i="22"/>
  <c r="BX115" i="22"/>
  <c r="BX75" i="22"/>
  <c r="BX53" i="22"/>
  <c r="BX93" i="22"/>
  <c r="BA190" i="22" s="1"/>
  <c r="BX76" i="22"/>
  <c r="BX94" i="22"/>
  <c r="BX20" i="22"/>
  <c r="BX8" i="22"/>
  <c r="BX82" i="22"/>
  <c r="BX41" i="22"/>
  <c r="BX9" i="22"/>
  <c r="BY3" i="22"/>
  <c r="BX42" i="22"/>
  <c r="BX30" i="22"/>
  <c r="BX31" i="22"/>
  <c r="BX19" i="22"/>
  <c r="BA189" i="22" s="1"/>
  <c r="BW236" i="22"/>
  <c r="BW237" i="22" s="1"/>
  <c r="BW238" i="22" s="1"/>
  <c r="BT234" i="22"/>
  <c r="BU85" i="22"/>
  <c r="BT84" i="22"/>
  <c r="BU107" i="22"/>
  <c r="BT106" i="22"/>
  <c r="BW394" i="22"/>
  <c r="BW400" i="22" s="1"/>
  <c r="BV363" i="22"/>
  <c r="BU22" i="22"/>
  <c r="BT21" i="22"/>
  <c r="BT32" i="22"/>
  <c r="BU33" i="22"/>
  <c r="BS228" i="22"/>
  <c r="BW372" i="22"/>
  <c r="BW231" i="22"/>
  <c r="BW74" i="22"/>
  <c r="BW366" i="22"/>
  <c r="BW367" i="22" s="1"/>
  <c r="BW368" i="22" s="1"/>
  <c r="BW235" i="22"/>
  <c r="BW148" i="22"/>
  <c r="BU129" i="22"/>
  <c r="BT128" i="22"/>
  <c r="BU73" i="22"/>
  <c r="BU29" i="22"/>
  <c r="BU7" i="22"/>
  <c r="BU51" i="22"/>
  <c r="BU18" i="22"/>
  <c r="BU40" i="22"/>
  <c r="BU55" i="22"/>
  <c r="BT54" i="22"/>
  <c r="BS169" i="22"/>
  <c r="BU147" i="22"/>
  <c r="BU92" i="22"/>
  <c r="BU114" i="22"/>
  <c r="BU103" i="22"/>
  <c r="BU125" i="22"/>
  <c r="BU81" i="22"/>
  <c r="BU118" i="22"/>
  <c r="BT117" i="22"/>
  <c r="BX334" i="22"/>
  <c r="BX141" i="22"/>
  <c r="BX131" i="22"/>
  <c r="BX337" i="22"/>
  <c r="BX130" i="22"/>
  <c r="BX108" i="22"/>
  <c r="BX120" i="22"/>
  <c r="BX109" i="22"/>
  <c r="BX98" i="22"/>
  <c r="BX68" i="22"/>
  <c r="BX56" i="22"/>
  <c r="BX87" i="22"/>
  <c r="BX45" i="22"/>
  <c r="BX119" i="22"/>
  <c r="BX97" i="22"/>
  <c r="BX67" i="22"/>
  <c r="BX57" i="22"/>
  <c r="BX46" i="22"/>
  <c r="BX35" i="22"/>
  <c r="BX12" i="22"/>
  <c r="BX142" i="22"/>
  <c r="BX24" i="22"/>
  <c r="BY2" i="22"/>
  <c r="BX86" i="22"/>
  <c r="BX34" i="22"/>
  <c r="BX13" i="22"/>
  <c r="BX23" i="22"/>
  <c r="BW395" i="22"/>
  <c r="BW402" i="22" s="1"/>
  <c r="BV369" i="22"/>
  <c r="BT43" i="22"/>
  <c r="BU44" i="22"/>
  <c r="BX403" i="22"/>
  <c r="BW232" i="22" l="1"/>
  <c r="BW233" i="22" s="1"/>
  <c r="BW300" i="22"/>
  <c r="AW236" i="21"/>
  <c r="BW260" i="22" s="1"/>
  <c r="AY235" i="21"/>
  <c r="BY403" i="22"/>
  <c r="BV147" i="22"/>
  <c r="BV81" i="22"/>
  <c r="BV125" i="22"/>
  <c r="BV92" i="22"/>
  <c r="BV103" i="22"/>
  <c r="BV114" i="22"/>
  <c r="BU234" i="22"/>
  <c r="BU84" i="22"/>
  <c r="BV85" i="22"/>
  <c r="BU95" i="22"/>
  <c r="BV96" i="22"/>
  <c r="BU229" i="22"/>
  <c r="BU175" i="22"/>
  <c r="BU170" i="22"/>
  <c r="BV11" i="22"/>
  <c r="BU10" i="22"/>
  <c r="BU171" i="22"/>
  <c r="BX395" i="22"/>
  <c r="BX402" i="22" s="1"/>
  <c r="BW369" i="22"/>
  <c r="BY330" i="22"/>
  <c r="BZ386" i="22" s="1"/>
  <c r="BZ393" i="22" s="1"/>
  <c r="BZ399" i="22" s="1"/>
  <c r="BZ407" i="22" s="1"/>
  <c r="BZ413" i="22" s="1"/>
  <c r="BY226" i="22"/>
  <c r="BY150" i="22"/>
  <c r="BY149" i="22"/>
  <c r="BY127" i="22"/>
  <c r="BY105" i="22"/>
  <c r="BY115" i="22"/>
  <c r="BY75" i="22"/>
  <c r="BY53" i="22"/>
  <c r="BY116" i="22"/>
  <c r="BY104" i="22"/>
  <c r="BY93" i="22"/>
  <c r="BY76" i="22"/>
  <c r="BY126" i="22"/>
  <c r="BY94" i="22"/>
  <c r="BY82" i="22"/>
  <c r="BY52" i="22"/>
  <c r="BY41" i="22"/>
  <c r="BY9" i="22"/>
  <c r="BZ3" i="22"/>
  <c r="BY83" i="22"/>
  <c r="BY42" i="22"/>
  <c r="BY30" i="22"/>
  <c r="BY31" i="22"/>
  <c r="BY19" i="22"/>
  <c r="BY20" i="22"/>
  <c r="BY8" i="22"/>
  <c r="BX360" i="22"/>
  <c r="BX361" i="22" s="1"/>
  <c r="BX362" i="22" s="1"/>
  <c r="BX230" i="22"/>
  <c r="BT228" i="22"/>
  <c r="BY337" i="22"/>
  <c r="BY334" i="22"/>
  <c r="BY141" i="22"/>
  <c r="BY131" i="22"/>
  <c r="BY142" i="22"/>
  <c r="BY120" i="22"/>
  <c r="BY109" i="22"/>
  <c r="BY119" i="22"/>
  <c r="BY87" i="22"/>
  <c r="BY45" i="22"/>
  <c r="BY97" i="22"/>
  <c r="BY67" i="22"/>
  <c r="BY57" i="22"/>
  <c r="BY86" i="22"/>
  <c r="BY108" i="22"/>
  <c r="BY56" i="22"/>
  <c r="BY24" i="22"/>
  <c r="BZ2" i="22"/>
  <c r="BY130" i="22"/>
  <c r="BY98" i="22"/>
  <c r="BY34" i="22"/>
  <c r="BY13" i="22"/>
  <c r="BY23" i="22"/>
  <c r="BY46" i="22"/>
  <c r="BY12" i="22"/>
  <c r="BY35" i="22"/>
  <c r="BY68" i="22"/>
  <c r="BU128" i="22"/>
  <c r="BV129" i="22"/>
  <c r="BV44" i="22"/>
  <c r="BU43" i="22"/>
  <c r="BU32" i="22"/>
  <c r="BV33" i="22"/>
  <c r="BX372" i="22"/>
  <c r="BX231" i="22"/>
  <c r="BX236" i="22"/>
  <c r="BX237" i="22" s="1"/>
  <c r="BX238" i="22" s="1"/>
  <c r="BX148" i="22"/>
  <c r="BT169" i="22"/>
  <c r="BV107" i="22"/>
  <c r="BU106" i="22"/>
  <c r="BU21" i="22"/>
  <c r="BV22" i="22"/>
  <c r="BV73" i="22"/>
  <c r="BV29" i="22"/>
  <c r="BV51" i="22"/>
  <c r="BV7" i="22"/>
  <c r="BV40" i="22"/>
  <c r="BV18" i="22"/>
  <c r="BX74" i="22"/>
  <c r="BQ409" i="22"/>
  <c r="BR401" i="22"/>
  <c r="BX394" i="22"/>
  <c r="BX400" i="22" s="1"/>
  <c r="BW363" i="22"/>
  <c r="BU117" i="22"/>
  <c r="BV118" i="22"/>
  <c r="BV55" i="22"/>
  <c r="BU54" i="22"/>
  <c r="BX408" i="22"/>
  <c r="BX366" i="22"/>
  <c r="BX367" i="22" s="1"/>
  <c r="BX368" i="22" s="1"/>
  <c r="BX235" i="22"/>
  <c r="BX232" i="22" l="1"/>
  <c r="BX233" i="22" s="1"/>
  <c r="BX300" i="22"/>
  <c r="AX236" i="21"/>
  <c r="BX260" i="22" s="1"/>
  <c r="BZ403" i="22"/>
  <c r="AZ235" i="21"/>
  <c r="BY236" i="22"/>
  <c r="BY237" i="22" s="1"/>
  <c r="BY238" i="22" s="1"/>
  <c r="BU228" i="22"/>
  <c r="BY395" i="22"/>
  <c r="BY402" i="22" s="1"/>
  <c r="BX369" i="22"/>
  <c r="BV21" i="22"/>
  <c r="BW22" i="22"/>
  <c r="BW33" i="22"/>
  <c r="BV32" i="22"/>
  <c r="BY408" i="22"/>
  <c r="BW147" i="22"/>
  <c r="BW125" i="22"/>
  <c r="BW114" i="22"/>
  <c r="BW103" i="22"/>
  <c r="BW92" i="22"/>
  <c r="BW81" i="22"/>
  <c r="BW96" i="22"/>
  <c r="BV95" i="22"/>
  <c r="BR409" i="22"/>
  <c r="BS401" i="22"/>
  <c r="BW44" i="22"/>
  <c r="BV43" i="22"/>
  <c r="BU169" i="22"/>
  <c r="BV128" i="22"/>
  <c r="BW129" i="22"/>
  <c r="BV229" i="22"/>
  <c r="BV175" i="22"/>
  <c r="BV170" i="22"/>
  <c r="BV10" i="22"/>
  <c r="BW11" i="22"/>
  <c r="BV171" i="22"/>
  <c r="BY394" i="22"/>
  <c r="BY400" i="22" s="1"/>
  <c r="BX363" i="22"/>
  <c r="BZ330" i="22"/>
  <c r="CA386" i="22" s="1"/>
  <c r="CA393" i="22" s="1"/>
  <c r="CA399" i="22" s="1"/>
  <c r="CA407" i="22" s="1"/>
  <c r="CA413" i="22" s="1"/>
  <c r="BZ226" i="22"/>
  <c r="BZ126" i="22"/>
  <c r="BZ150" i="22"/>
  <c r="BZ115" i="22"/>
  <c r="BZ149" i="22"/>
  <c r="BZ116" i="22"/>
  <c r="BZ104" i="22"/>
  <c r="BZ93" i="22"/>
  <c r="BZ76" i="22"/>
  <c r="BZ105" i="22"/>
  <c r="BZ94" i="22"/>
  <c r="BZ82" i="22"/>
  <c r="BZ127" i="22"/>
  <c r="BZ83" i="22"/>
  <c r="BZ53" i="22"/>
  <c r="BZ42" i="22"/>
  <c r="BZ30" i="22"/>
  <c r="BZ31" i="22"/>
  <c r="BZ19" i="22"/>
  <c r="BZ75" i="22"/>
  <c r="BZ20" i="22"/>
  <c r="BZ8" i="22"/>
  <c r="BZ41" i="22"/>
  <c r="CA3" i="22"/>
  <c r="BZ52" i="22"/>
  <c r="BZ9" i="22"/>
  <c r="BY366" i="22"/>
  <c r="BY367" i="22" s="1"/>
  <c r="BY368" i="22" s="1"/>
  <c r="BY235" i="22"/>
  <c r="BY74" i="22"/>
  <c r="BY148" i="22"/>
  <c r="BV117" i="22"/>
  <c r="BW118" i="22"/>
  <c r="BV234" i="22"/>
  <c r="BV84" i="22"/>
  <c r="BW85" i="22"/>
  <c r="BW73" i="22"/>
  <c r="BW40" i="22"/>
  <c r="BW51" i="22"/>
  <c r="BW7" i="22"/>
  <c r="BW29" i="22"/>
  <c r="BW18" i="22"/>
  <c r="BV54" i="22"/>
  <c r="BW55" i="22"/>
  <c r="BZ337" i="22"/>
  <c r="BZ334" i="22"/>
  <c r="BZ142" i="22"/>
  <c r="BZ130" i="22"/>
  <c r="BZ109" i="22"/>
  <c r="BZ119" i="22"/>
  <c r="BZ108" i="22"/>
  <c r="BZ97" i="22"/>
  <c r="BZ67" i="22"/>
  <c r="BZ57" i="22"/>
  <c r="BZ141" i="22"/>
  <c r="BZ120" i="22"/>
  <c r="BZ86" i="22"/>
  <c r="BZ46" i="22"/>
  <c r="BZ131" i="22"/>
  <c r="BZ98" i="22"/>
  <c r="BZ68" i="22"/>
  <c r="BZ34" i="22"/>
  <c r="BZ13" i="22"/>
  <c r="BZ87" i="22"/>
  <c r="BZ23" i="22"/>
  <c r="BZ45" i="22"/>
  <c r="BZ35" i="22"/>
  <c r="BZ12" i="22"/>
  <c r="BZ56" i="22"/>
  <c r="CA2" i="22"/>
  <c r="BZ24" i="22"/>
  <c r="BY360" i="22"/>
  <c r="BY361" i="22" s="1"/>
  <c r="BY362" i="22" s="1"/>
  <c r="BY230" i="22"/>
  <c r="BY372" i="22"/>
  <c r="BY231" i="22"/>
  <c r="BV106" i="22"/>
  <c r="BW107" i="22"/>
  <c r="BY232" i="22" l="1"/>
  <c r="BY233" i="22" s="1"/>
  <c r="BZ408" i="22" s="1"/>
  <c r="BY300" i="22"/>
  <c r="AY236" i="21"/>
  <c r="BY260" i="22" s="1"/>
  <c r="BA235" i="21"/>
  <c r="CA403" i="22"/>
  <c r="BX33" i="22"/>
  <c r="BW32" i="22"/>
  <c r="CA126" i="22"/>
  <c r="CA330" i="22"/>
  <c r="CB386" i="22" s="1"/>
  <c r="CB393" i="22" s="1"/>
  <c r="CB399" i="22" s="1"/>
  <c r="CB407" i="22" s="1"/>
  <c r="CB413" i="22" s="1"/>
  <c r="CA149" i="22"/>
  <c r="CA127" i="22"/>
  <c r="CA226" i="22"/>
  <c r="CA115" i="22"/>
  <c r="CA116" i="22"/>
  <c r="CA104" i="22"/>
  <c r="CA150" i="22"/>
  <c r="CA105" i="22"/>
  <c r="CA94" i="22"/>
  <c r="CA82" i="22"/>
  <c r="CA83" i="22"/>
  <c r="CA52" i="22"/>
  <c r="CA75" i="22"/>
  <c r="CA31" i="22"/>
  <c r="CA19" i="22"/>
  <c r="CA20" i="22"/>
  <c r="CA8" i="22"/>
  <c r="CA76" i="22"/>
  <c r="CA41" i="22"/>
  <c r="CA9" i="22"/>
  <c r="CB3" i="22"/>
  <c r="CA42" i="22"/>
  <c r="CA30" i="22"/>
  <c r="CA93" i="22"/>
  <c r="CA53" i="22"/>
  <c r="BZ74" i="22"/>
  <c r="BZ366" i="22"/>
  <c r="BZ367" i="22" s="1"/>
  <c r="BZ368" i="22" s="1"/>
  <c r="BZ235" i="22"/>
  <c r="BB190" i="22"/>
  <c r="BS409" i="22"/>
  <c r="BT401" i="22"/>
  <c r="BX118" i="22"/>
  <c r="BW117" i="22"/>
  <c r="BZ394" i="22"/>
  <c r="BZ400" i="22" s="1"/>
  <c r="BY363" i="22"/>
  <c r="CA334" i="22"/>
  <c r="CA337" i="22"/>
  <c r="CA142" i="22"/>
  <c r="CA130" i="22"/>
  <c r="CA141" i="22"/>
  <c r="CA119" i="22"/>
  <c r="CA108" i="22"/>
  <c r="CA131" i="22"/>
  <c r="CA120" i="22"/>
  <c r="CA86" i="22"/>
  <c r="CA46" i="22"/>
  <c r="CA98" i="22"/>
  <c r="CA68" i="22"/>
  <c r="CA56" i="22"/>
  <c r="CA109" i="22"/>
  <c r="CA87" i="22"/>
  <c r="CA97" i="22"/>
  <c r="CA23" i="22"/>
  <c r="CA45" i="22"/>
  <c r="CA35" i="22"/>
  <c r="CA12" i="22"/>
  <c r="CA67" i="22"/>
  <c r="CA24" i="22"/>
  <c r="CB2" i="22"/>
  <c r="CA57" i="22"/>
  <c r="CA34" i="22"/>
  <c r="CA13" i="22"/>
  <c r="BW229" i="22"/>
  <c r="BW170" i="22"/>
  <c r="BW10" i="22"/>
  <c r="BW175" i="22"/>
  <c r="BX11" i="22"/>
  <c r="BW171" i="22"/>
  <c r="BZ395" i="22"/>
  <c r="BZ402" i="22" s="1"/>
  <c r="BY369" i="22"/>
  <c r="BB189" i="22"/>
  <c r="BV228" i="22"/>
  <c r="BW234" i="22"/>
  <c r="BX85" i="22"/>
  <c r="BW84" i="22"/>
  <c r="BX129" i="22"/>
  <c r="BW128" i="22"/>
  <c r="BW54" i="22"/>
  <c r="BX55" i="22"/>
  <c r="BZ372" i="22"/>
  <c r="BZ231" i="22"/>
  <c r="BZ360" i="22"/>
  <c r="BZ361" i="22" s="1"/>
  <c r="BZ362" i="22" s="1"/>
  <c r="BZ230" i="22"/>
  <c r="BZ236" i="22"/>
  <c r="BZ237" i="22" s="1"/>
  <c r="BZ238" i="22" s="1"/>
  <c r="BX73" i="22"/>
  <c r="BX40" i="22"/>
  <c r="BX18" i="22"/>
  <c r="BX29" i="22"/>
  <c r="BX51" i="22"/>
  <c r="BX7" i="22"/>
  <c r="BX96" i="22"/>
  <c r="BW95" i="22"/>
  <c r="BX147" i="22"/>
  <c r="BX92" i="22"/>
  <c r="BX114" i="22"/>
  <c r="BX103" i="22"/>
  <c r="BX125" i="22"/>
  <c r="BX81" i="22"/>
  <c r="BX22" i="22"/>
  <c r="BW21" i="22"/>
  <c r="BX44" i="22"/>
  <c r="BW43" i="22"/>
  <c r="BZ148" i="22"/>
  <c r="BV169" i="22"/>
  <c r="BW106" i="22"/>
  <c r="BX107" i="22"/>
  <c r="BZ232" i="22" l="1"/>
  <c r="BZ233" i="22" s="1"/>
  <c r="BZ300" i="22"/>
  <c r="AZ236" i="21"/>
  <c r="BZ260" i="22" s="1"/>
  <c r="BB235" i="21"/>
  <c r="BW228" i="22"/>
  <c r="CB403" i="22"/>
  <c r="CA236" i="22"/>
  <c r="CA237" i="22" s="1"/>
  <c r="CA238" i="22" s="1"/>
  <c r="BY118" i="22"/>
  <c r="BX117" i="22"/>
  <c r="BY22" i="22"/>
  <c r="BX21" i="22"/>
  <c r="CB330" i="22"/>
  <c r="CC386" i="22" s="1"/>
  <c r="CC393" i="22" s="1"/>
  <c r="CC399" i="22" s="1"/>
  <c r="CC407" i="22" s="1"/>
  <c r="CC413" i="22" s="1"/>
  <c r="CB226" i="22"/>
  <c r="CB149" i="22"/>
  <c r="CB127" i="22"/>
  <c r="CB150" i="22"/>
  <c r="CB116" i="22"/>
  <c r="CB104" i="22"/>
  <c r="CB105" i="22"/>
  <c r="CB126" i="22"/>
  <c r="CB115" i="22"/>
  <c r="CB83" i="22"/>
  <c r="CB52" i="22"/>
  <c r="CB75" i="22"/>
  <c r="CB53" i="22"/>
  <c r="CB93" i="22"/>
  <c r="CB76" i="22"/>
  <c r="CB82" i="22"/>
  <c r="CB20" i="22"/>
  <c r="CB8" i="22"/>
  <c r="CB41" i="22"/>
  <c r="CB9" i="22"/>
  <c r="CC3" i="22"/>
  <c r="CB42" i="22"/>
  <c r="CB30" i="22"/>
  <c r="CB31" i="22"/>
  <c r="CB19" i="22"/>
  <c r="CB94" i="22"/>
  <c r="CA360" i="22"/>
  <c r="CA361" i="22" s="1"/>
  <c r="CA362" i="22" s="1"/>
  <c r="CA230" i="22"/>
  <c r="CA74" i="22"/>
  <c r="CA148" i="22"/>
  <c r="BY55" i="22"/>
  <c r="BX54" i="22"/>
  <c r="BY107" i="22"/>
  <c r="BX106" i="22"/>
  <c r="BX32" i="22"/>
  <c r="BY33" i="22"/>
  <c r="BX234" i="22"/>
  <c r="BY85" i="22"/>
  <c r="BX84" i="22"/>
  <c r="BX95" i="22"/>
  <c r="BY96" i="22"/>
  <c r="BX175" i="22"/>
  <c r="BX170" i="22"/>
  <c r="BX229" i="22"/>
  <c r="BY11" i="22"/>
  <c r="BX10" i="22"/>
  <c r="BX171" i="22"/>
  <c r="BX43" i="22"/>
  <c r="BY44" i="22"/>
  <c r="BZ363" i="22"/>
  <c r="CA394" i="22"/>
  <c r="CA400" i="22" s="1"/>
  <c r="CA395" i="22"/>
  <c r="CA402" i="22" s="1"/>
  <c r="BZ369" i="22"/>
  <c r="CA372" i="22"/>
  <c r="CA231" i="22"/>
  <c r="BY129" i="22"/>
  <c r="BX128" i="22"/>
  <c r="CA408" i="22"/>
  <c r="BW169" i="22"/>
  <c r="BY73" i="22"/>
  <c r="BY51" i="22"/>
  <c r="BY7" i="22"/>
  <c r="BY40" i="22"/>
  <c r="BY18" i="22"/>
  <c r="BY29" i="22"/>
  <c r="BY147" i="22"/>
  <c r="BY92" i="22"/>
  <c r="BY114" i="22"/>
  <c r="BY103" i="22"/>
  <c r="BY125" i="22"/>
  <c r="BY81" i="22"/>
  <c r="CB334" i="22"/>
  <c r="CB337" i="22"/>
  <c r="CB141" i="22"/>
  <c r="CB131" i="22"/>
  <c r="CB108" i="22"/>
  <c r="CB120" i="22"/>
  <c r="CB142" i="22"/>
  <c r="CB130" i="22"/>
  <c r="CB109" i="22"/>
  <c r="CB98" i="22"/>
  <c r="CB68" i="22"/>
  <c r="CB56" i="22"/>
  <c r="CB119" i="22"/>
  <c r="CB87" i="22"/>
  <c r="CB45" i="22"/>
  <c r="CB97" i="22"/>
  <c r="CB67" i="22"/>
  <c r="CB35" i="22"/>
  <c r="CB12" i="22"/>
  <c r="CB86" i="22"/>
  <c r="CB24" i="22"/>
  <c r="CC2" i="22"/>
  <c r="CB57" i="22"/>
  <c r="CB46" i="22"/>
  <c r="CB34" i="22"/>
  <c r="CB13" i="22"/>
  <c r="CB23" i="22"/>
  <c r="BT409" i="22"/>
  <c r="BU401" i="22"/>
  <c r="CA366" i="22"/>
  <c r="CA367" i="22" s="1"/>
  <c r="CA368" i="22" s="1"/>
  <c r="CA235" i="22"/>
  <c r="CA232" i="22" l="1"/>
  <c r="CA233" i="22" s="1"/>
  <c r="CA300" i="22"/>
  <c r="BA236" i="21"/>
  <c r="CA260" i="22" s="1"/>
  <c r="BC235" i="21"/>
  <c r="CC403" i="22"/>
  <c r="BY234" i="22"/>
  <c r="BY84" i="22"/>
  <c r="BZ85" i="22"/>
  <c r="BY95" i="22"/>
  <c r="BZ96" i="22"/>
  <c r="BY32" i="22"/>
  <c r="BZ33" i="22"/>
  <c r="BZ55" i="22"/>
  <c r="BY54" i="22"/>
  <c r="BX228" i="22"/>
  <c r="CB360" i="22"/>
  <c r="CB361" i="22" s="1"/>
  <c r="CB362" i="22" s="1"/>
  <c r="CB230" i="22"/>
  <c r="BC190" i="22"/>
  <c r="CB236" i="22"/>
  <c r="CB237" i="22" s="1"/>
  <c r="CB238" i="22" s="1"/>
  <c r="BY128" i="22"/>
  <c r="BZ129" i="22"/>
  <c r="BY21" i="22"/>
  <c r="BZ22" i="22"/>
  <c r="CB408" i="22"/>
  <c r="BX169" i="22"/>
  <c r="BC189" i="22"/>
  <c r="CC330" i="22"/>
  <c r="CD386" i="22" s="1"/>
  <c r="CD393" i="22" s="1"/>
  <c r="CD399" i="22" s="1"/>
  <c r="CD407" i="22" s="1"/>
  <c r="CD413" i="22" s="1"/>
  <c r="CC226" i="22"/>
  <c r="CC150" i="22"/>
  <c r="CC149" i="22"/>
  <c r="CC105" i="22"/>
  <c r="CC126" i="22"/>
  <c r="CC127" i="22"/>
  <c r="CC115" i="22"/>
  <c r="CC116" i="22"/>
  <c r="CC75" i="22"/>
  <c r="CC53" i="22"/>
  <c r="CC93" i="22"/>
  <c r="CC76" i="22"/>
  <c r="CC94" i="22"/>
  <c r="CC82" i="22"/>
  <c r="CC83" i="22"/>
  <c r="CC41" i="22"/>
  <c r="CC9" i="22"/>
  <c r="CD3" i="22"/>
  <c r="CC42" i="22"/>
  <c r="CC30" i="22"/>
  <c r="CC104" i="22"/>
  <c r="CC52" i="22"/>
  <c r="CC31" i="22"/>
  <c r="CC19" i="22"/>
  <c r="CC20" i="22"/>
  <c r="CC8" i="22"/>
  <c r="CB148" i="22"/>
  <c r="CB395" i="22"/>
  <c r="CB402" i="22" s="1"/>
  <c r="CA369" i="22"/>
  <c r="CC337" i="22"/>
  <c r="CC334" i="22"/>
  <c r="CC141" i="22"/>
  <c r="CC131" i="22"/>
  <c r="CC142" i="22"/>
  <c r="CC120" i="22"/>
  <c r="CC130" i="22"/>
  <c r="CC109" i="22"/>
  <c r="CC119" i="22"/>
  <c r="CC87" i="22"/>
  <c r="CC45" i="22"/>
  <c r="CC97" i="22"/>
  <c r="CC67" i="22"/>
  <c r="CC57" i="22"/>
  <c r="CC108" i="22"/>
  <c r="CC86" i="22"/>
  <c r="CC98" i="22"/>
  <c r="CC24" i="22"/>
  <c r="CD2" i="22"/>
  <c r="CC46" i="22"/>
  <c r="CC34" i="22"/>
  <c r="CC13" i="22"/>
  <c r="CC68" i="22"/>
  <c r="CC56" i="22"/>
  <c r="CC23" i="22"/>
  <c r="CC35" i="22"/>
  <c r="CC12" i="22"/>
  <c r="BZ107" i="22"/>
  <c r="BY106" i="22"/>
  <c r="BZ44" i="22"/>
  <c r="BY43" i="22"/>
  <c r="BZ73" i="22"/>
  <c r="BZ29" i="22"/>
  <c r="BZ51" i="22"/>
  <c r="BZ7" i="22"/>
  <c r="BZ40" i="22"/>
  <c r="BZ18" i="22"/>
  <c r="CB372" i="22"/>
  <c r="CB231" i="22"/>
  <c r="CB366" i="22"/>
  <c r="CB367" i="22" s="1"/>
  <c r="CB368" i="22" s="1"/>
  <c r="CB235" i="22"/>
  <c r="CB74" i="22"/>
  <c r="BU409" i="22"/>
  <c r="BV401" i="22"/>
  <c r="BY117" i="22"/>
  <c r="BZ118" i="22"/>
  <c r="BY229" i="22"/>
  <c r="BY170" i="22"/>
  <c r="BY175" i="22"/>
  <c r="BZ11" i="22"/>
  <c r="BY10" i="22"/>
  <c r="BY171" i="22"/>
  <c r="BZ147" i="22"/>
  <c r="BZ125" i="22"/>
  <c r="BZ92" i="22"/>
  <c r="BZ114" i="22"/>
  <c r="BZ81" i="22"/>
  <c r="BZ103" i="22"/>
  <c r="CB394" i="22"/>
  <c r="CB400" i="22" s="1"/>
  <c r="CA363" i="22"/>
  <c r="CB232" i="22" l="1"/>
  <c r="CB233" i="22" s="1"/>
  <c r="CC408" i="22" s="1"/>
  <c r="CB300" i="22"/>
  <c r="BB236" i="21"/>
  <c r="CB260" i="22" s="1"/>
  <c r="BY228" i="22"/>
  <c r="BD235" i="21"/>
  <c r="CD403" i="22"/>
  <c r="CC236" i="22"/>
  <c r="CC237" i="22" s="1"/>
  <c r="CC238" i="22" s="1"/>
  <c r="CA96" i="22"/>
  <c r="BZ95" i="22"/>
  <c r="CA73" i="22"/>
  <c r="CA29" i="22"/>
  <c r="CA18" i="22"/>
  <c r="CA51" i="22"/>
  <c r="CA7" i="22"/>
  <c r="CA40" i="22"/>
  <c r="BZ106" i="22"/>
  <c r="CA107" i="22"/>
  <c r="BZ128" i="22"/>
  <c r="CA129" i="22"/>
  <c r="CA44" i="22"/>
  <c r="BZ43" i="22"/>
  <c r="CC372" i="22"/>
  <c r="CC231" i="22"/>
  <c r="CC74" i="22"/>
  <c r="BZ117" i="22"/>
  <c r="CA118" i="22"/>
  <c r="BZ21" i="22"/>
  <c r="CA22" i="22"/>
  <c r="BZ234" i="22"/>
  <c r="BZ84" i="22"/>
  <c r="CA85" i="22"/>
  <c r="BY169" i="22"/>
  <c r="BV409" i="22"/>
  <c r="BW401" i="22"/>
  <c r="BZ229" i="22"/>
  <c r="BZ175" i="22"/>
  <c r="BZ170" i="22"/>
  <c r="BZ10" i="22"/>
  <c r="CA11" i="22"/>
  <c r="BZ171" i="22"/>
  <c r="CD337" i="22"/>
  <c r="CD334" i="22"/>
  <c r="CD142" i="22"/>
  <c r="CD130" i="22"/>
  <c r="CD109" i="22"/>
  <c r="CD131" i="22"/>
  <c r="CD119" i="22"/>
  <c r="CD141" i="22"/>
  <c r="CD108" i="22"/>
  <c r="CD120" i="22"/>
  <c r="CD97" i="22"/>
  <c r="CD67" i="22"/>
  <c r="CD57" i="22"/>
  <c r="CD86" i="22"/>
  <c r="CD46" i="22"/>
  <c r="CD98" i="22"/>
  <c r="CD68" i="22"/>
  <c r="CD87" i="22"/>
  <c r="CD45" i="22"/>
  <c r="CD34" i="22"/>
  <c r="CD13" i="22"/>
  <c r="CD56" i="22"/>
  <c r="CD23" i="22"/>
  <c r="CD35" i="22"/>
  <c r="CD12" i="22"/>
  <c r="CE2" i="22"/>
  <c r="CD24" i="22"/>
  <c r="CC395" i="22"/>
  <c r="CC402" i="22" s="1"/>
  <c r="CB369" i="22"/>
  <c r="BZ54" i="22"/>
  <c r="CA55" i="22"/>
  <c r="CA147" i="22"/>
  <c r="CA81" i="22"/>
  <c r="CA103" i="22"/>
  <c r="CA92" i="22"/>
  <c r="CA114" i="22"/>
  <c r="CA125" i="22"/>
  <c r="CC148" i="22"/>
  <c r="CC394" i="22"/>
  <c r="CC400" i="22" s="1"/>
  <c r="CB363" i="22"/>
  <c r="CA33" i="22"/>
  <c r="BZ32" i="22"/>
  <c r="CC360" i="22"/>
  <c r="CC361" i="22" s="1"/>
  <c r="CC362" i="22" s="1"/>
  <c r="CC230" i="22"/>
  <c r="CD330" i="22"/>
  <c r="CE386" i="22" s="1"/>
  <c r="CE393" i="22" s="1"/>
  <c r="CE399" i="22" s="1"/>
  <c r="CE407" i="22" s="1"/>
  <c r="CE413" i="22" s="1"/>
  <c r="CD126" i="22"/>
  <c r="CD226" i="22"/>
  <c r="CD150" i="22"/>
  <c r="CD149" i="22"/>
  <c r="CD127" i="22"/>
  <c r="CD115" i="22"/>
  <c r="CD116" i="22"/>
  <c r="CD93" i="22"/>
  <c r="CD76" i="22"/>
  <c r="CD94" i="22"/>
  <c r="CD82" i="22"/>
  <c r="CD104" i="22"/>
  <c r="CD83" i="22"/>
  <c r="CD42" i="22"/>
  <c r="CD30" i="22"/>
  <c r="CD75" i="22"/>
  <c r="CD52" i="22"/>
  <c r="CD31" i="22"/>
  <c r="CD19" i="22"/>
  <c r="CD105" i="22"/>
  <c r="CD53" i="22"/>
  <c r="CD20" i="22"/>
  <c r="CD8" i="22"/>
  <c r="CD9" i="22"/>
  <c r="CD41" i="22"/>
  <c r="CE3" i="22"/>
  <c r="CC366" i="22"/>
  <c r="CC367" i="22" s="1"/>
  <c r="CC368" i="22" s="1"/>
  <c r="CC235" i="22"/>
  <c r="CC232" i="22" l="1"/>
  <c r="CC233" i="22" s="1"/>
  <c r="CC300" i="22"/>
  <c r="BC236" i="21"/>
  <c r="CC260" i="22" s="1"/>
  <c r="BE235" i="21"/>
  <c r="BZ228" i="22"/>
  <c r="CE403" i="22"/>
  <c r="CD394" i="22"/>
  <c r="CD400" i="22" s="1"/>
  <c r="CC363" i="22"/>
  <c r="CB118" i="22"/>
  <c r="CA117" i="22"/>
  <c r="CA175" i="22"/>
  <c r="CA229" i="22"/>
  <c r="CA170" i="22"/>
  <c r="CA10" i="22"/>
  <c r="CB11" i="22"/>
  <c r="CA171" i="22"/>
  <c r="CE330" i="22"/>
  <c r="CF386" i="22" s="1"/>
  <c r="CF393" i="22" s="1"/>
  <c r="CF399" i="22" s="1"/>
  <c r="CF407" i="22" s="1"/>
  <c r="CF413" i="22" s="1"/>
  <c r="CE126" i="22"/>
  <c r="CE226" i="22"/>
  <c r="CE149" i="22"/>
  <c r="CE127" i="22"/>
  <c r="CE115" i="22"/>
  <c r="CE150" i="22"/>
  <c r="CE116" i="22"/>
  <c r="CE104" i="22"/>
  <c r="CE94" i="22"/>
  <c r="CE82" i="22"/>
  <c r="CE83" i="22"/>
  <c r="CE52" i="22"/>
  <c r="CE105" i="22"/>
  <c r="CE75" i="22"/>
  <c r="CE31" i="22"/>
  <c r="CE19" i="22"/>
  <c r="CE76" i="22"/>
  <c r="CE53" i="22"/>
  <c r="CE20" i="22"/>
  <c r="CE8" i="22"/>
  <c r="CE93" i="22"/>
  <c r="CE41" i="22"/>
  <c r="CE9" i="22"/>
  <c r="CF3" i="22"/>
  <c r="CE42" i="22"/>
  <c r="CE30" i="22"/>
  <c r="CD236" i="22"/>
  <c r="CD237" i="22" s="1"/>
  <c r="CD238" i="22" s="1"/>
  <c r="CD372" i="22"/>
  <c r="CD231" i="22"/>
  <c r="CD74" i="22"/>
  <c r="BD190" i="22"/>
  <c r="CD148" i="22"/>
  <c r="CB96" i="22"/>
  <c r="CA95" i="22"/>
  <c r="CD408" i="22"/>
  <c r="CA54" i="22"/>
  <c r="CB55" i="22"/>
  <c r="CD395" i="22"/>
  <c r="CD402" i="22" s="1"/>
  <c r="CC369" i="22"/>
  <c r="CD360" i="22"/>
  <c r="CD361" i="22" s="1"/>
  <c r="CD362" i="22" s="1"/>
  <c r="CD230" i="22"/>
  <c r="BD189" i="22"/>
  <c r="CD366" i="22"/>
  <c r="CD367" i="22" s="1"/>
  <c r="CD368" i="22" s="1"/>
  <c r="CD235" i="22"/>
  <c r="CB73" i="22"/>
  <c r="CB18" i="22"/>
  <c r="CB51" i="22"/>
  <c r="CB7" i="22"/>
  <c r="CB29" i="22"/>
  <c r="CB40" i="22"/>
  <c r="CA106" i="22"/>
  <c r="CB107" i="22"/>
  <c r="BW409" i="22"/>
  <c r="BX401" i="22"/>
  <c r="CB22" i="22"/>
  <c r="CA21" i="22"/>
  <c r="CB129" i="22"/>
  <c r="CA128" i="22"/>
  <c r="CA234" i="22"/>
  <c r="CB85" i="22"/>
  <c r="CA84" i="22"/>
  <c r="CB147" i="22"/>
  <c r="CB125" i="22"/>
  <c r="CB103" i="22"/>
  <c r="CB114" i="22"/>
  <c r="CB81" i="22"/>
  <c r="CB92" i="22"/>
  <c r="CE334" i="22"/>
  <c r="CE337" i="22"/>
  <c r="CE142" i="22"/>
  <c r="CE130" i="22"/>
  <c r="CE141" i="22"/>
  <c r="CE131" i="22"/>
  <c r="CE119" i="22"/>
  <c r="CE108" i="22"/>
  <c r="CE120" i="22"/>
  <c r="CE86" i="22"/>
  <c r="CE46" i="22"/>
  <c r="CE109" i="22"/>
  <c r="CE98" i="22"/>
  <c r="CE68" i="22"/>
  <c r="CE56" i="22"/>
  <c r="CE87" i="22"/>
  <c r="CE23" i="22"/>
  <c r="CE67" i="22"/>
  <c r="CE57" i="22"/>
  <c r="CE35" i="22"/>
  <c r="CE12" i="22"/>
  <c r="CE24" i="22"/>
  <c r="CF2" i="22"/>
  <c r="CE97" i="22"/>
  <c r="CE34" i="22"/>
  <c r="CE13" i="22"/>
  <c r="CE45" i="22"/>
  <c r="BZ169" i="22"/>
  <c r="CB44" i="22"/>
  <c r="CA43" i="22"/>
  <c r="CB33" i="22"/>
  <c r="CA32" i="22"/>
  <c r="CD232" i="22" l="1"/>
  <c r="CD233" i="22" s="1"/>
  <c r="CD300" i="22"/>
  <c r="BD236" i="21"/>
  <c r="CD260" i="22" s="1"/>
  <c r="BF235" i="21"/>
  <c r="CE394" i="22"/>
  <c r="CE400" i="22" s="1"/>
  <c r="CD363" i="22"/>
  <c r="CF226" i="22"/>
  <c r="CF330" i="22"/>
  <c r="CG386" i="22" s="1"/>
  <c r="CG393" i="22" s="1"/>
  <c r="CG399" i="22" s="1"/>
  <c r="CG407" i="22" s="1"/>
  <c r="CG413" i="22" s="1"/>
  <c r="CF149" i="22"/>
  <c r="CF127" i="22"/>
  <c r="CF150" i="22"/>
  <c r="CF126" i="22"/>
  <c r="CF116" i="22"/>
  <c r="CF104" i="22"/>
  <c r="CF105" i="22"/>
  <c r="CF83" i="22"/>
  <c r="CF52" i="22"/>
  <c r="CF75" i="22"/>
  <c r="CF53" i="22"/>
  <c r="CF93" i="22"/>
  <c r="CF76" i="22"/>
  <c r="CF115" i="22"/>
  <c r="CF20" i="22"/>
  <c r="CF8" i="22"/>
  <c r="CF41" i="22"/>
  <c r="CF9" i="22"/>
  <c r="CG3" i="22"/>
  <c r="CF94" i="22"/>
  <c r="CF42" i="22"/>
  <c r="CF30" i="22"/>
  <c r="CF19" i="22"/>
  <c r="CF82" i="22"/>
  <c r="CF31" i="22"/>
  <c r="CE360" i="22"/>
  <c r="CE361" i="22" s="1"/>
  <c r="CE362" i="22" s="1"/>
  <c r="CE230" i="22"/>
  <c r="CC73" i="22"/>
  <c r="CC18" i="22"/>
  <c r="CC51" i="22"/>
  <c r="CC40" i="22"/>
  <c r="CC7" i="22"/>
  <c r="CC29" i="22"/>
  <c r="CB234" i="22"/>
  <c r="CC85" i="22"/>
  <c r="CB84" i="22"/>
  <c r="CC55" i="22"/>
  <c r="CB54" i="22"/>
  <c r="CF334" i="22"/>
  <c r="CF337" i="22"/>
  <c r="CF141" i="22"/>
  <c r="CF131" i="22"/>
  <c r="CF130" i="22"/>
  <c r="CF108" i="22"/>
  <c r="CF142" i="22"/>
  <c r="CF120" i="22"/>
  <c r="CF109" i="22"/>
  <c r="CF119" i="22"/>
  <c r="CF98" i="22"/>
  <c r="CF68" i="22"/>
  <c r="CF56" i="22"/>
  <c r="CF87" i="22"/>
  <c r="CF45" i="22"/>
  <c r="CF97" i="22"/>
  <c r="CF67" i="22"/>
  <c r="CF86" i="22"/>
  <c r="CF57" i="22"/>
  <c r="CF46" i="22"/>
  <c r="CF35" i="22"/>
  <c r="CF12" i="22"/>
  <c r="CF24" i="22"/>
  <c r="CG2" i="22"/>
  <c r="CF34" i="22"/>
  <c r="CF13" i="22"/>
  <c r="CF23" i="22"/>
  <c r="CC118" i="22"/>
  <c r="CB117" i="22"/>
  <c r="CC44" i="22"/>
  <c r="CB43" i="22"/>
  <c r="CC22" i="22"/>
  <c r="CB21" i="22"/>
  <c r="CC147" i="22"/>
  <c r="CC125" i="22"/>
  <c r="CC81" i="22"/>
  <c r="CC114" i="22"/>
  <c r="CC103" i="22"/>
  <c r="CC92" i="22"/>
  <c r="CE231" i="22"/>
  <c r="CE372" i="22"/>
  <c r="CE236" i="22"/>
  <c r="CE237" i="22" s="1"/>
  <c r="CE238" i="22" s="1"/>
  <c r="CE148" i="22"/>
  <c r="CE395" i="22"/>
  <c r="CE402" i="22" s="1"/>
  <c r="CD369" i="22"/>
  <c r="CC107" i="22"/>
  <c r="CB106" i="22"/>
  <c r="BX409" i="22"/>
  <c r="BY401" i="22"/>
  <c r="CB32" i="22"/>
  <c r="CC33" i="22"/>
  <c r="CE74" i="22"/>
  <c r="CE235" i="22"/>
  <c r="CE366" i="22"/>
  <c r="CE367" i="22" s="1"/>
  <c r="CE368" i="22" s="1"/>
  <c r="CA169" i="22"/>
  <c r="CB95" i="22"/>
  <c r="CC96" i="22"/>
  <c r="CC129" i="22"/>
  <c r="CB128" i="22"/>
  <c r="CB175" i="22"/>
  <c r="CB170" i="22"/>
  <c r="CB229" i="22"/>
  <c r="CC11" i="22"/>
  <c r="CB10" i="22"/>
  <c r="CB171" i="22"/>
  <c r="CE408" i="22"/>
  <c r="CA228" i="22"/>
  <c r="CF403" i="22"/>
  <c r="CE232" i="22" l="1"/>
  <c r="CE233" i="22" s="1"/>
  <c r="CF408" i="22" s="1"/>
  <c r="CE300" i="22"/>
  <c r="BE236" i="21"/>
  <c r="CE260" i="22" s="1"/>
  <c r="CB228" i="22"/>
  <c r="BG235" i="21"/>
  <c r="CG403" i="22"/>
  <c r="CB169" i="22"/>
  <c r="BY409" i="22"/>
  <c r="BZ401" i="22"/>
  <c r="CC234" i="22"/>
  <c r="CC84" i="22"/>
  <c r="CD85" i="22"/>
  <c r="CD55" i="22"/>
  <c r="CC54" i="22"/>
  <c r="CF366" i="22"/>
  <c r="CF367" i="22" s="1"/>
  <c r="CF368" i="22" s="1"/>
  <c r="CF235" i="22"/>
  <c r="CF360" i="22"/>
  <c r="CF361" i="22" s="1"/>
  <c r="CF362" i="22" s="1"/>
  <c r="CF230" i="22"/>
  <c r="BE190" i="22"/>
  <c r="CF236" i="22"/>
  <c r="CF237" i="22" s="1"/>
  <c r="CF238" i="22" s="1"/>
  <c r="CD73" i="22"/>
  <c r="CD51" i="22"/>
  <c r="CD7" i="22"/>
  <c r="CD40" i="22"/>
  <c r="CD29" i="22"/>
  <c r="CD18" i="22"/>
  <c r="CC117" i="22"/>
  <c r="CD118" i="22"/>
  <c r="CC95" i="22"/>
  <c r="CD96" i="22"/>
  <c r="CC128" i="22"/>
  <c r="CD129" i="22"/>
  <c r="CG337" i="22"/>
  <c r="CG141" i="22"/>
  <c r="CG131" i="22"/>
  <c r="CG334" i="22"/>
  <c r="CG142" i="22"/>
  <c r="CG120" i="22"/>
  <c r="CG109" i="22"/>
  <c r="CG119" i="22"/>
  <c r="CG87" i="22"/>
  <c r="CG45" i="22"/>
  <c r="CG108" i="22"/>
  <c r="CG97" i="22"/>
  <c r="CG67" i="22"/>
  <c r="CG57" i="22"/>
  <c r="CG130" i="22"/>
  <c r="CG86" i="22"/>
  <c r="CG56" i="22"/>
  <c r="CG24" i="22"/>
  <c r="CH2" i="22"/>
  <c r="CG68" i="22"/>
  <c r="CG34" i="22"/>
  <c r="CG13" i="22"/>
  <c r="CG23" i="22"/>
  <c r="CG98" i="22"/>
  <c r="CG35" i="22"/>
  <c r="CG12" i="22"/>
  <c r="CG46" i="22"/>
  <c r="CC32" i="22"/>
  <c r="CD33" i="22"/>
  <c r="CC21" i="22"/>
  <c r="CD22" i="22"/>
  <c r="BE189" i="22"/>
  <c r="CG330" i="22"/>
  <c r="CH386" i="22" s="1"/>
  <c r="CH393" i="22" s="1"/>
  <c r="CH399" i="22" s="1"/>
  <c r="CH407" i="22" s="1"/>
  <c r="CH413" i="22" s="1"/>
  <c r="CG226" i="22"/>
  <c r="CG150" i="22"/>
  <c r="CG149" i="22"/>
  <c r="CG127" i="22"/>
  <c r="CG105" i="22"/>
  <c r="CG115" i="22"/>
  <c r="CG75" i="22"/>
  <c r="CG53" i="22"/>
  <c r="CG126" i="22"/>
  <c r="CG104" i="22"/>
  <c r="CG93" i="22"/>
  <c r="CG76" i="22"/>
  <c r="CG94" i="22"/>
  <c r="CG82" i="22"/>
  <c r="CG52" i="22"/>
  <c r="CG41" i="22"/>
  <c r="CG9" i="22"/>
  <c r="CH3" i="22"/>
  <c r="CG42" i="22"/>
  <c r="CG30" i="22"/>
  <c r="CG116" i="22"/>
  <c r="CG31" i="22"/>
  <c r="CG19" i="22"/>
  <c r="CG83" i="22"/>
  <c r="CG20" i="22"/>
  <c r="CG8" i="22"/>
  <c r="CF395" i="22"/>
  <c r="CF402" i="22" s="1"/>
  <c r="CE369" i="22"/>
  <c r="CD147" i="22"/>
  <c r="CD92" i="22"/>
  <c r="CD114" i="22"/>
  <c r="CD103" i="22"/>
  <c r="CD125" i="22"/>
  <c r="CD81" i="22"/>
  <c r="CD107" i="22"/>
  <c r="CC106" i="22"/>
  <c r="CC229" i="22"/>
  <c r="CC228" i="22" s="1"/>
  <c r="CC170" i="22"/>
  <c r="CC175" i="22"/>
  <c r="CD11" i="22"/>
  <c r="CC10" i="22"/>
  <c r="CC171" i="22"/>
  <c r="CF394" i="22"/>
  <c r="CF400" i="22" s="1"/>
  <c r="CE363" i="22"/>
  <c r="CF372" i="22"/>
  <c r="CF231" i="22"/>
  <c r="CF74" i="22"/>
  <c r="CD44" i="22"/>
  <c r="CC43" i="22"/>
  <c r="CF148" i="22"/>
  <c r="CF232" i="22" l="1"/>
  <c r="CF233" i="22" s="1"/>
  <c r="CF300" i="22"/>
  <c r="BF236" i="21"/>
  <c r="CF260" i="22" s="1"/>
  <c r="BH235" i="21"/>
  <c r="CH403" i="22"/>
  <c r="CH330" i="22"/>
  <c r="CI386" i="22" s="1"/>
  <c r="CI393" i="22" s="1"/>
  <c r="CI399" i="22" s="1"/>
  <c r="CI407" i="22" s="1"/>
  <c r="CI413" i="22" s="1"/>
  <c r="CH226" i="22"/>
  <c r="CH126" i="22"/>
  <c r="CH150" i="22"/>
  <c r="CH149" i="22"/>
  <c r="CH115" i="22"/>
  <c r="CH116" i="22"/>
  <c r="CH104" i="22"/>
  <c r="CH93" i="22"/>
  <c r="BF190" i="22" s="1"/>
  <c r="CH76" i="22"/>
  <c r="CH127" i="22"/>
  <c r="CH105" i="22"/>
  <c r="CH94" i="22"/>
  <c r="CH82" i="22"/>
  <c r="CH83" i="22"/>
  <c r="CH75" i="22"/>
  <c r="CH53" i="22"/>
  <c r="CH42" i="22"/>
  <c r="CH30" i="22"/>
  <c r="CH31" i="22"/>
  <c r="CH19" i="22"/>
  <c r="CH20" i="22"/>
  <c r="CH8" i="22"/>
  <c r="CH52" i="22"/>
  <c r="CH9" i="22"/>
  <c r="CH41" i="22"/>
  <c r="CI3" i="22"/>
  <c r="CG148" i="22"/>
  <c r="CH337" i="22"/>
  <c r="CH142" i="22"/>
  <c r="CH130" i="22"/>
  <c r="CH334" i="22"/>
  <c r="CH109" i="22"/>
  <c r="CH141" i="22"/>
  <c r="CH119" i="22"/>
  <c r="CH108" i="22"/>
  <c r="CH97" i="22"/>
  <c r="CH67" i="22"/>
  <c r="CH57" i="22"/>
  <c r="CH131" i="22"/>
  <c r="CH86" i="22"/>
  <c r="CH46" i="22"/>
  <c r="CH98" i="22"/>
  <c r="CH68" i="22"/>
  <c r="CH120" i="22"/>
  <c r="CH34" i="22"/>
  <c r="CH13" i="22"/>
  <c r="CH23" i="22"/>
  <c r="CH45" i="22"/>
  <c r="CH35" i="22"/>
  <c r="CH12" i="22"/>
  <c r="CH56" i="22"/>
  <c r="CH24" i="22"/>
  <c r="CH87" i="22"/>
  <c r="CI2" i="22"/>
  <c r="CE33" i="22"/>
  <c r="CD32" i="22"/>
  <c r="CG394" i="22"/>
  <c r="CG400" i="22" s="1"/>
  <c r="CF363" i="22"/>
  <c r="CD234" i="22"/>
  <c r="CD84" i="22"/>
  <c r="CE85" i="22"/>
  <c r="CG360" i="22"/>
  <c r="CG361" i="22" s="1"/>
  <c r="CG362" i="22" s="1"/>
  <c r="CG230" i="22"/>
  <c r="CG366" i="22"/>
  <c r="CG367" i="22" s="1"/>
  <c r="CG368" i="22" s="1"/>
  <c r="CG235" i="22"/>
  <c r="CE73" i="22"/>
  <c r="CE29" i="22"/>
  <c r="CE51" i="22"/>
  <c r="CE7" i="22"/>
  <c r="CE40" i="22"/>
  <c r="CE18" i="22"/>
  <c r="CD128" i="22"/>
  <c r="CE129" i="22"/>
  <c r="CG372" i="22"/>
  <c r="CG231" i="22"/>
  <c r="CD43" i="22"/>
  <c r="CE44" i="22"/>
  <c r="BZ409" i="22"/>
  <c r="CA401" i="22"/>
  <c r="CG408" i="22"/>
  <c r="CE96" i="22"/>
  <c r="CD95" i="22"/>
  <c r="CD106" i="22"/>
  <c r="CE107" i="22"/>
  <c r="CE147" i="22"/>
  <c r="CE92" i="22"/>
  <c r="CE114" i="22"/>
  <c r="CE125" i="22"/>
  <c r="CE103" i="22"/>
  <c r="CE81" i="22"/>
  <c r="CG236" i="22"/>
  <c r="CG237" i="22" s="1"/>
  <c r="CG238" i="22" s="1"/>
  <c r="CD229" i="22"/>
  <c r="CD170" i="22"/>
  <c r="CD175" i="22"/>
  <c r="CD10" i="22"/>
  <c r="CE11" i="22"/>
  <c r="CD171" i="22"/>
  <c r="CG395" i="22"/>
  <c r="CG402" i="22" s="1"/>
  <c r="CF369" i="22"/>
  <c r="CC169" i="22"/>
  <c r="CD117" i="22"/>
  <c r="CE118" i="22"/>
  <c r="CG74" i="22"/>
  <c r="CD21" i="22"/>
  <c r="CE22" i="22"/>
  <c r="CD54" i="22"/>
  <c r="CE55" i="22"/>
  <c r="CG232" i="22" l="1"/>
  <c r="CG233" i="22" s="1"/>
  <c r="CG300" i="22"/>
  <c r="BG236" i="21"/>
  <c r="CG260" i="22" s="1"/>
  <c r="BI235" i="21"/>
  <c r="CI403" i="22"/>
  <c r="CI330" i="22"/>
  <c r="CJ386" i="22" s="1"/>
  <c r="CJ393" i="22" s="1"/>
  <c r="CJ399" i="22" s="1"/>
  <c r="CJ407" i="22" s="1"/>
  <c r="CJ413" i="22" s="1"/>
  <c r="CI126" i="22"/>
  <c r="CI149" i="22"/>
  <c r="CI127" i="22"/>
  <c r="CI226" i="22"/>
  <c r="CI150" i="22"/>
  <c r="CI115" i="22"/>
  <c r="CI116" i="22"/>
  <c r="CI104" i="22"/>
  <c r="CI105" i="22"/>
  <c r="CI94" i="22"/>
  <c r="CI82" i="22"/>
  <c r="CI83" i="22"/>
  <c r="CI52" i="22"/>
  <c r="CI75" i="22"/>
  <c r="CI76" i="22"/>
  <c r="CI31" i="22"/>
  <c r="CI19" i="22"/>
  <c r="CI93" i="22"/>
  <c r="CI20" i="22"/>
  <c r="CI8" i="22"/>
  <c r="CI41" i="22"/>
  <c r="CI9" i="22"/>
  <c r="CJ3" i="22"/>
  <c r="CI53" i="22"/>
  <c r="CI42" i="22"/>
  <c r="CI30" i="22"/>
  <c r="CH230" i="22"/>
  <c r="CH360" i="22"/>
  <c r="CH361" i="22" s="1"/>
  <c r="CH362" i="22" s="1"/>
  <c r="CH236" i="22"/>
  <c r="CH237" i="22" s="1"/>
  <c r="CH238" i="22" s="1"/>
  <c r="CH395" i="22"/>
  <c r="CH402" i="22" s="1"/>
  <c r="CG369" i="22"/>
  <c r="CD169" i="22"/>
  <c r="CF96" i="22"/>
  <c r="CE95" i="22"/>
  <c r="CA409" i="22"/>
  <c r="CB401" i="22"/>
  <c r="CF22" i="22"/>
  <c r="CE21" i="22"/>
  <c r="CD228" i="22"/>
  <c r="CE106" i="22"/>
  <c r="CF107" i="22"/>
  <c r="CE43" i="22"/>
  <c r="CF44" i="22"/>
  <c r="CH394" i="22"/>
  <c r="CH400" i="22" s="1"/>
  <c r="CG363" i="22"/>
  <c r="CI334" i="22"/>
  <c r="CI142" i="22"/>
  <c r="CI130" i="22"/>
  <c r="CI337" i="22"/>
  <c r="CI141" i="22"/>
  <c r="CI119" i="22"/>
  <c r="CI108" i="22"/>
  <c r="CI131" i="22"/>
  <c r="CI120" i="22"/>
  <c r="CI109" i="22"/>
  <c r="CI86" i="22"/>
  <c r="CI46" i="22"/>
  <c r="CI98" i="22"/>
  <c r="CI68" i="22"/>
  <c r="CI56" i="22"/>
  <c r="CI87" i="22"/>
  <c r="CI67" i="22"/>
  <c r="CI23" i="22"/>
  <c r="CI45" i="22"/>
  <c r="CI35" i="22"/>
  <c r="CI12" i="22"/>
  <c r="CI97" i="22"/>
  <c r="CI24" i="22"/>
  <c r="CJ2" i="22"/>
  <c r="CI13" i="22"/>
  <c r="CI57" i="22"/>
  <c r="CI34" i="22"/>
  <c r="CH366" i="22"/>
  <c r="CH367" i="22" s="1"/>
  <c r="CH368" i="22" s="1"/>
  <c r="CH235" i="22"/>
  <c r="CF73" i="22"/>
  <c r="CF29" i="22"/>
  <c r="CF18" i="22"/>
  <c r="CF7" i="22"/>
  <c r="CF51" i="22"/>
  <c r="CF40" i="22"/>
  <c r="CE234" i="22"/>
  <c r="CF85" i="22"/>
  <c r="CE84" i="22"/>
  <c r="CH408" i="22"/>
  <c r="CF33" i="22"/>
  <c r="CE32" i="22"/>
  <c r="CF147" i="22"/>
  <c r="CF81" i="22"/>
  <c r="CF103" i="22"/>
  <c r="CF92" i="22"/>
  <c r="CF114" i="22"/>
  <c r="CF125" i="22"/>
  <c r="CF129" i="22"/>
  <c r="CE128" i="22"/>
  <c r="CE229" i="22"/>
  <c r="CE175" i="22"/>
  <c r="CE170" i="22"/>
  <c r="CE10" i="22"/>
  <c r="CF11" i="22"/>
  <c r="CE171" i="22"/>
  <c r="CH372" i="22"/>
  <c r="CH231" i="22"/>
  <c r="BF189" i="22"/>
  <c r="CH148" i="22"/>
  <c r="CF118" i="22"/>
  <c r="CE117" i="22"/>
  <c r="CE54" i="22"/>
  <c r="CF55" i="22"/>
  <c r="CH74" i="22"/>
  <c r="CH232" i="22" l="1"/>
  <c r="CH233" i="22" s="1"/>
  <c r="CH300" i="22"/>
  <c r="BH236" i="21"/>
  <c r="CH260" i="22" s="1"/>
  <c r="BJ235" i="21"/>
  <c r="CE228" i="22"/>
  <c r="CJ403" i="22"/>
  <c r="CG118" i="22"/>
  <c r="CF117" i="22"/>
  <c r="CF32" i="22"/>
  <c r="CG33" i="22"/>
  <c r="CE169" i="22"/>
  <c r="CF95" i="22"/>
  <c r="CG96" i="22"/>
  <c r="CG55" i="22"/>
  <c r="CF54" i="22"/>
  <c r="CJ334" i="22"/>
  <c r="CJ337" i="22"/>
  <c r="CJ141" i="22"/>
  <c r="CJ131" i="22"/>
  <c r="CJ142" i="22"/>
  <c r="CJ108" i="22"/>
  <c r="CJ120" i="22"/>
  <c r="CJ130" i="22"/>
  <c r="CJ109" i="22"/>
  <c r="CJ98" i="22"/>
  <c r="CJ68" i="22"/>
  <c r="CJ56" i="22"/>
  <c r="CJ87" i="22"/>
  <c r="CJ45" i="22"/>
  <c r="CJ97" i="22"/>
  <c r="CJ67" i="22"/>
  <c r="CJ35" i="22"/>
  <c r="CJ12" i="22"/>
  <c r="CJ24" i="22"/>
  <c r="CK2" i="22"/>
  <c r="CJ57" i="22"/>
  <c r="CJ46" i="22"/>
  <c r="CJ34" i="22"/>
  <c r="CJ13" i="22"/>
  <c r="CJ119" i="22"/>
  <c r="CJ23" i="22"/>
  <c r="CJ86" i="22"/>
  <c r="CJ330" i="22"/>
  <c r="CK386" i="22" s="1"/>
  <c r="CK393" i="22" s="1"/>
  <c r="CK399" i="22" s="1"/>
  <c r="CK407" i="22" s="1"/>
  <c r="CK413" i="22" s="1"/>
  <c r="CJ226" i="22"/>
  <c r="CJ149" i="22"/>
  <c r="CJ127" i="22"/>
  <c r="CJ150" i="22"/>
  <c r="CJ116" i="22"/>
  <c r="CJ104" i="22"/>
  <c r="CJ105" i="22"/>
  <c r="CJ126" i="22"/>
  <c r="CJ83" i="22"/>
  <c r="CJ52" i="22"/>
  <c r="CJ75" i="22"/>
  <c r="CJ53" i="22"/>
  <c r="CJ115" i="22"/>
  <c r="CJ93" i="22"/>
  <c r="CJ76" i="22"/>
  <c r="CJ20" i="22"/>
  <c r="CJ8" i="22"/>
  <c r="CJ94" i="22"/>
  <c r="CJ41" i="22"/>
  <c r="CJ9" i="22"/>
  <c r="CK3" i="22"/>
  <c r="CJ82" i="22"/>
  <c r="CJ42" i="22"/>
  <c r="CJ30" i="22"/>
  <c r="CJ31" i="22"/>
  <c r="CJ19" i="22"/>
  <c r="CG107" i="22"/>
  <c r="CF106" i="22"/>
  <c r="CF175" i="22"/>
  <c r="CF170" i="22"/>
  <c r="CF229" i="22"/>
  <c r="CG11" i="22"/>
  <c r="CF10" i="22"/>
  <c r="CF171" i="22"/>
  <c r="CI372" i="22"/>
  <c r="CI231" i="22"/>
  <c r="CI74" i="22"/>
  <c r="CF43" i="22"/>
  <c r="CG44" i="22"/>
  <c r="CI395" i="22"/>
  <c r="CI402" i="22" s="1"/>
  <c r="CH369" i="22"/>
  <c r="CI366" i="22"/>
  <c r="CI367" i="22" s="1"/>
  <c r="CI368" i="22" s="1"/>
  <c r="CI235" i="22"/>
  <c r="CI408" i="22"/>
  <c r="CG129" i="22"/>
  <c r="CF128" i="22"/>
  <c r="CF234" i="22"/>
  <c r="CG85" i="22"/>
  <c r="CF84" i="22"/>
  <c r="CG22" i="22"/>
  <c r="CF21" i="22"/>
  <c r="CG73" i="22"/>
  <c r="CG29" i="22"/>
  <c r="CG51" i="22"/>
  <c r="CG7" i="22"/>
  <c r="CG18" i="22"/>
  <c r="CG40" i="22"/>
  <c r="CG147" i="22"/>
  <c r="CG81" i="22"/>
  <c r="CG103" i="22"/>
  <c r="CG92" i="22"/>
  <c r="CG114" i="22"/>
  <c r="CG125" i="22"/>
  <c r="CI148" i="22"/>
  <c r="CB409" i="22"/>
  <c r="CC401" i="22"/>
  <c r="CI394" i="22"/>
  <c r="CI400" i="22" s="1"/>
  <c r="CH363" i="22"/>
  <c r="CI360" i="22"/>
  <c r="CI361" i="22" s="1"/>
  <c r="CI362" i="22" s="1"/>
  <c r="CI230" i="22"/>
  <c r="CI236" i="22"/>
  <c r="CI237" i="22" s="1"/>
  <c r="CI238" i="22" s="1"/>
  <c r="CI232" i="22" l="1"/>
  <c r="CI233" i="22" s="1"/>
  <c r="CI300" i="22"/>
  <c r="BI236" i="21"/>
  <c r="CI260" i="22" s="1"/>
  <c r="CC409" i="22"/>
  <c r="CD401" i="22"/>
  <c r="CJ394" i="22"/>
  <c r="CJ400" i="22" s="1"/>
  <c r="CI363" i="22"/>
  <c r="CG128" i="22"/>
  <c r="CH129" i="22"/>
  <c r="CH73" i="22"/>
  <c r="CH18" i="22"/>
  <c r="CH40" i="22"/>
  <c r="CH29" i="22"/>
  <c r="CH51" i="22"/>
  <c r="CH7" i="22"/>
  <c r="CG117" i="22"/>
  <c r="CH118" i="22"/>
  <c r="CH55" i="22"/>
  <c r="CG54" i="22"/>
  <c r="CK330" i="22"/>
  <c r="CL386" i="22" s="1"/>
  <c r="CL393" i="22" s="1"/>
  <c r="CL399" i="22" s="1"/>
  <c r="CL407" i="22" s="1"/>
  <c r="CL413" i="22" s="1"/>
  <c r="CK226" i="22"/>
  <c r="CK150" i="22"/>
  <c r="CK149" i="22"/>
  <c r="CK105" i="22"/>
  <c r="CK126" i="22"/>
  <c r="CK127" i="22"/>
  <c r="CK115" i="22"/>
  <c r="CK75" i="22"/>
  <c r="CK53" i="22"/>
  <c r="CK93" i="22"/>
  <c r="CK76" i="22"/>
  <c r="CK116" i="22"/>
  <c r="CK94" i="22"/>
  <c r="CK82" i="22"/>
  <c r="CK41" i="22"/>
  <c r="CK9" i="22"/>
  <c r="CL3" i="22"/>
  <c r="CK104" i="22"/>
  <c r="CK42" i="22"/>
  <c r="CK30" i="22"/>
  <c r="CK83" i="22"/>
  <c r="CK52" i="22"/>
  <c r="CK31" i="22"/>
  <c r="CK19" i="22"/>
  <c r="CK20" i="22"/>
  <c r="CK8" i="22"/>
  <c r="CJ360" i="22"/>
  <c r="CJ361" i="22" s="1"/>
  <c r="CJ362" i="22" s="1"/>
  <c r="CJ230" i="22"/>
  <c r="CJ236" i="22"/>
  <c r="CJ237" i="22" s="1"/>
  <c r="CJ238" i="22" s="1"/>
  <c r="CJ148" i="22"/>
  <c r="CK337" i="22"/>
  <c r="CK334" i="22"/>
  <c r="CK141" i="22"/>
  <c r="CK131" i="22"/>
  <c r="CK142" i="22"/>
  <c r="CK120" i="22"/>
  <c r="CK130" i="22"/>
  <c r="CK109" i="22"/>
  <c r="CK119" i="22"/>
  <c r="CK108" i="22"/>
  <c r="CK87" i="22"/>
  <c r="CK45" i="22"/>
  <c r="CK97" i="22"/>
  <c r="CK67" i="22"/>
  <c r="CK57" i="22"/>
  <c r="CK86" i="22"/>
  <c r="CK68" i="22"/>
  <c r="CK24" i="22"/>
  <c r="CL2" i="22"/>
  <c r="CK46" i="22"/>
  <c r="CK34" i="22"/>
  <c r="CK13" i="22"/>
  <c r="CK98" i="22"/>
  <c r="CK56" i="22"/>
  <c r="CK23" i="22"/>
  <c r="CK12" i="22"/>
  <c r="CK35" i="22"/>
  <c r="CG95" i="22"/>
  <c r="CH96" i="22"/>
  <c r="CH44" i="22"/>
  <c r="CG43" i="22"/>
  <c r="CG32" i="22"/>
  <c r="CH33" i="22"/>
  <c r="CF228" i="22"/>
  <c r="CJ372" i="22"/>
  <c r="CJ231" i="22"/>
  <c r="CH107" i="22"/>
  <c r="CG106" i="22"/>
  <c r="CJ395" i="22"/>
  <c r="CJ402" i="22" s="1"/>
  <c r="CI369" i="22"/>
  <c r="CH147" i="22"/>
  <c r="CH103" i="22"/>
  <c r="CH114" i="22"/>
  <c r="CH81" i="22"/>
  <c r="CH92" i="22"/>
  <c r="CH125" i="22"/>
  <c r="CJ408" i="22"/>
  <c r="CF169" i="22"/>
  <c r="CJ74" i="22"/>
  <c r="CG21" i="22"/>
  <c r="CH22" i="22"/>
  <c r="CG234" i="22"/>
  <c r="CG84" i="22"/>
  <c r="CH85" i="22"/>
  <c r="CG229" i="22"/>
  <c r="CG175" i="22"/>
  <c r="CG170" i="22"/>
  <c r="CH11" i="22"/>
  <c r="CG10" i="22"/>
  <c r="CG171" i="22"/>
  <c r="BG189" i="22"/>
  <c r="CJ366" i="22"/>
  <c r="CJ367" i="22" s="1"/>
  <c r="CJ368" i="22" s="1"/>
  <c r="CJ235" i="22"/>
  <c r="BG190" i="22"/>
  <c r="CK403" i="22"/>
  <c r="CJ232" i="22" l="1"/>
  <c r="CJ233" i="22" s="1"/>
  <c r="CJ300" i="22"/>
  <c r="BJ236" i="21"/>
  <c r="CL403" i="22"/>
  <c r="CG169" i="22"/>
  <c r="CI96" i="22"/>
  <c r="CH95" i="22"/>
  <c r="CK394" i="22"/>
  <c r="CK400" i="22" s="1"/>
  <c r="CJ363" i="22"/>
  <c r="CK148" i="22"/>
  <c r="CH54" i="22"/>
  <c r="CI55" i="22"/>
  <c r="CH234" i="22"/>
  <c r="CH84" i="22"/>
  <c r="CI85" i="22"/>
  <c r="CI147" i="22"/>
  <c r="CI92" i="22"/>
  <c r="CI125" i="22"/>
  <c r="CI114" i="22"/>
  <c r="CI103" i="22"/>
  <c r="CI81" i="22"/>
  <c r="CK360" i="22"/>
  <c r="CK361" i="22" s="1"/>
  <c r="CK362" i="22" s="1"/>
  <c r="CK230" i="22"/>
  <c r="CK366" i="22"/>
  <c r="CK367" i="22" s="1"/>
  <c r="CK368" i="22" s="1"/>
  <c r="CK235" i="22"/>
  <c r="CI33" i="22"/>
  <c r="CH32" i="22"/>
  <c r="CD409" i="22"/>
  <c r="CE401" i="22"/>
  <c r="CK395" i="22"/>
  <c r="CK402" i="22" s="1"/>
  <c r="CJ369" i="22"/>
  <c r="CG228" i="22"/>
  <c r="CH117" i="22"/>
  <c r="CI118" i="22"/>
  <c r="CK236" i="22"/>
  <c r="CK237" i="22" s="1"/>
  <c r="CK238" i="22" s="1"/>
  <c r="CL330" i="22"/>
  <c r="CM386" i="22" s="1"/>
  <c r="CM393" i="22" s="1"/>
  <c r="CM399" i="22" s="1"/>
  <c r="CM407" i="22" s="1"/>
  <c r="CM413" i="22" s="1"/>
  <c r="CL126" i="22"/>
  <c r="CL226" i="22"/>
  <c r="CL150" i="22"/>
  <c r="CL127" i="22"/>
  <c r="CL115" i="22"/>
  <c r="CL116" i="22"/>
  <c r="CL93" i="22"/>
  <c r="BH190" i="22" s="1"/>
  <c r="CL76" i="22"/>
  <c r="CL149" i="22"/>
  <c r="CL94" i="22"/>
  <c r="CL82" i="22"/>
  <c r="CL104" i="22"/>
  <c r="CL83" i="22"/>
  <c r="CL42" i="22"/>
  <c r="CL30" i="22"/>
  <c r="CL105" i="22"/>
  <c r="CL52" i="22"/>
  <c r="CL31" i="22"/>
  <c r="CL19" i="22"/>
  <c r="BH189" i="22" s="1"/>
  <c r="CL53" i="22"/>
  <c r="CL20" i="22"/>
  <c r="CL8" i="22"/>
  <c r="CL75" i="22"/>
  <c r="CL41" i="22"/>
  <c r="CM3" i="22"/>
  <c r="CL9" i="22"/>
  <c r="CI44" i="22"/>
  <c r="CH43" i="22"/>
  <c r="CH128" i="22"/>
  <c r="CI129" i="22"/>
  <c r="CH106" i="22"/>
  <c r="CI107" i="22"/>
  <c r="CK408" i="22"/>
  <c r="CL337" i="22"/>
  <c r="CL334" i="22"/>
  <c r="CL142" i="22"/>
  <c r="CL130" i="22"/>
  <c r="CL141" i="22"/>
  <c r="CL109" i="22"/>
  <c r="CL131" i="22"/>
  <c r="CL119" i="22"/>
  <c r="CL108" i="22"/>
  <c r="CL97" i="22"/>
  <c r="CL67" i="22"/>
  <c r="CL57" i="22"/>
  <c r="CL86" i="22"/>
  <c r="CL46" i="22"/>
  <c r="CL120" i="22"/>
  <c r="CL98" i="22"/>
  <c r="CL68" i="22"/>
  <c r="CL45" i="22"/>
  <c r="CL34" i="22"/>
  <c r="CL13" i="22"/>
  <c r="CL56" i="22"/>
  <c r="CL23" i="22"/>
  <c r="CL87" i="22"/>
  <c r="CL35" i="22"/>
  <c r="CL12" i="22"/>
  <c r="CM2" i="22"/>
  <c r="CL24" i="22"/>
  <c r="CK372" i="22"/>
  <c r="CK231" i="22"/>
  <c r="CK74" i="22"/>
  <c r="CH229" i="22"/>
  <c r="CH170" i="22"/>
  <c r="CH175" i="22"/>
  <c r="CH10" i="22"/>
  <c r="CI11" i="22"/>
  <c r="CH171" i="22"/>
  <c r="CH21" i="22"/>
  <c r="CI22" i="22"/>
  <c r="CI73" i="22"/>
  <c r="CI51" i="22"/>
  <c r="CI18" i="22"/>
  <c r="CI7" i="22"/>
  <c r="CI40" i="22"/>
  <c r="CI29" i="22"/>
  <c r="CK232" i="22" l="1"/>
  <c r="CK233" i="22" s="1"/>
  <c r="CK300" i="22"/>
  <c r="CJ260" i="22"/>
  <c r="C260" i="22" s="1"/>
  <c r="A236" i="21"/>
  <c r="CH228" i="22"/>
  <c r="CL236" i="22"/>
  <c r="CL237" i="22" s="1"/>
  <c r="CL238" i="22" s="1"/>
  <c r="CM330" i="22"/>
  <c r="CN386" i="22" s="1"/>
  <c r="CN393" i="22" s="1"/>
  <c r="CN399" i="22" s="1"/>
  <c r="CN407" i="22" s="1"/>
  <c r="CN413" i="22" s="1"/>
  <c r="CM126" i="22"/>
  <c r="CM226" i="22"/>
  <c r="CM149" i="22"/>
  <c r="CM127" i="22"/>
  <c r="CM115" i="22"/>
  <c r="CM116" i="22"/>
  <c r="CM104" i="22"/>
  <c r="CM94" i="22"/>
  <c r="CM82" i="22"/>
  <c r="CM83" i="22"/>
  <c r="CM52" i="22"/>
  <c r="CM105" i="22"/>
  <c r="CM75" i="22"/>
  <c r="CM150" i="22"/>
  <c r="CM93" i="22"/>
  <c r="CM31" i="22"/>
  <c r="CM19" i="22"/>
  <c r="CM53" i="22"/>
  <c r="CM20" i="22"/>
  <c r="CM8" i="22"/>
  <c r="CM41" i="22"/>
  <c r="CM9" i="22"/>
  <c r="CN3" i="22"/>
  <c r="CM42" i="22"/>
  <c r="CM30" i="22"/>
  <c r="CM76" i="22"/>
  <c r="CL148" i="22"/>
  <c r="CI170" i="22"/>
  <c r="CI229" i="22"/>
  <c r="CI175" i="22"/>
  <c r="CI10" i="22"/>
  <c r="CJ11" i="22"/>
  <c r="CI171" i="22"/>
  <c r="CM403" i="22"/>
  <c r="CL74" i="22"/>
  <c r="CL366" i="22"/>
  <c r="CL367" i="22" s="1"/>
  <c r="CL368" i="22" s="1"/>
  <c r="CL235" i="22"/>
  <c r="CL394" i="22"/>
  <c r="CL400" i="22" s="1"/>
  <c r="CK363" i="22"/>
  <c r="CI234" i="22"/>
  <c r="CJ85" i="22"/>
  <c r="CI84" i="22"/>
  <c r="CJ96" i="22"/>
  <c r="CI95" i="22"/>
  <c r="CI43" i="22"/>
  <c r="CJ44" i="22"/>
  <c r="CJ147" i="22"/>
  <c r="CJ125" i="22"/>
  <c r="CJ92" i="22"/>
  <c r="CJ114" i="22"/>
  <c r="CJ103" i="22"/>
  <c r="CJ81" i="22"/>
  <c r="CJ129" i="22"/>
  <c r="CI128" i="22"/>
  <c r="CJ22" i="22"/>
  <c r="CI21" i="22"/>
  <c r="CM334" i="22"/>
  <c r="CM337" i="22"/>
  <c r="CM142" i="22"/>
  <c r="CM130" i="22"/>
  <c r="CM141" i="22"/>
  <c r="CM131" i="22"/>
  <c r="CM119" i="22"/>
  <c r="CM108" i="22"/>
  <c r="CM120" i="22"/>
  <c r="CM86" i="22"/>
  <c r="CM46" i="22"/>
  <c r="CM98" i="22"/>
  <c r="CM68" i="22"/>
  <c r="CM56" i="22"/>
  <c r="CM87" i="22"/>
  <c r="CM23" i="22"/>
  <c r="CM109" i="22"/>
  <c r="CM97" i="22"/>
  <c r="CM57" i="22"/>
  <c r="CM35" i="22"/>
  <c r="CM12" i="22"/>
  <c r="CM24" i="22"/>
  <c r="CN2" i="22"/>
  <c r="CM67" i="22"/>
  <c r="CM13" i="22"/>
  <c r="CM45" i="22"/>
  <c r="CM34" i="22"/>
  <c r="CJ33" i="22"/>
  <c r="CI32" i="22"/>
  <c r="CI54" i="22"/>
  <c r="CJ55" i="22"/>
  <c r="CH169" i="22"/>
  <c r="CL372" i="22"/>
  <c r="CL231" i="22"/>
  <c r="CL360" i="22"/>
  <c r="CL361" i="22" s="1"/>
  <c r="CL362" i="22" s="1"/>
  <c r="CL230" i="22"/>
  <c r="CE409" i="22"/>
  <c r="CF401" i="22"/>
  <c r="CI106" i="22"/>
  <c r="CJ107" i="22"/>
  <c r="CL395" i="22"/>
  <c r="CL402" i="22" s="1"/>
  <c r="CK369" i="22"/>
  <c r="CJ118" i="22"/>
  <c r="CI117" i="22"/>
  <c r="CJ73" i="22"/>
  <c r="CJ29" i="22"/>
  <c r="CJ51" i="22"/>
  <c r="CJ7" i="22"/>
  <c r="CJ40" i="22"/>
  <c r="CJ18" i="22"/>
  <c r="CL408" i="22"/>
  <c r="CL232" i="22" l="1"/>
  <c r="CL233" i="22" s="1"/>
  <c r="CL300" i="22"/>
  <c r="CN403" i="22"/>
  <c r="CM394" i="22"/>
  <c r="CM400" i="22" s="1"/>
  <c r="CL363" i="22"/>
  <c r="CK118" i="22"/>
  <c r="CJ117" i="22"/>
  <c r="CI228" i="22"/>
  <c r="CM372" i="22"/>
  <c r="CM231" i="22"/>
  <c r="CM236" i="22"/>
  <c r="CM237" i="22" s="1"/>
  <c r="CM238" i="22" s="1"/>
  <c r="CM148" i="22"/>
  <c r="CJ43" i="22"/>
  <c r="CK44" i="22"/>
  <c r="CJ175" i="22"/>
  <c r="CJ170" i="22"/>
  <c r="CJ229" i="22"/>
  <c r="CK11" i="22"/>
  <c r="CJ10" i="22"/>
  <c r="CJ171" i="22"/>
  <c r="CF409" i="22"/>
  <c r="CG401" i="22"/>
  <c r="CM408" i="22"/>
  <c r="CJ95" i="22"/>
  <c r="CK96" i="22"/>
  <c r="CK73" i="22"/>
  <c r="CK29" i="22"/>
  <c r="CK51" i="22"/>
  <c r="CK7" i="22"/>
  <c r="CK40" i="22"/>
  <c r="CK18" i="22"/>
  <c r="CM395" i="22"/>
  <c r="CM402" i="22" s="1"/>
  <c r="CL369" i="22"/>
  <c r="CI169" i="22"/>
  <c r="CM74" i="22"/>
  <c r="CM366" i="22"/>
  <c r="CM367" i="22" s="1"/>
  <c r="CM368" i="22" s="1"/>
  <c r="CM235" i="22"/>
  <c r="CK55" i="22"/>
  <c r="CJ54" i="22"/>
  <c r="CN334" i="22"/>
  <c r="CN337" i="22"/>
  <c r="CN141" i="22"/>
  <c r="CN131" i="22"/>
  <c r="CN130" i="22"/>
  <c r="CN108" i="22"/>
  <c r="CN120" i="22"/>
  <c r="CN109" i="22"/>
  <c r="CN98" i="22"/>
  <c r="CN68" i="22"/>
  <c r="CN56" i="22"/>
  <c r="CN87" i="22"/>
  <c r="CN45" i="22"/>
  <c r="CN142" i="22"/>
  <c r="CN119" i="22"/>
  <c r="CN97" i="22"/>
  <c r="CN67" i="22"/>
  <c r="CN57" i="22"/>
  <c r="CN46" i="22"/>
  <c r="CN35" i="22"/>
  <c r="CN12" i="22"/>
  <c r="CN24" i="22"/>
  <c r="CO2" i="22"/>
  <c r="CN86" i="22"/>
  <c r="CN34" i="22"/>
  <c r="CN13" i="22"/>
  <c r="CN23" i="22"/>
  <c r="CJ234" i="22"/>
  <c r="CK85" i="22"/>
  <c r="CJ84" i="22"/>
  <c r="CK129" i="22"/>
  <c r="CJ128" i="22"/>
  <c r="CM360" i="22"/>
  <c r="CM361" i="22" s="1"/>
  <c r="CM362" i="22" s="1"/>
  <c r="CM230" i="22"/>
  <c r="CK22" i="22"/>
  <c r="CJ21" i="22"/>
  <c r="CJ32" i="22"/>
  <c r="CK33" i="22"/>
  <c r="CK147" i="22"/>
  <c r="CK92" i="22"/>
  <c r="CK114" i="22"/>
  <c r="CK103" i="22"/>
  <c r="CK81" i="22"/>
  <c r="CK125" i="22"/>
  <c r="CK107" i="22"/>
  <c r="CJ106" i="22"/>
  <c r="CN330" i="22"/>
  <c r="CO386" i="22" s="1"/>
  <c r="CO393" i="22" s="1"/>
  <c r="CO399" i="22" s="1"/>
  <c r="CO407" i="22" s="1"/>
  <c r="CO413" i="22" s="1"/>
  <c r="CN226" i="22"/>
  <c r="CN149" i="22"/>
  <c r="CN127" i="22"/>
  <c r="CN150" i="22"/>
  <c r="CN126" i="22"/>
  <c r="CN116" i="22"/>
  <c r="CN104" i="22"/>
  <c r="CN105" i="22"/>
  <c r="CN83" i="22"/>
  <c r="CN52" i="22"/>
  <c r="CN115" i="22"/>
  <c r="CN75" i="22"/>
  <c r="CN53" i="22"/>
  <c r="CN93" i="22"/>
  <c r="BI190" i="22" s="1"/>
  <c r="CN76" i="22"/>
  <c r="CN94" i="22"/>
  <c r="CN20" i="22"/>
  <c r="CN8" i="22"/>
  <c r="CN82" i="22"/>
  <c r="CN41" i="22"/>
  <c r="CN9" i="22"/>
  <c r="CO3" i="22"/>
  <c r="CN42" i="22"/>
  <c r="CN30" i="22"/>
  <c r="CN31" i="22"/>
  <c r="CN19" i="22"/>
  <c r="BI189" i="22" s="1"/>
  <c r="CM232" i="22" l="1"/>
  <c r="CM233" i="22" s="1"/>
  <c r="CN408" i="22" s="1"/>
  <c r="CM300" i="22"/>
  <c r="CN148" i="22"/>
  <c r="CN74" i="22"/>
  <c r="CN366" i="22"/>
  <c r="CN367" i="22" s="1"/>
  <c r="CN368" i="22" s="1"/>
  <c r="CN235" i="22"/>
  <c r="CK234" i="22"/>
  <c r="CK84" i="22"/>
  <c r="CL85" i="22"/>
  <c r="CL44" i="22"/>
  <c r="CK43" i="22"/>
  <c r="CO330" i="22"/>
  <c r="CP386" i="22" s="1"/>
  <c r="CP393" i="22" s="1"/>
  <c r="CP399" i="22" s="1"/>
  <c r="CP407" i="22" s="1"/>
  <c r="CP413" i="22" s="1"/>
  <c r="CO226" i="22"/>
  <c r="CO150" i="22"/>
  <c r="CO149" i="22"/>
  <c r="CO127" i="22"/>
  <c r="CO105" i="22"/>
  <c r="CO115" i="22"/>
  <c r="CO126" i="22"/>
  <c r="CO75" i="22"/>
  <c r="CO53" i="22"/>
  <c r="CO116" i="22"/>
  <c r="CO104" i="22"/>
  <c r="CO93" i="22"/>
  <c r="CO76" i="22"/>
  <c r="CO94" i="22"/>
  <c r="CO82" i="22"/>
  <c r="CO52" i="22"/>
  <c r="CO41" i="22"/>
  <c r="CO9" i="22"/>
  <c r="CP3" i="22"/>
  <c r="CO83" i="22"/>
  <c r="CO42" i="22"/>
  <c r="CO30" i="22"/>
  <c r="CO31" i="22"/>
  <c r="CO19" i="22"/>
  <c r="CO20" i="22"/>
  <c r="CO8" i="22"/>
  <c r="CN360" i="22"/>
  <c r="CN361" i="22" s="1"/>
  <c r="CN362" i="22" s="1"/>
  <c r="CN230" i="22"/>
  <c r="CL107" i="22"/>
  <c r="CK106" i="22"/>
  <c r="CL147" i="22"/>
  <c r="CL81" i="22"/>
  <c r="CL92" i="22"/>
  <c r="CL125" i="22"/>
  <c r="CL114" i="22"/>
  <c r="CL103" i="22"/>
  <c r="CK229" i="22"/>
  <c r="CK175" i="22"/>
  <c r="CK170" i="22"/>
  <c r="CL11" i="22"/>
  <c r="CK10" i="22"/>
  <c r="CK171" i="22"/>
  <c r="CJ228" i="22"/>
  <c r="CN372" i="22"/>
  <c r="CN231" i="22"/>
  <c r="CK117" i="22"/>
  <c r="CL118" i="22"/>
  <c r="CN394" i="22"/>
  <c r="CN400" i="22" s="1"/>
  <c r="CM363" i="22"/>
  <c r="CL55" i="22"/>
  <c r="CK54" i="22"/>
  <c r="CJ169" i="22"/>
  <c r="CL73" i="22"/>
  <c r="CL29" i="22"/>
  <c r="CL18" i="22"/>
  <c r="CL51" i="22"/>
  <c r="CL7" i="22"/>
  <c r="CL40" i="22"/>
  <c r="CN236" i="22"/>
  <c r="CN237" i="22" s="1"/>
  <c r="CN238" i="22" s="1"/>
  <c r="CO403" i="22"/>
  <c r="CK128" i="22"/>
  <c r="CL129" i="22"/>
  <c r="CK95" i="22"/>
  <c r="CL96" i="22"/>
  <c r="CO337" i="22"/>
  <c r="CO334" i="22"/>
  <c r="CO141" i="22"/>
  <c r="CO131" i="22"/>
  <c r="CO142" i="22"/>
  <c r="CO120" i="22"/>
  <c r="CO109" i="22"/>
  <c r="CO119" i="22"/>
  <c r="CO87" i="22"/>
  <c r="CO45" i="22"/>
  <c r="CO130" i="22"/>
  <c r="CO97" i="22"/>
  <c r="CO67" i="22"/>
  <c r="CO57" i="22"/>
  <c r="CO86" i="22"/>
  <c r="CO56" i="22"/>
  <c r="CO24" i="22"/>
  <c r="CP2" i="22"/>
  <c r="CO98" i="22"/>
  <c r="CO34" i="22"/>
  <c r="CO13" i="22"/>
  <c r="CO23" i="22"/>
  <c r="CO108" i="22"/>
  <c r="CO12" i="22"/>
  <c r="CO68" i="22"/>
  <c r="CO46" i="22"/>
  <c r="CO35" i="22"/>
  <c r="CN395" i="22"/>
  <c r="CN402" i="22" s="1"/>
  <c r="CM369" i="22"/>
  <c r="CK21" i="22"/>
  <c r="CL22" i="22"/>
  <c r="CK32" i="22"/>
  <c r="CL33" i="22"/>
  <c r="CG409" i="22"/>
  <c r="CH401" i="22"/>
  <c r="CN232" i="22" l="1"/>
  <c r="CN233" i="22" s="1"/>
  <c r="CN300" i="22"/>
  <c r="CK228" i="22"/>
  <c r="CO236" i="22"/>
  <c r="CO237" i="22" s="1"/>
  <c r="CO238" i="22" s="1"/>
  <c r="CP403" i="22"/>
  <c r="CH409" i="22"/>
  <c r="CI401" i="22"/>
  <c r="CL54" i="22"/>
  <c r="CM55" i="22"/>
  <c r="CP337" i="22"/>
  <c r="CP334" i="22"/>
  <c r="CP142" i="22"/>
  <c r="CP130" i="22"/>
  <c r="CP109" i="22"/>
  <c r="CP119" i="22"/>
  <c r="CP108" i="22"/>
  <c r="CP141" i="22"/>
  <c r="CP131" i="22"/>
  <c r="CP97" i="22"/>
  <c r="CP67" i="22"/>
  <c r="CP57" i="22"/>
  <c r="CP120" i="22"/>
  <c r="CP86" i="22"/>
  <c r="CP46" i="22"/>
  <c r="CP98" i="22"/>
  <c r="CP68" i="22"/>
  <c r="CP34" i="22"/>
  <c r="CP13" i="22"/>
  <c r="CP87" i="22"/>
  <c r="CP23" i="22"/>
  <c r="CP45" i="22"/>
  <c r="CP35" i="22"/>
  <c r="CP12" i="22"/>
  <c r="CQ2" i="22"/>
  <c r="CP24" i="22"/>
  <c r="CP56" i="22"/>
  <c r="CL21" i="22"/>
  <c r="CM22" i="22"/>
  <c r="CK169" i="22"/>
  <c r="CL117" i="22"/>
  <c r="CM118" i="22"/>
  <c r="CO360" i="22"/>
  <c r="CO361" i="22" s="1"/>
  <c r="CO362" i="22" s="1"/>
  <c r="CO230" i="22"/>
  <c r="CO372" i="22"/>
  <c r="CO231" i="22"/>
  <c r="CM147" i="22"/>
  <c r="CM103" i="22"/>
  <c r="CM114" i="22"/>
  <c r="CM81" i="22"/>
  <c r="CM92" i="22"/>
  <c r="CM125" i="22"/>
  <c r="CM44" i="22"/>
  <c r="CL43" i="22"/>
  <c r="CM33" i="22"/>
  <c r="CL32" i="22"/>
  <c r="CL128" i="22"/>
  <c r="CM129" i="22"/>
  <c r="CL229" i="22"/>
  <c r="CL175" i="22"/>
  <c r="CL170" i="22"/>
  <c r="CL10" i="22"/>
  <c r="CM11" i="22"/>
  <c r="CL171" i="22"/>
  <c r="CM73" i="22"/>
  <c r="CM51" i="22"/>
  <c r="CM29" i="22"/>
  <c r="CM18" i="22"/>
  <c r="CM7" i="22"/>
  <c r="CM40" i="22"/>
  <c r="CO408" i="22"/>
  <c r="CM96" i="22"/>
  <c r="CL95" i="22"/>
  <c r="CO74" i="22"/>
  <c r="CO395" i="22"/>
  <c r="CO402" i="22" s="1"/>
  <c r="CN369" i="22"/>
  <c r="CL106" i="22"/>
  <c r="CM107" i="22"/>
  <c r="CL234" i="22"/>
  <c r="CL84" i="22"/>
  <c r="CM85" i="22"/>
  <c r="CO394" i="22"/>
  <c r="CO400" i="22" s="1"/>
  <c r="CN363" i="22"/>
  <c r="CP330" i="22"/>
  <c r="CQ386" i="22" s="1"/>
  <c r="CQ393" i="22" s="1"/>
  <c r="CQ399" i="22" s="1"/>
  <c r="CQ407" i="22" s="1"/>
  <c r="CQ413" i="22" s="1"/>
  <c r="CP226" i="22"/>
  <c r="CP126" i="22"/>
  <c r="CP150" i="22"/>
  <c r="CP115" i="22"/>
  <c r="CP149" i="22"/>
  <c r="CP116" i="22"/>
  <c r="CP127" i="22"/>
  <c r="CP104" i="22"/>
  <c r="CP93" i="22"/>
  <c r="CP76" i="22"/>
  <c r="CP105" i="22"/>
  <c r="CP94" i="22"/>
  <c r="CP82" i="22"/>
  <c r="CP83" i="22"/>
  <c r="CP53" i="22"/>
  <c r="CP42" i="22"/>
  <c r="CP30" i="22"/>
  <c r="CP31" i="22"/>
  <c r="CP19" i="22"/>
  <c r="CP75" i="22"/>
  <c r="CP20" i="22"/>
  <c r="CP8" i="22"/>
  <c r="CP41" i="22"/>
  <c r="CQ3" i="22"/>
  <c r="CP9" i="22"/>
  <c r="CP52" i="22"/>
  <c r="CO366" i="22"/>
  <c r="CO367" i="22" s="1"/>
  <c r="CO368" i="22" s="1"/>
  <c r="CO235" i="22"/>
  <c r="CO148" i="22"/>
  <c r="CO232" i="22" l="1"/>
  <c r="CO233" i="22" s="1"/>
  <c r="CO300" i="22"/>
  <c r="BJ190" i="22"/>
  <c r="BJ189" i="22"/>
  <c r="CP236" i="22"/>
  <c r="CP237" i="22" s="1"/>
  <c r="CP238" i="22" s="1"/>
  <c r="CP372" i="22"/>
  <c r="CP231" i="22"/>
  <c r="CP366" i="22"/>
  <c r="CP367" i="22" s="1"/>
  <c r="CP368" i="22" s="1"/>
  <c r="CP235" i="22"/>
  <c r="CP148" i="22"/>
  <c r="CN147" i="22"/>
  <c r="CN125" i="22"/>
  <c r="CN92" i="22"/>
  <c r="CN114" i="22"/>
  <c r="CN81" i="22"/>
  <c r="CN103" i="22"/>
  <c r="CN33" i="22"/>
  <c r="CM32" i="22"/>
  <c r="CN129" i="22"/>
  <c r="CM128" i="22"/>
  <c r="CM106" i="22"/>
  <c r="CN107" i="22"/>
  <c r="CP394" i="22"/>
  <c r="CP400" i="22" s="1"/>
  <c r="CO363" i="22"/>
  <c r="CQ126" i="22"/>
  <c r="CQ149" i="22"/>
  <c r="CQ127" i="22"/>
  <c r="CQ330" i="22"/>
  <c r="CR386" i="22" s="1"/>
  <c r="CR393" i="22" s="1"/>
  <c r="CR399" i="22" s="1"/>
  <c r="CR407" i="22" s="1"/>
  <c r="CR413" i="22" s="1"/>
  <c r="CQ226" i="22"/>
  <c r="CQ115" i="22"/>
  <c r="CQ116" i="22"/>
  <c r="CQ104" i="22"/>
  <c r="CQ150" i="22"/>
  <c r="CQ105" i="22"/>
  <c r="CQ94" i="22"/>
  <c r="CQ82" i="22"/>
  <c r="CQ83" i="22"/>
  <c r="CQ52" i="22"/>
  <c r="CQ75" i="22"/>
  <c r="CQ31" i="22"/>
  <c r="CQ19" i="22"/>
  <c r="CQ20" i="22"/>
  <c r="CQ8" i="22"/>
  <c r="CQ76" i="22"/>
  <c r="CQ41" i="22"/>
  <c r="CQ9" i="22"/>
  <c r="CR3" i="22"/>
  <c r="CQ93" i="22"/>
  <c r="CQ42" i="22"/>
  <c r="CQ30" i="22"/>
  <c r="CQ53" i="22"/>
  <c r="CP74" i="22"/>
  <c r="CN44" i="22"/>
  <c r="CM43" i="22"/>
  <c r="CM54" i="22"/>
  <c r="CN55" i="22"/>
  <c r="CL228" i="22"/>
  <c r="CN96" i="22"/>
  <c r="CM95" i="22"/>
  <c r="CP408" i="22"/>
  <c r="CI409" i="22"/>
  <c r="CJ401" i="22"/>
  <c r="CP395" i="22"/>
  <c r="CP402" i="22" s="1"/>
  <c r="CO369" i="22"/>
  <c r="CM229" i="22"/>
  <c r="CM170" i="22"/>
  <c r="CM175" i="22"/>
  <c r="CM10" i="22"/>
  <c r="CN11" i="22"/>
  <c r="CM171" i="22"/>
  <c r="CM234" i="22"/>
  <c r="CN85" i="22"/>
  <c r="CM84" i="22"/>
  <c r="CQ403" i="22"/>
  <c r="CP360" i="22"/>
  <c r="CP361" i="22" s="1"/>
  <c r="CP362" i="22" s="1"/>
  <c r="CP230" i="22"/>
  <c r="CN73" i="22"/>
  <c r="CN40" i="22"/>
  <c r="CN51" i="22"/>
  <c r="CN18" i="22"/>
  <c r="CN29" i="22"/>
  <c r="CN7" i="22"/>
  <c r="CN22" i="22"/>
  <c r="CM21" i="22"/>
  <c r="CL169" i="22"/>
  <c r="CN118" i="22"/>
  <c r="CM117" i="22"/>
  <c r="CQ334" i="22"/>
  <c r="CQ337" i="22"/>
  <c r="CQ142" i="22"/>
  <c r="CQ130" i="22"/>
  <c r="CQ141" i="22"/>
  <c r="CQ119" i="22"/>
  <c r="CQ108" i="22"/>
  <c r="CQ131" i="22"/>
  <c r="CQ120" i="22"/>
  <c r="CQ86" i="22"/>
  <c r="CQ46" i="22"/>
  <c r="CQ98" i="22"/>
  <c r="CQ68" i="22"/>
  <c r="CQ56" i="22"/>
  <c r="CQ109" i="22"/>
  <c r="CQ87" i="22"/>
  <c r="CQ97" i="22"/>
  <c r="CQ23" i="22"/>
  <c r="CQ45" i="22"/>
  <c r="CQ35" i="22"/>
  <c r="CQ12" i="22"/>
  <c r="CQ67" i="22"/>
  <c r="CQ24" i="22"/>
  <c r="CR2" i="22"/>
  <c r="CQ34" i="22"/>
  <c r="CQ57" i="22"/>
  <c r="CQ13" i="22"/>
  <c r="CP232" i="22" l="1"/>
  <c r="CP233" i="22" s="1"/>
  <c r="CP300" i="22"/>
  <c r="CR403" i="22"/>
  <c r="CO55" i="22"/>
  <c r="CN54" i="22"/>
  <c r="CM169" i="22"/>
  <c r="CQ236" i="22"/>
  <c r="CQ237" i="22" s="1"/>
  <c r="CQ238" i="22" s="1"/>
  <c r="CO118" i="22"/>
  <c r="CN117" i="22"/>
  <c r="CP369" i="22"/>
  <c r="CQ395" i="22"/>
  <c r="CQ402" i="22" s="1"/>
  <c r="CP363" i="22"/>
  <c r="CQ394" i="22"/>
  <c r="CQ400" i="22" s="1"/>
  <c r="CN175" i="22"/>
  <c r="CN170" i="22"/>
  <c r="CN229" i="22"/>
  <c r="CO11" i="22"/>
  <c r="CN10" i="22"/>
  <c r="CN171" i="22"/>
  <c r="CN43" i="22"/>
  <c r="CO44" i="22"/>
  <c r="CM228" i="22"/>
  <c r="CJ409" i="22"/>
  <c r="CK401" i="22"/>
  <c r="CQ366" i="22"/>
  <c r="CQ367" i="22" s="1"/>
  <c r="CQ368" i="22" s="1"/>
  <c r="CQ235" i="22"/>
  <c r="CN95" i="22"/>
  <c r="CO96" i="22"/>
  <c r="CQ408" i="22"/>
  <c r="CR334" i="22"/>
  <c r="CR337" i="22"/>
  <c r="CR141" i="22"/>
  <c r="CR131" i="22"/>
  <c r="CR108" i="22"/>
  <c r="CR120" i="22"/>
  <c r="CR142" i="22"/>
  <c r="CR130" i="22"/>
  <c r="CR109" i="22"/>
  <c r="CR98" i="22"/>
  <c r="CR68" i="22"/>
  <c r="CR56" i="22"/>
  <c r="CR119" i="22"/>
  <c r="CR87" i="22"/>
  <c r="CR45" i="22"/>
  <c r="CR97" i="22"/>
  <c r="CR67" i="22"/>
  <c r="CR35" i="22"/>
  <c r="CR12" i="22"/>
  <c r="CR86" i="22"/>
  <c r="CR24" i="22"/>
  <c r="CS2" i="22"/>
  <c r="CR57" i="22"/>
  <c r="CR46" i="22"/>
  <c r="CR34" i="22"/>
  <c r="CR13" i="22"/>
  <c r="CR23" i="22"/>
  <c r="CN32" i="22"/>
  <c r="CO33" i="22"/>
  <c r="CR330" i="22"/>
  <c r="CS386" i="22" s="1"/>
  <c r="CS393" i="22" s="1"/>
  <c r="CS399" i="22" s="1"/>
  <c r="CS407" i="22" s="1"/>
  <c r="CS413" i="22" s="1"/>
  <c r="CR226" i="22"/>
  <c r="CR149" i="22"/>
  <c r="CR127" i="22"/>
  <c r="CR150" i="22"/>
  <c r="CR116" i="22"/>
  <c r="CR104" i="22"/>
  <c r="CR105" i="22"/>
  <c r="CR126" i="22"/>
  <c r="CR115" i="22"/>
  <c r="CR83" i="22"/>
  <c r="CR52" i="22"/>
  <c r="CR75" i="22"/>
  <c r="CR53" i="22"/>
  <c r="CR93" i="22"/>
  <c r="BK190" i="22" s="1"/>
  <c r="CR76" i="22"/>
  <c r="CR82" i="22"/>
  <c r="CR20" i="22"/>
  <c r="CR8" i="22"/>
  <c r="CR41" i="22"/>
  <c r="CR9" i="22"/>
  <c r="CS3" i="22"/>
  <c r="CR42" i="22"/>
  <c r="CR30" i="22"/>
  <c r="CR31" i="22"/>
  <c r="CR19" i="22"/>
  <c r="CR94" i="22"/>
  <c r="CQ360" i="22"/>
  <c r="CQ361" i="22" s="1"/>
  <c r="CQ362" i="22" s="1"/>
  <c r="CQ230" i="22"/>
  <c r="CQ74" i="22"/>
  <c r="CO107" i="22"/>
  <c r="CN106" i="22"/>
  <c r="CO129" i="22"/>
  <c r="CN128" i="22"/>
  <c r="CO22" i="22"/>
  <c r="CN21" i="22"/>
  <c r="CO147" i="22"/>
  <c r="CO92" i="22"/>
  <c r="CO114" i="22"/>
  <c r="CO125" i="22"/>
  <c r="CO81" i="22"/>
  <c r="CO103" i="22"/>
  <c r="CQ372" i="22"/>
  <c r="CQ231" i="22"/>
  <c r="CQ148" i="22"/>
  <c r="CO73" i="22"/>
  <c r="CO7" i="22"/>
  <c r="CO51" i="22"/>
  <c r="CO18" i="22"/>
  <c r="CO29" i="22"/>
  <c r="CO40" i="22"/>
  <c r="CN234" i="22"/>
  <c r="CO85" i="22"/>
  <c r="CN84" i="22"/>
  <c r="CQ232" i="22" l="1"/>
  <c r="CQ233" i="22" s="1"/>
  <c r="CQ300" i="22"/>
  <c r="BK189" i="22"/>
  <c r="CS403" i="22"/>
  <c r="CR394" i="22"/>
  <c r="CR400" i="22" s="1"/>
  <c r="CQ363" i="22"/>
  <c r="CR395" i="22"/>
  <c r="CR402" i="22" s="1"/>
  <c r="CQ369" i="22"/>
  <c r="CN169" i="22"/>
  <c r="CO21" i="22"/>
  <c r="CP22" i="22"/>
  <c r="CO117" i="22"/>
  <c r="CP118" i="22"/>
  <c r="CP55" i="22"/>
  <c r="CO54" i="22"/>
  <c r="CP107" i="22"/>
  <c r="CO106" i="22"/>
  <c r="CO95" i="22"/>
  <c r="CP96" i="22"/>
  <c r="CR360" i="22"/>
  <c r="CR361" i="22" s="1"/>
  <c r="CR362" i="22" s="1"/>
  <c r="CR230" i="22"/>
  <c r="CR236" i="22"/>
  <c r="CR237" i="22" s="1"/>
  <c r="CR238" i="22" s="1"/>
  <c r="CP73" i="22"/>
  <c r="CP51" i="22"/>
  <c r="CP7" i="22"/>
  <c r="CP40" i="22"/>
  <c r="CP29" i="22"/>
  <c r="CP18" i="22"/>
  <c r="CP44" i="22"/>
  <c r="CO43" i="22"/>
  <c r="CO229" i="22"/>
  <c r="CO170" i="22"/>
  <c r="CO175" i="22"/>
  <c r="CP11" i="22"/>
  <c r="CO10" i="22"/>
  <c r="CO171" i="22"/>
  <c r="CR408" i="22"/>
  <c r="CO234" i="22"/>
  <c r="CO84" i="22"/>
  <c r="CP85" i="22"/>
  <c r="CS330" i="22"/>
  <c r="CT386" i="22" s="1"/>
  <c r="CT393" i="22" s="1"/>
  <c r="CT399" i="22" s="1"/>
  <c r="CT407" i="22" s="1"/>
  <c r="CT413" i="22" s="1"/>
  <c r="CS226" i="22"/>
  <c r="CS150" i="22"/>
  <c r="CS149" i="22"/>
  <c r="CS105" i="22"/>
  <c r="CS126" i="22"/>
  <c r="CS127" i="22"/>
  <c r="CS115" i="22"/>
  <c r="CS116" i="22"/>
  <c r="CS75" i="22"/>
  <c r="CS53" i="22"/>
  <c r="CS93" i="22"/>
  <c r="CS76" i="22"/>
  <c r="CS94" i="22"/>
  <c r="CS82" i="22"/>
  <c r="CS104" i="22"/>
  <c r="CS83" i="22"/>
  <c r="CS41" i="22"/>
  <c r="CS9" i="22"/>
  <c r="CT3" i="22"/>
  <c r="CS42" i="22"/>
  <c r="CS30" i="22"/>
  <c r="CS52" i="22"/>
  <c r="CS31" i="22"/>
  <c r="CS19" i="22"/>
  <c r="CS20" i="22"/>
  <c r="CS8" i="22"/>
  <c r="CR148" i="22"/>
  <c r="CS337" i="22"/>
  <c r="CS334" i="22"/>
  <c r="CS141" i="22"/>
  <c r="CS131" i="22"/>
  <c r="CS142" i="22"/>
  <c r="CS120" i="22"/>
  <c r="CS130" i="22"/>
  <c r="CS109" i="22"/>
  <c r="CS119" i="22"/>
  <c r="CS87" i="22"/>
  <c r="CS45" i="22"/>
  <c r="CS97" i="22"/>
  <c r="CS67" i="22"/>
  <c r="CS57" i="22"/>
  <c r="CS108" i="22"/>
  <c r="CS86" i="22"/>
  <c r="CS98" i="22"/>
  <c r="CS24" i="22"/>
  <c r="CT2" i="22"/>
  <c r="CS46" i="22"/>
  <c r="CS34" i="22"/>
  <c r="CS13" i="22"/>
  <c r="CS68" i="22"/>
  <c r="CS56" i="22"/>
  <c r="CS23" i="22"/>
  <c r="CS35" i="22"/>
  <c r="CS12" i="22"/>
  <c r="CK409" i="22"/>
  <c r="CL401" i="22"/>
  <c r="CO32" i="22"/>
  <c r="CP33" i="22"/>
  <c r="CO128" i="22"/>
  <c r="CP129" i="22"/>
  <c r="CR372" i="22"/>
  <c r="CR231" i="22"/>
  <c r="CR366" i="22"/>
  <c r="CR367" i="22" s="1"/>
  <c r="CR368" i="22" s="1"/>
  <c r="CR235" i="22"/>
  <c r="CR74" i="22"/>
  <c r="CN228" i="22"/>
  <c r="CP147" i="22"/>
  <c r="CP125" i="22"/>
  <c r="CP114" i="22"/>
  <c r="CP92" i="22"/>
  <c r="CP103" i="22"/>
  <c r="CP81" i="22"/>
  <c r="CR232" i="22" l="1"/>
  <c r="CR233" i="22" s="1"/>
  <c r="CS408" i="22" s="1"/>
  <c r="CR300" i="22"/>
  <c r="CS236" i="22"/>
  <c r="CS237" i="22" s="1"/>
  <c r="CS238" i="22" s="1"/>
  <c r="CO169" i="22"/>
  <c r="CQ44" i="22"/>
  <c r="CP43" i="22"/>
  <c r="CS394" i="22"/>
  <c r="CS400" i="22" s="1"/>
  <c r="CR363" i="22"/>
  <c r="CP234" i="22"/>
  <c r="CP84" i="22"/>
  <c r="CQ85" i="22"/>
  <c r="CP128" i="22"/>
  <c r="CQ129" i="22"/>
  <c r="CQ96" i="22"/>
  <c r="CP95" i="22"/>
  <c r="CP117" i="22"/>
  <c r="CQ118" i="22"/>
  <c r="CT330" i="22"/>
  <c r="CU386" i="22" s="1"/>
  <c r="CU393" i="22" s="1"/>
  <c r="CU399" i="22" s="1"/>
  <c r="CU407" i="22" s="1"/>
  <c r="CU413" i="22" s="1"/>
  <c r="CT126" i="22"/>
  <c r="CT226" i="22"/>
  <c r="CT150" i="22"/>
  <c r="CT149" i="22"/>
  <c r="CT127" i="22"/>
  <c r="CT115" i="22"/>
  <c r="CT116" i="22"/>
  <c r="CT93" i="22"/>
  <c r="CT76" i="22"/>
  <c r="CT94" i="22"/>
  <c r="CT82" i="22"/>
  <c r="CT104" i="22"/>
  <c r="CT83" i="22"/>
  <c r="CT105" i="22"/>
  <c r="CT42" i="22"/>
  <c r="CT30" i="22"/>
  <c r="CT75" i="22"/>
  <c r="CT52" i="22"/>
  <c r="CT31" i="22"/>
  <c r="CT19" i="22"/>
  <c r="CT53" i="22"/>
  <c r="CT20" i="22"/>
  <c r="CT8" i="22"/>
  <c r="CT9" i="22"/>
  <c r="CT41" i="22"/>
  <c r="CU3" i="22"/>
  <c r="CS148" i="22"/>
  <c r="CO228" i="22"/>
  <c r="CP229" i="22"/>
  <c r="CP175" i="22"/>
  <c r="CP170" i="22"/>
  <c r="CP10" i="22"/>
  <c r="CQ11" i="22"/>
  <c r="CP171" i="22"/>
  <c r="CQ147" i="22"/>
  <c r="CQ125" i="22"/>
  <c r="CQ103" i="22"/>
  <c r="CQ114" i="22"/>
  <c r="CQ81" i="22"/>
  <c r="CQ92" i="22"/>
  <c r="CS395" i="22"/>
  <c r="CS402" i="22" s="1"/>
  <c r="CR369" i="22"/>
  <c r="CL409" i="22"/>
  <c r="CM401" i="22"/>
  <c r="CT337" i="22"/>
  <c r="CT334" i="22"/>
  <c r="CT142" i="22"/>
  <c r="CT130" i="22"/>
  <c r="CT109" i="22"/>
  <c r="CT131" i="22"/>
  <c r="CT119" i="22"/>
  <c r="CT141" i="22"/>
  <c r="CT108" i="22"/>
  <c r="CT120" i="22"/>
  <c r="CT97" i="22"/>
  <c r="CT67" i="22"/>
  <c r="CT57" i="22"/>
  <c r="CT86" i="22"/>
  <c r="CT46" i="22"/>
  <c r="CT98" i="22"/>
  <c r="CT68" i="22"/>
  <c r="CT87" i="22"/>
  <c r="CT45" i="22"/>
  <c r="CT34" i="22"/>
  <c r="CT13" i="22"/>
  <c r="CT56" i="22"/>
  <c r="CT23" i="22"/>
  <c r="CT35" i="22"/>
  <c r="CT12" i="22"/>
  <c r="CU2" i="22"/>
  <c r="CT24" i="22"/>
  <c r="CS360" i="22"/>
  <c r="CS361" i="22" s="1"/>
  <c r="CS362" i="22" s="1"/>
  <c r="CS230" i="22"/>
  <c r="CS372" i="22"/>
  <c r="CS231" i="22"/>
  <c r="CS366" i="22"/>
  <c r="CS367" i="22" s="1"/>
  <c r="CS368" i="22" s="1"/>
  <c r="CS235" i="22"/>
  <c r="CP21" i="22"/>
  <c r="CQ22" i="22"/>
  <c r="CP54" i="22"/>
  <c r="CQ55" i="22"/>
  <c r="CP106" i="22"/>
  <c r="CQ107" i="22"/>
  <c r="CS74" i="22"/>
  <c r="CQ33" i="22"/>
  <c r="CP32" i="22"/>
  <c r="CQ73" i="22"/>
  <c r="CQ18" i="22"/>
  <c r="CQ29" i="22"/>
  <c r="CQ51" i="22"/>
  <c r="CQ7" i="22"/>
  <c r="CQ40" i="22"/>
  <c r="CT403" i="22"/>
  <c r="CS232" i="22" l="1"/>
  <c r="CS233" i="22" s="1"/>
  <c r="CS300" i="22"/>
  <c r="BL190" i="22"/>
  <c r="BL189" i="22"/>
  <c r="CT236" i="22"/>
  <c r="CT237" i="22" s="1"/>
  <c r="CT238" i="22" s="1"/>
  <c r="CU403" i="22"/>
  <c r="CT395" i="22"/>
  <c r="CT402" i="22" s="1"/>
  <c r="CS369" i="22"/>
  <c r="CR44" i="22"/>
  <c r="CQ43" i="22"/>
  <c r="CM409" i="22"/>
  <c r="CN401" i="22"/>
  <c r="CQ106" i="22"/>
  <c r="CR107" i="22"/>
  <c r="CT360" i="22"/>
  <c r="CT361" i="22" s="1"/>
  <c r="CT362" i="22" s="1"/>
  <c r="CT230" i="22"/>
  <c r="CT366" i="22"/>
  <c r="CT367" i="22" s="1"/>
  <c r="CT368" i="22" s="1"/>
  <c r="CT235" i="22"/>
  <c r="CT408" i="22"/>
  <c r="CQ175" i="22"/>
  <c r="CQ170" i="22"/>
  <c r="CQ229" i="22"/>
  <c r="CQ10" i="22"/>
  <c r="CR11" i="22"/>
  <c r="CQ171" i="22"/>
  <c r="CU334" i="22"/>
  <c r="CU337" i="22"/>
  <c r="CU142" i="22"/>
  <c r="CU130" i="22"/>
  <c r="CU141" i="22"/>
  <c r="CU131" i="22"/>
  <c r="CU119" i="22"/>
  <c r="CU108" i="22"/>
  <c r="CU120" i="22"/>
  <c r="CU86" i="22"/>
  <c r="CU46" i="22"/>
  <c r="CU109" i="22"/>
  <c r="CU98" i="22"/>
  <c r="CU68" i="22"/>
  <c r="CU56" i="22"/>
  <c r="CU87" i="22"/>
  <c r="CU23" i="22"/>
  <c r="CU67" i="22"/>
  <c r="CU57" i="22"/>
  <c r="CU35" i="22"/>
  <c r="CU12" i="22"/>
  <c r="CU24" i="22"/>
  <c r="CV2" i="22"/>
  <c r="CU97" i="22"/>
  <c r="CU34" i="22"/>
  <c r="CU45" i="22"/>
  <c r="CU13" i="22"/>
  <c r="CQ54" i="22"/>
  <c r="CR55" i="22"/>
  <c r="CR96" i="22"/>
  <c r="CQ95" i="22"/>
  <c r="CR129" i="22"/>
  <c r="CQ128" i="22"/>
  <c r="CP228" i="22"/>
  <c r="CU330" i="22"/>
  <c r="CV386" i="22" s="1"/>
  <c r="CV393" i="22" s="1"/>
  <c r="CV399" i="22" s="1"/>
  <c r="CV407" i="22" s="1"/>
  <c r="CV413" i="22" s="1"/>
  <c r="CU126" i="22"/>
  <c r="CU226" i="22"/>
  <c r="CU149" i="22"/>
  <c r="CU127" i="22"/>
  <c r="CU115" i="22"/>
  <c r="CU150" i="22"/>
  <c r="CU116" i="22"/>
  <c r="CU104" i="22"/>
  <c r="CU94" i="22"/>
  <c r="CU82" i="22"/>
  <c r="CU83" i="22"/>
  <c r="CU52" i="22"/>
  <c r="CU105" i="22"/>
  <c r="CU75" i="22"/>
  <c r="CU31" i="22"/>
  <c r="CU19" i="22"/>
  <c r="CU76" i="22"/>
  <c r="CU53" i="22"/>
  <c r="CU20" i="22"/>
  <c r="CU8" i="22"/>
  <c r="CU93" i="22"/>
  <c r="CU41" i="22"/>
  <c r="CU9" i="22"/>
  <c r="CV3" i="22"/>
  <c r="CU42" i="22"/>
  <c r="CU30" i="22"/>
  <c r="CT394" i="22"/>
  <c r="CT400" i="22" s="1"/>
  <c r="CS363" i="22"/>
  <c r="CQ234" i="22"/>
  <c r="CR85" i="22"/>
  <c r="CQ84" i="22"/>
  <c r="CT74" i="22"/>
  <c r="CR73" i="22"/>
  <c r="CR18" i="22"/>
  <c r="CR7" i="22"/>
  <c r="CR51" i="22"/>
  <c r="CR29" i="22"/>
  <c r="CR40" i="22"/>
  <c r="CR33" i="22"/>
  <c r="CQ32" i="22"/>
  <c r="CR22" i="22"/>
  <c r="CQ21" i="22"/>
  <c r="CR147" i="22"/>
  <c r="CR125" i="22"/>
  <c r="CR81" i="22"/>
  <c r="CR103" i="22"/>
  <c r="CR114" i="22"/>
  <c r="CR92" i="22"/>
  <c r="CR118" i="22"/>
  <c r="CQ117" i="22"/>
  <c r="CP169" i="22"/>
  <c r="CT372" i="22"/>
  <c r="CT231" i="22"/>
  <c r="CT148" i="22"/>
  <c r="CT232" i="22" l="1"/>
  <c r="CT233" i="22" s="1"/>
  <c r="CT300" i="22"/>
  <c r="CV403" i="22"/>
  <c r="CS55" i="22"/>
  <c r="CR54" i="22"/>
  <c r="CR234" i="22"/>
  <c r="CS85" i="22"/>
  <c r="CR84" i="22"/>
  <c r="CS44" i="22"/>
  <c r="CR43" i="22"/>
  <c r="CS22" i="22"/>
  <c r="CR21" i="22"/>
  <c r="CU74" i="22"/>
  <c r="CU235" i="22"/>
  <c r="CU366" i="22"/>
  <c r="CU367" i="22" s="1"/>
  <c r="CU368" i="22" s="1"/>
  <c r="CV334" i="22"/>
  <c r="CV337" i="22"/>
  <c r="CV141" i="22"/>
  <c r="CV131" i="22"/>
  <c r="CV130" i="22"/>
  <c r="CV108" i="22"/>
  <c r="CV142" i="22"/>
  <c r="CV120" i="22"/>
  <c r="CV109" i="22"/>
  <c r="CV119" i="22"/>
  <c r="CV98" i="22"/>
  <c r="CV68" i="22"/>
  <c r="CV56" i="22"/>
  <c r="CV87" i="22"/>
  <c r="CV45" i="22"/>
  <c r="CV97" i="22"/>
  <c r="CV67" i="22"/>
  <c r="CV86" i="22"/>
  <c r="CV57" i="22"/>
  <c r="CV46" i="22"/>
  <c r="CV35" i="22"/>
  <c r="CV12" i="22"/>
  <c r="CV24" i="22"/>
  <c r="CW2" i="22"/>
  <c r="CV34" i="22"/>
  <c r="CV13" i="22"/>
  <c r="CV23" i="22"/>
  <c r="CU394" i="22"/>
  <c r="CU400" i="22" s="1"/>
  <c r="CT363" i="22"/>
  <c r="CN409" i="22"/>
  <c r="CO401" i="22"/>
  <c r="CS118" i="22"/>
  <c r="CR117" i="22"/>
  <c r="CU408" i="22"/>
  <c r="CS107" i="22"/>
  <c r="CR106" i="22"/>
  <c r="CR175" i="22"/>
  <c r="CR170" i="22"/>
  <c r="CR229" i="22"/>
  <c r="CS11" i="22"/>
  <c r="CR10" i="22"/>
  <c r="CR171" i="22"/>
  <c r="CR95" i="22"/>
  <c r="CS96" i="22"/>
  <c r="CS129" i="22"/>
  <c r="CR128" i="22"/>
  <c r="CR32" i="22"/>
  <c r="CS33" i="22"/>
  <c r="CQ228" i="22"/>
  <c r="CS147" i="22"/>
  <c r="CS103" i="22"/>
  <c r="CS114" i="22"/>
  <c r="CS125" i="22"/>
  <c r="CS81" i="22"/>
  <c r="CS92" i="22"/>
  <c r="CS73" i="22"/>
  <c r="CS18" i="22"/>
  <c r="CS40" i="22"/>
  <c r="CS51" i="22"/>
  <c r="CS29" i="22"/>
  <c r="CS7" i="22"/>
  <c r="CV226" i="22"/>
  <c r="CV149" i="22"/>
  <c r="CV127" i="22"/>
  <c r="CV150" i="22"/>
  <c r="CV330" i="22"/>
  <c r="CW386" i="22" s="1"/>
  <c r="CW393" i="22" s="1"/>
  <c r="CW399" i="22" s="1"/>
  <c r="CW407" i="22" s="1"/>
  <c r="CW413" i="22" s="1"/>
  <c r="CV126" i="22"/>
  <c r="CV116" i="22"/>
  <c r="CV104" i="22"/>
  <c r="CV105" i="22"/>
  <c r="CV83" i="22"/>
  <c r="CV52" i="22"/>
  <c r="CV75" i="22"/>
  <c r="CV53" i="22"/>
  <c r="CV93" i="22"/>
  <c r="CV76" i="22"/>
  <c r="CV20" i="22"/>
  <c r="CV8" i="22"/>
  <c r="CV41" i="22"/>
  <c r="CV9" i="22"/>
  <c r="CW3" i="22"/>
  <c r="CV94" i="22"/>
  <c r="CV42" i="22"/>
  <c r="CV30" i="22"/>
  <c r="CV115" i="22"/>
  <c r="CV19" i="22"/>
  <c r="CV82" i="22"/>
  <c r="CV31" i="22"/>
  <c r="CU360" i="22"/>
  <c r="CU361" i="22" s="1"/>
  <c r="CU362" i="22" s="1"/>
  <c r="CU230" i="22"/>
  <c r="CQ169" i="22"/>
  <c r="CU395" i="22"/>
  <c r="CU402" i="22" s="1"/>
  <c r="CT369" i="22"/>
  <c r="CU372" i="22"/>
  <c r="CU231" i="22"/>
  <c r="CU236" i="22"/>
  <c r="CU237" i="22" s="1"/>
  <c r="CU238" i="22" s="1"/>
  <c r="CU148" i="22"/>
  <c r="CU232" i="22" l="1"/>
  <c r="CU233" i="22" s="1"/>
  <c r="CU300" i="22"/>
  <c r="BM190" i="22"/>
  <c r="BM189" i="22"/>
  <c r="CR228" i="22"/>
  <c r="CV360" i="22"/>
  <c r="CV361" i="22" s="1"/>
  <c r="CV362" i="22" s="1"/>
  <c r="CV230" i="22"/>
  <c r="CV408" i="22"/>
  <c r="CU363" i="22"/>
  <c r="CV394" i="22"/>
  <c r="CV400" i="22" s="1"/>
  <c r="CW330" i="22"/>
  <c r="CX386" i="22" s="1"/>
  <c r="CX393" i="22" s="1"/>
  <c r="CX399" i="22" s="1"/>
  <c r="CX407" i="22" s="1"/>
  <c r="CX413" i="22" s="1"/>
  <c r="CW226" i="22"/>
  <c r="CW150" i="22"/>
  <c r="CW149" i="22"/>
  <c r="CW127" i="22"/>
  <c r="CW105" i="22"/>
  <c r="CW115" i="22"/>
  <c r="CW75" i="22"/>
  <c r="CW53" i="22"/>
  <c r="CW104" i="22"/>
  <c r="CW93" i="22"/>
  <c r="CW76" i="22"/>
  <c r="CW94" i="22"/>
  <c r="CW82" i="22"/>
  <c r="CW52" i="22"/>
  <c r="CW41" i="22"/>
  <c r="CW9" i="22"/>
  <c r="CX3" i="22"/>
  <c r="CW126" i="22"/>
  <c r="CW116" i="22"/>
  <c r="CW42" i="22"/>
  <c r="CW30" i="22"/>
  <c r="CW31" i="22"/>
  <c r="CW19" i="22"/>
  <c r="CW20" i="22"/>
  <c r="CW8" i="22"/>
  <c r="CW83" i="22"/>
  <c r="CV74" i="22"/>
  <c r="CT44" i="22"/>
  <c r="CS43" i="22"/>
  <c r="CS234" i="22"/>
  <c r="CS84" i="22"/>
  <c r="CT85" i="22"/>
  <c r="CP401" i="22"/>
  <c r="CO409" i="22"/>
  <c r="CW337" i="22"/>
  <c r="CW141" i="22"/>
  <c r="CW131" i="22"/>
  <c r="CW334" i="22"/>
  <c r="CW142" i="22"/>
  <c r="CW120" i="22"/>
  <c r="CW109" i="22"/>
  <c r="CW119" i="22"/>
  <c r="CW130" i="22"/>
  <c r="CW87" i="22"/>
  <c r="CW45" i="22"/>
  <c r="CW108" i="22"/>
  <c r="CW97" i="22"/>
  <c r="CW67" i="22"/>
  <c r="CW57" i="22"/>
  <c r="CW86" i="22"/>
  <c r="CW56" i="22"/>
  <c r="CW24" i="22"/>
  <c r="CX2" i="22"/>
  <c r="CW68" i="22"/>
  <c r="CW34" i="22"/>
  <c r="CW13" i="22"/>
  <c r="CW23" i="22"/>
  <c r="CW98" i="22"/>
  <c r="CW35" i="22"/>
  <c r="CW46" i="22"/>
  <c r="CW12" i="22"/>
  <c r="CV372" i="22"/>
  <c r="CV231" i="22"/>
  <c r="CS229" i="22"/>
  <c r="CS170" i="22"/>
  <c r="CS175" i="22"/>
  <c r="CT11" i="22"/>
  <c r="CS10" i="22"/>
  <c r="CS171" i="22"/>
  <c r="CS21" i="22"/>
  <c r="CT22" i="22"/>
  <c r="CS128" i="22"/>
  <c r="CT129" i="22"/>
  <c r="CV366" i="22"/>
  <c r="CV367" i="22" s="1"/>
  <c r="CV368" i="22" s="1"/>
  <c r="CV235" i="22"/>
  <c r="CV236" i="22"/>
  <c r="CV237" i="22" s="1"/>
  <c r="CV238" i="22" s="1"/>
  <c r="CV148" i="22"/>
  <c r="CS32" i="22"/>
  <c r="CT33" i="22"/>
  <c r="CS117" i="22"/>
  <c r="CT118" i="22"/>
  <c r="CR169" i="22"/>
  <c r="CT73" i="22"/>
  <c r="CT29" i="22"/>
  <c r="CT51" i="22"/>
  <c r="CT7" i="22"/>
  <c r="CT40" i="22"/>
  <c r="CT18" i="22"/>
  <c r="CV395" i="22"/>
  <c r="CV402" i="22" s="1"/>
  <c r="CU369" i="22"/>
  <c r="CW403" i="22"/>
  <c r="CT147" i="22"/>
  <c r="CT125" i="22"/>
  <c r="CT114" i="22"/>
  <c r="CT103" i="22"/>
  <c r="CT92" i="22"/>
  <c r="CT81" i="22"/>
  <c r="CT55" i="22"/>
  <c r="CS54" i="22"/>
  <c r="CS95" i="22"/>
  <c r="CT96" i="22"/>
  <c r="CT107" i="22"/>
  <c r="CS106" i="22"/>
  <c r="CV232" i="22" l="1"/>
  <c r="CV233" i="22" s="1"/>
  <c r="CV300" i="22"/>
  <c r="BN190" i="22"/>
  <c r="BN189" i="22"/>
  <c r="CX403" i="22"/>
  <c r="CS228" i="22"/>
  <c r="CW236" i="22"/>
  <c r="CW237" i="22" s="1"/>
  <c r="CW238" i="22" s="1"/>
  <c r="CT117" i="22"/>
  <c r="CU118" i="22"/>
  <c r="CT54" i="22"/>
  <c r="CU55" i="22"/>
  <c r="CW360" i="22"/>
  <c r="CW361" i="22" s="1"/>
  <c r="CW362" i="22" s="1"/>
  <c r="CW230" i="22"/>
  <c r="CX330" i="22"/>
  <c r="CY386" i="22" s="1"/>
  <c r="CY393" i="22" s="1"/>
  <c r="CY399" i="22" s="1"/>
  <c r="CY407" i="22" s="1"/>
  <c r="CY413" i="22" s="1"/>
  <c r="CX226" i="22"/>
  <c r="CX126" i="22"/>
  <c r="CX150" i="22"/>
  <c r="CX149" i="22"/>
  <c r="CX115" i="22"/>
  <c r="CX116" i="22"/>
  <c r="CX104" i="22"/>
  <c r="CX93" i="22"/>
  <c r="CX76" i="22"/>
  <c r="CX105" i="22"/>
  <c r="CX94" i="22"/>
  <c r="CX82" i="22"/>
  <c r="CX83" i="22"/>
  <c r="CX75" i="22"/>
  <c r="CX53" i="22"/>
  <c r="CX42" i="22"/>
  <c r="CX30" i="22"/>
  <c r="CX31" i="22"/>
  <c r="CX19" i="22"/>
  <c r="CX127" i="22"/>
  <c r="CX20" i="22"/>
  <c r="CX8" i="22"/>
  <c r="CX9" i="22"/>
  <c r="CX52" i="22"/>
  <c r="CX41" i="22"/>
  <c r="CY3" i="22"/>
  <c r="CW366" i="22"/>
  <c r="CW367" i="22" s="1"/>
  <c r="CW368" i="22" s="1"/>
  <c r="CW235" i="22"/>
  <c r="CU73" i="22"/>
  <c r="CU29" i="22"/>
  <c r="CU51" i="22"/>
  <c r="CU7" i="22"/>
  <c r="CU40" i="22"/>
  <c r="CU18" i="22"/>
  <c r="CW394" i="22"/>
  <c r="CW400" i="22" s="1"/>
  <c r="CV363" i="22"/>
  <c r="CT106" i="22"/>
  <c r="CU107" i="22"/>
  <c r="CT234" i="22"/>
  <c r="CT84" i="22"/>
  <c r="CU85" i="22"/>
  <c r="CT128" i="22"/>
  <c r="CU129" i="22"/>
  <c r="CT21" i="22"/>
  <c r="CU22" i="22"/>
  <c r="CU33" i="22"/>
  <c r="CT32" i="22"/>
  <c r="CW395" i="22"/>
  <c r="CW402" i="22" s="1"/>
  <c r="CV369" i="22"/>
  <c r="CS169" i="22"/>
  <c r="CP409" i="22"/>
  <c r="CQ401" i="22"/>
  <c r="CW372" i="22"/>
  <c r="CW231" i="22"/>
  <c r="CU96" i="22"/>
  <c r="CT95" i="22"/>
  <c r="CU44" i="22"/>
  <c r="CT43" i="22"/>
  <c r="CW74" i="22"/>
  <c r="CU147" i="22"/>
  <c r="CU114" i="22"/>
  <c r="CU125" i="22"/>
  <c r="CU92" i="22"/>
  <c r="CU81" i="22"/>
  <c r="CU103" i="22"/>
  <c r="CT229" i="22"/>
  <c r="CT170" i="22"/>
  <c r="CT175" i="22"/>
  <c r="CT10" i="22"/>
  <c r="CU11" i="22"/>
  <c r="CT171" i="22"/>
  <c r="CW408" i="22"/>
  <c r="CX337" i="22"/>
  <c r="CX334" i="22"/>
  <c r="CX142" i="22"/>
  <c r="CX130" i="22"/>
  <c r="CX109" i="22"/>
  <c r="CX141" i="22"/>
  <c r="CX119" i="22"/>
  <c r="CX108" i="22"/>
  <c r="CX97" i="22"/>
  <c r="CX67" i="22"/>
  <c r="CX57" i="22"/>
  <c r="CX86" i="22"/>
  <c r="CX46" i="22"/>
  <c r="CX98" i="22"/>
  <c r="CX68" i="22"/>
  <c r="CX131" i="22"/>
  <c r="CX34" i="22"/>
  <c r="CX13" i="22"/>
  <c r="CX23" i="22"/>
  <c r="CX45" i="22"/>
  <c r="CX35" i="22"/>
  <c r="CX12" i="22"/>
  <c r="CX120" i="22"/>
  <c r="CX24" i="22"/>
  <c r="CX87" i="22"/>
  <c r="CX56" i="22"/>
  <c r="CY2" i="22"/>
  <c r="CW148" i="22"/>
  <c r="CW232" i="22" l="1"/>
  <c r="CW233" i="22" s="1"/>
  <c r="CW300" i="22"/>
  <c r="CT228" i="22"/>
  <c r="BO190" i="22"/>
  <c r="BO189" i="22"/>
  <c r="CY403" i="22"/>
  <c r="CX236" i="22"/>
  <c r="CX237" i="22" s="1"/>
  <c r="CX238" i="22" s="1"/>
  <c r="CV118" i="22"/>
  <c r="CU117" i="22"/>
  <c r="CU234" i="22"/>
  <c r="CV85" i="22"/>
  <c r="CU84" i="22"/>
  <c r="CV73" i="22"/>
  <c r="CV51" i="22"/>
  <c r="CV29" i="22"/>
  <c r="CV7" i="22"/>
  <c r="CV40" i="22"/>
  <c r="CV18" i="22"/>
  <c r="CU229" i="22"/>
  <c r="CU175" i="22"/>
  <c r="CU170" i="22"/>
  <c r="CU10" i="22"/>
  <c r="CV11" i="22"/>
  <c r="CU171" i="22"/>
  <c r="CX235" i="22"/>
  <c r="CX366" i="22"/>
  <c r="CX367" i="22" s="1"/>
  <c r="CX368" i="22" s="1"/>
  <c r="CX148" i="22"/>
  <c r="CY334" i="22"/>
  <c r="CY337" i="22"/>
  <c r="CY142" i="22"/>
  <c r="CY130" i="22"/>
  <c r="CY141" i="22"/>
  <c r="CY119" i="22"/>
  <c r="CY108" i="22"/>
  <c r="CY131" i="22"/>
  <c r="CY120" i="22"/>
  <c r="CY109" i="22"/>
  <c r="CY86" i="22"/>
  <c r="CY46" i="22"/>
  <c r="CY98" i="22"/>
  <c r="CY68" i="22"/>
  <c r="CY56" i="22"/>
  <c r="CY87" i="22"/>
  <c r="CY67" i="22"/>
  <c r="CY23" i="22"/>
  <c r="CY45" i="22"/>
  <c r="CY35" i="22"/>
  <c r="CY12" i="22"/>
  <c r="CY97" i="22"/>
  <c r="CY24" i="22"/>
  <c r="CZ2" i="22"/>
  <c r="CY57" i="22"/>
  <c r="CY13" i="22"/>
  <c r="CY34" i="22"/>
  <c r="CT169" i="22"/>
  <c r="CV96" i="22"/>
  <c r="CU95" i="22"/>
  <c r="CQ409" i="22"/>
  <c r="CR401" i="22"/>
  <c r="CU54" i="22"/>
  <c r="CV55" i="22"/>
  <c r="CX395" i="22"/>
  <c r="CX402" i="22" s="1"/>
  <c r="CW369" i="22"/>
  <c r="CX372" i="22"/>
  <c r="CX231" i="22"/>
  <c r="CV129" i="22"/>
  <c r="CU128" i="22"/>
  <c r="CX408" i="22"/>
  <c r="CV147" i="22"/>
  <c r="CV81" i="22"/>
  <c r="CV103" i="22"/>
  <c r="CV125" i="22"/>
  <c r="CV92" i="22"/>
  <c r="CV114" i="22"/>
  <c r="CV22" i="22"/>
  <c r="CU21" i="22"/>
  <c r="CV33" i="22"/>
  <c r="CU32" i="22"/>
  <c r="CY330" i="22"/>
  <c r="CZ386" i="22" s="1"/>
  <c r="CZ393" i="22" s="1"/>
  <c r="CZ399" i="22" s="1"/>
  <c r="CZ407" i="22" s="1"/>
  <c r="CZ413" i="22" s="1"/>
  <c r="CY126" i="22"/>
  <c r="CY149" i="22"/>
  <c r="CY127" i="22"/>
  <c r="CY226" i="22"/>
  <c r="CY150" i="22"/>
  <c r="CY115" i="22"/>
  <c r="CY116" i="22"/>
  <c r="CY104" i="22"/>
  <c r="CY105" i="22"/>
  <c r="CY94" i="22"/>
  <c r="CY82" i="22"/>
  <c r="CY83" i="22"/>
  <c r="CY52" i="22"/>
  <c r="CY75" i="22"/>
  <c r="CY76" i="22"/>
  <c r="CY31" i="22"/>
  <c r="CY19" i="22"/>
  <c r="CY93" i="22"/>
  <c r="BP190" i="22" s="1"/>
  <c r="CY20" i="22"/>
  <c r="CY8" i="22"/>
  <c r="CY41" i="22"/>
  <c r="CY9" i="22"/>
  <c r="CZ3" i="22"/>
  <c r="CY53" i="22"/>
  <c r="CY42" i="22"/>
  <c r="CY30" i="22"/>
  <c r="CX360" i="22"/>
  <c r="CX361" i="22" s="1"/>
  <c r="CX362" i="22" s="1"/>
  <c r="CX230" i="22"/>
  <c r="CX74" i="22"/>
  <c r="CU106" i="22"/>
  <c r="CV107" i="22"/>
  <c r="CU43" i="22"/>
  <c r="CV44" i="22"/>
  <c r="CX394" i="22"/>
  <c r="CX400" i="22" s="1"/>
  <c r="CW363" i="22"/>
  <c r="CX232" i="22" l="1"/>
  <c r="CX233" i="22" s="1"/>
  <c r="CX300" i="22"/>
  <c r="BP189" i="22"/>
  <c r="CY360" i="22"/>
  <c r="CY361" i="22" s="1"/>
  <c r="CY362" i="22" s="1"/>
  <c r="CY230" i="22"/>
  <c r="CY236" i="22"/>
  <c r="CY237" i="22" s="1"/>
  <c r="CY238" i="22" s="1"/>
  <c r="CW118" i="22"/>
  <c r="CV117" i="22"/>
  <c r="CV234" i="22"/>
  <c r="CW85" i="22"/>
  <c r="CV84" i="22"/>
  <c r="CY408" i="22"/>
  <c r="CR409" i="22"/>
  <c r="CS401" i="22"/>
  <c r="CU228" i="22"/>
  <c r="CV32" i="22"/>
  <c r="CW33" i="22"/>
  <c r="CY394" i="22"/>
  <c r="CY400" i="22" s="1"/>
  <c r="CX363" i="22"/>
  <c r="CZ330" i="22"/>
  <c r="DA386" i="22" s="1"/>
  <c r="DA393" i="22" s="1"/>
  <c r="DA399" i="22" s="1"/>
  <c r="DA407" i="22" s="1"/>
  <c r="DA413" i="22" s="1"/>
  <c r="CZ226" i="22"/>
  <c r="CZ149" i="22"/>
  <c r="CZ127" i="22"/>
  <c r="CZ150" i="22"/>
  <c r="CZ116" i="22"/>
  <c r="CZ104" i="22"/>
  <c r="CZ105" i="22"/>
  <c r="CZ126" i="22"/>
  <c r="CZ83" i="22"/>
  <c r="CZ52" i="22"/>
  <c r="CZ75" i="22"/>
  <c r="CZ53" i="22"/>
  <c r="CZ115" i="22"/>
  <c r="CZ93" i="22"/>
  <c r="CZ76" i="22"/>
  <c r="CZ20" i="22"/>
  <c r="CZ8" i="22"/>
  <c r="CZ94" i="22"/>
  <c r="CZ41" i="22"/>
  <c r="CZ9" i="22"/>
  <c r="DA3" i="22"/>
  <c r="CZ82" i="22"/>
  <c r="CZ42" i="22"/>
  <c r="CZ30" i="22"/>
  <c r="CZ31" i="22"/>
  <c r="CZ19" i="22"/>
  <c r="CY366" i="22"/>
  <c r="CY367" i="22" s="1"/>
  <c r="CY368" i="22" s="1"/>
  <c r="CY235" i="22"/>
  <c r="CV95" i="22"/>
  <c r="CW96" i="22"/>
  <c r="CY395" i="22"/>
  <c r="CY402" i="22" s="1"/>
  <c r="CX369" i="22"/>
  <c r="CW22" i="22"/>
  <c r="CV21" i="22"/>
  <c r="CW55" i="22"/>
  <c r="CV54" i="22"/>
  <c r="CW73" i="22"/>
  <c r="CW29" i="22"/>
  <c r="CW18" i="22"/>
  <c r="CW51" i="22"/>
  <c r="CW7" i="22"/>
  <c r="CW40" i="22"/>
  <c r="CY372" i="22"/>
  <c r="CY231" i="22"/>
  <c r="CY74" i="22"/>
  <c r="CW129" i="22"/>
  <c r="CV128" i="22"/>
  <c r="CW147" i="22"/>
  <c r="CW125" i="22"/>
  <c r="CW81" i="22"/>
  <c r="CW103" i="22"/>
  <c r="CW92" i="22"/>
  <c r="CW114" i="22"/>
  <c r="CZ403" i="22"/>
  <c r="CZ334" i="22"/>
  <c r="CZ337" i="22"/>
  <c r="CZ141" i="22"/>
  <c r="CZ131" i="22"/>
  <c r="CZ142" i="22"/>
  <c r="CZ108" i="22"/>
  <c r="CZ120" i="22"/>
  <c r="CZ130" i="22"/>
  <c r="CZ109" i="22"/>
  <c r="CZ98" i="22"/>
  <c r="CZ68" i="22"/>
  <c r="CZ56" i="22"/>
  <c r="CZ87" i="22"/>
  <c r="CZ45" i="22"/>
  <c r="CZ97" i="22"/>
  <c r="CZ67" i="22"/>
  <c r="CZ35" i="22"/>
  <c r="CZ12" i="22"/>
  <c r="CZ24" i="22"/>
  <c r="DA2" i="22"/>
  <c r="CZ119" i="22"/>
  <c r="CZ57" i="22"/>
  <c r="CZ46" i="22"/>
  <c r="CZ34" i="22"/>
  <c r="CZ13" i="22"/>
  <c r="CZ86" i="22"/>
  <c r="CZ23" i="22"/>
  <c r="CU169" i="22"/>
  <c r="CV43" i="22"/>
  <c r="CW44" i="22"/>
  <c r="CY148" i="22"/>
  <c r="CW107" i="22"/>
  <c r="CV106" i="22"/>
  <c r="CV175" i="22"/>
  <c r="CV170" i="22"/>
  <c r="CV229" i="22"/>
  <c r="CW11" i="22"/>
  <c r="CV10" i="22"/>
  <c r="CV171" i="22"/>
  <c r="CY232" i="22" l="1"/>
  <c r="CY233" i="22" s="1"/>
  <c r="CY300" i="22"/>
  <c r="BQ190" i="22"/>
  <c r="BQ189" i="22"/>
  <c r="CZ236" i="22"/>
  <c r="CZ237" i="22" s="1"/>
  <c r="CZ238" i="22" s="1"/>
  <c r="CX55" i="22"/>
  <c r="CW54" i="22"/>
  <c r="DA330" i="22"/>
  <c r="DB386" i="22" s="1"/>
  <c r="DB393" i="22" s="1"/>
  <c r="DB399" i="22" s="1"/>
  <c r="DB407" i="22" s="1"/>
  <c r="DB413" i="22" s="1"/>
  <c r="DA226" i="22"/>
  <c r="DA150" i="22"/>
  <c r="DA149" i="22"/>
  <c r="DA105" i="22"/>
  <c r="DA126" i="22"/>
  <c r="DA127" i="22"/>
  <c r="DA115" i="22"/>
  <c r="DA75" i="22"/>
  <c r="DA53" i="22"/>
  <c r="DA93" i="22"/>
  <c r="DA76" i="22"/>
  <c r="DA116" i="22"/>
  <c r="DA94" i="22"/>
  <c r="DA82" i="22"/>
  <c r="DA41" i="22"/>
  <c r="DA9" i="22"/>
  <c r="DB3" i="22"/>
  <c r="DA42" i="22"/>
  <c r="DA30" i="22"/>
  <c r="DA83" i="22"/>
  <c r="DA52" i="22"/>
  <c r="DA31" i="22"/>
  <c r="DA19" i="22"/>
  <c r="BR189" i="22" s="1"/>
  <c r="DA104" i="22"/>
  <c r="DA20" i="22"/>
  <c r="DA8" i="22"/>
  <c r="CZ360" i="22"/>
  <c r="CZ361" i="22" s="1"/>
  <c r="CZ362" i="22" s="1"/>
  <c r="CZ230" i="22"/>
  <c r="CZ148" i="22"/>
  <c r="CX107" i="22"/>
  <c r="CW106" i="22"/>
  <c r="DA337" i="22"/>
  <c r="DA334" i="22"/>
  <c r="DA141" i="22"/>
  <c r="DA131" i="22"/>
  <c r="DA142" i="22"/>
  <c r="DA120" i="22"/>
  <c r="DA130" i="22"/>
  <c r="DA109" i="22"/>
  <c r="DA119" i="22"/>
  <c r="DA108" i="22"/>
  <c r="DA87" i="22"/>
  <c r="DA45" i="22"/>
  <c r="DA97" i="22"/>
  <c r="DA67" i="22"/>
  <c r="DA57" i="22"/>
  <c r="DA86" i="22"/>
  <c r="DA68" i="22"/>
  <c r="DA24" i="22"/>
  <c r="DB2" i="22"/>
  <c r="DA46" i="22"/>
  <c r="DA34" i="22"/>
  <c r="DA13" i="22"/>
  <c r="DA98" i="22"/>
  <c r="DA56" i="22"/>
  <c r="DA23" i="22"/>
  <c r="DA12" i="22"/>
  <c r="DA35" i="22"/>
  <c r="DA403" i="22"/>
  <c r="CW234" i="22"/>
  <c r="CW84" i="22"/>
  <c r="CX85" i="22"/>
  <c r="CX44" i="22"/>
  <c r="CW43" i="22"/>
  <c r="CW32" i="22"/>
  <c r="CX33" i="22"/>
  <c r="CZ395" i="22"/>
  <c r="CZ402" i="22" s="1"/>
  <c r="CY369" i="22"/>
  <c r="CZ74" i="22"/>
  <c r="CS409" i="22"/>
  <c r="CT401" i="22"/>
  <c r="CZ394" i="22"/>
  <c r="CZ400" i="22" s="1"/>
  <c r="CY363" i="22"/>
  <c r="CV228" i="22"/>
  <c r="CW21" i="22"/>
  <c r="CX22" i="22"/>
  <c r="CZ372" i="22"/>
  <c r="CZ231" i="22"/>
  <c r="CV169" i="22"/>
  <c r="CW117" i="22"/>
  <c r="CX118" i="22"/>
  <c r="CW128" i="22"/>
  <c r="CX129" i="22"/>
  <c r="CW229" i="22"/>
  <c r="CW175" i="22"/>
  <c r="CW170" i="22"/>
  <c r="CX11" i="22"/>
  <c r="CW10" i="22"/>
  <c r="CW171" i="22"/>
  <c r="CX147" i="22"/>
  <c r="CX103" i="22"/>
  <c r="CX81" i="22"/>
  <c r="CX92" i="22"/>
  <c r="CX125" i="22"/>
  <c r="CX114" i="22"/>
  <c r="CZ366" i="22"/>
  <c r="CZ367" i="22" s="1"/>
  <c r="CZ368" i="22" s="1"/>
  <c r="CZ235" i="22"/>
  <c r="CX73" i="22"/>
  <c r="CX18" i="22"/>
  <c r="CX40" i="22"/>
  <c r="CX29" i="22"/>
  <c r="CX51" i="22"/>
  <c r="CX7" i="22"/>
  <c r="CW95" i="22"/>
  <c r="CX96" i="22"/>
  <c r="CZ408" i="22"/>
  <c r="CZ232" i="22" l="1"/>
  <c r="CZ233" i="22" s="1"/>
  <c r="CZ300" i="22"/>
  <c r="BR190" i="22"/>
  <c r="CX128" i="22"/>
  <c r="CY129" i="22"/>
  <c r="CY73" i="22"/>
  <c r="CY51" i="22"/>
  <c r="CY7" i="22"/>
  <c r="CY40" i="22"/>
  <c r="CY29" i="22"/>
  <c r="CY18" i="22"/>
  <c r="DA366" i="22"/>
  <c r="DA367" i="22" s="1"/>
  <c r="DA368" i="22" s="1"/>
  <c r="DA235" i="22"/>
  <c r="DB330" i="22"/>
  <c r="DC386" i="22" s="1"/>
  <c r="DC393" i="22" s="1"/>
  <c r="DC399" i="22" s="1"/>
  <c r="DC407" i="22" s="1"/>
  <c r="DC413" i="22" s="1"/>
  <c r="DB126" i="22"/>
  <c r="DB226" i="22"/>
  <c r="DB150" i="22"/>
  <c r="DB127" i="22"/>
  <c r="DB115" i="22"/>
  <c r="DB116" i="22"/>
  <c r="DB149" i="22"/>
  <c r="DB93" i="22"/>
  <c r="BS190" i="22" s="1"/>
  <c r="DB76" i="22"/>
  <c r="DB94" i="22"/>
  <c r="DB82" i="22"/>
  <c r="DB104" i="22"/>
  <c r="DB83" i="22"/>
  <c r="DB42" i="22"/>
  <c r="DB30" i="22"/>
  <c r="DB52" i="22"/>
  <c r="DB31" i="22"/>
  <c r="DB19" i="22"/>
  <c r="BS189" i="22" s="1"/>
  <c r="DB53" i="22"/>
  <c r="DB20" i="22"/>
  <c r="DB8" i="22"/>
  <c r="DB105" i="22"/>
  <c r="DB75" i="22"/>
  <c r="DB41" i="22"/>
  <c r="DC3" i="22"/>
  <c r="DB9" i="22"/>
  <c r="DA408" i="22"/>
  <c r="DA360" i="22"/>
  <c r="DA361" i="22" s="1"/>
  <c r="DA362" i="22" s="1"/>
  <c r="DA230" i="22"/>
  <c r="CY33" i="22"/>
  <c r="CX32" i="22"/>
  <c r="CY96" i="22"/>
  <c r="CX95" i="22"/>
  <c r="DB403" i="22"/>
  <c r="CY44" i="22"/>
  <c r="CX43" i="22"/>
  <c r="DA395" i="22"/>
  <c r="DA402" i="22" s="1"/>
  <c r="CZ369" i="22"/>
  <c r="CX234" i="22"/>
  <c r="CX84" i="22"/>
  <c r="CY85" i="22"/>
  <c r="CW228" i="22"/>
  <c r="DB337" i="22"/>
  <c r="DB334" i="22"/>
  <c r="DB142" i="22"/>
  <c r="DB130" i="22"/>
  <c r="DB141" i="22"/>
  <c r="DB109" i="22"/>
  <c r="DB131" i="22"/>
  <c r="DB119" i="22"/>
  <c r="DB108" i="22"/>
  <c r="DB97" i="22"/>
  <c r="DB67" i="22"/>
  <c r="DB57" i="22"/>
  <c r="DB86" i="22"/>
  <c r="DB46" i="22"/>
  <c r="DB120" i="22"/>
  <c r="DB98" i="22"/>
  <c r="DB68" i="22"/>
  <c r="DB45" i="22"/>
  <c r="DB34" i="22"/>
  <c r="DB13" i="22"/>
  <c r="DB56" i="22"/>
  <c r="DB23" i="22"/>
  <c r="DB87" i="22"/>
  <c r="DB35" i="22"/>
  <c r="DB12" i="22"/>
  <c r="DC2" i="22"/>
  <c r="DB24" i="22"/>
  <c r="DA236" i="22"/>
  <c r="DA237" i="22" s="1"/>
  <c r="DA238" i="22" s="1"/>
  <c r="DA372" i="22"/>
  <c r="DA231" i="22"/>
  <c r="DA74" i="22"/>
  <c r="CX54" i="22"/>
  <c r="CY55" i="22"/>
  <c r="CW169" i="22"/>
  <c r="CX229" i="22"/>
  <c r="CX170" i="22"/>
  <c r="CX175" i="22"/>
  <c r="CX10" i="22"/>
  <c r="CY11" i="22"/>
  <c r="CX171" i="22"/>
  <c r="CX21" i="22"/>
  <c r="CY22" i="22"/>
  <c r="CX117" i="22"/>
  <c r="CY118" i="22"/>
  <c r="CX106" i="22"/>
  <c r="CY107" i="22"/>
  <c r="CT409" i="22"/>
  <c r="CU401" i="22"/>
  <c r="CY147" i="22"/>
  <c r="CY92" i="22"/>
  <c r="CY114" i="22"/>
  <c r="CY103" i="22"/>
  <c r="CY81" i="22"/>
  <c r="CY125" i="22"/>
  <c r="DA394" i="22"/>
  <c r="DA400" i="22" s="1"/>
  <c r="CZ363" i="22"/>
  <c r="DA148" i="22"/>
  <c r="DA232" i="22" l="1"/>
  <c r="DA233" i="22" s="1"/>
  <c r="DA300" i="22"/>
  <c r="CZ33" i="22"/>
  <c r="CY32" i="22"/>
  <c r="CZ73" i="22"/>
  <c r="CZ29" i="22"/>
  <c r="CZ40" i="22"/>
  <c r="CZ51" i="22"/>
  <c r="CZ18" i="22"/>
  <c r="CZ7" i="22"/>
  <c r="CZ129" i="22"/>
  <c r="CY128" i="22"/>
  <c r="CZ96" i="22"/>
  <c r="CY95" i="22"/>
  <c r="CZ147" i="22"/>
  <c r="CZ125" i="22"/>
  <c r="CZ92" i="22"/>
  <c r="CZ114" i="22"/>
  <c r="CZ103" i="22"/>
  <c r="CZ81" i="22"/>
  <c r="DB74" i="22"/>
  <c r="DB366" i="22"/>
  <c r="DB367" i="22" s="1"/>
  <c r="DB368" i="22" s="1"/>
  <c r="DB235" i="22"/>
  <c r="DB148" i="22"/>
  <c r="CZ44" i="22"/>
  <c r="CY43" i="22"/>
  <c r="CY234" i="22"/>
  <c r="CZ85" i="22"/>
  <c r="CY84" i="22"/>
  <c r="CX169" i="22"/>
  <c r="DB408" i="22"/>
  <c r="DC403" i="22"/>
  <c r="DB394" i="22"/>
  <c r="DB400" i="22" s="1"/>
  <c r="DA363" i="22"/>
  <c r="DB372" i="22"/>
  <c r="DB231" i="22"/>
  <c r="DB395" i="22"/>
  <c r="DB402" i="22" s="1"/>
  <c r="DA369" i="22"/>
  <c r="CY170" i="22"/>
  <c r="CY229" i="22"/>
  <c r="CY175" i="22"/>
  <c r="CY10" i="22"/>
  <c r="CZ11" i="22"/>
  <c r="CY171" i="22"/>
  <c r="CZ118" i="22"/>
  <c r="CY117" i="22"/>
  <c r="CY106" i="22"/>
  <c r="CZ107" i="22"/>
  <c r="CU409" i="22"/>
  <c r="CV401" i="22"/>
  <c r="CX228" i="22"/>
  <c r="DC334" i="22"/>
  <c r="DC337" i="22"/>
  <c r="DC142" i="22"/>
  <c r="DC130" i="22"/>
  <c r="DC141" i="22"/>
  <c r="DC131" i="22"/>
  <c r="DC119" i="22"/>
  <c r="DC108" i="22"/>
  <c r="DC120" i="22"/>
  <c r="DC86" i="22"/>
  <c r="DC46" i="22"/>
  <c r="DC98" i="22"/>
  <c r="DC68" i="22"/>
  <c r="DC56" i="22"/>
  <c r="DC87" i="22"/>
  <c r="DC109" i="22"/>
  <c r="DC23" i="22"/>
  <c r="DC97" i="22"/>
  <c r="DC57" i="22"/>
  <c r="DC35" i="22"/>
  <c r="DC12" i="22"/>
  <c r="DC24" i="22"/>
  <c r="DD2" i="22"/>
  <c r="DC45" i="22"/>
  <c r="DC13" i="22"/>
  <c r="DC34" i="22"/>
  <c r="DC67" i="22"/>
  <c r="DC330" i="22"/>
  <c r="DD386" i="22" s="1"/>
  <c r="DD393" i="22" s="1"/>
  <c r="DD399" i="22" s="1"/>
  <c r="DD407" i="22" s="1"/>
  <c r="DD413" i="22" s="1"/>
  <c r="DC126" i="22"/>
  <c r="DC226" i="22"/>
  <c r="DC149" i="22"/>
  <c r="DC127" i="22"/>
  <c r="DC115" i="22"/>
  <c r="DC116" i="22"/>
  <c r="DC104" i="22"/>
  <c r="DC94" i="22"/>
  <c r="DC82" i="22"/>
  <c r="DC83" i="22"/>
  <c r="DC52" i="22"/>
  <c r="DC150" i="22"/>
  <c r="DC105" i="22"/>
  <c r="DC75" i="22"/>
  <c r="DC93" i="22"/>
  <c r="BT190" i="22" s="1"/>
  <c r="DC31" i="22"/>
  <c r="DC19" i="22"/>
  <c r="DC53" i="22"/>
  <c r="DC20" i="22"/>
  <c r="DC8" i="22"/>
  <c r="DC41" i="22"/>
  <c r="DC9" i="22"/>
  <c r="DD3" i="22"/>
  <c r="DC42" i="22"/>
  <c r="DC30" i="22"/>
  <c r="DC76" i="22"/>
  <c r="DB360" i="22"/>
  <c r="DB361" i="22" s="1"/>
  <c r="DB362" i="22" s="1"/>
  <c r="DB230" i="22"/>
  <c r="DB236" i="22"/>
  <c r="DB237" i="22" s="1"/>
  <c r="DB238" i="22" s="1"/>
  <c r="CZ22" i="22"/>
  <c r="CY21" i="22"/>
  <c r="CY54" i="22"/>
  <c r="CZ55" i="22"/>
  <c r="DB232" i="22" l="1"/>
  <c r="DB233" i="22" s="1"/>
  <c r="DB300" i="22"/>
  <c r="BT189" i="22"/>
  <c r="CY228" i="22"/>
  <c r="DC236" i="22"/>
  <c r="DC237" i="22" s="1"/>
  <c r="DC238" i="22" s="1"/>
  <c r="DC372" i="22"/>
  <c r="DC231" i="22"/>
  <c r="DC74" i="22"/>
  <c r="DC148" i="22"/>
  <c r="DD334" i="22"/>
  <c r="DD141" i="22"/>
  <c r="DD131" i="22"/>
  <c r="DD337" i="22"/>
  <c r="DD130" i="22"/>
  <c r="DD108" i="22"/>
  <c r="DD120" i="22"/>
  <c r="DD109" i="22"/>
  <c r="DD98" i="22"/>
  <c r="DD68" i="22"/>
  <c r="DD56" i="22"/>
  <c r="DD142" i="22"/>
  <c r="DD87" i="22"/>
  <c r="DD45" i="22"/>
  <c r="DD119" i="22"/>
  <c r="DD97" i="22"/>
  <c r="DD67" i="22"/>
  <c r="DD57" i="22"/>
  <c r="DD46" i="22"/>
  <c r="DD35" i="22"/>
  <c r="DD12" i="22"/>
  <c r="DD24" i="22"/>
  <c r="DE2" i="22"/>
  <c r="DD86" i="22"/>
  <c r="DD34" i="22"/>
  <c r="DD13" i="22"/>
  <c r="DD23" i="22"/>
  <c r="CV409" i="22"/>
  <c r="CW401" i="22"/>
  <c r="DC395" i="22"/>
  <c r="DC402" i="22" s="1"/>
  <c r="DB369" i="22"/>
  <c r="DA44" i="22"/>
  <c r="CZ43" i="22"/>
  <c r="DC366" i="22"/>
  <c r="DC367" i="22" s="1"/>
  <c r="DC368" i="22" s="1"/>
  <c r="DC235" i="22"/>
  <c r="CY169" i="22"/>
  <c r="DA73" i="22"/>
  <c r="DA29" i="22"/>
  <c r="DA40" i="22"/>
  <c r="DA7" i="22"/>
  <c r="DA51" i="22"/>
  <c r="DA18" i="22"/>
  <c r="CZ234" i="22"/>
  <c r="DA85" i="22"/>
  <c r="CZ84" i="22"/>
  <c r="DA129" i="22"/>
  <c r="CZ128" i="22"/>
  <c r="CZ175" i="22"/>
  <c r="CZ170" i="22"/>
  <c r="CZ229" i="22"/>
  <c r="DA11" i="22"/>
  <c r="CZ10" i="22"/>
  <c r="CZ171" i="22"/>
  <c r="CZ32" i="22"/>
  <c r="DA33" i="22"/>
  <c r="CZ95" i="22"/>
  <c r="DA96" i="22"/>
  <c r="DC360" i="22"/>
  <c r="DC361" i="22" s="1"/>
  <c r="DC362" i="22" s="1"/>
  <c r="DC230" i="22"/>
  <c r="DA147" i="22"/>
  <c r="DA92" i="22"/>
  <c r="DA114" i="22"/>
  <c r="DA81" i="22"/>
  <c r="DA125" i="22"/>
  <c r="DA103" i="22"/>
  <c r="DA107" i="22"/>
  <c r="CZ106" i="22"/>
  <c r="DA22" i="22"/>
  <c r="CZ21" i="22"/>
  <c r="DC394" i="22"/>
  <c r="DC400" i="22" s="1"/>
  <c r="DB363" i="22"/>
  <c r="DD330" i="22"/>
  <c r="DE386" i="22" s="1"/>
  <c r="DE393" i="22" s="1"/>
  <c r="DE399" i="22" s="1"/>
  <c r="DE407" i="22" s="1"/>
  <c r="DE413" i="22" s="1"/>
  <c r="DD226" i="22"/>
  <c r="DD149" i="22"/>
  <c r="DD127" i="22"/>
  <c r="DD150" i="22"/>
  <c r="DD126" i="22"/>
  <c r="DD116" i="22"/>
  <c r="DD104" i="22"/>
  <c r="DD105" i="22"/>
  <c r="DD83" i="22"/>
  <c r="DD52" i="22"/>
  <c r="DD115" i="22"/>
  <c r="DD75" i="22"/>
  <c r="DD53" i="22"/>
  <c r="DD93" i="22"/>
  <c r="BU190" i="22" s="1"/>
  <c r="DD76" i="22"/>
  <c r="DD94" i="22"/>
  <c r="DD20" i="22"/>
  <c r="DD8" i="22"/>
  <c r="DD82" i="22"/>
  <c r="DD41" i="22"/>
  <c r="DD9" i="22"/>
  <c r="DE3" i="22"/>
  <c r="DD42" i="22"/>
  <c r="DD30" i="22"/>
  <c r="DD31" i="22"/>
  <c r="DD19" i="22"/>
  <c r="DC408" i="22"/>
  <c r="DD403" i="22"/>
  <c r="DA118" i="22"/>
  <c r="CZ117" i="22"/>
  <c r="DA55" i="22"/>
  <c r="CZ54" i="22"/>
  <c r="DC232" i="22" l="1"/>
  <c r="DC233" i="22" s="1"/>
  <c r="DC300" i="22"/>
  <c r="BU189" i="22"/>
  <c r="DD366" i="22"/>
  <c r="DD367" i="22" s="1"/>
  <c r="DD368" i="22" s="1"/>
  <c r="DD235" i="22"/>
  <c r="DB107" i="22"/>
  <c r="DA106" i="22"/>
  <c r="CZ228" i="22"/>
  <c r="DE403" i="22"/>
  <c r="DE330" i="22"/>
  <c r="DF386" i="22" s="1"/>
  <c r="DF393" i="22" s="1"/>
  <c r="DF399" i="22" s="1"/>
  <c r="DF407" i="22" s="1"/>
  <c r="DF413" i="22" s="1"/>
  <c r="DE226" i="22"/>
  <c r="DE150" i="22"/>
  <c r="DE149" i="22"/>
  <c r="DE127" i="22"/>
  <c r="DE105" i="22"/>
  <c r="DE115" i="22"/>
  <c r="DE75" i="22"/>
  <c r="DE53" i="22"/>
  <c r="DE116" i="22"/>
  <c r="DE104" i="22"/>
  <c r="DE93" i="22"/>
  <c r="BV190" i="22" s="1"/>
  <c r="DE76" i="22"/>
  <c r="DE126" i="22"/>
  <c r="DE94" i="22"/>
  <c r="DE82" i="22"/>
  <c r="DE52" i="22"/>
  <c r="DE41" i="22"/>
  <c r="DE9" i="22"/>
  <c r="DF3" i="22"/>
  <c r="DE83" i="22"/>
  <c r="DE42" i="22"/>
  <c r="DE30" i="22"/>
  <c r="DE31" i="22"/>
  <c r="DE19" i="22"/>
  <c r="DE20" i="22"/>
  <c r="DE8" i="22"/>
  <c r="DD360" i="22"/>
  <c r="DD361" i="22" s="1"/>
  <c r="DD362" i="22" s="1"/>
  <c r="DD230" i="22"/>
  <c r="DB73" i="22"/>
  <c r="DB29" i="22"/>
  <c r="DB51" i="22"/>
  <c r="DB7" i="22"/>
  <c r="DB40" i="22"/>
  <c r="DB18" i="22"/>
  <c r="DA128" i="22"/>
  <c r="DB129" i="22"/>
  <c r="CZ169" i="22"/>
  <c r="DA21" i="22"/>
  <c r="DB22" i="22"/>
  <c r="DA32" i="22"/>
  <c r="DB33" i="22"/>
  <c r="CW409" i="22"/>
  <c r="CX401" i="22"/>
  <c r="DA95" i="22"/>
  <c r="DB96" i="22"/>
  <c r="DB44" i="22"/>
  <c r="DA43" i="22"/>
  <c r="DD408" i="22"/>
  <c r="DD372" i="22"/>
  <c r="DD231" i="22"/>
  <c r="DD236" i="22"/>
  <c r="DD237" i="22" s="1"/>
  <c r="DD238" i="22" s="1"/>
  <c r="DD148" i="22"/>
  <c r="DA234" i="22"/>
  <c r="DA84" i="22"/>
  <c r="DB85" i="22"/>
  <c r="DD394" i="22"/>
  <c r="DD400" i="22" s="1"/>
  <c r="DC363" i="22"/>
  <c r="DB55" i="22"/>
  <c r="DA54" i="22"/>
  <c r="DD74" i="22"/>
  <c r="DA117" i="22"/>
  <c r="DB118" i="22"/>
  <c r="DA229" i="22"/>
  <c r="DA175" i="22"/>
  <c r="DA170" i="22"/>
  <c r="DB11" i="22"/>
  <c r="DA10" i="22"/>
  <c r="DA171" i="22"/>
  <c r="DD395" i="22"/>
  <c r="DD402" i="22" s="1"/>
  <c r="DC369" i="22"/>
  <c r="DB147" i="22"/>
  <c r="DB81" i="22"/>
  <c r="DB103" i="22"/>
  <c r="DB92" i="22"/>
  <c r="DB125" i="22"/>
  <c r="DB114" i="22"/>
  <c r="DE337" i="22"/>
  <c r="DE334" i="22"/>
  <c r="DE141" i="22"/>
  <c r="DE131" i="22"/>
  <c r="DE142" i="22"/>
  <c r="DE120" i="22"/>
  <c r="DE109" i="22"/>
  <c r="DE119" i="22"/>
  <c r="DE87" i="22"/>
  <c r="DE45" i="22"/>
  <c r="DE97" i="22"/>
  <c r="DE67" i="22"/>
  <c r="DE57" i="22"/>
  <c r="DE86" i="22"/>
  <c r="DE130" i="22"/>
  <c r="DE56" i="22"/>
  <c r="DE24" i="22"/>
  <c r="DF2" i="22"/>
  <c r="DE98" i="22"/>
  <c r="DE34" i="22"/>
  <c r="DE13" i="22"/>
  <c r="DE108" i="22"/>
  <c r="DE23" i="22"/>
  <c r="DE46" i="22"/>
  <c r="DE12" i="22"/>
  <c r="DE68" i="22"/>
  <c r="DE35" i="22"/>
  <c r="DD232" i="22" l="1"/>
  <c r="DD233" i="22" s="1"/>
  <c r="DD300" i="22"/>
  <c r="BV189" i="22"/>
  <c r="DE236" i="22"/>
  <c r="DE237" i="22" s="1"/>
  <c r="DE238" i="22" s="1"/>
  <c r="DB117" i="22"/>
  <c r="DC118" i="22"/>
  <c r="DB21" i="22"/>
  <c r="DC22" i="22"/>
  <c r="DA169" i="22"/>
  <c r="DC73" i="22"/>
  <c r="DC18" i="22"/>
  <c r="DC51" i="22"/>
  <c r="DC7" i="22"/>
  <c r="DC29" i="22"/>
  <c r="DC40" i="22"/>
  <c r="DC44" i="22"/>
  <c r="DB43" i="22"/>
  <c r="DE394" i="22"/>
  <c r="DE400" i="22" s="1"/>
  <c r="DD363" i="22"/>
  <c r="DF330" i="22"/>
  <c r="DG386" i="22" s="1"/>
  <c r="DG393" i="22" s="1"/>
  <c r="DG399" i="22" s="1"/>
  <c r="DG407" i="22" s="1"/>
  <c r="DG413" i="22" s="1"/>
  <c r="DF226" i="22"/>
  <c r="DF126" i="22"/>
  <c r="DF150" i="22"/>
  <c r="DF115" i="22"/>
  <c r="DF149" i="22"/>
  <c r="DF116" i="22"/>
  <c r="DF104" i="22"/>
  <c r="DF93" i="22"/>
  <c r="DF76" i="22"/>
  <c r="DF105" i="22"/>
  <c r="DF94" i="22"/>
  <c r="DF82" i="22"/>
  <c r="DF127" i="22"/>
  <c r="DF83" i="22"/>
  <c r="DF53" i="22"/>
  <c r="DF42" i="22"/>
  <c r="DF30" i="22"/>
  <c r="DF31" i="22"/>
  <c r="DF19" i="22"/>
  <c r="DF75" i="22"/>
  <c r="DF20" i="22"/>
  <c r="DF8" i="22"/>
  <c r="DF41" i="22"/>
  <c r="DG3" i="22"/>
  <c r="DF52" i="22"/>
  <c r="DF9" i="22"/>
  <c r="DE366" i="22"/>
  <c r="DE367" i="22" s="1"/>
  <c r="DE368" i="22" s="1"/>
  <c r="DE235" i="22"/>
  <c r="DE74" i="22"/>
  <c r="DE148" i="22"/>
  <c r="DF337" i="22"/>
  <c r="DF334" i="22"/>
  <c r="DF142" i="22"/>
  <c r="DF130" i="22"/>
  <c r="DF109" i="22"/>
  <c r="DF119" i="22"/>
  <c r="DF108" i="22"/>
  <c r="DF97" i="22"/>
  <c r="DF67" i="22"/>
  <c r="DF57" i="22"/>
  <c r="DF120" i="22"/>
  <c r="DF86" i="22"/>
  <c r="DF46" i="22"/>
  <c r="DF131" i="22"/>
  <c r="DF98" i="22"/>
  <c r="DF68" i="22"/>
  <c r="DF34" i="22"/>
  <c r="DF13" i="22"/>
  <c r="DF87" i="22"/>
  <c r="DF23" i="22"/>
  <c r="DF45" i="22"/>
  <c r="DF35" i="22"/>
  <c r="DF12" i="22"/>
  <c r="DF141" i="22"/>
  <c r="DF56" i="22"/>
  <c r="DG2" i="22"/>
  <c r="DF24" i="22"/>
  <c r="DB128" i="22"/>
  <c r="DC129" i="22"/>
  <c r="DC96" i="22"/>
  <c r="DB95" i="22"/>
  <c r="DE408" i="22"/>
  <c r="CX409" i="22"/>
  <c r="CY401" i="22"/>
  <c r="DB229" i="22"/>
  <c r="DB175" i="22"/>
  <c r="DB170" i="22"/>
  <c r="DB10" i="22"/>
  <c r="DC11" i="22"/>
  <c r="DB171" i="22"/>
  <c r="DE360" i="22"/>
  <c r="DE361" i="22" s="1"/>
  <c r="DE362" i="22" s="1"/>
  <c r="DE230" i="22"/>
  <c r="DE372" i="22"/>
  <c r="DE231" i="22"/>
  <c r="DF403" i="22"/>
  <c r="DB234" i="22"/>
  <c r="DB84" i="22"/>
  <c r="DC85" i="22"/>
  <c r="DC33" i="22"/>
  <c r="DB32" i="22"/>
  <c r="DB106" i="22"/>
  <c r="DC107" i="22"/>
  <c r="DC147" i="22"/>
  <c r="DC125" i="22"/>
  <c r="DC81" i="22"/>
  <c r="DC103" i="22"/>
  <c r="DC92" i="22"/>
  <c r="DC114" i="22"/>
  <c r="DA228" i="22"/>
  <c r="DB54" i="22"/>
  <c r="DC55" i="22"/>
  <c r="DE395" i="22"/>
  <c r="DE402" i="22" s="1"/>
  <c r="DD369" i="22"/>
  <c r="DE232" i="22" l="1"/>
  <c r="DE233" i="22" s="1"/>
  <c r="DE300" i="22"/>
  <c r="BW190" i="22"/>
  <c r="BW189" i="22"/>
  <c r="DB228" i="22"/>
  <c r="DG403" i="22"/>
  <c r="DG126" i="22"/>
  <c r="DG330" i="22"/>
  <c r="DH386" i="22" s="1"/>
  <c r="DH393" i="22" s="1"/>
  <c r="DH399" i="22" s="1"/>
  <c r="DH407" i="22" s="1"/>
  <c r="DH413" i="22" s="1"/>
  <c r="DG149" i="22"/>
  <c r="DG127" i="22"/>
  <c r="DG226" i="22"/>
  <c r="DG115" i="22"/>
  <c r="DG116" i="22"/>
  <c r="DG104" i="22"/>
  <c r="DG150" i="22"/>
  <c r="DG105" i="22"/>
  <c r="DG94" i="22"/>
  <c r="DG82" i="22"/>
  <c r="DG83" i="22"/>
  <c r="DG52" i="22"/>
  <c r="DG75" i="22"/>
  <c r="DG31" i="22"/>
  <c r="DG19" i="22"/>
  <c r="DG20" i="22"/>
  <c r="DG8" i="22"/>
  <c r="DG76" i="22"/>
  <c r="DG41" i="22"/>
  <c r="DG9" i="22"/>
  <c r="DH3" i="22"/>
  <c r="DG42" i="22"/>
  <c r="DG30" i="22"/>
  <c r="DG53" i="22"/>
  <c r="DG93" i="22"/>
  <c r="DF395" i="22"/>
  <c r="DF402" i="22" s="1"/>
  <c r="DE369" i="22"/>
  <c r="DC229" i="22"/>
  <c r="DC170" i="22"/>
  <c r="DC175" i="22"/>
  <c r="DC10" i="22"/>
  <c r="DD11" i="22"/>
  <c r="DC171" i="22"/>
  <c r="DD96" i="22"/>
  <c r="DC95" i="22"/>
  <c r="DF408" i="22"/>
  <c r="DD33" i="22"/>
  <c r="DC32" i="22"/>
  <c r="DC106" i="22"/>
  <c r="DD107" i="22"/>
  <c r="DC234" i="22"/>
  <c r="DD85" i="22"/>
  <c r="DC84" i="22"/>
  <c r="DF372" i="22"/>
  <c r="DF231" i="22"/>
  <c r="DF360" i="22"/>
  <c r="DF361" i="22" s="1"/>
  <c r="DF362" i="22" s="1"/>
  <c r="DF230" i="22"/>
  <c r="DF236" i="22"/>
  <c r="DF237" i="22" s="1"/>
  <c r="DF238" i="22" s="1"/>
  <c r="DD73" i="22"/>
  <c r="DD40" i="22"/>
  <c r="DD18" i="22"/>
  <c r="DD7" i="22"/>
  <c r="DD29" i="22"/>
  <c r="DD51" i="22"/>
  <c r="DC54" i="22"/>
  <c r="DD55" i="22"/>
  <c r="DF74" i="22"/>
  <c r="DF366" i="22"/>
  <c r="DF367" i="22" s="1"/>
  <c r="DF368" i="22" s="1"/>
  <c r="DF235" i="22"/>
  <c r="DD147" i="22"/>
  <c r="DD92" i="22"/>
  <c r="DD114" i="22"/>
  <c r="DD103" i="22"/>
  <c r="DD125" i="22"/>
  <c r="DD81" i="22"/>
  <c r="DD118" i="22"/>
  <c r="DC117" i="22"/>
  <c r="DD129" i="22"/>
  <c r="DC128" i="22"/>
  <c r="DF394" i="22"/>
  <c r="DF400" i="22" s="1"/>
  <c r="DE363" i="22"/>
  <c r="DB169" i="22"/>
  <c r="CY409" i="22"/>
  <c r="CZ401" i="22"/>
  <c r="DG334" i="22"/>
  <c r="DG337" i="22"/>
  <c r="DG142" i="22"/>
  <c r="DG130" i="22"/>
  <c r="DG141" i="22"/>
  <c r="DG119" i="22"/>
  <c r="DG108" i="22"/>
  <c r="DG131" i="22"/>
  <c r="DG120" i="22"/>
  <c r="DG86" i="22"/>
  <c r="DG46" i="22"/>
  <c r="DG98" i="22"/>
  <c r="DG68" i="22"/>
  <c r="DG56" i="22"/>
  <c r="DG109" i="22"/>
  <c r="DG87" i="22"/>
  <c r="DG97" i="22"/>
  <c r="DG23" i="22"/>
  <c r="DG45" i="22"/>
  <c r="DG35" i="22"/>
  <c r="DG12" i="22"/>
  <c r="DG67" i="22"/>
  <c r="DG24" i="22"/>
  <c r="DH2" i="22"/>
  <c r="DG57" i="22"/>
  <c r="DG34" i="22"/>
  <c r="DG13" i="22"/>
  <c r="DF148" i="22"/>
  <c r="DC43" i="22"/>
  <c r="DD44" i="22"/>
  <c r="DD22" i="22"/>
  <c r="DC21" i="22"/>
  <c r="DF232" i="22" l="1"/>
  <c r="DF233" i="22" s="1"/>
  <c r="DF300" i="22"/>
  <c r="BX190" i="22"/>
  <c r="BX189" i="22"/>
  <c r="DH403" i="22"/>
  <c r="DG236" i="22"/>
  <c r="DG237" i="22" s="1"/>
  <c r="DG238" i="22" s="1"/>
  <c r="DE107" i="22"/>
  <c r="DD106" i="22"/>
  <c r="DE118" i="22"/>
  <c r="DD117" i="22"/>
  <c r="DG395" i="22"/>
  <c r="DG402" i="22" s="1"/>
  <c r="DF369" i="22"/>
  <c r="DE55" i="22"/>
  <c r="DD54" i="22"/>
  <c r="DD43" i="22"/>
  <c r="DE44" i="22"/>
  <c r="DF363" i="22"/>
  <c r="DG394" i="22"/>
  <c r="DG400" i="22" s="1"/>
  <c r="DC228" i="22"/>
  <c r="DG366" i="22"/>
  <c r="DG367" i="22" s="1"/>
  <c r="DG368" i="22" s="1"/>
  <c r="DG235" i="22"/>
  <c r="DH334" i="22"/>
  <c r="DH337" i="22"/>
  <c r="DH141" i="22"/>
  <c r="DH131" i="22"/>
  <c r="DH108" i="22"/>
  <c r="DH120" i="22"/>
  <c r="DH142" i="22"/>
  <c r="DH130" i="22"/>
  <c r="DH109" i="22"/>
  <c r="DH98" i="22"/>
  <c r="DH68" i="22"/>
  <c r="DH56" i="22"/>
  <c r="DH119" i="22"/>
  <c r="DH87" i="22"/>
  <c r="DH45" i="22"/>
  <c r="DH97" i="22"/>
  <c r="DH67" i="22"/>
  <c r="DH35" i="22"/>
  <c r="DH12" i="22"/>
  <c r="DH86" i="22"/>
  <c r="DH24" i="22"/>
  <c r="DI2" i="22"/>
  <c r="DH57" i="22"/>
  <c r="DH46" i="22"/>
  <c r="DH34" i="22"/>
  <c r="DH13" i="22"/>
  <c r="DH23" i="22"/>
  <c r="DE22" i="22"/>
  <c r="DD21" i="22"/>
  <c r="DC169" i="22"/>
  <c r="CZ409" i="22"/>
  <c r="DA401" i="22"/>
  <c r="DE73" i="22"/>
  <c r="DE7" i="22"/>
  <c r="DE18" i="22"/>
  <c r="DE40" i="22"/>
  <c r="DE29" i="22"/>
  <c r="DE51" i="22"/>
  <c r="DD234" i="22"/>
  <c r="DE85" i="22"/>
  <c r="DD84" i="22"/>
  <c r="DD95" i="22"/>
  <c r="DE96" i="22"/>
  <c r="DD32" i="22"/>
  <c r="DE33" i="22"/>
  <c r="DG408" i="22"/>
  <c r="DE147" i="22"/>
  <c r="DE92" i="22"/>
  <c r="DE114" i="22"/>
  <c r="DE103" i="22"/>
  <c r="DE125" i="22"/>
  <c r="DE81" i="22"/>
  <c r="DH330" i="22"/>
  <c r="DI386" i="22" s="1"/>
  <c r="DI393" i="22" s="1"/>
  <c r="DI399" i="22" s="1"/>
  <c r="DI407" i="22" s="1"/>
  <c r="DI413" i="22" s="1"/>
  <c r="DH226" i="22"/>
  <c r="DH149" i="22"/>
  <c r="DH127" i="22"/>
  <c r="DH150" i="22"/>
  <c r="DH116" i="22"/>
  <c r="DH104" i="22"/>
  <c r="DH105" i="22"/>
  <c r="DH126" i="22"/>
  <c r="DH115" i="22"/>
  <c r="DH83" i="22"/>
  <c r="DH52" i="22"/>
  <c r="DH75" i="22"/>
  <c r="DH53" i="22"/>
  <c r="DH93" i="22"/>
  <c r="DH76" i="22"/>
  <c r="DH82" i="22"/>
  <c r="DH20" i="22"/>
  <c r="DH8" i="22"/>
  <c r="DH41" i="22"/>
  <c r="DH9" i="22"/>
  <c r="DI3" i="22"/>
  <c r="DH42" i="22"/>
  <c r="DH30" i="22"/>
  <c r="DH31" i="22"/>
  <c r="DH94" i="22"/>
  <c r="DH19" i="22"/>
  <c r="BY189" i="22" s="1"/>
  <c r="DG360" i="22"/>
  <c r="DG361" i="22" s="1"/>
  <c r="DG362" i="22" s="1"/>
  <c r="DG230" i="22"/>
  <c r="DG74" i="22"/>
  <c r="DG148" i="22"/>
  <c r="DE129" i="22"/>
  <c r="DD128" i="22"/>
  <c r="DD175" i="22"/>
  <c r="DD170" i="22"/>
  <c r="DD229" i="22"/>
  <c r="DE11" i="22"/>
  <c r="DD10" i="22"/>
  <c r="DD171" i="22"/>
  <c r="DG372" i="22"/>
  <c r="DG231" i="22"/>
  <c r="DG232" i="22" l="1"/>
  <c r="DG233" i="22" s="1"/>
  <c r="DG300" i="22"/>
  <c r="BY190" i="22"/>
  <c r="DD228" i="22"/>
  <c r="DH236" i="22"/>
  <c r="DH237" i="22" s="1"/>
  <c r="DH238" i="22" s="1"/>
  <c r="DH148" i="22"/>
  <c r="DF107" i="22"/>
  <c r="DE106" i="22"/>
  <c r="DH372" i="22"/>
  <c r="DH231" i="22"/>
  <c r="DH366" i="22"/>
  <c r="DH367" i="22" s="1"/>
  <c r="DH368" i="22" s="1"/>
  <c r="DH235" i="22"/>
  <c r="DH74" i="22"/>
  <c r="DE117" i="22"/>
  <c r="DF118" i="22"/>
  <c r="DF55" i="22"/>
  <c r="DE54" i="22"/>
  <c r="DE229" i="22"/>
  <c r="DE170" i="22"/>
  <c r="DE175" i="22"/>
  <c r="DF11" i="22"/>
  <c r="DE10" i="22"/>
  <c r="DE171" i="22"/>
  <c r="DG369" i="22"/>
  <c r="DH395" i="22"/>
  <c r="DH402" i="22" s="1"/>
  <c r="DF73" i="22"/>
  <c r="DF51" i="22"/>
  <c r="DF7" i="22"/>
  <c r="DF40" i="22"/>
  <c r="DF29" i="22"/>
  <c r="DF18" i="22"/>
  <c r="DH408" i="22"/>
  <c r="DD169" i="22"/>
  <c r="DH360" i="22"/>
  <c r="DH361" i="22" s="1"/>
  <c r="DH362" i="22" s="1"/>
  <c r="DH230" i="22"/>
  <c r="DE128" i="22"/>
  <c r="DF129" i="22"/>
  <c r="DI330" i="22"/>
  <c r="DJ386" i="22" s="1"/>
  <c r="DJ393" i="22" s="1"/>
  <c r="DJ399" i="22" s="1"/>
  <c r="DJ407" i="22" s="1"/>
  <c r="DJ413" i="22" s="1"/>
  <c r="DI226" i="22"/>
  <c r="DI150" i="22"/>
  <c r="DI149" i="22"/>
  <c r="DI105" i="22"/>
  <c r="DI126" i="22"/>
  <c r="DI127" i="22"/>
  <c r="DI115" i="22"/>
  <c r="DI116" i="22"/>
  <c r="DI75" i="22"/>
  <c r="DI53" i="22"/>
  <c r="DI93" i="22"/>
  <c r="DI76" i="22"/>
  <c r="DI94" i="22"/>
  <c r="DI82" i="22"/>
  <c r="DI83" i="22"/>
  <c r="DI41" i="22"/>
  <c r="DI9" i="22"/>
  <c r="DJ3" i="22"/>
  <c r="DI42" i="22"/>
  <c r="DI30" i="22"/>
  <c r="DI104" i="22"/>
  <c r="DI52" i="22"/>
  <c r="DI31" i="22"/>
  <c r="DI19" i="22"/>
  <c r="DI20" i="22"/>
  <c r="DI8" i="22"/>
  <c r="DE21" i="22"/>
  <c r="DF22" i="22"/>
  <c r="DI337" i="22"/>
  <c r="DI334" i="22"/>
  <c r="DI141" i="22"/>
  <c r="DI131" i="22"/>
  <c r="DI142" i="22"/>
  <c r="DI120" i="22"/>
  <c r="DI130" i="22"/>
  <c r="DI109" i="22"/>
  <c r="DI119" i="22"/>
  <c r="DI87" i="22"/>
  <c r="DI45" i="22"/>
  <c r="DI97" i="22"/>
  <c r="DI67" i="22"/>
  <c r="DI57" i="22"/>
  <c r="DI108" i="22"/>
  <c r="DI86" i="22"/>
  <c r="DI98" i="22"/>
  <c r="DI24" i="22"/>
  <c r="DJ2" i="22"/>
  <c r="DI46" i="22"/>
  <c r="DI34" i="22"/>
  <c r="DI13" i="22"/>
  <c r="DI68" i="22"/>
  <c r="DI56" i="22"/>
  <c r="DI23" i="22"/>
  <c r="DI35" i="22"/>
  <c r="DI12" i="22"/>
  <c r="DH394" i="22"/>
  <c r="DH400" i="22" s="1"/>
  <c r="DG363" i="22"/>
  <c r="DE234" i="22"/>
  <c r="DE84" i="22"/>
  <c r="DF85" i="22"/>
  <c r="DE95" i="22"/>
  <c r="DF96" i="22"/>
  <c r="DE32" i="22"/>
  <c r="DF33" i="22"/>
  <c r="DF147" i="22"/>
  <c r="DF125" i="22"/>
  <c r="DF92" i="22"/>
  <c r="DF114" i="22"/>
  <c r="DF103" i="22"/>
  <c r="DF81" i="22"/>
  <c r="DF44" i="22"/>
  <c r="DE43" i="22"/>
  <c r="DA409" i="22"/>
  <c r="DB401" i="22"/>
  <c r="DI403" i="22"/>
  <c r="DH232" i="22" l="1"/>
  <c r="DH233" i="22" s="1"/>
  <c r="DH300" i="22"/>
  <c r="BZ190" i="22"/>
  <c r="BZ189" i="22"/>
  <c r="DF106" i="22"/>
  <c r="DG107" i="22"/>
  <c r="DI394" i="22"/>
  <c r="DI400" i="22" s="1"/>
  <c r="DH363" i="22"/>
  <c r="DG147" i="22"/>
  <c r="DG114" i="22"/>
  <c r="DG125" i="22"/>
  <c r="DG81" i="22"/>
  <c r="DG92" i="22"/>
  <c r="DG103" i="22"/>
  <c r="DI408" i="22"/>
  <c r="DF117" i="22"/>
  <c r="DG118" i="22"/>
  <c r="DI236" i="22"/>
  <c r="DI237" i="22" s="1"/>
  <c r="DI238" i="22" s="1"/>
  <c r="DF21" i="22"/>
  <c r="DG22" i="22"/>
  <c r="DF54" i="22"/>
  <c r="DG55" i="22"/>
  <c r="DE169" i="22"/>
  <c r="DG73" i="22"/>
  <c r="DG29" i="22"/>
  <c r="DG51" i="22"/>
  <c r="DG7" i="22"/>
  <c r="DG40" i="22"/>
  <c r="DG18" i="22"/>
  <c r="DJ337" i="22"/>
  <c r="DJ334" i="22"/>
  <c r="DJ142" i="22"/>
  <c r="DJ130" i="22"/>
  <c r="DJ109" i="22"/>
  <c r="DJ131" i="22"/>
  <c r="DJ119" i="22"/>
  <c r="DJ141" i="22"/>
  <c r="DJ108" i="22"/>
  <c r="DJ120" i="22"/>
  <c r="DJ97" i="22"/>
  <c r="DJ67" i="22"/>
  <c r="DJ57" i="22"/>
  <c r="DJ86" i="22"/>
  <c r="DJ46" i="22"/>
  <c r="DJ98" i="22"/>
  <c r="DJ68" i="22"/>
  <c r="DJ87" i="22"/>
  <c r="DJ45" i="22"/>
  <c r="DJ34" i="22"/>
  <c r="DJ13" i="22"/>
  <c r="DJ56" i="22"/>
  <c r="DJ23" i="22"/>
  <c r="DJ35" i="22"/>
  <c r="DJ12" i="22"/>
  <c r="DK2" i="22"/>
  <c r="DJ24" i="22"/>
  <c r="DI360" i="22"/>
  <c r="DI361" i="22" s="1"/>
  <c r="DI362" i="22" s="1"/>
  <c r="DI230" i="22"/>
  <c r="DJ330" i="22"/>
  <c r="DK386" i="22" s="1"/>
  <c r="DK393" i="22" s="1"/>
  <c r="DK399" i="22" s="1"/>
  <c r="DK407" i="22" s="1"/>
  <c r="DK413" i="22" s="1"/>
  <c r="DJ126" i="22"/>
  <c r="DJ226" i="22"/>
  <c r="DJ150" i="22"/>
  <c r="DJ149" i="22"/>
  <c r="DJ127" i="22"/>
  <c r="DJ115" i="22"/>
  <c r="DJ116" i="22"/>
  <c r="DJ93" i="22"/>
  <c r="DJ76" i="22"/>
  <c r="DJ94" i="22"/>
  <c r="DJ82" i="22"/>
  <c r="DJ104" i="22"/>
  <c r="DJ83" i="22"/>
  <c r="DJ42" i="22"/>
  <c r="DJ30" i="22"/>
  <c r="DJ75" i="22"/>
  <c r="DJ52" i="22"/>
  <c r="DJ31" i="22"/>
  <c r="DJ19" i="22"/>
  <c r="DJ105" i="22"/>
  <c r="DJ53" i="22"/>
  <c r="DJ20" i="22"/>
  <c r="DJ8" i="22"/>
  <c r="DJ9" i="22"/>
  <c r="DJ41" i="22"/>
  <c r="DK3" i="22"/>
  <c r="DI148" i="22"/>
  <c r="DG33" i="22"/>
  <c r="DF32" i="22"/>
  <c r="DE228" i="22"/>
  <c r="DI74" i="22"/>
  <c r="DF229" i="22"/>
  <c r="DF175" i="22"/>
  <c r="DF170" i="22"/>
  <c r="DF10" i="22"/>
  <c r="DG11" i="22"/>
  <c r="DF171" i="22"/>
  <c r="DJ403" i="22"/>
  <c r="DG96" i="22"/>
  <c r="DF95" i="22"/>
  <c r="DB409" i="22"/>
  <c r="DC401" i="22"/>
  <c r="DF234" i="22"/>
  <c r="DF84" i="22"/>
  <c r="DG85" i="22"/>
  <c r="DF128" i="22"/>
  <c r="DG129" i="22"/>
  <c r="DI372" i="22"/>
  <c r="DI231" i="22"/>
  <c r="DI366" i="22"/>
  <c r="DI367" i="22" s="1"/>
  <c r="DI368" i="22" s="1"/>
  <c r="DI235" i="22"/>
  <c r="DG44" i="22"/>
  <c r="DF43" i="22"/>
  <c r="DI395" i="22"/>
  <c r="DI402" i="22" s="1"/>
  <c r="DH369" i="22"/>
  <c r="DI232" i="22" l="1"/>
  <c r="DI233" i="22" s="1"/>
  <c r="DI300" i="22"/>
  <c r="CA190" i="22"/>
  <c r="CA189" i="22"/>
  <c r="DF228" i="22"/>
  <c r="DJ366" i="22"/>
  <c r="DJ367" i="22" s="1"/>
  <c r="DJ368" i="22" s="1"/>
  <c r="DJ235" i="22"/>
  <c r="DH33" i="22"/>
  <c r="DG32" i="22"/>
  <c r="DH73" i="22"/>
  <c r="DH18" i="22"/>
  <c r="DH51" i="22"/>
  <c r="DH29" i="22"/>
  <c r="DH7" i="22"/>
  <c r="DH40" i="22"/>
  <c r="DK330" i="22"/>
  <c r="DL386" i="22" s="1"/>
  <c r="DL393" i="22" s="1"/>
  <c r="DL399" i="22" s="1"/>
  <c r="DL407" i="22" s="1"/>
  <c r="DL413" i="22" s="1"/>
  <c r="DK126" i="22"/>
  <c r="DK226" i="22"/>
  <c r="DK149" i="22"/>
  <c r="DK127" i="22"/>
  <c r="DK115" i="22"/>
  <c r="DK150" i="22"/>
  <c r="DK116" i="22"/>
  <c r="DK104" i="22"/>
  <c r="DK94" i="22"/>
  <c r="DK82" i="22"/>
  <c r="DK83" i="22"/>
  <c r="DK52" i="22"/>
  <c r="DK105" i="22"/>
  <c r="DK75" i="22"/>
  <c r="DK31" i="22"/>
  <c r="DK19" i="22"/>
  <c r="DK76" i="22"/>
  <c r="DK53" i="22"/>
  <c r="DK20" i="22"/>
  <c r="DK8" i="22"/>
  <c r="DK93" i="22"/>
  <c r="DK41" i="22"/>
  <c r="DK9" i="22"/>
  <c r="DL3" i="22"/>
  <c r="DK42" i="22"/>
  <c r="DK30" i="22"/>
  <c r="DH44" i="22"/>
  <c r="DG43" i="22"/>
  <c r="DH129" i="22"/>
  <c r="DG128" i="22"/>
  <c r="DC409" i="22"/>
  <c r="DD401" i="22"/>
  <c r="DJ360" i="22"/>
  <c r="DJ361" i="22" s="1"/>
  <c r="DJ362" i="22" s="1"/>
  <c r="DJ230" i="22"/>
  <c r="DK334" i="22"/>
  <c r="DK337" i="22"/>
  <c r="DK142" i="22"/>
  <c r="DK130" i="22"/>
  <c r="DK141" i="22"/>
  <c r="DK131" i="22"/>
  <c r="DK119" i="22"/>
  <c r="DK108" i="22"/>
  <c r="DK120" i="22"/>
  <c r="DK86" i="22"/>
  <c r="DK46" i="22"/>
  <c r="DK109" i="22"/>
  <c r="DK98" i="22"/>
  <c r="DK68" i="22"/>
  <c r="DK56" i="22"/>
  <c r="DK87" i="22"/>
  <c r="DK23" i="22"/>
  <c r="DK67" i="22"/>
  <c r="DK57" i="22"/>
  <c r="DK35" i="22"/>
  <c r="DK12" i="22"/>
  <c r="DK24" i="22"/>
  <c r="DL2" i="22"/>
  <c r="DK97" i="22"/>
  <c r="DK34" i="22"/>
  <c r="DK13" i="22"/>
  <c r="DK45" i="22"/>
  <c r="DH22" i="22"/>
  <c r="DG21" i="22"/>
  <c r="DG234" i="22"/>
  <c r="DH85" i="22"/>
  <c r="DG84" i="22"/>
  <c r="DJ395" i="22"/>
  <c r="DJ402" i="22" s="1"/>
  <c r="DI369" i="22"/>
  <c r="DK403" i="22"/>
  <c r="DF169" i="22"/>
  <c r="DJ236" i="22"/>
  <c r="DJ237" i="22" s="1"/>
  <c r="DJ238" i="22" s="1"/>
  <c r="DJ394" i="22"/>
  <c r="DJ400" i="22" s="1"/>
  <c r="DI363" i="22"/>
  <c r="DG175" i="22"/>
  <c r="DG229" i="22"/>
  <c r="DG170" i="22"/>
  <c r="DG10" i="22"/>
  <c r="DH11" i="22"/>
  <c r="DG171" i="22"/>
  <c r="DG106" i="22"/>
  <c r="DH107" i="22"/>
  <c r="DH118" i="22"/>
  <c r="DG117" i="22"/>
  <c r="DH147" i="22"/>
  <c r="DH81" i="22"/>
  <c r="DH92" i="22"/>
  <c r="DH125" i="22"/>
  <c r="DH114" i="22"/>
  <c r="DH103" i="22"/>
  <c r="DJ408" i="22"/>
  <c r="DJ372" i="22"/>
  <c r="DJ231" i="22"/>
  <c r="DJ74" i="22"/>
  <c r="DJ148" i="22"/>
  <c r="DG54" i="22"/>
  <c r="DH55" i="22"/>
  <c r="DH96" i="22"/>
  <c r="DG95" i="22"/>
  <c r="DJ232" i="22" l="1"/>
  <c r="DJ233" i="22" s="1"/>
  <c r="DJ300" i="22"/>
  <c r="C300" i="22" s="1"/>
  <c r="CB190" i="22"/>
  <c r="CB189" i="22"/>
  <c r="DI73" i="22"/>
  <c r="DI18" i="22"/>
  <c r="DI51" i="22"/>
  <c r="DI7" i="22"/>
  <c r="DI40" i="22"/>
  <c r="DI29" i="22"/>
  <c r="DL334" i="22"/>
  <c r="DL337" i="22"/>
  <c r="DL141" i="22"/>
  <c r="DL131" i="22"/>
  <c r="DL130" i="22"/>
  <c r="DL108" i="22"/>
  <c r="DL142" i="22"/>
  <c r="DL120" i="22"/>
  <c r="DL109" i="22"/>
  <c r="DL119" i="22"/>
  <c r="DL98" i="22"/>
  <c r="DL68" i="22"/>
  <c r="DL56" i="22"/>
  <c r="DL87" i="22"/>
  <c r="DL45" i="22"/>
  <c r="DL97" i="22"/>
  <c r="DL67" i="22"/>
  <c r="DL86" i="22"/>
  <c r="DL57" i="22"/>
  <c r="DL46" i="22"/>
  <c r="DL35" i="22"/>
  <c r="DL12" i="22"/>
  <c r="DL24" i="22"/>
  <c r="DM2" i="22"/>
  <c r="DL34" i="22"/>
  <c r="DL13" i="22"/>
  <c r="DL23" i="22"/>
  <c r="DD409" i="22"/>
  <c r="DE401" i="22"/>
  <c r="DK231" i="22"/>
  <c r="DK232" i="22" s="1"/>
  <c r="DK233" i="22" s="1"/>
  <c r="DK372" i="22"/>
  <c r="DK236" i="22"/>
  <c r="DK237" i="22" s="1"/>
  <c r="DK238" i="22" s="1"/>
  <c r="DK148" i="22"/>
  <c r="DI55" i="22"/>
  <c r="DH54" i="22"/>
  <c r="DK395" i="22"/>
  <c r="DK402" i="22" s="1"/>
  <c r="DJ369" i="22"/>
  <c r="DK408" i="22"/>
  <c r="DI129" i="22"/>
  <c r="DH128" i="22"/>
  <c r="DG169" i="22"/>
  <c r="DH95" i="22"/>
  <c r="DI96" i="22"/>
  <c r="DG228" i="22"/>
  <c r="DL403" i="22"/>
  <c r="DK74" i="22"/>
  <c r="DK235" i="22"/>
  <c r="DK366" i="22"/>
  <c r="DK367" i="22" s="1"/>
  <c r="DK368" i="22" s="1"/>
  <c r="DI44" i="22"/>
  <c r="DH43" i="22"/>
  <c r="DI22" i="22"/>
  <c r="DH21" i="22"/>
  <c r="DI118" i="22"/>
  <c r="DH117" i="22"/>
  <c r="DI147" i="22"/>
  <c r="DI125" i="22"/>
  <c r="DI81" i="22"/>
  <c r="DI114" i="22"/>
  <c r="DI103" i="22"/>
  <c r="DI92" i="22"/>
  <c r="DL226" i="22"/>
  <c r="DL330" i="22"/>
  <c r="DM386" i="22" s="1"/>
  <c r="DM393" i="22" s="1"/>
  <c r="DM399" i="22" s="1"/>
  <c r="DM407" i="22" s="1"/>
  <c r="DM413" i="22" s="1"/>
  <c r="DL149" i="22"/>
  <c r="DL127" i="22"/>
  <c r="DL150" i="22"/>
  <c r="DL126" i="22"/>
  <c r="DL116" i="22"/>
  <c r="DL104" i="22"/>
  <c r="DL105" i="22"/>
  <c r="DL83" i="22"/>
  <c r="DL52" i="22"/>
  <c r="DL75" i="22"/>
  <c r="DL53" i="22"/>
  <c r="DL93" i="22"/>
  <c r="CC190" i="22" s="1"/>
  <c r="DL76" i="22"/>
  <c r="DL20" i="22"/>
  <c r="DL8" i="22"/>
  <c r="DL41" i="22"/>
  <c r="DL9" i="22"/>
  <c r="DM3" i="22"/>
  <c r="DL115" i="22"/>
  <c r="DL94" i="22"/>
  <c r="DL42" i="22"/>
  <c r="DL30" i="22"/>
  <c r="DL82" i="22"/>
  <c r="DL19" i="22"/>
  <c r="DL31" i="22"/>
  <c r="DK230" i="22"/>
  <c r="DK360" i="22"/>
  <c r="DK361" i="22" s="1"/>
  <c r="DK362" i="22" s="1"/>
  <c r="DH32" i="22"/>
  <c r="DI33" i="22"/>
  <c r="DI107" i="22"/>
  <c r="DH106" i="22"/>
  <c r="DH234" i="22"/>
  <c r="DI85" i="22"/>
  <c r="DH84" i="22"/>
  <c r="DK394" i="22"/>
  <c r="DK400" i="22" s="1"/>
  <c r="DJ363" i="22"/>
  <c r="DH175" i="22"/>
  <c r="DH170" i="22"/>
  <c r="DH229" i="22"/>
  <c r="DI11" i="22"/>
  <c r="DH10" i="22"/>
  <c r="DH171" i="22"/>
  <c r="CC189" i="22" l="1"/>
  <c r="DH228" i="22"/>
  <c r="DL394" i="22"/>
  <c r="DL400" i="22" s="1"/>
  <c r="DK363" i="22"/>
  <c r="DL74" i="22"/>
  <c r="DM337" i="22"/>
  <c r="DM141" i="22"/>
  <c r="DM131" i="22"/>
  <c r="DM334" i="22"/>
  <c r="DM142" i="22"/>
  <c r="DM120" i="22"/>
  <c r="DM109" i="22"/>
  <c r="DM119" i="22"/>
  <c r="DM87" i="22"/>
  <c r="DM45" i="22"/>
  <c r="DM108" i="22"/>
  <c r="DM97" i="22"/>
  <c r="DM67" i="22"/>
  <c r="DM57" i="22"/>
  <c r="DM130" i="22"/>
  <c r="DM86" i="22"/>
  <c r="DM56" i="22"/>
  <c r="DM24" i="22"/>
  <c r="DN2" i="22"/>
  <c r="DM68" i="22"/>
  <c r="DM34" i="22"/>
  <c r="DM13" i="22"/>
  <c r="DM23" i="22"/>
  <c r="DM98" i="22"/>
  <c r="DM35" i="22"/>
  <c r="DM12" i="22"/>
  <c r="DM46" i="22"/>
  <c r="DI229" i="22"/>
  <c r="DI170" i="22"/>
  <c r="DI175" i="22"/>
  <c r="DJ11" i="22"/>
  <c r="DI10" i="22"/>
  <c r="DI171" i="22"/>
  <c r="DL372" i="22"/>
  <c r="DL231" i="22"/>
  <c r="DL232" i="22" s="1"/>
  <c r="DL233" i="22" s="1"/>
  <c r="DL148" i="22"/>
  <c r="DI95" i="22"/>
  <c r="DJ96" i="22"/>
  <c r="DI128" i="22"/>
  <c r="DJ129" i="22"/>
  <c r="DL408" i="22"/>
  <c r="DJ55" i="22"/>
  <c r="DI54" i="22"/>
  <c r="DL360" i="22"/>
  <c r="DL361" i="22" s="1"/>
  <c r="DL362" i="22" s="1"/>
  <c r="DL230" i="22"/>
  <c r="DH169" i="22"/>
  <c r="DM330" i="22"/>
  <c r="DN386" i="22" s="1"/>
  <c r="DN393" i="22" s="1"/>
  <c r="DN399" i="22" s="1"/>
  <c r="DN407" i="22" s="1"/>
  <c r="DN413" i="22" s="1"/>
  <c r="DM226" i="22"/>
  <c r="DM150" i="22"/>
  <c r="DM149" i="22"/>
  <c r="DM127" i="22"/>
  <c r="DM105" i="22"/>
  <c r="DM115" i="22"/>
  <c r="DM75" i="22"/>
  <c r="DM53" i="22"/>
  <c r="DM126" i="22"/>
  <c r="DM104" i="22"/>
  <c r="DM93" i="22"/>
  <c r="DM76" i="22"/>
  <c r="DM94" i="22"/>
  <c r="DM82" i="22"/>
  <c r="DM116" i="22"/>
  <c r="DM52" i="22"/>
  <c r="DM41" i="22"/>
  <c r="DM9" i="22"/>
  <c r="DN3" i="22"/>
  <c r="DM42" i="22"/>
  <c r="DM30" i="22"/>
  <c r="DM31" i="22"/>
  <c r="DM19" i="22"/>
  <c r="DM20" i="22"/>
  <c r="DM8" i="22"/>
  <c r="DM83" i="22"/>
  <c r="DI234" i="22"/>
  <c r="DI84" i="22"/>
  <c r="DJ85" i="22"/>
  <c r="DJ147" i="22"/>
  <c r="DJ125" i="22"/>
  <c r="DJ114" i="22"/>
  <c r="DJ103" i="22"/>
  <c r="DJ81" i="22"/>
  <c r="DJ92" i="22"/>
  <c r="DJ73" i="22"/>
  <c r="DJ51" i="22"/>
  <c r="DJ7" i="22"/>
  <c r="DJ40" i="22"/>
  <c r="DJ18" i="22"/>
  <c r="DJ29" i="22"/>
  <c r="DL236" i="22"/>
  <c r="DL237" i="22" s="1"/>
  <c r="DL238" i="22" s="1"/>
  <c r="DJ107" i="22"/>
  <c r="DI106" i="22"/>
  <c r="DI32" i="22"/>
  <c r="DJ33" i="22"/>
  <c r="DI21" i="22"/>
  <c r="DJ22" i="22"/>
  <c r="DL366" i="22"/>
  <c r="DL367" i="22" s="1"/>
  <c r="DL368" i="22" s="1"/>
  <c r="DL235" i="22"/>
  <c r="DI117" i="22"/>
  <c r="DJ118" i="22"/>
  <c r="DL395" i="22"/>
  <c r="DL402" i="22" s="1"/>
  <c r="DK369" i="22"/>
  <c r="DM403" i="22"/>
  <c r="DE409" i="22"/>
  <c r="DF401" i="22"/>
  <c r="DJ44" i="22"/>
  <c r="DI43" i="22"/>
  <c r="CD190" i="22" l="1"/>
  <c r="CD189" i="22"/>
  <c r="DN403" i="22"/>
  <c r="DM236" i="22"/>
  <c r="DM237" i="22" s="1"/>
  <c r="DM238" i="22" s="1"/>
  <c r="DF409" i="22"/>
  <c r="DG401" i="22"/>
  <c r="DK147" i="22"/>
  <c r="DK81" i="22"/>
  <c r="DK92" i="22"/>
  <c r="DK114" i="22"/>
  <c r="DK103" i="22"/>
  <c r="DK125" i="22"/>
  <c r="DM372" i="22"/>
  <c r="DM231" i="22"/>
  <c r="DM232" i="22" s="1"/>
  <c r="DM233" i="22" s="1"/>
  <c r="DM366" i="22"/>
  <c r="DM367" i="22" s="1"/>
  <c r="DM368" i="22" s="1"/>
  <c r="DM235" i="22"/>
  <c r="DM148" i="22"/>
  <c r="DN337" i="22"/>
  <c r="DN142" i="22"/>
  <c r="DN130" i="22"/>
  <c r="DN334" i="22"/>
  <c r="DN109" i="22"/>
  <c r="DN141" i="22"/>
  <c r="DN119" i="22"/>
  <c r="DN108" i="22"/>
  <c r="DN97" i="22"/>
  <c r="DN67" i="22"/>
  <c r="DN57" i="22"/>
  <c r="DN131" i="22"/>
  <c r="DN86" i="22"/>
  <c r="DN46" i="22"/>
  <c r="DN98" i="22"/>
  <c r="DN68" i="22"/>
  <c r="DN34" i="22"/>
  <c r="DN13" i="22"/>
  <c r="DN23" i="22"/>
  <c r="DN120" i="22"/>
  <c r="DN45" i="22"/>
  <c r="DN35" i="22"/>
  <c r="DN12" i="22"/>
  <c r="DN87" i="22"/>
  <c r="DN56" i="22"/>
  <c r="DN24" i="22"/>
  <c r="DO2" i="22"/>
  <c r="DK33" i="22"/>
  <c r="DJ32" i="22"/>
  <c r="DJ54" i="22"/>
  <c r="DK55" i="22"/>
  <c r="DJ106" i="22"/>
  <c r="DK107" i="22"/>
  <c r="DM360" i="22"/>
  <c r="DM361" i="22" s="1"/>
  <c r="DM362" i="22" s="1"/>
  <c r="DM230" i="22"/>
  <c r="DJ229" i="22"/>
  <c r="DJ170" i="22"/>
  <c r="DJ175" i="22"/>
  <c r="DJ10" i="22"/>
  <c r="DK11" i="22"/>
  <c r="DJ171" i="22"/>
  <c r="DJ234" i="22"/>
  <c r="DJ84" i="22"/>
  <c r="DK85" i="22"/>
  <c r="DM394" i="22"/>
  <c r="DM400" i="22" s="1"/>
  <c r="DL363" i="22"/>
  <c r="DM395" i="22"/>
  <c r="DM402" i="22" s="1"/>
  <c r="DL369" i="22"/>
  <c r="DJ21" i="22"/>
  <c r="DK22" i="22"/>
  <c r="DJ117" i="22"/>
  <c r="DK118" i="22"/>
  <c r="DM408" i="22"/>
  <c r="DI169" i="22"/>
  <c r="DK73" i="22"/>
  <c r="DK29" i="22"/>
  <c r="DK51" i="22"/>
  <c r="DK18" i="22"/>
  <c r="DK7" i="22"/>
  <c r="DK40" i="22"/>
  <c r="DK44" i="22"/>
  <c r="DJ43" i="22"/>
  <c r="DK96" i="22"/>
  <c r="DJ95" i="22"/>
  <c r="DJ128" i="22"/>
  <c r="DK129" i="22"/>
  <c r="DN330" i="22"/>
  <c r="DO386" i="22" s="1"/>
  <c r="DO393" i="22" s="1"/>
  <c r="DO399" i="22" s="1"/>
  <c r="DO407" i="22" s="1"/>
  <c r="DO413" i="22" s="1"/>
  <c r="DN226" i="22"/>
  <c r="DN126" i="22"/>
  <c r="DN150" i="22"/>
  <c r="DN149" i="22"/>
  <c r="DN115" i="22"/>
  <c r="DN116" i="22"/>
  <c r="DN104" i="22"/>
  <c r="DN93" i="22"/>
  <c r="CE190" i="22" s="1"/>
  <c r="DN76" i="22"/>
  <c r="DN127" i="22"/>
  <c r="DN105" i="22"/>
  <c r="DN94" i="22"/>
  <c r="DN82" i="22"/>
  <c r="DN83" i="22"/>
  <c r="DN75" i="22"/>
  <c r="DN53" i="22"/>
  <c r="DN42" i="22"/>
  <c r="DN30" i="22"/>
  <c r="DN31" i="22"/>
  <c r="DN19" i="22"/>
  <c r="DN20" i="22"/>
  <c r="DN8" i="22"/>
  <c r="DN52" i="22"/>
  <c r="DN9" i="22"/>
  <c r="DN41" i="22"/>
  <c r="DO3" i="22"/>
  <c r="DM74" i="22"/>
  <c r="DI228" i="22"/>
  <c r="CE189" i="22" l="1"/>
  <c r="DJ228" i="22"/>
  <c r="DN236" i="22"/>
  <c r="DN237" i="22" s="1"/>
  <c r="DN238" i="22" s="1"/>
  <c r="DN230" i="22"/>
  <c r="DN360" i="22"/>
  <c r="DN361" i="22" s="1"/>
  <c r="DN362" i="22" s="1"/>
  <c r="DJ169" i="22"/>
  <c r="DK43" i="22"/>
  <c r="DL44" i="22"/>
  <c r="DL147" i="22"/>
  <c r="DL125" i="22"/>
  <c r="DL81" i="22"/>
  <c r="DL92" i="22"/>
  <c r="DL114" i="22"/>
  <c r="DL103" i="22"/>
  <c r="DL96" i="22"/>
  <c r="DK95" i="22"/>
  <c r="DO330" i="22"/>
  <c r="DP386" i="22" s="1"/>
  <c r="DP393" i="22" s="1"/>
  <c r="DP399" i="22" s="1"/>
  <c r="DP407" i="22" s="1"/>
  <c r="DP413" i="22" s="1"/>
  <c r="DO126" i="22"/>
  <c r="DO149" i="22"/>
  <c r="DO127" i="22"/>
  <c r="DO226" i="22"/>
  <c r="DO150" i="22"/>
  <c r="DO115" i="22"/>
  <c r="DO116" i="22"/>
  <c r="DO104" i="22"/>
  <c r="DO105" i="22"/>
  <c r="DO94" i="22"/>
  <c r="DO82" i="22"/>
  <c r="DO83" i="22"/>
  <c r="DO52" i="22"/>
  <c r="DO75" i="22"/>
  <c r="DO76" i="22"/>
  <c r="DO31" i="22"/>
  <c r="DO19" i="22"/>
  <c r="CF189" i="22" s="1"/>
  <c r="DO93" i="22"/>
  <c r="DO20" i="22"/>
  <c r="DO8" i="22"/>
  <c r="DO41" i="22"/>
  <c r="DO9" i="22"/>
  <c r="DP3" i="22"/>
  <c r="DO53" i="22"/>
  <c r="DO42" i="22"/>
  <c r="DO30" i="22"/>
  <c r="DK54" i="22"/>
  <c r="DL55" i="22"/>
  <c r="DN394" i="22"/>
  <c r="DN400" i="22" s="1"/>
  <c r="DM363" i="22"/>
  <c r="DL118" i="22"/>
  <c r="DK117" i="22"/>
  <c r="DL33" i="22"/>
  <c r="DK32" i="22"/>
  <c r="DN231" i="22"/>
  <c r="DN232" i="22" s="1"/>
  <c r="DN233" i="22" s="1"/>
  <c r="DN372" i="22"/>
  <c r="DN148" i="22"/>
  <c r="DK229" i="22"/>
  <c r="DK175" i="22"/>
  <c r="DK170" i="22"/>
  <c r="DK10" i="22"/>
  <c r="DL11" i="22"/>
  <c r="DK171" i="22"/>
  <c r="DO334" i="22"/>
  <c r="DO142" i="22"/>
  <c r="DO130" i="22"/>
  <c r="DO337" i="22"/>
  <c r="DO141" i="22"/>
  <c r="DO119" i="22"/>
  <c r="DO108" i="22"/>
  <c r="DO131" i="22"/>
  <c r="DO120" i="22"/>
  <c r="DO109" i="22"/>
  <c r="DO86" i="22"/>
  <c r="DO46" i="22"/>
  <c r="DO98" i="22"/>
  <c r="DO68" i="22"/>
  <c r="DO56" i="22"/>
  <c r="DO87" i="22"/>
  <c r="DO67" i="22"/>
  <c r="DO23" i="22"/>
  <c r="DO45" i="22"/>
  <c r="DO35" i="22"/>
  <c r="DO12" i="22"/>
  <c r="DO97" i="22"/>
  <c r="DO24" i="22"/>
  <c r="DP2" i="22"/>
  <c r="DO13" i="22"/>
  <c r="DO57" i="22"/>
  <c r="DO34" i="22"/>
  <c r="DN395" i="22"/>
  <c r="DN402" i="22" s="1"/>
  <c r="DM369" i="22"/>
  <c r="DL129" i="22"/>
  <c r="DK128" i="22"/>
  <c r="DK234" i="22"/>
  <c r="DL85" i="22"/>
  <c r="DK84" i="22"/>
  <c r="DO403" i="22"/>
  <c r="DG409" i="22"/>
  <c r="DH401" i="22"/>
  <c r="DN366" i="22"/>
  <c r="DN367" i="22" s="1"/>
  <c r="DN368" i="22" s="1"/>
  <c r="DN235" i="22"/>
  <c r="DN74" i="22"/>
  <c r="DL22" i="22"/>
  <c r="DK21" i="22"/>
  <c r="DL73" i="22"/>
  <c r="DL29" i="22"/>
  <c r="DL7" i="22"/>
  <c r="DL18" i="22"/>
  <c r="DL51" i="22"/>
  <c r="DL40" i="22"/>
  <c r="DN408" i="22"/>
  <c r="DK106" i="22"/>
  <c r="DL107" i="22"/>
  <c r="CF190" i="22" l="1"/>
  <c r="DK169" i="22"/>
  <c r="DO372" i="22"/>
  <c r="DO231" i="22"/>
  <c r="DO232" i="22" s="1"/>
  <c r="DO233" i="22" s="1"/>
  <c r="DM107" i="22"/>
  <c r="DL106" i="22"/>
  <c r="DO395" i="22"/>
  <c r="DO402" i="22" s="1"/>
  <c r="DN369" i="22"/>
  <c r="DP403" i="22"/>
  <c r="DM147" i="22"/>
  <c r="DM125" i="22"/>
  <c r="DM81" i="22"/>
  <c r="DM103" i="22"/>
  <c r="DM92" i="22"/>
  <c r="DM114" i="22"/>
  <c r="DO148" i="22"/>
  <c r="DM118" i="22"/>
  <c r="DL117" i="22"/>
  <c r="DO394" i="22"/>
  <c r="DO400" i="22" s="1"/>
  <c r="DN363" i="22"/>
  <c r="DL175" i="22"/>
  <c r="DL170" i="22"/>
  <c r="DL229" i="22"/>
  <c r="DM11" i="22"/>
  <c r="DL10" i="22"/>
  <c r="DL171" i="22"/>
  <c r="DO408" i="22"/>
  <c r="DO74" i="22"/>
  <c r="DM129" i="22"/>
  <c r="DL128" i="22"/>
  <c r="DM55" i="22"/>
  <c r="DL54" i="22"/>
  <c r="DH409" i="22"/>
  <c r="DI401" i="22"/>
  <c r="DK228" i="22"/>
  <c r="DO360" i="22"/>
  <c r="DO361" i="22" s="1"/>
  <c r="DO362" i="22" s="1"/>
  <c r="DO230" i="22"/>
  <c r="DO236" i="22"/>
  <c r="DO237" i="22" s="1"/>
  <c r="DO238" i="22" s="1"/>
  <c r="DL95" i="22"/>
  <c r="DM96" i="22"/>
  <c r="DM73" i="22"/>
  <c r="DM51" i="22"/>
  <c r="DM29" i="22"/>
  <c r="DM40" i="22"/>
  <c r="DM18" i="22"/>
  <c r="DM7" i="22"/>
  <c r="DL43" i="22"/>
  <c r="DM44" i="22"/>
  <c r="DL32" i="22"/>
  <c r="DM33" i="22"/>
  <c r="DM22" i="22"/>
  <c r="DL21" i="22"/>
  <c r="DP334" i="22"/>
  <c r="DP337" i="22"/>
  <c r="DP141" i="22"/>
  <c r="C141" i="22" s="1"/>
  <c r="DP131" i="22"/>
  <c r="C131" i="22" s="1"/>
  <c r="DP142" i="22"/>
  <c r="C142" i="22" s="1"/>
  <c r="DP108" i="22"/>
  <c r="DP120" i="22"/>
  <c r="C120" i="22" s="1"/>
  <c r="DP130" i="22"/>
  <c r="DP109" i="22"/>
  <c r="C109" i="22" s="1"/>
  <c r="DP98" i="22"/>
  <c r="C98" i="22" s="1"/>
  <c r="DP68" i="22"/>
  <c r="C68" i="22" s="1"/>
  <c r="DP56" i="22"/>
  <c r="DP87" i="22"/>
  <c r="C87" i="22" s="1"/>
  <c r="DP45" i="22"/>
  <c r="DP97" i="22"/>
  <c r="DP67" i="22"/>
  <c r="C67" i="22" s="1"/>
  <c r="DP35" i="22"/>
  <c r="C35" i="22" s="1"/>
  <c r="DP12" i="22"/>
  <c r="DP119" i="22"/>
  <c r="DP24" i="22"/>
  <c r="C24" i="22" s="1"/>
  <c r="DP57" i="22"/>
  <c r="C57" i="22" s="1"/>
  <c r="DP46" i="22"/>
  <c r="C46" i="22" s="1"/>
  <c r="DP34" i="22"/>
  <c r="DP13" i="22"/>
  <c r="C13" i="22" s="1"/>
  <c r="DP23" i="22"/>
  <c r="DP86" i="22"/>
  <c r="DP330" i="22"/>
  <c r="DP226" i="22"/>
  <c r="DP149" i="22"/>
  <c r="DP127" i="22"/>
  <c r="C127" i="22" s="1"/>
  <c r="A127" i="22" s="1"/>
  <c r="DP150" i="22"/>
  <c r="C150" i="22" s="1"/>
  <c r="A150" i="22" s="1"/>
  <c r="DP116" i="22"/>
  <c r="C116" i="22" s="1"/>
  <c r="A116" i="22" s="1"/>
  <c r="DP104" i="22"/>
  <c r="C104" i="22" s="1"/>
  <c r="A104" i="22" s="1"/>
  <c r="DP105" i="22"/>
  <c r="C105" i="22" s="1"/>
  <c r="A105" i="22" s="1"/>
  <c r="DP126" i="22"/>
  <c r="C126" i="22" s="1"/>
  <c r="A126" i="22" s="1"/>
  <c r="DP83" i="22"/>
  <c r="DP52" i="22"/>
  <c r="C52" i="22" s="1"/>
  <c r="A52" i="22" s="1"/>
  <c r="DP75" i="22"/>
  <c r="DP53" i="22"/>
  <c r="C53" i="22" s="1"/>
  <c r="A53" i="22" s="1"/>
  <c r="DP115" i="22"/>
  <c r="C115" i="22" s="1"/>
  <c r="A115" i="22" s="1"/>
  <c r="DP93" i="22"/>
  <c r="CJ190" i="22" s="1"/>
  <c r="DP76" i="22"/>
  <c r="C76" i="22" s="1"/>
  <c r="A76" i="22" s="1"/>
  <c r="DP20" i="22"/>
  <c r="C20" i="22" s="1"/>
  <c r="A20" i="22" s="1"/>
  <c r="DP8" i="22"/>
  <c r="DP94" i="22"/>
  <c r="C94" i="22" s="1"/>
  <c r="A94" i="22" s="1"/>
  <c r="DP41" i="22"/>
  <c r="C41" i="22" s="1"/>
  <c r="A41" i="22" s="1"/>
  <c r="DP9" i="22"/>
  <c r="DP82" i="22"/>
  <c r="DP42" i="22"/>
  <c r="C42" i="22" s="1"/>
  <c r="A42" i="22" s="1"/>
  <c r="DP30" i="22"/>
  <c r="C30" i="22" s="1"/>
  <c r="A30" i="22" s="1"/>
  <c r="DP31" i="22"/>
  <c r="C31" i="22" s="1"/>
  <c r="A31" i="22" s="1"/>
  <c r="DP19" i="22"/>
  <c r="DO366" i="22"/>
  <c r="DO367" i="22" s="1"/>
  <c r="DO368" i="22" s="1"/>
  <c r="DO235" i="22"/>
  <c r="DL234" i="22"/>
  <c r="DM85" i="22"/>
  <c r="DL84" i="22"/>
  <c r="CH190" i="22" l="1"/>
  <c r="DM190" i="22"/>
  <c r="CK190" i="22"/>
  <c r="CL190" i="22"/>
  <c r="CI190" i="22"/>
  <c r="CG190" i="22"/>
  <c r="DP189" i="22"/>
  <c r="CH189" i="22"/>
  <c r="CJ189" i="22"/>
  <c r="CL189" i="22"/>
  <c r="CK189" i="22"/>
  <c r="CG189" i="22"/>
  <c r="CI189" i="22"/>
  <c r="DL189" i="22"/>
  <c r="DP190" i="22"/>
  <c r="DN190" i="22"/>
  <c r="DO190" i="22"/>
  <c r="C86" i="22"/>
  <c r="C12" i="22"/>
  <c r="DP394" i="22"/>
  <c r="DP400" i="22" s="1"/>
  <c r="DO363" i="22"/>
  <c r="DL228" i="22"/>
  <c r="DM234" i="22"/>
  <c r="DM84" i="22"/>
  <c r="DN85" i="22"/>
  <c r="C23" i="22"/>
  <c r="DM229" i="22"/>
  <c r="DM175" i="22"/>
  <c r="DM170" i="22"/>
  <c r="DN11" i="22"/>
  <c r="DM10" i="22"/>
  <c r="DM171" i="22"/>
  <c r="DN55" i="22"/>
  <c r="DM54" i="22"/>
  <c r="DL169" i="22"/>
  <c r="DM117" i="22"/>
  <c r="DN118" i="22"/>
  <c r="DM128" i="22"/>
  <c r="DN129" i="22"/>
  <c r="DP372" i="22"/>
  <c r="DP231" i="22"/>
  <c r="DP232" i="22" s="1"/>
  <c r="DP233" i="22" s="1"/>
  <c r="C9" i="22"/>
  <c r="C249" i="22"/>
  <c r="C250" i="22"/>
  <c r="DN147" i="22"/>
  <c r="DN92" i="22"/>
  <c r="DN103" i="22"/>
  <c r="DN81" i="22"/>
  <c r="DN114" i="22"/>
  <c r="DN125" i="22"/>
  <c r="DP74" i="22"/>
  <c r="C75" i="22"/>
  <c r="DP395" i="22"/>
  <c r="DP402" i="22" s="1"/>
  <c r="DO369" i="22"/>
  <c r="C93" i="22"/>
  <c r="A93" i="22" s="1"/>
  <c r="CM190" i="22"/>
  <c r="CN190" i="22"/>
  <c r="CQ190" i="22"/>
  <c r="CO190" i="22"/>
  <c r="CP190" i="22"/>
  <c r="CU190" i="22"/>
  <c r="CR190" i="22"/>
  <c r="CV190" i="22"/>
  <c r="CT190" i="22"/>
  <c r="CS190" i="22"/>
  <c r="CY190" i="22"/>
  <c r="CW190" i="22"/>
  <c r="CZ190" i="22"/>
  <c r="CX190" i="22"/>
  <c r="DC190" i="22"/>
  <c r="DB190" i="22"/>
  <c r="DA190" i="22"/>
  <c r="DD190" i="22"/>
  <c r="DH190" i="22"/>
  <c r="DF190" i="22"/>
  <c r="DE190" i="22"/>
  <c r="DG190" i="22"/>
  <c r="DJ190" i="22"/>
  <c r="DI190" i="22"/>
  <c r="DL190" i="22"/>
  <c r="C56" i="22"/>
  <c r="C130" i="22"/>
  <c r="DM21" i="22"/>
  <c r="DN22" i="22"/>
  <c r="DK190" i="22"/>
  <c r="DM95" i="22"/>
  <c r="DN96" i="22"/>
  <c r="DP408" i="22"/>
  <c r="C45" i="22"/>
  <c r="C108" i="22"/>
  <c r="DM32" i="22"/>
  <c r="DN33" i="22"/>
  <c r="C19" i="22"/>
  <c r="CM189" i="22"/>
  <c r="CN189" i="22"/>
  <c r="CP189" i="22"/>
  <c r="CO189" i="22"/>
  <c r="CR189" i="22"/>
  <c r="CQ189" i="22"/>
  <c r="CS189" i="22"/>
  <c r="CW189" i="22"/>
  <c r="CV189" i="22"/>
  <c r="CT189" i="22"/>
  <c r="CU189" i="22"/>
  <c r="CY189" i="22"/>
  <c r="CZ189" i="22"/>
  <c r="CX189" i="22"/>
  <c r="DA189" i="22"/>
  <c r="DB189" i="22"/>
  <c r="DD189" i="22"/>
  <c r="DE189" i="22"/>
  <c r="DC189" i="22"/>
  <c r="DH189" i="22"/>
  <c r="DF189" i="22"/>
  <c r="DG189" i="22"/>
  <c r="DJ189" i="22"/>
  <c r="DI189" i="22"/>
  <c r="DO189" i="22"/>
  <c r="DN189" i="22"/>
  <c r="DM189" i="22"/>
  <c r="DP366" i="22"/>
  <c r="DP367" i="22" s="1"/>
  <c r="DP368" i="22" s="1"/>
  <c r="DP369" i="22" s="1"/>
  <c r="DP235" i="22"/>
  <c r="C82" i="22"/>
  <c r="DP360" i="22"/>
  <c r="DP361" i="22" s="1"/>
  <c r="DP362" i="22" s="1"/>
  <c r="DP363" i="22" s="1"/>
  <c r="DP230" i="22"/>
  <c r="C8" i="22"/>
  <c r="DP236" i="22"/>
  <c r="DP237" i="22" s="1"/>
  <c r="DP238" i="22" s="1"/>
  <c r="C83" i="22"/>
  <c r="DP148" i="22"/>
  <c r="C149" i="22"/>
  <c r="C34" i="22"/>
  <c r="C119" i="22"/>
  <c r="C97" i="22"/>
  <c r="DN44" i="22"/>
  <c r="DM43" i="22"/>
  <c r="DI409" i="22"/>
  <c r="DJ401" i="22"/>
  <c r="C245" i="22"/>
  <c r="C244" i="22"/>
  <c r="DN73" i="22"/>
  <c r="DN18" i="22"/>
  <c r="DN29" i="22"/>
  <c r="DN51" i="22"/>
  <c r="DN7" i="22"/>
  <c r="DN40" i="22"/>
  <c r="DK189" i="22"/>
  <c r="DN107" i="22"/>
  <c r="DM106" i="22"/>
  <c r="DN21" i="22" l="1"/>
  <c r="DO22" i="22"/>
  <c r="C235" i="22"/>
  <c r="C247" i="22" s="1"/>
  <c r="A82" i="22"/>
  <c r="DN234" i="22"/>
  <c r="DN84" i="22"/>
  <c r="DO85" i="22"/>
  <c r="DM169" i="22"/>
  <c r="DN229" i="22"/>
  <c r="DN170" i="22"/>
  <c r="DN175" i="22"/>
  <c r="DN10" i="22"/>
  <c r="DO11" i="22"/>
  <c r="DN171" i="22"/>
  <c r="DJ409" i="22"/>
  <c r="DK401" i="22"/>
  <c r="C230" i="22"/>
  <c r="C242" i="22" s="1"/>
  <c r="A8" i="22"/>
  <c r="DO147" i="22"/>
  <c r="DO92" i="22"/>
  <c r="DO125" i="22"/>
  <c r="DO81" i="22"/>
  <c r="DO103" i="22"/>
  <c r="DO114" i="22"/>
  <c r="DN106" i="22"/>
  <c r="DO107" i="22"/>
  <c r="DO44" i="22"/>
  <c r="DN43" i="22"/>
  <c r="DN54" i="22"/>
  <c r="DO55" i="22"/>
  <c r="DP147" i="22"/>
  <c r="C147" i="22" s="1"/>
  <c r="DP103" i="22"/>
  <c r="DP92" i="22"/>
  <c r="DP114" i="22"/>
  <c r="DP81" i="22"/>
  <c r="DP125" i="22"/>
  <c r="A19" i="22"/>
  <c r="DN128" i="22"/>
  <c r="DO129" i="22"/>
  <c r="DO96" i="22"/>
  <c r="DN95" i="22"/>
  <c r="DM228" i="22"/>
  <c r="DO73" i="22"/>
  <c r="DO51" i="22"/>
  <c r="DO7" i="22"/>
  <c r="DO40" i="22"/>
  <c r="DO18" i="22"/>
  <c r="DO29" i="22"/>
  <c r="DM152" i="22"/>
  <c r="DI152" i="22"/>
  <c r="DE152" i="22"/>
  <c r="DA152" i="22"/>
  <c r="CW152" i="22"/>
  <c r="CS152" i="22"/>
  <c r="CO152" i="22"/>
  <c r="CK152" i="22"/>
  <c r="CG152" i="22"/>
  <c r="CC152" i="22"/>
  <c r="BY152" i="22"/>
  <c r="BU152" i="22"/>
  <c r="BQ152" i="22"/>
  <c r="BM152" i="22"/>
  <c r="BI152" i="22"/>
  <c r="BE152" i="22"/>
  <c r="BA152" i="22"/>
  <c r="AW152" i="22"/>
  <c r="AS152" i="22"/>
  <c r="AO152" i="22"/>
  <c r="AK152" i="22"/>
  <c r="AG152" i="22"/>
  <c r="AC152" i="22"/>
  <c r="DP152" i="22"/>
  <c r="DL152" i="22"/>
  <c r="DH152" i="22"/>
  <c r="DD152" i="22"/>
  <c r="CZ152" i="22"/>
  <c r="CV152" i="22"/>
  <c r="CR152" i="22"/>
  <c r="CN152" i="22"/>
  <c r="CJ152" i="22"/>
  <c r="CF152" i="22"/>
  <c r="CB152" i="22"/>
  <c r="BX152" i="22"/>
  <c r="BT152" i="22"/>
  <c r="BP152" i="22"/>
  <c r="BL152" i="22"/>
  <c r="BH152" i="22"/>
  <c r="BD152" i="22"/>
  <c r="AZ152" i="22"/>
  <c r="AV152" i="22"/>
  <c r="AR152" i="22"/>
  <c r="AN152" i="22"/>
  <c r="AJ152" i="22"/>
  <c r="AF152" i="22"/>
  <c r="DJ152" i="22"/>
  <c r="DB152" i="22"/>
  <c r="CT152" i="22"/>
  <c r="CL152" i="22"/>
  <c r="CD152" i="22"/>
  <c r="BV152" i="22"/>
  <c r="BN152" i="22"/>
  <c r="BF152" i="22"/>
  <c r="AX152" i="22"/>
  <c r="AP152" i="22"/>
  <c r="AH152" i="22"/>
  <c r="DN152" i="22"/>
  <c r="DF152" i="22"/>
  <c r="CX152" i="22"/>
  <c r="CP152" i="22"/>
  <c r="CH152" i="22"/>
  <c r="BZ152" i="22"/>
  <c r="BR152" i="22"/>
  <c r="BJ152" i="22"/>
  <c r="BB152" i="22"/>
  <c r="AT152" i="22"/>
  <c r="AL152" i="22"/>
  <c r="AD152" i="22"/>
  <c r="DC152" i="22"/>
  <c r="CM152" i="22"/>
  <c r="BW152" i="22"/>
  <c r="BG152" i="22"/>
  <c r="AQ152" i="22"/>
  <c r="DO152" i="22"/>
  <c r="CY152" i="22"/>
  <c r="CI152" i="22"/>
  <c r="BS152" i="22"/>
  <c r="BC152" i="22"/>
  <c r="AM152" i="22"/>
  <c r="DK152" i="22"/>
  <c r="CU152" i="22"/>
  <c r="CE152" i="22"/>
  <c r="BO152" i="22"/>
  <c r="AY152" i="22"/>
  <c r="AI152" i="22"/>
  <c r="CA152" i="22"/>
  <c r="BK152" i="22"/>
  <c r="A149" i="22"/>
  <c r="DG152" i="22"/>
  <c r="AU152" i="22"/>
  <c r="CQ152" i="22"/>
  <c r="AE152" i="22"/>
  <c r="DO33" i="22"/>
  <c r="DN32" i="22"/>
  <c r="C236" i="22"/>
  <c r="A83" i="22"/>
  <c r="DP73" i="22"/>
  <c r="DP29" i="22"/>
  <c r="DP51" i="22"/>
  <c r="DP40" i="22"/>
  <c r="DP18" i="22"/>
  <c r="DP7" i="22"/>
  <c r="DN78" i="22"/>
  <c r="DJ78" i="22"/>
  <c r="DF78" i="22"/>
  <c r="DB78" i="22"/>
  <c r="CX78" i="22"/>
  <c r="CT78" i="22"/>
  <c r="CP78" i="22"/>
  <c r="CL78" i="22"/>
  <c r="CH78" i="22"/>
  <c r="CD78" i="22"/>
  <c r="BZ78" i="22"/>
  <c r="BV78" i="22"/>
  <c r="BR78" i="22"/>
  <c r="BN78" i="22"/>
  <c r="BJ78" i="22"/>
  <c r="BF78" i="22"/>
  <c r="BB78" i="22"/>
  <c r="AX78" i="22"/>
  <c r="AT78" i="22"/>
  <c r="AP78" i="22"/>
  <c r="AL78" i="22"/>
  <c r="AH78" i="22"/>
  <c r="AD78" i="22"/>
  <c r="DM78" i="22"/>
  <c r="DI78" i="22"/>
  <c r="DE78" i="22"/>
  <c r="DA78" i="22"/>
  <c r="CW78" i="22"/>
  <c r="CS78" i="22"/>
  <c r="CO78" i="22"/>
  <c r="CK78" i="22"/>
  <c r="CG78" i="22"/>
  <c r="CC78" i="22"/>
  <c r="BY78" i="22"/>
  <c r="BU78" i="22"/>
  <c r="BQ78" i="22"/>
  <c r="BM78" i="22"/>
  <c r="BI78" i="22"/>
  <c r="BE78" i="22"/>
  <c r="BA78" i="22"/>
  <c r="AW78" i="22"/>
  <c r="AS78" i="22"/>
  <c r="AO78" i="22"/>
  <c r="AK78" i="22"/>
  <c r="AG78" i="22"/>
  <c r="AC78" i="22"/>
  <c r="DP78" i="22"/>
  <c r="DL78" i="22"/>
  <c r="DH78" i="22"/>
  <c r="DD78" i="22"/>
  <c r="CZ78" i="22"/>
  <c r="CV78" i="22"/>
  <c r="CR78" i="22"/>
  <c r="CN78" i="22"/>
  <c r="CJ78" i="22"/>
  <c r="CF78" i="22"/>
  <c r="CB78" i="22"/>
  <c r="BX78" i="22"/>
  <c r="BT78" i="22"/>
  <c r="BP78" i="22"/>
  <c r="BL78" i="22"/>
  <c r="BH78" i="22"/>
  <c r="BD78" i="22"/>
  <c r="AZ78" i="22"/>
  <c r="AV78" i="22"/>
  <c r="AR78" i="22"/>
  <c r="AN78" i="22"/>
  <c r="AJ78" i="22"/>
  <c r="AF78" i="22"/>
  <c r="DC78" i="22"/>
  <c r="CM78" i="22"/>
  <c r="BW78" i="22"/>
  <c r="BG78" i="22"/>
  <c r="AQ78" i="22"/>
  <c r="DO78" i="22"/>
  <c r="CY78" i="22"/>
  <c r="CI78" i="22"/>
  <c r="BS78" i="22"/>
  <c r="BC78" i="22"/>
  <c r="AM78" i="22"/>
  <c r="DK78" i="22"/>
  <c r="CU78" i="22"/>
  <c r="CE78" i="22"/>
  <c r="BO78" i="22"/>
  <c r="AY78" i="22"/>
  <c r="AI78" i="22"/>
  <c r="CA78" i="22"/>
  <c r="BK78" i="22"/>
  <c r="A75" i="22"/>
  <c r="DG78" i="22"/>
  <c r="AU78" i="22"/>
  <c r="CQ78" i="22"/>
  <c r="AE78" i="22"/>
  <c r="DN117" i="22"/>
  <c r="DO118" i="22"/>
  <c r="C231" i="22"/>
  <c r="A9" i="22"/>
  <c r="DN228" i="22" l="1"/>
  <c r="C73" i="22"/>
  <c r="AF77" i="22" s="1"/>
  <c r="AF79" i="22" s="1"/>
  <c r="DP106" i="22"/>
  <c r="C103" i="22"/>
  <c r="DO170" i="22"/>
  <c r="DO229" i="22"/>
  <c r="DO175" i="22"/>
  <c r="DO10" i="22"/>
  <c r="DP11" i="22"/>
  <c r="C11" i="22" s="1"/>
  <c r="DO171" i="22"/>
  <c r="DO234" i="22"/>
  <c r="DP85" i="22"/>
  <c r="C85" i="22" s="1"/>
  <c r="DO84" i="22"/>
  <c r="C248" i="22"/>
  <c r="C258" i="22" s="1"/>
  <c r="C259" i="22" s="1"/>
  <c r="DP33" i="22"/>
  <c r="DO32" i="22"/>
  <c r="DO54" i="22"/>
  <c r="DP55" i="22"/>
  <c r="C55" i="22" s="1"/>
  <c r="DP234" i="22"/>
  <c r="DP84" i="22"/>
  <c r="C81" i="22"/>
  <c r="DP43" i="22"/>
  <c r="C40" i="22"/>
  <c r="DP128" i="22"/>
  <c r="C125" i="22"/>
  <c r="DN169" i="22"/>
  <c r="C243" i="22"/>
  <c r="C241" i="22" s="1"/>
  <c r="DP54" i="22"/>
  <c r="C51" i="22"/>
  <c r="C152" i="22"/>
  <c r="AE151" i="22"/>
  <c r="AE153" i="22" s="1"/>
  <c r="AD151" i="22"/>
  <c r="AD153" i="22" s="1"/>
  <c r="AC151" i="22"/>
  <c r="AF151" i="22"/>
  <c r="AF153" i="22" s="1"/>
  <c r="AG151" i="22"/>
  <c r="AG153" i="22" s="1"/>
  <c r="AH151" i="22"/>
  <c r="AH153" i="22" s="1"/>
  <c r="AI151" i="22"/>
  <c r="AI153" i="22" s="1"/>
  <c r="AJ151" i="22"/>
  <c r="AJ153" i="22" s="1"/>
  <c r="AK151" i="22"/>
  <c r="AK153" i="22" s="1"/>
  <c r="AL151" i="22"/>
  <c r="AL153" i="22" s="1"/>
  <c r="AM151" i="22"/>
  <c r="AM153" i="22" s="1"/>
  <c r="AN151" i="22"/>
  <c r="AN153" i="22" s="1"/>
  <c r="AO151" i="22"/>
  <c r="AO153" i="22" s="1"/>
  <c r="AP151" i="22"/>
  <c r="AP153" i="22" s="1"/>
  <c r="AQ151" i="22"/>
  <c r="AQ153" i="22" s="1"/>
  <c r="AR151" i="22"/>
  <c r="AR153" i="22" s="1"/>
  <c r="AS151" i="22"/>
  <c r="AS153" i="22" s="1"/>
  <c r="AT151" i="22"/>
  <c r="AT153" i="22" s="1"/>
  <c r="AU151" i="22"/>
  <c r="AU153" i="22" s="1"/>
  <c r="AV151" i="22"/>
  <c r="AV153" i="22" s="1"/>
  <c r="AW151" i="22"/>
  <c r="AW153" i="22" s="1"/>
  <c r="AX151" i="22"/>
  <c r="AX153" i="22" s="1"/>
  <c r="AY151" i="22"/>
  <c r="AY153" i="22" s="1"/>
  <c r="AZ151" i="22"/>
  <c r="AZ153" i="22" s="1"/>
  <c r="BA151" i="22"/>
  <c r="BA153" i="22" s="1"/>
  <c r="BB151" i="22"/>
  <c r="BB153" i="22" s="1"/>
  <c r="BC151" i="22"/>
  <c r="BC153" i="22" s="1"/>
  <c r="BD151" i="22"/>
  <c r="BD153" i="22" s="1"/>
  <c r="BE151" i="22"/>
  <c r="BE153" i="22" s="1"/>
  <c r="BF151" i="22"/>
  <c r="BF153" i="22" s="1"/>
  <c r="BG151" i="22"/>
  <c r="BG153" i="22" s="1"/>
  <c r="BH151" i="22"/>
  <c r="BH153" i="22" s="1"/>
  <c r="BI151" i="22"/>
  <c r="BI153" i="22" s="1"/>
  <c r="BJ151" i="22"/>
  <c r="BJ153" i="22" s="1"/>
  <c r="BK151" i="22"/>
  <c r="BK153" i="22" s="1"/>
  <c r="BL151" i="22"/>
  <c r="BL153" i="22" s="1"/>
  <c r="BM151" i="22"/>
  <c r="BM153" i="22" s="1"/>
  <c r="BN151" i="22"/>
  <c r="BN153" i="22" s="1"/>
  <c r="BO151" i="22"/>
  <c r="BO153" i="22" s="1"/>
  <c r="BP151" i="22"/>
  <c r="BP153" i="22" s="1"/>
  <c r="BQ151" i="22"/>
  <c r="BQ153" i="22" s="1"/>
  <c r="BR151" i="22"/>
  <c r="BR153" i="22" s="1"/>
  <c r="BS151" i="22"/>
  <c r="BS153" i="22" s="1"/>
  <c r="BT151" i="22"/>
  <c r="BT153" i="22" s="1"/>
  <c r="BU151" i="22"/>
  <c r="BU153" i="22" s="1"/>
  <c r="BV151" i="22"/>
  <c r="BV153" i="22" s="1"/>
  <c r="BW151" i="22"/>
  <c r="BW153" i="22" s="1"/>
  <c r="BX151" i="22"/>
  <c r="BX153" i="22" s="1"/>
  <c r="BY151" i="22"/>
  <c r="BY153" i="22" s="1"/>
  <c r="BZ151" i="22"/>
  <c r="BZ153" i="22" s="1"/>
  <c r="CA151" i="22"/>
  <c r="CA153" i="22" s="1"/>
  <c r="CB151" i="22"/>
  <c r="CB153" i="22" s="1"/>
  <c r="CC151" i="22"/>
  <c r="CC153" i="22" s="1"/>
  <c r="CD151" i="22"/>
  <c r="CD153" i="22" s="1"/>
  <c r="CE151" i="22"/>
  <c r="CE153" i="22" s="1"/>
  <c r="CF151" i="22"/>
  <c r="CF153" i="22" s="1"/>
  <c r="CG151" i="22"/>
  <c r="CG153" i="22" s="1"/>
  <c r="CH151" i="22"/>
  <c r="CH153" i="22" s="1"/>
  <c r="CI151" i="22"/>
  <c r="CI153" i="22" s="1"/>
  <c r="CJ151" i="22"/>
  <c r="CJ153" i="22" s="1"/>
  <c r="CK151" i="22"/>
  <c r="CK153" i="22" s="1"/>
  <c r="CL151" i="22"/>
  <c r="CL153" i="22" s="1"/>
  <c r="CM151" i="22"/>
  <c r="CM153" i="22" s="1"/>
  <c r="CN151" i="22"/>
  <c r="CN153" i="22" s="1"/>
  <c r="CO151" i="22"/>
  <c r="CO153" i="22" s="1"/>
  <c r="CP151" i="22"/>
  <c r="CP153" i="22" s="1"/>
  <c r="CQ151" i="22"/>
  <c r="CQ153" i="22" s="1"/>
  <c r="CR151" i="22"/>
  <c r="CR153" i="22" s="1"/>
  <c r="CS151" i="22"/>
  <c r="CS153" i="22" s="1"/>
  <c r="CT151" i="22"/>
  <c r="CT153" i="22" s="1"/>
  <c r="CU151" i="22"/>
  <c r="CU153" i="22" s="1"/>
  <c r="CV151" i="22"/>
  <c r="CV153" i="22" s="1"/>
  <c r="CW151" i="22"/>
  <c r="CW153" i="22" s="1"/>
  <c r="CX151" i="22"/>
  <c r="CX153" i="22" s="1"/>
  <c r="CY151" i="22"/>
  <c r="CY153" i="22" s="1"/>
  <c r="CZ151" i="22"/>
  <c r="CZ153" i="22" s="1"/>
  <c r="DA151" i="22"/>
  <c r="DA153" i="22" s="1"/>
  <c r="DB151" i="22"/>
  <c r="DB153" i="22" s="1"/>
  <c r="DC151" i="22"/>
  <c r="DC153" i="22" s="1"/>
  <c r="DD151" i="22"/>
  <c r="DD153" i="22" s="1"/>
  <c r="DE151" i="22"/>
  <c r="DE153" i="22" s="1"/>
  <c r="DF151" i="22"/>
  <c r="DF153" i="22" s="1"/>
  <c r="DG151" i="22"/>
  <c r="DG153" i="22" s="1"/>
  <c r="DH151" i="22"/>
  <c r="DH153" i="22" s="1"/>
  <c r="DI151" i="22"/>
  <c r="DI153" i="22" s="1"/>
  <c r="DJ151" i="22"/>
  <c r="DJ153" i="22" s="1"/>
  <c r="DK151" i="22"/>
  <c r="DK153" i="22" s="1"/>
  <c r="DL151" i="22"/>
  <c r="DL153" i="22" s="1"/>
  <c r="DM151" i="22"/>
  <c r="DM153" i="22" s="1"/>
  <c r="DN151" i="22"/>
  <c r="DN153" i="22" s="1"/>
  <c r="DO151" i="22"/>
  <c r="DO153" i="22" s="1"/>
  <c r="DP151" i="22"/>
  <c r="DP153" i="22" s="1"/>
  <c r="DP129" i="22"/>
  <c r="C129" i="22" s="1"/>
  <c r="DO128" i="22"/>
  <c r="DP175" i="22"/>
  <c r="DP170" i="22"/>
  <c r="DP229" i="22"/>
  <c r="DP10" i="22"/>
  <c r="C7" i="22"/>
  <c r="DP171" i="22"/>
  <c r="DP32" i="22"/>
  <c r="C29" i="22"/>
  <c r="DP22" i="22"/>
  <c r="C22" i="22" s="1"/>
  <c r="DO21" i="22"/>
  <c r="DP117" i="22"/>
  <c r="C114" i="22"/>
  <c r="DP118" i="22"/>
  <c r="C118" i="22" s="1"/>
  <c r="DO117" i="22"/>
  <c r="DP96" i="22"/>
  <c r="C96" i="22" s="1"/>
  <c r="DO95" i="22"/>
  <c r="DK409" i="22"/>
  <c r="DL401" i="22"/>
  <c r="C78" i="22"/>
  <c r="DP21" i="22"/>
  <c r="C18" i="22"/>
  <c r="AD77" i="22"/>
  <c r="AD79" i="22" s="1"/>
  <c r="DO43" i="22"/>
  <c r="DP44" i="22"/>
  <c r="C44" i="22" s="1"/>
  <c r="DP95" i="22"/>
  <c r="C92" i="22"/>
  <c r="DO106" i="22"/>
  <c r="DP107" i="22"/>
  <c r="C107" i="22" s="1"/>
  <c r="AJ121" i="22" l="1"/>
  <c r="AI121" i="22"/>
  <c r="AE121" i="22"/>
  <c r="AG121" i="22"/>
  <c r="AH121" i="22"/>
  <c r="AF121" i="22"/>
  <c r="AK121" i="22"/>
  <c r="AD121" i="22"/>
  <c r="AL121" i="22"/>
  <c r="AM121" i="22"/>
  <c r="AN121" i="22"/>
  <c r="AO121" i="22"/>
  <c r="AP121" i="22"/>
  <c r="AQ121" i="22"/>
  <c r="AR121" i="22"/>
  <c r="AS121" i="22"/>
  <c r="AT121" i="22"/>
  <c r="AU121" i="22"/>
  <c r="AV121" i="22"/>
  <c r="AW121" i="22"/>
  <c r="AX121" i="22"/>
  <c r="AY121" i="22"/>
  <c r="AZ121" i="22"/>
  <c r="BA121" i="22"/>
  <c r="BB121" i="22"/>
  <c r="BC121" i="22"/>
  <c r="BD121" i="22"/>
  <c r="BE121" i="22"/>
  <c r="BF121" i="22"/>
  <c r="BH121" i="22"/>
  <c r="BI121" i="22"/>
  <c r="BJ121" i="22"/>
  <c r="BK121" i="22"/>
  <c r="BL121" i="22"/>
  <c r="BN121" i="22"/>
  <c r="BO121" i="22"/>
  <c r="BP121" i="22"/>
  <c r="BQ121" i="22"/>
  <c r="BR121" i="22"/>
  <c r="BS121" i="22"/>
  <c r="BT121" i="22"/>
  <c r="BU121" i="22"/>
  <c r="BV121" i="22"/>
  <c r="BW121" i="22"/>
  <c r="BX121" i="22"/>
  <c r="BY121" i="22"/>
  <c r="BZ121" i="22"/>
  <c r="CA121" i="22"/>
  <c r="CB121" i="22"/>
  <c r="CC121" i="22"/>
  <c r="CD121" i="22"/>
  <c r="CE121" i="22"/>
  <c r="CF121" i="22"/>
  <c r="CG121" i="22"/>
  <c r="CH121" i="22"/>
  <c r="CI121" i="22"/>
  <c r="CJ121" i="22"/>
  <c r="CK121" i="22"/>
  <c r="CL121" i="22"/>
  <c r="CM121" i="22"/>
  <c r="CN121" i="22"/>
  <c r="CO121" i="22"/>
  <c r="CP121" i="22"/>
  <c r="CQ121" i="22"/>
  <c r="CR121" i="22"/>
  <c r="CS121" i="22"/>
  <c r="CT121" i="22"/>
  <c r="CU121" i="22"/>
  <c r="CV121" i="22"/>
  <c r="CW121" i="22"/>
  <c r="CX121" i="22"/>
  <c r="CY121" i="22"/>
  <c r="CZ121" i="22"/>
  <c r="DA121" i="22"/>
  <c r="DB121" i="22"/>
  <c r="DC121" i="22"/>
  <c r="DD121" i="22"/>
  <c r="DE121" i="22"/>
  <c r="DF121" i="22"/>
  <c r="DG121" i="22"/>
  <c r="DH121" i="22"/>
  <c r="DI121" i="22"/>
  <c r="DJ121" i="22"/>
  <c r="DK121" i="22"/>
  <c r="DL121" i="22"/>
  <c r="DM121" i="22"/>
  <c r="DN121" i="22"/>
  <c r="DO121" i="22"/>
  <c r="DP121" i="22"/>
  <c r="AJ110" i="22"/>
  <c r="AK110" i="22"/>
  <c r="AI110" i="22"/>
  <c r="AG110" i="22"/>
  <c r="AH110" i="22"/>
  <c r="AF110" i="22"/>
  <c r="AE110" i="22"/>
  <c r="AD110" i="22"/>
  <c r="AL110" i="22"/>
  <c r="AM110" i="22"/>
  <c r="AN110" i="22"/>
  <c r="AO110" i="22"/>
  <c r="AP110" i="22"/>
  <c r="AQ110" i="22"/>
  <c r="AR110" i="22"/>
  <c r="AS110" i="22"/>
  <c r="AT110" i="22"/>
  <c r="AU110" i="22"/>
  <c r="AV110" i="22"/>
  <c r="AW110" i="22"/>
  <c r="AX110" i="22"/>
  <c r="AY110" i="22"/>
  <c r="AZ110" i="22"/>
  <c r="BA110" i="22"/>
  <c r="BB110" i="22"/>
  <c r="BC110" i="22"/>
  <c r="BD110" i="22"/>
  <c r="BE110" i="22"/>
  <c r="BF110" i="22"/>
  <c r="BH110" i="22"/>
  <c r="BI110" i="22"/>
  <c r="BJ110" i="22"/>
  <c r="BK110" i="22"/>
  <c r="BL110" i="22"/>
  <c r="BN110" i="22"/>
  <c r="BO110" i="22"/>
  <c r="BP110" i="22"/>
  <c r="BQ110" i="22"/>
  <c r="BR110" i="22"/>
  <c r="BS110" i="22"/>
  <c r="BT110" i="22"/>
  <c r="BU110" i="22"/>
  <c r="BV110" i="22"/>
  <c r="BW110" i="22"/>
  <c r="BX110" i="22"/>
  <c r="BY110" i="22"/>
  <c r="BZ110" i="22"/>
  <c r="CA110" i="22"/>
  <c r="CB110" i="22"/>
  <c r="CC110" i="22"/>
  <c r="CD110" i="22"/>
  <c r="CE110" i="22"/>
  <c r="CF110" i="22"/>
  <c r="CG110" i="22"/>
  <c r="CH110" i="22"/>
  <c r="CI110" i="22"/>
  <c r="CJ110" i="22"/>
  <c r="CK110" i="22"/>
  <c r="CL110" i="22"/>
  <c r="CM110" i="22"/>
  <c r="CN110" i="22"/>
  <c r="CO110" i="22"/>
  <c r="CP110" i="22"/>
  <c r="CQ110" i="22"/>
  <c r="CR110" i="22"/>
  <c r="CS110" i="22"/>
  <c r="CT110" i="22"/>
  <c r="CU110" i="22"/>
  <c r="CV110" i="22"/>
  <c r="CW110" i="22"/>
  <c r="CX110" i="22"/>
  <c r="CY110" i="22"/>
  <c r="CZ110" i="22"/>
  <c r="DA110" i="22"/>
  <c r="DB110" i="22"/>
  <c r="DC110" i="22"/>
  <c r="DD110" i="22"/>
  <c r="DE110" i="22"/>
  <c r="DF110" i="22"/>
  <c r="DG110" i="22"/>
  <c r="DH110" i="22"/>
  <c r="DI110" i="22"/>
  <c r="DJ110" i="22"/>
  <c r="DK110" i="22"/>
  <c r="DL110" i="22"/>
  <c r="DM110" i="22"/>
  <c r="DN110" i="22"/>
  <c r="DO110" i="22"/>
  <c r="DP110" i="22"/>
  <c r="AG132" i="22"/>
  <c r="AI132" i="22"/>
  <c r="AJ132" i="22"/>
  <c r="AK132" i="22"/>
  <c r="AF132" i="22"/>
  <c r="AD132" i="22"/>
  <c r="AH132" i="22"/>
  <c r="AE132" i="22"/>
  <c r="AL132" i="22"/>
  <c r="AM132" i="22"/>
  <c r="AN132" i="22"/>
  <c r="AO132" i="22"/>
  <c r="AP132" i="22"/>
  <c r="AQ132" i="22"/>
  <c r="AR132" i="22"/>
  <c r="AS132" i="22"/>
  <c r="AT132" i="22"/>
  <c r="AU132" i="22"/>
  <c r="AV132" i="22"/>
  <c r="AW132" i="22"/>
  <c r="AX132" i="22"/>
  <c r="AY132" i="22"/>
  <c r="AZ132" i="22"/>
  <c r="BA132" i="22"/>
  <c r="BB132" i="22"/>
  <c r="BC132" i="22"/>
  <c r="BD132" i="22"/>
  <c r="BE132" i="22"/>
  <c r="BF132" i="22"/>
  <c r="BH132" i="22"/>
  <c r="BI132" i="22"/>
  <c r="BJ132" i="22"/>
  <c r="BK132" i="22"/>
  <c r="BL132" i="22"/>
  <c r="BN132" i="22"/>
  <c r="BO132" i="22"/>
  <c r="BP132" i="22"/>
  <c r="BQ132" i="22"/>
  <c r="BR132" i="22"/>
  <c r="BS132" i="22"/>
  <c r="BT132" i="22"/>
  <c r="BU132" i="22"/>
  <c r="BV132" i="22"/>
  <c r="BW132" i="22"/>
  <c r="BX132" i="22"/>
  <c r="BY132" i="22"/>
  <c r="BZ132" i="22"/>
  <c r="CA132" i="22"/>
  <c r="CB132" i="22"/>
  <c r="CC132" i="22"/>
  <c r="CD132" i="22"/>
  <c r="CE132" i="22"/>
  <c r="CF132" i="22"/>
  <c r="CG132" i="22"/>
  <c r="CH132" i="22"/>
  <c r="CI132" i="22"/>
  <c r="CJ132" i="22"/>
  <c r="CK132" i="22"/>
  <c r="CL132" i="22"/>
  <c r="CM132" i="22"/>
  <c r="CN132" i="22"/>
  <c r="CO132" i="22"/>
  <c r="CP132" i="22"/>
  <c r="CQ132" i="22"/>
  <c r="CR132" i="22"/>
  <c r="CS132" i="22"/>
  <c r="CT132" i="22"/>
  <c r="CU132" i="22"/>
  <c r="CV132" i="22"/>
  <c r="CW132" i="22"/>
  <c r="CX132" i="22"/>
  <c r="CY132" i="22"/>
  <c r="CZ132" i="22"/>
  <c r="DA132" i="22"/>
  <c r="DB132" i="22"/>
  <c r="DC132" i="22"/>
  <c r="DD132" i="22"/>
  <c r="DE132" i="22"/>
  <c r="DF132" i="22"/>
  <c r="DG132" i="22"/>
  <c r="DH132" i="22"/>
  <c r="DI132" i="22"/>
  <c r="DJ132" i="22"/>
  <c r="DK132" i="22"/>
  <c r="DL132" i="22"/>
  <c r="DM132" i="22"/>
  <c r="DN132" i="22"/>
  <c r="DO132" i="22"/>
  <c r="DP132" i="22"/>
  <c r="AH36" i="22"/>
  <c r="AE36" i="22"/>
  <c r="AJ36" i="22"/>
  <c r="AF36" i="22"/>
  <c r="AI36" i="22"/>
  <c r="AG36" i="22"/>
  <c r="AD36" i="22"/>
  <c r="AK36" i="22"/>
  <c r="AL36" i="22"/>
  <c r="AM36" i="22"/>
  <c r="AN36" i="22"/>
  <c r="AO36" i="22"/>
  <c r="AP36" i="22"/>
  <c r="AQ36" i="22"/>
  <c r="AR36" i="22"/>
  <c r="AS36" i="22"/>
  <c r="AT36" i="22"/>
  <c r="AU36" i="22"/>
  <c r="AV36" i="22"/>
  <c r="AW36" i="22"/>
  <c r="AX36" i="22"/>
  <c r="AY36" i="22"/>
  <c r="AZ36" i="22"/>
  <c r="BA36" i="22"/>
  <c r="BB36" i="22"/>
  <c r="BC36" i="22"/>
  <c r="BD36" i="22"/>
  <c r="BE36" i="22"/>
  <c r="BF36" i="22"/>
  <c r="BH36" i="22"/>
  <c r="BI36" i="22"/>
  <c r="BJ36" i="22"/>
  <c r="BK36" i="22"/>
  <c r="BL36" i="22"/>
  <c r="BN36" i="22"/>
  <c r="BO36" i="22"/>
  <c r="BP36" i="22"/>
  <c r="BQ36" i="22"/>
  <c r="BR36" i="22"/>
  <c r="BS36" i="22"/>
  <c r="BT36" i="22"/>
  <c r="BU36" i="22"/>
  <c r="BV36" i="22"/>
  <c r="BW36" i="22"/>
  <c r="BX36" i="22"/>
  <c r="BY36" i="22"/>
  <c r="BZ36" i="22"/>
  <c r="CA36" i="22"/>
  <c r="CB36" i="22"/>
  <c r="CC36" i="22"/>
  <c r="CD36" i="22"/>
  <c r="CE36" i="22"/>
  <c r="CF36" i="22"/>
  <c r="CG36" i="22"/>
  <c r="CH36" i="22"/>
  <c r="CI36" i="22"/>
  <c r="CJ36" i="22"/>
  <c r="CK36" i="22"/>
  <c r="CL36" i="22"/>
  <c r="CM36" i="22"/>
  <c r="CN36" i="22"/>
  <c r="CO36" i="22"/>
  <c r="CP36" i="22"/>
  <c r="CQ36" i="22"/>
  <c r="CR36" i="22"/>
  <c r="CS36" i="22"/>
  <c r="CT36" i="22"/>
  <c r="CU36" i="22"/>
  <c r="CV36" i="22"/>
  <c r="CW36" i="22"/>
  <c r="CX36" i="22"/>
  <c r="CY36" i="22"/>
  <c r="CZ36" i="22"/>
  <c r="DA36" i="22"/>
  <c r="DB36" i="22"/>
  <c r="DC36" i="22"/>
  <c r="DD36" i="22"/>
  <c r="DE36" i="22"/>
  <c r="DF36" i="22"/>
  <c r="DG36" i="22"/>
  <c r="DH36" i="22"/>
  <c r="DI36" i="22"/>
  <c r="DJ36" i="22"/>
  <c r="DK36" i="22"/>
  <c r="DL36" i="22"/>
  <c r="DM36" i="22"/>
  <c r="DN36" i="22"/>
  <c r="DO36" i="22"/>
  <c r="DP36" i="22"/>
  <c r="AJ47" i="22"/>
  <c r="AF47" i="22"/>
  <c r="AK47" i="22"/>
  <c r="AI47" i="22"/>
  <c r="AH47" i="22"/>
  <c r="AE47" i="22"/>
  <c r="AD47" i="22"/>
  <c r="AG47" i="22"/>
  <c r="AL47" i="22"/>
  <c r="AM47" i="22"/>
  <c r="AN47" i="22"/>
  <c r="AO47" i="22"/>
  <c r="AP47" i="22"/>
  <c r="AQ47" i="22"/>
  <c r="AR47" i="22"/>
  <c r="AS47" i="22"/>
  <c r="AT47" i="22"/>
  <c r="AU47" i="22"/>
  <c r="AV47" i="22"/>
  <c r="AW47" i="22"/>
  <c r="AX47" i="22"/>
  <c r="AY47" i="22"/>
  <c r="AZ47" i="22"/>
  <c r="BA47" i="22"/>
  <c r="BB47" i="22"/>
  <c r="BC47" i="22"/>
  <c r="BD47" i="22"/>
  <c r="BE47" i="22"/>
  <c r="BF47" i="22"/>
  <c r="BH47" i="22"/>
  <c r="BI47" i="22"/>
  <c r="BJ47" i="22"/>
  <c r="BK47" i="22"/>
  <c r="BL47" i="22"/>
  <c r="BN47" i="22"/>
  <c r="BO47" i="22"/>
  <c r="BP47" i="22"/>
  <c r="BQ47" i="22"/>
  <c r="BR47" i="22"/>
  <c r="BS47" i="22"/>
  <c r="BT47" i="22"/>
  <c r="BU47" i="22"/>
  <c r="BV47" i="22"/>
  <c r="BW47" i="22"/>
  <c r="BX47" i="22"/>
  <c r="BY47" i="22"/>
  <c r="BZ47" i="22"/>
  <c r="CA47" i="22"/>
  <c r="CB47" i="22"/>
  <c r="CC47" i="22"/>
  <c r="CD47" i="22"/>
  <c r="CE47" i="22"/>
  <c r="CF47" i="22"/>
  <c r="CG47" i="22"/>
  <c r="CH47" i="22"/>
  <c r="CI47" i="22"/>
  <c r="CJ47" i="22"/>
  <c r="CK47" i="22"/>
  <c r="CL47" i="22"/>
  <c r="CM47" i="22"/>
  <c r="CN47" i="22"/>
  <c r="CO47" i="22"/>
  <c r="CP47" i="22"/>
  <c r="CQ47" i="22"/>
  <c r="CR47" i="22"/>
  <c r="CS47" i="22"/>
  <c r="CT47" i="22"/>
  <c r="CU47" i="22"/>
  <c r="CV47" i="22"/>
  <c r="CW47" i="22"/>
  <c r="CX47" i="22"/>
  <c r="CY47" i="22"/>
  <c r="CZ47" i="22"/>
  <c r="DA47" i="22"/>
  <c r="DB47" i="22"/>
  <c r="DC47" i="22"/>
  <c r="DD47" i="22"/>
  <c r="DE47" i="22"/>
  <c r="DF47" i="22"/>
  <c r="DG47" i="22"/>
  <c r="DH47" i="22"/>
  <c r="DI47" i="22"/>
  <c r="DJ47" i="22"/>
  <c r="DK47" i="22"/>
  <c r="DL47" i="22"/>
  <c r="DM47" i="22"/>
  <c r="DN47" i="22"/>
  <c r="DO47" i="22"/>
  <c r="DP47" i="22"/>
  <c r="AJ58" i="22"/>
  <c r="AD58" i="22"/>
  <c r="AK58" i="22"/>
  <c r="AH58" i="22"/>
  <c r="AG58" i="22"/>
  <c r="AI58" i="22"/>
  <c r="AF58" i="22"/>
  <c r="AE58" i="22"/>
  <c r="AL58" i="22"/>
  <c r="AM58" i="22"/>
  <c r="AN58" i="22"/>
  <c r="AO58" i="22"/>
  <c r="AP58" i="22"/>
  <c r="AQ58" i="22"/>
  <c r="AR58" i="22"/>
  <c r="AS58" i="22"/>
  <c r="AT58" i="22"/>
  <c r="AU58" i="22"/>
  <c r="AV58" i="22"/>
  <c r="AW58" i="22"/>
  <c r="AX58" i="22"/>
  <c r="AY58" i="22"/>
  <c r="AZ58" i="22"/>
  <c r="BA58" i="22"/>
  <c r="BB58" i="22"/>
  <c r="BC58" i="22"/>
  <c r="BD58" i="22"/>
  <c r="BE58" i="22"/>
  <c r="BF58" i="22"/>
  <c r="BH58" i="22"/>
  <c r="BI58" i="22"/>
  <c r="BJ58" i="22"/>
  <c r="BK58" i="22"/>
  <c r="BL58" i="22"/>
  <c r="BN58" i="22"/>
  <c r="BO58" i="22"/>
  <c r="BP58" i="22"/>
  <c r="BQ58" i="22"/>
  <c r="BR58" i="22"/>
  <c r="BS58" i="22"/>
  <c r="BT58" i="22"/>
  <c r="BU58" i="22"/>
  <c r="BV58" i="22"/>
  <c r="BW58" i="22"/>
  <c r="BX58" i="22"/>
  <c r="BY58" i="22"/>
  <c r="BZ58" i="22"/>
  <c r="CA58" i="22"/>
  <c r="CB58" i="22"/>
  <c r="CC58" i="22"/>
  <c r="CD58" i="22"/>
  <c r="CE58" i="22"/>
  <c r="CF58" i="22"/>
  <c r="CG58" i="22"/>
  <c r="CH58" i="22"/>
  <c r="CI58" i="22"/>
  <c r="CJ58" i="22"/>
  <c r="CK58" i="22"/>
  <c r="CL58" i="22"/>
  <c r="CM58" i="22"/>
  <c r="CN58" i="22"/>
  <c r="CO58" i="22"/>
  <c r="CP58" i="22"/>
  <c r="CQ58" i="22"/>
  <c r="CR58" i="22"/>
  <c r="CS58" i="22"/>
  <c r="CT58" i="22"/>
  <c r="CU58" i="22"/>
  <c r="CV58" i="22"/>
  <c r="CW58" i="22"/>
  <c r="CX58" i="22"/>
  <c r="CY58" i="22"/>
  <c r="CZ58" i="22"/>
  <c r="DA58" i="22"/>
  <c r="DB58" i="22"/>
  <c r="DC58" i="22"/>
  <c r="DD58" i="22"/>
  <c r="DE58" i="22"/>
  <c r="DF58" i="22"/>
  <c r="DG58" i="22"/>
  <c r="DH58" i="22"/>
  <c r="DI58" i="22"/>
  <c r="DJ58" i="22"/>
  <c r="DK58" i="22"/>
  <c r="DL58" i="22"/>
  <c r="DM58" i="22"/>
  <c r="DN58" i="22"/>
  <c r="DO58" i="22"/>
  <c r="DP58" i="22"/>
  <c r="BM121" i="22"/>
  <c r="AC121" i="22"/>
  <c r="BM36" i="22"/>
  <c r="AC36" i="22"/>
  <c r="BM110" i="22"/>
  <c r="AC110" i="22"/>
  <c r="BM47" i="22"/>
  <c r="AC47" i="22"/>
  <c r="BM58" i="22"/>
  <c r="AC58" i="22"/>
  <c r="BM132" i="22"/>
  <c r="AC132" i="22"/>
  <c r="DK77" i="22"/>
  <c r="DK79" i="22" s="1"/>
  <c r="CG77" i="22"/>
  <c r="CG79" i="22" s="1"/>
  <c r="BU77" i="22"/>
  <c r="BU79" i="22" s="1"/>
  <c r="BM88" i="22"/>
  <c r="AJ88" i="22"/>
  <c r="AG88" i="22"/>
  <c r="AF88" i="22"/>
  <c r="AE88" i="22"/>
  <c r="AD88" i="22"/>
  <c r="AH88" i="22"/>
  <c r="AI88" i="22"/>
  <c r="AC88" i="22"/>
  <c r="AK88" i="22"/>
  <c r="AL88" i="22"/>
  <c r="AM88" i="22"/>
  <c r="AN88" i="22"/>
  <c r="AO88" i="22"/>
  <c r="AP88" i="22"/>
  <c r="AQ88" i="22"/>
  <c r="AR88" i="22"/>
  <c r="AS88" i="22"/>
  <c r="AT88" i="22"/>
  <c r="AU88" i="22"/>
  <c r="AV88" i="22"/>
  <c r="AW88" i="22"/>
  <c r="AX88" i="22"/>
  <c r="AY88" i="22"/>
  <c r="AZ88" i="22"/>
  <c r="BA88" i="22"/>
  <c r="BB88" i="22"/>
  <c r="BC88" i="22"/>
  <c r="BD88" i="22"/>
  <c r="BE88" i="22"/>
  <c r="BF88" i="22"/>
  <c r="BH88" i="22"/>
  <c r="BI88" i="22"/>
  <c r="BJ88" i="22"/>
  <c r="BK88" i="22"/>
  <c r="BL88" i="22"/>
  <c r="BN88" i="22"/>
  <c r="BO88" i="22"/>
  <c r="BP88" i="22"/>
  <c r="BQ88" i="22"/>
  <c r="BR88" i="22"/>
  <c r="BS88" i="22"/>
  <c r="BT88" i="22"/>
  <c r="BU88" i="22"/>
  <c r="BV88" i="22"/>
  <c r="BW88" i="22"/>
  <c r="BX88" i="22"/>
  <c r="BY88" i="22"/>
  <c r="BZ88" i="22"/>
  <c r="CA88" i="22"/>
  <c r="CB88" i="22"/>
  <c r="CC88" i="22"/>
  <c r="CD88" i="22"/>
  <c r="CE88" i="22"/>
  <c r="CF88" i="22"/>
  <c r="CG88" i="22"/>
  <c r="CH88" i="22"/>
  <c r="CI88" i="22"/>
  <c r="CJ88" i="22"/>
  <c r="CK88" i="22"/>
  <c r="CL88" i="22"/>
  <c r="CM88" i="22"/>
  <c r="CN88" i="22"/>
  <c r="CO88" i="22"/>
  <c r="CP88" i="22"/>
  <c r="CQ88" i="22"/>
  <c r="CR88" i="22"/>
  <c r="CS88" i="22"/>
  <c r="CT88" i="22"/>
  <c r="CU88" i="22"/>
  <c r="CV88" i="22"/>
  <c r="CW88" i="22"/>
  <c r="CX88" i="22"/>
  <c r="CY88" i="22"/>
  <c r="CZ88" i="22"/>
  <c r="DA88" i="22"/>
  <c r="DB88" i="22"/>
  <c r="DC88" i="22"/>
  <c r="DD88" i="22"/>
  <c r="DE88" i="22"/>
  <c r="DF88" i="22"/>
  <c r="DG88" i="22"/>
  <c r="DH88" i="22"/>
  <c r="DI88" i="22"/>
  <c r="DJ88" i="22"/>
  <c r="DK88" i="22"/>
  <c r="DL88" i="22"/>
  <c r="DM88" i="22"/>
  <c r="DN88" i="22"/>
  <c r="DO88" i="22"/>
  <c r="DP88" i="22"/>
  <c r="DB77" i="22"/>
  <c r="DB79" i="22" s="1"/>
  <c r="BI77" i="22"/>
  <c r="BI79" i="22" s="1"/>
  <c r="BM99" i="22"/>
  <c r="AJ99" i="22"/>
  <c r="AK99" i="22"/>
  <c r="AC99" i="22"/>
  <c r="AI99" i="22"/>
  <c r="AD99" i="22"/>
  <c r="AG99" i="22"/>
  <c r="AH99" i="22"/>
  <c r="AE99" i="22"/>
  <c r="AF99" i="22"/>
  <c r="AL99" i="22"/>
  <c r="AM99" i="22"/>
  <c r="AN99" i="22"/>
  <c r="AO99" i="22"/>
  <c r="AP99" i="22"/>
  <c r="AQ99" i="22"/>
  <c r="AR99" i="22"/>
  <c r="AS99" i="22"/>
  <c r="AT99" i="22"/>
  <c r="AU99" i="22"/>
  <c r="AV99" i="22"/>
  <c r="AW99" i="22"/>
  <c r="AX99" i="22"/>
  <c r="AY99" i="22"/>
  <c r="AZ99" i="22"/>
  <c r="BA99" i="22"/>
  <c r="BB99" i="22"/>
  <c r="BC99" i="22"/>
  <c r="BD99" i="22"/>
  <c r="BE99" i="22"/>
  <c r="BF99" i="22"/>
  <c r="BH99" i="22"/>
  <c r="BI99" i="22"/>
  <c r="BJ99" i="22"/>
  <c r="BK99" i="22"/>
  <c r="BL99" i="22"/>
  <c r="BN99" i="22"/>
  <c r="BO99" i="22"/>
  <c r="BP99" i="22"/>
  <c r="BQ99" i="22"/>
  <c r="BR99" i="22"/>
  <c r="BS99" i="22"/>
  <c r="BT99" i="22"/>
  <c r="BU99" i="22"/>
  <c r="BV99" i="22"/>
  <c r="BW99" i="22"/>
  <c r="BX99" i="22"/>
  <c r="BY99" i="22"/>
  <c r="BZ99" i="22"/>
  <c r="CA99" i="22"/>
  <c r="CB99" i="22"/>
  <c r="CC99" i="22"/>
  <c r="CD99" i="22"/>
  <c r="CE99" i="22"/>
  <c r="CF99" i="22"/>
  <c r="CG99" i="22"/>
  <c r="CH99" i="22"/>
  <c r="CI99" i="22"/>
  <c r="CJ99" i="22"/>
  <c r="CK99" i="22"/>
  <c r="CL99" i="22"/>
  <c r="CM99" i="22"/>
  <c r="CN99" i="22"/>
  <c r="CO99" i="22"/>
  <c r="CP99" i="22"/>
  <c r="CQ99" i="22"/>
  <c r="CR99" i="22"/>
  <c r="CS99" i="22"/>
  <c r="CT99" i="22"/>
  <c r="CU99" i="22"/>
  <c r="CV99" i="22"/>
  <c r="CW99" i="22"/>
  <c r="CX99" i="22"/>
  <c r="CY99" i="22"/>
  <c r="CZ99" i="22"/>
  <c r="DA99" i="22"/>
  <c r="DB99" i="22"/>
  <c r="DC99" i="22"/>
  <c r="DD99" i="22"/>
  <c r="DE99" i="22"/>
  <c r="DF99" i="22"/>
  <c r="DG99" i="22"/>
  <c r="DH99" i="22"/>
  <c r="DI99" i="22"/>
  <c r="DJ99" i="22"/>
  <c r="DK99" i="22"/>
  <c r="DL99" i="22"/>
  <c r="DM99" i="22"/>
  <c r="DN99" i="22"/>
  <c r="DO99" i="22"/>
  <c r="DP99" i="22"/>
  <c r="BM14" i="22"/>
  <c r="AH14" i="22"/>
  <c r="AC14" i="22"/>
  <c r="AE14" i="22"/>
  <c r="AD14" i="22"/>
  <c r="AJ14" i="22"/>
  <c r="AK14" i="22"/>
  <c r="AG14" i="22"/>
  <c r="AI14" i="22"/>
  <c r="AF14" i="22"/>
  <c r="AL14" i="22"/>
  <c r="AM14" i="22"/>
  <c r="AN14" i="22"/>
  <c r="AO14" i="22"/>
  <c r="AP14" i="22"/>
  <c r="AQ14" i="22"/>
  <c r="AR14" i="22"/>
  <c r="AS14" i="22"/>
  <c r="AT14" i="22"/>
  <c r="AU14" i="22"/>
  <c r="AV14" i="22"/>
  <c r="AW14" i="22"/>
  <c r="AX14" i="22"/>
  <c r="AY14" i="22"/>
  <c r="AZ14" i="22"/>
  <c r="BA14" i="22"/>
  <c r="BB14" i="22"/>
  <c r="BC14" i="22"/>
  <c r="BD14" i="22"/>
  <c r="BE14" i="22"/>
  <c r="BF14" i="22"/>
  <c r="BH14" i="22"/>
  <c r="BI14" i="22"/>
  <c r="BJ14" i="22"/>
  <c r="BK14" i="22"/>
  <c r="BL14" i="22"/>
  <c r="BN14" i="22"/>
  <c r="BO14" i="22"/>
  <c r="BP14" i="22"/>
  <c r="BQ14" i="22"/>
  <c r="BR14" i="22"/>
  <c r="BS14" i="22"/>
  <c r="BT14" i="22"/>
  <c r="BU14" i="22"/>
  <c r="BV14" i="22"/>
  <c r="BW14" i="22"/>
  <c r="BX14" i="22"/>
  <c r="BY14" i="22"/>
  <c r="BZ14" i="22"/>
  <c r="CA14" i="22"/>
  <c r="CB14" i="22"/>
  <c r="CC14" i="22"/>
  <c r="CD14" i="22"/>
  <c r="CE14" i="22"/>
  <c r="CF14" i="22"/>
  <c r="CG14" i="22"/>
  <c r="CH14" i="22"/>
  <c r="CI14" i="22"/>
  <c r="CJ14" i="22"/>
  <c r="CK14" i="22"/>
  <c r="CL14" i="22"/>
  <c r="CM14" i="22"/>
  <c r="CN14" i="22"/>
  <c r="CO14" i="22"/>
  <c r="CP14" i="22"/>
  <c r="CQ14" i="22"/>
  <c r="CR14" i="22"/>
  <c r="CS14" i="22"/>
  <c r="CT14" i="22"/>
  <c r="CU14" i="22"/>
  <c r="CV14" i="22"/>
  <c r="CW14" i="22"/>
  <c r="CX14" i="22"/>
  <c r="CY14" i="22"/>
  <c r="CZ14" i="22"/>
  <c r="DA14" i="22"/>
  <c r="DB14" i="22"/>
  <c r="DC14" i="22"/>
  <c r="DD14" i="22"/>
  <c r="DE14" i="22"/>
  <c r="DF14" i="22"/>
  <c r="DG14" i="22"/>
  <c r="DH14" i="22"/>
  <c r="DI14" i="22"/>
  <c r="DJ14" i="22"/>
  <c r="DK14" i="22"/>
  <c r="DL14" i="22"/>
  <c r="DM14" i="22"/>
  <c r="DN14" i="22"/>
  <c r="DO14" i="22"/>
  <c r="DP14" i="22"/>
  <c r="CP77" i="22"/>
  <c r="CP79" i="22" s="1"/>
  <c r="AS77" i="22"/>
  <c r="AS79" i="22" s="1"/>
  <c r="BM25" i="22"/>
  <c r="AK25" i="22"/>
  <c r="AH25" i="22"/>
  <c r="AD25" i="22"/>
  <c r="AC25" i="22"/>
  <c r="AG25" i="22"/>
  <c r="AF25" i="22"/>
  <c r="AE25" i="22"/>
  <c r="AJ25" i="22"/>
  <c r="AI25" i="22"/>
  <c r="AL25" i="22"/>
  <c r="AM25" i="22"/>
  <c r="AN25" i="22"/>
  <c r="AO25" i="22"/>
  <c r="AP25" i="22"/>
  <c r="AQ25" i="22"/>
  <c r="AR25" i="22"/>
  <c r="AS25" i="22"/>
  <c r="AT25" i="22"/>
  <c r="AU25" i="22"/>
  <c r="AV25" i="22"/>
  <c r="AW25" i="22"/>
  <c r="AX25" i="22"/>
  <c r="AY25" i="22"/>
  <c r="AZ25" i="22"/>
  <c r="BA25" i="22"/>
  <c r="BB25" i="22"/>
  <c r="BC25" i="22"/>
  <c r="BD25" i="22"/>
  <c r="BE25" i="22"/>
  <c r="BF25" i="22"/>
  <c r="BH25" i="22"/>
  <c r="BI25" i="22"/>
  <c r="BJ25" i="22"/>
  <c r="BK25" i="22"/>
  <c r="BL25" i="22"/>
  <c r="BN25" i="22"/>
  <c r="BO25" i="22"/>
  <c r="BP25" i="22"/>
  <c r="BQ25" i="22"/>
  <c r="BR25" i="22"/>
  <c r="BS25" i="22"/>
  <c r="BT25" i="22"/>
  <c r="BU25" i="22"/>
  <c r="BV25" i="22"/>
  <c r="BW25" i="22"/>
  <c r="BX25" i="22"/>
  <c r="BY25" i="22"/>
  <c r="BZ25" i="22"/>
  <c r="CA25" i="22"/>
  <c r="CB25" i="22"/>
  <c r="CC25" i="22"/>
  <c r="CD25" i="22"/>
  <c r="CE25" i="22"/>
  <c r="CF25" i="22"/>
  <c r="CG25" i="22"/>
  <c r="CH25" i="22"/>
  <c r="CI25" i="22"/>
  <c r="CJ25" i="22"/>
  <c r="CK25" i="22"/>
  <c r="CL25" i="22"/>
  <c r="CM25" i="22"/>
  <c r="CN25" i="22"/>
  <c r="CO25" i="22"/>
  <c r="CP25" i="22"/>
  <c r="CQ25" i="22"/>
  <c r="CR25" i="22"/>
  <c r="CS25" i="22"/>
  <c r="CT25" i="22"/>
  <c r="CU25" i="22"/>
  <c r="CV25" i="22"/>
  <c r="CW25" i="22"/>
  <c r="CX25" i="22"/>
  <c r="CY25" i="22"/>
  <c r="CZ25" i="22"/>
  <c r="DA25" i="22"/>
  <c r="DB25" i="22"/>
  <c r="DC25" i="22"/>
  <c r="DD25" i="22"/>
  <c r="DE25" i="22"/>
  <c r="DF25" i="22"/>
  <c r="DG25" i="22"/>
  <c r="DH25" i="22"/>
  <c r="DI25" i="22"/>
  <c r="DJ25" i="22"/>
  <c r="DK25" i="22"/>
  <c r="DL25" i="22"/>
  <c r="DM25" i="22"/>
  <c r="DN25" i="22"/>
  <c r="DO25" i="22"/>
  <c r="DP25" i="22"/>
  <c r="DA77" i="22"/>
  <c r="DA79" i="22" s="1"/>
  <c r="CE77" i="22"/>
  <c r="CE79" i="22" s="1"/>
  <c r="DM77" i="22"/>
  <c r="DM79" i="22" s="1"/>
  <c r="CQ77" i="22"/>
  <c r="CQ79" i="22" s="1"/>
  <c r="BV77" i="22"/>
  <c r="BV79" i="22" s="1"/>
  <c r="AT77" i="22"/>
  <c r="AT79" i="22" s="1"/>
  <c r="BG77" i="22"/>
  <c r="BG79" i="22" s="1"/>
  <c r="DG77" i="22"/>
  <c r="DG79" i="22" s="1"/>
  <c r="CW77" i="22"/>
  <c r="CW79" i="22" s="1"/>
  <c r="CL77" i="22"/>
  <c r="CL79" i="22" s="1"/>
  <c r="CA77" i="22"/>
  <c r="CA79" i="22" s="1"/>
  <c r="BO77" i="22"/>
  <c r="BO79" i="22" s="1"/>
  <c r="BB77" i="22"/>
  <c r="BB79" i="22" s="1"/>
  <c r="AM77" i="22"/>
  <c r="AM79" i="22" s="1"/>
  <c r="DF77" i="22"/>
  <c r="DF79" i="22" s="1"/>
  <c r="CU77" i="22"/>
  <c r="CU79" i="22" s="1"/>
  <c r="CK77" i="22"/>
  <c r="CK79" i="22" s="1"/>
  <c r="BZ77" i="22"/>
  <c r="BZ79" i="22" s="1"/>
  <c r="BN77" i="22"/>
  <c r="BN79" i="22" s="1"/>
  <c r="AY77" i="22"/>
  <c r="AY79" i="22" s="1"/>
  <c r="AL77" i="22"/>
  <c r="AL79" i="22" s="1"/>
  <c r="DO77" i="22"/>
  <c r="DO79" i="22" s="1"/>
  <c r="DE77" i="22"/>
  <c r="DE79" i="22" s="1"/>
  <c r="CT77" i="22"/>
  <c r="CT79" i="22" s="1"/>
  <c r="CI77" i="22"/>
  <c r="CI79" i="22" s="1"/>
  <c r="BY77" i="22"/>
  <c r="BY79" i="22" s="1"/>
  <c r="BE77" i="22"/>
  <c r="BE79" i="22" s="1"/>
  <c r="AQ77" i="22"/>
  <c r="AQ79" i="22" s="1"/>
  <c r="DJ77" i="22"/>
  <c r="DJ79" i="22" s="1"/>
  <c r="CY77" i="22"/>
  <c r="CY79" i="22" s="1"/>
  <c r="CO77" i="22"/>
  <c r="CO79" i="22" s="1"/>
  <c r="CD77" i="22"/>
  <c r="CD79" i="22" s="1"/>
  <c r="BS77" i="22"/>
  <c r="BS79" i="22" s="1"/>
  <c r="BM77" i="22"/>
  <c r="BM79" i="22" s="1"/>
  <c r="AX77" i="22"/>
  <c r="AX79" i="22" s="1"/>
  <c r="AI77" i="22"/>
  <c r="AI79" i="22" s="1"/>
  <c r="DN77" i="22"/>
  <c r="DN79" i="22" s="1"/>
  <c r="DI77" i="22"/>
  <c r="DI79" i="22" s="1"/>
  <c r="DC77" i="22"/>
  <c r="DC79" i="22" s="1"/>
  <c r="CX77" i="22"/>
  <c r="CX79" i="22" s="1"/>
  <c r="CS77" i="22"/>
  <c r="CS79" i="22" s="1"/>
  <c r="CM77" i="22"/>
  <c r="CM79" i="22" s="1"/>
  <c r="CH77" i="22"/>
  <c r="CH79" i="22" s="1"/>
  <c r="CC77" i="22"/>
  <c r="CC79" i="22" s="1"/>
  <c r="BW77" i="22"/>
  <c r="BW79" i="22" s="1"/>
  <c r="BR77" i="22"/>
  <c r="BR79" i="22" s="1"/>
  <c r="BJ77" i="22"/>
  <c r="BJ79" i="22" s="1"/>
  <c r="BC77" i="22"/>
  <c r="BC79" i="22" s="1"/>
  <c r="AW77" i="22"/>
  <c r="AW79" i="22" s="1"/>
  <c r="AO77" i="22"/>
  <c r="AO79" i="22" s="1"/>
  <c r="AH77" i="22"/>
  <c r="AH79" i="22" s="1"/>
  <c r="C302" i="22"/>
  <c r="AG77" i="22"/>
  <c r="AG79" i="22" s="1"/>
  <c r="C304" i="22"/>
  <c r="C33" i="22"/>
  <c r="BQ77" i="22"/>
  <c r="BQ79" i="22" s="1"/>
  <c r="BK77" i="22"/>
  <c r="BK79" i="22" s="1"/>
  <c r="BF77" i="22"/>
  <c r="BF79" i="22" s="1"/>
  <c r="BA77" i="22"/>
  <c r="BA79" i="22" s="1"/>
  <c r="AU77" i="22"/>
  <c r="AU79" i="22" s="1"/>
  <c r="AP77" i="22"/>
  <c r="AP79" i="22" s="1"/>
  <c r="AK77" i="22"/>
  <c r="AK79" i="22" s="1"/>
  <c r="AC77" i="22"/>
  <c r="AC79" i="22" s="1"/>
  <c r="AE77" i="22"/>
  <c r="AE79" i="22" s="1"/>
  <c r="DP228" i="22"/>
  <c r="DP77" i="22"/>
  <c r="DP79" i="22" s="1"/>
  <c r="DL77" i="22"/>
  <c r="DL79" i="22" s="1"/>
  <c r="DH77" i="22"/>
  <c r="DH79" i="22" s="1"/>
  <c r="DD77" i="22"/>
  <c r="DD79" i="22" s="1"/>
  <c r="CZ77" i="22"/>
  <c r="CZ79" i="22" s="1"/>
  <c r="CV77" i="22"/>
  <c r="CV79" i="22" s="1"/>
  <c r="CR77" i="22"/>
  <c r="CR79" i="22" s="1"/>
  <c r="CN77" i="22"/>
  <c r="CN79" i="22" s="1"/>
  <c r="CJ77" i="22"/>
  <c r="CJ79" i="22" s="1"/>
  <c r="CF77" i="22"/>
  <c r="CF79" i="22" s="1"/>
  <c r="CB77" i="22"/>
  <c r="CB79" i="22" s="1"/>
  <c r="BX77" i="22"/>
  <c r="BX79" i="22" s="1"/>
  <c r="BT77" i="22"/>
  <c r="BT79" i="22" s="1"/>
  <c r="BP77" i="22"/>
  <c r="BP79" i="22" s="1"/>
  <c r="BL77" i="22"/>
  <c r="BL79" i="22" s="1"/>
  <c r="BH77" i="22"/>
  <c r="BH79" i="22" s="1"/>
  <c r="BD77" i="22"/>
  <c r="BD79" i="22" s="1"/>
  <c r="AZ77" i="22"/>
  <c r="AZ79" i="22" s="1"/>
  <c r="AV77" i="22"/>
  <c r="AV79" i="22" s="1"/>
  <c r="AR77" i="22"/>
  <c r="AR79" i="22" s="1"/>
  <c r="AN77" i="22"/>
  <c r="AN79" i="22" s="1"/>
  <c r="AJ77" i="22"/>
  <c r="AJ79" i="22" s="1"/>
  <c r="AC188" i="22"/>
  <c r="AC264" i="22" s="1"/>
  <c r="C171" i="22"/>
  <c r="BG99" i="22"/>
  <c r="DG100" i="22"/>
  <c r="DG101" i="22" s="1"/>
  <c r="DF100" i="22"/>
  <c r="CN100" i="22"/>
  <c r="BX100" i="22"/>
  <c r="BH100" i="22"/>
  <c r="AR100" i="22"/>
  <c r="DP100" i="22"/>
  <c r="CU100" i="22"/>
  <c r="CE100" i="22"/>
  <c r="CE101" i="22" s="1"/>
  <c r="BO100" i="22"/>
  <c r="AY100" i="22"/>
  <c r="AY101" i="22" s="1"/>
  <c r="AI100" i="22"/>
  <c r="AI101" i="22" s="1"/>
  <c r="DD100" i="22"/>
  <c r="CL100" i="22"/>
  <c r="BV100" i="22"/>
  <c r="BF100" i="22"/>
  <c r="AP100" i="22"/>
  <c r="CW100" i="22"/>
  <c r="AK100" i="22"/>
  <c r="BM100" i="22"/>
  <c r="BM101" i="22" s="1"/>
  <c r="CO100" i="22"/>
  <c r="AC100" i="22"/>
  <c r="BE100" i="22"/>
  <c r="DL100" i="22"/>
  <c r="AF100" i="22"/>
  <c r="AF101" i="22" s="1"/>
  <c r="AM100" i="22"/>
  <c r="BJ100" i="22"/>
  <c r="AS100" i="22"/>
  <c r="DC100" i="22"/>
  <c r="DC101" i="22" s="1"/>
  <c r="DA100" i="22"/>
  <c r="CJ100" i="22"/>
  <c r="BT100" i="22"/>
  <c r="BD100" i="22"/>
  <c r="AN100" i="22"/>
  <c r="DJ100" i="22"/>
  <c r="CQ100" i="22"/>
  <c r="CA100" i="22"/>
  <c r="CA101" i="22" s="1"/>
  <c r="BK100" i="22"/>
  <c r="BK101" i="22" s="1"/>
  <c r="AU100" i="22"/>
  <c r="AU101" i="22" s="1"/>
  <c r="AE100" i="22"/>
  <c r="AE101" i="22" s="1"/>
  <c r="CX100" i="22"/>
  <c r="CH100" i="22"/>
  <c r="BR100" i="22"/>
  <c r="BB100" i="22"/>
  <c r="AL100" i="22"/>
  <c r="CG100" i="22"/>
  <c r="DM100" i="22"/>
  <c r="DM101" i="22" s="1"/>
  <c r="AW100" i="22"/>
  <c r="BY100" i="22"/>
  <c r="DB100" i="22"/>
  <c r="AO100" i="22"/>
  <c r="DO100" i="22"/>
  <c r="CV100" i="22"/>
  <c r="BP100" i="22"/>
  <c r="BP101" i="22" s="1"/>
  <c r="AJ100" i="22"/>
  <c r="CM100" i="22"/>
  <c r="BG100" i="22"/>
  <c r="AQ100" i="22"/>
  <c r="CT100" i="22"/>
  <c r="BN100" i="22"/>
  <c r="BN101" i="22" s="1"/>
  <c r="AH100" i="22"/>
  <c r="CS100" i="22"/>
  <c r="CK100" i="22"/>
  <c r="CK101" i="22" s="1"/>
  <c r="CR100" i="22"/>
  <c r="BL100" i="22"/>
  <c r="CI100" i="22"/>
  <c r="DI100" i="22"/>
  <c r="DI101" i="22" s="1"/>
  <c r="BZ100" i="22"/>
  <c r="BZ101" i="22" s="1"/>
  <c r="BA100" i="22"/>
  <c r="BA101" i="22" s="1"/>
  <c r="BU100" i="22"/>
  <c r="CY100" i="22"/>
  <c r="CF100" i="22"/>
  <c r="AZ100" i="22"/>
  <c r="DE100" i="22"/>
  <c r="BW100" i="22"/>
  <c r="DN100" i="22"/>
  <c r="DN101" i="22" s="1"/>
  <c r="CD100" i="22"/>
  <c r="AX100" i="22"/>
  <c r="AX101" i="22" s="1"/>
  <c r="BQ100" i="22"/>
  <c r="BQ101" i="22" s="1"/>
  <c r="AG100" i="22"/>
  <c r="BI100" i="22"/>
  <c r="BI101" i="22" s="1"/>
  <c r="DK100" i="22"/>
  <c r="AV100" i="22"/>
  <c r="BC100" i="22"/>
  <c r="AT100" i="22"/>
  <c r="DH100" i="22"/>
  <c r="DH101" i="22" s="1"/>
  <c r="CB100" i="22"/>
  <c r="CZ100" i="22"/>
  <c r="BS100" i="22"/>
  <c r="BS101" i="22" s="1"/>
  <c r="CP100" i="22"/>
  <c r="AD100" i="22"/>
  <c r="CC100" i="22"/>
  <c r="BG25" i="22"/>
  <c r="DM26" i="22"/>
  <c r="CW26" i="22"/>
  <c r="CW27" i="22" s="1"/>
  <c r="CG26" i="22"/>
  <c r="BQ26" i="22"/>
  <c r="BA26" i="22"/>
  <c r="AK26" i="22"/>
  <c r="DL26" i="22"/>
  <c r="CV26" i="22"/>
  <c r="CF26" i="22"/>
  <c r="CF27" i="22" s="1"/>
  <c r="BP26" i="22"/>
  <c r="AZ26" i="22"/>
  <c r="AZ27" i="22" s="1"/>
  <c r="AJ26" i="22"/>
  <c r="DG26" i="22"/>
  <c r="CQ26" i="22"/>
  <c r="CA26" i="22"/>
  <c r="BK26" i="22"/>
  <c r="AU26" i="22"/>
  <c r="AE26" i="22"/>
  <c r="AE27" i="22" s="1"/>
  <c r="BF26" i="22"/>
  <c r="CH26" i="22"/>
  <c r="DJ26" i="22"/>
  <c r="AX26" i="22"/>
  <c r="BZ26" i="22"/>
  <c r="BZ27" i="22" s="1"/>
  <c r="DP188" i="22"/>
  <c r="DP264" i="22" s="1"/>
  <c r="CZ188" i="22"/>
  <c r="CZ264" i="22" s="1"/>
  <c r="CJ188" i="22"/>
  <c r="CJ264" i="22" s="1"/>
  <c r="BT188" i="22"/>
  <c r="BT264" i="22" s="1"/>
  <c r="BD188" i="22"/>
  <c r="BD264" i="22" s="1"/>
  <c r="AN188" i="22"/>
  <c r="AN264" i="22" s="1"/>
  <c r="DI188" i="22"/>
  <c r="DI264" i="22" s="1"/>
  <c r="CM188" i="22"/>
  <c r="CM264" i="22" s="1"/>
  <c r="BR188" i="22"/>
  <c r="BR264" i="22" s="1"/>
  <c r="AW188" i="22"/>
  <c r="AW264" i="22" s="1"/>
  <c r="DM188" i="22"/>
  <c r="DM264" i="22" s="1"/>
  <c r="CQ188" i="22"/>
  <c r="CQ264" i="22" s="1"/>
  <c r="BV188" i="22"/>
  <c r="BV264" i="22" s="1"/>
  <c r="BA188" i="22"/>
  <c r="BA264" i="22" s="1"/>
  <c r="AE188" i="22"/>
  <c r="AE264" i="22" s="1"/>
  <c r="CI188" i="22"/>
  <c r="CI264" i="22" s="1"/>
  <c r="AS188" i="22"/>
  <c r="AS264" i="22" s="1"/>
  <c r="CP188" i="22"/>
  <c r="CP264" i="22" s="1"/>
  <c r="AY188" i="22"/>
  <c r="AY264" i="22" s="1"/>
  <c r="CD188" i="22"/>
  <c r="CD264" i="22" s="1"/>
  <c r="BZ188" i="22"/>
  <c r="BZ264" i="22" s="1"/>
  <c r="CO188" i="22"/>
  <c r="CO264" i="22" s="1"/>
  <c r="AT188" i="22"/>
  <c r="AT264" i="22" s="1"/>
  <c r="CK26" i="22"/>
  <c r="DP26" i="22"/>
  <c r="BD26" i="22"/>
  <c r="BO26" i="22"/>
  <c r="AL26" i="22"/>
  <c r="CN188" i="22"/>
  <c r="CN264" i="22" s="1"/>
  <c r="BH188" i="22"/>
  <c r="BH264" i="22" s="1"/>
  <c r="BW188" i="22"/>
  <c r="BW264" i="22" s="1"/>
  <c r="CA188" i="22"/>
  <c r="CA264" i="22" s="1"/>
  <c r="BC188" i="22"/>
  <c r="BC264" i="22" s="1"/>
  <c r="CU188" i="22"/>
  <c r="CU264" i="22" s="1"/>
  <c r="DI26" i="22"/>
  <c r="DI27" i="22" s="1"/>
  <c r="CS26" i="22"/>
  <c r="CC26" i="22"/>
  <c r="BM26" i="22"/>
  <c r="AW26" i="22"/>
  <c r="AG26" i="22"/>
  <c r="DH26" i="22"/>
  <c r="CR26" i="22"/>
  <c r="CR27" i="22" s="1"/>
  <c r="CB26" i="22"/>
  <c r="BL26" i="22"/>
  <c r="AV26" i="22"/>
  <c r="AF26" i="22"/>
  <c r="AF27" i="22" s="1"/>
  <c r="DC26" i="22"/>
  <c r="CM26" i="22"/>
  <c r="BW26" i="22"/>
  <c r="BW27" i="22" s="1"/>
  <c r="BG26" i="22"/>
  <c r="AQ26" i="22"/>
  <c r="AQ27" i="22" s="1"/>
  <c r="DB26" i="22"/>
  <c r="DB27" i="22" s="1"/>
  <c r="AP26" i="22"/>
  <c r="BR26" i="22"/>
  <c r="CT26" i="22"/>
  <c r="AH26" i="22"/>
  <c r="BJ26" i="22"/>
  <c r="BJ27" i="22" s="1"/>
  <c r="DL188" i="22"/>
  <c r="DL264" i="22" s="1"/>
  <c r="CV188" i="22"/>
  <c r="CV264" i="22" s="1"/>
  <c r="CF188" i="22"/>
  <c r="CF264" i="22" s="1"/>
  <c r="BP188" i="22"/>
  <c r="BP264" i="22" s="1"/>
  <c r="AZ188" i="22"/>
  <c r="AZ264" i="22" s="1"/>
  <c r="AJ188" i="22"/>
  <c r="AJ264" i="22" s="1"/>
  <c r="DC188" i="22"/>
  <c r="DC264" i="22" s="1"/>
  <c r="CH188" i="22"/>
  <c r="CH264" i="22" s="1"/>
  <c r="BM188" i="22"/>
  <c r="BM264" i="22" s="1"/>
  <c r="AQ188" i="22"/>
  <c r="AQ264" i="22" s="1"/>
  <c r="DG188" i="22"/>
  <c r="DG264" i="22" s="1"/>
  <c r="CL188" i="22"/>
  <c r="CL264" i="22" s="1"/>
  <c r="BQ188" i="22"/>
  <c r="BQ264" i="22" s="1"/>
  <c r="AU188" i="22"/>
  <c r="AU264" i="22" s="1"/>
  <c r="DO188" i="22"/>
  <c r="DO264" i="22" s="1"/>
  <c r="BY188" i="22"/>
  <c r="BY264" i="22" s="1"/>
  <c r="AH188" i="22"/>
  <c r="AH264" i="22" s="1"/>
  <c r="CE188" i="22"/>
  <c r="CE264" i="22" s="1"/>
  <c r="AO188" i="22"/>
  <c r="AO264" i="22" s="1"/>
  <c r="BI188" i="22"/>
  <c r="BI264" i="22" s="1"/>
  <c r="BE188" i="22"/>
  <c r="BE264" i="22" s="1"/>
  <c r="BS188" i="22"/>
  <c r="BS264" i="22" s="1"/>
  <c r="DF188" i="22"/>
  <c r="DF264" i="22" s="1"/>
  <c r="CO26" i="22"/>
  <c r="BI26" i="22"/>
  <c r="AC26" i="22"/>
  <c r="CN26" i="22"/>
  <c r="BX26" i="22"/>
  <c r="AR26" i="22"/>
  <c r="CY26" i="22"/>
  <c r="CI26" i="22"/>
  <c r="BC26" i="22"/>
  <c r="AM26" i="22"/>
  <c r="DN26" i="22"/>
  <c r="DF26" i="22"/>
  <c r="DF27" i="22" s="1"/>
  <c r="AV188" i="22"/>
  <c r="AV264" i="22" s="1"/>
  <c r="CG188" i="22"/>
  <c r="CG264" i="22" s="1"/>
  <c r="AP188" i="22"/>
  <c r="AP264" i="22" s="1"/>
  <c r="DK188" i="22"/>
  <c r="DK264" i="22" s="1"/>
  <c r="AD188" i="22"/>
  <c r="AD264" i="22" s="1"/>
  <c r="AI188" i="22"/>
  <c r="AI264" i="22" s="1"/>
  <c r="CK188" i="22"/>
  <c r="CK264" i="22" s="1"/>
  <c r="BE26" i="22"/>
  <c r="CJ26" i="22"/>
  <c r="DK26" i="22"/>
  <c r="CE26" i="22"/>
  <c r="BV26" i="22"/>
  <c r="BV27" i="22" s="1"/>
  <c r="CP26" i="22"/>
  <c r="AR188" i="22"/>
  <c r="AR264" i="22" s="1"/>
  <c r="BB188" i="22"/>
  <c r="BB264" i="22" s="1"/>
  <c r="BF188" i="22"/>
  <c r="BF264" i="22" s="1"/>
  <c r="DA188" i="22"/>
  <c r="DA264" i="22" s="1"/>
  <c r="DJ188" i="22"/>
  <c r="DJ264" i="22" s="1"/>
  <c r="DE26" i="22"/>
  <c r="DE27" i="22" s="1"/>
  <c r="BY26" i="22"/>
  <c r="AS26" i="22"/>
  <c r="AS27" i="22" s="1"/>
  <c r="DD26" i="22"/>
  <c r="DD27" i="22" s="1"/>
  <c r="BH26" i="22"/>
  <c r="BH27" i="22" s="1"/>
  <c r="DO26" i="22"/>
  <c r="BS26" i="22"/>
  <c r="BS27" i="22" s="1"/>
  <c r="CL26" i="22"/>
  <c r="BB26" i="22"/>
  <c r="CD26" i="22"/>
  <c r="CD27" i="22" s="1"/>
  <c r="AT26" i="22"/>
  <c r="DH188" i="22"/>
  <c r="DH264" i="22" s="1"/>
  <c r="CR188" i="22"/>
  <c r="CR264" i="22" s="1"/>
  <c r="CB188" i="22"/>
  <c r="CB264" i="22" s="1"/>
  <c r="BL188" i="22"/>
  <c r="BL264" i="22" s="1"/>
  <c r="AF188" i="22"/>
  <c r="AF264" i="22" s="1"/>
  <c r="CX188" i="22"/>
  <c r="CX264" i="22" s="1"/>
  <c r="CC188" i="22"/>
  <c r="CC264" i="22" s="1"/>
  <c r="BG188" i="22"/>
  <c r="BG264" i="22" s="1"/>
  <c r="AL188" i="22"/>
  <c r="AL264" i="22" s="1"/>
  <c r="DB188" i="22"/>
  <c r="DB264" i="22" s="1"/>
  <c r="BK188" i="22"/>
  <c r="BK264" i="22" s="1"/>
  <c r="DE188" i="22"/>
  <c r="DE264" i="22" s="1"/>
  <c r="BN188" i="22"/>
  <c r="BN264" i="22" s="1"/>
  <c r="BU188" i="22"/>
  <c r="BU264" i="22" s="1"/>
  <c r="AM188" i="22"/>
  <c r="AM264" i="22" s="1"/>
  <c r="AX188" i="22"/>
  <c r="AX264" i="22" s="1"/>
  <c r="DA26" i="22"/>
  <c r="CZ26" i="22"/>
  <c r="AN26" i="22"/>
  <c r="AN27" i="22" s="1"/>
  <c r="AY26" i="22"/>
  <c r="BN26" i="22"/>
  <c r="DD188" i="22"/>
  <c r="DD264" i="22" s="1"/>
  <c r="BX188" i="22"/>
  <c r="BX264" i="22" s="1"/>
  <c r="CS188" i="22"/>
  <c r="CS264" i="22" s="1"/>
  <c r="CW188" i="22"/>
  <c r="CW264" i="22" s="1"/>
  <c r="CT188" i="22"/>
  <c r="CT264" i="22" s="1"/>
  <c r="CY188" i="22"/>
  <c r="CY264" i="22" s="1"/>
  <c r="BU26" i="22"/>
  <c r="AO26" i="22"/>
  <c r="BT26" i="22"/>
  <c r="CU26" i="22"/>
  <c r="AI26" i="22"/>
  <c r="AI27" i="22" s="1"/>
  <c r="CX26" i="22"/>
  <c r="AD26" i="22"/>
  <c r="AD27" i="22" s="1"/>
  <c r="DN188" i="22"/>
  <c r="DN264" i="22" s="1"/>
  <c r="AG188" i="22"/>
  <c r="AG264" i="22" s="1"/>
  <c r="AK188" i="22"/>
  <c r="AK264" i="22" s="1"/>
  <c r="BJ188" i="22"/>
  <c r="BJ264" i="22" s="1"/>
  <c r="BO188" i="22"/>
  <c r="BO264" i="22" s="1"/>
  <c r="C117" i="22"/>
  <c r="C32" i="22"/>
  <c r="C308" i="22"/>
  <c r="D38" i="20" s="1"/>
  <c r="D41" i="20" s="1"/>
  <c r="C43" i="22"/>
  <c r="DO169" i="22"/>
  <c r="C21" i="22"/>
  <c r="DL409" i="22"/>
  <c r="DM401" i="22"/>
  <c r="DP169" i="22"/>
  <c r="C170" i="22"/>
  <c r="BG58" i="22"/>
  <c r="DN59" i="22"/>
  <c r="CX59" i="22"/>
  <c r="CX60" i="22" s="1"/>
  <c r="CH59" i="22"/>
  <c r="BR59" i="22"/>
  <c r="BB59" i="22"/>
  <c r="BB60" i="22" s="1"/>
  <c r="AL59" i="22"/>
  <c r="DI59" i="22"/>
  <c r="CS59" i="22"/>
  <c r="CC59" i="22"/>
  <c r="CC60" i="22" s="1"/>
  <c r="BM59" i="22"/>
  <c r="AW59" i="22"/>
  <c r="AW60" i="22" s="1"/>
  <c r="AG59" i="22"/>
  <c r="AG60" i="22" s="1"/>
  <c r="CZ59" i="22"/>
  <c r="CZ60" i="22" s="1"/>
  <c r="BT59" i="22"/>
  <c r="AN59" i="22"/>
  <c r="CY59" i="22"/>
  <c r="BS59" i="22"/>
  <c r="AM59" i="22"/>
  <c r="CV59" i="22"/>
  <c r="BP59" i="22"/>
  <c r="BP60" i="22" s="1"/>
  <c r="AJ59" i="22"/>
  <c r="AJ60" i="22" s="1"/>
  <c r="DC59" i="22"/>
  <c r="BO59" i="22"/>
  <c r="BO60" i="22" s="1"/>
  <c r="CL59" i="22"/>
  <c r="DH59" i="22"/>
  <c r="DH60" i="22" s="1"/>
  <c r="AU59" i="22"/>
  <c r="AY59" i="22"/>
  <c r="DJ59" i="22"/>
  <c r="CT59" i="22"/>
  <c r="CD59" i="22"/>
  <c r="CD60" i="22" s="1"/>
  <c r="BN59" i="22"/>
  <c r="AX59" i="22"/>
  <c r="AX60" i="22" s="1"/>
  <c r="AH59" i="22"/>
  <c r="DE59" i="22"/>
  <c r="CO59" i="22"/>
  <c r="BY59" i="22"/>
  <c r="BI59" i="22"/>
  <c r="AS59" i="22"/>
  <c r="AC59" i="22"/>
  <c r="CR59" i="22"/>
  <c r="CR60" i="22" s="1"/>
  <c r="BL59" i="22"/>
  <c r="BL60" i="22" s="1"/>
  <c r="AF59" i="22"/>
  <c r="AF60" i="22" s="1"/>
  <c r="CQ59" i="22"/>
  <c r="CQ60" i="22" s="1"/>
  <c r="BK59" i="22"/>
  <c r="BK60" i="22" s="1"/>
  <c r="AE59" i="22"/>
  <c r="CN59" i="22"/>
  <c r="BH59" i="22"/>
  <c r="DK59" i="22"/>
  <c r="BW59" i="22"/>
  <c r="AI59" i="22"/>
  <c r="DF59" i="22"/>
  <c r="BZ59" i="22"/>
  <c r="AT59" i="22"/>
  <c r="AT60" i="22" s="1"/>
  <c r="DA59" i="22"/>
  <c r="CK59" i="22"/>
  <c r="BU59" i="22"/>
  <c r="BE59" i="22"/>
  <c r="AO59" i="22"/>
  <c r="DP59" i="22"/>
  <c r="CJ59" i="22"/>
  <c r="CJ60" i="22" s="1"/>
  <c r="BD59" i="22"/>
  <c r="DO59" i="22"/>
  <c r="BC59" i="22"/>
  <c r="DL59" i="22"/>
  <c r="DL60" i="22" s="1"/>
  <c r="AZ59" i="22"/>
  <c r="AQ59" i="22"/>
  <c r="BF59" i="22"/>
  <c r="DM59" i="22"/>
  <c r="BQ59" i="22"/>
  <c r="BQ60" i="22" s="1"/>
  <c r="CB59" i="22"/>
  <c r="CA59" i="22"/>
  <c r="CA60" i="22" s="1"/>
  <c r="AR59" i="22"/>
  <c r="BG59" i="22"/>
  <c r="CP59" i="22"/>
  <c r="CP60" i="22" s="1"/>
  <c r="BJ59" i="22"/>
  <c r="BJ60" i="22" s="1"/>
  <c r="AD59" i="22"/>
  <c r="CI59" i="22"/>
  <c r="CF59" i="22"/>
  <c r="CE59" i="22"/>
  <c r="CE60" i="22" s="1"/>
  <c r="CM59" i="22"/>
  <c r="BV59" i="22"/>
  <c r="CW59" i="22"/>
  <c r="AK59" i="22"/>
  <c r="DG59" i="22"/>
  <c r="BX59" i="22"/>
  <c r="BX60" i="22" s="1"/>
  <c r="DB59" i="22"/>
  <c r="DB60" i="22" s="1"/>
  <c r="AP59" i="22"/>
  <c r="CG59" i="22"/>
  <c r="BA59" i="22"/>
  <c r="AV59" i="22"/>
  <c r="AV60" i="22" s="1"/>
  <c r="DD59" i="22"/>
  <c r="CU59" i="22"/>
  <c r="BG132" i="22"/>
  <c r="DI133" i="22"/>
  <c r="DI134" i="22" s="1"/>
  <c r="CS133" i="22"/>
  <c r="CC133" i="22"/>
  <c r="BM133" i="22"/>
  <c r="AW133" i="22"/>
  <c r="AW134" i="22" s="1"/>
  <c r="AG133" i="22"/>
  <c r="DH133" i="22"/>
  <c r="CR133" i="22"/>
  <c r="CR134" i="22" s="1"/>
  <c r="CB133" i="22"/>
  <c r="CB134" i="22" s="1"/>
  <c r="BL133" i="22"/>
  <c r="AV133" i="22"/>
  <c r="AF133" i="22"/>
  <c r="AF134" i="22" s="1"/>
  <c r="CQ133" i="22"/>
  <c r="CQ134" i="22" s="1"/>
  <c r="BK133" i="22"/>
  <c r="AE133" i="22"/>
  <c r="AE134" i="22" s="1"/>
  <c r="CP133" i="22"/>
  <c r="BJ133" i="22"/>
  <c r="BJ134" i="22" s="1"/>
  <c r="AD133" i="22"/>
  <c r="CM133" i="22"/>
  <c r="CM134" i="22" s="1"/>
  <c r="BG133" i="22"/>
  <c r="CT133" i="22"/>
  <c r="BF133" i="22"/>
  <c r="AP133" i="22"/>
  <c r="CG133" i="22"/>
  <c r="DL133" i="22"/>
  <c r="DL134" i="22" s="1"/>
  <c r="AZ133" i="22"/>
  <c r="AZ134" i="22" s="1"/>
  <c r="BR133" i="22"/>
  <c r="BO133" i="22"/>
  <c r="BO134" i="22" s="1"/>
  <c r="DE133" i="22"/>
  <c r="DE134" i="22" s="1"/>
  <c r="CO133" i="22"/>
  <c r="BY133" i="22"/>
  <c r="BI133" i="22"/>
  <c r="AS133" i="22"/>
  <c r="AS134" i="22" s="1"/>
  <c r="AC133" i="22"/>
  <c r="DD133" i="22"/>
  <c r="CN133" i="22"/>
  <c r="CN134" i="22" s="1"/>
  <c r="BX133" i="22"/>
  <c r="BX134" i="22" s="1"/>
  <c r="BH133" i="22"/>
  <c r="AR133" i="22"/>
  <c r="DO133" i="22"/>
  <c r="DO134" i="22" s="1"/>
  <c r="CI133" i="22"/>
  <c r="CI134" i="22" s="1"/>
  <c r="BC133" i="22"/>
  <c r="DN133" i="22"/>
  <c r="CH133" i="22"/>
  <c r="BB133" i="22"/>
  <c r="BB134" i="22" s="1"/>
  <c r="DK133" i="22"/>
  <c r="DK134" i="22" s="1"/>
  <c r="CE133" i="22"/>
  <c r="CE134" i="22" s="1"/>
  <c r="AY133" i="22"/>
  <c r="BN133" i="22"/>
  <c r="DJ133" i="22"/>
  <c r="DJ134" i="22" s="1"/>
  <c r="DB133" i="22"/>
  <c r="CK133" i="22"/>
  <c r="BE133" i="22"/>
  <c r="BE134" i="22" s="1"/>
  <c r="DP133" i="22"/>
  <c r="CJ133" i="22"/>
  <c r="BT133" i="22"/>
  <c r="BT134" i="22" s="1"/>
  <c r="AN133" i="22"/>
  <c r="CA133" i="22"/>
  <c r="CA134" i="22" s="1"/>
  <c r="DF133" i="22"/>
  <c r="AT133" i="22"/>
  <c r="AT134" i="22" s="1"/>
  <c r="BW133" i="22"/>
  <c r="BW134" i="22" s="1"/>
  <c r="AH133" i="22"/>
  <c r="AH134" i="22" s="1"/>
  <c r="CD133" i="22"/>
  <c r="BQ133" i="22"/>
  <c r="CV133" i="22"/>
  <c r="CV134" i="22" s="1"/>
  <c r="CY133" i="22"/>
  <c r="CY134" i="22" s="1"/>
  <c r="AM133" i="22"/>
  <c r="CU133" i="22"/>
  <c r="CU134" i="22" s="1"/>
  <c r="AX133" i="22"/>
  <c r="AX134" i="22" s="1"/>
  <c r="DA133" i="22"/>
  <c r="BU133" i="22"/>
  <c r="AO133" i="22"/>
  <c r="AO134" i="22" s="1"/>
  <c r="CZ133" i="22"/>
  <c r="CZ134" i="22" s="1"/>
  <c r="BD133" i="22"/>
  <c r="BD134" i="22" s="1"/>
  <c r="DG133" i="22"/>
  <c r="DG134" i="22" s="1"/>
  <c r="AU133" i="22"/>
  <c r="BZ133" i="22"/>
  <c r="DC133" i="22"/>
  <c r="DC134" i="22" s="1"/>
  <c r="AQ133" i="22"/>
  <c r="BV133" i="22"/>
  <c r="CW133" i="22"/>
  <c r="CW134" i="22" s="1"/>
  <c r="AK133" i="22"/>
  <c r="AK134" i="22" s="1"/>
  <c r="BP133" i="22"/>
  <c r="CX133" i="22"/>
  <c r="AI133" i="22"/>
  <c r="AI134" i="22" s="1"/>
  <c r="DM133" i="22"/>
  <c r="BA133" i="22"/>
  <c r="BA134" i="22" s="1"/>
  <c r="CF133" i="22"/>
  <c r="CF134" i="22" s="1"/>
  <c r="AJ133" i="22"/>
  <c r="BS133" i="22"/>
  <c r="BS134" i="22" s="1"/>
  <c r="AL133" i="22"/>
  <c r="CL133" i="22"/>
  <c r="BG110" i="22"/>
  <c r="DB111" i="22"/>
  <c r="CL111" i="22"/>
  <c r="BV111" i="22"/>
  <c r="BF111" i="22"/>
  <c r="BF112" i="22" s="1"/>
  <c r="AP111" i="22"/>
  <c r="AP112" i="22" s="1"/>
  <c r="DM111" i="22"/>
  <c r="CW111" i="22"/>
  <c r="CW112" i="22" s="1"/>
  <c r="CG111" i="22"/>
  <c r="CG112" i="22" s="1"/>
  <c r="BQ111" i="22"/>
  <c r="BA111" i="22"/>
  <c r="AK111" i="22"/>
  <c r="AK112" i="22" s="1"/>
  <c r="DL111" i="22"/>
  <c r="DL112" i="22" s="1"/>
  <c r="CV111" i="22"/>
  <c r="CV112" i="22" s="1"/>
  <c r="CF111" i="22"/>
  <c r="CF112" i="22" s="1"/>
  <c r="BP111" i="22"/>
  <c r="BP112" i="22" s="1"/>
  <c r="AZ111" i="22"/>
  <c r="AZ112" i="22" s="1"/>
  <c r="AJ111" i="22"/>
  <c r="AJ112" i="22" s="1"/>
  <c r="BW111" i="22"/>
  <c r="CY111" i="22"/>
  <c r="AM111" i="22"/>
  <c r="AM112" i="22" s="1"/>
  <c r="BO111" i="22"/>
  <c r="BO112" i="22" s="1"/>
  <c r="AU111" i="22"/>
  <c r="BK111" i="22"/>
  <c r="BK112" i="22" s="1"/>
  <c r="BZ111" i="22"/>
  <c r="BZ112" i="22" s="1"/>
  <c r="CK111" i="22"/>
  <c r="AO111" i="22"/>
  <c r="BT111" i="22"/>
  <c r="BT112" i="22" s="1"/>
  <c r="CE111" i="22"/>
  <c r="DN111" i="22"/>
  <c r="CX111" i="22"/>
  <c r="CH111" i="22"/>
  <c r="BR111" i="22"/>
  <c r="BR112" i="22" s="1"/>
  <c r="BB111" i="22"/>
  <c r="BB112" i="22" s="1"/>
  <c r="AL111" i="22"/>
  <c r="AL112" i="22" s="1"/>
  <c r="DI111" i="22"/>
  <c r="DI112" i="22" s="1"/>
  <c r="CS111" i="22"/>
  <c r="CS112" i="22" s="1"/>
  <c r="CC111" i="22"/>
  <c r="BM111" i="22"/>
  <c r="AW111" i="22"/>
  <c r="AG111" i="22"/>
  <c r="DH111" i="22"/>
  <c r="DH112" i="22" s="1"/>
  <c r="CR111" i="22"/>
  <c r="CR112" i="22" s="1"/>
  <c r="CB111" i="22"/>
  <c r="CB112" i="22" s="1"/>
  <c r="BL111" i="22"/>
  <c r="BL112" i="22" s="1"/>
  <c r="AV111" i="22"/>
  <c r="AF111" i="22"/>
  <c r="BG111" i="22"/>
  <c r="CI111" i="22"/>
  <c r="DK111" i="22"/>
  <c r="DK112" i="22" s="1"/>
  <c r="AY111" i="22"/>
  <c r="CQ111" i="22"/>
  <c r="CT111" i="22"/>
  <c r="CT112" i="22" s="1"/>
  <c r="AX111" i="22"/>
  <c r="AX112" i="22" s="1"/>
  <c r="DE111" i="22"/>
  <c r="BY111" i="22"/>
  <c r="BY112" i="22" s="1"/>
  <c r="AS111" i="22"/>
  <c r="DD111" i="22"/>
  <c r="DD112" i="22" s="1"/>
  <c r="BX111" i="22"/>
  <c r="BX112" i="22" s="1"/>
  <c r="AR111" i="22"/>
  <c r="AQ111" i="22"/>
  <c r="AQ112" i="22" s="1"/>
  <c r="CU111" i="22"/>
  <c r="CU112" i="22" s="1"/>
  <c r="AE111" i="22"/>
  <c r="DF111" i="22"/>
  <c r="AT111" i="22"/>
  <c r="AT112" i="22" s="1"/>
  <c r="BU111" i="22"/>
  <c r="CZ111" i="22"/>
  <c r="CZ112" i="22" s="1"/>
  <c r="BD111" i="22"/>
  <c r="DO111" i="22"/>
  <c r="CA111" i="22"/>
  <c r="CA112" i="22" s="1"/>
  <c r="DJ111" i="22"/>
  <c r="CD111" i="22"/>
  <c r="BN111" i="22"/>
  <c r="BN112" i="22" s="1"/>
  <c r="AH111" i="22"/>
  <c r="AH112" i="22" s="1"/>
  <c r="CO111" i="22"/>
  <c r="BI111" i="22"/>
  <c r="AC111" i="22"/>
  <c r="CN111" i="22"/>
  <c r="CN112" i="22" s="1"/>
  <c r="BH111" i="22"/>
  <c r="DC111" i="22"/>
  <c r="BS111" i="22"/>
  <c r="AI111" i="22"/>
  <c r="CP111" i="22"/>
  <c r="DA111" i="22"/>
  <c r="DA112" i="22" s="1"/>
  <c r="DP111" i="22"/>
  <c r="DP112" i="22" s="1"/>
  <c r="AN111" i="22"/>
  <c r="DG111" i="22"/>
  <c r="BJ111" i="22"/>
  <c r="AD111" i="22"/>
  <c r="BE111" i="22"/>
  <c r="BE112" i="22" s="1"/>
  <c r="CJ111" i="22"/>
  <c r="CJ112" i="22" s="1"/>
  <c r="CM111" i="22"/>
  <c r="BC111" i="22"/>
  <c r="BC112" i="22" s="1"/>
  <c r="C229" i="22"/>
  <c r="BG14" i="22"/>
  <c r="DF15" i="22"/>
  <c r="CP15" i="22"/>
  <c r="BZ15" i="22"/>
  <c r="BJ15" i="22"/>
  <c r="AT15" i="22"/>
  <c r="AD15" i="22"/>
  <c r="DA15" i="22"/>
  <c r="DA16" i="22" s="1"/>
  <c r="CK15" i="22"/>
  <c r="BU15" i="22"/>
  <c r="BE15" i="22"/>
  <c r="AO15" i="22"/>
  <c r="DP15" i="22"/>
  <c r="CZ15" i="22"/>
  <c r="CJ15" i="22"/>
  <c r="CJ16" i="22" s="1"/>
  <c r="BT15" i="22"/>
  <c r="BD15" i="22"/>
  <c r="BD16" i="22" s="1"/>
  <c r="AN15" i="22"/>
  <c r="CQ15" i="22"/>
  <c r="AE15" i="22"/>
  <c r="AE16" i="22" s="1"/>
  <c r="BG15" i="22"/>
  <c r="CI15" i="22"/>
  <c r="CI16" i="22" s="1"/>
  <c r="DK15" i="22"/>
  <c r="AY15" i="22"/>
  <c r="AY16" i="22" s="1"/>
  <c r="DB15" i="22"/>
  <c r="DB16" i="22" s="1"/>
  <c r="CL15" i="22"/>
  <c r="BV15" i="22"/>
  <c r="BF15" i="22"/>
  <c r="AP15" i="22"/>
  <c r="DM15" i="22"/>
  <c r="CW15" i="22"/>
  <c r="CG15" i="22"/>
  <c r="CG16" i="22" s="1"/>
  <c r="BQ15" i="22"/>
  <c r="BA15" i="22"/>
  <c r="BA16" i="22" s="1"/>
  <c r="AK15" i="22"/>
  <c r="AK16" i="22" s="1"/>
  <c r="DL15" i="22"/>
  <c r="CV15" i="22"/>
  <c r="CF15" i="22"/>
  <c r="BP15" i="22"/>
  <c r="BP16" i="22" s="1"/>
  <c r="AZ15" i="22"/>
  <c r="AJ15" i="22"/>
  <c r="CA15" i="22"/>
  <c r="CA16" i="22" s="1"/>
  <c r="DC15" i="22"/>
  <c r="AQ15" i="22"/>
  <c r="AQ16" i="22" s="1"/>
  <c r="BS15" i="22"/>
  <c r="CU15" i="22"/>
  <c r="CU16" i="22" s="1"/>
  <c r="AI15" i="22"/>
  <c r="AG15" i="22"/>
  <c r="AG16" i="22" s="1"/>
  <c r="DH15" i="22"/>
  <c r="CR15" i="22"/>
  <c r="CB15" i="22"/>
  <c r="CB16" i="22" s="1"/>
  <c r="BL15" i="22"/>
  <c r="BL16" i="22" s="1"/>
  <c r="AV15" i="22"/>
  <c r="AV16" i="22" s="1"/>
  <c r="AF15" i="22"/>
  <c r="AF16" i="22" s="1"/>
  <c r="BK15" i="22"/>
  <c r="BK16" i="22" s="1"/>
  <c r="CM15" i="22"/>
  <c r="DO15" i="22"/>
  <c r="BC15" i="22"/>
  <c r="CE15" i="22"/>
  <c r="DJ15" i="22"/>
  <c r="CD15" i="22"/>
  <c r="CD16" i="22" s="1"/>
  <c r="AX15" i="22"/>
  <c r="CO15" i="22"/>
  <c r="BI15" i="22"/>
  <c r="DD15" i="22"/>
  <c r="BH15" i="22"/>
  <c r="AU15" i="22"/>
  <c r="CY15" i="22"/>
  <c r="DN15" i="22"/>
  <c r="DN16" i="22" s="1"/>
  <c r="CX15" i="22"/>
  <c r="CH15" i="22"/>
  <c r="BR15" i="22"/>
  <c r="BB15" i="22"/>
  <c r="AL15" i="22"/>
  <c r="DI15" i="22"/>
  <c r="CS15" i="22"/>
  <c r="CS16" i="22" s="1"/>
  <c r="CC15" i="22"/>
  <c r="BM15" i="22"/>
  <c r="AW15" i="22"/>
  <c r="AH15" i="22"/>
  <c r="AS15" i="22"/>
  <c r="CN15" i="22"/>
  <c r="DG15" i="22"/>
  <c r="AM15" i="22"/>
  <c r="AM16" i="22" s="1"/>
  <c r="CT15" i="22"/>
  <c r="CT16" i="22" s="1"/>
  <c r="BN15" i="22"/>
  <c r="DE15" i="22"/>
  <c r="BY15" i="22"/>
  <c r="BY16" i="22" s="1"/>
  <c r="AC15" i="22"/>
  <c r="BX15" i="22"/>
  <c r="AR15" i="22"/>
  <c r="BW15" i="22"/>
  <c r="BO15" i="22"/>
  <c r="C175" i="22"/>
  <c r="C54" i="22"/>
  <c r="C128" i="22"/>
  <c r="C234" i="22"/>
  <c r="C237" i="22" s="1"/>
  <c r="C238" i="22" s="1"/>
  <c r="BG88" i="22"/>
  <c r="DI89" i="22"/>
  <c r="CS89" i="22"/>
  <c r="CS90" i="22" s="1"/>
  <c r="CC89" i="22"/>
  <c r="BM89" i="22"/>
  <c r="AW89" i="22"/>
  <c r="AW90" i="22" s="1"/>
  <c r="AG89" i="22"/>
  <c r="DH89" i="22"/>
  <c r="CR89" i="22"/>
  <c r="CB89" i="22"/>
  <c r="CB90" i="22" s="1"/>
  <c r="BL89" i="22"/>
  <c r="BL90" i="22" s="1"/>
  <c r="AV89" i="22"/>
  <c r="AV90" i="22" s="1"/>
  <c r="AF89" i="22"/>
  <c r="DC89" i="22"/>
  <c r="DC90" i="22" s="1"/>
  <c r="CM89" i="22"/>
  <c r="BW89" i="22"/>
  <c r="BG89" i="22"/>
  <c r="AQ89" i="22"/>
  <c r="DN89" i="22"/>
  <c r="BB89" i="22"/>
  <c r="CD89" i="22"/>
  <c r="DF89" i="22"/>
  <c r="AT89" i="22"/>
  <c r="AP89" i="22"/>
  <c r="CG89" i="22"/>
  <c r="DL89" i="22"/>
  <c r="DL90" i="22" s="1"/>
  <c r="AZ89" i="22"/>
  <c r="AE89" i="22"/>
  <c r="AE90" i="22" s="1"/>
  <c r="AH89" i="22"/>
  <c r="DE89" i="22"/>
  <c r="CO89" i="22"/>
  <c r="CO90" i="22" s="1"/>
  <c r="BY89" i="22"/>
  <c r="BI89" i="22"/>
  <c r="AS89" i="22"/>
  <c r="AS90" i="22" s="1"/>
  <c r="AC89" i="22"/>
  <c r="DD89" i="22"/>
  <c r="CN89" i="22"/>
  <c r="BX89" i="22"/>
  <c r="BX90" i="22" s="1"/>
  <c r="BH89" i="22"/>
  <c r="BH90" i="22" s="1"/>
  <c r="AR89" i="22"/>
  <c r="AR90" i="22" s="1"/>
  <c r="DO89" i="22"/>
  <c r="DO90" i="22" s="1"/>
  <c r="CY89" i="22"/>
  <c r="CY90" i="22" s="1"/>
  <c r="CI89" i="22"/>
  <c r="BS89" i="22"/>
  <c r="BC89" i="22"/>
  <c r="AM89" i="22"/>
  <c r="CX89" i="22"/>
  <c r="AL89" i="22"/>
  <c r="BN89" i="22"/>
  <c r="CP89" i="22"/>
  <c r="AD89" i="22"/>
  <c r="CL89" i="22"/>
  <c r="CL90" i="22" s="1"/>
  <c r="DA89" i="22"/>
  <c r="BE89" i="22"/>
  <c r="BE90" i="22" s="1"/>
  <c r="DP89" i="22"/>
  <c r="CJ89" i="22"/>
  <c r="BT89" i="22"/>
  <c r="AN89" i="22"/>
  <c r="CU89" i="22"/>
  <c r="BO89" i="22"/>
  <c r="AI89" i="22"/>
  <c r="DJ89" i="22"/>
  <c r="BZ89" i="22"/>
  <c r="BV89" i="22"/>
  <c r="BV90" i="22" s="1"/>
  <c r="DM89" i="22"/>
  <c r="BA89" i="22"/>
  <c r="BA90" i="22" s="1"/>
  <c r="BP89" i="22"/>
  <c r="DG89" i="22"/>
  <c r="BK89" i="22"/>
  <c r="CT89" i="22"/>
  <c r="CK89" i="22"/>
  <c r="CK90" i="22" s="1"/>
  <c r="BU89" i="22"/>
  <c r="AO89" i="22"/>
  <c r="AO90" i="22" s="1"/>
  <c r="CZ89" i="22"/>
  <c r="CZ90" i="22" s="1"/>
  <c r="BD89" i="22"/>
  <c r="DK89" i="22"/>
  <c r="CE89" i="22"/>
  <c r="CE90" i="22" s="1"/>
  <c r="AY89" i="22"/>
  <c r="CH89" i="22"/>
  <c r="AX89" i="22"/>
  <c r="BF89" i="22"/>
  <c r="BQ89" i="22"/>
  <c r="CV89" i="22"/>
  <c r="CQ89" i="22"/>
  <c r="AU89" i="22"/>
  <c r="BJ89" i="22"/>
  <c r="BJ90" i="22" s="1"/>
  <c r="CW89" i="22"/>
  <c r="CW90" i="22" s="1"/>
  <c r="AK89" i="22"/>
  <c r="CF89" i="22"/>
  <c r="AJ89" i="22"/>
  <c r="AJ90" i="22" s="1"/>
  <c r="CA89" i="22"/>
  <c r="BR89" i="22"/>
  <c r="BR90" i="22" s="1"/>
  <c r="DB89" i="22"/>
  <c r="C309" i="22"/>
  <c r="D44" i="20" s="1"/>
  <c r="D47" i="20" s="1"/>
  <c r="C246" i="22"/>
  <c r="C240" i="22" s="1"/>
  <c r="C106" i="22"/>
  <c r="C95" i="22"/>
  <c r="BG121" i="22"/>
  <c r="DE122" i="22"/>
  <c r="DE123" i="22" s="1"/>
  <c r="CO122" i="22"/>
  <c r="CO123" i="22" s="1"/>
  <c r="BY122" i="22"/>
  <c r="BY123" i="22" s="1"/>
  <c r="BI122" i="22"/>
  <c r="BI123" i="22" s="1"/>
  <c r="AS122" i="22"/>
  <c r="AC122" i="22"/>
  <c r="DD122" i="22"/>
  <c r="CN122" i="22"/>
  <c r="BX122" i="22"/>
  <c r="BX123" i="22" s="1"/>
  <c r="BH122" i="22"/>
  <c r="BH123" i="22" s="1"/>
  <c r="AR122" i="22"/>
  <c r="AR123" i="22" s="1"/>
  <c r="DO122" i="22"/>
  <c r="DO123" i="22" s="1"/>
  <c r="CY122" i="22"/>
  <c r="CI122" i="22"/>
  <c r="BS122" i="22"/>
  <c r="BC122" i="22"/>
  <c r="BC123" i="22" s="1"/>
  <c r="AM122" i="22"/>
  <c r="AM123" i="22" s="1"/>
  <c r="CX122" i="22"/>
  <c r="AL122" i="22"/>
  <c r="BN122" i="22"/>
  <c r="BN123" i="22" s="1"/>
  <c r="CP122" i="22"/>
  <c r="AD122" i="22"/>
  <c r="DB122" i="22"/>
  <c r="DB123" i="22" s="1"/>
  <c r="DA122" i="22"/>
  <c r="DA123" i="22" s="1"/>
  <c r="CK122" i="22"/>
  <c r="CK123" i="22" s="1"/>
  <c r="BU122" i="22"/>
  <c r="BU123" i="22" s="1"/>
  <c r="BE122" i="22"/>
  <c r="AO122" i="22"/>
  <c r="AO123" i="22" s="1"/>
  <c r="DP122" i="22"/>
  <c r="DP123" i="22" s="1"/>
  <c r="CZ122" i="22"/>
  <c r="CZ123" i="22" s="1"/>
  <c r="CJ122" i="22"/>
  <c r="BT122" i="22"/>
  <c r="BD122" i="22"/>
  <c r="AN122" i="22"/>
  <c r="DK122" i="22"/>
  <c r="CU122" i="22"/>
  <c r="CU123" i="22" s="1"/>
  <c r="CE122" i="22"/>
  <c r="BO122" i="22"/>
  <c r="AY122" i="22"/>
  <c r="AY123" i="22" s="1"/>
  <c r="AI122" i="22"/>
  <c r="AI123" i="22" s="1"/>
  <c r="CH122" i="22"/>
  <c r="DJ122" i="22"/>
  <c r="AX122" i="22"/>
  <c r="BZ122" i="22"/>
  <c r="BZ123" i="22" s="1"/>
  <c r="CL122" i="22"/>
  <c r="AP122" i="22"/>
  <c r="AP123" i="22" s="1"/>
  <c r="DM122" i="22"/>
  <c r="DM123" i="22" s="1"/>
  <c r="CW122" i="22"/>
  <c r="CW123" i="22" s="1"/>
  <c r="CG122" i="22"/>
  <c r="CG123" i="22" s="1"/>
  <c r="BQ122" i="22"/>
  <c r="BQ123" i="22" s="1"/>
  <c r="BA122" i="22"/>
  <c r="AK122" i="22"/>
  <c r="AK123" i="22" s="1"/>
  <c r="DL122" i="22"/>
  <c r="DL123" i="22" s="1"/>
  <c r="CV122" i="22"/>
  <c r="CV123" i="22" s="1"/>
  <c r="CF122" i="22"/>
  <c r="BP122" i="22"/>
  <c r="AZ122" i="22"/>
  <c r="AJ122" i="22"/>
  <c r="AJ123" i="22" s="1"/>
  <c r="DG122" i="22"/>
  <c r="CQ122" i="22"/>
  <c r="CQ123" i="22" s="1"/>
  <c r="CA122" i="22"/>
  <c r="BK122" i="22"/>
  <c r="BK123" i="22" s="1"/>
  <c r="AU122" i="22"/>
  <c r="AU123" i="22" s="1"/>
  <c r="AE122" i="22"/>
  <c r="AE123" i="22" s="1"/>
  <c r="BR122" i="22"/>
  <c r="CT122" i="22"/>
  <c r="AH122" i="22"/>
  <c r="BJ122" i="22"/>
  <c r="BJ123" i="22" s="1"/>
  <c r="BV122" i="22"/>
  <c r="DI122" i="22"/>
  <c r="DI123" i="22" s="1"/>
  <c r="CS122" i="22"/>
  <c r="CS123" i="22" s="1"/>
  <c r="CC122" i="22"/>
  <c r="CC123" i="22" s="1"/>
  <c r="BM122" i="22"/>
  <c r="AW122" i="22"/>
  <c r="AG122" i="22"/>
  <c r="DH122" i="22"/>
  <c r="CR122" i="22"/>
  <c r="CR123" i="22" s="1"/>
  <c r="CB122" i="22"/>
  <c r="CB123" i="22" s="1"/>
  <c r="BL122" i="22"/>
  <c r="BL123" i="22" s="1"/>
  <c r="AV122" i="22"/>
  <c r="AV123" i="22" s="1"/>
  <c r="AF122" i="22"/>
  <c r="AF123" i="22" s="1"/>
  <c r="DC122" i="22"/>
  <c r="CM122" i="22"/>
  <c r="BW122" i="22"/>
  <c r="BW123" i="22" s="1"/>
  <c r="BG122" i="22"/>
  <c r="AQ122" i="22"/>
  <c r="AQ123" i="22" s="1"/>
  <c r="DN122" i="22"/>
  <c r="DN123" i="22" s="1"/>
  <c r="BB122" i="22"/>
  <c r="CD122" i="22"/>
  <c r="DF122" i="22"/>
  <c r="AT122" i="22"/>
  <c r="BF122" i="22"/>
  <c r="BG36" i="22"/>
  <c r="DH37" i="22"/>
  <c r="CR37" i="22"/>
  <c r="CB37" i="22"/>
  <c r="BL37" i="22"/>
  <c r="AV37" i="22"/>
  <c r="AF37" i="22"/>
  <c r="DC37" i="22"/>
  <c r="CM37" i="22"/>
  <c r="BW37" i="22"/>
  <c r="BG37" i="22"/>
  <c r="AQ37" i="22"/>
  <c r="DN37" i="22"/>
  <c r="CX37" i="22"/>
  <c r="CH37" i="22"/>
  <c r="BR37" i="22"/>
  <c r="BB37" i="22"/>
  <c r="AL37" i="22"/>
  <c r="CK37" i="22"/>
  <c r="DM37" i="22"/>
  <c r="BA37" i="22"/>
  <c r="CC37" i="22"/>
  <c r="DE37" i="22"/>
  <c r="AS37" i="22"/>
  <c r="CF37" i="22"/>
  <c r="CQ37" i="22"/>
  <c r="AE37" i="22"/>
  <c r="AP37" i="22"/>
  <c r="CS37" i="22"/>
  <c r="DD37" i="22"/>
  <c r="CN37" i="22"/>
  <c r="BX37" i="22"/>
  <c r="BH37" i="22"/>
  <c r="AR37" i="22"/>
  <c r="DO37" i="22"/>
  <c r="CY37" i="22"/>
  <c r="CI37" i="22"/>
  <c r="BS37" i="22"/>
  <c r="BC37" i="22"/>
  <c r="AM37" i="22"/>
  <c r="DJ37" i="22"/>
  <c r="CT37" i="22"/>
  <c r="CD37" i="22"/>
  <c r="BN37" i="22"/>
  <c r="AX37" i="22"/>
  <c r="AH37" i="22"/>
  <c r="BU37" i="22"/>
  <c r="CW37" i="22"/>
  <c r="AK37" i="22"/>
  <c r="BM37" i="22"/>
  <c r="CO37" i="22"/>
  <c r="AC37" i="22"/>
  <c r="CJ37" i="22"/>
  <c r="BD37" i="22"/>
  <c r="DK37" i="22"/>
  <c r="CE37" i="22"/>
  <c r="AY37" i="22"/>
  <c r="DF37" i="22"/>
  <c r="BZ37" i="22"/>
  <c r="BJ37" i="22"/>
  <c r="AD37" i="22"/>
  <c r="CG37" i="22"/>
  <c r="AW37" i="22"/>
  <c r="BP37" i="22"/>
  <c r="AJ37" i="22"/>
  <c r="BK37" i="22"/>
  <c r="CL37" i="22"/>
  <c r="DA37" i="22"/>
  <c r="BI37" i="22"/>
  <c r="DP37" i="22"/>
  <c r="CZ37" i="22"/>
  <c r="BT37" i="22"/>
  <c r="AN37" i="22"/>
  <c r="CU37" i="22"/>
  <c r="BO37" i="22"/>
  <c r="AI37" i="22"/>
  <c r="CP37" i="22"/>
  <c r="AT37" i="22"/>
  <c r="BE37" i="22"/>
  <c r="DI37" i="22"/>
  <c r="BY37" i="22"/>
  <c r="CV37" i="22"/>
  <c r="DG37" i="22"/>
  <c r="DB37" i="22"/>
  <c r="BF37" i="22"/>
  <c r="BQ37" i="22"/>
  <c r="DL37" i="22"/>
  <c r="AZ37" i="22"/>
  <c r="CA37" i="22"/>
  <c r="AU37" i="22"/>
  <c r="BV37" i="22"/>
  <c r="AO37" i="22"/>
  <c r="AG37" i="22"/>
  <c r="C10" i="22"/>
  <c r="C151" i="22"/>
  <c r="AC153" i="22"/>
  <c r="C153" i="22" s="1"/>
  <c r="C255" i="22"/>
  <c r="C256" i="22" s="1"/>
  <c r="BG47" i="22"/>
  <c r="DO48" i="22"/>
  <c r="CY48" i="22"/>
  <c r="CY49" i="22" s="1"/>
  <c r="CI48" i="22"/>
  <c r="BS48" i="22"/>
  <c r="BC48" i="22"/>
  <c r="BC49" i="22" s="1"/>
  <c r="AM48" i="22"/>
  <c r="DJ48" i="22"/>
  <c r="CT48" i="22"/>
  <c r="CD48" i="22"/>
  <c r="CD49" i="22" s="1"/>
  <c r="BN48" i="22"/>
  <c r="AX48" i="22"/>
  <c r="AX49" i="22" s="1"/>
  <c r="AH48" i="22"/>
  <c r="AH49" i="22" s="1"/>
  <c r="CZ48" i="22"/>
  <c r="BT48" i="22"/>
  <c r="AN48" i="22"/>
  <c r="CW48" i="22"/>
  <c r="CW49" i="22" s="1"/>
  <c r="BQ48" i="22"/>
  <c r="BQ49" i="22" s="1"/>
  <c r="AK48" i="22"/>
  <c r="CV48" i="22"/>
  <c r="CV49" i="22" s="1"/>
  <c r="BP48" i="22"/>
  <c r="BP49" i="22" s="1"/>
  <c r="AJ48" i="22"/>
  <c r="DA48" i="22"/>
  <c r="BM48" i="22"/>
  <c r="BM49" i="22" s="1"/>
  <c r="DK48" i="22"/>
  <c r="CU48" i="22"/>
  <c r="CE48" i="22"/>
  <c r="CE49" i="22" s="1"/>
  <c r="BO48" i="22"/>
  <c r="AY48" i="22"/>
  <c r="AY49" i="22" s="1"/>
  <c r="AI48" i="22"/>
  <c r="DF48" i="22"/>
  <c r="CP48" i="22"/>
  <c r="BZ48" i="22"/>
  <c r="BJ48" i="22"/>
  <c r="AT48" i="22"/>
  <c r="AD48" i="22"/>
  <c r="CR48" i="22"/>
  <c r="CR49" i="22" s="1"/>
  <c r="BL48" i="22"/>
  <c r="BL49" i="22" s="1"/>
  <c r="AF48" i="22"/>
  <c r="AF49" i="22" s="1"/>
  <c r="CO48" i="22"/>
  <c r="CO49" i="22" s="1"/>
  <c r="BI48" i="22"/>
  <c r="AC48" i="22"/>
  <c r="CN48" i="22"/>
  <c r="BH48" i="22"/>
  <c r="BH49" i="22" s="1"/>
  <c r="DI48" i="22"/>
  <c r="DI49" i="22" s="1"/>
  <c r="BU48" i="22"/>
  <c r="BU49" i="22" s="1"/>
  <c r="AG48" i="22"/>
  <c r="AG49" i="22" s="1"/>
  <c r="AS48" i="22"/>
  <c r="DG48" i="22"/>
  <c r="CQ48" i="22"/>
  <c r="CA48" i="22"/>
  <c r="CA49" i="22" s="1"/>
  <c r="BK48" i="22"/>
  <c r="BK49" i="22" s="1"/>
  <c r="AU48" i="22"/>
  <c r="AU49" i="22" s="1"/>
  <c r="AE48" i="22"/>
  <c r="AE49" i="22" s="1"/>
  <c r="DB48" i="22"/>
  <c r="CL48" i="22"/>
  <c r="BV48" i="22"/>
  <c r="BF48" i="22"/>
  <c r="AP48" i="22"/>
  <c r="DP48" i="22"/>
  <c r="DP49" i="22" s="1"/>
  <c r="CJ48" i="22"/>
  <c r="CJ49" i="22" s="1"/>
  <c r="BD48" i="22"/>
  <c r="BD49" i="22" s="1"/>
  <c r="DM48" i="22"/>
  <c r="DM49" i="22" s="1"/>
  <c r="CG48" i="22"/>
  <c r="CG49" i="22" s="1"/>
  <c r="BA48" i="22"/>
  <c r="DL48" i="22"/>
  <c r="CF48" i="22"/>
  <c r="AZ48" i="22"/>
  <c r="CC48" i="22"/>
  <c r="CC49" i="22" s="1"/>
  <c r="AO48" i="22"/>
  <c r="CK48" i="22"/>
  <c r="CK49" i="22" s="1"/>
  <c r="AR48" i="22"/>
  <c r="DC48" i="22"/>
  <c r="CM48" i="22"/>
  <c r="BW48" i="22"/>
  <c r="BW49" i="22" s="1"/>
  <c r="BG48" i="22"/>
  <c r="AQ48" i="22"/>
  <c r="AQ49" i="22" s="1"/>
  <c r="DN48" i="22"/>
  <c r="DN49" i="22" s="1"/>
  <c r="CX48" i="22"/>
  <c r="CH48" i="22"/>
  <c r="BR48" i="22"/>
  <c r="BB48" i="22"/>
  <c r="AL48" i="22"/>
  <c r="DH48" i="22"/>
  <c r="DH49" i="22" s="1"/>
  <c r="CB48" i="22"/>
  <c r="CB49" i="22" s="1"/>
  <c r="AV48" i="22"/>
  <c r="AV49" i="22" s="1"/>
  <c r="DE48" i="22"/>
  <c r="DE49" i="22" s="1"/>
  <c r="BY48" i="22"/>
  <c r="BY49" i="22" s="1"/>
  <c r="DD48" i="22"/>
  <c r="DD49" i="22" s="1"/>
  <c r="BX48" i="22"/>
  <c r="AW48" i="22"/>
  <c r="AW49" i="22" s="1"/>
  <c r="CS48" i="22"/>
  <c r="CS49" i="22" s="1"/>
  <c r="BE48" i="22"/>
  <c r="C84" i="22"/>
  <c r="DO228" i="22"/>
  <c r="BR49" i="22" l="1"/>
  <c r="BV49" i="22"/>
  <c r="BI49" i="22"/>
  <c r="BZ49" i="22"/>
  <c r="CT49" i="22"/>
  <c r="DF123" i="22"/>
  <c r="CT123" i="22"/>
  <c r="DJ123" i="22"/>
  <c r="AN123" i="22"/>
  <c r="CX123" i="22"/>
  <c r="AK90" i="22"/>
  <c r="CQ90" i="22"/>
  <c r="DK90" i="22"/>
  <c r="DG90" i="22"/>
  <c r="BO90" i="22"/>
  <c r="BS90" i="22"/>
  <c r="BW90" i="22"/>
  <c r="BO16" i="22"/>
  <c r="AS16" i="22"/>
  <c r="DO16" i="22"/>
  <c r="BS16" i="22"/>
  <c r="AJ16" i="22"/>
  <c r="BJ16" i="22"/>
  <c r="BH112" i="22"/>
  <c r="CO112" i="22"/>
  <c r="DE112" i="22"/>
  <c r="AY112" i="22"/>
  <c r="AF112" i="22"/>
  <c r="BM112" i="22"/>
  <c r="AU112" i="22"/>
  <c r="DM112" i="22"/>
  <c r="AL134" i="22"/>
  <c r="BP134" i="22"/>
  <c r="CJ134" i="22"/>
  <c r="DD134" i="22"/>
  <c r="AP134" i="22"/>
  <c r="DH134" i="22"/>
  <c r="CG60" i="22"/>
  <c r="AD60" i="22"/>
  <c r="DM60" i="22"/>
  <c r="BU60" i="22"/>
  <c r="BY60" i="22"/>
  <c r="CH49" i="22"/>
  <c r="AR49" i="22"/>
  <c r="AZ49" i="22"/>
  <c r="CL49" i="22"/>
  <c r="AD49" i="22"/>
  <c r="CP49" i="22"/>
  <c r="AN49" i="22"/>
  <c r="DJ49" i="22"/>
  <c r="CD123" i="22"/>
  <c r="BM123" i="22"/>
  <c r="BV123" i="22"/>
  <c r="BR123" i="22"/>
  <c r="AZ123" i="22"/>
  <c r="CL123" i="22"/>
  <c r="CH123" i="22"/>
  <c r="BD123" i="22"/>
  <c r="CP123" i="22"/>
  <c r="CA90" i="22"/>
  <c r="CU90" i="22"/>
  <c r="AD90" i="22"/>
  <c r="CI90" i="22"/>
  <c r="CM90" i="22"/>
  <c r="BU112" i="22"/>
  <c r="CC112" i="22"/>
  <c r="CK112" i="22"/>
  <c r="BQ112" i="22"/>
  <c r="DP134" i="22"/>
  <c r="BF134" i="22"/>
  <c r="BK134" i="22"/>
  <c r="AG134" i="22"/>
  <c r="CS60" i="22"/>
  <c r="AS49" i="22"/>
  <c r="BO49" i="22"/>
  <c r="CI49" i="22"/>
  <c r="CA123" i="22"/>
  <c r="CE123" i="22"/>
  <c r="CY123" i="22"/>
  <c r="AS123" i="22"/>
  <c r="CM49" i="22"/>
  <c r="AO49" i="22"/>
  <c r="CQ49" i="22"/>
  <c r="BJ49" i="22"/>
  <c r="AI49" i="22"/>
  <c r="CU49" i="22"/>
  <c r="DO49" i="22"/>
  <c r="CM123" i="22"/>
  <c r="AG123" i="22"/>
  <c r="DG123" i="22"/>
  <c r="BA123" i="22"/>
  <c r="DK123" i="22"/>
  <c r="BE123" i="22"/>
  <c r="BS123" i="22"/>
  <c r="CF90" i="22"/>
  <c r="BF90" i="22"/>
  <c r="BK90" i="22"/>
  <c r="BT90" i="22"/>
  <c r="CN90" i="22"/>
  <c r="AH90" i="22"/>
  <c r="CR90" i="22"/>
  <c r="BX16" i="22"/>
  <c r="CN16" i="22"/>
  <c r="AL16" i="22"/>
  <c r="AX16" i="22"/>
  <c r="CR16" i="22"/>
  <c r="CF16" i="22"/>
  <c r="CZ16" i="22"/>
  <c r="AT16" i="22"/>
  <c r="BI112" i="22"/>
  <c r="CD112" i="22"/>
  <c r="BD112" i="22"/>
  <c r="DF112" i="22"/>
  <c r="AR112" i="22"/>
  <c r="CH112" i="22"/>
  <c r="BV112" i="22"/>
  <c r="AU134" i="22"/>
  <c r="BQ134" i="22"/>
  <c r="CK134" i="22"/>
  <c r="AY134" i="22"/>
  <c r="CG134" i="22"/>
  <c r="BV60" i="22"/>
  <c r="AZ60" i="22"/>
  <c r="BD60" i="22"/>
  <c r="BI60" i="22"/>
  <c r="CT60" i="22"/>
  <c r="DN60" i="22"/>
  <c r="CU27" i="22"/>
  <c r="DO27" i="22"/>
  <c r="BE27" i="22"/>
  <c r="CI27" i="22"/>
  <c r="CM27" i="22"/>
  <c r="AG27" i="22"/>
  <c r="CA27" i="22"/>
  <c r="CM101" i="22"/>
  <c r="DO101" i="22"/>
  <c r="AW101" i="22"/>
  <c r="CQ101" i="22"/>
  <c r="AS101" i="22"/>
  <c r="BE49" i="22"/>
  <c r="DC49" i="22"/>
  <c r="BA49" i="22"/>
  <c r="DG49" i="22"/>
  <c r="DK49" i="22"/>
  <c r="BS49" i="22"/>
  <c r="DC123" i="22"/>
  <c r="AW123" i="22"/>
  <c r="BO123" i="22"/>
  <c r="AD123" i="22"/>
  <c r="CI123" i="22"/>
  <c r="AX90" i="22"/>
  <c r="CJ90" i="22"/>
  <c r="AL90" i="22"/>
  <c r="DD90" i="22"/>
  <c r="AP90" i="22"/>
  <c r="BB90" i="22"/>
  <c r="DH90" i="22"/>
  <c r="BB16" i="22"/>
  <c r="DD16" i="22"/>
  <c r="DH16" i="22"/>
  <c r="CV16" i="22"/>
  <c r="AP16" i="22"/>
  <c r="DP16" i="22"/>
  <c r="CP112" i="22"/>
  <c r="DJ112" i="22"/>
  <c r="AE112" i="22"/>
  <c r="CX112" i="22"/>
  <c r="CL112" i="22"/>
  <c r="AQ134" i="22"/>
  <c r="BU134" i="22"/>
  <c r="AM134" i="22"/>
  <c r="BY134" i="22"/>
  <c r="CC134" i="22"/>
  <c r="AR60" i="22"/>
  <c r="BZ60" i="22"/>
  <c r="DJ60" i="22"/>
  <c r="CL60" i="22"/>
  <c r="BR60" i="22"/>
  <c r="CE27" i="22"/>
  <c r="CY27" i="22"/>
  <c r="DC27" i="22"/>
  <c r="AW27" i="22"/>
  <c r="BO27" i="22"/>
  <c r="CQ27" i="22"/>
  <c r="AK27" i="22"/>
  <c r="AD101" i="22"/>
  <c r="BW101" i="22"/>
  <c r="CV90" i="22"/>
  <c r="BP90" i="22"/>
  <c r="DP90" i="22"/>
  <c r="AT90" i="22"/>
  <c r="AG90" i="22"/>
  <c r="DL16" i="22"/>
  <c r="BF16" i="22"/>
  <c r="BT16" i="22"/>
  <c r="AN112" i="22"/>
  <c r="AI112" i="22"/>
  <c r="AV112" i="22"/>
  <c r="DN112" i="22"/>
  <c r="DB112" i="22"/>
  <c r="DM134" i="22"/>
  <c r="DA134" i="22"/>
  <c r="BC134" i="22"/>
  <c r="BH134" i="22"/>
  <c r="CO134" i="22"/>
  <c r="AD134" i="22"/>
  <c r="BL134" i="22"/>
  <c r="CS134" i="22"/>
  <c r="AK60" i="22"/>
  <c r="DF60" i="22"/>
  <c r="BN60" i="22"/>
  <c r="AN60" i="22"/>
  <c r="CH60" i="22"/>
  <c r="AO27" i="22"/>
  <c r="DK27" i="22"/>
  <c r="DG27" i="22"/>
  <c r="BA27" i="22"/>
  <c r="DK101" i="22"/>
  <c r="AJ101" i="22"/>
  <c r="AL49" i="22"/>
  <c r="CF49" i="22"/>
  <c r="AP49" i="22"/>
  <c r="CN49" i="22"/>
  <c r="AT49" i="22"/>
  <c r="BT49" i="22"/>
  <c r="BF123" i="22"/>
  <c r="BB123" i="22"/>
  <c r="DH123" i="22"/>
  <c r="BP123" i="22"/>
  <c r="BT123" i="22"/>
  <c r="CN123" i="22"/>
  <c r="AD112" i="22"/>
  <c r="BS112" i="22"/>
  <c r="DO112" i="22"/>
  <c r="AS112" i="22"/>
  <c r="CI112" i="22"/>
  <c r="AG112" i="22"/>
  <c r="CE112" i="22"/>
  <c r="AJ134" i="22"/>
  <c r="BZ134" i="22"/>
  <c r="AN134" i="22"/>
  <c r="BN134" i="22"/>
  <c r="CT134" i="22"/>
  <c r="DO60" i="22"/>
  <c r="AO60" i="22"/>
  <c r="AS60" i="22"/>
  <c r="DC60" i="22"/>
  <c r="BX49" i="22"/>
  <c r="BB49" i="22"/>
  <c r="DL49" i="22"/>
  <c r="BF49" i="22"/>
  <c r="AJ49" i="22"/>
  <c r="CZ49" i="22"/>
  <c r="AT123" i="22"/>
  <c r="AH123" i="22"/>
  <c r="CF123" i="22"/>
  <c r="AX123" i="22"/>
  <c r="CJ123" i="22"/>
  <c r="AL123" i="22"/>
  <c r="DD123" i="22"/>
  <c r="CM112" i="22"/>
  <c r="BJ112" i="22"/>
  <c r="DC112" i="22"/>
  <c r="CQ112" i="22"/>
  <c r="AW112" i="22"/>
  <c r="CY112" i="22"/>
  <c r="CL134" i="22"/>
  <c r="CX134" i="22"/>
  <c r="BV134" i="22"/>
  <c r="CH134" i="22"/>
  <c r="BI134" i="22"/>
  <c r="CP134" i="22"/>
  <c r="BM134" i="22"/>
  <c r="BA60" i="22"/>
  <c r="CI60" i="22"/>
  <c r="BE60" i="22"/>
  <c r="BW60" i="22"/>
  <c r="AE60" i="22"/>
  <c r="AH60" i="22"/>
  <c r="BS60" i="22"/>
  <c r="DG112" i="22"/>
  <c r="AO112" i="22"/>
  <c r="BW112" i="22"/>
  <c r="BA112" i="22"/>
  <c r="CD134" i="22"/>
  <c r="DF134" i="22"/>
  <c r="DB134" i="22"/>
  <c r="DN134" i="22"/>
  <c r="AR134" i="22"/>
  <c r="BR134" i="22"/>
  <c r="AV134" i="22"/>
  <c r="CU60" i="22"/>
  <c r="DG60" i="22"/>
  <c r="CM60" i="22"/>
  <c r="DK60" i="22"/>
  <c r="CY60" i="22"/>
  <c r="AH16" i="22"/>
  <c r="CY16" i="22"/>
  <c r="CM16" i="22"/>
  <c r="AO16" i="22"/>
  <c r="DD60" i="22"/>
  <c r="AP60" i="22"/>
  <c r="BF60" i="22"/>
  <c r="BC60" i="22"/>
  <c r="DP60" i="22"/>
  <c r="CK60" i="22"/>
  <c r="BH60" i="22"/>
  <c r="CO60" i="22"/>
  <c r="AY60" i="22"/>
  <c r="CV60" i="22"/>
  <c r="DI60" i="22"/>
  <c r="BW16" i="22"/>
  <c r="CX49" i="22"/>
  <c r="DB49" i="22"/>
  <c r="DF49" i="22"/>
  <c r="DA49" i="22"/>
  <c r="AK49" i="22"/>
  <c r="BN49" i="22"/>
  <c r="AM49" i="22"/>
  <c r="DG16" i="22"/>
  <c r="AW16" i="22"/>
  <c r="CE16" i="22"/>
  <c r="DC16" i="22"/>
  <c r="DK16" i="22"/>
  <c r="CQ16" i="22"/>
  <c r="BE16" i="22"/>
  <c r="CW60" i="22"/>
  <c r="CF60" i="22"/>
  <c r="CB60" i="22"/>
  <c r="AQ60" i="22"/>
  <c r="DA60" i="22"/>
  <c r="AI60" i="22"/>
  <c r="CN60" i="22"/>
  <c r="DE60" i="22"/>
  <c r="AU60" i="22"/>
  <c r="AM60" i="22"/>
  <c r="BT60" i="22"/>
  <c r="BM60" i="22"/>
  <c r="AL60" i="22"/>
  <c r="CP27" i="22"/>
  <c r="AV27" i="22"/>
  <c r="CU101" i="22"/>
  <c r="CH90" i="22"/>
  <c r="BD90" i="22"/>
  <c r="BZ90" i="22"/>
  <c r="CX90" i="22"/>
  <c r="AZ90" i="22"/>
  <c r="DN90" i="22"/>
  <c r="BR16" i="22"/>
  <c r="BI16" i="22"/>
  <c r="DJ16" i="22"/>
  <c r="AZ16" i="22"/>
  <c r="BZ16" i="22"/>
  <c r="DA27" i="22"/>
  <c r="AM27" i="22"/>
  <c r="AU27" i="22"/>
  <c r="DM27" i="22"/>
  <c r="DE101" i="22"/>
  <c r="BU101" i="22"/>
  <c r="CS101" i="22"/>
  <c r="AQ101" i="22"/>
  <c r="CG101" i="22"/>
  <c r="DA101" i="22"/>
  <c r="AM101" i="22"/>
  <c r="CW101" i="22"/>
  <c r="CT90" i="22"/>
  <c r="DJ90" i="22"/>
  <c r="AN90" i="22"/>
  <c r="CP90" i="22"/>
  <c r="DF90" i="22"/>
  <c r="AR16" i="22"/>
  <c r="CH16" i="22"/>
  <c r="AI16" i="22"/>
  <c r="BV16" i="22"/>
  <c r="AD16" i="22"/>
  <c r="CP16" i="22"/>
  <c r="BU27" i="22"/>
  <c r="AY27" i="22"/>
  <c r="BC27" i="22"/>
  <c r="CO27" i="22"/>
  <c r="CC27" i="22"/>
  <c r="BQ27" i="22"/>
  <c r="BL101" i="22"/>
  <c r="AH101" i="22"/>
  <c r="BY101" i="22"/>
  <c r="CO101" i="22"/>
  <c r="BH101" i="22"/>
  <c r="DB90" i="22"/>
  <c r="BN90" i="22"/>
  <c r="BI90" i="22"/>
  <c r="CD90" i="22"/>
  <c r="BM90" i="22"/>
  <c r="BN16" i="22"/>
  <c r="BM16" i="22"/>
  <c r="CX16" i="22"/>
  <c r="CL16" i="22"/>
  <c r="AN16" i="22"/>
  <c r="DF16" i="22"/>
  <c r="BY27" i="22"/>
  <c r="BL27" i="22"/>
  <c r="CS27" i="22"/>
  <c r="CK27" i="22"/>
  <c r="CG27" i="22"/>
  <c r="CC101" i="22"/>
  <c r="BC101" i="22"/>
  <c r="CY101" i="22"/>
  <c r="AO101" i="22"/>
  <c r="BJ101" i="22"/>
  <c r="BE101" i="22"/>
  <c r="CI101" i="22"/>
  <c r="BO101" i="22"/>
  <c r="DN27" i="22"/>
  <c r="CT27" i="22"/>
  <c r="AV101" i="22"/>
  <c r="CT101" i="22"/>
  <c r="BR101" i="22"/>
  <c r="DJ101" i="22"/>
  <c r="BV101" i="22"/>
  <c r="CX27" i="22"/>
  <c r="BN27" i="22"/>
  <c r="CL27" i="22"/>
  <c r="AR27" i="22"/>
  <c r="BI27" i="22"/>
  <c r="BR27" i="22"/>
  <c r="BM27" i="22"/>
  <c r="BD27" i="22"/>
  <c r="DJ27" i="22"/>
  <c r="CP101" i="22"/>
  <c r="DB101" i="22"/>
  <c r="CH101" i="22"/>
  <c r="AN101" i="22"/>
  <c r="CL101" i="22"/>
  <c r="AR101" i="22"/>
  <c r="CH27" i="22"/>
  <c r="AJ27" i="22"/>
  <c r="CD101" i="22"/>
  <c r="AZ101" i="22"/>
  <c r="CX101" i="22"/>
  <c r="BD101" i="22"/>
  <c r="BQ90" i="22"/>
  <c r="AY90" i="22"/>
  <c r="AM90" i="22"/>
  <c r="DE90" i="22"/>
  <c r="AQ90" i="22"/>
  <c r="DI90" i="22"/>
  <c r="DE16" i="22"/>
  <c r="DI16" i="22"/>
  <c r="AU16" i="22"/>
  <c r="CO16" i="22"/>
  <c r="CW16" i="22"/>
  <c r="AT27" i="22"/>
  <c r="CJ27" i="22"/>
  <c r="BX27" i="22"/>
  <c r="AP27" i="22"/>
  <c r="DH27" i="22"/>
  <c r="DP27" i="22"/>
  <c r="BK27" i="22"/>
  <c r="CV27" i="22"/>
  <c r="AT101" i="22"/>
  <c r="CV101" i="22"/>
  <c r="AL101" i="22"/>
  <c r="AP101" i="22"/>
  <c r="DD101" i="22"/>
  <c r="AU90" i="22"/>
  <c r="DM90" i="22"/>
  <c r="AI90" i="22"/>
  <c r="DA90" i="22"/>
  <c r="BC90" i="22"/>
  <c r="CG90" i="22"/>
  <c r="AF90" i="22"/>
  <c r="BH16" i="22"/>
  <c r="BC16" i="22"/>
  <c r="DM16" i="22"/>
  <c r="BU16" i="22"/>
  <c r="CN27" i="22"/>
  <c r="AH27" i="22"/>
  <c r="AL27" i="22"/>
  <c r="BF27" i="22"/>
  <c r="DL27" i="22"/>
  <c r="CZ101" i="22"/>
  <c r="AG101" i="22"/>
  <c r="CF101" i="22"/>
  <c r="CR101" i="22"/>
  <c r="BB101" i="22"/>
  <c r="BT101" i="22"/>
  <c r="DL101" i="22"/>
  <c r="BF101" i="22"/>
  <c r="BX101" i="22"/>
  <c r="BU90" i="22"/>
  <c r="BY90" i="22"/>
  <c r="CC90" i="22"/>
  <c r="CC16" i="22"/>
  <c r="BQ16" i="22"/>
  <c r="CK16" i="22"/>
  <c r="BT27" i="22"/>
  <c r="CZ27" i="22"/>
  <c r="BB27" i="22"/>
  <c r="CB27" i="22"/>
  <c r="AX27" i="22"/>
  <c r="BP27" i="22"/>
  <c r="CB101" i="22"/>
  <c r="CJ101" i="22"/>
  <c r="AK101" i="22"/>
  <c r="DP101" i="22"/>
  <c r="CN101" i="22"/>
  <c r="DF101" i="22"/>
  <c r="AO38" i="22"/>
  <c r="DI38" i="22"/>
  <c r="BT38" i="22"/>
  <c r="BJ38" i="22"/>
  <c r="CW38" i="22"/>
  <c r="AM38" i="22"/>
  <c r="AP38" i="22"/>
  <c r="AQ38" i="22"/>
  <c r="BV38" i="22"/>
  <c r="DL38" i="22"/>
  <c r="DG38" i="22"/>
  <c r="BE38" i="22"/>
  <c r="BO38" i="22"/>
  <c r="CZ38" i="22"/>
  <c r="CL38" i="22"/>
  <c r="AW38" i="22"/>
  <c r="BZ38" i="22"/>
  <c r="DK38" i="22"/>
  <c r="CO38" i="22"/>
  <c r="BU38" i="22"/>
  <c r="CD38" i="22"/>
  <c r="BC38" i="22"/>
  <c r="DO38" i="22"/>
  <c r="CN38" i="22"/>
  <c r="AE38" i="22"/>
  <c r="DE38" i="22"/>
  <c r="CK38" i="22"/>
  <c r="CH38" i="22"/>
  <c r="AF38" i="22"/>
  <c r="CR38" i="22"/>
  <c r="DB38" i="22"/>
  <c r="DA38" i="22"/>
  <c r="BX38" i="22"/>
  <c r="DM38" i="22"/>
  <c r="CB38" i="22"/>
  <c r="CV38" i="22"/>
  <c r="CU38" i="22"/>
  <c r="CG38" i="22"/>
  <c r="BD38" i="22"/>
  <c r="CT38" i="22"/>
  <c r="AR38" i="22"/>
  <c r="CC38" i="22"/>
  <c r="BW38" i="22"/>
  <c r="AZ38" i="22"/>
  <c r="AI38" i="22"/>
  <c r="BP38" i="22"/>
  <c r="CE38" i="22"/>
  <c r="BN38" i="22"/>
  <c r="CY38" i="22"/>
  <c r="AS38" i="22"/>
  <c r="BR38" i="22"/>
  <c r="DC38" i="22"/>
  <c r="AU38" i="22"/>
  <c r="BQ38" i="22"/>
  <c r="AT38" i="22"/>
  <c r="DP38" i="22"/>
  <c r="BK38" i="22"/>
  <c r="DF38" i="22"/>
  <c r="BM38" i="22"/>
  <c r="AH38" i="22"/>
  <c r="BS38" i="22"/>
  <c r="DD38" i="22"/>
  <c r="CQ38" i="22"/>
  <c r="AL38" i="22"/>
  <c r="CX38" i="22"/>
  <c r="AV38" i="22"/>
  <c r="DH38" i="22"/>
  <c r="AG38" i="22"/>
  <c r="CA38" i="22"/>
  <c r="BF38" i="22"/>
  <c r="BY38" i="22"/>
  <c r="CP38" i="22"/>
  <c r="AN38" i="22"/>
  <c r="BI38" i="22"/>
  <c r="AJ38" i="22"/>
  <c r="AD38" i="22"/>
  <c r="AY38" i="22"/>
  <c r="CJ38" i="22"/>
  <c r="AK38" i="22"/>
  <c r="AX38" i="22"/>
  <c r="DJ38" i="22"/>
  <c r="CI38" i="22"/>
  <c r="BH38" i="22"/>
  <c r="CS38" i="22"/>
  <c r="CF38" i="22"/>
  <c r="BA38" i="22"/>
  <c r="BB38" i="22"/>
  <c r="DN38" i="22"/>
  <c r="CM38" i="22"/>
  <c r="BL38" i="22"/>
  <c r="C264" i="22"/>
  <c r="C77" i="22"/>
  <c r="C79" i="22"/>
  <c r="C228" i="22"/>
  <c r="BG49" i="22"/>
  <c r="C47" i="22"/>
  <c r="C122" i="22"/>
  <c r="AC123" i="22"/>
  <c r="DM409" i="22"/>
  <c r="DN401" i="22"/>
  <c r="Y13" i="20"/>
  <c r="C48" i="22"/>
  <c r="AC49" i="22"/>
  <c r="BG38" i="22"/>
  <c r="C36" i="22"/>
  <c r="BG90" i="22"/>
  <c r="C88" i="22"/>
  <c r="C15" i="22"/>
  <c r="AC16" i="22"/>
  <c r="BG16" i="22"/>
  <c r="C14" i="22"/>
  <c r="BG134" i="22"/>
  <c r="C132" i="22"/>
  <c r="C169" i="22"/>
  <c r="BG27" i="22"/>
  <c r="C25" i="22"/>
  <c r="C100" i="22"/>
  <c r="AC101" i="22"/>
  <c r="C37" i="22"/>
  <c r="AC38" i="22"/>
  <c r="BG123" i="22"/>
  <c r="C121" i="22"/>
  <c r="C232" i="22"/>
  <c r="C233" i="22" s="1"/>
  <c r="BG60" i="22"/>
  <c r="C58" i="22"/>
  <c r="C188" i="22"/>
  <c r="C89" i="22"/>
  <c r="AC90" i="22"/>
  <c r="C111" i="22"/>
  <c r="AC112" i="22"/>
  <c r="BG112" i="22"/>
  <c r="C110" i="22"/>
  <c r="C133" i="22"/>
  <c r="AC134" i="22"/>
  <c r="C59" i="22"/>
  <c r="AC60" i="22"/>
  <c r="C26" i="22"/>
  <c r="AC27" i="22"/>
  <c r="BG101" i="22"/>
  <c r="C99" i="22"/>
  <c r="CA321" i="22" l="1"/>
  <c r="BO321" i="22"/>
  <c r="AU321" i="22"/>
  <c r="CU321" i="22"/>
  <c r="AE321" i="22"/>
  <c r="CQ321" i="22"/>
  <c r="DG5" i="22"/>
  <c r="DG178" i="22" s="1"/>
  <c r="CE321" i="22"/>
  <c r="DO321" i="22"/>
  <c r="BA5" i="22"/>
  <c r="BA176" i="22" s="1"/>
  <c r="CM321" i="22"/>
  <c r="AN321" i="22"/>
  <c r="BS321" i="22"/>
  <c r="CD5" i="22"/>
  <c r="CD183" i="22" s="1"/>
  <c r="BZ5" i="22"/>
  <c r="BZ177" i="22" s="1"/>
  <c r="AO5" i="22"/>
  <c r="AO177" i="22" s="1"/>
  <c r="DN5" i="22"/>
  <c r="DN183" i="22" s="1"/>
  <c r="BJ5" i="22"/>
  <c r="BJ178" i="22" s="1"/>
  <c r="CS321" i="22"/>
  <c r="CP5" i="22"/>
  <c r="CP180" i="22" s="1"/>
  <c r="DP321" i="22"/>
  <c r="AW321" i="22"/>
  <c r="DM5" i="22"/>
  <c r="DM180" i="22" s="1"/>
  <c r="CZ321" i="22"/>
  <c r="AH5" i="22"/>
  <c r="AH180" i="22" s="1"/>
  <c r="DC321" i="22"/>
  <c r="CH5" i="22"/>
  <c r="CH178" i="22" s="1"/>
  <c r="BW321" i="22"/>
  <c r="AX5" i="22"/>
  <c r="AX183" i="22" s="1"/>
  <c r="AD321" i="22"/>
  <c r="AS321" i="22"/>
  <c r="DK321" i="22"/>
  <c r="BY321" i="22"/>
  <c r="BL321" i="22"/>
  <c r="BP5" i="22"/>
  <c r="BP178" i="22" s="1"/>
  <c r="DB321" i="22"/>
  <c r="CF321" i="22"/>
  <c r="AI321" i="22"/>
  <c r="BC321" i="22"/>
  <c r="BN5" i="22"/>
  <c r="BN180" i="22" s="1"/>
  <c r="CI5" i="22"/>
  <c r="CI183" i="22" s="1"/>
  <c r="BI5" i="22"/>
  <c r="BI180" i="22" s="1"/>
  <c r="AV321" i="22"/>
  <c r="BQ321" i="22"/>
  <c r="CG321" i="22"/>
  <c r="CO5" i="22"/>
  <c r="CO180" i="22" s="1"/>
  <c r="CV321" i="22"/>
  <c r="AF321" i="22"/>
  <c r="BV5" i="22"/>
  <c r="BV180" i="22" s="1"/>
  <c r="CW5" i="22"/>
  <c r="CW178" i="22" s="1"/>
  <c r="CJ321" i="22"/>
  <c r="DF321" i="22"/>
  <c r="CK321" i="22"/>
  <c r="AP321" i="22"/>
  <c r="CX321" i="22"/>
  <c r="CY321" i="22"/>
  <c r="AI5" i="22"/>
  <c r="AI176" i="22" s="1"/>
  <c r="AM321" i="22"/>
  <c r="AY321" i="22"/>
  <c r="BK5" i="22"/>
  <c r="BK178" i="22" s="1"/>
  <c r="BX321" i="22"/>
  <c r="AR5" i="22"/>
  <c r="AR183" i="22" s="1"/>
  <c r="AG5" i="22"/>
  <c r="AG183" i="22" s="1"/>
  <c r="AL5" i="22"/>
  <c r="AL180" i="22" s="1"/>
  <c r="AZ5" i="22"/>
  <c r="AZ180" i="22" s="1"/>
  <c r="CT321" i="22"/>
  <c r="DJ321" i="22"/>
  <c r="BM321" i="22"/>
  <c r="BE5" i="22"/>
  <c r="BE177" i="22" s="1"/>
  <c r="BB321" i="22"/>
  <c r="AJ5" i="22"/>
  <c r="AJ177" i="22" s="1"/>
  <c r="BR321" i="22"/>
  <c r="BD321" i="22"/>
  <c r="CB321" i="22"/>
  <c r="BU321" i="22"/>
  <c r="AQ321" i="22"/>
  <c r="CL5" i="22"/>
  <c r="CL180" i="22" s="1"/>
  <c r="BV321" i="22"/>
  <c r="BF321" i="22"/>
  <c r="DD321" i="22"/>
  <c r="BZ321" i="22"/>
  <c r="AO321" i="22"/>
  <c r="BO5" i="22"/>
  <c r="BO183" i="22" s="1"/>
  <c r="BH321" i="22"/>
  <c r="AK321" i="22"/>
  <c r="DH5" i="22"/>
  <c r="DH176" i="22" s="1"/>
  <c r="AT321" i="22"/>
  <c r="DA321" i="22"/>
  <c r="CN5" i="22"/>
  <c r="CN179" i="22" s="1"/>
  <c r="CC321" i="22"/>
  <c r="BT321" i="22"/>
  <c r="CW321" i="22"/>
  <c r="CR321" i="22"/>
  <c r="DE321" i="22"/>
  <c r="DL321" i="22"/>
  <c r="DI321" i="22"/>
  <c r="DG321" i="22"/>
  <c r="CK5" i="22"/>
  <c r="CK177" i="22" s="1"/>
  <c r="CC5" i="22"/>
  <c r="CC179" i="22" s="1"/>
  <c r="CC157" i="22" s="1"/>
  <c r="BP321" i="22"/>
  <c r="BK321" i="22"/>
  <c r="CU5" i="22"/>
  <c r="CU177" i="22" s="1"/>
  <c r="BJ321" i="22"/>
  <c r="CD321" i="22"/>
  <c r="CT5" i="22"/>
  <c r="CT178" i="22" s="1"/>
  <c r="CG5" i="22"/>
  <c r="CG178" i="22" s="1"/>
  <c r="CH321" i="22"/>
  <c r="AH321" i="22"/>
  <c r="CR5" i="22"/>
  <c r="CR177" i="22" s="1"/>
  <c r="CO321" i="22"/>
  <c r="DJ5" i="22"/>
  <c r="DJ178" i="22" s="1"/>
  <c r="DM321" i="22"/>
  <c r="DB5" i="22"/>
  <c r="DB183" i="22" s="1"/>
  <c r="BI321" i="22"/>
  <c r="CP321" i="22"/>
  <c r="CI321" i="22"/>
  <c r="AW5" i="22"/>
  <c r="AW176" i="22" s="1"/>
  <c r="CA5" i="22"/>
  <c r="CA180" i="22" s="1"/>
  <c r="AN5" i="22"/>
  <c r="AN180" i="22" s="1"/>
  <c r="BE321" i="22"/>
  <c r="AU5" i="22"/>
  <c r="AU179" i="22" s="1"/>
  <c r="AE5" i="22"/>
  <c r="AE178" i="22" s="1"/>
  <c r="CN321" i="22"/>
  <c r="AR321" i="22"/>
  <c r="BN321" i="22"/>
  <c r="AY5" i="22"/>
  <c r="AY177" i="22" s="1"/>
  <c r="AQ5" i="22"/>
  <c r="AQ179" i="22" s="1"/>
  <c r="CY5" i="22"/>
  <c r="CY176" i="22" s="1"/>
  <c r="CX5" i="22"/>
  <c r="CX176" i="22" s="1"/>
  <c r="BS5" i="22"/>
  <c r="BS183" i="22" s="1"/>
  <c r="BU5" i="22"/>
  <c r="BU177" i="22" s="1"/>
  <c r="BX5" i="22"/>
  <c r="BX179" i="22" s="1"/>
  <c r="BL5" i="22"/>
  <c r="BL179" i="22" s="1"/>
  <c r="BA321" i="22"/>
  <c r="CJ5" i="22"/>
  <c r="CJ183" i="22" s="1"/>
  <c r="BF5" i="22"/>
  <c r="BF176" i="22" s="1"/>
  <c r="BQ5" i="22"/>
  <c r="BQ178" i="22" s="1"/>
  <c r="AV5" i="22"/>
  <c r="AV178" i="22" s="1"/>
  <c r="DD5" i="22"/>
  <c r="DD183" i="22" s="1"/>
  <c r="AS5" i="22"/>
  <c r="AS179" i="22" s="1"/>
  <c r="DF5" i="22"/>
  <c r="DF176" i="22" s="1"/>
  <c r="AL321" i="22"/>
  <c r="AX321" i="22"/>
  <c r="AZ321" i="22"/>
  <c r="AG321" i="22"/>
  <c r="CS5" i="22"/>
  <c r="CS176" i="22" s="1"/>
  <c r="AP5" i="22"/>
  <c r="AP176" i="22" s="1"/>
  <c r="DN321" i="22"/>
  <c r="CL321" i="22"/>
  <c r="BT5" i="22"/>
  <c r="BT183" i="22" s="1"/>
  <c r="CV5" i="22"/>
  <c r="CV179" i="22" s="1"/>
  <c r="DH321" i="22"/>
  <c r="AM5" i="22"/>
  <c r="AM183" i="22" s="1"/>
  <c r="AD5" i="22"/>
  <c r="AD180" i="22" s="1"/>
  <c r="DC5" i="22"/>
  <c r="DC176" i="22" s="1"/>
  <c r="AF5" i="22"/>
  <c r="AF177" i="22" s="1"/>
  <c r="DP5" i="22"/>
  <c r="DP177" i="22" s="1"/>
  <c r="DO5" i="22"/>
  <c r="DO177" i="22" s="1"/>
  <c r="DL5" i="22"/>
  <c r="DL179" i="22" s="1"/>
  <c r="C49" i="22"/>
  <c r="DI5" i="22"/>
  <c r="DI180" i="22" s="1"/>
  <c r="DA5" i="22"/>
  <c r="DA177" i="22" s="1"/>
  <c r="BR5" i="22"/>
  <c r="BR178" i="22" s="1"/>
  <c r="AJ321" i="22"/>
  <c r="CZ5" i="22"/>
  <c r="CZ183" i="22" s="1"/>
  <c r="BM5" i="22"/>
  <c r="BM176" i="22" s="1"/>
  <c r="DK5" i="22"/>
  <c r="DK183" i="22" s="1"/>
  <c r="DE5" i="22"/>
  <c r="DE180" i="22" s="1"/>
  <c r="AT5" i="22"/>
  <c r="AT180" i="22" s="1"/>
  <c r="CM5" i="22"/>
  <c r="CM178" i="22" s="1"/>
  <c r="BY5" i="22"/>
  <c r="BY179" i="22" s="1"/>
  <c r="CF5" i="22"/>
  <c r="CF180" i="22" s="1"/>
  <c r="BD5" i="22"/>
  <c r="BD183" i="22" s="1"/>
  <c r="BB5" i="22"/>
  <c r="BB183" i="22" s="1"/>
  <c r="CE5" i="22"/>
  <c r="CE179" i="22" s="1"/>
  <c r="BW5" i="22"/>
  <c r="BW183" i="22" s="1"/>
  <c r="BH5" i="22"/>
  <c r="BH176" i="22" s="1"/>
  <c r="CQ5" i="22"/>
  <c r="CQ180" i="22" s="1"/>
  <c r="AK5" i="22"/>
  <c r="AK176" i="22" s="1"/>
  <c r="CB5" i="22"/>
  <c r="CB179" i="22" s="1"/>
  <c r="BC5" i="22"/>
  <c r="BC183" i="22" s="1"/>
  <c r="Y21" i="20"/>
  <c r="Y10" i="20"/>
  <c r="C134" i="22"/>
  <c r="Y26" i="20"/>
  <c r="C90" i="22"/>
  <c r="C27" i="22"/>
  <c r="C112" i="22"/>
  <c r="C38" i="22"/>
  <c r="C60" i="22"/>
  <c r="DG183" i="22"/>
  <c r="C101" i="22"/>
  <c r="DN409" i="22"/>
  <c r="DO401" i="22"/>
  <c r="C123" i="22"/>
  <c r="BG321" i="22"/>
  <c r="BG5" i="22"/>
  <c r="AC321" i="22"/>
  <c r="C16" i="22"/>
  <c r="AC5" i="22"/>
  <c r="AH178" i="22" l="1"/>
  <c r="DG180" i="22"/>
  <c r="DG177" i="22"/>
  <c r="DG176" i="22"/>
  <c r="DG179" i="22"/>
  <c r="AO178" i="22"/>
  <c r="AO179" i="22"/>
  <c r="AO180" i="22"/>
  <c r="AO183" i="22"/>
  <c r="DN177" i="22"/>
  <c r="AX180" i="22"/>
  <c r="AH177" i="22"/>
  <c r="DN176" i="22"/>
  <c r="AX177" i="22"/>
  <c r="DN178" i="22"/>
  <c r="AX178" i="22"/>
  <c r="BA178" i="22"/>
  <c r="DN179" i="22"/>
  <c r="DN157" i="22" s="1"/>
  <c r="DN180" i="22"/>
  <c r="AX179" i="22"/>
  <c r="AX157" i="22" s="1"/>
  <c r="AH183" i="22"/>
  <c r="AO176" i="22"/>
  <c r="AX176" i="22"/>
  <c r="AH176" i="22"/>
  <c r="CP183" i="22"/>
  <c r="AG176" i="22"/>
  <c r="AH179" i="22"/>
  <c r="AH157" i="22" s="1"/>
  <c r="BE180" i="22"/>
  <c r="BA177" i="22"/>
  <c r="BA322" i="22" s="1"/>
  <c r="BA183" i="22"/>
  <c r="DM179" i="22"/>
  <c r="DM157" i="22" s="1"/>
  <c r="BP180" i="22"/>
  <c r="BO177" i="22"/>
  <c r="BZ176" i="22"/>
  <c r="DM176" i="22"/>
  <c r="CH179" i="22"/>
  <c r="CH157" i="22" s="1"/>
  <c r="CH180" i="22"/>
  <c r="AG177" i="22"/>
  <c r="BZ178" i="22"/>
  <c r="CH183" i="22"/>
  <c r="BP176" i="22"/>
  <c r="BP177" i="22"/>
  <c r="DM178" i="22"/>
  <c r="BJ180" i="22"/>
  <c r="BA180" i="22"/>
  <c r="BZ183" i="22"/>
  <c r="BZ180" i="22"/>
  <c r="CH176" i="22"/>
  <c r="BP183" i="22"/>
  <c r="BP179" i="22"/>
  <c r="DM183" i="22"/>
  <c r="AG179" i="22"/>
  <c r="AG157" i="22" s="1"/>
  <c r="BZ179" i="22"/>
  <c r="DM177" i="22"/>
  <c r="AG180" i="22"/>
  <c r="BA179" i="22"/>
  <c r="CH177" i="22"/>
  <c r="BO176" i="22"/>
  <c r="AJ180" i="22"/>
  <c r="AG178" i="22"/>
  <c r="CD176" i="22"/>
  <c r="BJ179" i="22"/>
  <c r="BJ157" i="22" s="1"/>
  <c r="BJ177" i="22"/>
  <c r="CD178" i="22"/>
  <c r="CD177" i="22"/>
  <c r="BJ176" i="22"/>
  <c r="CD179" i="22"/>
  <c r="CD157" i="22" s="1"/>
  <c r="CD180" i="22"/>
  <c r="BJ183" i="22"/>
  <c r="CP176" i="22"/>
  <c r="CP178" i="22"/>
  <c r="CP177" i="22"/>
  <c r="CP179" i="22"/>
  <c r="CP157" i="22" s="1"/>
  <c r="AI180" i="22"/>
  <c r="CI177" i="22"/>
  <c r="BV183" i="22"/>
  <c r="AI179" i="22"/>
  <c r="AI177" i="22"/>
  <c r="CI176" i="22"/>
  <c r="BV176" i="22"/>
  <c r="AI178" i="22"/>
  <c r="AI183" i="22"/>
  <c r="CI180" i="22"/>
  <c r="CI179" i="22"/>
  <c r="BV179" i="22"/>
  <c r="BV157" i="22" s="1"/>
  <c r="BV178" i="22"/>
  <c r="CI178" i="22"/>
  <c r="AZ176" i="22"/>
  <c r="BV177" i="22"/>
  <c r="BI176" i="22"/>
  <c r="BI179" i="22"/>
  <c r="CO176" i="22"/>
  <c r="CO179" i="22"/>
  <c r="CW180" i="22"/>
  <c r="CO178" i="22"/>
  <c r="CO183" i="22"/>
  <c r="CW179" i="22"/>
  <c r="CW157" i="22" s="1"/>
  <c r="BI178" i="22"/>
  <c r="BI183" i="22"/>
  <c r="CO177" i="22"/>
  <c r="CW177" i="22"/>
  <c r="CW176" i="22"/>
  <c r="BI177" i="22"/>
  <c r="CW183" i="22"/>
  <c r="AL183" i="22"/>
  <c r="BN176" i="22"/>
  <c r="BK177" i="22"/>
  <c r="BN183" i="22"/>
  <c r="BK180" i="22"/>
  <c r="BN177" i="22"/>
  <c r="BN178" i="22"/>
  <c r="BN179" i="22"/>
  <c r="BN157" i="22" s="1"/>
  <c r="BK183" i="22"/>
  <c r="AL177" i="22"/>
  <c r="AL178" i="22"/>
  <c r="BK176" i="22"/>
  <c r="AL176" i="22"/>
  <c r="BK179" i="22"/>
  <c r="BK157" i="22" s="1"/>
  <c r="AL179" i="22"/>
  <c r="AL157" i="22" s="1"/>
  <c r="AU178" i="22"/>
  <c r="AZ177" i="22"/>
  <c r="CN183" i="22"/>
  <c r="CL179" i="22"/>
  <c r="BE176" i="22"/>
  <c r="CN177" i="22"/>
  <c r="CL176" i="22"/>
  <c r="AZ183" i="22"/>
  <c r="AZ179" i="22"/>
  <c r="AZ157" i="22" s="1"/>
  <c r="BE183" i="22"/>
  <c r="CL183" i="22"/>
  <c r="CL178" i="22"/>
  <c r="AZ178" i="22"/>
  <c r="BE178" i="22"/>
  <c r="CN178" i="22"/>
  <c r="CL177" i="22"/>
  <c r="BE179" i="22"/>
  <c r="BE157" i="22" s="1"/>
  <c r="DH177" i="22"/>
  <c r="CU183" i="22"/>
  <c r="AY183" i="22"/>
  <c r="AR176" i="22"/>
  <c r="AR180" i="22"/>
  <c r="AR177" i="22"/>
  <c r="AR178" i="22"/>
  <c r="AR179" i="22"/>
  <c r="DH183" i="22"/>
  <c r="BO179" i="22"/>
  <c r="CC176" i="22"/>
  <c r="AJ183" i="22"/>
  <c r="AJ179" i="22"/>
  <c r="BO180" i="22"/>
  <c r="AJ178" i="22"/>
  <c r="BO178" i="22"/>
  <c r="AJ176" i="22"/>
  <c r="CN176" i="22"/>
  <c r="CR179" i="22"/>
  <c r="CN180" i="22"/>
  <c r="CT179" i="22"/>
  <c r="CT157" i="22" s="1"/>
  <c r="DH178" i="22"/>
  <c r="CK176" i="22"/>
  <c r="DH180" i="22"/>
  <c r="DH179" i="22"/>
  <c r="CK183" i="22"/>
  <c r="CK178" i="22"/>
  <c r="CU179" i="22"/>
  <c r="CK179" i="22"/>
  <c r="CK180" i="22"/>
  <c r="CU178" i="22"/>
  <c r="CU180" i="22"/>
  <c r="CU176" i="22"/>
  <c r="CC177" i="22"/>
  <c r="CC178" i="22"/>
  <c r="BF178" i="22"/>
  <c r="CC180" i="22"/>
  <c r="CC183" i="22"/>
  <c r="CR180" i="22"/>
  <c r="CT176" i="22"/>
  <c r="CT180" i="22"/>
  <c r="CR176" i="22"/>
  <c r="CT183" i="22"/>
  <c r="DJ179" i="22"/>
  <c r="DJ157" i="22" s="1"/>
  <c r="DJ180" i="22"/>
  <c r="CY179" i="22"/>
  <c r="BX183" i="22"/>
  <c r="AS183" i="22"/>
  <c r="AS176" i="22"/>
  <c r="CY178" i="22"/>
  <c r="BF177" i="22"/>
  <c r="CR178" i="22"/>
  <c r="CT177" i="22"/>
  <c r="DB176" i="22"/>
  <c r="CG183" i="22"/>
  <c r="CA176" i="22"/>
  <c r="CG180" i="22"/>
  <c r="CG177" i="22"/>
  <c r="CG176" i="22"/>
  <c r="CG179" i="22"/>
  <c r="AF180" i="22"/>
  <c r="DB177" i="22"/>
  <c r="DB178" i="22"/>
  <c r="DB179" i="22"/>
  <c r="DB157" i="22" s="1"/>
  <c r="DB180" i="22"/>
  <c r="AW177" i="22"/>
  <c r="CR183" i="22"/>
  <c r="DO176" i="22"/>
  <c r="AV183" i="22"/>
  <c r="AF179" i="22"/>
  <c r="DE176" i="22"/>
  <c r="BS179" i="22"/>
  <c r="AV180" i="22"/>
  <c r="AV179" i="22"/>
  <c r="AV157" i="22" s="1"/>
  <c r="AE179" i="22"/>
  <c r="AE157" i="22" s="1"/>
  <c r="BS178" i="22"/>
  <c r="DO180" i="22"/>
  <c r="CS180" i="22"/>
  <c r="AE183" i="22"/>
  <c r="AY180" i="22"/>
  <c r="DJ183" i="22"/>
  <c r="DJ176" i="22"/>
  <c r="DJ177" i="22"/>
  <c r="AS177" i="22"/>
  <c r="BX176" i="22"/>
  <c r="BW176" i="22"/>
  <c r="CY180" i="22"/>
  <c r="CY183" i="22"/>
  <c r="BF183" i="22"/>
  <c r="BF180" i="22"/>
  <c r="DE179" i="22"/>
  <c r="AF176" i="22"/>
  <c r="AF178" i="22"/>
  <c r="AS180" i="22"/>
  <c r="BX178" i="22"/>
  <c r="BX177" i="22"/>
  <c r="BW179" i="22"/>
  <c r="CY177" i="22"/>
  <c r="CY322" i="22" s="1"/>
  <c r="BF179" i="22"/>
  <c r="AS178" i="22"/>
  <c r="BX180" i="22"/>
  <c r="AF183" i="22"/>
  <c r="CF177" i="22"/>
  <c r="AW183" i="22"/>
  <c r="DP179" i="22"/>
  <c r="DP157" i="22" s="1"/>
  <c r="DF177" i="22"/>
  <c r="CX178" i="22"/>
  <c r="AV176" i="22"/>
  <c r="BS177" i="22"/>
  <c r="DO179" i="22"/>
  <c r="CA179" i="22"/>
  <c r="CS179" i="22"/>
  <c r="AE177" i="22"/>
  <c r="BB179" i="22"/>
  <c r="BB157" i="22" s="1"/>
  <c r="AV177" i="22"/>
  <c r="BS176" i="22"/>
  <c r="DO178" i="22"/>
  <c r="DO183" i="22"/>
  <c r="CA183" i="22"/>
  <c r="AE180" i="22"/>
  <c r="CF176" i="22"/>
  <c r="BY183" i="22"/>
  <c r="DD176" i="22"/>
  <c r="CJ178" i="22"/>
  <c r="BU180" i="22"/>
  <c r="AQ177" i="22"/>
  <c r="AQ178" i="22"/>
  <c r="CJ177" i="22"/>
  <c r="AP177" i="22"/>
  <c r="AN183" i="22"/>
  <c r="BU176" i="22"/>
  <c r="BR183" i="22"/>
  <c r="DD180" i="22"/>
  <c r="AN177" i="22"/>
  <c r="AQ180" i="22"/>
  <c r="AQ183" i="22"/>
  <c r="CJ176" i="22"/>
  <c r="CJ179" i="22"/>
  <c r="CJ157" i="22" s="1"/>
  <c r="BR180" i="22"/>
  <c r="CE180" i="22"/>
  <c r="DD178" i="22"/>
  <c r="DD179" i="22"/>
  <c r="DD157" i="22" s="1"/>
  <c r="BS180" i="22"/>
  <c r="CA178" i="22"/>
  <c r="AN178" i="22"/>
  <c r="AN179" i="22"/>
  <c r="BU178" i="22"/>
  <c r="CS177" i="22"/>
  <c r="CS183" i="22"/>
  <c r="AQ176" i="22"/>
  <c r="AE176" i="22"/>
  <c r="DK179" i="22"/>
  <c r="CJ180" i="22"/>
  <c r="AD177" i="22"/>
  <c r="BY176" i="22"/>
  <c r="AY178" i="22"/>
  <c r="BT176" i="22"/>
  <c r="AK178" i="22"/>
  <c r="DD177" i="22"/>
  <c r="AP178" i="22"/>
  <c r="AN176" i="22"/>
  <c r="BU179" i="22"/>
  <c r="CV178" i="22"/>
  <c r="CA177" i="22"/>
  <c r="BU183" i="22"/>
  <c r="CS178" i="22"/>
  <c r="DK180" i="22"/>
  <c r="AD176" i="22"/>
  <c r="BY177" i="22"/>
  <c r="BR179" i="22"/>
  <c r="BR157" i="22" s="1"/>
  <c r="AY179" i="22"/>
  <c r="AY157" i="22" s="1"/>
  <c r="BT178" i="22"/>
  <c r="BD178" i="22"/>
  <c r="AM177" i="22"/>
  <c r="BL176" i="22"/>
  <c r="AW180" i="22"/>
  <c r="BQ180" i="22"/>
  <c r="AU177" i="22"/>
  <c r="AU183" i="22"/>
  <c r="DP176" i="22"/>
  <c r="DF179" i="22"/>
  <c r="BL177" i="22"/>
  <c r="AW179" i="22"/>
  <c r="AW157" i="22" s="1"/>
  <c r="CX177" i="22"/>
  <c r="AU176" i="22"/>
  <c r="DF178" i="22"/>
  <c r="DF322" i="22" s="1"/>
  <c r="BL183" i="22"/>
  <c r="AW178" i="22"/>
  <c r="AU180" i="22"/>
  <c r="CZ177" i="22"/>
  <c r="AY176" i="22"/>
  <c r="BT177" i="22"/>
  <c r="CQ177" i="22"/>
  <c r="BT179" i="22"/>
  <c r="CQ183" i="22"/>
  <c r="CB176" i="22"/>
  <c r="CB178" i="22"/>
  <c r="CQ176" i="22"/>
  <c r="BD177" i="22"/>
  <c r="DP180" i="22"/>
  <c r="DF183" i="22"/>
  <c r="DF180" i="22"/>
  <c r="AM176" i="22"/>
  <c r="BL178" i="22"/>
  <c r="BQ179" i="22"/>
  <c r="CX179" i="22"/>
  <c r="CX157" i="22" s="1"/>
  <c r="CX180" i="22"/>
  <c r="CZ179" i="22"/>
  <c r="CZ157" i="22" s="1"/>
  <c r="DI177" i="22"/>
  <c r="BD179" i="22"/>
  <c r="BD157" i="22" s="1"/>
  <c r="AM179" i="22"/>
  <c r="BQ177" i="22"/>
  <c r="BQ176" i="22"/>
  <c r="CX183" i="22"/>
  <c r="CZ176" i="22"/>
  <c r="AT177" i="22"/>
  <c r="DI179" i="22"/>
  <c r="DI157" i="22" s="1"/>
  <c r="DP183" i="22"/>
  <c r="AM178" i="22"/>
  <c r="BD176" i="22"/>
  <c r="DP178" i="22"/>
  <c r="BH177" i="22"/>
  <c r="AM180" i="22"/>
  <c r="BL180" i="22"/>
  <c r="BQ183" i="22"/>
  <c r="CZ178" i="22"/>
  <c r="AT176" i="22"/>
  <c r="DI183" i="22"/>
  <c r="DK176" i="22"/>
  <c r="DK177" i="22"/>
  <c r="AD183" i="22"/>
  <c r="AD178" i="22"/>
  <c r="BY180" i="22"/>
  <c r="BR176" i="22"/>
  <c r="BT180" i="22"/>
  <c r="DA183" i="22"/>
  <c r="CQ178" i="22"/>
  <c r="DK178" i="22"/>
  <c r="AD179" i="22"/>
  <c r="AD157" i="22" s="1"/>
  <c r="BY178" i="22"/>
  <c r="BR177" i="22"/>
  <c r="CM176" i="22"/>
  <c r="DC179" i="22"/>
  <c r="DC157" i="22" s="1"/>
  <c r="CQ179" i="22"/>
  <c r="CQ157" i="22" s="1"/>
  <c r="BB176" i="22"/>
  <c r="AP179" i="22"/>
  <c r="AP157" i="22" s="1"/>
  <c r="BB178" i="22"/>
  <c r="CV176" i="22"/>
  <c r="CV177" i="22"/>
  <c r="AP183" i="22"/>
  <c r="BH178" i="22"/>
  <c r="BC177" i="22"/>
  <c r="DL178" i="22"/>
  <c r="BM178" i="22"/>
  <c r="DA180" i="22"/>
  <c r="CV180" i="22"/>
  <c r="AP180" i="22"/>
  <c r="BH179" i="22"/>
  <c r="CM183" i="22"/>
  <c r="DA179" i="22"/>
  <c r="DC178" i="22"/>
  <c r="BB177" i="22"/>
  <c r="BB180" i="22"/>
  <c r="CV183" i="22"/>
  <c r="BH180" i="22"/>
  <c r="BC176" i="22"/>
  <c r="DL180" i="22"/>
  <c r="BM179" i="22"/>
  <c r="CM177" i="22"/>
  <c r="DC177" i="22"/>
  <c r="BH183" i="22"/>
  <c r="BC178" i="22"/>
  <c r="BC179" i="22"/>
  <c r="DL183" i="22"/>
  <c r="DL177" i="22"/>
  <c r="BM180" i="22"/>
  <c r="BM183" i="22"/>
  <c r="CM179" i="22"/>
  <c r="DA178" i="22"/>
  <c r="DC180" i="22"/>
  <c r="DC183" i="22"/>
  <c r="BC180" i="22"/>
  <c r="DL176" i="22"/>
  <c r="BM177" i="22"/>
  <c r="CM180" i="22"/>
  <c r="DA176" i="22"/>
  <c r="BW178" i="22"/>
  <c r="CZ180" i="22"/>
  <c r="AT179" i="22"/>
  <c r="AT178" i="22"/>
  <c r="DI178" i="22"/>
  <c r="DI176" i="22"/>
  <c r="CB183" i="22"/>
  <c r="CB177" i="22"/>
  <c r="BD180" i="22"/>
  <c r="BW177" i="22"/>
  <c r="BW180" i="22"/>
  <c r="AT183" i="22"/>
  <c r="CB180" i="22"/>
  <c r="DE183" i="22"/>
  <c r="CF183" i="22"/>
  <c r="CE183" i="22"/>
  <c r="DE177" i="22"/>
  <c r="CF178" i="22"/>
  <c r="AK177" i="22"/>
  <c r="DE178" i="22"/>
  <c r="CF179" i="22"/>
  <c r="CE178" i="22"/>
  <c r="AK179" i="22"/>
  <c r="CE176" i="22"/>
  <c r="CE177" i="22"/>
  <c r="AK180" i="22"/>
  <c r="AK183" i="22"/>
  <c r="Y12" i="20"/>
  <c r="Y14" i="20" s="1"/>
  <c r="Z10" i="20" s="1"/>
  <c r="BH157" i="22"/>
  <c r="AN157" i="22"/>
  <c r="CV157" i="22"/>
  <c r="BW157" i="22"/>
  <c r="DL157" i="22"/>
  <c r="AJ157" i="22"/>
  <c r="CU157" i="22"/>
  <c r="BI157" i="22"/>
  <c r="DA157" i="22"/>
  <c r="DG157" i="22"/>
  <c r="AU157" i="22"/>
  <c r="CS157" i="22"/>
  <c r="AQ157" i="22"/>
  <c r="BQ157" i="22"/>
  <c r="CK157" i="22"/>
  <c r="AT157" i="22"/>
  <c r="CM157" i="22"/>
  <c r="BT157" i="22"/>
  <c r="BL157" i="22"/>
  <c r="AS157" i="22"/>
  <c r="BS157" i="22"/>
  <c r="CA157" i="22"/>
  <c r="BA157" i="22"/>
  <c r="CL157" i="22"/>
  <c r="BU157" i="22"/>
  <c r="DF157" i="22"/>
  <c r="DE157" i="22"/>
  <c r="BO157" i="22"/>
  <c r="CI157" i="22"/>
  <c r="CG157" i="22"/>
  <c r="AR157" i="22"/>
  <c r="AK157" i="22"/>
  <c r="BX157" i="22"/>
  <c r="CR157" i="22"/>
  <c r="BP157" i="22"/>
  <c r="DH157" i="22"/>
  <c r="BM157" i="22"/>
  <c r="AF157" i="22"/>
  <c r="CF157" i="22"/>
  <c r="BY157" i="22"/>
  <c r="CE157" i="22"/>
  <c r="CN157" i="22"/>
  <c r="DO157" i="22"/>
  <c r="BC157" i="22"/>
  <c r="AM157" i="22"/>
  <c r="CY157" i="22"/>
  <c r="BF157" i="22"/>
  <c r="AO157" i="22"/>
  <c r="BZ157" i="22"/>
  <c r="CO157" i="22"/>
  <c r="AI157" i="22"/>
  <c r="DK157" i="22"/>
  <c r="CB157" i="22"/>
  <c r="C321" i="22"/>
  <c r="BG183" i="22"/>
  <c r="BG178" i="22"/>
  <c r="BG179" i="22"/>
  <c r="BG176" i="22"/>
  <c r="BG177" i="22"/>
  <c r="BG180" i="22"/>
  <c r="D11" i="20"/>
  <c r="DO409" i="22"/>
  <c r="DP401" i="22"/>
  <c r="DP409" i="22" s="1"/>
  <c r="AD389" i="22"/>
  <c r="AE389" i="22" s="1"/>
  <c r="AF389" i="22" s="1"/>
  <c r="AG389" i="22" s="1"/>
  <c r="AH389" i="22" s="1"/>
  <c r="AI389" i="22" s="1"/>
  <c r="AJ389" i="22" s="1"/>
  <c r="AK389" i="22" s="1"/>
  <c r="AL389" i="22" s="1"/>
  <c r="AM389" i="22" s="1"/>
  <c r="AN389" i="22" s="1"/>
  <c r="AO389" i="22" s="1"/>
  <c r="AP389" i="22" s="1"/>
  <c r="AQ389" i="22" s="1"/>
  <c r="AR389" i="22" s="1"/>
  <c r="AS389" i="22" s="1"/>
  <c r="AT389" i="22" s="1"/>
  <c r="AU389" i="22" s="1"/>
  <c r="AV389" i="22" s="1"/>
  <c r="AW389" i="22" s="1"/>
  <c r="AX389" i="22" s="1"/>
  <c r="AY389" i="22" s="1"/>
  <c r="AZ389" i="22" s="1"/>
  <c r="BA389" i="22" s="1"/>
  <c r="BB389" i="22" s="1"/>
  <c r="BC389" i="22" s="1"/>
  <c r="BD389" i="22" s="1"/>
  <c r="BE389" i="22" s="1"/>
  <c r="BF389" i="22" s="1"/>
  <c r="BG389" i="22" s="1"/>
  <c r="BH389" i="22" s="1"/>
  <c r="BI389" i="22" s="1"/>
  <c r="BJ389" i="22" s="1"/>
  <c r="BK389" i="22" s="1"/>
  <c r="BL389" i="22" s="1"/>
  <c r="BM389" i="22" s="1"/>
  <c r="BN389" i="22" s="1"/>
  <c r="BO389" i="22" s="1"/>
  <c r="BP389" i="22" s="1"/>
  <c r="BQ389" i="22" s="1"/>
  <c r="BR389" i="22" s="1"/>
  <c r="BS389" i="22" s="1"/>
  <c r="BT389" i="22" s="1"/>
  <c r="BU389" i="22" s="1"/>
  <c r="BV389" i="22" s="1"/>
  <c r="BW389" i="22" s="1"/>
  <c r="BX389" i="22" s="1"/>
  <c r="BY389" i="22" s="1"/>
  <c r="BZ389" i="22" s="1"/>
  <c r="CA389" i="22" s="1"/>
  <c r="CB389" i="22" s="1"/>
  <c r="CC389" i="22" s="1"/>
  <c r="CD389" i="22" s="1"/>
  <c r="CE389" i="22" s="1"/>
  <c r="CF389" i="22" s="1"/>
  <c r="CG389" i="22" s="1"/>
  <c r="CH389" i="22" s="1"/>
  <c r="CI389" i="22" s="1"/>
  <c r="CJ389" i="22" s="1"/>
  <c r="CK389" i="22" s="1"/>
  <c r="CL389" i="22" s="1"/>
  <c r="CM389" i="22" s="1"/>
  <c r="CN389" i="22" s="1"/>
  <c r="CO389" i="22" s="1"/>
  <c r="CP389" i="22" s="1"/>
  <c r="CQ389" i="22" s="1"/>
  <c r="CR389" i="22" s="1"/>
  <c r="CS389" i="22" s="1"/>
  <c r="CT389" i="22" s="1"/>
  <c r="CU389" i="22" s="1"/>
  <c r="CV389" i="22" s="1"/>
  <c r="CW389" i="22" s="1"/>
  <c r="CX389" i="22" s="1"/>
  <c r="CY389" i="22" s="1"/>
  <c r="CZ389" i="22" s="1"/>
  <c r="DA389" i="22" s="1"/>
  <c r="DB389" i="22" s="1"/>
  <c r="DC389" i="22" s="1"/>
  <c r="DD389" i="22" s="1"/>
  <c r="DE389" i="22" s="1"/>
  <c r="DF389" i="22" s="1"/>
  <c r="DG389" i="22" s="1"/>
  <c r="DH389" i="22" s="1"/>
  <c r="DI389" i="22" s="1"/>
  <c r="DJ389" i="22" s="1"/>
  <c r="DK389" i="22" s="1"/>
  <c r="DL389" i="22" s="1"/>
  <c r="DM389" i="22" s="1"/>
  <c r="DN389" i="22" s="1"/>
  <c r="DO389" i="22" s="1"/>
  <c r="DP389" i="22" s="1"/>
  <c r="AC183" i="22"/>
  <c r="AC179" i="22"/>
  <c r="AC180" i="22"/>
  <c r="AC177" i="22"/>
  <c r="AC176" i="22"/>
  <c r="AC178" i="22"/>
  <c r="C5" i="22"/>
  <c r="Z19" i="20" l="1"/>
  <c r="DG322" i="22"/>
  <c r="DG186" i="22" s="1"/>
  <c r="AH322" i="22"/>
  <c r="AH186" i="22" s="1"/>
  <c r="BA174" i="22"/>
  <c r="BA262" i="22" s="1"/>
  <c r="AH174" i="22"/>
  <c r="AH262" i="22" s="1"/>
  <c r="DG174" i="22"/>
  <c r="DG262" i="22" s="1"/>
  <c r="CL174" i="22"/>
  <c r="CL262" i="22" s="1"/>
  <c r="AI174" i="22"/>
  <c r="AI262" i="22" s="1"/>
  <c r="AX174" i="22"/>
  <c r="AO322" i="22"/>
  <c r="AO323" i="22" s="1"/>
  <c r="CW174" i="22"/>
  <c r="CW262" i="22" s="1"/>
  <c r="BJ174" i="22"/>
  <c r="BJ262" i="22" s="1"/>
  <c r="DH174" i="22"/>
  <c r="DH262" i="22" s="1"/>
  <c r="CN174" i="22"/>
  <c r="CN262" i="22" s="1"/>
  <c r="CP174" i="22"/>
  <c r="CP262" i="22" s="1"/>
  <c r="DN174" i="22"/>
  <c r="DN262" i="22" s="1"/>
  <c r="BZ174" i="22"/>
  <c r="BZ262" i="22" s="1"/>
  <c r="BN174" i="22"/>
  <c r="BN262" i="22" s="1"/>
  <c r="BI174" i="22"/>
  <c r="BI262" i="22" s="1"/>
  <c r="BO174" i="22"/>
  <c r="BO262" i="22" s="1"/>
  <c r="AG174" i="22"/>
  <c r="AG262" i="22" s="1"/>
  <c r="AL174" i="22"/>
  <c r="AL262" i="22" s="1"/>
  <c r="CD174" i="22"/>
  <c r="CD262" i="22" s="1"/>
  <c r="BP174" i="22"/>
  <c r="BP262" i="22" s="1"/>
  <c r="AR174" i="22"/>
  <c r="AR262" i="22" s="1"/>
  <c r="BE174" i="22"/>
  <c r="BE262" i="22" s="1"/>
  <c r="BK174" i="22"/>
  <c r="BK262" i="22" s="1"/>
  <c r="CO174" i="22"/>
  <c r="CO262" i="22" s="1"/>
  <c r="AZ174" i="22"/>
  <c r="AZ262" i="22" s="1"/>
  <c r="BV174" i="22"/>
  <c r="BV262" i="22" s="1"/>
  <c r="CH174" i="22"/>
  <c r="CH262" i="22" s="1"/>
  <c r="CI174" i="22"/>
  <c r="CI262" i="22" s="1"/>
  <c r="DM174" i="22"/>
  <c r="DM262" i="22" s="1"/>
  <c r="DN322" i="22"/>
  <c r="DN323" i="22" s="1"/>
  <c r="AO174" i="22"/>
  <c r="AO262" i="22" s="1"/>
  <c r="AX322" i="22"/>
  <c r="AX323" i="22" s="1"/>
  <c r="AX262" i="22"/>
  <c r="CH322" i="22"/>
  <c r="CH186" i="22" s="1"/>
  <c r="CI322" i="22"/>
  <c r="CI186" i="22" s="1"/>
  <c r="BI322" i="22"/>
  <c r="BI323" i="22" s="1"/>
  <c r="AG322" i="22"/>
  <c r="AG186" i="22" s="1"/>
  <c r="AJ322" i="22"/>
  <c r="AJ323" i="22" s="1"/>
  <c r="BZ322" i="22"/>
  <c r="BZ323" i="22" s="1"/>
  <c r="BP322" i="22"/>
  <c r="BP186" i="22" s="1"/>
  <c r="DM322" i="22"/>
  <c r="DM186" i="22" s="1"/>
  <c r="BO322" i="22"/>
  <c r="BO323" i="22" s="1"/>
  <c r="CD322" i="22"/>
  <c r="CD323" i="22" s="1"/>
  <c r="CO322" i="22"/>
  <c r="CO323" i="22" s="1"/>
  <c r="CP322" i="22"/>
  <c r="CP323" i="22" s="1"/>
  <c r="BJ322" i="22"/>
  <c r="BJ323" i="22" s="1"/>
  <c r="AI322" i="22"/>
  <c r="AI323" i="22" s="1"/>
  <c r="AZ322" i="22"/>
  <c r="AJ174" i="22"/>
  <c r="AJ262" i="22" s="1"/>
  <c r="BF322" i="22"/>
  <c r="BF323" i="22" s="1"/>
  <c r="BK322" i="22"/>
  <c r="BK186" i="22" s="1"/>
  <c r="BV322" i="22"/>
  <c r="BV186" i="22" s="1"/>
  <c r="BE322" i="22"/>
  <c r="BE323" i="22" s="1"/>
  <c r="DH322" i="22"/>
  <c r="DH323" i="22" s="1"/>
  <c r="CN322" i="22"/>
  <c r="CN323" i="22" s="1"/>
  <c r="AL322" i="22"/>
  <c r="AL323" i="22" s="1"/>
  <c r="BN322" i="22"/>
  <c r="BN323" i="22" s="1"/>
  <c r="CW322" i="22"/>
  <c r="CW186" i="22" s="1"/>
  <c r="CL322" i="22"/>
  <c r="CL323" i="22" s="1"/>
  <c r="AR322" i="22"/>
  <c r="AR186" i="22" s="1"/>
  <c r="CK322" i="22"/>
  <c r="CK186" i="22" s="1"/>
  <c r="CC322" i="22"/>
  <c r="CC323" i="22" s="1"/>
  <c r="CU174" i="22"/>
  <c r="CU262" i="22" s="1"/>
  <c r="CU322" i="22"/>
  <c r="CU186" i="22" s="1"/>
  <c r="CK174" i="22"/>
  <c r="CK262" i="22" s="1"/>
  <c r="CC174" i="22"/>
  <c r="CC262" i="22" s="1"/>
  <c r="CT322" i="22"/>
  <c r="CT323" i="22" s="1"/>
  <c r="CT174" i="22"/>
  <c r="CT262" i="22" s="1"/>
  <c r="CR174" i="22"/>
  <c r="CR262" i="22" s="1"/>
  <c r="CR322" i="22"/>
  <c r="CR323" i="22" s="1"/>
  <c r="AW322" i="22"/>
  <c r="AW323" i="22" s="1"/>
  <c r="DB322" i="22"/>
  <c r="DB323" i="22" s="1"/>
  <c r="CG322" i="22"/>
  <c r="CG323" i="22" s="1"/>
  <c r="CG174" i="22"/>
  <c r="CG262" i="22" s="1"/>
  <c r="DB174" i="22"/>
  <c r="DB262" i="22" s="1"/>
  <c r="DO322" i="22"/>
  <c r="DO323" i="22" s="1"/>
  <c r="DJ322" i="22"/>
  <c r="DJ323" i="22" s="1"/>
  <c r="AE322" i="22"/>
  <c r="AE323" i="22" s="1"/>
  <c r="BF174" i="22"/>
  <c r="BF262" i="22" s="1"/>
  <c r="AF322" i="22"/>
  <c r="AF325" i="22" s="1"/>
  <c r="AF184" i="22" s="1"/>
  <c r="AF182" i="22" s="1"/>
  <c r="AF263" i="22" s="1"/>
  <c r="CY174" i="22"/>
  <c r="CY262" i="22" s="1"/>
  <c r="DJ174" i="22"/>
  <c r="DJ262" i="22" s="1"/>
  <c r="BS322" i="22"/>
  <c r="BS186" i="22" s="1"/>
  <c r="BX322" i="22"/>
  <c r="BX186" i="22" s="1"/>
  <c r="AF174" i="22"/>
  <c r="AF262" i="22" s="1"/>
  <c r="AS322" i="22"/>
  <c r="AS323" i="22" s="1"/>
  <c r="BX174" i="22"/>
  <c r="BX262" i="22" s="1"/>
  <c r="AS174" i="22"/>
  <c r="AS262" i="22" s="1"/>
  <c r="CF322" i="22"/>
  <c r="CF186" i="22" s="1"/>
  <c r="AV174" i="22"/>
  <c r="AV262" i="22" s="1"/>
  <c r="BS174" i="22"/>
  <c r="BS262" i="22" s="1"/>
  <c r="DO174" i="22"/>
  <c r="DO262" i="22" s="1"/>
  <c r="AV322" i="22"/>
  <c r="AV323" i="22" s="1"/>
  <c r="BU322" i="22"/>
  <c r="BU323" i="22" s="1"/>
  <c r="AE174" i="22"/>
  <c r="AE262" i="22" s="1"/>
  <c r="CA174" i="22"/>
  <c r="CA262" i="22" s="1"/>
  <c r="AY174" i="22"/>
  <c r="AY262" i="22" s="1"/>
  <c r="AQ322" i="22"/>
  <c r="AQ323" i="22" s="1"/>
  <c r="CJ322" i="22"/>
  <c r="CJ323" i="22" s="1"/>
  <c r="AN322" i="22"/>
  <c r="AN186" i="22" s="1"/>
  <c r="BT322" i="22"/>
  <c r="BT323" i="22" s="1"/>
  <c r="DD322" i="22"/>
  <c r="DD323" i="22" s="1"/>
  <c r="CQ322" i="22"/>
  <c r="CQ323" i="22" s="1"/>
  <c r="BY322" i="22"/>
  <c r="BY186" i="22" s="1"/>
  <c r="BD322" i="22"/>
  <c r="BD186" i="22" s="1"/>
  <c r="BQ322" i="22"/>
  <c r="BQ323" i="22" s="1"/>
  <c r="DP322" i="22"/>
  <c r="DP186" i="22" s="1"/>
  <c r="AP322" i="22"/>
  <c r="AP325" i="22" s="1"/>
  <c r="AP184" i="22" s="1"/>
  <c r="AP182" i="22" s="1"/>
  <c r="AP263" i="22" s="1"/>
  <c r="DC322" i="22"/>
  <c r="DC323" i="22" s="1"/>
  <c r="BB322" i="22"/>
  <c r="BB323" i="22" s="1"/>
  <c r="CM322" i="22"/>
  <c r="CM186" i="22" s="1"/>
  <c r="BR322" i="22"/>
  <c r="BR186" i="22" s="1"/>
  <c r="DF174" i="22"/>
  <c r="DF262" i="22" s="1"/>
  <c r="AU174" i="22"/>
  <c r="AU262" i="22" s="1"/>
  <c r="CZ322" i="22"/>
  <c r="CZ186" i="22" s="1"/>
  <c r="AM174" i="22"/>
  <c r="AM262" i="22" s="1"/>
  <c r="AD174" i="22"/>
  <c r="AD262" i="22" s="1"/>
  <c r="AN174" i="22"/>
  <c r="AN262" i="22" s="1"/>
  <c r="AU322" i="22"/>
  <c r="DD174" i="22"/>
  <c r="DD262" i="22" s="1"/>
  <c r="BL322" i="22"/>
  <c r="BL186" i="22" s="1"/>
  <c r="CJ174" i="22"/>
  <c r="CJ262" i="22" s="1"/>
  <c r="BU174" i="22"/>
  <c r="BU262" i="22" s="1"/>
  <c r="CS174" i="22"/>
  <c r="CS262" i="22" s="1"/>
  <c r="AQ174" i="22"/>
  <c r="AQ262" i="22" s="1"/>
  <c r="BT174" i="22"/>
  <c r="BT262" i="22" s="1"/>
  <c r="CX174" i="22"/>
  <c r="CX262" i="22" s="1"/>
  <c r="AD322" i="22"/>
  <c r="AD323" i="22" s="1"/>
  <c r="AY322" i="22"/>
  <c r="AY323" i="22" s="1"/>
  <c r="DK174" i="22"/>
  <c r="DK262" i="22" s="1"/>
  <c r="AM322" i="22"/>
  <c r="AM323" i="22" s="1"/>
  <c r="BL174" i="22"/>
  <c r="BL262" i="22" s="1"/>
  <c r="BY174" i="22"/>
  <c r="BY262" i="22" s="1"/>
  <c r="AW174" i="22"/>
  <c r="AW262" i="22" s="1"/>
  <c r="BQ174" i="22"/>
  <c r="BQ262" i="22" s="1"/>
  <c r="CA322" i="22"/>
  <c r="CA323" i="22" s="1"/>
  <c r="BD174" i="22"/>
  <c r="BD262" i="22" s="1"/>
  <c r="DP174" i="22"/>
  <c r="DP262" i="22" s="1"/>
  <c r="CX322" i="22"/>
  <c r="CX323" i="22" s="1"/>
  <c r="CS322" i="22"/>
  <c r="CS323" i="22" s="1"/>
  <c r="CB322" i="22"/>
  <c r="CB323" i="22" s="1"/>
  <c r="AT322" i="22"/>
  <c r="AT323" i="22" s="1"/>
  <c r="CQ174" i="22"/>
  <c r="CQ262" i="22" s="1"/>
  <c r="BR174" i="22"/>
  <c r="BR262" i="22" s="1"/>
  <c r="CM174" i="22"/>
  <c r="CM262" i="22" s="1"/>
  <c r="DK322" i="22"/>
  <c r="DK323" i="22" s="1"/>
  <c r="CZ174" i="22"/>
  <c r="CZ262" i="22" s="1"/>
  <c r="BM322" i="22"/>
  <c r="BM323" i="22" s="1"/>
  <c r="AP174" i="22"/>
  <c r="AP262" i="22" s="1"/>
  <c r="DL174" i="22"/>
  <c r="DL262" i="22" s="1"/>
  <c r="BH174" i="22"/>
  <c r="BH262" i="22" s="1"/>
  <c r="BB174" i="22"/>
  <c r="BB262" i="22" s="1"/>
  <c r="DL322" i="22"/>
  <c r="DL186" i="22" s="1"/>
  <c r="BH322" i="22"/>
  <c r="BH323" i="22" s="1"/>
  <c r="DE322" i="22"/>
  <c r="DE186" i="22" s="1"/>
  <c r="BW322" i="22"/>
  <c r="BW323" i="22" s="1"/>
  <c r="DI174" i="22"/>
  <c r="DI262" i="22" s="1"/>
  <c r="DA174" i="22"/>
  <c r="DA262" i="22" s="1"/>
  <c r="DI322" i="22"/>
  <c r="DI186" i="22" s="1"/>
  <c r="DA322" i="22"/>
  <c r="DA323" i="22" s="1"/>
  <c r="DC174" i="22"/>
  <c r="DC262" i="22" s="1"/>
  <c r="BC322" i="22"/>
  <c r="BC186" i="22" s="1"/>
  <c r="CV174" i="22"/>
  <c r="CV262" i="22" s="1"/>
  <c r="CV322" i="22"/>
  <c r="CV186" i="22" s="1"/>
  <c r="BW174" i="22"/>
  <c r="BW262" i="22" s="1"/>
  <c r="CF174" i="22"/>
  <c r="CF262" i="22" s="1"/>
  <c r="CE174" i="22"/>
  <c r="CE262" i="22" s="1"/>
  <c r="BC174" i="22"/>
  <c r="BC262" i="22" s="1"/>
  <c r="BM174" i="22"/>
  <c r="BM262" i="22" s="1"/>
  <c r="AK174" i="22"/>
  <c r="AK262" i="22" s="1"/>
  <c r="CB174" i="22"/>
  <c r="CB262" i="22" s="1"/>
  <c r="AT174" i="22"/>
  <c r="AT262" i="22" s="1"/>
  <c r="AK322" i="22"/>
  <c r="AK186" i="22" s="1"/>
  <c r="CE322" i="22"/>
  <c r="CE323" i="22" s="1"/>
  <c r="DE174" i="22"/>
  <c r="DE262" i="22" s="1"/>
  <c r="C178" i="22"/>
  <c r="BG157" i="22"/>
  <c r="AC157" i="22"/>
  <c r="C223" i="21"/>
  <c r="C180" i="22"/>
  <c r="C177" i="22"/>
  <c r="C179" i="22"/>
  <c r="C176" i="22"/>
  <c r="AC174" i="22"/>
  <c r="AC262" i="22" s="1"/>
  <c r="AC322" i="22"/>
  <c r="AC325" i="22" s="1"/>
  <c r="DG323" i="22"/>
  <c r="BG322" i="22"/>
  <c r="BG174" i="22"/>
  <c r="BG262" i="22" s="1"/>
  <c r="C183" i="22"/>
  <c r="CY323" i="22"/>
  <c r="CY186" i="22"/>
  <c r="D26" i="20"/>
  <c r="BA186" i="22"/>
  <c r="BA323" i="22"/>
  <c r="Y15" i="20"/>
  <c r="DF323" i="22"/>
  <c r="DF186" i="22"/>
  <c r="AH323" i="22" l="1"/>
  <c r="AH325" i="22"/>
  <c r="AH184" i="22" s="1"/>
  <c r="AH182" i="22" s="1"/>
  <c r="AH263" i="22" s="1"/>
  <c r="AH252" i="22" s="1"/>
  <c r="AO325" i="22"/>
  <c r="AO184" i="22" s="1"/>
  <c r="AO182" i="22" s="1"/>
  <c r="AO263" i="22" s="1"/>
  <c r="AO252" i="22" s="1"/>
  <c r="AO186" i="22"/>
  <c r="DN186" i="22"/>
  <c r="CH323" i="22"/>
  <c r="AX186" i="22"/>
  <c r="BI186" i="22"/>
  <c r="BZ186" i="22"/>
  <c r="CI323" i="22"/>
  <c r="BP323" i="22"/>
  <c r="AJ186" i="22"/>
  <c r="BN186" i="22"/>
  <c r="AZ186" i="22"/>
  <c r="CD186" i="22"/>
  <c r="AG325" i="22"/>
  <c r="AG184" i="22" s="1"/>
  <c r="AG182" i="22" s="1"/>
  <c r="AG263" i="22" s="1"/>
  <c r="AG252" i="22" s="1"/>
  <c r="AG323" i="22"/>
  <c r="DM323" i="22"/>
  <c r="AZ323" i="22"/>
  <c r="BO186" i="22"/>
  <c r="BV323" i="22"/>
  <c r="CO186" i="22"/>
  <c r="AI186" i="22"/>
  <c r="BK323" i="22"/>
  <c r="BJ186" i="22"/>
  <c r="CP186" i="22"/>
  <c r="BF186" i="22"/>
  <c r="BE186" i="22"/>
  <c r="CW323" i="22"/>
  <c r="DH186" i="22"/>
  <c r="CN186" i="22"/>
  <c r="AL186" i="22"/>
  <c r="AR323" i="22"/>
  <c r="CL186" i="22"/>
  <c r="CK323" i="22"/>
  <c r="CC186" i="22"/>
  <c r="CT186" i="22"/>
  <c r="CU323" i="22"/>
  <c r="AF186" i="22"/>
  <c r="AF155" i="22" s="1"/>
  <c r="CG186" i="22"/>
  <c r="BX323" i="22"/>
  <c r="AF323" i="22"/>
  <c r="DB186" i="22"/>
  <c r="CR186" i="22"/>
  <c r="BS323" i="22"/>
  <c r="DO186" i="22"/>
  <c r="AW186" i="22"/>
  <c r="DJ186" i="22"/>
  <c r="AE325" i="22"/>
  <c r="AE184" i="22" s="1"/>
  <c r="AE182" i="22" s="1"/>
  <c r="AE263" i="22" s="1"/>
  <c r="AE252" i="22" s="1"/>
  <c r="AE186" i="22"/>
  <c r="AS186" i="22"/>
  <c r="AV186" i="22"/>
  <c r="CF323" i="22"/>
  <c r="BT186" i="22"/>
  <c r="BD323" i="22"/>
  <c r="BL323" i="22"/>
  <c r="DC186" i="22"/>
  <c r="BR323" i="22"/>
  <c r="AN323" i="22"/>
  <c r="BU186" i="22"/>
  <c r="CJ186" i="22"/>
  <c r="CQ186" i="22"/>
  <c r="AQ186" i="22"/>
  <c r="DD186" i="22"/>
  <c r="BQ186" i="22"/>
  <c r="CB186" i="22"/>
  <c r="AY186" i="22"/>
  <c r="AP186" i="22"/>
  <c r="AP155" i="22" s="1"/>
  <c r="AP192" i="22" s="1"/>
  <c r="CS186" i="22"/>
  <c r="AU186" i="22"/>
  <c r="CX186" i="22"/>
  <c r="DI323" i="22"/>
  <c r="CM323" i="22"/>
  <c r="AP323" i="22"/>
  <c r="AD325" i="22"/>
  <c r="AD184" i="22" s="1"/>
  <c r="AD182" i="22" s="1"/>
  <c r="AD263" i="22" s="1"/>
  <c r="AD252" i="22" s="1"/>
  <c r="BY323" i="22"/>
  <c r="AD186" i="22"/>
  <c r="CA186" i="22"/>
  <c r="BB186" i="22"/>
  <c r="DP323" i="22"/>
  <c r="AU323" i="22"/>
  <c r="DE323" i="22"/>
  <c r="AM186" i="22"/>
  <c r="CZ323" i="22"/>
  <c r="AT186" i="22"/>
  <c r="DL323" i="22"/>
  <c r="CV323" i="22"/>
  <c r="DK186" i="22"/>
  <c r="BM186" i="22"/>
  <c r="BW186" i="22"/>
  <c r="BC323" i="22"/>
  <c r="BH186" i="22"/>
  <c r="AK323" i="22"/>
  <c r="DA186" i="22"/>
  <c r="CE186" i="22"/>
  <c r="K6" i="20"/>
  <c r="Y16" i="20"/>
  <c r="C157" i="22"/>
  <c r="AP252" i="22"/>
  <c r="Z14" i="20"/>
  <c r="Z11" i="20"/>
  <c r="Z15" i="20"/>
  <c r="Z13" i="20"/>
  <c r="Z21" i="20"/>
  <c r="Z26" i="20"/>
  <c r="AC186" i="22"/>
  <c r="C322" i="22"/>
  <c r="AC323" i="22"/>
  <c r="AC324" i="22"/>
  <c r="AD324" i="22" s="1"/>
  <c r="AE324" i="22" s="1"/>
  <c r="AF324" i="22" s="1"/>
  <c r="AG324" i="22" s="1"/>
  <c r="AH324" i="22" s="1"/>
  <c r="AF252" i="22"/>
  <c r="C174" i="22"/>
  <c r="C262" i="22"/>
  <c r="Z12" i="20"/>
  <c r="BG323" i="22"/>
  <c r="BG186" i="22"/>
  <c r="AH155" i="22" l="1"/>
  <c r="AH192" i="22" s="1"/>
  <c r="AO155" i="22"/>
  <c r="AO192" i="22" s="1"/>
  <c r="AG155" i="22"/>
  <c r="AG192" i="22" s="1"/>
  <c r="AE155" i="22"/>
  <c r="AE192" i="22" s="1"/>
  <c r="AE332" i="22" s="1"/>
  <c r="AD155" i="22"/>
  <c r="AD192" i="22" s="1"/>
  <c r="AD197" i="22" s="1"/>
  <c r="Y17" i="20"/>
  <c r="Y18" i="20"/>
  <c r="AI324" i="22"/>
  <c r="AI325" i="22"/>
  <c r="AI184" i="22" s="1"/>
  <c r="AI182" i="22" s="1"/>
  <c r="AP332" i="22"/>
  <c r="AP197" i="22"/>
  <c r="AF192" i="22"/>
  <c r="AC184" i="22"/>
  <c r="C186" i="22"/>
  <c r="AE197" i="22" l="1"/>
  <c r="AD332" i="22"/>
  <c r="Z18" i="20"/>
  <c r="Z17" i="20"/>
  <c r="Z16" i="20"/>
  <c r="AF332" i="22"/>
  <c r="AF197" i="22"/>
  <c r="AG332" i="22"/>
  <c r="AG197" i="22"/>
  <c r="AJ324" i="22"/>
  <c r="AJ325" i="22"/>
  <c r="AC182" i="22"/>
  <c r="AC263" i="22" s="1"/>
  <c r="AH332" i="22"/>
  <c r="AH197" i="22"/>
  <c r="AO332" i="22"/>
  <c r="AO197" i="22"/>
  <c r="AI263" i="22"/>
  <c r="AI252" i="22" s="1"/>
  <c r="AI155" i="22"/>
  <c r="AI192" i="22" l="1"/>
  <c r="AK325" i="22"/>
  <c r="AK184" i="22" s="1"/>
  <c r="AK182" i="22" s="1"/>
  <c r="AK324" i="22"/>
  <c r="AC252" i="22"/>
  <c r="AC155" i="22"/>
  <c r="AJ184" i="22"/>
  <c r="AJ182" i="22" l="1"/>
  <c r="AL325" i="22"/>
  <c r="AL324" i="22"/>
  <c r="AD390" i="22"/>
  <c r="AE390" i="22" s="1"/>
  <c r="AF390" i="22" s="1"/>
  <c r="AG390" i="22" s="1"/>
  <c r="AH390" i="22" s="1"/>
  <c r="AI390" i="22" s="1"/>
  <c r="AJ390" i="22" s="1"/>
  <c r="AC192" i="22"/>
  <c r="AK263" i="22"/>
  <c r="AK252" i="22" s="1"/>
  <c r="AK155" i="22"/>
  <c r="AI332" i="22"/>
  <c r="AI197" i="22"/>
  <c r="AC197" i="22" l="1"/>
  <c r="AJ263" i="22"/>
  <c r="AJ155" i="22"/>
  <c r="AM324" i="22"/>
  <c r="AM325" i="22"/>
  <c r="AM184" i="22" s="1"/>
  <c r="AM182" i="22" s="1"/>
  <c r="AK192" i="22"/>
  <c r="AC193" i="22"/>
  <c r="AC208" i="22" s="1"/>
  <c r="AC332" i="22"/>
  <c r="AL184" i="22"/>
  <c r="AJ252" i="22" l="1"/>
  <c r="AD193" i="22"/>
  <c r="AD208" i="22" s="1"/>
  <c r="AC206" i="22"/>
  <c r="AM263" i="22"/>
  <c r="AM252" i="22" s="1"/>
  <c r="AM155" i="22"/>
  <c r="AC333" i="22"/>
  <c r="AN325" i="22"/>
  <c r="AN324" i="22"/>
  <c r="AO324" i="22" s="1"/>
  <c r="AP324" i="22" s="1"/>
  <c r="AL182" i="22"/>
  <c r="AC198" i="22"/>
  <c r="AC201" i="22" s="1"/>
  <c r="AK332" i="22"/>
  <c r="AK197" i="22"/>
  <c r="AK390" i="22"/>
  <c r="AL390" i="22" s="1"/>
  <c r="AJ192" i="22"/>
  <c r="AQ324" i="22" l="1"/>
  <c r="AQ325" i="22"/>
  <c r="AQ184" i="22" s="1"/>
  <c r="AQ182" i="22" s="1"/>
  <c r="AC200" i="22"/>
  <c r="AC202" i="22" s="1"/>
  <c r="AC271" i="22" s="1"/>
  <c r="AE193" i="22"/>
  <c r="AE208" i="22" s="1"/>
  <c r="AD206" i="22"/>
  <c r="AD198" i="22"/>
  <c r="AM192" i="22"/>
  <c r="AJ332" i="22"/>
  <c r="AJ197" i="22"/>
  <c r="AL263" i="22"/>
  <c r="AL155" i="22"/>
  <c r="AD387" i="22"/>
  <c r="AD333" i="22"/>
  <c r="AN184" i="22"/>
  <c r="AQ263" i="22" l="1"/>
  <c r="AQ252" i="22" s="1"/>
  <c r="AQ155" i="22"/>
  <c r="AQ192" i="22" s="1"/>
  <c r="AR324" i="22"/>
  <c r="AR325" i="22"/>
  <c r="AR184" i="22" s="1"/>
  <c r="AR182" i="22" s="1"/>
  <c r="AL252" i="22"/>
  <c r="AC204" i="22"/>
  <c r="AD200" i="22"/>
  <c r="AD201" i="22"/>
  <c r="AE198" i="22"/>
  <c r="AF193" i="22"/>
  <c r="AF208" i="22" s="1"/>
  <c r="AE206" i="22"/>
  <c r="AN182" i="22"/>
  <c r="AE387" i="22"/>
  <c r="AE333" i="22"/>
  <c r="AM332" i="22"/>
  <c r="AM197" i="22"/>
  <c r="AM390" i="22"/>
  <c r="AN390" i="22" s="1"/>
  <c r="AL192" i="22"/>
  <c r="AR263" i="22" l="1"/>
  <c r="AR252" i="22" s="1"/>
  <c r="AR155" i="22"/>
  <c r="AR192" i="22" s="1"/>
  <c r="AR332" i="22" s="1"/>
  <c r="AQ332" i="22"/>
  <c r="AQ197" i="22"/>
  <c r="AS324" i="22"/>
  <c r="AS325" i="22"/>
  <c r="AS184" i="22" s="1"/>
  <c r="AS182" i="22" s="1"/>
  <c r="AD202" i="22"/>
  <c r="AD271" i="22" s="1"/>
  <c r="AE200" i="22"/>
  <c r="AE201" i="22"/>
  <c r="AC205" i="22"/>
  <c r="AC209" i="22" s="1"/>
  <c r="AG193" i="22"/>
  <c r="AG208" i="22" s="1"/>
  <c r="AF206" i="22"/>
  <c r="AF198" i="22"/>
  <c r="AN263" i="22"/>
  <c r="AN155" i="22"/>
  <c r="AL332" i="22"/>
  <c r="AL197" i="22"/>
  <c r="AF333" i="22"/>
  <c r="AF387" i="22"/>
  <c r="AS263" i="22" l="1"/>
  <c r="AS252" i="22" s="1"/>
  <c r="AS155" i="22"/>
  <c r="AS192" i="22" s="1"/>
  <c r="AT324" i="22"/>
  <c r="AT325" i="22"/>
  <c r="AT184" i="22" s="1"/>
  <c r="AT182" i="22" s="1"/>
  <c r="AN252" i="22"/>
  <c r="AD204" i="22"/>
  <c r="AE202" i="22"/>
  <c r="AE271" i="22" s="1"/>
  <c r="AC207" i="22"/>
  <c r="AF200" i="22"/>
  <c r="AF201" i="22"/>
  <c r="AC335" i="22"/>
  <c r="AC336" i="22" s="1"/>
  <c r="AD388" i="22" s="1"/>
  <c r="AH193" i="22"/>
  <c r="AH208" i="22" s="1"/>
  <c r="AG206" i="22"/>
  <c r="AG198" i="22"/>
  <c r="AG387" i="22"/>
  <c r="AG333" i="22"/>
  <c r="AO390" i="22"/>
  <c r="AP390" i="22" s="1"/>
  <c r="AQ390" i="22" s="1"/>
  <c r="AR390" i="22" s="1"/>
  <c r="AS390" i="22" s="1"/>
  <c r="AN192" i="22"/>
  <c r="AT390" i="22" l="1"/>
  <c r="AT263" i="22"/>
  <c r="AT252" i="22" s="1"/>
  <c r="AT155" i="22"/>
  <c r="AT192" i="22" s="1"/>
  <c r="AU324" i="22"/>
  <c r="AU325" i="22"/>
  <c r="AU184" i="22" s="1"/>
  <c r="AU182" i="22" s="1"/>
  <c r="AS197" i="22"/>
  <c r="AS332" i="22"/>
  <c r="AE204" i="22"/>
  <c r="AF202" i="22"/>
  <c r="AF271" i="22" s="1"/>
  <c r="AG200" i="22"/>
  <c r="AG201" i="22"/>
  <c r="AI193" i="22"/>
  <c r="AI208" i="22" s="1"/>
  <c r="AH206" i="22"/>
  <c r="AH198" i="22"/>
  <c r="AN332" i="22"/>
  <c r="AN197" i="22"/>
  <c r="AH387" i="22"/>
  <c r="AH333" i="22"/>
  <c r="AU390" i="22" l="1"/>
  <c r="AU263" i="22"/>
  <c r="AU252" i="22" s="1"/>
  <c r="AU155" i="22"/>
  <c r="AU192" i="22" s="1"/>
  <c r="AV324" i="22"/>
  <c r="AV325" i="22"/>
  <c r="AV184" i="22" s="1"/>
  <c r="AV182" i="22" s="1"/>
  <c r="AT332" i="22"/>
  <c r="AT197" i="22"/>
  <c r="AF204" i="22"/>
  <c r="AG202" i="22"/>
  <c r="AG271" i="22" s="1"/>
  <c r="AH200" i="22"/>
  <c r="AH201" i="22"/>
  <c r="AI206" i="22"/>
  <c r="AJ193" i="22"/>
  <c r="AJ208" i="22" s="1"/>
  <c r="AI198" i="22"/>
  <c r="AI387" i="22"/>
  <c r="AI333" i="22"/>
  <c r="AV390" i="22" l="1"/>
  <c r="AU197" i="22"/>
  <c r="AU332" i="22"/>
  <c r="AW324" i="22"/>
  <c r="AW325" i="22"/>
  <c r="AW184" i="22" s="1"/>
  <c r="AW182" i="22" s="1"/>
  <c r="AV263" i="22"/>
  <c r="AV252" i="22" s="1"/>
  <c r="AV155" i="22"/>
  <c r="AV192" i="22" s="1"/>
  <c r="AG204" i="22"/>
  <c r="AH202" i="22"/>
  <c r="AH204" i="22" s="1"/>
  <c r="AI200" i="22"/>
  <c r="AI201" i="22"/>
  <c r="AK193" i="22"/>
  <c r="AK208" i="22" s="1"/>
  <c r="AJ206" i="22"/>
  <c r="AJ198" i="22"/>
  <c r="AJ387" i="22"/>
  <c r="AJ333" i="22"/>
  <c r="AV332" i="22" l="1"/>
  <c r="AV197" i="22"/>
  <c r="AX324" i="22"/>
  <c r="AX325" i="22"/>
  <c r="AX184" i="22" s="1"/>
  <c r="AX182" i="22" s="1"/>
  <c r="AW263" i="22"/>
  <c r="AW252" i="22" s="1"/>
  <c r="AW155" i="22"/>
  <c r="AW192" i="22" s="1"/>
  <c r="AW390" i="22"/>
  <c r="AH271" i="22"/>
  <c r="AI202" i="22"/>
  <c r="AI271" i="22" s="1"/>
  <c r="AJ200" i="22"/>
  <c r="AJ201" i="22"/>
  <c r="AK206" i="22"/>
  <c r="AL193" i="22"/>
  <c r="AL208" i="22" s="1"/>
  <c r="AK198" i="22"/>
  <c r="AK387" i="22"/>
  <c r="AK333" i="22"/>
  <c r="AX263" i="22" l="1"/>
  <c r="AX252" i="22" s="1"/>
  <c r="AX155" i="22"/>
  <c r="AX192" i="22" s="1"/>
  <c r="AX390" i="22"/>
  <c r="AY324" i="22"/>
  <c r="AY325" i="22"/>
  <c r="AY184" i="22" s="1"/>
  <c r="AY182" i="22" s="1"/>
  <c r="AW197" i="22"/>
  <c r="AW332" i="22"/>
  <c r="AJ202" i="22"/>
  <c r="AJ271" i="22" s="1"/>
  <c r="AI204" i="22"/>
  <c r="AK200" i="22"/>
  <c r="AK201" i="22"/>
  <c r="AM193" i="22"/>
  <c r="AM208" i="22" s="1"/>
  <c r="AL206" i="22"/>
  <c r="AL198" i="22"/>
  <c r="AL387" i="22"/>
  <c r="AL333" i="22"/>
  <c r="AZ324" i="22" l="1"/>
  <c r="AZ325" i="22"/>
  <c r="AZ184" i="22" s="1"/>
  <c r="AZ182" i="22" s="1"/>
  <c r="AY390" i="22"/>
  <c r="AX197" i="22"/>
  <c r="AX332" i="22"/>
  <c r="AY263" i="22"/>
  <c r="AY252" i="22" s="1"/>
  <c r="AY155" i="22"/>
  <c r="AY192" i="22" s="1"/>
  <c r="AK202" i="22"/>
  <c r="AK271" i="22" s="1"/>
  <c r="AJ204" i="22"/>
  <c r="AL200" i="22"/>
  <c r="AL201" i="22"/>
  <c r="AM206" i="22"/>
  <c r="AN193" i="22"/>
  <c r="AN208" i="22" s="1"/>
  <c r="AM198" i="22"/>
  <c r="AM387" i="22"/>
  <c r="AM333" i="22"/>
  <c r="AY197" i="22" l="1"/>
  <c r="AY332" i="22"/>
  <c r="AZ390" i="22"/>
  <c r="AZ263" i="22"/>
  <c r="AZ252" i="22" s="1"/>
  <c r="AZ155" i="22"/>
  <c r="AZ192" i="22" s="1"/>
  <c r="BA325" i="22"/>
  <c r="BA184" i="22" s="1"/>
  <c r="BA182" i="22" s="1"/>
  <c r="BA324" i="22"/>
  <c r="AL202" i="22"/>
  <c r="AL204" i="22" s="1"/>
  <c r="AK204" i="22"/>
  <c r="AM200" i="22"/>
  <c r="AM201" i="22"/>
  <c r="AO193" i="22"/>
  <c r="AO208" i="22" s="1"/>
  <c r="AN206" i="22"/>
  <c r="AN198" i="22"/>
  <c r="AN387" i="22"/>
  <c r="AN333" i="22"/>
  <c r="BA390" i="22" l="1"/>
  <c r="BB324" i="22"/>
  <c r="BB325" i="22"/>
  <c r="BB184" i="22" s="1"/>
  <c r="BB182" i="22" s="1"/>
  <c r="BA263" i="22"/>
  <c r="BA252" i="22" s="1"/>
  <c r="BA155" i="22"/>
  <c r="BA192" i="22" s="1"/>
  <c r="AZ332" i="22"/>
  <c r="AZ197" i="22"/>
  <c r="AL271" i="22"/>
  <c r="AM202" i="22"/>
  <c r="AM271" i="22" s="1"/>
  <c r="AN200" i="22"/>
  <c r="AN201" i="22"/>
  <c r="AP193" i="22"/>
  <c r="AP208" i="22" s="1"/>
  <c r="AO206" i="22"/>
  <c r="AO198" i="22"/>
  <c r="AO387" i="22"/>
  <c r="AO333" i="22"/>
  <c r="BB390" i="22" l="1"/>
  <c r="BB263" i="22"/>
  <c r="BB252" i="22" s="1"/>
  <c r="BB155" i="22"/>
  <c r="BA332" i="22"/>
  <c r="BA197" i="22"/>
  <c r="BC324" i="22"/>
  <c r="BC325" i="22"/>
  <c r="BC184" i="22" s="1"/>
  <c r="BC182" i="22" s="1"/>
  <c r="AM279" i="22"/>
  <c r="AM274" i="22" s="1"/>
  <c r="AM204" i="22"/>
  <c r="AN202" i="22"/>
  <c r="AN271" i="22" s="1"/>
  <c r="AO200" i="22"/>
  <c r="AO201" i="22"/>
  <c r="AM281" i="22"/>
  <c r="AQ193" i="22"/>
  <c r="AQ208" i="22" s="1"/>
  <c r="AP206" i="22"/>
  <c r="AP198" i="22"/>
  <c r="AP387" i="22"/>
  <c r="AP333" i="22"/>
  <c r="BC155" i="22" l="1"/>
  <c r="BC192" i="22" s="1"/>
  <c r="BC263" i="22"/>
  <c r="BC252" i="22" s="1"/>
  <c r="BC390" i="22"/>
  <c r="BB192" i="22"/>
  <c r="BD324" i="22"/>
  <c r="BD325" i="22"/>
  <c r="BD184" i="22" s="1"/>
  <c r="BD182" i="22" s="1"/>
  <c r="AM273" i="22"/>
  <c r="AN204" i="22"/>
  <c r="AO202" i="22"/>
  <c r="AO271" i="22" s="1"/>
  <c r="AP200" i="22"/>
  <c r="AP201" i="22"/>
  <c r="AR193" i="22"/>
  <c r="AR208" i="22" s="1"/>
  <c r="AQ206" i="22"/>
  <c r="AQ198" i="22"/>
  <c r="AQ333" i="22"/>
  <c r="AQ387" i="22"/>
  <c r="EQ42" i="4"/>
  <c r="EP42" i="4"/>
  <c r="EO42" i="4"/>
  <c r="EN42" i="4"/>
  <c r="EM42" i="4"/>
  <c r="EL42" i="4"/>
  <c r="EK42" i="4"/>
  <c r="EJ42" i="4"/>
  <c r="EI42" i="4"/>
  <c r="EH42" i="4"/>
  <c r="EG42" i="4"/>
  <c r="EF42" i="4"/>
  <c r="EE42" i="4"/>
  <c r="ED42" i="4"/>
  <c r="EC42" i="4"/>
  <c r="EB42" i="4"/>
  <c r="EA42" i="4"/>
  <c r="DZ42" i="4"/>
  <c r="DY42" i="4"/>
  <c r="DX42" i="4"/>
  <c r="DW42" i="4"/>
  <c r="DV42" i="4"/>
  <c r="DU42" i="4"/>
  <c r="DT42" i="4"/>
  <c r="DS42" i="4"/>
  <c r="DR42" i="4"/>
  <c r="DQ42" i="4"/>
  <c r="DP42" i="4"/>
  <c r="DO42" i="4"/>
  <c r="DN42" i="4"/>
  <c r="DM42" i="4"/>
  <c r="DL42" i="4"/>
  <c r="DK42" i="4"/>
  <c r="DJ42" i="4"/>
  <c r="DI42" i="4"/>
  <c r="DH42" i="4"/>
  <c r="DG42" i="4"/>
  <c r="DF42" i="4"/>
  <c r="DE42" i="4"/>
  <c r="DD42" i="4"/>
  <c r="DC42" i="4"/>
  <c r="DB42" i="4"/>
  <c r="DA42" i="4"/>
  <c r="CZ42" i="4"/>
  <c r="CY42" i="4"/>
  <c r="CX42" i="4"/>
  <c r="CW42" i="4"/>
  <c r="CV42" i="4"/>
  <c r="CU42" i="4"/>
  <c r="CT42" i="4"/>
  <c r="CS42" i="4"/>
  <c r="CR42" i="4"/>
  <c r="CQ42" i="4"/>
  <c r="CP42" i="4"/>
  <c r="CO42" i="4"/>
  <c r="CN42" i="4"/>
  <c r="CM42" i="4"/>
  <c r="CL42" i="4"/>
  <c r="CK42" i="4"/>
  <c r="CJ42" i="4"/>
  <c r="CI42" i="4"/>
  <c r="CH42" i="4"/>
  <c r="CG42" i="4"/>
  <c r="CF42" i="4"/>
  <c r="CE42" i="4"/>
  <c r="CD42" i="4"/>
  <c r="CC42" i="4"/>
  <c r="CB42" i="4"/>
  <c r="CA42" i="4"/>
  <c r="BZ42" i="4"/>
  <c r="BY42" i="4"/>
  <c r="BX42" i="4"/>
  <c r="BW42" i="4"/>
  <c r="BV42" i="4"/>
  <c r="BU42" i="4"/>
  <c r="BT42" i="4"/>
  <c r="BS42" i="4"/>
  <c r="BR42" i="4"/>
  <c r="BQ42" i="4"/>
  <c r="BP42" i="4"/>
  <c r="BO42" i="4"/>
  <c r="BN42" i="4"/>
  <c r="BM42" i="4"/>
  <c r="BL42" i="4"/>
  <c r="BK42" i="4"/>
  <c r="BJ42" i="4"/>
  <c r="BI42" i="4"/>
  <c r="BH42" i="4"/>
  <c r="BG42" i="4"/>
  <c r="BF42" i="4"/>
  <c r="BE42" i="4"/>
  <c r="BD42" i="4"/>
  <c r="BC42" i="4"/>
  <c r="BB42" i="4"/>
  <c r="BA42" i="4"/>
  <c r="AZ42" i="4"/>
  <c r="AY42" i="4"/>
  <c r="AX42" i="4"/>
  <c r="AW42" i="4"/>
  <c r="AV42" i="4"/>
  <c r="AU42" i="4"/>
  <c r="AT42" i="4"/>
  <c r="AS42" i="4"/>
  <c r="AR42" i="4"/>
  <c r="AQ42" i="4"/>
  <c r="AP42" i="4"/>
  <c r="AO42" i="4"/>
  <c r="AN42" i="4"/>
  <c r="AM42" i="4"/>
  <c r="AL42" i="4"/>
  <c r="AK42" i="4"/>
  <c r="AJ42" i="4"/>
  <c r="AI42" i="4"/>
  <c r="AH42" i="4"/>
  <c r="AG42" i="4"/>
  <c r="AF42" i="4"/>
  <c r="AE42" i="4"/>
  <c r="AD42" i="4"/>
  <c r="AC42" i="4"/>
  <c r="AB42" i="4"/>
  <c r="AA42" i="4"/>
  <c r="Z42" i="4"/>
  <c r="Y42" i="4"/>
  <c r="X42" i="4"/>
  <c r="W42" i="4"/>
  <c r="V42" i="4"/>
  <c r="U42" i="4"/>
  <c r="T42" i="4"/>
  <c r="S42" i="4"/>
  <c r="R42" i="4"/>
  <c r="Q42" i="4"/>
  <c r="P42" i="4"/>
  <c r="O42" i="4"/>
  <c r="N42" i="4"/>
  <c r="M42" i="4"/>
  <c r="L42" i="4"/>
  <c r="K42" i="4"/>
  <c r="J42" i="4"/>
  <c r="I42" i="4"/>
  <c r="H42" i="4"/>
  <c r="G42" i="4"/>
  <c r="F42" i="4"/>
  <c r="E42" i="4"/>
  <c r="D42" i="4"/>
  <c r="EQ41" i="4"/>
  <c r="EP41" i="4"/>
  <c r="EO41" i="4"/>
  <c r="EN41" i="4"/>
  <c r="EM41" i="4"/>
  <c r="EL41" i="4"/>
  <c r="EK41" i="4"/>
  <c r="EJ41" i="4"/>
  <c r="EI41" i="4"/>
  <c r="EH41" i="4"/>
  <c r="EG41" i="4"/>
  <c r="EF41" i="4"/>
  <c r="EE41" i="4"/>
  <c r="ED41" i="4"/>
  <c r="EC41" i="4"/>
  <c r="EB41" i="4"/>
  <c r="EA41" i="4"/>
  <c r="DZ41" i="4"/>
  <c r="DY41" i="4"/>
  <c r="DX41" i="4"/>
  <c r="DW41" i="4"/>
  <c r="DV41" i="4"/>
  <c r="DU41" i="4"/>
  <c r="DT41" i="4"/>
  <c r="DS41" i="4"/>
  <c r="DR41" i="4"/>
  <c r="DQ41" i="4"/>
  <c r="DP41" i="4"/>
  <c r="DO41" i="4"/>
  <c r="DN41" i="4"/>
  <c r="DM41" i="4"/>
  <c r="DL41" i="4"/>
  <c r="DK41" i="4"/>
  <c r="DJ41" i="4"/>
  <c r="DI41" i="4"/>
  <c r="DH41" i="4"/>
  <c r="DG41" i="4"/>
  <c r="DF41" i="4"/>
  <c r="DE41" i="4"/>
  <c r="DD41" i="4"/>
  <c r="DC41" i="4"/>
  <c r="DB41" i="4"/>
  <c r="DA41" i="4"/>
  <c r="CZ41" i="4"/>
  <c r="CY41" i="4"/>
  <c r="CX41" i="4"/>
  <c r="CW41" i="4"/>
  <c r="CV41" i="4"/>
  <c r="CU41" i="4"/>
  <c r="CT41" i="4"/>
  <c r="CS41" i="4"/>
  <c r="CR41" i="4"/>
  <c r="CQ41" i="4"/>
  <c r="CP41" i="4"/>
  <c r="CO41" i="4"/>
  <c r="CN41" i="4"/>
  <c r="CM41" i="4"/>
  <c r="CL41" i="4"/>
  <c r="CK41" i="4"/>
  <c r="CJ41" i="4"/>
  <c r="CI41" i="4"/>
  <c r="CH41" i="4"/>
  <c r="CG41" i="4"/>
  <c r="CF41" i="4"/>
  <c r="CE41" i="4"/>
  <c r="CD41" i="4"/>
  <c r="CC41" i="4"/>
  <c r="CB41" i="4"/>
  <c r="CA41" i="4"/>
  <c r="BZ41" i="4"/>
  <c r="BY41" i="4"/>
  <c r="BX41" i="4"/>
  <c r="BW41" i="4"/>
  <c r="BV41" i="4"/>
  <c r="BU41" i="4"/>
  <c r="BT41" i="4"/>
  <c r="BS41" i="4"/>
  <c r="BR41" i="4"/>
  <c r="BQ41" i="4"/>
  <c r="BP41" i="4"/>
  <c r="BO41" i="4"/>
  <c r="BN41" i="4"/>
  <c r="BM41" i="4"/>
  <c r="BL41" i="4"/>
  <c r="BK41" i="4"/>
  <c r="BJ41" i="4"/>
  <c r="BI41" i="4"/>
  <c r="BH41" i="4"/>
  <c r="BG41" i="4"/>
  <c r="BF41" i="4"/>
  <c r="BE41" i="4"/>
  <c r="BD41" i="4"/>
  <c r="BC41" i="4"/>
  <c r="BB41" i="4"/>
  <c r="BA41" i="4"/>
  <c r="AZ41" i="4"/>
  <c r="AY41" i="4"/>
  <c r="AX41" i="4"/>
  <c r="AW41" i="4"/>
  <c r="AV41" i="4"/>
  <c r="AU41" i="4"/>
  <c r="AT41" i="4"/>
  <c r="AS41" i="4"/>
  <c r="AR41" i="4"/>
  <c r="AQ41" i="4"/>
  <c r="AP41" i="4"/>
  <c r="AO41" i="4"/>
  <c r="AN41" i="4"/>
  <c r="AM41" i="4"/>
  <c r="AL41" i="4"/>
  <c r="AK41" i="4"/>
  <c r="AJ41" i="4"/>
  <c r="AI41" i="4"/>
  <c r="AH41" i="4"/>
  <c r="AG41" i="4"/>
  <c r="AF41" i="4"/>
  <c r="AE41" i="4"/>
  <c r="AD41" i="4"/>
  <c r="AC41" i="4"/>
  <c r="AB41" i="4"/>
  <c r="AA41" i="4"/>
  <c r="Z41" i="4"/>
  <c r="Y41" i="4"/>
  <c r="X41" i="4"/>
  <c r="W41" i="4"/>
  <c r="V41" i="4"/>
  <c r="U41" i="4"/>
  <c r="T41" i="4"/>
  <c r="S41" i="4"/>
  <c r="R41" i="4"/>
  <c r="Q41" i="4"/>
  <c r="P41" i="4"/>
  <c r="O41" i="4"/>
  <c r="N41" i="4"/>
  <c r="M41" i="4"/>
  <c r="L41" i="4"/>
  <c r="K41" i="4"/>
  <c r="J41" i="4"/>
  <c r="I41" i="4"/>
  <c r="H41" i="4"/>
  <c r="G41" i="4"/>
  <c r="F41" i="4"/>
  <c r="E41" i="4"/>
  <c r="D41" i="4"/>
  <c r="EP31" i="4"/>
  <c r="EO31" i="4"/>
  <c r="EN31" i="4"/>
  <c r="EM31" i="4"/>
  <c r="EL31" i="4"/>
  <c r="EK31" i="4"/>
  <c r="EJ31" i="4"/>
  <c r="EI31" i="4"/>
  <c r="EH31" i="4"/>
  <c r="EG31" i="4"/>
  <c r="EF31" i="4"/>
  <c r="EE31" i="4"/>
  <c r="EQ31" i="4" s="1"/>
  <c r="EC31" i="4"/>
  <c r="EB31" i="4"/>
  <c r="EA31" i="4"/>
  <c r="DZ31" i="4"/>
  <c r="DY31" i="4"/>
  <c r="DX31" i="4"/>
  <c r="DW31" i="4"/>
  <c r="DV31" i="4"/>
  <c r="DU31" i="4"/>
  <c r="DT31" i="4"/>
  <c r="DS31" i="4"/>
  <c r="DR31" i="4"/>
  <c r="ED31" i="4" s="1"/>
  <c r="DP31" i="4"/>
  <c r="DO31" i="4"/>
  <c r="DN31" i="4"/>
  <c r="DM31" i="4"/>
  <c r="DL31" i="4"/>
  <c r="DK31" i="4"/>
  <c r="DJ31" i="4"/>
  <c r="DI31" i="4"/>
  <c r="DH31" i="4"/>
  <c r="DG31" i="4"/>
  <c r="DF31" i="4"/>
  <c r="DE31" i="4"/>
  <c r="DQ31" i="4" s="1"/>
  <c r="DC31" i="4"/>
  <c r="DB31" i="4"/>
  <c r="DA31" i="4"/>
  <c r="CZ31" i="4"/>
  <c r="CY31" i="4"/>
  <c r="CX31" i="4"/>
  <c r="CW31" i="4"/>
  <c r="CV31" i="4"/>
  <c r="CU31" i="4"/>
  <c r="CT31" i="4"/>
  <c r="CS31" i="4"/>
  <c r="CR31" i="4"/>
  <c r="DD31" i="4" s="1"/>
  <c r="CP31" i="4"/>
  <c r="CO31" i="4"/>
  <c r="CN31" i="4"/>
  <c r="CM31" i="4"/>
  <c r="CL31" i="4"/>
  <c r="CK31" i="4"/>
  <c r="CJ31" i="4"/>
  <c r="CI31" i="4"/>
  <c r="CH31" i="4"/>
  <c r="CG31" i="4"/>
  <c r="CF31" i="4"/>
  <c r="CE31" i="4"/>
  <c r="CQ31" i="4" s="1"/>
  <c r="CC31" i="4"/>
  <c r="CB31" i="4"/>
  <c r="CA31" i="4"/>
  <c r="BZ31" i="4"/>
  <c r="BY31" i="4"/>
  <c r="BX31" i="4"/>
  <c r="BW31" i="4"/>
  <c r="BV31" i="4"/>
  <c r="BU31" i="4"/>
  <c r="BT31" i="4"/>
  <c r="BS31" i="4"/>
  <c r="BR31" i="4"/>
  <c r="CD31" i="4" s="1"/>
  <c r="BP31" i="4"/>
  <c r="BO31" i="4"/>
  <c r="BN31" i="4"/>
  <c r="BM31" i="4"/>
  <c r="BL31" i="4"/>
  <c r="BK31" i="4"/>
  <c r="BJ31" i="4"/>
  <c r="BI31" i="4"/>
  <c r="BH31" i="4"/>
  <c r="BG31" i="4"/>
  <c r="BF31" i="4"/>
  <c r="BE31" i="4"/>
  <c r="BQ31" i="4" s="1"/>
  <c r="BC31" i="4"/>
  <c r="BB31" i="4"/>
  <c r="BA31" i="4"/>
  <c r="AZ31" i="4"/>
  <c r="AY31" i="4"/>
  <c r="AX31" i="4"/>
  <c r="AW31" i="4"/>
  <c r="AV31" i="4"/>
  <c r="AU31" i="4"/>
  <c r="AT31" i="4"/>
  <c r="AS31" i="4"/>
  <c r="AR31" i="4"/>
  <c r="BD31" i="4" s="1"/>
  <c r="AP31" i="4"/>
  <c r="AO31" i="4"/>
  <c r="AN31" i="4"/>
  <c r="AM31" i="4"/>
  <c r="AL31" i="4"/>
  <c r="AK31" i="4"/>
  <c r="AJ31" i="4"/>
  <c r="AI31" i="4"/>
  <c r="AH31" i="4"/>
  <c r="AG31" i="4"/>
  <c r="AF31" i="4"/>
  <c r="AE31" i="4"/>
  <c r="AQ31" i="4" s="1"/>
  <c r="AC31" i="4"/>
  <c r="AB31" i="4"/>
  <c r="AA31" i="4"/>
  <c r="Z31" i="4"/>
  <c r="Y31" i="4"/>
  <c r="X31" i="4"/>
  <c r="W31" i="4"/>
  <c r="V31" i="4"/>
  <c r="U31" i="4"/>
  <c r="T31" i="4"/>
  <c r="S31" i="4"/>
  <c r="R31" i="4"/>
  <c r="AD31" i="4" s="1"/>
  <c r="P31" i="4"/>
  <c r="EP30" i="4"/>
  <c r="EO30" i="4"/>
  <c r="EN30" i="4"/>
  <c r="EM30" i="4"/>
  <c r="EL30" i="4"/>
  <c r="EK30" i="4"/>
  <c r="EJ30" i="4"/>
  <c r="EI30" i="4"/>
  <c r="EH30" i="4"/>
  <c r="EG30" i="4"/>
  <c r="EF30" i="4"/>
  <c r="EE30" i="4"/>
  <c r="EQ30" i="4" s="1"/>
  <c r="EC30" i="4"/>
  <c r="EB30" i="4"/>
  <c r="EA30" i="4"/>
  <c r="DZ30" i="4"/>
  <c r="DY30" i="4"/>
  <c r="DX30" i="4"/>
  <c r="DW30" i="4"/>
  <c r="DV30" i="4"/>
  <c r="DU30" i="4"/>
  <c r="DT30" i="4"/>
  <c r="DS30" i="4"/>
  <c r="DR30" i="4"/>
  <c r="ED30" i="4" s="1"/>
  <c r="DP30" i="4"/>
  <c r="DO30" i="4"/>
  <c r="DN30" i="4"/>
  <c r="DM30" i="4"/>
  <c r="DL30" i="4"/>
  <c r="DK30" i="4"/>
  <c r="DJ30" i="4"/>
  <c r="DI30" i="4"/>
  <c r="DH30" i="4"/>
  <c r="DG30" i="4"/>
  <c r="DF30" i="4"/>
  <c r="DE30" i="4"/>
  <c r="DQ30" i="4" s="1"/>
  <c r="DC30" i="4"/>
  <c r="DB30" i="4"/>
  <c r="DA30" i="4"/>
  <c r="CZ30" i="4"/>
  <c r="CY30" i="4"/>
  <c r="CX30" i="4"/>
  <c r="CW30" i="4"/>
  <c r="CV30" i="4"/>
  <c r="CU30" i="4"/>
  <c r="CT30" i="4"/>
  <c r="CS30" i="4"/>
  <c r="CR30" i="4"/>
  <c r="DD30" i="4" s="1"/>
  <c r="CP30" i="4"/>
  <c r="CO30" i="4"/>
  <c r="CN30" i="4"/>
  <c r="CM30" i="4"/>
  <c r="CL30" i="4"/>
  <c r="CK30" i="4"/>
  <c r="CJ30" i="4"/>
  <c r="CI30" i="4"/>
  <c r="CH30" i="4"/>
  <c r="CG30" i="4"/>
  <c r="CF30" i="4"/>
  <c r="CE30" i="4"/>
  <c r="CQ30" i="4" s="1"/>
  <c r="CC30" i="4"/>
  <c r="CB30" i="4"/>
  <c r="CA30" i="4"/>
  <c r="BZ30" i="4"/>
  <c r="BY30" i="4"/>
  <c r="BX30" i="4"/>
  <c r="BW30" i="4"/>
  <c r="BV30" i="4"/>
  <c r="BU30" i="4"/>
  <c r="BT30" i="4"/>
  <c r="BS30" i="4"/>
  <c r="BR30" i="4"/>
  <c r="CD30" i="4" s="1"/>
  <c r="BP30" i="4"/>
  <c r="BO30" i="4"/>
  <c r="BN30" i="4"/>
  <c r="BM30" i="4"/>
  <c r="BL30" i="4"/>
  <c r="BK30" i="4"/>
  <c r="BJ30" i="4"/>
  <c r="BI30" i="4"/>
  <c r="BH30" i="4"/>
  <c r="BG30" i="4"/>
  <c r="BF30" i="4"/>
  <c r="BE30" i="4"/>
  <c r="BQ30" i="4" s="1"/>
  <c r="BC30" i="4"/>
  <c r="BB30" i="4"/>
  <c r="BA30" i="4"/>
  <c r="AZ30" i="4"/>
  <c r="AY30" i="4"/>
  <c r="AX30" i="4"/>
  <c r="AW30" i="4"/>
  <c r="AV30" i="4"/>
  <c r="AU30" i="4"/>
  <c r="AT30" i="4"/>
  <c r="AS30" i="4"/>
  <c r="AR30" i="4"/>
  <c r="BD30" i="4" s="1"/>
  <c r="AP30" i="4"/>
  <c r="AO30" i="4"/>
  <c r="AN30" i="4"/>
  <c r="AM30" i="4"/>
  <c r="AL30" i="4"/>
  <c r="AK30" i="4"/>
  <c r="AJ30" i="4"/>
  <c r="AI30" i="4"/>
  <c r="AH30" i="4"/>
  <c r="AG30" i="4"/>
  <c r="AF30" i="4"/>
  <c r="AE30" i="4"/>
  <c r="AQ30" i="4" s="1"/>
  <c r="AC30" i="4"/>
  <c r="AB30" i="4"/>
  <c r="AA30" i="4"/>
  <c r="Z30" i="4"/>
  <c r="Y30" i="4"/>
  <c r="X30" i="4"/>
  <c r="W30" i="4"/>
  <c r="V30" i="4"/>
  <c r="U30" i="4"/>
  <c r="T30" i="4"/>
  <c r="S30" i="4"/>
  <c r="R30" i="4"/>
  <c r="AD30" i="4" s="1"/>
  <c r="P30" i="4"/>
  <c r="B30" i="4"/>
  <c r="EP29" i="4"/>
  <c r="EO29" i="4"/>
  <c r="EN29" i="4"/>
  <c r="EM29" i="4"/>
  <c r="EL29" i="4"/>
  <c r="EK29" i="4"/>
  <c r="EJ29" i="4"/>
  <c r="EI29" i="4"/>
  <c r="EH29" i="4"/>
  <c r="EG29" i="4"/>
  <c r="EF29" i="4"/>
  <c r="EE29" i="4"/>
  <c r="EQ29" i="4" s="1"/>
  <c r="EC29" i="4"/>
  <c r="EB29" i="4"/>
  <c r="EA29" i="4"/>
  <c r="DZ29" i="4"/>
  <c r="DY29" i="4"/>
  <c r="DX29" i="4"/>
  <c r="DW29" i="4"/>
  <c r="DV29" i="4"/>
  <c r="DU29" i="4"/>
  <c r="DT29" i="4"/>
  <c r="DS29" i="4"/>
  <c r="DR29" i="4"/>
  <c r="ED29" i="4" s="1"/>
  <c r="DP29" i="4"/>
  <c r="DO29" i="4"/>
  <c r="DN29" i="4"/>
  <c r="DM29" i="4"/>
  <c r="DL29" i="4"/>
  <c r="DK29" i="4"/>
  <c r="DJ29" i="4"/>
  <c r="DI29" i="4"/>
  <c r="DH29" i="4"/>
  <c r="DG29" i="4"/>
  <c r="DF29" i="4"/>
  <c r="DE29" i="4"/>
  <c r="DQ29" i="4" s="1"/>
  <c r="DC29" i="4"/>
  <c r="DB29" i="4"/>
  <c r="DA29" i="4"/>
  <c r="CZ29" i="4"/>
  <c r="CY29" i="4"/>
  <c r="CX29" i="4"/>
  <c r="CW29" i="4"/>
  <c r="CV29" i="4"/>
  <c r="CU29" i="4"/>
  <c r="CT29" i="4"/>
  <c r="CS29" i="4"/>
  <c r="CR29" i="4"/>
  <c r="DD29" i="4" s="1"/>
  <c r="CP29" i="4"/>
  <c r="CO29" i="4"/>
  <c r="CN29" i="4"/>
  <c r="CM29" i="4"/>
  <c r="CL29" i="4"/>
  <c r="CK29" i="4"/>
  <c r="CJ29" i="4"/>
  <c r="CI29" i="4"/>
  <c r="CH29" i="4"/>
  <c r="CG29" i="4"/>
  <c r="CF29" i="4"/>
  <c r="CE29" i="4"/>
  <c r="CQ29" i="4" s="1"/>
  <c r="CC29" i="4"/>
  <c r="CB29" i="4"/>
  <c r="CA29" i="4"/>
  <c r="BZ29" i="4"/>
  <c r="BY29" i="4"/>
  <c r="BX29" i="4"/>
  <c r="BW29" i="4"/>
  <c r="BV29" i="4"/>
  <c r="BU29" i="4"/>
  <c r="BT29" i="4"/>
  <c r="BS29" i="4"/>
  <c r="BR29" i="4"/>
  <c r="CD29" i="4" s="1"/>
  <c r="BP29" i="4"/>
  <c r="BO29" i="4"/>
  <c r="BN29" i="4"/>
  <c r="BM29" i="4"/>
  <c r="BL29" i="4"/>
  <c r="BK29" i="4"/>
  <c r="BJ29" i="4"/>
  <c r="BI29" i="4"/>
  <c r="BH29" i="4"/>
  <c r="BG29" i="4"/>
  <c r="BF29" i="4"/>
  <c r="BE29" i="4"/>
  <c r="BQ29" i="4" s="1"/>
  <c r="BC29" i="4"/>
  <c r="BB29" i="4"/>
  <c r="BA29" i="4"/>
  <c r="AZ29" i="4"/>
  <c r="AY29" i="4"/>
  <c r="AX29" i="4"/>
  <c r="AW29" i="4"/>
  <c r="AV29" i="4"/>
  <c r="AU29" i="4"/>
  <c r="AT29" i="4"/>
  <c r="AS29" i="4"/>
  <c r="AR29" i="4"/>
  <c r="BD29" i="4" s="1"/>
  <c r="AP29" i="4"/>
  <c r="AO29" i="4"/>
  <c r="AN29" i="4"/>
  <c r="AM29" i="4"/>
  <c r="AL29" i="4"/>
  <c r="AK29" i="4"/>
  <c r="AJ29" i="4"/>
  <c r="AI29" i="4"/>
  <c r="AH29" i="4"/>
  <c r="AG29" i="4"/>
  <c r="AF29" i="4"/>
  <c r="AE29" i="4"/>
  <c r="AQ29" i="4" s="1"/>
  <c r="AC29" i="4"/>
  <c r="AB29" i="4"/>
  <c r="AA29" i="4"/>
  <c r="Z29" i="4"/>
  <c r="Y29" i="4"/>
  <c r="X29" i="4"/>
  <c r="W29" i="4"/>
  <c r="V29" i="4"/>
  <c r="U29" i="4"/>
  <c r="T29" i="4"/>
  <c r="S29" i="4"/>
  <c r="R29" i="4"/>
  <c r="AD29" i="4" s="1"/>
  <c r="P29" i="4"/>
  <c r="B29" i="4"/>
  <c r="EP28" i="4"/>
  <c r="EO28" i="4"/>
  <c r="EN28" i="4"/>
  <c r="EM28" i="4"/>
  <c r="EL28" i="4"/>
  <c r="EK28" i="4"/>
  <c r="EJ28" i="4"/>
  <c r="EI28" i="4"/>
  <c r="EH28" i="4"/>
  <c r="EG28" i="4"/>
  <c r="EF28" i="4"/>
  <c r="EE28" i="4"/>
  <c r="EQ28" i="4" s="1"/>
  <c r="EC28" i="4"/>
  <c r="EB28" i="4"/>
  <c r="EA28" i="4"/>
  <c r="DZ28" i="4"/>
  <c r="DY28" i="4"/>
  <c r="DX28" i="4"/>
  <c r="DW28" i="4"/>
  <c r="DV28" i="4"/>
  <c r="DU28" i="4"/>
  <c r="DT28" i="4"/>
  <c r="DS28" i="4"/>
  <c r="DR28" i="4"/>
  <c r="ED28" i="4" s="1"/>
  <c r="DP28" i="4"/>
  <c r="DO28" i="4"/>
  <c r="DN28" i="4"/>
  <c r="DM28" i="4"/>
  <c r="DL28" i="4"/>
  <c r="DK28" i="4"/>
  <c r="DJ28" i="4"/>
  <c r="DI28" i="4"/>
  <c r="DH28" i="4"/>
  <c r="DG28" i="4"/>
  <c r="DF28" i="4"/>
  <c r="DE28" i="4"/>
  <c r="DQ28" i="4" s="1"/>
  <c r="DC28" i="4"/>
  <c r="DB28" i="4"/>
  <c r="DA28" i="4"/>
  <c r="CZ28" i="4"/>
  <c r="CY28" i="4"/>
  <c r="CX28" i="4"/>
  <c r="CW28" i="4"/>
  <c r="CV28" i="4"/>
  <c r="CU28" i="4"/>
  <c r="CT28" i="4"/>
  <c r="CS28" i="4"/>
  <c r="CR28" i="4"/>
  <c r="DD28" i="4" s="1"/>
  <c r="CP28" i="4"/>
  <c r="CO28" i="4"/>
  <c r="CN28" i="4"/>
  <c r="CM28" i="4"/>
  <c r="CL28" i="4"/>
  <c r="CK28" i="4"/>
  <c r="CJ28" i="4"/>
  <c r="CI28" i="4"/>
  <c r="CH28" i="4"/>
  <c r="CG28" i="4"/>
  <c r="CF28" i="4"/>
  <c r="CE28" i="4"/>
  <c r="CQ28" i="4" s="1"/>
  <c r="CC28" i="4"/>
  <c r="CB28" i="4"/>
  <c r="CA28" i="4"/>
  <c r="BZ28" i="4"/>
  <c r="BY28" i="4"/>
  <c r="BX28" i="4"/>
  <c r="BW28" i="4"/>
  <c r="BV28" i="4"/>
  <c r="BU28" i="4"/>
  <c r="BT28" i="4"/>
  <c r="BS28" i="4"/>
  <c r="BR28" i="4"/>
  <c r="CD28" i="4" s="1"/>
  <c r="BP28" i="4"/>
  <c r="BO28" i="4"/>
  <c r="BN28" i="4"/>
  <c r="BM28" i="4"/>
  <c r="BL28" i="4"/>
  <c r="BK28" i="4"/>
  <c r="BJ28" i="4"/>
  <c r="BI28" i="4"/>
  <c r="BH28" i="4"/>
  <c r="BG28" i="4"/>
  <c r="BF28" i="4"/>
  <c r="BE28" i="4"/>
  <c r="BQ28" i="4" s="1"/>
  <c r="BC28" i="4"/>
  <c r="BB28" i="4"/>
  <c r="BA28" i="4"/>
  <c r="AZ28" i="4"/>
  <c r="AY28" i="4"/>
  <c r="AX28" i="4"/>
  <c r="AW28" i="4"/>
  <c r="AV28" i="4"/>
  <c r="AU28" i="4"/>
  <c r="AT28" i="4"/>
  <c r="AS28" i="4"/>
  <c r="AR28" i="4"/>
  <c r="BD28" i="4" s="1"/>
  <c r="AP28" i="4"/>
  <c r="AO28" i="4"/>
  <c r="AN28" i="4"/>
  <c r="AM28" i="4"/>
  <c r="AL28" i="4"/>
  <c r="AK28" i="4"/>
  <c r="AJ28" i="4"/>
  <c r="AI28" i="4"/>
  <c r="AH28" i="4"/>
  <c r="AG28" i="4"/>
  <c r="AF28" i="4"/>
  <c r="AE28" i="4"/>
  <c r="AQ28" i="4" s="1"/>
  <c r="AC28" i="4"/>
  <c r="AB28" i="4"/>
  <c r="AA28" i="4"/>
  <c r="Z28" i="4"/>
  <c r="Y28" i="4"/>
  <c r="X28" i="4"/>
  <c r="W28" i="4"/>
  <c r="V28" i="4"/>
  <c r="U28" i="4"/>
  <c r="T28" i="4"/>
  <c r="S28" i="4"/>
  <c r="R28" i="4"/>
  <c r="AD28" i="4" s="1"/>
  <c r="P28" i="4"/>
  <c r="B28" i="4"/>
  <c r="EP27" i="4"/>
  <c r="EO27" i="4"/>
  <c r="EN27" i="4"/>
  <c r="EM27" i="4"/>
  <c r="EL27" i="4"/>
  <c r="EK27" i="4"/>
  <c r="EJ27" i="4"/>
  <c r="EI27" i="4"/>
  <c r="EH27" i="4"/>
  <c r="EG27" i="4"/>
  <c r="EF27" i="4"/>
  <c r="EE27" i="4"/>
  <c r="EQ27" i="4" s="1"/>
  <c r="EC27" i="4"/>
  <c r="EB27" i="4"/>
  <c r="EA27" i="4"/>
  <c r="DZ27" i="4"/>
  <c r="DY27" i="4"/>
  <c r="DX27" i="4"/>
  <c r="DW27" i="4"/>
  <c r="DV27" i="4"/>
  <c r="DU27" i="4"/>
  <c r="DT27" i="4"/>
  <c r="DS27" i="4"/>
  <c r="DR27" i="4"/>
  <c r="ED27" i="4" s="1"/>
  <c r="DP27" i="4"/>
  <c r="DO27" i="4"/>
  <c r="DN27" i="4"/>
  <c r="DM27" i="4"/>
  <c r="DL27" i="4"/>
  <c r="DK27" i="4"/>
  <c r="DJ27" i="4"/>
  <c r="DI27" i="4"/>
  <c r="DH27" i="4"/>
  <c r="DG27" i="4"/>
  <c r="DF27" i="4"/>
  <c r="DE27" i="4"/>
  <c r="DQ27" i="4" s="1"/>
  <c r="DC27" i="4"/>
  <c r="DB27" i="4"/>
  <c r="DA27" i="4"/>
  <c r="CZ27" i="4"/>
  <c r="CY27" i="4"/>
  <c r="CX27" i="4"/>
  <c r="CW27" i="4"/>
  <c r="CV27" i="4"/>
  <c r="CU27" i="4"/>
  <c r="CT27" i="4"/>
  <c r="CS27" i="4"/>
  <c r="CR27" i="4"/>
  <c r="DD27" i="4" s="1"/>
  <c r="CP27" i="4"/>
  <c r="CO27" i="4"/>
  <c r="CN27" i="4"/>
  <c r="CM27" i="4"/>
  <c r="CL27" i="4"/>
  <c r="CK27" i="4"/>
  <c r="CJ27" i="4"/>
  <c r="CI27" i="4"/>
  <c r="CH27" i="4"/>
  <c r="CG27" i="4"/>
  <c r="CF27" i="4"/>
  <c r="CE27" i="4"/>
  <c r="CQ27" i="4" s="1"/>
  <c r="CC27" i="4"/>
  <c r="CB27" i="4"/>
  <c r="CA27" i="4"/>
  <c r="BZ27" i="4"/>
  <c r="BY27" i="4"/>
  <c r="BX27" i="4"/>
  <c r="BW27" i="4"/>
  <c r="BV27" i="4"/>
  <c r="BU27" i="4"/>
  <c r="BT27" i="4"/>
  <c r="BS27" i="4"/>
  <c r="BR27" i="4"/>
  <c r="CD27" i="4" s="1"/>
  <c r="BP27" i="4"/>
  <c r="BO27" i="4"/>
  <c r="BN27" i="4"/>
  <c r="BM27" i="4"/>
  <c r="BL27" i="4"/>
  <c r="BK27" i="4"/>
  <c r="BJ27" i="4"/>
  <c r="BI27" i="4"/>
  <c r="BH27" i="4"/>
  <c r="BG27" i="4"/>
  <c r="BF27" i="4"/>
  <c r="BE27" i="4"/>
  <c r="BQ27" i="4" s="1"/>
  <c r="BC27" i="4"/>
  <c r="BB27" i="4"/>
  <c r="BA27" i="4"/>
  <c r="AZ27" i="4"/>
  <c r="AY27" i="4"/>
  <c r="AX27" i="4"/>
  <c r="AW27" i="4"/>
  <c r="AV27" i="4"/>
  <c r="AU27" i="4"/>
  <c r="AT27" i="4"/>
  <c r="AS27" i="4"/>
  <c r="AR27" i="4"/>
  <c r="BD27" i="4" s="1"/>
  <c r="AP27" i="4"/>
  <c r="AO27" i="4"/>
  <c r="AN27" i="4"/>
  <c r="AM27" i="4"/>
  <c r="AL27" i="4"/>
  <c r="AK27" i="4"/>
  <c r="AJ27" i="4"/>
  <c r="AI27" i="4"/>
  <c r="AH27" i="4"/>
  <c r="AG27" i="4"/>
  <c r="AF27" i="4"/>
  <c r="AE27" i="4"/>
  <c r="AQ27" i="4" s="1"/>
  <c r="AC27" i="4"/>
  <c r="AB27" i="4"/>
  <c r="AA27" i="4"/>
  <c r="Z27" i="4"/>
  <c r="Y27" i="4"/>
  <c r="X27" i="4"/>
  <c r="W27" i="4"/>
  <c r="V27" i="4"/>
  <c r="U27" i="4"/>
  <c r="T27" i="4"/>
  <c r="S27" i="4"/>
  <c r="R27" i="4"/>
  <c r="AD27" i="4" s="1"/>
  <c r="P27" i="4"/>
  <c r="B27" i="4"/>
  <c r="EP22" i="4"/>
  <c r="EO22" i="4"/>
  <c r="EN22" i="4"/>
  <c r="EM22" i="4"/>
  <c r="EL22" i="4"/>
  <c r="EK22" i="4"/>
  <c r="EJ22" i="4"/>
  <c r="EI22" i="4"/>
  <c r="EH22" i="4"/>
  <c r="EG22" i="4"/>
  <c r="EF22" i="4"/>
  <c r="EE22" i="4"/>
  <c r="EQ22" i="4" s="1"/>
  <c r="EC22" i="4"/>
  <c r="EB22" i="4"/>
  <c r="EA22" i="4"/>
  <c r="DZ22" i="4"/>
  <c r="DY22" i="4"/>
  <c r="DX22" i="4"/>
  <c r="DW22" i="4"/>
  <c r="DV22" i="4"/>
  <c r="DU22" i="4"/>
  <c r="DT22" i="4"/>
  <c r="DS22" i="4"/>
  <c r="DR22" i="4"/>
  <c r="ED22" i="4" s="1"/>
  <c r="DP22" i="4"/>
  <c r="DO22" i="4"/>
  <c r="DN22" i="4"/>
  <c r="DM22" i="4"/>
  <c r="DL22" i="4"/>
  <c r="DK22" i="4"/>
  <c r="DJ22" i="4"/>
  <c r="DI22" i="4"/>
  <c r="DH22" i="4"/>
  <c r="DG22" i="4"/>
  <c r="DF22" i="4"/>
  <c r="DE22" i="4"/>
  <c r="DQ22" i="4" s="1"/>
  <c r="DC22" i="4"/>
  <c r="DB22" i="4"/>
  <c r="DA22" i="4"/>
  <c r="CZ22" i="4"/>
  <c r="CY22" i="4"/>
  <c r="CX22" i="4"/>
  <c r="CW22" i="4"/>
  <c r="CV22" i="4"/>
  <c r="CU22" i="4"/>
  <c r="CT22" i="4"/>
  <c r="CS22" i="4"/>
  <c r="CR22" i="4"/>
  <c r="DD22" i="4" s="1"/>
  <c r="CP22" i="4"/>
  <c r="CO22" i="4"/>
  <c r="CN22" i="4"/>
  <c r="CM22" i="4"/>
  <c r="CL22" i="4"/>
  <c r="CK22" i="4"/>
  <c r="CJ22" i="4"/>
  <c r="CI22" i="4"/>
  <c r="CH22" i="4"/>
  <c r="CG22" i="4"/>
  <c r="CF22" i="4"/>
  <c r="CE22" i="4"/>
  <c r="CQ22" i="4" s="1"/>
  <c r="CC22" i="4"/>
  <c r="CB22" i="4"/>
  <c r="CA22" i="4"/>
  <c r="BZ22" i="4"/>
  <c r="BY22" i="4"/>
  <c r="BX22" i="4"/>
  <c r="BW22" i="4"/>
  <c r="BV22" i="4"/>
  <c r="BU22" i="4"/>
  <c r="BT22" i="4"/>
  <c r="BS22" i="4"/>
  <c r="BR22" i="4"/>
  <c r="CD22" i="4" s="1"/>
  <c r="BP22" i="4"/>
  <c r="BO22" i="4"/>
  <c r="BN22" i="4"/>
  <c r="BM22" i="4"/>
  <c r="BL22" i="4"/>
  <c r="BK22" i="4"/>
  <c r="BJ22" i="4"/>
  <c r="BI22" i="4"/>
  <c r="BH22" i="4"/>
  <c r="BG22" i="4"/>
  <c r="BF22" i="4"/>
  <c r="BE22" i="4"/>
  <c r="BQ22" i="4" s="1"/>
  <c r="BC22" i="4"/>
  <c r="BB22" i="4"/>
  <c r="BA22" i="4"/>
  <c r="AZ22" i="4"/>
  <c r="AY22" i="4"/>
  <c r="AX22" i="4"/>
  <c r="AW22" i="4"/>
  <c r="AV22" i="4"/>
  <c r="AU22" i="4"/>
  <c r="AT22" i="4"/>
  <c r="AS22" i="4"/>
  <c r="AR22" i="4"/>
  <c r="BD22" i="4" s="1"/>
  <c r="AP22" i="4"/>
  <c r="AO22" i="4"/>
  <c r="AN22" i="4"/>
  <c r="AM22" i="4"/>
  <c r="AL22" i="4"/>
  <c r="AK22" i="4"/>
  <c r="AJ22" i="4"/>
  <c r="AI22" i="4"/>
  <c r="AH22" i="4"/>
  <c r="AG22" i="4"/>
  <c r="AF22" i="4"/>
  <c r="AE22" i="4"/>
  <c r="AQ22" i="4" s="1"/>
  <c r="AC22" i="4"/>
  <c r="AB22" i="4"/>
  <c r="AA22" i="4"/>
  <c r="Z22" i="4"/>
  <c r="Y22" i="4"/>
  <c r="X22" i="4"/>
  <c r="W22" i="4"/>
  <c r="V22" i="4"/>
  <c r="U22" i="4"/>
  <c r="T22" i="4"/>
  <c r="S22" i="4"/>
  <c r="R22" i="4"/>
  <c r="AD22" i="4" s="1"/>
  <c r="P22" i="4"/>
  <c r="B22" i="4"/>
  <c r="EP21" i="4"/>
  <c r="EO21" i="4"/>
  <c r="EN21" i="4"/>
  <c r="EM21" i="4"/>
  <c r="EL21" i="4"/>
  <c r="EK21" i="4"/>
  <c r="EJ21" i="4"/>
  <c r="EI21" i="4"/>
  <c r="EH21" i="4"/>
  <c r="EG21" i="4"/>
  <c r="EF21" i="4"/>
  <c r="EE21" i="4"/>
  <c r="EQ21" i="4" s="1"/>
  <c r="EC21" i="4"/>
  <c r="EB21" i="4"/>
  <c r="EA21" i="4"/>
  <c r="DZ21" i="4"/>
  <c r="DY21" i="4"/>
  <c r="DX21" i="4"/>
  <c r="DW21" i="4"/>
  <c r="DV21" i="4"/>
  <c r="DU21" i="4"/>
  <c r="DT21" i="4"/>
  <c r="DS21" i="4"/>
  <c r="DR21" i="4"/>
  <c r="ED21" i="4" s="1"/>
  <c r="DP21" i="4"/>
  <c r="DO21" i="4"/>
  <c r="DN21" i="4"/>
  <c r="DM21" i="4"/>
  <c r="DL21" i="4"/>
  <c r="DK21" i="4"/>
  <c r="DJ21" i="4"/>
  <c r="DI21" i="4"/>
  <c r="DH21" i="4"/>
  <c r="DG21" i="4"/>
  <c r="DF21" i="4"/>
  <c r="DE21" i="4"/>
  <c r="DQ21" i="4" s="1"/>
  <c r="DC21" i="4"/>
  <c r="DB21" i="4"/>
  <c r="DA21" i="4"/>
  <c r="CZ21" i="4"/>
  <c r="CY21" i="4"/>
  <c r="CX21" i="4"/>
  <c r="CW21" i="4"/>
  <c r="CV21" i="4"/>
  <c r="CU21" i="4"/>
  <c r="CT21" i="4"/>
  <c r="CS21" i="4"/>
  <c r="CR21" i="4"/>
  <c r="DD21" i="4" s="1"/>
  <c r="CP21" i="4"/>
  <c r="CO21" i="4"/>
  <c r="CN21" i="4"/>
  <c r="CM21" i="4"/>
  <c r="CL21" i="4"/>
  <c r="CK21" i="4"/>
  <c r="CJ21" i="4"/>
  <c r="CI21" i="4"/>
  <c r="CH21" i="4"/>
  <c r="CG21" i="4"/>
  <c r="CF21" i="4"/>
  <c r="CE21" i="4"/>
  <c r="CQ21" i="4" s="1"/>
  <c r="CC21" i="4"/>
  <c r="CB21" i="4"/>
  <c r="CA21" i="4"/>
  <c r="BZ21" i="4"/>
  <c r="BY21" i="4"/>
  <c r="BX21" i="4"/>
  <c r="BW21" i="4"/>
  <c r="BV21" i="4"/>
  <c r="BU21" i="4"/>
  <c r="BT21" i="4"/>
  <c r="BS21" i="4"/>
  <c r="BR21" i="4"/>
  <c r="CD21" i="4" s="1"/>
  <c r="BP21" i="4"/>
  <c r="BO21" i="4"/>
  <c r="BN21" i="4"/>
  <c r="BM21" i="4"/>
  <c r="BL21" i="4"/>
  <c r="BK21" i="4"/>
  <c r="BJ21" i="4"/>
  <c r="BI21" i="4"/>
  <c r="BH21" i="4"/>
  <c r="BG21" i="4"/>
  <c r="BF21" i="4"/>
  <c r="BE21" i="4"/>
  <c r="BQ21" i="4" s="1"/>
  <c r="BC21" i="4"/>
  <c r="BB21" i="4"/>
  <c r="BA21" i="4"/>
  <c r="AZ21" i="4"/>
  <c r="AY21" i="4"/>
  <c r="AX21" i="4"/>
  <c r="AW21" i="4"/>
  <c r="AV21" i="4"/>
  <c r="AU21" i="4"/>
  <c r="AT21" i="4"/>
  <c r="AS21" i="4"/>
  <c r="AR21" i="4"/>
  <c r="BD21" i="4" s="1"/>
  <c r="AP21" i="4"/>
  <c r="AO21" i="4"/>
  <c r="AN21" i="4"/>
  <c r="AM21" i="4"/>
  <c r="AL21" i="4"/>
  <c r="AK21" i="4"/>
  <c r="AJ21" i="4"/>
  <c r="AI21" i="4"/>
  <c r="AH21" i="4"/>
  <c r="AG21" i="4"/>
  <c r="AF21" i="4"/>
  <c r="AE21" i="4"/>
  <c r="AQ21" i="4" s="1"/>
  <c r="AC21" i="4"/>
  <c r="AB21" i="4"/>
  <c r="AA21" i="4"/>
  <c r="Z21" i="4"/>
  <c r="Y21" i="4"/>
  <c r="X21" i="4"/>
  <c r="W21" i="4"/>
  <c r="V21" i="4"/>
  <c r="U21" i="4"/>
  <c r="T21" i="4"/>
  <c r="S21" i="4"/>
  <c r="R21" i="4"/>
  <c r="AD21" i="4" s="1"/>
  <c r="P21" i="4"/>
  <c r="B21" i="4"/>
  <c r="EP20" i="4"/>
  <c r="EO20" i="4"/>
  <c r="EN20" i="4"/>
  <c r="EM20" i="4"/>
  <c r="EL20" i="4"/>
  <c r="EK20" i="4"/>
  <c r="EJ20" i="4"/>
  <c r="EI20" i="4"/>
  <c r="EH20" i="4"/>
  <c r="EG20" i="4"/>
  <c r="EF20" i="4"/>
  <c r="EE20" i="4"/>
  <c r="EQ20" i="4" s="1"/>
  <c r="EC20" i="4"/>
  <c r="EB20" i="4"/>
  <c r="EA20" i="4"/>
  <c r="DZ20" i="4"/>
  <c r="DY20" i="4"/>
  <c r="DX20" i="4"/>
  <c r="DW20" i="4"/>
  <c r="DV20" i="4"/>
  <c r="DU20" i="4"/>
  <c r="DT20" i="4"/>
  <c r="DS20" i="4"/>
  <c r="DR20" i="4"/>
  <c r="ED20" i="4" s="1"/>
  <c r="DP20" i="4"/>
  <c r="DO20" i="4"/>
  <c r="DN20" i="4"/>
  <c r="DM20" i="4"/>
  <c r="DL20" i="4"/>
  <c r="DK20" i="4"/>
  <c r="DJ20" i="4"/>
  <c r="DI20" i="4"/>
  <c r="DH20" i="4"/>
  <c r="DG20" i="4"/>
  <c r="DF20" i="4"/>
  <c r="DE20" i="4"/>
  <c r="DQ20" i="4" s="1"/>
  <c r="DC20" i="4"/>
  <c r="DB20" i="4"/>
  <c r="DA20" i="4"/>
  <c r="CZ20" i="4"/>
  <c r="CY20" i="4"/>
  <c r="CX20" i="4"/>
  <c r="CW20" i="4"/>
  <c r="CV20" i="4"/>
  <c r="CU20" i="4"/>
  <c r="CT20" i="4"/>
  <c r="CS20" i="4"/>
  <c r="CR20" i="4"/>
  <c r="DD20" i="4" s="1"/>
  <c r="CP20" i="4"/>
  <c r="CO20" i="4"/>
  <c r="CN20" i="4"/>
  <c r="CM20" i="4"/>
  <c r="CL20" i="4"/>
  <c r="CK20" i="4"/>
  <c r="CJ20" i="4"/>
  <c r="CI20" i="4"/>
  <c r="CH20" i="4"/>
  <c r="CG20" i="4"/>
  <c r="CF20" i="4"/>
  <c r="CE20" i="4"/>
  <c r="CQ20" i="4" s="1"/>
  <c r="CC20" i="4"/>
  <c r="CB20" i="4"/>
  <c r="CA20" i="4"/>
  <c r="BZ20" i="4"/>
  <c r="BY20" i="4"/>
  <c r="BX20" i="4"/>
  <c r="BW20" i="4"/>
  <c r="BV20" i="4"/>
  <c r="BU20" i="4"/>
  <c r="BT20" i="4"/>
  <c r="BS20" i="4"/>
  <c r="BR20" i="4"/>
  <c r="CD20" i="4" s="1"/>
  <c r="BP20" i="4"/>
  <c r="BO20" i="4"/>
  <c r="BN20" i="4"/>
  <c r="BM20" i="4"/>
  <c r="BL20" i="4"/>
  <c r="BK20" i="4"/>
  <c r="BJ20" i="4"/>
  <c r="BI20" i="4"/>
  <c r="BH20" i="4"/>
  <c r="BG20" i="4"/>
  <c r="BF20" i="4"/>
  <c r="BE20" i="4"/>
  <c r="BQ20" i="4" s="1"/>
  <c r="BC20" i="4"/>
  <c r="BB20" i="4"/>
  <c r="BA20" i="4"/>
  <c r="AZ20" i="4"/>
  <c r="AY20" i="4"/>
  <c r="AX20" i="4"/>
  <c r="AW20" i="4"/>
  <c r="AV20" i="4"/>
  <c r="AU20" i="4"/>
  <c r="AT20" i="4"/>
  <c r="AS20" i="4"/>
  <c r="AR20" i="4"/>
  <c r="BD20" i="4" s="1"/>
  <c r="AP20" i="4"/>
  <c r="AO20" i="4"/>
  <c r="AN20" i="4"/>
  <c r="AM20" i="4"/>
  <c r="AL20" i="4"/>
  <c r="AK20" i="4"/>
  <c r="AJ20" i="4"/>
  <c r="AI20" i="4"/>
  <c r="AH20" i="4"/>
  <c r="AG20" i="4"/>
  <c r="AF20" i="4"/>
  <c r="AE20" i="4"/>
  <c r="AQ20" i="4" s="1"/>
  <c r="AC20" i="4"/>
  <c r="AB20" i="4"/>
  <c r="AA20" i="4"/>
  <c r="Z20" i="4"/>
  <c r="Y20" i="4"/>
  <c r="X20" i="4"/>
  <c r="W20" i="4"/>
  <c r="V20" i="4"/>
  <c r="U20" i="4"/>
  <c r="T20" i="4"/>
  <c r="S20" i="4"/>
  <c r="R20" i="4"/>
  <c r="AD20" i="4" s="1"/>
  <c r="P20" i="4"/>
  <c r="B20" i="4"/>
  <c r="EP19" i="4"/>
  <c r="EO19" i="4"/>
  <c r="EN19" i="4"/>
  <c r="EM19" i="4"/>
  <c r="EL19" i="4"/>
  <c r="EK19" i="4"/>
  <c r="EJ19" i="4"/>
  <c r="EI19" i="4"/>
  <c r="EH19" i="4"/>
  <c r="EG19" i="4"/>
  <c r="EF19" i="4"/>
  <c r="EE19" i="4"/>
  <c r="EQ19" i="4" s="1"/>
  <c r="EC19" i="4"/>
  <c r="EB19" i="4"/>
  <c r="EA19" i="4"/>
  <c r="DZ19" i="4"/>
  <c r="DY19" i="4"/>
  <c r="DX19" i="4"/>
  <c r="DW19" i="4"/>
  <c r="DV19" i="4"/>
  <c r="DU19" i="4"/>
  <c r="DT19" i="4"/>
  <c r="DS19" i="4"/>
  <c r="DR19" i="4"/>
  <c r="ED19" i="4" s="1"/>
  <c r="DP19" i="4"/>
  <c r="DO19" i="4"/>
  <c r="DN19" i="4"/>
  <c r="DM19" i="4"/>
  <c r="DL19" i="4"/>
  <c r="DK19" i="4"/>
  <c r="DJ19" i="4"/>
  <c r="DI19" i="4"/>
  <c r="DH19" i="4"/>
  <c r="DG19" i="4"/>
  <c r="DF19" i="4"/>
  <c r="DE19" i="4"/>
  <c r="DQ19" i="4" s="1"/>
  <c r="DC19" i="4"/>
  <c r="DB19" i="4"/>
  <c r="DA19" i="4"/>
  <c r="CZ19" i="4"/>
  <c r="CY19" i="4"/>
  <c r="CX19" i="4"/>
  <c r="CW19" i="4"/>
  <c r="CV19" i="4"/>
  <c r="CU19" i="4"/>
  <c r="CT19" i="4"/>
  <c r="CS19" i="4"/>
  <c r="CR19" i="4"/>
  <c r="DD19" i="4" s="1"/>
  <c r="CP19" i="4"/>
  <c r="CO19" i="4"/>
  <c r="CN19" i="4"/>
  <c r="CM19" i="4"/>
  <c r="CL19" i="4"/>
  <c r="CK19" i="4"/>
  <c r="CJ19" i="4"/>
  <c r="CI19" i="4"/>
  <c r="CH19" i="4"/>
  <c r="CG19" i="4"/>
  <c r="CF19" i="4"/>
  <c r="CE19" i="4"/>
  <c r="CQ19" i="4" s="1"/>
  <c r="CC19" i="4"/>
  <c r="CB19" i="4"/>
  <c r="CA19" i="4"/>
  <c r="BZ19" i="4"/>
  <c r="BY19" i="4"/>
  <c r="BX19" i="4"/>
  <c r="BW19" i="4"/>
  <c r="BV19" i="4"/>
  <c r="BU19" i="4"/>
  <c r="BT19" i="4"/>
  <c r="BS19" i="4"/>
  <c r="BR19" i="4"/>
  <c r="CD19" i="4" s="1"/>
  <c r="BP19" i="4"/>
  <c r="BO19" i="4"/>
  <c r="BN19" i="4"/>
  <c r="BM19" i="4"/>
  <c r="BL19" i="4"/>
  <c r="BK19" i="4"/>
  <c r="BJ19" i="4"/>
  <c r="BI19" i="4"/>
  <c r="BH19" i="4"/>
  <c r="BG19" i="4"/>
  <c r="BF19" i="4"/>
  <c r="BE19" i="4"/>
  <c r="BQ19" i="4" s="1"/>
  <c r="BC19" i="4"/>
  <c r="BB19" i="4"/>
  <c r="BA19" i="4"/>
  <c r="AZ19" i="4"/>
  <c r="AY19" i="4"/>
  <c r="AX19" i="4"/>
  <c r="AW19" i="4"/>
  <c r="AV19" i="4"/>
  <c r="AU19" i="4"/>
  <c r="AT19" i="4"/>
  <c r="AS19" i="4"/>
  <c r="AR19" i="4"/>
  <c r="BD19" i="4" s="1"/>
  <c r="AP19" i="4"/>
  <c r="AO19" i="4"/>
  <c r="AN19" i="4"/>
  <c r="AM19" i="4"/>
  <c r="AL19" i="4"/>
  <c r="AK19" i="4"/>
  <c r="AJ19" i="4"/>
  <c r="AI19" i="4"/>
  <c r="AH19" i="4"/>
  <c r="AG19" i="4"/>
  <c r="AF19" i="4"/>
  <c r="AE19" i="4"/>
  <c r="AQ19" i="4" s="1"/>
  <c r="AC19" i="4"/>
  <c r="AB19" i="4"/>
  <c r="AA19" i="4"/>
  <c r="Z19" i="4"/>
  <c r="Y19" i="4"/>
  <c r="X19" i="4"/>
  <c r="W19" i="4"/>
  <c r="V19" i="4"/>
  <c r="U19" i="4"/>
  <c r="T19" i="4"/>
  <c r="S19" i="4"/>
  <c r="R19" i="4"/>
  <c r="AD19" i="4" s="1"/>
  <c r="P19" i="4"/>
  <c r="B19" i="4"/>
  <c r="EP18" i="4"/>
  <c r="EO18" i="4"/>
  <c r="EN18" i="4"/>
  <c r="EM18" i="4"/>
  <c r="EL18" i="4"/>
  <c r="EK18" i="4"/>
  <c r="EJ18" i="4"/>
  <c r="EI18" i="4"/>
  <c r="EH18" i="4"/>
  <c r="EG18" i="4"/>
  <c r="EF18" i="4"/>
  <c r="EE18" i="4"/>
  <c r="EQ18" i="4" s="1"/>
  <c r="EC18" i="4"/>
  <c r="EB18" i="4"/>
  <c r="EA18" i="4"/>
  <c r="DZ18" i="4"/>
  <c r="DY18" i="4"/>
  <c r="DX18" i="4"/>
  <c r="DW18" i="4"/>
  <c r="DV18" i="4"/>
  <c r="DU18" i="4"/>
  <c r="DT18" i="4"/>
  <c r="DS18" i="4"/>
  <c r="DR18" i="4"/>
  <c r="ED18" i="4" s="1"/>
  <c r="DP18" i="4"/>
  <c r="DO18" i="4"/>
  <c r="DN18" i="4"/>
  <c r="DM18" i="4"/>
  <c r="DL18" i="4"/>
  <c r="DK18" i="4"/>
  <c r="DJ18" i="4"/>
  <c r="DI18" i="4"/>
  <c r="DH18" i="4"/>
  <c r="DG18" i="4"/>
  <c r="DF18" i="4"/>
  <c r="DE18" i="4"/>
  <c r="DQ18" i="4" s="1"/>
  <c r="DC18" i="4"/>
  <c r="DB18" i="4"/>
  <c r="DA18" i="4"/>
  <c r="CZ18" i="4"/>
  <c r="CY18" i="4"/>
  <c r="CX18" i="4"/>
  <c r="CW18" i="4"/>
  <c r="CV18" i="4"/>
  <c r="CU18" i="4"/>
  <c r="CT18" i="4"/>
  <c r="CS18" i="4"/>
  <c r="CR18" i="4"/>
  <c r="DD18" i="4" s="1"/>
  <c r="CP18" i="4"/>
  <c r="CO18" i="4"/>
  <c r="CN18" i="4"/>
  <c r="CM18" i="4"/>
  <c r="CL18" i="4"/>
  <c r="CK18" i="4"/>
  <c r="CJ18" i="4"/>
  <c r="CI18" i="4"/>
  <c r="CH18" i="4"/>
  <c r="CG18" i="4"/>
  <c r="CF18" i="4"/>
  <c r="CE18" i="4"/>
  <c r="CQ18" i="4" s="1"/>
  <c r="CC18" i="4"/>
  <c r="CB18" i="4"/>
  <c r="CA18" i="4"/>
  <c r="BZ18" i="4"/>
  <c r="BY18" i="4"/>
  <c r="BX18" i="4"/>
  <c r="BW18" i="4"/>
  <c r="BV18" i="4"/>
  <c r="BU18" i="4"/>
  <c r="BT18" i="4"/>
  <c r="BS18" i="4"/>
  <c r="BR18" i="4"/>
  <c r="CD18" i="4" s="1"/>
  <c r="BP18" i="4"/>
  <c r="BO18" i="4"/>
  <c r="BN18" i="4"/>
  <c r="BM18" i="4"/>
  <c r="BL18" i="4"/>
  <c r="BK18" i="4"/>
  <c r="BJ18" i="4"/>
  <c r="BI18" i="4"/>
  <c r="BH18" i="4"/>
  <c r="BG18" i="4"/>
  <c r="BF18" i="4"/>
  <c r="BE18" i="4"/>
  <c r="BQ18" i="4" s="1"/>
  <c r="BC18" i="4"/>
  <c r="BB18" i="4"/>
  <c r="BA18" i="4"/>
  <c r="AZ18" i="4"/>
  <c r="AY18" i="4"/>
  <c r="AX18" i="4"/>
  <c r="AW18" i="4"/>
  <c r="AV18" i="4"/>
  <c r="AU18" i="4"/>
  <c r="AT18" i="4"/>
  <c r="AS18" i="4"/>
  <c r="AR18" i="4"/>
  <c r="BD18" i="4" s="1"/>
  <c r="AP18" i="4"/>
  <c r="AO18" i="4"/>
  <c r="AN18" i="4"/>
  <c r="AM18" i="4"/>
  <c r="AL18" i="4"/>
  <c r="AK18" i="4"/>
  <c r="AJ18" i="4"/>
  <c r="AI18" i="4"/>
  <c r="AH18" i="4"/>
  <c r="AG18" i="4"/>
  <c r="AF18" i="4"/>
  <c r="AE18" i="4"/>
  <c r="AQ18" i="4" s="1"/>
  <c r="AC18" i="4"/>
  <c r="AB18" i="4"/>
  <c r="AA18" i="4"/>
  <c r="Z18" i="4"/>
  <c r="Y18" i="4"/>
  <c r="X18" i="4"/>
  <c r="W18" i="4"/>
  <c r="V18" i="4"/>
  <c r="U18" i="4"/>
  <c r="T18" i="4"/>
  <c r="S18" i="4"/>
  <c r="R18" i="4"/>
  <c r="AD18" i="4" s="1"/>
  <c r="P18" i="4"/>
  <c r="B18" i="4"/>
  <c r="EP17" i="4"/>
  <c r="EO17" i="4"/>
  <c r="EN17" i="4"/>
  <c r="EM17" i="4"/>
  <c r="EL17" i="4"/>
  <c r="EK17" i="4"/>
  <c r="EJ17" i="4"/>
  <c r="EI17" i="4"/>
  <c r="EH17" i="4"/>
  <c r="EG17" i="4"/>
  <c r="EF17" i="4"/>
  <c r="EE17" i="4"/>
  <c r="EQ17" i="4" s="1"/>
  <c r="EC17" i="4"/>
  <c r="EB17" i="4"/>
  <c r="EA17" i="4"/>
  <c r="DZ17" i="4"/>
  <c r="DY17" i="4"/>
  <c r="DX17" i="4"/>
  <c r="DW17" i="4"/>
  <c r="DV17" i="4"/>
  <c r="DU17" i="4"/>
  <c r="DT17" i="4"/>
  <c r="DS17" i="4"/>
  <c r="DR17" i="4"/>
  <c r="ED17" i="4" s="1"/>
  <c r="DP17" i="4"/>
  <c r="DO17" i="4"/>
  <c r="DN17" i="4"/>
  <c r="DM17" i="4"/>
  <c r="DL17" i="4"/>
  <c r="DK17" i="4"/>
  <c r="DJ17" i="4"/>
  <c r="DI17" i="4"/>
  <c r="DH17" i="4"/>
  <c r="DG17" i="4"/>
  <c r="DF17" i="4"/>
  <c r="DE17" i="4"/>
  <c r="DQ17" i="4" s="1"/>
  <c r="DC17" i="4"/>
  <c r="DB17" i="4"/>
  <c r="DA17" i="4"/>
  <c r="CZ17" i="4"/>
  <c r="CY17" i="4"/>
  <c r="CX17" i="4"/>
  <c r="CW17" i="4"/>
  <c r="CV17" i="4"/>
  <c r="CU17" i="4"/>
  <c r="CT17" i="4"/>
  <c r="CS17" i="4"/>
  <c r="CR17" i="4"/>
  <c r="DD17" i="4" s="1"/>
  <c r="CP17" i="4"/>
  <c r="CO17" i="4"/>
  <c r="CN17" i="4"/>
  <c r="CM17" i="4"/>
  <c r="CL17" i="4"/>
  <c r="CK17" i="4"/>
  <c r="CJ17" i="4"/>
  <c r="CI17" i="4"/>
  <c r="CH17" i="4"/>
  <c r="CG17" i="4"/>
  <c r="CF17" i="4"/>
  <c r="CE17" i="4"/>
  <c r="CQ17" i="4" s="1"/>
  <c r="CC17" i="4"/>
  <c r="CB17" i="4"/>
  <c r="CA17" i="4"/>
  <c r="BZ17" i="4"/>
  <c r="BY17" i="4"/>
  <c r="BX17" i="4"/>
  <c r="BW17" i="4"/>
  <c r="BV17" i="4"/>
  <c r="BU17" i="4"/>
  <c r="BT17" i="4"/>
  <c r="BS17" i="4"/>
  <c r="BR17" i="4"/>
  <c r="CD17" i="4" s="1"/>
  <c r="BP17" i="4"/>
  <c r="BO17" i="4"/>
  <c r="BN17" i="4"/>
  <c r="BM17" i="4"/>
  <c r="BL17" i="4"/>
  <c r="BK17" i="4"/>
  <c r="BJ17" i="4"/>
  <c r="BI17" i="4"/>
  <c r="BH17" i="4"/>
  <c r="BG17" i="4"/>
  <c r="BF17" i="4"/>
  <c r="BE17" i="4"/>
  <c r="BQ17" i="4" s="1"/>
  <c r="BC17" i="4"/>
  <c r="BB17" i="4"/>
  <c r="BA17" i="4"/>
  <c r="AZ17" i="4"/>
  <c r="AY17" i="4"/>
  <c r="AX17" i="4"/>
  <c r="AW17" i="4"/>
  <c r="AV17" i="4"/>
  <c r="AU17" i="4"/>
  <c r="AT17" i="4"/>
  <c r="AS17" i="4"/>
  <c r="AR17" i="4"/>
  <c r="BD17" i="4" s="1"/>
  <c r="AP17" i="4"/>
  <c r="AO17" i="4"/>
  <c r="AN17" i="4"/>
  <c r="AM17" i="4"/>
  <c r="AL17" i="4"/>
  <c r="AK17" i="4"/>
  <c r="AJ17" i="4"/>
  <c r="AI17" i="4"/>
  <c r="AH17" i="4"/>
  <c r="AG17" i="4"/>
  <c r="AF17" i="4"/>
  <c r="AE17" i="4"/>
  <c r="AQ17" i="4" s="1"/>
  <c r="AC17" i="4"/>
  <c r="AB17" i="4"/>
  <c r="AA17" i="4"/>
  <c r="Z17" i="4"/>
  <c r="Y17" i="4"/>
  <c r="X17" i="4"/>
  <c r="W17" i="4"/>
  <c r="V17" i="4"/>
  <c r="U17" i="4"/>
  <c r="T17" i="4"/>
  <c r="S17" i="4"/>
  <c r="R17" i="4"/>
  <c r="AD17" i="4" s="1"/>
  <c r="P17" i="4"/>
  <c r="B17" i="4"/>
  <c r="EP16" i="4"/>
  <c r="EO16" i="4"/>
  <c r="EN16" i="4"/>
  <c r="EM16" i="4"/>
  <c r="EL16" i="4"/>
  <c r="EK16" i="4"/>
  <c r="EJ16" i="4"/>
  <c r="EI16" i="4"/>
  <c r="EH16" i="4"/>
  <c r="EG16" i="4"/>
  <c r="EF16" i="4"/>
  <c r="EE16" i="4"/>
  <c r="EC16" i="4"/>
  <c r="EB16" i="4"/>
  <c r="EA16" i="4"/>
  <c r="DZ16" i="4"/>
  <c r="DY16" i="4"/>
  <c r="DX16" i="4"/>
  <c r="DW16" i="4"/>
  <c r="DV16" i="4"/>
  <c r="DU16" i="4"/>
  <c r="DT16" i="4"/>
  <c r="DS16" i="4"/>
  <c r="DR16" i="4"/>
  <c r="DP16" i="4"/>
  <c r="DO16" i="4"/>
  <c r="DN16" i="4"/>
  <c r="DM16" i="4"/>
  <c r="DL16" i="4"/>
  <c r="DK16" i="4"/>
  <c r="DJ16" i="4"/>
  <c r="DI16" i="4"/>
  <c r="DH16" i="4"/>
  <c r="DG16" i="4"/>
  <c r="DF16" i="4"/>
  <c r="DE16" i="4"/>
  <c r="DQ16" i="4" s="1"/>
  <c r="DC16" i="4"/>
  <c r="DB16" i="4"/>
  <c r="DA16" i="4"/>
  <c r="CZ16" i="4"/>
  <c r="CY16" i="4"/>
  <c r="CX16" i="4"/>
  <c r="CW16" i="4"/>
  <c r="CV16" i="4"/>
  <c r="CU16" i="4"/>
  <c r="CT16" i="4"/>
  <c r="CS16" i="4"/>
  <c r="CR16" i="4"/>
  <c r="DD16" i="4" s="1"/>
  <c r="CP16" i="4"/>
  <c r="CO16" i="4"/>
  <c r="CN16" i="4"/>
  <c r="CM16" i="4"/>
  <c r="CL16" i="4"/>
  <c r="CK16" i="4"/>
  <c r="CJ16" i="4"/>
  <c r="CI16" i="4"/>
  <c r="CH16" i="4"/>
  <c r="CG16" i="4"/>
  <c r="CF16" i="4"/>
  <c r="CE16" i="4"/>
  <c r="CC16" i="4"/>
  <c r="CB16" i="4"/>
  <c r="CA16" i="4"/>
  <c r="BZ16" i="4"/>
  <c r="BY16" i="4"/>
  <c r="BX16" i="4"/>
  <c r="BW16" i="4"/>
  <c r="BV16" i="4"/>
  <c r="BU16" i="4"/>
  <c r="BT16" i="4"/>
  <c r="BS16" i="4"/>
  <c r="BR16" i="4"/>
  <c r="BP16" i="4"/>
  <c r="BO16" i="4"/>
  <c r="BN16" i="4"/>
  <c r="BM16" i="4"/>
  <c r="BL16" i="4"/>
  <c r="BK16" i="4"/>
  <c r="BJ16" i="4"/>
  <c r="BI16" i="4"/>
  <c r="BH16" i="4"/>
  <c r="BG16" i="4"/>
  <c r="BF16" i="4"/>
  <c r="BE16" i="4"/>
  <c r="BC16" i="4"/>
  <c r="BB16" i="4"/>
  <c r="BA16" i="4"/>
  <c r="AZ16" i="4"/>
  <c r="AY16" i="4"/>
  <c r="AX16" i="4"/>
  <c r="AW16" i="4"/>
  <c r="AV16" i="4"/>
  <c r="AU16" i="4"/>
  <c r="AT16" i="4"/>
  <c r="AS16" i="4"/>
  <c r="AR16" i="4"/>
  <c r="AP16" i="4"/>
  <c r="AO16" i="4"/>
  <c r="AN16" i="4"/>
  <c r="AM16" i="4"/>
  <c r="AL16" i="4"/>
  <c r="AK16" i="4"/>
  <c r="AJ16" i="4"/>
  <c r="AI16" i="4"/>
  <c r="AH16" i="4"/>
  <c r="AG16" i="4"/>
  <c r="AF16" i="4"/>
  <c r="AE16" i="4"/>
  <c r="AC16" i="4"/>
  <c r="AB16" i="4"/>
  <c r="AA16" i="4"/>
  <c r="Z16" i="4"/>
  <c r="Y16" i="4"/>
  <c r="X16" i="4"/>
  <c r="W16" i="4"/>
  <c r="V16" i="4"/>
  <c r="U16" i="4"/>
  <c r="T16" i="4"/>
  <c r="S16" i="4"/>
  <c r="R16" i="4"/>
  <c r="P16" i="4"/>
  <c r="EQ11" i="4"/>
  <c r="ED11" i="4"/>
  <c r="DQ11" i="4"/>
  <c r="DD11" i="4"/>
  <c r="CQ11" i="4"/>
  <c r="CD11" i="4"/>
  <c r="BQ11" i="4"/>
  <c r="BD11" i="4"/>
  <c r="AQ11" i="4"/>
  <c r="AD11" i="4"/>
  <c r="Q11" i="4"/>
  <c r="B11" i="4"/>
  <c r="EQ10" i="4"/>
  <c r="ED10" i="4"/>
  <c r="DQ10" i="4"/>
  <c r="DD10" i="4"/>
  <c r="CQ10" i="4"/>
  <c r="CD10" i="4"/>
  <c r="BQ10" i="4"/>
  <c r="BD10" i="4"/>
  <c r="AQ10" i="4"/>
  <c r="AD10" i="4"/>
  <c r="Q10" i="4"/>
  <c r="B10" i="4"/>
  <c r="EQ9" i="4"/>
  <c r="ED9" i="4"/>
  <c r="DQ9" i="4"/>
  <c r="DD9" i="4"/>
  <c r="CQ9" i="4"/>
  <c r="CD9" i="4"/>
  <c r="BQ9" i="4"/>
  <c r="BD9" i="4"/>
  <c r="AQ9" i="4"/>
  <c r="AD9" i="4"/>
  <c r="Q9" i="4"/>
  <c r="B9" i="4"/>
  <c r="EQ8" i="4"/>
  <c r="ED8" i="4"/>
  <c r="DQ8" i="4"/>
  <c r="DD8" i="4"/>
  <c r="CQ8" i="4"/>
  <c r="CD8" i="4"/>
  <c r="BQ8" i="4"/>
  <c r="BD8" i="4"/>
  <c r="AQ8" i="4"/>
  <c r="AD8" i="4"/>
  <c r="Q8" i="4"/>
  <c r="B8" i="4"/>
  <c r="EQ7" i="4"/>
  <c r="ED7" i="4"/>
  <c r="DQ7" i="4"/>
  <c r="DD7" i="4"/>
  <c r="CQ7" i="4"/>
  <c r="CD7" i="4"/>
  <c r="BQ7" i="4"/>
  <c r="BD7" i="4"/>
  <c r="AQ7" i="4"/>
  <c r="AD7" i="4"/>
  <c r="Q7" i="4"/>
  <c r="EQ2" i="4"/>
  <c r="EP2" i="4"/>
  <c r="EO2" i="4"/>
  <c r="EN2" i="4"/>
  <c r="EM2" i="4"/>
  <c r="EL2" i="4"/>
  <c r="EK2" i="4"/>
  <c r="EJ2" i="4"/>
  <c r="EI2" i="4"/>
  <c r="EH2" i="4"/>
  <c r="EG2" i="4"/>
  <c r="EF2" i="4"/>
  <c r="EE2" i="4"/>
  <c r="ED2" i="4"/>
  <c r="EC2" i="4"/>
  <c r="EB2" i="4"/>
  <c r="EA2" i="4"/>
  <c r="DZ2" i="4"/>
  <c r="DY2" i="4"/>
  <c r="DX2" i="4"/>
  <c r="DW2" i="4"/>
  <c r="DV2" i="4"/>
  <c r="DU2" i="4"/>
  <c r="DT2" i="4"/>
  <c r="DS2" i="4"/>
  <c r="DR2" i="4"/>
  <c r="DQ2" i="4"/>
  <c r="DP2" i="4"/>
  <c r="DO2" i="4"/>
  <c r="DN2" i="4"/>
  <c r="DM2" i="4"/>
  <c r="DL2" i="4"/>
  <c r="DK2" i="4"/>
  <c r="DJ2" i="4"/>
  <c r="DI2" i="4"/>
  <c r="DH2" i="4"/>
  <c r="DG2" i="4"/>
  <c r="DF2" i="4"/>
  <c r="DE2" i="4"/>
  <c r="DD2" i="4"/>
  <c r="DC2" i="4"/>
  <c r="DB2" i="4"/>
  <c r="DA2" i="4"/>
  <c r="CZ2" i="4"/>
  <c r="CY2" i="4"/>
  <c r="CX2" i="4"/>
  <c r="CW2" i="4"/>
  <c r="CV2" i="4"/>
  <c r="CU2" i="4"/>
  <c r="CT2" i="4"/>
  <c r="CS2" i="4"/>
  <c r="CR2" i="4"/>
  <c r="CQ2" i="4"/>
  <c r="CP2" i="4"/>
  <c r="CO2" i="4"/>
  <c r="CN2" i="4"/>
  <c r="CM2" i="4"/>
  <c r="CL2" i="4"/>
  <c r="CK2" i="4"/>
  <c r="CJ2" i="4"/>
  <c r="CI2" i="4"/>
  <c r="CH2" i="4"/>
  <c r="CG2" i="4"/>
  <c r="CF2" i="4"/>
  <c r="CE2" i="4"/>
  <c r="CD2" i="4"/>
  <c r="CC2" i="4"/>
  <c r="CB2" i="4"/>
  <c r="CA2" i="4"/>
  <c r="BZ2" i="4"/>
  <c r="BY2" i="4"/>
  <c r="BX2" i="4"/>
  <c r="BW2" i="4"/>
  <c r="BV2" i="4"/>
  <c r="BU2" i="4"/>
  <c r="BT2" i="4"/>
  <c r="BS2" i="4"/>
  <c r="BR2" i="4"/>
  <c r="BQ2" i="4"/>
  <c r="BP2" i="4"/>
  <c r="BO2" i="4"/>
  <c r="BN2" i="4"/>
  <c r="BM2" i="4"/>
  <c r="BL2" i="4"/>
  <c r="BK2" i="4"/>
  <c r="BJ2" i="4"/>
  <c r="BI2" i="4"/>
  <c r="BH2" i="4"/>
  <c r="BG2" i="4"/>
  <c r="BF2" i="4"/>
  <c r="BE2" i="4"/>
  <c r="BD2" i="4"/>
  <c r="BC2" i="4"/>
  <c r="BB2" i="4"/>
  <c r="BA2" i="4"/>
  <c r="AZ2" i="4"/>
  <c r="AY2" i="4"/>
  <c r="AX2" i="4"/>
  <c r="AW2" i="4"/>
  <c r="AV2" i="4"/>
  <c r="AU2" i="4"/>
  <c r="AT2" i="4"/>
  <c r="AS2" i="4"/>
  <c r="AR2" i="4"/>
  <c r="AQ2" i="4"/>
  <c r="AP2" i="4"/>
  <c r="AO2" i="4"/>
  <c r="AN2" i="4"/>
  <c r="AM2" i="4"/>
  <c r="AL2" i="4"/>
  <c r="AK2" i="4"/>
  <c r="AJ2" i="4"/>
  <c r="AI2" i="4"/>
  <c r="AH2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P2" i="4"/>
  <c r="O2" i="4"/>
  <c r="N2" i="4"/>
  <c r="M2" i="4"/>
  <c r="L2" i="4"/>
  <c r="K2" i="4"/>
  <c r="J2" i="4"/>
  <c r="I2" i="4"/>
  <c r="H2" i="4"/>
  <c r="G2" i="4"/>
  <c r="F2" i="4"/>
  <c r="D31" i="8"/>
  <c r="C31" i="8"/>
  <c r="D29" i="8"/>
  <c r="D39" i="8" s="1"/>
  <c r="D28" i="8"/>
  <c r="C28" i="8"/>
  <c r="D15" i="8"/>
  <c r="E15" i="8" s="1"/>
  <c r="D12" i="8"/>
  <c r="E12" i="8" s="1"/>
  <c r="D11" i="8"/>
  <c r="E11" i="8" s="1"/>
  <c r="D9" i="8"/>
  <c r="E9" i="8" s="1"/>
  <c r="BD390" i="22" l="1"/>
  <c r="BB197" i="22"/>
  <c r="BB332" i="22"/>
  <c r="BD155" i="22"/>
  <c r="BD192" i="22" s="1"/>
  <c r="BD332" i="22" s="1"/>
  <c r="BD263" i="22"/>
  <c r="BD252" i="22" s="1"/>
  <c r="BE325" i="22"/>
  <c r="BE184" i="22" s="1"/>
  <c r="BE182" i="22" s="1"/>
  <c r="BE324" i="22"/>
  <c r="BC197" i="22"/>
  <c r="BC332" i="22"/>
  <c r="AP202" i="22"/>
  <c r="AP271" i="22" s="1"/>
  <c r="AO204" i="22"/>
  <c r="AQ200" i="22"/>
  <c r="AQ201" i="22"/>
  <c r="AS193" i="22"/>
  <c r="AS208" i="22" s="1"/>
  <c r="AR206" i="22"/>
  <c r="AR387" i="22"/>
  <c r="AR333" i="22"/>
  <c r="D40" i="8"/>
  <c r="D35" i="8"/>
  <c r="D36" i="8"/>
  <c r="D33" i="8"/>
  <c r="D42" i="8" s="1"/>
  <c r="D37" i="8"/>
  <c r="D34" i="8"/>
  <c r="BQ16" i="4"/>
  <c r="AD16" i="4"/>
  <c r="ED16" i="4"/>
  <c r="CD16" i="4"/>
  <c r="AQ16" i="4"/>
  <c r="CQ16" i="4"/>
  <c r="EQ16" i="4"/>
  <c r="BD16" i="4"/>
  <c r="BE390" i="22" l="1"/>
  <c r="BF324" i="22"/>
  <c r="BF325" i="22"/>
  <c r="BF184" i="22" s="1"/>
  <c r="BF182" i="22" s="1"/>
  <c r="BE263" i="22"/>
  <c r="BE252" i="22" s="1"/>
  <c r="BE155" i="22"/>
  <c r="AQ202" i="22"/>
  <c r="AQ271" i="22" s="1"/>
  <c r="AP204" i="22"/>
  <c r="AT193" i="22"/>
  <c r="AT208" i="22" s="1"/>
  <c r="AS206" i="22"/>
  <c r="AS387" i="22"/>
  <c r="AS333" i="22"/>
  <c r="BI4" i="4"/>
  <c r="DR4" i="4"/>
  <c r="DX6" i="4"/>
  <c r="M6" i="4"/>
  <c r="EJ4" i="4"/>
  <c r="F6" i="4"/>
  <c r="CL4" i="4"/>
  <c r="EP6" i="4"/>
  <c r="CA4" i="4"/>
  <c r="EE6" i="4"/>
  <c r="EQ6" i="4" s="1"/>
  <c r="R4" i="4"/>
  <c r="AD4" i="4" s="1"/>
  <c r="K4" i="4"/>
  <c r="BT4" i="4"/>
  <c r="EC4" i="4"/>
  <c r="BB4" i="4"/>
  <c r="CG6" i="4"/>
  <c r="BV6" i="4"/>
  <c r="BO6" i="4"/>
  <c r="BH6" i="4"/>
  <c r="AL4" i="4"/>
  <c r="DB4" i="4"/>
  <c r="AG6" i="4"/>
  <c r="CW6" i="4"/>
  <c r="AA4" i="4"/>
  <c r="CU4" i="4"/>
  <c r="V6" i="4"/>
  <c r="CP6" i="4"/>
  <c r="T4" i="4"/>
  <c r="CJ4" i="4"/>
  <c r="O6" i="4"/>
  <c r="CE6" i="4"/>
  <c r="CQ6" i="4" s="1"/>
  <c r="I4" i="4"/>
  <c r="CC4" i="4"/>
  <c r="H6" i="4"/>
  <c r="BX6" i="4"/>
  <c r="EN6" i="4"/>
  <c r="AW6" i="4"/>
  <c r="DM6" i="4"/>
  <c r="AU4" i="4"/>
  <c r="DK4" i="4"/>
  <c r="AP6" i="4"/>
  <c r="DF6" i="4"/>
  <c r="AJ4" i="4"/>
  <c r="CZ4" i="4"/>
  <c r="AE6" i="4"/>
  <c r="AQ6" i="4" s="1"/>
  <c r="CY6" i="4"/>
  <c r="AC4" i="4"/>
  <c r="CS4" i="4"/>
  <c r="X6" i="4"/>
  <c r="CN6" i="4"/>
  <c r="BR4" i="4"/>
  <c r="CD4" i="4" s="1"/>
  <c r="EL4" i="4"/>
  <c r="BM6" i="4"/>
  <c r="EG6" i="4"/>
  <c r="BK4" i="4"/>
  <c r="EA4" i="4"/>
  <c r="BF6" i="4"/>
  <c r="DV6" i="4"/>
  <c r="AZ4" i="4"/>
  <c r="DT4" i="4"/>
  <c r="AY6" i="4"/>
  <c r="DO6" i="4"/>
  <c r="AS4" i="4"/>
  <c r="DI4" i="4"/>
  <c r="AN6" i="4"/>
  <c r="DH6" i="4"/>
  <c r="F4" i="4"/>
  <c r="V4" i="4"/>
  <c r="AP4" i="4"/>
  <c r="BF4" i="4"/>
  <c r="BV4" i="4"/>
  <c r="CP4" i="4"/>
  <c r="DF4" i="4"/>
  <c r="DV4" i="4"/>
  <c r="EP4" i="4"/>
  <c r="U6" i="4"/>
  <c r="AK6" i="4"/>
  <c r="BA6" i="4"/>
  <c r="BU6" i="4"/>
  <c r="CK6" i="4"/>
  <c r="DA6" i="4"/>
  <c r="DU6" i="4"/>
  <c r="EK6" i="4"/>
  <c r="O4" i="4"/>
  <c r="AE4" i="4"/>
  <c r="AQ4" i="4" s="1"/>
  <c r="AY4" i="4"/>
  <c r="BO4" i="4"/>
  <c r="CE4" i="4"/>
  <c r="CQ4" i="4" s="1"/>
  <c r="CY4" i="4"/>
  <c r="DO4" i="4"/>
  <c r="EE4" i="4"/>
  <c r="J6" i="4"/>
  <c r="Z6" i="4"/>
  <c r="AT6" i="4"/>
  <c r="BJ6" i="4"/>
  <c r="BZ6" i="4"/>
  <c r="CT6" i="4"/>
  <c r="DJ6" i="4"/>
  <c r="DZ6" i="4"/>
  <c r="H4" i="4"/>
  <c r="X4" i="4"/>
  <c r="AN4" i="4"/>
  <c r="BH4" i="4"/>
  <c r="BX4" i="4"/>
  <c r="CN4" i="4"/>
  <c r="DH4" i="4"/>
  <c r="DX4" i="4"/>
  <c r="EN4" i="4"/>
  <c r="S6" i="4"/>
  <c r="AI6" i="4"/>
  <c r="BC6" i="4"/>
  <c r="BS6" i="4"/>
  <c r="CI6" i="4"/>
  <c r="DC6" i="4"/>
  <c r="DS6" i="4"/>
  <c r="EI6" i="4"/>
  <c r="M4" i="4"/>
  <c r="AG4" i="4"/>
  <c r="AW4" i="4"/>
  <c r="BM4" i="4"/>
  <c r="CG4" i="4"/>
  <c r="CW4" i="4"/>
  <c r="DM4" i="4"/>
  <c r="EG4" i="4"/>
  <c r="L6" i="4"/>
  <c r="AB6" i="4"/>
  <c r="AR6" i="4"/>
  <c r="BD6" i="4" s="1"/>
  <c r="BL6" i="4"/>
  <c r="CB6" i="4"/>
  <c r="CR6" i="4"/>
  <c r="DD6" i="4" s="1"/>
  <c r="DL6" i="4"/>
  <c r="EB6" i="4"/>
  <c r="J4" i="4"/>
  <c r="Z4" i="4"/>
  <c r="AT4" i="4"/>
  <c r="BJ4" i="4"/>
  <c r="BZ4" i="4"/>
  <c r="CT4" i="4"/>
  <c r="DJ4" i="4"/>
  <c r="DZ4" i="4"/>
  <c r="E6" i="4"/>
  <c r="Q6" i="4" s="1"/>
  <c r="Y6" i="4"/>
  <c r="AO6" i="4"/>
  <c r="BE6" i="4"/>
  <c r="BQ6" i="4" s="1"/>
  <c r="BY6" i="4"/>
  <c r="CO6" i="4"/>
  <c r="DE6" i="4"/>
  <c r="DQ6" i="4" s="1"/>
  <c r="DY6" i="4"/>
  <c r="EO6" i="4"/>
  <c r="S4" i="4"/>
  <c r="AI4" i="4"/>
  <c r="BC4" i="4"/>
  <c r="BS4" i="4"/>
  <c r="CI4" i="4"/>
  <c r="DC4" i="4"/>
  <c r="DS4" i="4"/>
  <c r="EI4" i="4"/>
  <c r="N6" i="4"/>
  <c r="AH6" i="4"/>
  <c r="AX6" i="4"/>
  <c r="BN6" i="4"/>
  <c r="CH6" i="4"/>
  <c r="CX6" i="4"/>
  <c r="DN6" i="4"/>
  <c r="EH6" i="4"/>
  <c r="L4" i="4"/>
  <c r="AB4" i="4"/>
  <c r="AR4" i="4"/>
  <c r="BD4" i="4" s="1"/>
  <c r="BL4" i="4"/>
  <c r="CB4" i="4"/>
  <c r="CR4" i="4"/>
  <c r="DD4" i="4" s="1"/>
  <c r="DL4" i="4"/>
  <c r="EB4" i="4"/>
  <c r="G6" i="4"/>
  <c r="W6" i="4"/>
  <c r="AM6" i="4"/>
  <c r="BG6" i="4"/>
  <c r="BW6" i="4"/>
  <c r="CM6" i="4"/>
  <c r="DG6" i="4"/>
  <c r="DW6" i="4"/>
  <c r="EM6" i="4"/>
  <c r="U4" i="4"/>
  <c r="AK4" i="4"/>
  <c r="BA4" i="4"/>
  <c r="BU4" i="4"/>
  <c r="CK4" i="4"/>
  <c r="DA4" i="4"/>
  <c r="DU4" i="4"/>
  <c r="EK4" i="4"/>
  <c r="P6" i="4"/>
  <c r="AF6" i="4"/>
  <c r="AV6" i="4"/>
  <c r="BP6" i="4"/>
  <c r="CF6" i="4"/>
  <c r="CV6" i="4"/>
  <c r="DP6" i="4"/>
  <c r="EF6" i="4"/>
  <c r="N4" i="4"/>
  <c r="AH4" i="4"/>
  <c r="AX4" i="4"/>
  <c r="BN4" i="4"/>
  <c r="CH4" i="4"/>
  <c r="CX4" i="4"/>
  <c r="DN4" i="4"/>
  <c r="EH4" i="4"/>
  <c r="I6" i="4"/>
  <c r="AC6" i="4"/>
  <c r="AS6" i="4"/>
  <c r="BI6" i="4"/>
  <c r="BI13" i="4" s="1"/>
  <c r="BI24" i="4" s="1"/>
  <c r="BI33" i="4" s="1"/>
  <c r="CC6" i="4"/>
  <c r="CS6" i="4"/>
  <c r="DI6" i="4"/>
  <c r="EC6" i="4"/>
  <c r="G4" i="4"/>
  <c r="W4" i="4"/>
  <c r="AM4" i="4"/>
  <c r="BG4" i="4"/>
  <c r="BW4" i="4"/>
  <c r="CM4" i="4"/>
  <c r="DG4" i="4"/>
  <c r="DW4" i="4"/>
  <c r="EM4" i="4"/>
  <c r="R6" i="4"/>
  <c r="AD6" i="4" s="1"/>
  <c r="AL6" i="4"/>
  <c r="BB6" i="4"/>
  <c r="BR6" i="4"/>
  <c r="CD6" i="4" s="1"/>
  <c r="CL6" i="4"/>
  <c r="DB6" i="4"/>
  <c r="DR6" i="4"/>
  <c r="ED6" i="4" s="1"/>
  <c r="EL6" i="4"/>
  <c r="P4" i="4"/>
  <c r="AF4" i="4"/>
  <c r="AV4" i="4"/>
  <c r="BP4" i="4"/>
  <c r="CF4" i="4"/>
  <c r="CV4" i="4"/>
  <c r="DP4" i="4"/>
  <c r="EF4" i="4"/>
  <c r="K6" i="4"/>
  <c r="AA6" i="4"/>
  <c r="AU6" i="4"/>
  <c r="BK6" i="4"/>
  <c r="CA6" i="4"/>
  <c r="CU6" i="4"/>
  <c r="DK6" i="4"/>
  <c r="EA6" i="4"/>
  <c r="E4" i="4"/>
  <c r="Q4" i="4" s="1"/>
  <c r="Y4" i="4"/>
  <c r="AO4" i="4"/>
  <c r="BE4" i="4"/>
  <c r="BQ4" i="4" s="1"/>
  <c r="BY4" i="4"/>
  <c r="CO4" i="4"/>
  <c r="DE4" i="4"/>
  <c r="DQ4" i="4" s="1"/>
  <c r="DY4" i="4"/>
  <c r="EO4" i="4"/>
  <c r="T6" i="4"/>
  <c r="AJ6" i="4"/>
  <c r="AZ6" i="4"/>
  <c r="BT6" i="4"/>
  <c r="CJ6" i="4"/>
  <c r="CZ6" i="4"/>
  <c r="DT6" i="4"/>
  <c r="EJ6" i="4"/>
  <c r="ED4" i="4"/>
  <c r="EQ4" i="4"/>
  <c r="BE192" i="22" l="1"/>
  <c r="BF390" i="22"/>
  <c r="BF263" i="22"/>
  <c r="BF252" i="22" s="1"/>
  <c r="BF155" i="22"/>
  <c r="BG324" i="22"/>
  <c r="BG325" i="22"/>
  <c r="BG184" i="22" s="1"/>
  <c r="BG182" i="22" s="1"/>
  <c r="AQ204" i="22"/>
  <c r="AU193" i="22"/>
  <c r="AU208" i="22" s="1"/>
  <c r="AT206" i="22"/>
  <c r="AT387" i="22"/>
  <c r="AT333" i="22"/>
  <c r="EF13" i="4"/>
  <c r="EF24" i="4" s="1"/>
  <c r="EF33" i="4" s="1"/>
  <c r="BP13" i="4"/>
  <c r="BP24" i="4" s="1"/>
  <c r="BP33" i="4" s="1"/>
  <c r="EM13" i="4"/>
  <c r="EM24" i="4" s="1"/>
  <c r="EM33" i="4" s="1"/>
  <c r="BW13" i="4"/>
  <c r="BW24" i="4" s="1"/>
  <c r="BW33" i="4" s="1"/>
  <c r="G13" i="4"/>
  <c r="DP13" i="4"/>
  <c r="DP24" i="4" s="1"/>
  <c r="DP33" i="4" s="1"/>
  <c r="AV13" i="4"/>
  <c r="AV24" i="4" s="1"/>
  <c r="AV33" i="4" s="1"/>
  <c r="DW13" i="4"/>
  <c r="DW24" i="4" s="1"/>
  <c r="DW33" i="4" s="1"/>
  <c r="BG13" i="4"/>
  <c r="BG24" i="4" s="1"/>
  <c r="BG33" i="4" s="1"/>
  <c r="EH13" i="4"/>
  <c r="EH24" i="4" s="1"/>
  <c r="EH33" i="4" s="1"/>
  <c r="CH13" i="4"/>
  <c r="CH24" i="4" s="1"/>
  <c r="CH33" i="4" s="1"/>
  <c r="N13" i="4"/>
  <c r="BN13" i="4"/>
  <c r="BN24" i="4" s="1"/>
  <c r="BN33" i="4" s="1"/>
  <c r="P13" i="4"/>
  <c r="P24" i="4" s="1"/>
  <c r="P33" i="4" s="1"/>
  <c r="CM13" i="4"/>
  <c r="CM24" i="4" s="1"/>
  <c r="CM33" i="4" s="1"/>
  <c r="F13" i="4"/>
  <c r="AH13" i="4"/>
  <c r="AH24" i="4" s="1"/>
  <c r="AH33" i="4" s="1"/>
  <c r="EP13" i="4"/>
  <c r="EP24" i="4" s="1"/>
  <c r="EP33" i="4" s="1"/>
  <c r="CS13" i="4"/>
  <c r="CS24" i="4" s="1"/>
  <c r="CS33" i="4" s="1"/>
  <c r="AT13" i="4"/>
  <c r="AT24" i="4" s="1"/>
  <c r="AT33" i="4" s="1"/>
  <c r="M13" i="4"/>
  <c r="BM13" i="4"/>
  <c r="BM24" i="4" s="1"/>
  <c r="BM33" i="4" s="1"/>
  <c r="DX13" i="4"/>
  <c r="DX24" i="4" s="1"/>
  <c r="DX33" i="4" s="1"/>
  <c r="DL13" i="4"/>
  <c r="DL24" i="4" s="1"/>
  <c r="DL33" i="4" s="1"/>
  <c r="BC13" i="4"/>
  <c r="BC24" i="4" s="1"/>
  <c r="BC33" i="4" s="1"/>
  <c r="BJ13" i="4"/>
  <c r="BJ24" i="4" s="1"/>
  <c r="BJ33" i="4" s="1"/>
  <c r="EJ13" i="4"/>
  <c r="EJ24" i="4" s="1"/>
  <c r="EJ33" i="4" s="1"/>
  <c r="CA13" i="4"/>
  <c r="CA24" i="4" s="1"/>
  <c r="CA33" i="4" s="1"/>
  <c r="K13" i="4"/>
  <c r="CL13" i="4"/>
  <c r="CL24" i="4" s="1"/>
  <c r="CL33" i="4" s="1"/>
  <c r="BF13" i="4"/>
  <c r="BF24" i="4" s="1"/>
  <c r="BF33" i="4" s="1"/>
  <c r="BH13" i="4"/>
  <c r="BH24" i="4" s="1"/>
  <c r="BH33" i="4" s="1"/>
  <c r="EE13" i="4"/>
  <c r="EQ13" i="4" s="1"/>
  <c r="E13" i="4"/>
  <c r="Q13" i="4" s="1"/>
  <c r="T13" i="4"/>
  <c r="T24" i="4" s="1"/>
  <c r="T33" i="4" s="1"/>
  <c r="EA13" i="4"/>
  <c r="EA24" i="4" s="1"/>
  <c r="EA33" i="4" s="1"/>
  <c r="I13" i="4"/>
  <c r="EK13" i="4"/>
  <c r="EK24" i="4" s="1"/>
  <c r="EK33" i="4" s="1"/>
  <c r="CG13" i="4"/>
  <c r="CG24" i="4" s="1"/>
  <c r="CG33" i="4" s="1"/>
  <c r="CZ13" i="4"/>
  <c r="CZ24" i="4" s="1"/>
  <c r="CZ33" i="4" s="1"/>
  <c r="DM13" i="4"/>
  <c r="DM24" i="4" s="1"/>
  <c r="DM33" i="4" s="1"/>
  <c r="R13" i="4"/>
  <c r="AD13" i="4" s="1"/>
  <c r="AA13" i="4"/>
  <c r="AA24" i="4" s="1"/>
  <c r="AA33" i="4" s="1"/>
  <c r="AL13" i="4"/>
  <c r="AL24" i="4" s="1"/>
  <c r="AL33" i="4" s="1"/>
  <c r="BT13" i="4"/>
  <c r="BT24" i="4" s="1"/>
  <c r="BT33" i="4" s="1"/>
  <c r="AC13" i="4"/>
  <c r="AC24" i="4" s="1"/>
  <c r="AC33" i="4" s="1"/>
  <c r="BO13" i="4"/>
  <c r="BO24" i="4" s="1"/>
  <c r="BO33" i="4" s="1"/>
  <c r="DK13" i="4"/>
  <c r="DK24" i="4" s="1"/>
  <c r="DK33" i="4" s="1"/>
  <c r="BB13" i="4"/>
  <c r="BB24" i="4" s="1"/>
  <c r="BB33" i="4" s="1"/>
  <c r="EN13" i="4"/>
  <c r="EN24" i="4" s="1"/>
  <c r="EN33" i="4" s="1"/>
  <c r="AJ13" i="4"/>
  <c r="AJ24" i="4" s="1"/>
  <c r="AJ33" i="4" s="1"/>
  <c r="AU13" i="4"/>
  <c r="AU24" i="4" s="1"/>
  <c r="AU33" i="4" s="1"/>
  <c r="EC13" i="4"/>
  <c r="EC24" i="4" s="1"/>
  <c r="EC33" i="4" s="1"/>
  <c r="AS13" i="4"/>
  <c r="AS24" i="4" s="1"/>
  <c r="AS33" i="4" s="1"/>
  <c r="Y13" i="4"/>
  <c r="Y24" i="4" s="1"/>
  <c r="Y33" i="4" s="1"/>
  <c r="DR13" i="4"/>
  <c r="ED13" i="4" s="1"/>
  <c r="AW13" i="4"/>
  <c r="AW24" i="4" s="1"/>
  <c r="AW33" i="4" s="1"/>
  <c r="CC13" i="4"/>
  <c r="CC24" i="4" s="1"/>
  <c r="CC33" i="4" s="1"/>
  <c r="AZ13" i="4"/>
  <c r="AZ24" i="4" s="1"/>
  <c r="AZ33" i="4" s="1"/>
  <c r="BK13" i="4"/>
  <c r="BK24" i="4" s="1"/>
  <c r="BK33" i="4" s="1"/>
  <c r="CO13" i="4"/>
  <c r="CO24" i="4" s="1"/>
  <c r="CO33" i="4" s="1"/>
  <c r="AB13" i="4"/>
  <c r="AB24" i="4" s="1"/>
  <c r="AB33" i="4" s="1"/>
  <c r="AG13" i="4"/>
  <c r="AG24" i="4" s="1"/>
  <c r="AG33" i="4" s="1"/>
  <c r="DC13" i="4"/>
  <c r="DC24" i="4" s="1"/>
  <c r="DC33" i="4" s="1"/>
  <c r="AI13" i="4"/>
  <c r="AI24" i="4" s="1"/>
  <c r="AI33" i="4" s="1"/>
  <c r="AN13" i="4"/>
  <c r="AN24" i="4" s="1"/>
  <c r="AN33" i="4" s="1"/>
  <c r="DJ13" i="4"/>
  <c r="DJ24" i="4" s="1"/>
  <c r="DJ33" i="4" s="1"/>
  <c r="AY13" i="4"/>
  <c r="AY24" i="4" s="1"/>
  <c r="AY33" i="4" s="1"/>
  <c r="DT13" i="4"/>
  <c r="DT24" i="4" s="1"/>
  <c r="DT33" i="4" s="1"/>
  <c r="EL13" i="4"/>
  <c r="EL24" i="4" s="1"/>
  <c r="EL33" i="4" s="1"/>
  <c r="BV13" i="4"/>
  <c r="BV24" i="4" s="1"/>
  <c r="BV33" i="4" s="1"/>
  <c r="DU13" i="4"/>
  <c r="DU24" i="4" s="1"/>
  <c r="DU33" i="4" s="1"/>
  <c r="BA13" i="4"/>
  <c r="BA24" i="4" s="1"/>
  <c r="BA33" i="4" s="1"/>
  <c r="EO13" i="4"/>
  <c r="EO24" i="4" s="1"/>
  <c r="EO33" i="4" s="1"/>
  <c r="BY13" i="4"/>
  <c r="BY24" i="4" s="1"/>
  <c r="BY33" i="4" s="1"/>
  <c r="CB13" i="4"/>
  <c r="CB24" i="4" s="1"/>
  <c r="CB33" i="4" s="1"/>
  <c r="L13" i="4"/>
  <c r="CI13" i="4"/>
  <c r="CI24" i="4" s="1"/>
  <c r="CI33" i="4" s="1"/>
  <c r="S13" i="4"/>
  <c r="S24" i="4" s="1"/>
  <c r="S33" i="4" s="1"/>
  <c r="X13" i="4"/>
  <c r="X24" i="4" s="1"/>
  <c r="X33" i="4" s="1"/>
  <c r="CT13" i="4"/>
  <c r="CT24" i="4" s="1"/>
  <c r="CT33" i="4" s="1"/>
  <c r="Z13" i="4"/>
  <c r="Z24" i="4" s="1"/>
  <c r="Z33" i="4" s="1"/>
  <c r="CR13" i="4"/>
  <c r="DD13" i="4" s="1"/>
  <c r="CJ13" i="4"/>
  <c r="CJ24" i="4" s="1"/>
  <c r="CJ33" i="4" s="1"/>
  <c r="CU13" i="4"/>
  <c r="CU24" i="4" s="1"/>
  <c r="CU33" i="4" s="1"/>
  <c r="DB13" i="4"/>
  <c r="DB24" i="4" s="1"/>
  <c r="DB33" i="4" s="1"/>
  <c r="DI13" i="4"/>
  <c r="DI24" i="4" s="1"/>
  <c r="DI33" i="4" s="1"/>
  <c r="CV13" i="4"/>
  <c r="CV24" i="4" s="1"/>
  <c r="CV33" i="4" s="1"/>
  <c r="AF13" i="4"/>
  <c r="AF24" i="4" s="1"/>
  <c r="AF33" i="4" s="1"/>
  <c r="DG13" i="4"/>
  <c r="DG24" i="4" s="1"/>
  <c r="DG33" i="4" s="1"/>
  <c r="AM13" i="4"/>
  <c r="AM24" i="4" s="1"/>
  <c r="AM33" i="4" s="1"/>
  <c r="DN13" i="4"/>
  <c r="DN24" i="4" s="1"/>
  <c r="DN33" i="4" s="1"/>
  <c r="AX13" i="4"/>
  <c r="AX24" i="4" s="1"/>
  <c r="AX33" i="4" s="1"/>
  <c r="DY13" i="4"/>
  <c r="DY24" i="4" s="1"/>
  <c r="DY33" i="4" s="1"/>
  <c r="BL13" i="4"/>
  <c r="BL24" i="4" s="1"/>
  <c r="BL33" i="4" s="1"/>
  <c r="CK13" i="4"/>
  <c r="CK24" i="4" s="1"/>
  <c r="CK33" i="4" s="1"/>
  <c r="U13" i="4"/>
  <c r="U24" i="4" s="1"/>
  <c r="U33" i="4" s="1"/>
  <c r="DH13" i="4"/>
  <c r="DH24" i="4" s="1"/>
  <c r="DH33" i="4" s="1"/>
  <c r="DO13" i="4"/>
  <c r="DO24" i="4" s="1"/>
  <c r="DO33" i="4" s="1"/>
  <c r="DV13" i="4"/>
  <c r="DV24" i="4" s="1"/>
  <c r="DV33" i="4" s="1"/>
  <c r="EG13" i="4"/>
  <c r="EG24" i="4" s="1"/>
  <c r="EG33" i="4" s="1"/>
  <c r="BX13" i="4"/>
  <c r="BX24" i="4" s="1"/>
  <c r="BX33" i="4" s="1"/>
  <c r="CP13" i="4"/>
  <c r="CP24" i="4" s="1"/>
  <c r="CP33" i="4" s="1"/>
  <c r="CW13" i="4"/>
  <c r="CW24" i="4" s="1"/>
  <c r="CW33" i="4" s="1"/>
  <c r="BR13" i="4"/>
  <c r="CD13" i="4" s="1"/>
  <c r="CF13" i="4"/>
  <c r="CF24" i="4" s="1"/>
  <c r="CF33" i="4" s="1"/>
  <c r="W13" i="4"/>
  <c r="W24" i="4" s="1"/>
  <c r="W33" i="4" s="1"/>
  <c r="CX13" i="4"/>
  <c r="CX24" i="4" s="1"/>
  <c r="CX33" i="4" s="1"/>
  <c r="DS13" i="4"/>
  <c r="DS24" i="4" s="1"/>
  <c r="DS33" i="4" s="1"/>
  <c r="DZ13" i="4"/>
  <c r="DZ24" i="4" s="1"/>
  <c r="DZ33" i="4" s="1"/>
  <c r="BU13" i="4"/>
  <c r="BU24" i="4" s="1"/>
  <c r="BU33" i="4" s="1"/>
  <c r="CY13" i="4"/>
  <c r="CY24" i="4" s="1"/>
  <c r="CY33" i="4" s="1"/>
  <c r="H13" i="4"/>
  <c r="O13" i="4"/>
  <c r="V13" i="4"/>
  <c r="V24" i="4" s="1"/>
  <c r="V33" i="4" s="1"/>
  <c r="CE13" i="4"/>
  <c r="CE24" i="4" s="1"/>
  <c r="AR13" i="4"/>
  <c r="AR24" i="4" s="1"/>
  <c r="DE13" i="4"/>
  <c r="DE24" i="4" s="1"/>
  <c r="AO13" i="4"/>
  <c r="AO24" i="4" s="1"/>
  <c r="AO33" i="4" s="1"/>
  <c r="CN13" i="4"/>
  <c r="CN24" i="4" s="1"/>
  <c r="CN33" i="4" s="1"/>
  <c r="BE13" i="4"/>
  <c r="BQ13" i="4" s="1"/>
  <c r="DF13" i="4"/>
  <c r="DF24" i="4" s="1"/>
  <c r="DF33" i="4" s="1"/>
  <c r="EB13" i="4"/>
  <c r="EB24" i="4" s="1"/>
  <c r="EB33" i="4" s="1"/>
  <c r="EI13" i="4"/>
  <c r="EI24" i="4" s="1"/>
  <c r="EI33" i="4" s="1"/>
  <c r="BS13" i="4"/>
  <c r="BS24" i="4" s="1"/>
  <c r="BS33" i="4" s="1"/>
  <c r="BZ13" i="4"/>
  <c r="BZ24" i="4" s="1"/>
  <c r="BZ33" i="4" s="1"/>
  <c r="J13" i="4"/>
  <c r="AP13" i="4"/>
  <c r="AP24" i="4" s="1"/>
  <c r="AP33" i="4" s="1"/>
  <c r="D6" i="4"/>
  <c r="FB6" i="4" s="1"/>
  <c r="DA13" i="4"/>
  <c r="DA24" i="4" s="1"/>
  <c r="DA33" i="4" s="1"/>
  <c r="AK13" i="4"/>
  <c r="AK24" i="4" s="1"/>
  <c r="AK33" i="4" s="1"/>
  <c r="AE13" i="4"/>
  <c r="AQ13" i="4" s="1"/>
  <c r="C29" i="8"/>
  <c r="D4" i="4"/>
  <c r="BG390" i="22" l="1"/>
  <c r="BF192" i="22"/>
  <c r="BG263" i="22"/>
  <c r="BG252" i="22" s="1"/>
  <c r="BG155" i="22"/>
  <c r="BH324" i="22"/>
  <c r="BH325" i="22"/>
  <c r="BH184" i="22" s="1"/>
  <c r="BH182" i="22" s="1"/>
  <c r="BE332" i="22"/>
  <c r="BE197" i="22"/>
  <c r="AV193" i="22"/>
  <c r="AV208" i="22" s="1"/>
  <c r="AU206" i="22"/>
  <c r="AU387" i="22"/>
  <c r="AU333" i="22"/>
  <c r="BE24" i="4"/>
  <c r="BQ24" i="4" s="1"/>
  <c r="EE24" i="4"/>
  <c r="EQ24" i="4" s="1"/>
  <c r="R24" i="4"/>
  <c r="R33" i="4" s="1"/>
  <c r="AD33" i="4" s="1"/>
  <c r="BR24" i="4"/>
  <c r="CD24" i="4" s="1"/>
  <c r="BD13" i="4"/>
  <c r="CR24" i="4"/>
  <c r="DD24" i="4" s="1"/>
  <c r="DR24" i="4"/>
  <c r="DR33" i="4" s="1"/>
  <c r="ED33" i="4" s="1"/>
  <c r="CQ13" i="4"/>
  <c r="DQ13" i="4"/>
  <c r="AE24" i="4"/>
  <c r="AE33" i="4" s="1"/>
  <c r="AQ33" i="4" s="1"/>
  <c r="AR33" i="4"/>
  <c r="BD33" i="4" s="1"/>
  <c r="BD24" i="4"/>
  <c r="CQ24" i="4"/>
  <c r="CE33" i="4"/>
  <c r="CQ33" i="4" s="1"/>
  <c r="D34" i="4"/>
  <c r="D8" i="8" s="1"/>
  <c r="E8" i="8" s="1"/>
  <c r="D25" i="4"/>
  <c r="D6" i="8" s="1"/>
  <c r="E6" i="8" s="1"/>
  <c r="D14" i="4"/>
  <c r="FB4" i="4"/>
  <c r="DE33" i="4"/>
  <c r="DQ33" i="4" s="1"/>
  <c r="DQ24" i="4"/>
  <c r="E29" i="8"/>
  <c r="C37" i="8" s="1"/>
  <c r="BG192" i="22" l="1"/>
  <c r="BH390" i="22"/>
  <c r="BH155" i="22"/>
  <c r="BH263" i="22"/>
  <c r="BH252" i="22" s="1"/>
  <c r="BF197" i="22"/>
  <c r="BF332" i="22"/>
  <c r="BI324" i="22"/>
  <c r="BI325" i="22"/>
  <c r="BI184" i="22" s="1"/>
  <c r="BI182" i="22" s="1"/>
  <c r="AW193" i="22"/>
  <c r="AW208" i="22" s="1"/>
  <c r="AV206" i="22"/>
  <c r="AV333" i="22"/>
  <c r="AV387" i="22"/>
  <c r="BE33" i="4"/>
  <c r="BQ33" i="4" s="1"/>
  <c r="AD24" i="4"/>
  <c r="ED24" i="4"/>
  <c r="EE33" i="4"/>
  <c r="EQ33" i="4" s="1"/>
  <c r="BR33" i="4"/>
  <c r="CD33" i="4" s="1"/>
  <c r="CR33" i="4"/>
  <c r="DD33" i="4" s="1"/>
  <c r="D13" i="4"/>
  <c r="FB13" i="4" s="1"/>
  <c r="AQ24" i="4"/>
  <c r="C34" i="8"/>
  <c r="C35" i="8"/>
  <c r="BI263" i="22" l="1"/>
  <c r="BI252" i="22" s="1"/>
  <c r="BI155" i="22"/>
  <c r="BJ325" i="22"/>
  <c r="BJ184" i="22" s="1"/>
  <c r="BJ182" i="22" s="1"/>
  <c r="BJ324" i="22"/>
  <c r="BI390" i="22"/>
  <c r="BH192" i="22"/>
  <c r="BG332" i="22"/>
  <c r="BG197" i="22"/>
  <c r="AX193" i="22"/>
  <c r="AX208" i="22" s="1"/>
  <c r="AW206" i="22"/>
  <c r="AW387" i="22"/>
  <c r="AW333" i="22"/>
  <c r="C36" i="8"/>
  <c r="BK324" i="22" l="1"/>
  <c r="BK325" i="22"/>
  <c r="BK184" i="22" s="1"/>
  <c r="BK182" i="22" s="1"/>
  <c r="BJ263" i="22"/>
  <c r="BJ252" i="22" s="1"/>
  <c r="BJ155" i="22"/>
  <c r="BH332" i="22"/>
  <c r="BH197" i="22"/>
  <c r="BJ390" i="22"/>
  <c r="BI192" i="22"/>
  <c r="AY193" i="22"/>
  <c r="AY208" i="22" s="1"/>
  <c r="AX206" i="22"/>
  <c r="AX387" i="22"/>
  <c r="AX333" i="22"/>
  <c r="H28" i="4"/>
  <c r="H29" i="4"/>
  <c r="F29" i="4"/>
  <c r="F28" i="4"/>
  <c r="J28" i="4"/>
  <c r="J29" i="4"/>
  <c r="N28" i="4"/>
  <c r="N29" i="4"/>
  <c r="O29" i="4"/>
  <c r="O28" i="4"/>
  <c r="E29" i="4"/>
  <c r="E28" i="4"/>
  <c r="L29" i="4"/>
  <c r="L28" i="4"/>
  <c r="G28" i="4"/>
  <c r="G29" i="4"/>
  <c r="I28" i="4"/>
  <c r="I29" i="4"/>
  <c r="M29" i="4"/>
  <c r="M28" i="4"/>
  <c r="K28" i="4"/>
  <c r="K29" i="4"/>
  <c r="BI332" i="22" l="1"/>
  <c r="BI197" i="22"/>
  <c r="BK390" i="22"/>
  <c r="BJ192" i="22"/>
  <c r="BK263" i="22"/>
  <c r="BK252" i="22" s="1"/>
  <c r="BK155" i="22"/>
  <c r="BL324" i="22"/>
  <c r="BL325" i="22"/>
  <c r="BL184" i="22" s="1"/>
  <c r="BL182" i="22" s="1"/>
  <c r="AZ193" i="22"/>
  <c r="AZ208" i="22" s="1"/>
  <c r="AY206" i="22"/>
  <c r="AY387" i="22"/>
  <c r="AY333" i="22"/>
  <c r="I27" i="4"/>
  <c r="G27" i="4"/>
  <c r="K27" i="4"/>
  <c r="M27" i="4"/>
  <c r="E27" i="4"/>
  <c r="N27" i="4"/>
  <c r="F27" i="4"/>
  <c r="Q29" i="4"/>
  <c r="D29" i="4" s="1"/>
  <c r="FB29" i="4" s="1"/>
  <c r="L27" i="4"/>
  <c r="Q28" i="4"/>
  <c r="D28" i="4" s="1"/>
  <c r="FB28" i="4" s="1"/>
  <c r="J27" i="4"/>
  <c r="H27" i="4"/>
  <c r="O27" i="4"/>
  <c r="BL263" i="22" l="1"/>
  <c r="BL252" i="22" s="1"/>
  <c r="BL155" i="22"/>
  <c r="BJ197" i="22"/>
  <c r="BJ332" i="22"/>
  <c r="BM324" i="22"/>
  <c r="BM325" i="22"/>
  <c r="BM184" i="22" s="1"/>
  <c r="BM182" i="22" s="1"/>
  <c r="BK192" i="22"/>
  <c r="BL390" i="22"/>
  <c r="BA193" i="22"/>
  <c r="BA208" i="22" s="1"/>
  <c r="AZ206" i="22"/>
  <c r="AZ387" i="22"/>
  <c r="AZ333" i="22"/>
  <c r="Q27" i="4"/>
  <c r="D27" i="4" s="1"/>
  <c r="FB27" i="4" s="1"/>
  <c r="C40" i="8"/>
  <c r="BK332" i="22" l="1"/>
  <c r="BK197" i="22"/>
  <c r="BM263" i="22"/>
  <c r="BM252" i="22" s="1"/>
  <c r="BM155" i="22"/>
  <c r="BM390" i="22"/>
  <c r="BL192" i="22"/>
  <c r="BN324" i="22"/>
  <c r="BN325" i="22"/>
  <c r="BN184" i="22" s="1"/>
  <c r="BN182" i="22" s="1"/>
  <c r="BA206" i="22"/>
  <c r="BB193" i="22"/>
  <c r="BB208" i="22" s="1"/>
  <c r="BA387" i="22"/>
  <c r="BA333" i="22"/>
  <c r="E30" i="4"/>
  <c r="E21" i="4"/>
  <c r="E22" i="4"/>
  <c r="E17" i="4"/>
  <c r="E18" i="4"/>
  <c r="E19" i="4"/>
  <c r="E20" i="4"/>
  <c r="F30" i="4"/>
  <c r="F21" i="4"/>
  <c r="F18" i="4"/>
  <c r="F19" i="4"/>
  <c r="F22" i="4"/>
  <c r="F20" i="4"/>
  <c r="BM192" i="22" l="1"/>
  <c r="BN390" i="22"/>
  <c r="BO325" i="22"/>
  <c r="BO184" i="22" s="1"/>
  <c r="BO182" i="22" s="1"/>
  <c r="BO324" i="22"/>
  <c r="BL197" i="22"/>
  <c r="BL332" i="22"/>
  <c r="BN263" i="22"/>
  <c r="BN252" i="22" s="1"/>
  <c r="BN155" i="22"/>
  <c r="BC193" i="22"/>
  <c r="BC208" i="22" s="1"/>
  <c r="BB206" i="22"/>
  <c r="BB387" i="22"/>
  <c r="BB333" i="22"/>
  <c r="H22" i="4"/>
  <c r="H18" i="4"/>
  <c r="H19" i="4"/>
  <c r="H21" i="4"/>
  <c r="H20" i="4"/>
  <c r="H30" i="4"/>
  <c r="H17" i="4"/>
  <c r="G30" i="4"/>
  <c r="G19" i="4"/>
  <c r="G20" i="4"/>
  <c r="G21" i="4"/>
  <c r="G18" i="4"/>
  <c r="G22" i="4"/>
  <c r="F17" i="4"/>
  <c r="BP324" i="22" l="1"/>
  <c r="BP325" i="22"/>
  <c r="BP184" i="22" s="1"/>
  <c r="BP182" i="22" s="1"/>
  <c r="BO263" i="22"/>
  <c r="BO252" i="22" s="1"/>
  <c r="BO155" i="22"/>
  <c r="BO390" i="22"/>
  <c r="BN192" i="22"/>
  <c r="BM332" i="22"/>
  <c r="BM197" i="22"/>
  <c r="BC206" i="22"/>
  <c r="BD193" i="22"/>
  <c r="BD208" i="22" s="1"/>
  <c r="BC387" i="22"/>
  <c r="BC333" i="22"/>
  <c r="F16" i="4"/>
  <c r="F24" i="4" s="1"/>
  <c r="E16" i="4"/>
  <c r="E24" i="4" s="1"/>
  <c r="Q24" i="4" s="1"/>
  <c r="D24" i="4" s="1"/>
  <c r="E31" i="4"/>
  <c r="G17" i="4"/>
  <c r="I19" i="4"/>
  <c r="I20" i="4"/>
  <c r="I22" i="4"/>
  <c r="I18" i="4"/>
  <c r="I21" i="4"/>
  <c r="BN197" i="22" l="1"/>
  <c r="BN332" i="22"/>
  <c r="BP155" i="22"/>
  <c r="BP263" i="22"/>
  <c r="BP252" i="22" s="1"/>
  <c r="BP390" i="22"/>
  <c r="BO192" i="22"/>
  <c r="BQ325" i="22"/>
  <c r="BQ184" i="22" s="1"/>
  <c r="BQ182" i="22" s="1"/>
  <c r="BQ324" i="22"/>
  <c r="BD206" i="22"/>
  <c r="BE193" i="22"/>
  <c r="BE208" i="22" s="1"/>
  <c r="BD387" i="22"/>
  <c r="BD333" i="22"/>
  <c r="H16" i="4"/>
  <c r="H24" i="4" s="1"/>
  <c r="G16" i="4"/>
  <c r="G24" i="4" s="1"/>
  <c r="I30" i="4"/>
  <c r="D5" i="8"/>
  <c r="E5" i="8" s="1"/>
  <c r="FB24" i="4"/>
  <c r="G31" i="4"/>
  <c r="J22" i="4"/>
  <c r="J18" i="4"/>
  <c r="J19" i="4"/>
  <c r="J21" i="4"/>
  <c r="J20" i="4"/>
  <c r="J30" i="4"/>
  <c r="I17" i="4"/>
  <c r="E33" i="4"/>
  <c r="Q33" i="4" s="1"/>
  <c r="D33" i="4" s="1"/>
  <c r="BQ390" i="22" l="1"/>
  <c r="BP192" i="22"/>
  <c r="BP332" i="22" s="1"/>
  <c r="BR325" i="22"/>
  <c r="BR184" i="22" s="1"/>
  <c r="BR182" i="22" s="1"/>
  <c r="BR324" i="22"/>
  <c r="BQ263" i="22"/>
  <c r="BQ252" i="22" s="1"/>
  <c r="BQ155" i="22"/>
  <c r="BO332" i="22"/>
  <c r="BO197" i="22"/>
  <c r="BE206" i="22"/>
  <c r="BF193" i="22"/>
  <c r="BF208" i="22" s="1"/>
  <c r="BE387" i="22"/>
  <c r="BE333" i="22"/>
  <c r="F31" i="4"/>
  <c r="F33" i="4" s="1"/>
  <c r="I16" i="4"/>
  <c r="I24" i="4" s="1"/>
  <c r="G33" i="4"/>
  <c r="K22" i="4"/>
  <c r="K21" i="4"/>
  <c r="K30" i="4"/>
  <c r="K20" i="4"/>
  <c r="K18" i="4"/>
  <c r="K19" i="4"/>
  <c r="D7" i="8"/>
  <c r="E7" i="8" s="1"/>
  <c r="FB33" i="4"/>
  <c r="J17" i="4"/>
  <c r="BR155" i="22" l="1"/>
  <c r="BR263" i="22"/>
  <c r="BR252" i="22" s="1"/>
  <c r="BQ192" i="22"/>
  <c r="BR390" i="22"/>
  <c r="BS325" i="22"/>
  <c r="BS184" i="22" s="1"/>
  <c r="BS182" i="22" s="1"/>
  <c r="BS324" i="22"/>
  <c r="BF206" i="22"/>
  <c r="BG193" i="22"/>
  <c r="BG208" i="22" s="1"/>
  <c r="BF387" i="22"/>
  <c r="BF333" i="22"/>
  <c r="H31" i="4"/>
  <c r="H33" i="4" s="1"/>
  <c r="J16" i="4"/>
  <c r="J24" i="4" s="1"/>
  <c r="I31" i="4"/>
  <c r="K17" i="4"/>
  <c r="L20" i="4"/>
  <c r="L18" i="4"/>
  <c r="L19" i="4"/>
  <c r="L30" i="4"/>
  <c r="L21" i="4"/>
  <c r="L22" i="4"/>
  <c r="BQ197" i="22" l="1"/>
  <c r="BQ332" i="22"/>
  <c r="BT324" i="22"/>
  <c r="BT325" i="22"/>
  <c r="BT184" i="22" s="1"/>
  <c r="BT182" i="22" s="1"/>
  <c r="BS263" i="22"/>
  <c r="BS252" i="22" s="1"/>
  <c r="BS155" i="22"/>
  <c r="BS390" i="22"/>
  <c r="BR192" i="22"/>
  <c r="BG206" i="22"/>
  <c r="BH193" i="22"/>
  <c r="BH208" i="22" s="1"/>
  <c r="BG333" i="22"/>
  <c r="BG387" i="22"/>
  <c r="K16" i="4"/>
  <c r="K24" i="4" s="1"/>
  <c r="J31" i="4"/>
  <c r="J33" i="4" s="1"/>
  <c r="L17" i="4"/>
  <c r="I33" i="4"/>
  <c r="M30" i="4"/>
  <c r="M22" i="4"/>
  <c r="M19" i="4"/>
  <c r="M18" i="4"/>
  <c r="M21" i="4"/>
  <c r="M20" i="4"/>
  <c r="BT263" i="22" l="1"/>
  <c r="BT252" i="22" s="1"/>
  <c r="BT155" i="22"/>
  <c r="BU325" i="22"/>
  <c r="BU184" i="22" s="1"/>
  <c r="BU182" i="22" s="1"/>
  <c r="BU324" i="22"/>
  <c r="BT390" i="22"/>
  <c r="BS192" i="22"/>
  <c r="BR332" i="22"/>
  <c r="BR197" i="22"/>
  <c r="BH206" i="22"/>
  <c r="BI193" i="22"/>
  <c r="BI208" i="22" s="1"/>
  <c r="BH387" i="22"/>
  <c r="BH333" i="22"/>
  <c r="L16" i="4"/>
  <c r="L24" i="4" s="1"/>
  <c r="K31" i="4"/>
  <c r="M17" i="4"/>
  <c r="N18" i="4"/>
  <c r="N21" i="4"/>
  <c r="N30" i="4"/>
  <c r="N20" i="4"/>
  <c r="N19" i="4"/>
  <c r="N22" i="4"/>
  <c r="BV324" i="22" l="1"/>
  <c r="BV325" i="22"/>
  <c r="BV184" i="22" s="1"/>
  <c r="BV182" i="22" s="1"/>
  <c r="BU155" i="22"/>
  <c r="BU263" i="22"/>
  <c r="BU252" i="22" s="1"/>
  <c r="BS332" i="22"/>
  <c r="BS197" i="22"/>
  <c r="BU390" i="22"/>
  <c r="BT192" i="22"/>
  <c r="BI206" i="22"/>
  <c r="BJ193" i="22"/>
  <c r="BJ208" i="22" s="1"/>
  <c r="BI387" i="22"/>
  <c r="BI333" i="22"/>
  <c r="L31" i="4"/>
  <c r="L33" i="4" s="1"/>
  <c r="M31" i="4"/>
  <c r="N17" i="4"/>
  <c r="K33" i="4"/>
  <c r="M16" i="4"/>
  <c r="O19" i="4"/>
  <c r="Q19" i="4" s="1"/>
  <c r="D19" i="4" s="1"/>
  <c r="FB19" i="4" s="1"/>
  <c r="O30" i="4"/>
  <c r="Q30" i="4" s="1"/>
  <c r="D30" i="4" s="1"/>
  <c r="FB30" i="4" s="1"/>
  <c r="O22" i="4"/>
  <c r="Q22" i="4" s="1"/>
  <c r="D22" i="4" s="1"/>
  <c r="FB22" i="4" s="1"/>
  <c r="O21" i="4"/>
  <c r="Q21" i="4" s="1"/>
  <c r="D21" i="4" s="1"/>
  <c r="FB21" i="4" s="1"/>
  <c r="O18" i="4"/>
  <c r="Q18" i="4" s="1"/>
  <c r="D18" i="4" s="1"/>
  <c r="FB18" i="4" s="1"/>
  <c r="O20" i="4"/>
  <c r="Q20" i="4" s="1"/>
  <c r="D20" i="4" s="1"/>
  <c r="FB20" i="4" s="1"/>
  <c r="BT332" i="22" l="1"/>
  <c r="BT197" i="22"/>
  <c r="BV390" i="22"/>
  <c r="BU192" i="22"/>
  <c r="BV263" i="22"/>
  <c r="BV252" i="22" s="1"/>
  <c r="BV155" i="22"/>
  <c r="BW325" i="22"/>
  <c r="BW184" i="22" s="1"/>
  <c r="BW182" i="22" s="1"/>
  <c r="BW324" i="22"/>
  <c r="BJ206" i="22"/>
  <c r="BK193" i="22"/>
  <c r="BK208" i="22" s="1"/>
  <c r="BJ387" i="22"/>
  <c r="BJ333" i="22"/>
  <c r="N16" i="4"/>
  <c r="N24" i="4" s="1"/>
  <c r="M24" i="4"/>
  <c r="M33" i="4" s="1"/>
  <c r="O17" i="4"/>
  <c r="Q17" i="4" s="1"/>
  <c r="D17" i="4" s="1"/>
  <c r="FB17" i="4" s="1"/>
  <c r="BX324" i="22" l="1"/>
  <c r="BX325" i="22"/>
  <c r="BX184" i="22" s="1"/>
  <c r="BX182" i="22" s="1"/>
  <c r="BU332" i="22"/>
  <c r="BU197" i="22"/>
  <c r="BW263" i="22"/>
  <c r="BW252" i="22" s="1"/>
  <c r="BW155" i="22"/>
  <c r="BW390" i="22"/>
  <c r="BV192" i="22"/>
  <c r="BK206" i="22"/>
  <c r="BL193" i="22"/>
  <c r="BL208" i="22" s="1"/>
  <c r="BK387" i="22"/>
  <c r="BK333" i="22"/>
  <c r="O16" i="4"/>
  <c r="N31" i="4"/>
  <c r="BV332" i="22" l="1"/>
  <c r="BV197" i="22"/>
  <c r="BX263" i="22"/>
  <c r="BX252" i="22" s="1"/>
  <c r="BX155" i="22"/>
  <c r="BX390" i="22"/>
  <c r="BW192" i="22"/>
  <c r="BY325" i="22"/>
  <c r="BY184" i="22" s="1"/>
  <c r="BY182" i="22" s="1"/>
  <c r="BY324" i="22"/>
  <c r="BL206" i="22"/>
  <c r="BM193" i="22"/>
  <c r="BM208" i="22" s="1"/>
  <c r="BL333" i="22"/>
  <c r="BL387" i="22"/>
  <c r="O31" i="4"/>
  <c r="Q31" i="4" s="1"/>
  <c r="D31" i="4" s="1"/>
  <c r="FB31" i="4" s="1"/>
  <c r="N33" i="4"/>
  <c r="O24" i="4"/>
  <c r="Q16" i="4"/>
  <c r="D16" i="4" s="1"/>
  <c r="FB16" i="4" s="1"/>
  <c r="BZ325" i="22" l="1"/>
  <c r="BZ184" i="22" s="1"/>
  <c r="BZ182" i="22" s="1"/>
  <c r="BZ324" i="22"/>
  <c r="BY390" i="22"/>
  <c r="BX192" i="22"/>
  <c r="BY263" i="22"/>
  <c r="BY252" i="22" s="1"/>
  <c r="BY155" i="22"/>
  <c r="BW332" i="22"/>
  <c r="BW197" i="22"/>
  <c r="BM206" i="22"/>
  <c r="BN193" i="22"/>
  <c r="BN208" i="22" s="1"/>
  <c r="BM387" i="22"/>
  <c r="BM333" i="22"/>
  <c r="O33" i="4"/>
  <c r="BX332" i="22" l="1"/>
  <c r="BX197" i="22"/>
  <c r="BZ390" i="22"/>
  <c r="BY192" i="22"/>
  <c r="CA325" i="22"/>
  <c r="CA184" i="22" s="1"/>
  <c r="CA182" i="22" s="1"/>
  <c r="CA324" i="22"/>
  <c r="BZ155" i="22"/>
  <c r="BZ263" i="22"/>
  <c r="BZ252" i="22" s="1"/>
  <c r="BN206" i="22"/>
  <c r="BO193" i="22"/>
  <c r="BO208" i="22" s="1"/>
  <c r="BN387" i="22"/>
  <c r="BN333" i="22"/>
  <c r="D13" i="8"/>
  <c r="D14" i="8" s="1"/>
  <c r="E14" i="8" s="1"/>
  <c r="BY332" i="22" l="1"/>
  <c r="BY197" i="22"/>
  <c r="CA390" i="22"/>
  <c r="BZ192" i="22"/>
  <c r="CB324" i="22"/>
  <c r="CB325" i="22"/>
  <c r="CB184" i="22" s="1"/>
  <c r="CB182" i="22" s="1"/>
  <c r="CA263" i="22"/>
  <c r="CA252" i="22" s="1"/>
  <c r="CA155" i="22"/>
  <c r="BO206" i="22"/>
  <c r="BP193" i="22"/>
  <c r="BP208" i="22" s="1"/>
  <c r="BO387" i="22"/>
  <c r="BO333" i="22"/>
  <c r="E13" i="8"/>
  <c r="CB390" i="22" l="1"/>
  <c r="CA192" i="22"/>
  <c r="CB263" i="22"/>
  <c r="CB252" i="22" s="1"/>
  <c r="CB155" i="22"/>
  <c r="BZ332" i="22"/>
  <c r="BZ197" i="22"/>
  <c r="CC325" i="22"/>
  <c r="CC184" i="22" s="1"/>
  <c r="CC182" i="22" s="1"/>
  <c r="CC324" i="22"/>
  <c r="BP206" i="22"/>
  <c r="BQ193" i="22"/>
  <c r="BQ208" i="22" s="1"/>
  <c r="BP387" i="22"/>
  <c r="BP333" i="22"/>
  <c r="D19" i="8"/>
  <c r="CD325" i="22" l="1"/>
  <c r="CD184" i="22" s="1"/>
  <c r="CD182" i="22" s="1"/>
  <c r="CD324" i="22"/>
  <c r="CC390" i="22"/>
  <c r="CB192" i="22"/>
  <c r="CB332" i="22" s="1"/>
  <c r="CA332" i="22"/>
  <c r="CA197" i="22"/>
  <c r="CC155" i="22"/>
  <c r="CC263" i="22"/>
  <c r="CC252" i="22" s="1"/>
  <c r="BQ206" i="22"/>
  <c r="BR193" i="22"/>
  <c r="BR208" i="22" s="1"/>
  <c r="BQ387" i="22"/>
  <c r="BQ333" i="22"/>
  <c r="C33" i="8"/>
  <c r="C42" i="8" s="1"/>
  <c r="C39" i="8"/>
  <c r="CC192" i="22" l="1"/>
  <c r="CD390" i="22"/>
  <c r="CE325" i="22"/>
  <c r="CE184" i="22" s="1"/>
  <c r="CE182" i="22" s="1"/>
  <c r="CE324" i="22"/>
  <c r="CD263" i="22"/>
  <c r="CD252" i="22" s="1"/>
  <c r="CD155" i="22"/>
  <c r="BR206" i="22"/>
  <c r="BS193" i="22"/>
  <c r="BS208" i="22" s="1"/>
  <c r="BR387" i="22"/>
  <c r="BR333" i="22"/>
  <c r="D20" i="8"/>
  <c r="CF324" i="22" l="1"/>
  <c r="CF325" i="22"/>
  <c r="CF184" i="22" s="1"/>
  <c r="CF182" i="22" s="1"/>
  <c r="CE263" i="22"/>
  <c r="CE252" i="22" s="1"/>
  <c r="CE155" i="22"/>
  <c r="CE390" i="22"/>
  <c r="CD192" i="22"/>
  <c r="CC332" i="22"/>
  <c r="CC197" i="22"/>
  <c r="BS206" i="22"/>
  <c r="BT193" i="22"/>
  <c r="BT208" i="22" s="1"/>
  <c r="BS387" i="22"/>
  <c r="BS333" i="22"/>
  <c r="D10" i="8"/>
  <c r="E10" i="8" s="1"/>
  <c r="CF390" i="22" l="1"/>
  <c r="CE192" i="22"/>
  <c r="CF263" i="22"/>
  <c r="CF252" i="22" s="1"/>
  <c r="CF155" i="22"/>
  <c r="CD332" i="22"/>
  <c r="CD197" i="22"/>
  <c r="CG325" i="22"/>
  <c r="CG184" i="22" s="1"/>
  <c r="CG182" i="22" s="1"/>
  <c r="CG324" i="22"/>
  <c r="BT206" i="22"/>
  <c r="BU193" i="22"/>
  <c r="BU208" i="22" s="1"/>
  <c r="BT387" i="22"/>
  <c r="BT333" i="22"/>
  <c r="CH325" i="22" l="1"/>
  <c r="CH184" i="22" s="1"/>
  <c r="CH182" i="22" s="1"/>
  <c r="CH324" i="22"/>
  <c r="CG390" i="22"/>
  <c r="CF192" i="22"/>
  <c r="CE332" i="22"/>
  <c r="CE197" i="22"/>
  <c r="CG263" i="22"/>
  <c r="CG252" i="22" s="1"/>
  <c r="CG155" i="22"/>
  <c r="BU206" i="22"/>
  <c r="BV193" i="22"/>
  <c r="BV208" i="22" s="1"/>
  <c r="BU387" i="22"/>
  <c r="BU333" i="22"/>
  <c r="CH390" i="22" l="1"/>
  <c r="CG192" i="22"/>
  <c r="CF332" i="22"/>
  <c r="CF197" i="22"/>
  <c r="CI325" i="22"/>
  <c r="CI184" i="22" s="1"/>
  <c r="CI182" i="22" s="1"/>
  <c r="CI324" i="22"/>
  <c r="CH263" i="22"/>
  <c r="CH252" i="22" s="1"/>
  <c r="CH155" i="22"/>
  <c r="BV206" i="22"/>
  <c r="BW193" i="22"/>
  <c r="BW208" i="22" s="1"/>
  <c r="BV387" i="22"/>
  <c r="BV333" i="22"/>
  <c r="CI390" i="22" l="1"/>
  <c r="CH192" i="22"/>
  <c r="CJ325" i="22"/>
  <c r="CJ184" i="22" s="1"/>
  <c r="CJ182" i="22" s="1"/>
  <c r="CJ324" i="22"/>
  <c r="CG332" i="22"/>
  <c r="CG197" i="22"/>
  <c r="CI263" i="22"/>
  <c r="CI252" i="22" s="1"/>
  <c r="CI155" i="22"/>
  <c r="BW206" i="22"/>
  <c r="BX193" i="22"/>
  <c r="BX208" i="22" s="1"/>
  <c r="BW333" i="22"/>
  <c r="BW387" i="22"/>
  <c r="CJ390" i="22" l="1"/>
  <c r="CI192" i="22"/>
  <c r="CK325" i="22"/>
  <c r="CK184" i="22" s="1"/>
  <c r="CK182" i="22" s="1"/>
  <c r="CK324" i="22"/>
  <c r="CJ263" i="22"/>
  <c r="CJ252" i="22" s="1"/>
  <c r="CJ155" i="22"/>
  <c r="CH332" i="22"/>
  <c r="CH197" i="22"/>
  <c r="BX206" i="22"/>
  <c r="BY193" i="22"/>
  <c r="BY208" i="22" s="1"/>
  <c r="BX387" i="22"/>
  <c r="BX333" i="22"/>
  <c r="CL325" i="22" l="1"/>
  <c r="CL184" i="22" s="1"/>
  <c r="CL182" i="22" s="1"/>
  <c r="CL324" i="22"/>
  <c r="CK263" i="22"/>
  <c r="CK252" i="22" s="1"/>
  <c r="CK155" i="22"/>
  <c r="CJ192" i="22"/>
  <c r="CK390" i="22"/>
  <c r="CI332" i="22"/>
  <c r="CI197" i="22"/>
  <c r="BY206" i="22"/>
  <c r="BZ193" i="22"/>
  <c r="BZ208" i="22" s="1"/>
  <c r="BY387" i="22"/>
  <c r="BY333" i="22"/>
  <c r="CL390" i="22" l="1"/>
  <c r="CK192" i="22"/>
  <c r="CM325" i="22"/>
  <c r="CM184" i="22" s="1"/>
  <c r="CM182" i="22" s="1"/>
  <c r="CM324" i="22"/>
  <c r="CJ332" i="22"/>
  <c r="CJ197" i="22"/>
  <c r="CL263" i="22"/>
  <c r="CL252" i="22" s="1"/>
  <c r="CL155" i="22"/>
  <c r="BZ206" i="22"/>
  <c r="CA193" i="22"/>
  <c r="CA208" i="22" s="1"/>
  <c r="BZ387" i="22"/>
  <c r="BZ333" i="22"/>
  <c r="CM390" i="22" l="1"/>
  <c r="CL192" i="22"/>
  <c r="CN324" i="22"/>
  <c r="CN325" i="22"/>
  <c r="CN184" i="22" s="1"/>
  <c r="CN182" i="22" s="1"/>
  <c r="CM263" i="22"/>
  <c r="CM252" i="22" s="1"/>
  <c r="CM155" i="22"/>
  <c r="CK332" i="22"/>
  <c r="CK197" i="22"/>
  <c r="CA206" i="22"/>
  <c r="CB193" i="22"/>
  <c r="CB208" i="22" s="1"/>
  <c r="CA387" i="22"/>
  <c r="CA333" i="22"/>
  <c r="CO325" i="22" l="1"/>
  <c r="CO184" i="22" s="1"/>
  <c r="CO182" i="22" s="1"/>
  <c r="CO324" i="22"/>
  <c r="CN263" i="22"/>
  <c r="CN252" i="22" s="1"/>
  <c r="CN155" i="22"/>
  <c r="CN390" i="22"/>
  <c r="CM192" i="22"/>
  <c r="CL332" i="22"/>
  <c r="CL197" i="22"/>
  <c r="CB206" i="22"/>
  <c r="CC193" i="22"/>
  <c r="CC208" i="22" s="1"/>
  <c r="CB333" i="22"/>
  <c r="CB387" i="22"/>
  <c r="CO390" i="22" l="1"/>
  <c r="CN192" i="22"/>
  <c r="CN332" i="22" s="1"/>
  <c r="CM332" i="22"/>
  <c r="CM197" i="22"/>
  <c r="CP324" i="22"/>
  <c r="CP325" i="22"/>
  <c r="CP184" i="22" s="1"/>
  <c r="CP182" i="22" s="1"/>
  <c r="CO263" i="22"/>
  <c r="CO252" i="22" s="1"/>
  <c r="CO155" i="22"/>
  <c r="CC206" i="22"/>
  <c r="CD193" i="22"/>
  <c r="CD208" i="22" s="1"/>
  <c r="CC387" i="22"/>
  <c r="CC333" i="22"/>
  <c r="CP390" i="22" l="1"/>
  <c r="CO192" i="22"/>
  <c r="CP263" i="22"/>
  <c r="CP252" i="22" s="1"/>
  <c r="CP155" i="22"/>
  <c r="CQ325" i="22"/>
  <c r="CQ184" i="22" s="1"/>
  <c r="CQ182" i="22" s="1"/>
  <c r="CQ324" i="22"/>
  <c r="CD206" i="22"/>
  <c r="CE193" i="22"/>
  <c r="CE208" i="22" s="1"/>
  <c r="CD387" i="22"/>
  <c r="CD333" i="22"/>
  <c r="CR325" i="22" l="1"/>
  <c r="CR184" i="22" s="1"/>
  <c r="CR182" i="22" s="1"/>
  <c r="CR324" i="22"/>
  <c r="CO197" i="22"/>
  <c r="CO332" i="22"/>
  <c r="CQ390" i="22"/>
  <c r="CP192" i="22"/>
  <c r="CQ263" i="22"/>
  <c r="CQ252" i="22" s="1"/>
  <c r="CQ155" i="22"/>
  <c r="CE206" i="22"/>
  <c r="CF193" i="22"/>
  <c r="CF208" i="22" s="1"/>
  <c r="CE387" i="22"/>
  <c r="CE333" i="22"/>
  <c r="CR390" i="22" l="1"/>
  <c r="CQ192" i="22"/>
  <c r="CP197" i="22"/>
  <c r="CP332" i="22"/>
  <c r="CS325" i="22"/>
  <c r="CS184" i="22" s="1"/>
  <c r="CS182" i="22" s="1"/>
  <c r="CS324" i="22"/>
  <c r="CR263" i="22"/>
  <c r="CR252" i="22" s="1"/>
  <c r="CR155" i="22"/>
  <c r="CF206" i="22"/>
  <c r="CG193" i="22"/>
  <c r="CG208" i="22" s="1"/>
  <c r="CF387" i="22"/>
  <c r="CF333" i="22"/>
  <c r="CS390" i="22" l="1"/>
  <c r="CR192" i="22"/>
  <c r="CT325" i="22"/>
  <c r="CT184" i="22" s="1"/>
  <c r="CT182" i="22" s="1"/>
  <c r="CT324" i="22"/>
  <c r="CQ332" i="22"/>
  <c r="CQ197" i="22"/>
  <c r="CS263" i="22"/>
  <c r="CS252" i="22" s="1"/>
  <c r="CS155" i="22"/>
  <c r="CG206" i="22"/>
  <c r="CH193" i="22"/>
  <c r="CH208" i="22" s="1"/>
  <c r="CG387" i="22"/>
  <c r="CG333" i="22"/>
  <c r="CS192" i="22" l="1"/>
  <c r="CT390" i="22"/>
  <c r="CU324" i="22"/>
  <c r="CU325" i="22"/>
  <c r="CU184" i="22" s="1"/>
  <c r="CU182" i="22" s="1"/>
  <c r="CT263" i="22"/>
  <c r="CT252" i="22" s="1"/>
  <c r="CT155" i="22"/>
  <c r="CR332" i="22"/>
  <c r="CR197" i="22"/>
  <c r="CH206" i="22"/>
  <c r="CI193" i="22"/>
  <c r="CI208" i="22" s="1"/>
  <c r="CH387" i="22"/>
  <c r="CH333" i="22"/>
  <c r="CU263" i="22" l="1"/>
  <c r="CU252" i="22" s="1"/>
  <c r="CU155" i="22"/>
  <c r="CV324" i="22"/>
  <c r="CV325" i="22"/>
  <c r="CV184" i="22" s="1"/>
  <c r="CV182" i="22" s="1"/>
  <c r="CU390" i="22"/>
  <c r="CT192" i="22"/>
  <c r="CS332" i="22"/>
  <c r="CS197" i="22"/>
  <c r="CI206" i="22"/>
  <c r="CJ193" i="22"/>
  <c r="CJ208" i="22" s="1"/>
  <c r="CI387" i="22"/>
  <c r="CI333" i="22"/>
  <c r="CV263" i="22" l="1"/>
  <c r="CV252" i="22" s="1"/>
  <c r="CV155" i="22"/>
  <c r="CW325" i="22"/>
  <c r="CW184" i="22" s="1"/>
  <c r="CW182" i="22" s="1"/>
  <c r="CW324" i="22"/>
  <c r="CV390" i="22"/>
  <c r="CU192" i="22"/>
  <c r="CT332" i="22"/>
  <c r="CT197" i="22"/>
  <c r="CJ206" i="22"/>
  <c r="CK193" i="22"/>
  <c r="CK208" i="22" s="1"/>
  <c r="CJ387" i="22"/>
  <c r="CJ333" i="22"/>
  <c r="CX325" i="22" l="1"/>
  <c r="CX184" i="22" s="1"/>
  <c r="CX182" i="22" s="1"/>
  <c r="CX324" i="22"/>
  <c r="CW263" i="22"/>
  <c r="CW252" i="22" s="1"/>
  <c r="CW155" i="22"/>
  <c r="CU197" i="22"/>
  <c r="CU332" i="22"/>
  <c r="CW390" i="22"/>
  <c r="CV192" i="22"/>
  <c r="CK206" i="22"/>
  <c r="CL193" i="22"/>
  <c r="CL208" i="22" s="1"/>
  <c r="CK387" i="22"/>
  <c r="CK333" i="22"/>
  <c r="CX390" i="22" l="1"/>
  <c r="CW192" i="22"/>
  <c r="CV197" i="22"/>
  <c r="CV332" i="22"/>
  <c r="CY324" i="22"/>
  <c r="CY325" i="22"/>
  <c r="CY184" i="22" s="1"/>
  <c r="CY182" i="22" s="1"/>
  <c r="CX263" i="22"/>
  <c r="CX252" i="22" s="1"/>
  <c r="CX155" i="22"/>
  <c r="CL206" i="22"/>
  <c r="CM193" i="22"/>
  <c r="CM208" i="22" s="1"/>
  <c r="CL387" i="22"/>
  <c r="CL333" i="22"/>
  <c r="CY390" i="22" l="1"/>
  <c r="CX192" i="22"/>
  <c r="CY263" i="22"/>
  <c r="CY252" i="22" s="1"/>
  <c r="CY155" i="22"/>
  <c r="CW197" i="22"/>
  <c r="CW332" i="22"/>
  <c r="CZ324" i="22"/>
  <c r="CZ325" i="22"/>
  <c r="CZ184" i="22" s="1"/>
  <c r="CZ182" i="22" s="1"/>
  <c r="CM206" i="22"/>
  <c r="CN193" i="22"/>
  <c r="CN208" i="22" s="1"/>
  <c r="CM333" i="22"/>
  <c r="CM387" i="22"/>
  <c r="CZ263" i="22" l="1"/>
  <c r="CZ252" i="22" s="1"/>
  <c r="CZ155" i="22"/>
  <c r="CZ390" i="22"/>
  <c r="CY192" i="22"/>
  <c r="CX332" i="22"/>
  <c r="CX197" i="22"/>
  <c r="DA325" i="22"/>
  <c r="DA184" i="22" s="1"/>
  <c r="DA182" i="22" s="1"/>
  <c r="DA324" i="22"/>
  <c r="CN206" i="22"/>
  <c r="CO193" i="22"/>
  <c r="CO208" i="22" s="1"/>
  <c r="CN387" i="22"/>
  <c r="CN333" i="22"/>
  <c r="CY332" i="22" l="1"/>
  <c r="CY197" i="22"/>
  <c r="DA263" i="22"/>
  <c r="DA252" i="22" s="1"/>
  <c r="DA155" i="22"/>
  <c r="CZ192" i="22"/>
  <c r="CZ332" i="22" s="1"/>
  <c r="DA390" i="22"/>
  <c r="DB325" i="22"/>
  <c r="DB184" i="22" s="1"/>
  <c r="DB182" i="22" s="1"/>
  <c r="DB324" i="22"/>
  <c r="CO206" i="22"/>
  <c r="CP193" i="22"/>
  <c r="CP208" i="22" s="1"/>
  <c r="CO387" i="22"/>
  <c r="CO333" i="22"/>
  <c r="DC324" i="22" l="1"/>
  <c r="DC325" i="22"/>
  <c r="DC184" i="22" s="1"/>
  <c r="DC182" i="22" s="1"/>
  <c r="DA192" i="22"/>
  <c r="DB390" i="22"/>
  <c r="DB155" i="22"/>
  <c r="DB263" i="22"/>
  <c r="DB252" i="22" s="1"/>
  <c r="CP206" i="22"/>
  <c r="CQ193" i="22"/>
  <c r="CQ208" i="22" s="1"/>
  <c r="CP387" i="22"/>
  <c r="CP333" i="22"/>
  <c r="DA332" i="22" l="1"/>
  <c r="DA197" i="22"/>
  <c r="DC263" i="22"/>
  <c r="DC252" i="22" s="1"/>
  <c r="DC155" i="22"/>
  <c r="DC390" i="22"/>
  <c r="DB192" i="22"/>
  <c r="DD324" i="22"/>
  <c r="DD325" i="22"/>
  <c r="DD184" i="22" s="1"/>
  <c r="DD182" i="22" s="1"/>
  <c r="CQ206" i="22"/>
  <c r="CR193" i="22"/>
  <c r="CR208" i="22" s="1"/>
  <c r="CQ387" i="22"/>
  <c r="CQ333" i="22"/>
  <c r="DD263" i="22" l="1"/>
  <c r="DD252" i="22" s="1"/>
  <c r="DD155" i="22"/>
  <c r="DD390" i="22"/>
  <c r="DC192" i="22"/>
  <c r="DE325" i="22"/>
  <c r="DE184" i="22" s="1"/>
  <c r="DE182" i="22" s="1"/>
  <c r="DE324" i="22"/>
  <c r="DB332" i="22"/>
  <c r="DB197" i="22"/>
  <c r="CR206" i="22"/>
  <c r="CS193" i="22"/>
  <c r="CS208" i="22" s="1"/>
  <c r="CR333" i="22"/>
  <c r="CR387" i="22"/>
  <c r="DC197" i="22" l="1"/>
  <c r="DC332" i="22"/>
  <c r="DF324" i="22"/>
  <c r="DF325" i="22"/>
  <c r="DF184" i="22" s="1"/>
  <c r="DF182" i="22" s="1"/>
  <c r="DE390" i="22"/>
  <c r="DD192" i="22"/>
  <c r="DE263" i="22"/>
  <c r="DE252" i="22" s="1"/>
  <c r="DE155" i="22"/>
  <c r="CS206" i="22"/>
  <c r="CT193" i="22"/>
  <c r="CT208" i="22" s="1"/>
  <c r="CS387" i="22"/>
  <c r="CS333" i="22"/>
  <c r="DF263" i="22" l="1"/>
  <c r="DF252" i="22" s="1"/>
  <c r="DF155" i="22"/>
  <c r="DG324" i="22"/>
  <c r="DG325" i="22"/>
  <c r="DG184" i="22" s="1"/>
  <c r="DG182" i="22" s="1"/>
  <c r="DF390" i="22"/>
  <c r="DE192" i="22"/>
  <c r="DD332" i="22"/>
  <c r="DD197" i="22"/>
  <c r="CT206" i="22"/>
  <c r="CU193" i="22"/>
  <c r="CU208" i="22" s="1"/>
  <c r="CT387" i="22"/>
  <c r="CT333" i="22"/>
  <c r="DG263" i="22" l="1"/>
  <c r="DG252" i="22" s="1"/>
  <c r="DG155" i="22"/>
  <c r="DH325" i="22"/>
  <c r="DH184" i="22" s="1"/>
  <c r="DH324" i="22"/>
  <c r="DE197" i="22"/>
  <c r="DE332" i="22"/>
  <c r="DG390" i="22"/>
  <c r="DF192" i="22"/>
  <c r="CU206" i="22"/>
  <c r="CV193" i="22"/>
  <c r="CV208" i="22" s="1"/>
  <c r="CU387" i="22"/>
  <c r="CU333" i="22"/>
  <c r="DF332" i="22" l="1"/>
  <c r="DF197" i="22"/>
  <c r="DI324" i="22"/>
  <c r="DI325" i="22"/>
  <c r="DI184" i="22" s="1"/>
  <c r="DI182" i="22" s="1"/>
  <c r="DH182" i="22"/>
  <c r="DG192" i="22"/>
  <c r="DH390" i="22"/>
  <c r="CV206" i="22"/>
  <c r="CW193" i="22"/>
  <c r="CW208" i="22" s="1"/>
  <c r="CV387" i="22"/>
  <c r="CV333" i="22"/>
  <c r="DG332" i="22" l="1"/>
  <c r="DG197" i="22"/>
  <c r="DJ325" i="22"/>
  <c r="DJ324" i="22"/>
  <c r="DH263" i="22"/>
  <c r="DH155" i="22"/>
  <c r="DI263" i="22"/>
  <c r="DI252" i="22" s="1"/>
  <c r="DI155" i="22"/>
  <c r="CW206" i="22"/>
  <c r="CX193" i="22"/>
  <c r="CX208" i="22" s="1"/>
  <c r="CW387" i="22"/>
  <c r="CW333" i="22"/>
  <c r="DK325" i="22" l="1"/>
  <c r="DK184" i="22" s="1"/>
  <c r="DK182" i="22" s="1"/>
  <c r="DK324" i="22"/>
  <c r="DJ184" i="22"/>
  <c r="DI390" i="22"/>
  <c r="DJ390" i="22" s="1"/>
  <c r="DH192" i="22"/>
  <c r="DI192" i="22"/>
  <c r="DH252" i="22"/>
  <c r="CX206" i="22"/>
  <c r="CY193" i="22"/>
  <c r="CY208" i="22" s="1"/>
  <c r="CX387" i="22"/>
  <c r="CX333" i="22"/>
  <c r="DJ182" i="22" l="1"/>
  <c r="DH197" i="22"/>
  <c r="DH332" i="22"/>
  <c r="DL325" i="22"/>
  <c r="DL324" i="22"/>
  <c r="DI332" i="22"/>
  <c r="DI197" i="22"/>
  <c r="DK263" i="22"/>
  <c r="DK252" i="22" s="1"/>
  <c r="DK155" i="22"/>
  <c r="CY206" i="22"/>
  <c r="CZ193" i="22"/>
  <c r="CZ208" i="22" s="1"/>
  <c r="CY387" i="22"/>
  <c r="CY333" i="22"/>
  <c r="DK192" i="22" l="1"/>
  <c r="DM325" i="22"/>
  <c r="DM184" i="22" s="1"/>
  <c r="DM182" i="22" s="1"/>
  <c r="DM324" i="22"/>
  <c r="DL184" i="22"/>
  <c r="DJ263" i="22"/>
  <c r="DJ155" i="22"/>
  <c r="CZ206" i="22"/>
  <c r="DA193" i="22"/>
  <c r="DA208" i="22" s="1"/>
  <c r="CZ387" i="22"/>
  <c r="CZ333" i="22"/>
  <c r="DN325" i="22" l="1"/>
  <c r="DN324" i="22"/>
  <c r="DL182" i="22"/>
  <c r="DM263" i="22"/>
  <c r="DM252" i="22" s="1"/>
  <c r="DM155" i="22"/>
  <c r="DK390" i="22"/>
  <c r="DL390" i="22" s="1"/>
  <c r="DJ192" i="22"/>
  <c r="DK332" i="22"/>
  <c r="DK197" i="22"/>
  <c r="DJ252" i="22"/>
  <c r="DA206" i="22"/>
  <c r="DB193" i="22"/>
  <c r="DB208" i="22" s="1"/>
  <c r="DA387" i="22"/>
  <c r="DA333" i="22"/>
  <c r="DJ332" i="22" l="1"/>
  <c r="DJ197" i="22"/>
  <c r="DL263" i="22"/>
  <c r="DL155" i="22"/>
  <c r="DM192" i="22"/>
  <c r="DO324" i="22"/>
  <c r="DO325" i="22"/>
  <c r="DO184" i="22" s="1"/>
  <c r="DO182" i="22" s="1"/>
  <c r="DN184" i="22"/>
  <c r="DB206" i="22"/>
  <c r="DC193" i="22"/>
  <c r="DC208" i="22" s="1"/>
  <c r="DB387" i="22"/>
  <c r="DB333" i="22"/>
  <c r="DN182" i="22" l="1"/>
  <c r="DO155" i="22"/>
  <c r="DO263" i="22"/>
  <c r="DO252" i="22" s="1"/>
  <c r="DP324" i="22"/>
  <c r="DP325" i="22"/>
  <c r="DL192" i="22"/>
  <c r="DM390" i="22"/>
  <c r="DN390" i="22" s="1"/>
  <c r="DM332" i="22"/>
  <c r="DM197" i="22"/>
  <c r="DL252" i="22"/>
  <c r="DC206" i="22"/>
  <c r="DD193" i="22"/>
  <c r="DD208" i="22" s="1"/>
  <c r="DC333" i="22"/>
  <c r="DC387" i="22"/>
  <c r="DO192" i="22" l="1"/>
  <c r="DL332" i="22"/>
  <c r="DP184" i="22"/>
  <c r="C325" i="22"/>
  <c r="DN263" i="22"/>
  <c r="DN155" i="22"/>
  <c r="DD206" i="22"/>
  <c r="DE193" i="22"/>
  <c r="DE208" i="22" s="1"/>
  <c r="DD387" i="22"/>
  <c r="DD333" i="22"/>
  <c r="DN252" i="22" l="1"/>
  <c r="DP182" i="22"/>
  <c r="C184" i="22"/>
  <c r="DO390" i="22"/>
  <c r="DP390" i="22" s="1"/>
  <c r="DN192" i="22"/>
  <c r="DO332" i="22"/>
  <c r="DO197" i="22"/>
  <c r="DE206" i="22"/>
  <c r="DF193" i="22"/>
  <c r="DF208" i="22" s="1"/>
  <c r="DE387" i="22"/>
  <c r="DE333" i="22"/>
  <c r="DN332" i="22" l="1"/>
  <c r="DN197" i="22"/>
  <c r="C213" i="22"/>
  <c r="DP263" i="22"/>
  <c r="DP155" i="22"/>
  <c r="C182" i="22"/>
  <c r="DF206" i="22"/>
  <c r="DG193" i="22"/>
  <c r="DG208" i="22" s="1"/>
  <c r="DF387" i="22"/>
  <c r="DF333" i="22"/>
  <c r="DP192" i="22" l="1"/>
  <c r="C155" i="22"/>
  <c r="DP252" i="22"/>
  <c r="C263" i="22"/>
  <c r="DG206" i="22"/>
  <c r="DH193" i="22"/>
  <c r="DH208" i="22" s="1"/>
  <c r="DG387" i="22"/>
  <c r="DG333" i="22"/>
  <c r="C303" i="22" l="1"/>
  <c r="Y20" i="20"/>
  <c r="C252" i="22"/>
  <c r="DP332" i="22"/>
  <c r="DP197" i="22"/>
  <c r="C192" i="22"/>
  <c r="DH206" i="22"/>
  <c r="DI193" i="22"/>
  <c r="DI208" i="22" s="1"/>
  <c r="DH333" i="22"/>
  <c r="DH387" i="22"/>
  <c r="C212" i="22" l="1"/>
  <c r="C332" i="22"/>
  <c r="C301" i="22"/>
  <c r="C269" i="22"/>
  <c r="C268" i="22"/>
  <c r="Z20" i="20"/>
  <c r="Y22" i="20"/>
  <c r="Z22" i="20" s="1"/>
  <c r="DI206" i="22"/>
  <c r="DJ193" i="22"/>
  <c r="DJ208" i="22" s="1"/>
  <c r="DI387" i="22"/>
  <c r="DI333" i="22"/>
  <c r="C294" i="22" l="1"/>
  <c r="AC294" i="22"/>
  <c r="A269" i="22"/>
  <c r="C305" i="22"/>
  <c r="D14" i="20"/>
  <c r="AC293" i="22"/>
  <c r="A268" i="22"/>
  <c r="C293" i="22"/>
  <c r="DJ206" i="22"/>
  <c r="DK193" i="22"/>
  <c r="DK208" i="22" s="1"/>
  <c r="DJ387" i="22"/>
  <c r="DJ333" i="22"/>
  <c r="AC305" i="22" l="1"/>
  <c r="D20" i="20" s="1"/>
  <c r="D17" i="20"/>
  <c r="DK206" i="22"/>
  <c r="DL193" i="22"/>
  <c r="DL208" i="22" s="1"/>
  <c r="DK387" i="22"/>
  <c r="DK333" i="22"/>
  <c r="DL206" i="22" l="1"/>
  <c r="DM193" i="22"/>
  <c r="DM208" i="22" s="1"/>
  <c r="DL387" i="22"/>
  <c r="DL333" i="22"/>
  <c r="DM206" i="22" l="1"/>
  <c r="DN193" i="22"/>
  <c r="DN208" i="22" s="1"/>
  <c r="DM387" i="22"/>
  <c r="DM333" i="22"/>
  <c r="DN206" i="22" l="1"/>
  <c r="DO193" i="22"/>
  <c r="DO208" i="22" s="1"/>
  <c r="DN387" i="22"/>
  <c r="DN333" i="22"/>
  <c r="DP193" i="22" l="1"/>
  <c r="DO206" i="22"/>
  <c r="DO387" i="22"/>
  <c r="DO333" i="22"/>
  <c r="DP206" i="22" l="1"/>
  <c r="DP208" i="22"/>
  <c r="DP387" i="22"/>
  <c r="DP333" i="22"/>
  <c r="C214" i="22" s="1"/>
  <c r="C215" i="22" l="1"/>
  <c r="Y31" i="20"/>
  <c r="AD215" i="22" l="1"/>
  <c r="Z33" i="20" s="1"/>
  <c r="Z32" i="20"/>
  <c r="AM282" i="22" l="1"/>
  <c r="AM283" i="22" s="1"/>
  <c r="AR195" i="22"/>
  <c r="AR197" i="22" l="1"/>
  <c r="AR198" i="22" l="1"/>
  <c r="AR200" i="22" l="1"/>
  <c r="AR201" i="22"/>
  <c r="AS198" i="22"/>
  <c r="AR202" i="22" l="1"/>
  <c r="AR271" i="22" s="1"/>
  <c r="AS200" i="22"/>
  <c r="AS201" i="22"/>
  <c r="AT198" i="22"/>
  <c r="AR204" i="22" l="1"/>
  <c r="AS202" i="22"/>
  <c r="AS271" i="22" s="1"/>
  <c r="AT200" i="22"/>
  <c r="AT201" i="22"/>
  <c r="AU198" i="22"/>
  <c r="AT202" i="22" l="1"/>
  <c r="AT271" i="22" s="1"/>
  <c r="AS204" i="22"/>
  <c r="AU200" i="22"/>
  <c r="AU201" i="22"/>
  <c r="AV198" i="22"/>
  <c r="AT204" i="22" l="1"/>
  <c r="AU202" i="22"/>
  <c r="AU271" i="22" s="1"/>
  <c r="AV200" i="22"/>
  <c r="AV201" i="22"/>
  <c r="AW198" i="22"/>
  <c r="AV202" i="22" l="1"/>
  <c r="AV271" i="22" s="1"/>
  <c r="AU204" i="22"/>
  <c r="AW200" i="22"/>
  <c r="AW201" i="22"/>
  <c r="AX198" i="22"/>
  <c r="AW202" i="22" l="1"/>
  <c r="AW271" i="22" s="1"/>
  <c r="AV204" i="22"/>
  <c r="AX200" i="22"/>
  <c r="AX201" i="22"/>
  <c r="AY198" i="22"/>
  <c r="AW204" i="22" l="1"/>
  <c r="AX202" i="22"/>
  <c r="AX271" i="22" s="1"/>
  <c r="AY200" i="22"/>
  <c r="AY201" i="22"/>
  <c r="AZ198" i="22"/>
  <c r="AX204" i="22" l="1"/>
  <c r="AY202" i="22"/>
  <c r="AY204" i="22" s="1"/>
  <c r="AZ200" i="22"/>
  <c r="AZ201" i="22"/>
  <c r="BA198" i="22"/>
  <c r="AY271" i="22" l="1"/>
  <c r="AY279" i="22" s="1"/>
  <c r="AY282" i="22" s="1"/>
  <c r="AZ202" i="22"/>
  <c r="AZ204" i="22" s="1"/>
  <c r="BA200" i="22"/>
  <c r="BA201" i="22"/>
  <c r="BB198" i="22"/>
  <c r="AY281" i="22" l="1"/>
  <c r="AY283" i="22" s="1"/>
  <c r="AY274" i="22"/>
  <c r="AY273" i="22" s="1"/>
  <c r="BD195" i="22" s="1"/>
  <c r="BD197" i="22" s="1"/>
  <c r="AZ271" i="22"/>
  <c r="BA202" i="22"/>
  <c r="BA271" i="22" s="1"/>
  <c r="BB200" i="22"/>
  <c r="BB201" i="22"/>
  <c r="BC198" i="22"/>
  <c r="BA204" i="22" l="1"/>
  <c r="BB202" i="22"/>
  <c r="BB271" i="22" s="1"/>
  <c r="BC200" i="22"/>
  <c r="BC201" i="22"/>
  <c r="BD198" i="22"/>
  <c r="BB204" i="22" l="1"/>
  <c r="BC202" i="22"/>
  <c r="BC271" i="22" s="1"/>
  <c r="BD200" i="22"/>
  <c r="BD201" i="22"/>
  <c r="BE198" i="22"/>
  <c r="BC204" i="22" l="1"/>
  <c r="BD202" i="22"/>
  <c r="BD271" i="22" s="1"/>
  <c r="BE200" i="22"/>
  <c r="BE201" i="22"/>
  <c r="BF198" i="22"/>
  <c r="BD204" i="22" l="1"/>
  <c r="BE202" i="22"/>
  <c r="BE271" i="22" s="1"/>
  <c r="BF200" i="22"/>
  <c r="BF201" i="22"/>
  <c r="BG198" i="22"/>
  <c r="BF202" i="22" l="1"/>
  <c r="BF271" i="22" s="1"/>
  <c r="BE204" i="22"/>
  <c r="BG200" i="22"/>
  <c r="BG201" i="22"/>
  <c r="BH198" i="22"/>
  <c r="BF204" i="22" l="1"/>
  <c r="BG202" i="22"/>
  <c r="BG271" i="22" s="1"/>
  <c r="BH200" i="22"/>
  <c r="BH201" i="22"/>
  <c r="BI198" i="22"/>
  <c r="BG204" i="22" l="1"/>
  <c r="BH202" i="22"/>
  <c r="BH271" i="22" s="1"/>
  <c r="BI200" i="22"/>
  <c r="BI201" i="22"/>
  <c r="BJ198" i="22"/>
  <c r="BI202" i="22" l="1"/>
  <c r="BI271" i="22" s="1"/>
  <c r="BH204" i="22"/>
  <c r="BJ200" i="22"/>
  <c r="BJ201" i="22"/>
  <c r="BK198" i="22"/>
  <c r="BI204" i="22" l="1"/>
  <c r="BJ202" i="22"/>
  <c r="BJ271" i="22" s="1"/>
  <c r="BK200" i="22"/>
  <c r="BK201" i="22"/>
  <c r="BL198" i="22"/>
  <c r="BJ204" i="22" l="1"/>
  <c r="BK202" i="22"/>
  <c r="BK271" i="22" s="1"/>
  <c r="BK281" i="22" s="1"/>
  <c r="BL200" i="22"/>
  <c r="BL201" i="22"/>
  <c r="BM198" i="22"/>
  <c r="BK279" i="22" l="1"/>
  <c r="BK282" i="22" s="1"/>
  <c r="BK283" i="22" s="1"/>
  <c r="BK204" i="22"/>
  <c r="BL202" i="22"/>
  <c r="BL271" i="22" s="1"/>
  <c r="BM200" i="22"/>
  <c r="BM201" i="22"/>
  <c r="BN198" i="22"/>
  <c r="BK274" i="22" l="1"/>
  <c r="BK273" i="22" s="1"/>
  <c r="BP195" i="22" s="1"/>
  <c r="BP197" i="22" s="1"/>
  <c r="BM202" i="22"/>
  <c r="BM271" i="22" s="1"/>
  <c r="BL204" i="22"/>
  <c r="BN200" i="22"/>
  <c r="BN201" i="22"/>
  <c r="BO198" i="22"/>
  <c r="BN202" i="22" l="1"/>
  <c r="BN271" i="22" s="1"/>
  <c r="BM204" i="22"/>
  <c r="BO200" i="22"/>
  <c r="BO201" i="22"/>
  <c r="BP198" i="22"/>
  <c r="BN204" i="22" l="1"/>
  <c r="BO202" i="22"/>
  <c r="BO271" i="22" s="1"/>
  <c r="BP200" i="22"/>
  <c r="BP201" i="22"/>
  <c r="BQ198" i="22"/>
  <c r="BP202" i="22" l="1"/>
  <c r="BP271" i="22" s="1"/>
  <c r="BO204" i="22"/>
  <c r="BQ200" i="22"/>
  <c r="BQ201" i="22"/>
  <c r="BR198" i="22"/>
  <c r="BP204" i="22" l="1"/>
  <c r="BQ202" i="22"/>
  <c r="BQ271" i="22" s="1"/>
  <c r="BR200" i="22"/>
  <c r="BR201" i="22"/>
  <c r="BS198" i="22"/>
  <c r="BQ204" i="22" l="1"/>
  <c r="BR202" i="22"/>
  <c r="BR204" i="22" s="1"/>
  <c r="BS200" i="22"/>
  <c r="BS201" i="22"/>
  <c r="BT198" i="22"/>
  <c r="BR271" i="22" l="1"/>
  <c r="BS202" i="22"/>
  <c r="BS204" i="22" s="1"/>
  <c r="BT200" i="22"/>
  <c r="BT201" i="22"/>
  <c r="BU198" i="22"/>
  <c r="BS271" i="22" l="1"/>
  <c r="BT202" i="22"/>
  <c r="BT204" i="22" s="1"/>
  <c r="BU200" i="22"/>
  <c r="BU201" i="22"/>
  <c r="BV198" i="22"/>
  <c r="BT271" i="22" l="1"/>
  <c r="BU202" i="22"/>
  <c r="BU271" i="22" s="1"/>
  <c r="BV200" i="22"/>
  <c r="BV201" i="22"/>
  <c r="BW198" i="22"/>
  <c r="BV202" i="22" l="1"/>
  <c r="BV204" i="22" s="1"/>
  <c r="BU204" i="22"/>
  <c r="BW200" i="22"/>
  <c r="BW201" i="22"/>
  <c r="BX198" i="22"/>
  <c r="BV271" i="22" l="1"/>
  <c r="BW202" i="22"/>
  <c r="BW271" i="22" s="1"/>
  <c r="BX200" i="22"/>
  <c r="BX201" i="22"/>
  <c r="BY198" i="22"/>
  <c r="BW279" i="22" l="1"/>
  <c r="BW282" i="22" s="1"/>
  <c r="BX202" i="22"/>
  <c r="BX271" i="22" s="1"/>
  <c r="BW204" i="22"/>
  <c r="BY200" i="22"/>
  <c r="BY201" i="22"/>
  <c r="BW281" i="22"/>
  <c r="BZ198" i="22"/>
  <c r="BW274" i="22" l="1"/>
  <c r="BW273" i="22" s="1"/>
  <c r="CB195" i="22" s="1"/>
  <c r="CB197" i="22" s="1"/>
  <c r="BX204" i="22"/>
  <c r="BY202" i="22"/>
  <c r="BY271" i="22" s="1"/>
  <c r="BZ200" i="22"/>
  <c r="BZ201" i="22"/>
  <c r="BW283" i="22"/>
  <c r="CA198" i="22"/>
  <c r="BY204" i="22" l="1"/>
  <c r="BZ202" i="22"/>
  <c r="BZ271" i="22" s="1"/>
  <c r="CA200" i="22"/>
  <c r="CA201" i="22"/>
  <c r="CB198" i="22"/>
  <c r="BZ204" i="22" l="1"/>
  <c r="CA202" i="22"/>
  <c r="CA271" i="22" s="1"/>
  <c r="CB200" i="22"/>
  <c r="CB201" i="22"/>
  <c r="CC198" i="22"/>
  <c r="CA204" i="22" l="1"/>
  <c r="CB202" i="22"/>
  <c r="CB271" i="22" s="1"/>
  <c r="CC200" i="22"/>
  <c r="CC201" i="22"/>
  <c r="CD198" i="22"/>
  <c r="CB204" i="22" l="1"/>
  <c r="CC202" i="22"/>
  <c r="CC271" i="22" s="1"/>
  <c r="CD200" i="22"/>
  <c r="CD201" i="22"/>
  <c r="CE198" i="22"/>
  <c r="CC204" i="22" l="1"/>
  <c r="CD202" i="22"/>
  <c r="CD271" i="22" s="1"/>
  <c r="CE200" i="22"/>
  <c r="CE201" i="22"/>
  <c r="CF198" i="22"/>
  <c r="CE202" i="22" l="1"/>
  <c r="CE271" i="22" s="1"/>
  <c r="CD204" i="22"/>
  <c r="CF200" i="22"/>
  <c r="CF201" i="22"/>
  <c r="CG198" i="22"/>
  <c r="CE204" i="22" l="1"/>
  <c r="CF202" i="22"/>
  <c r="CF271" i="22" s="1"/>
  <c r="CG200" i="22"/>
  <c r="CG201" i="22"/>
  <c r="CH198" i="22"/>
  <c r="CG202" i="22" l="1"/>
  <c r="CG271" i="22" s="1"/>
  <c r="CF204" i="22"/>
  <c r="CH200" i="22"/>
  <c r="CH201" i="22"/>
  <c r="CI198" i="22"/>
  <c r="CH202" i="22" l="1"/>
  <c r="CH271" i="22" s="1"/>
  <c r="CG204" i="22"/>
  <c r="CI200" i="22"/>
  <c r="CI201" i="22"/>
  <c r="CJ198" i="22"/>
  <c r="CH204" i="22" l="1"/>
  <c r="CI202" i="22"/>
  <c r="CI271" i="22" s="1"/>
  <c r="CI279" i="22" s="1"/>
  <c r="CJ200" i="22"/>
  <c r="CJ201" i="22"/>
  <c r="CK198" i="22"/>
  <c r="CI204" i="22" l="1"/>
  <c r="CJ202" i="22"/>
  <c r="CJ271" i="22" s="1"/>
  <c r="CK200" i="22"/>
  <c r="CK201" i="22"/>
  <c r="CI281" i="22"/>
  <c r="CI274" i="22"/>
  <c r="CI273" i="22" s="1"/>
  <c r="CN195" i="22" s="1"/>
  <c r="CN197" i="22" s="1"/>
  <c r="CI282" i="22"/>
  <c r="CL198" i="22"/>
  <c r="CJ204" i="22" l="1"/>
  <c r="CK202" i="22"/>
  <c r="CK204" i="22" s="1"/>
  <c r="CL200" i="22"/>
  <c r="CL201" i="22"/>
  <c r="CI283" i="22"/>
  <c r="CM198" i="22"/>
  <c r="CL202" i="22" l="1"/>
  <c r="CL271" i="22" s="1"/>
  <c r="CK271" i="22"/>
  <c r="CM200" i="22"/>
  <c r="CM201" i="22"/>
  <c r="CN198" i="22"/>
  <c r="CL204" i="22" l="1"/>
  <c r="CM202" i="22"/>
  <c r="CM271" i="22" s="1"/>
  <c r="CN200" i="22"/>
  <c r="CN201" i="22"/>
  <c r="CO198" i="22"/>
  <c r="CM204" i="22" l="1"/>
  <c r="CN202" i="22"/>
  <c r="CN271" i="22" s="1"/>
  <c r="CO200" i="22"/>
  <c r="CO201" i="22"/>
  <c r="CP198" i="22"/>
  <c r="CN204" i="22" l="1"/>
  <c r="CO202" i="22"/>
  <c r="CO271" i="22" s="1"/>
  <c r="CP200" i="22"/>
  <c r="CP201" i="22"/>
  <c r="CQ198" i="22"/>
  <c r="CP202" i="22" l="1"/>
  <c r="CP271" i="22" s="1"/>
  <c r="CO204" i="22"/>
  <c r="CQ200" i="22"/>
  <c r="CQ201" i="22"/>
  <c r="CR198" i="22"/>
  <c r="CP204" i="22" l="1"/>
  <c r="CQ202" i="22"/>
  <c r="CQ271" i="22" s="1"/>
  <c r="CR200" i="22"/>
  <c r="CR201" i="22"/>
  <c r="CS198" i="22"/>
  <c r="CR202" i="22" l="1"/>
  <c r="CR271" i="22" s="1"/>
  <c r="CQ204" i="22"/>
  <c r="CS200" i="22"/>
  <c r="CS201" i="22"/>
  <c r="CT198" i="22"/>
  <c r="CR204" i="22" l="1"/>
  <c r="CS202" i="22"/>
  <c r="CS271" i="22" s="1"/>
  <c r="CT200" i="22"/>
  <c r="CT201" i="22"/>
  <c r="CU198" i="22"/>
  <c r="CS204" i="22" l="1"/>
  <c r="CT202" i="22"/>
  <c r="CT271" i="22" s="1"/>
  <c r="CU200" i="22"/>
  <c r="CU201" i="22"/>
  <c r="CV198" i="22"/>
  <c r="CT204" i="22" l="1"/>
  <c r="CU202" i="22"/>
  <c r="CU271" i="22" s="1"/>
  <c r="CU279" i="22" s="1"/>
  <c r="CV200" i="22"/>
  <c r="CV201" i="22"/>
  <c r="CW198" i="22"/>
  <c r="CU204" i="22" l="1"/>
  <c r="CV202" i="22"/>
  <c r="CV271" i="22" s="1"/>
  <c r="CW200" i="22"/>
  <c r="CW201" i="22"/>
  <c r="CU281" i="22"/>
  <c r="CU274" i="22"/>
  <c r="CU273" i="22" s="1"/>
  <c r="CZ195" i="22" s="1"/>
  <c r="CZ197" i="22" s="1"/>
  <c r="CU282" i="22"/>
  <c r="CX198" i="22"/>
  <c r="CV204" i="22" l="1"/>
  <c r="CW202" i="22"/>
  <c r="CW204" i="22" s="1"/>
  <c r="CX200" i="22"/>
  <c r="CX201" i="22"/>
  <c r="CU283" i="22"/>
  <c r="CY198" i="22"/>
  <c r="CX202" i="22" l="1"/>
  <c r="CX271" i="22" s="1"/>
  <c r="CW271" i="22"/>
  <c r="CY200" i="22"/>
  <c r="CY201" i="22"/>
  <c r="CZ198" i="22"/>
  <c r="CY202" i="22" l="1"/>
  <c r="CY271" i="22" s="1"/>
  <c r="CX204" i="22"/>
  <c r="CZ200" i="22"/>
  <c r="CZ201" i="22"/>
  <c r="DA198" i="22"/>
  <c r="CZ202" i="22" l="1"/>
  <c r="CZ271" i="22" s="1"/>
  <c r="CY204" i="22"/>
  <c r="DA200" i="22"/>
  <c r="DA201" i="22"/>
  <c r="DB198" i="22"/>
  <c r="CZ204" i="22" l="1"/>
  <c r="DA202" i="22"/>
  <c r="DA271" i="22" s="1"/>
  <c r="DB200" i="22"/>
  <c r="DB201" i="22"/>
  <c r="DC198" i="22"/>
  <c r="DA204" i="22" l="1"/>
  <c r="DB202" i="22"/>
  <c r="DB271" i="22" s="1"/>
  <c r="DC200" i="22"/>
  <c r="DC201" i="22"/>
  <c r="DD198" i="22"/>
  <c r="DC202" i="22" l="1"/>
  <c r="DC271" i="22" s="1"/>
  <c r="DB204" i="22"/>
  <c r="DD200" i="22"/>
  <c r="DD201" i="22"/>
  <c r="DE198" i="22"/>
  <c r="DD202" i="22" l="1"/>
  <c r="DD271" i="22" s="1"/>
  <c r="DC204" i="22"/>
  <c r="DE200" i="22"/>
  <c r="DE201" i="22"/>
  <c r="DF198" i="22"/>
  <c r="DE202" i="22" l="1"/>
  <c r="DE271" i="22" s="1"/>
  <c r="DD204" i="22"/>
  <c r="DF200" i="22"/>
  <c r="DF201" i="22"/>
  <c r="DG198" i="22"/>
  <c r="DE204" i="22" l="1"/>
  <c r="DF202" i="22"/>
  <c r="DF271" i="22" s="1"/>
  <c r="DG200" i="22"/>
  <c r="DG201" i="22"/>
  <c r="DH198" i="22"/>
  <c r="DF204" i="22" l="1"/>
  <c r="DG202" i="22"/>
  <c r="DG271" i="22" s="1"/>
  <c r="DG279" i="22" s="1"/>
  <c r="DH200" i="22"/>
  <c r="DH201" i="22"/>
  <c r="DI198" i="22"/>
  <c r="DH202" i="22" l="1"/>
  <c r="DH271" i="22" s="1"/>
  <c r="DG204" i="22"/>
  <c r="DI200" i="22"/>
  <c r="DI201" i="22"/>
  <c r="DG281" i="22"/>
  <c r="DG274" i="22"/>
  <c r="DG273" i="22" s="1"/>
  <c r="DL195" i="22" s="1"/>
  <c r="DL197" i="22" s="1"/>
  <c r="DG282" i="22"/>
  <c r="DJ198" i="22"/>
  <c r="DH204" i="22" l="1"/>
  <c r="DI202" i="22"/>
  <c r="DI204" i="22" s="1"/>
  <c r="DJ200" i="22"/>
  <c r="DJ201" i="22"/>
  <c r="DG283" i="22"/>
  <c r="C197" i="22"/>
  <c r="DK198" i="22"/>
  <c r="DI271" i="22" l="1"/>
  <c r="DJ202" i="22"/>
  <c r="DJ271" i="22" s="1"/>
  <c r="DK200" i="22"/>
  <c r="DK201" i="22"/>
  <c r="DL198" i="22"/>
  <c r="DK202" i="22" l="1"/>
  <c r="DK271" i="22" s="1"/>
  <c r="DJ204" i="22"/>
  <c r="DL200" i="22"/>
  <c r="DL201" i="22"/>
  <c r="DM198" i="22"/>
  <c r="DK204" i="22" l="1"/>
  <c r="DL202" i="22"/>
  <c r="DL271" i="22" s="1"/>
  <c r="DM200" i="22"/>
  <c r="DM201" i="22"/>
  <c r="DN198" i="22"/>
  <c r="DM202" i="22" l="1"/>
  <c r="DM271" i="22" s="1"/>
  <c r="DL204" i="22"/>
  <c r="DN200" i="22"/>
  <c r="DN201" i="22"/>
  <c r="DO198" i="22"/>
  <c r="DM204" i="22" l="1"/>
  <c r="DN202" i="22"/>
  <c r="DN271" i="22" s="1"/>
  <c r="DO200" i="22"/>
  <c r="DO201" i="22"/>
  <c r="DP198" i="22"/>
  <c r="DN204" i="22" l="1"/>
  <c r="DO202" i="22"/>
  <c r="DO271" i="22" s="1"/>
  <c r="DP200" i="22"/>
  <c r="DP201" i="22"/>
  <c r="DP202" i="22" l="1"/>
  <c r="DO204" i="22"/>
  <c r="AD205" i="22"/>
  <c r="AD335" i="22"/>
  <c r="AD336" i="22" s="1"/>
  <c r="AE335" i="22"/>
  <c r="DP271" i="22" l="1"/>
  <c r="DS281" i="22" s="1"/>
  <c r="C202" i="22"/>
  <c r="DP204" i="22"/>
  <c r="AE336" i="22"/>
  <c r="AE388" i="22"/>
  <c r="AF335" i="22"/>
  <c r="AD209" i="22"/>
  <c r="AE205" i="22"/>
  <c r="AD207" i="22"/>
  <c r="DS279" i="22" l="1"/>
  <c r="DS282" i="22" s="1"/>
  <c r="DS283" i="22" s="1"/>
  <c r="AF388" i="22"/>
  <c r="AF336" i="22"/>
  <c r="AF205" i="22"/>
  <c r="AE209" i="22"/>
  <c r="AE207" i="22"/>
  <c r="AG335" i="22"/>
  <c r="DS274" i="22" l="1"/>
  <c r="AF207" i="22"/>
  <c r="AG205" i="22"/>
  <c r="AF209" i="22"/>
  <c r="AG336" i="22"/>
  <c r="AG388" i="22"/>
  <c r="AH335" i="22"/>
  <c r="AI335" i="22" l="1"/>
  <c r="AH205" i="22"/>
  <c r="AG207" i="22"/>
  <c r="AG209" i="22"/>
  <c r="AH388" i="22"/>
  <c r="AH336" i="22"/>
  <c r="AJ335" i="22" l="1"/>
  <c r="AI336" i="22"/>
  <c r="AI388" i="22"/>
  <c r="AI205" i="22"/>
  <c r="AH207" i="22"/>
  <c r="AH209" i="22"/>
  <c r="AK335" i="22" l="1"/>
  <c r="AJ388" i="22"/>
  <c r="AJ336" i="22"/>
  <c r="AI209" i="22"/>
  <c r="AI207" i="22"/>
  <c r="AJ205" i="22"/>
  <c r="AK388" i="22" l="1"/>
  <c r="AK336" i="22"/>
  <c r="AJ209" i="22"/>
  <c r="AJ207" i="22"/>
  <c r="AK205" i="22"/>
  <c r="AL335" i="22"/>
  <c r="AL336" i="22" l="1"/>
  <c r="AL388" i="22"/>
  <c r="AM335" i="22"/>
  <c r="AK207" i="22"/>
  <c r="AL205" i="22"/>
  <c r="AK209" i="22"/>
  <c r="AL209" i="22" l="1"/>
  <c r="AL207" i="22"/>
  <c r="AM205" i="22"/>
  <c r="AN335" i="22"/>
  <c r="AM388" i="22"/>
  <c r="AM336" i="22"/>
  <c r="AM209" i="22" l="1"/>
  <c r="AM207" i="22"/>
  <c r="AN205" i="22"/>
  <c r="AO335" i="22"/>
  <c r="AN336" i="22"/>
  <c r="AN388" i="22"/>
  <c r="AP335" i="22" l="1"/>
  <c r="AN209" i="22"/>
  <c r="AN207" i="22"/>
  <c r="AO205" i="22"/>
  <c r="AO388" i="22"/>
  <c r="AO336" i="22"/>
  <c r="AQ335" i="22" l="1"/>
  <c r="AP205" i="22"/>
  <c r="AO209" i="22"/>
  <c r="AO207" i="22"/>
  <c r="AP336" i="22"/>
  <c r="AP388" i="22"/>
  <c r="AR335" i="22" l="1"/>
  <c r="AQ205" i="22"/>
  <c r="AP209" i="22"/>
  <c r="AP207" i="22"/>
  <c r="AQ388" i="22"/>
  <c r="AQ336" i="22"/>
  <c r="AS335" i="22" l="1"/>
  <c r="AQ209" i="22"/>
  <c r="AQ207" i="22"/>
  <c r="AR205" i="22"/>
  <c r="AR336" i="22"/>
  <c r="AR388" i="22"/>
  <c r="AT335" i="22" l="1"/>
  <c r="AS336" i="22"/>
  <c r="AS388" i="22"/>
  <c r="AR207" i="22"/>
  <c r="AS205" i="22"/>
  <c r="AR209" i="22"/>
  <c r="AU335" i="22" l="1"/>
  <c r="AT388" i="22"/>
  <c r="AT336" i="22"/>
  <c r="AS209" i="22"/>
  <c r="AS207" i="22"/>
  <c r="AT205" i="22"/>
  <c r="AV335" i="22" l="1"/>
  <c r="AU205" i="22"/>
  <c r="AT209" i="22"/>
  <c r="AT207" i="22"/>
  <c r="AU336" i="22"/>
  <c r="AU388" i="22"/>
  <c r="AW335" i="22" l="1"/>
  <c r="AU207" i="22"/>
  <c r="AU209" i="22"/>
  <c r="AV205" i="22"/>
  <c r="AV336" i="22"/>
  <c r="AV388" i="22"/>
  <c r="AX335" i="22" l="1"/>
  <c r="AV207" i="22"/>
  <c r="AV209" i="22"/>
  <c r="AW205" i="22"/>
  <c r="AW388" i="22"/>
  <c r="AW336" i="22"/>
  <c r="AY335" i="22" l="1"/>
  <c r="AX388" i="22"/>
  <c r="AX336" i="22"/>
  <c r="AX205" i="22"/>
  <c r="AW209" i="22"/>
  <c r="AW207" i="22"/>
  <c r="AY205" i="22" l="1"/>
  <c r="AX207" i="22"/>
  <c r="AX209" i="22"/>
  <c r="AZ335" i="22"/>
  <c r="AY388" i="22"/>
  <c r="AY336" i="22"/>
  <c r="AZ336" i="22" l="1"/>
  <c r="AZ388" i="22"/>
  <c r="BA335" i="22"/>
  <c r="AY209" i="22"/>
  <c r="AY207" i="22"/>
  <c r="AZ205" i="22"/>
  <c r="AZ207" i="22" l="1"/>
  <c r="AZ209" i="22"/>
  <c r="BA205" i="22"/>
  <c r="BB335" i="22"/>
  <c r="BA388" i="22"/>
  <c r="BA336" i="22"/>
  <c r="BC335" i="22" l="1"/>
  <c r="BB205" i="22"/>
  <c r="BA207" i="22"/>
  <c r="BA209" i="22"/>
  <c r="BB336" i="22"/>
  <c r="BB388" i="22"/>
  <c r="BD335" i="22" l="1"/>
  <c r="BB207" i="22"/>
  <c r="BC205" i="22"/>
  <c r="BB209" i="22"/>
  <c r="BC336" i="22"/>
  <c r="BC388" i="22"/>
  <c r="BC209" i="22" l="1"/>
  <c r="BD205" i="22"/>
  <c r="BC207" i="22"/>
  <c r="BE335" i="22"/>
  <c r="BD388" i="22"/>
  <c r="BD336" i="22"/>
  <c r="BE388" i="22" l="1"/>
  <c r="BE336" i="22"/>
  <c r="BE205" i="22"/>
  <c r="BD209" i="22"/>
  <c r="BD207" i="22"/>
  <c r="DS273" i="22"/>
  <c r="BF205" i="22" l="1"/>
  <c r="BE207" i="22"/>
  <c r="BE209" i="22"/>
  <c r="BF335" i="22"/>
  <c r="BF336" i="22" s="1"/>
  <c r="BG335" i="22"/>
  <c r="BF388" i="22"/>
  <c r="DX195" i="22"/>
  <c r="C195" i="22" s="1"/>
  <c r="C273" i="22"/>
  <c r="Y25" i="20" s="1"/>
  <c r="Z25" i="20" l="1"/>
  <c r="BF207" i="22"/>
  <c r="BF209" i="22"/>
  <c r="BG205" i="22"/>
  <c r="BG388" i="22"/>
  <c r="BG336" i="22"/>
  <c r="BH335" i="22"/>
  <c r="BH336" i="22" l="1"/>
  <c r="BH388" i="22"/>
  <c r="BG207" i="22"/>
  <c r="BH205" i="22"/>
  <c r="BG209" i="22"/>
  <c r="BI335" i="22" l="1"/>
  <c r="BI336" i="22" s="1"/>
  <c r="BH209" i="22"/>
  <c r="BH207" i="22"/>
  <c r="BI205" i="22"/>
  <c r="BJ335" i="22"/>
  <c r="BI388" i="22"/>
  <c r="BJ205" i="22" l="1"/>
  <c r="BI209" i="22"/>
  <c r="BI207" i="22"/>
  <c r="BJ336" i="22"/>
  <c r="BJ388" i="22"/>
  <c r="BJ209" i="22" l="1"/>
  <c r="BJ207" i="22"/>
  <c r="BK205" i="22"/>
  <c r="BL335" i="22"/>
  <c r="BK335" i="22"/>
  <c r="BK336" i="22" s="1"/>
  <c r="BK388" i="22"/>
  <c r="BL205" i="22" l="1"/>
  <c r="BK207" i="22"/>
  <c r="BK209" i="22"/>
  <c r="BL336" i="22"/>
  <c r="BL388" i="22"/>
  <c r="BM388" i="22" l="1"/>
  <c r="BM335" i="22"/>
  <c r="BL207" i="22"/>
  <c r="BM205" i="22"/>
  <c r="BL209" i="22"/>
  <c r="BN335" i="22"/>
  <c r="BO335" i="22" l="1"/>
  <c r="BN205" i="22"/>
  <c r="BM207" i="22"/>
  <c r="BM209" i="22"/>
  <c r="BM336" i="22"/>
  <c r="BP335" i="22" l="1"/>
  <c r="BN336" i="22"/>
  <c r="BN388" i="22"/>
  <c r="BN209" i="22"/>
  <c r="BN207" i="22"/>
  <c r="BO205" i="22"/>
  <c r="BQ335" i="22" l="1"/>
  <c r="BO336" i="22"/>
  <c r="BO388" i="22"/>
  <c r="BO207" i="22"/>
  <c r="BP205" i="22"/>
  <c r="BO209" i="22"/>
  <c r="BR335" i="22" l="1"/>
  <c r="BP388" i="22"/>
  <c r="BP336" i="22"/>
  <c r="BQ205" i="22"/>
  <c r="BP207" i="22"/>
  <c r="BP209" i="22"/>
  <c r="BS335" i="22" l="1"/>
  <c r="BR205" i="22"/>
  <c r="BQ209" i="22"/>
  <c r="BQ207" i="22"/>
  <c r="BQ336" i="22"/>
  <c r="BQ388" i="22"/>
  <c r="BT335" i="22" l="1"/>
  <c r="BR209" i="22"/>
  <c r="BR207" i="22"/>
  <c r="BS205" i="22"/>
  <c r="BR336" i="22"/>
  <c r="BR388" i="22"/>
  <c r="BU335" i="22" l="1"/>
  <c r="BT205" i="22"/>
  <c r="BS209" i="22"/>
  <c r="BS207" i="22"/>
  <c r="BS388" i="22"/>
  <c r="BS336" i="22"/>
  <c r="BV335" i="22" l="1"/>
  <c r="BT336" i="22"/>
  <c r="BT388" i="22"/>
  <c r="BT207" i="22"/>
  <c r="BT209" i="22"/>
  <c r="BU205" i="22"/>
  <c r="BW335" i="22" l="1"/>
  <c r="BU207" i="22"/>
  <c r="BU209" i="22"/>
  <c r="BV205" i="22"/>
  <c r="BU336" i="22"/>
  <c r="BU388" i="22"/>
  <c r="BV388" i="22" l="1"/>
  <c r="BV336" i="22"/>
  <c r="BX335" i="22"/>
  <c r="BW205" i="22"/>
  <c r="BV207" i="22"/>
  <c r="BV209" i="22"/>
  <c r="BW209" i="22" l="1"/>
  <c r="BW207" i="22"/>
  <c r="BX205" i="22"/>
  <c r="BW336" i="22"/>
  <c r="BW388" i="22"/>
  <c r="BY335" i="22"/>
  <c r="BZ335" i="22" l="1"/>
  <c r="BX336" i="22"/>
  <c r="BX388" i="22"/>
  <c r="BX209" i="22"/>
  <c r="BY205" i="22"/>
  <c r="BX207" i="22"/>
  <c r="CA335" i="22" l="1"/>
  <c r="BZ205" i="22"/>
  <c r="BY207" i="22"/>
  <c r="BY209" i="22"/>
  <c r="BY388" i="22"/>
  <c r="BY336" i="22"/>
  <c r="CB335" i="22" l="1"/>
  <c r="BZ336" i="22"/>
  <c r="BZ388" i="22"/>
  <c r="BZ207" i="22"/>
  <c r="BZ209" i="22"/>
  <c r="CA205" i="22"/>
  <c r="CC335" i="22" l="1"/>
  <c r="CB205" i="22"/>
  <c r="CA209" i="22"/>
  <c r="CA207" i="22"/>
  <c r="CA388" i="22"/>
  <c r="CA336" i="22"/>
  <c r="CD335" i="22" l="1"/>
  <c r="CB336" i="22"/>
  <c r="CB388" i="22"/>
  <c r="CB207" i="22"/>
  <c r="CB209" i="22"/>
  <c r="CC205" i="22"/>
  <c r="CE335" i="22" l="1"/>
  <c r="CD205" i="22"/>
  <c r="CC207" i="22"/>
  <c r="CC209" i="22"/>
  <c r="CC388" i="22"/>
  <c r="CC336" i="22"/>
  <c r="CD336" i="22" l="1"/>
  <c r="CD388" i="22"/>
  <c r="CF335" i="22"/>
  <c r="CE205" i="22"/>
  <c r="CD209" i="22"/>
  <c r="CD207" i="22"/>
  <c r="CF205" i="22" l="1"/>
  <c r="CE209" i="22"/>
  <c r="CE207" i="22"/>
  <c r="CG335" i="22"/>
  <c r="CE388" i="22"/>
  <c r="CE336" i="22"/>
  <c r="CH335" i="22" l="1"/>
  <c r="CF388" i="22"/>
  <c r="CF336" i="22"/>
  <c r="CF207" i="22"/>
  <c r="CG205" i="22"/>
  <c r="CF209" i="22"/>
  <c r="CI335" i="22" l="1"/>
  <c r="CG207" i="22"/>
  <c r="CG209" i="22"/>
  <c r="CH205" i="22"/>
  <c r="CG336" i="22"/>
  <c r="CG388" i="22"/>
  <c r="CJ335" i="22" l="1"/>
  <c r="CI205" i="22"/>
  <c r="CH209" i="22"/>
  <c r="CH207" i="22"/>
  <c r="CH388" i="22"/>
  <c r="CH336" i="22"/>
  <c r="CK335" i="22" l="1"/>
  <c r="CI336" i="22"/>
  <c r="CI388" i="22"/>
  <c r="CI207" i="22"/>
  <c r="CI209" i="22"/>
  <c r="CJ205" i="22"/>
  <c r="CL335" i="22" l="1"/>
  <c r="CK205" i="22"/>
  <c r="CJ209" i="22"/>
  <c r="CJ207" i="22"/>
  <c r="CJ388" i="22"/>
  <c r="CJ336" i="22"/>
  <c r="CM335" i="22" l="1"/>
  <c r="CK207" i="22"/>
  <c r="CL205" i="22"/>
  <c r="CK209" i="22"/>
  <c r="CK388" i="22"/>
  <c r="CK336" i="22"/>
  <c r="CN335" i="22" l="1"/>
  <c r="CL388" i="22"/>
  <c r="CL336" i="22"/>
  <c r="CM205" i="22"/>
  <c r="CL207" i="22"/>
  <c r="CL209" i="22"/>
  <c r="CO335" i="22" l="1"/>
  <c r="CN205" i="22"/>
  <c r="CM207" i="22"/>
  <c r="CM209" i="22"/>
  <c r="CM336" i="22"/>
  <c r="CM388" i="22"/>
  <c r="CP335" i="22" l="1"/>
  <c r="CN209" i="22"/>
  <c r="CO205" i="22"/>
  <c r="CN207" i="22"/>
  <c r="CN388" i="22"/>
  <c r="CN336" i="22"/>
  <c r="CQ335" i="22" l="1"/>
  <c r="CO388" i="22"/>
  <c r="CO336" i="22"/>
  <c r="CO207" i="22"/>
  <c r="CP205" i="22"/>
  <c r="CO209" i="22"/>
  <c r="CR335" i="22" l="1"/>
  <c r="CQ205" i="22"/>
  <c r="CP207" i="22"/>
  <c r="CP209" i="22"/>
  <c r="CP388" i="22"/>
  <c r="CP336" i="22"/>
  <c r="CS335" i="22" l="1"/>
  <c r="CQ388" i="22"/>
  <c r="CQ336" i="22"/>
  <c r="CR205" i="22"/>
  <c r="CQ209" i="22"/>
  <c r="CQ207" i="22"/>
  <c r="CT335" i="22" l="1"/>
  <c r="CR209" i="22"/>
  <c r="CR207" i="22"/>
  <c r="CS205" i="22"/>
  <c r="CR336" i="22"/>
  <c r="CR388" i="22"/>
  <c r="CU335" i="22" l="1"/>
  <c r="CS207" i="22"/>
  <c r="CS209" i="22"/>
  <c r="CT205" i="22"/>
  <c r="CS336" i="22"/>
  <c r="CS388" i="22"/>
  <c r="CV335" i="22" l="1"/>
  <c r="CU205" i="22"/>
  <c r="CT209" i="22"/>
  <c r="CT207" i="22"/>
  <c r="CT336" i="22"/>
  <c r="CT388" i="22"/>
  <c r="CW335" i="22" l="1"/>
  <c r="CV205" i="22"/>
  <c r="CU207" i="22"/>
  <c r="CU209" i="22"/>
  <c r="CU388" i="22"/>
  <c r="CU336" i="22"/>
  <c r="CX335" i="22" l="1"/>
  <c r="CV209" i="22"/>
  <c r="CW205" i="22"/>
  <c r="CV207" i="22"/>
  <c r="CV336" i="22"/>
  <c r="CV388" i="22"/>
  <c r="CY335" i="22" l="1"/>
  <c r="CW336" i="22"/>
  <c r="CW388" i="22"/>
  <c r="CW209" i="22"/>
  <c r="CX205" i="22"/>
  <c r="CW207" i="22"/>
  <c r="CZ335" i="22" l="1"/>
  <c r="CX388" i="22"/>
  <c r="CX336" i="22"/>
  <c r="CX209" i="22"/>
  <c r="CX207" i="22"/>
  <c r="CY205" i="22"/>
  <c r="CZ205" i="22" l="1"/>
  <c r="CY209" i="22"/>
  <c r="CY207" i="22"/>
  <c r="DA335" i="22"/>
  <c r="CY388" i="22"/>
  <c r="CY336" i="22"/>
  <c r="DB335" i="22" l="1"/>
  <c r="CZ388" i="22"/>
  <c r="CZ336" i="22"/>
  <c r="CZ209" i="22"/>
  <c r="DA205" i="22"/>
  <c r="CZ207" i="22"/>
  <c r="DC335" i="22" l="1"/>
  <c r="DB205" i="22"/>
  <c r="DA209" i="22"/>
  <c r="DA207" i="22"/>
  <c r="DA336" i="22"/>
  <c r="DA388" i="22"/>
  <c r="DB209" i="22" l="1"/>
  <c r="DB207" i="22"/>
  <c r="DC205" i="22"/>
  <c r="DD335" i="22"/>
  <c r="DB336" i="22"/>
  <c r="DB388" i="22"/>
  <c r="DC336" i="22" l="1"/>
  <c r="DC388" i="22"/>
  <c r="DC207" i="22"/>
  <c r="DD205" i="22"/>
  <c r="DC209" i="22"/>
  <c r="DE335" i="22"/>
  <c r="DF335" i="22" l="1"/>
  <c r="DD207" i="22"/>
  <c r="DD209" i="22"/>
  <c r="DE205" i="22"/>
  <c r="DD336" i="22"/>
  <c r="DD388" i="22"/>
  <c r="DG335" i="22" l="1"/>
  <c r="DE207" i="22"/>
  <c r="DF205" i="22"/>
  <c r="DE209" i="22"/>
  <c r="DE388" i="22"/>
  <c r="DE336" i="22"/>
  <c r="DH335" i="22" l="1"/>
  <c r="DF388" i="22"/>
  <c r="DF336" i="22"/>
  <c r="DF209" i="22"/>
  <c r="DF207" i="22"/>
  <c r="DG205" i="22"/>
  <c r="DI335" i="22" l="1"/>
  <c r="DH205" i="22"/>
  <c r="DG207" i="22"/>
  <c r="DG209" i="22"/>
  <c r="DG388" i="22"/>
  <c r="DG336" i="22"/>
  <c r="DJ335" i="22" l="1"/>
  <c r="DH388" i="22"/>
  <c r="DH336" i="22"/>
  <c r="DH207" i="22"/>
  <c r="DH209" i="22"/>
  <c r="DI205" i="22"/>
  <c r="DK335" i="22" l="1"/>
  <c r="DI209" i="22"/>
  <c r="DI207" i="22"/>
  <c r="DJ205" i="22"/>
  <c r="DI388" i="22"/>
  <c r="DI336" i="22"/>
  <c r="DL335" i="22" l="1"/>
  <c r="DJ336" i="22"/>
  <c r="DJ388" i="22"/>
  <c r="DJ207" i="22"/>
  <c r="DJ209" i="22"/>
  <c r="DK205" i="22"/>
  <c r="DM335" i="22" l="1"/>
  <c r="DK209" i="22"/>
  <c r="DL205" i="22"/>
  <c r="DK207" i="22"/>
  <c r="DK336" i="22"/>
  <c r="DK388" i="22"/>
  <c r="DL388" i="22" l="1"/>
  <c r="DL336" i="22"/>
  <c r="DL207" i="22"/>
  <c r="DL209" i="22"/>
  <c r="DM205" i="22"/>
  <c r="DO335" i="22" l="1"/>
  <c r="C204" i="22"/>
  <c r="DM209" i="22"/>
  <c r="DM207" i="22"/>
  <c r="DN205" i="22"/>
  <c r="DN335" i="22"/>
  <c r="C219" i="22"/>
  <c r="DM388" i="22"/>
  <c r="DM336" i="22"/>
  <c r="C271" i="22" l="1"/>
  <c r="DN388" i="22"/>
  <c r="DN336" i="22"/>
  <c r="DN207" i="22"/>
  <c r="DO205" i="22"/>
  <c r="DN209" i="22"/>
  <c r="DP205" i="22" l="1"/>
  <c r="DO209" i="22"/>
  <c r="DO207" i="22"/>
  <c r="DP335" i="22"/>
  <c r="DO388" i="22"/>
  <c r="DO336" i="22"/>
  <c r="DP209" i="22" l="1"/>
  <c r="DP207" i="22"/>
  <c r="C335" i="22"/>
  <c r="C218" i="22"/>
  <c r="DP388" i="22"/>
  <c r="DP336" i="22"/>
  <c r="C220" i="22" s="1"/>
  <c r="Y23" i="20"/>
  <c r="C285" i="22"/>
  <c r="C286" i="22"/>
  <c r="Y24" i="20" l="1"/>
  <c r="AC296" i="22"/>
  <c r="C296" i="22"/>
  <c r="Z23" i="20"/>
  <c r="C221" i="22"/>
  <c r="Z37" i="20" s="1"/>
  <c r="Y36" i="20"/>
  <c r="C297" i="22"/>
  <c r="AC297" i="22"/>
  <c r="AD221" i="22" l="1"/>
  <c r="Z38" i="20" s="1"/>
  <c r="Y27" i="20"/>
  <c r="S6" i="20" s="1"/>
  <c r="Y6" i="20" s="1"/>
  <c r="Z24" i="20"/>
  <c r="Z27" i="20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tc={9E980AA9-40BA-4111-A1C8-C3B34B6F18DA}</author>
    <author>tc={4D5295D0-B9AB-43BC-8794-937D15E7E6AE}</author>
    <author>tc={9B11DBE7-5CA6-4028-8AA8-7DA376E65A77}</author>
    <author>tc={310D36AA-3A94-439C-A1E8-0C3BAF35D909}</author>
    <author>tc={F563425A-87EB-4A1E-AF51-9CDD1F7FE902}</author>
    <author>tc={5DE5B38C-62DE-407F-AC7F-9AD0C6942124}</author>
    <author>tc={A0E17C00-A7C3-4EFA-A160-3922A373FBCA}</author>
    <author>tc={A4C933D0-EEF0-43B4-9B49-2A266E5CBDC1}</author>
    <author>tc={B99A0FEB-8ABE-4C7F-8E1F-450D5CEBA480}</author>
  </authors>
  <commentList>
    <comment ref="C259" authorId="0" shapeId="0" xr:uid="{9E980AA9-40BA-4111-A1C8-C3B34B6F18D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Importe en pesos ($)</t>
      </text>
    </comment>
    <comment ref="C260" authorId="1" shapeId="0" xr:uid="{4D5295D0-B9AB-43BC-8794-937D15E7E6AE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Importe en pesos ($)</t>
      </text>
    </comment>
    <comment ref="C264" authorId="2" shapeId="0" xr:uid="{9B11DBE7-5CA6-4028-8AA8-7DA376E65A7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Importe en pesos ($)</t>
      </text>
    </comment>
    <comment ref="C265" authorId="3" shapeId="0" xr:uid="{310D36AA-3A94-439C-A1E8-0C3BAF35D909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Importe en pesos ($)</t>
      </text>
    </comment>
    <comment ref="C270" authorId="4" shapeId="0" xr:uid="{F563425A-87EB-4A1E-AF51-9CDD1F7FE90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Importe en pesos ($)</t>
      </text>
    </comment>
    <comment ref="C274" authorId="5" shapeId="0" xr:uid="{5DE5B38C-62DE-407F-AC7F-9AD0C6942124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Importe en pesos ($)</t>
      </text>
    </comment>
    <comment ref="C275" authorId="6" shapeId="0" xr:uid="{A0E17C00-A7C3-4EFA-A160-3922A373FBC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Importe en pesos ($)</t>
      </text>
    </comment>
    <comment ref="C279" authorId="7" shapeId="0" xr:uid="{A4C933D0-EEF0-43B4-9B49-2A266E5CBDC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Importe en pesos ($)</t>
      </text>
    </comment>
    <comment ref="C280" authorId="8" shapeId="0" xr:uid="{B99A0FEB-8ABE-4C7F-8E1F-450D5CEBA48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Importe en pesos ($)</t>
      </text>
    </comment>
  </commentList>
</comments>
</file>

<file path=xl/sharedStrings.xml><?xml version="1.0" encoding="utf-8"?>
<sst xmlns="http://schemas.openxmlformats.org/spreadsheetml/2006/main" count="801" uniqueCount="464">
  <si>
    <t>m2 Vend. Unit.</t>
  </si>
  <si>
    <t>GASTOS FIJOS</t>
  </si>
  <si>
    <t>G. ADMINISTRACIÓN</t>
  </si>
  <si>
    <t>G. TÉCNICA</t>
  </si>
  <si>
    <t>GASTOS VARIABLES</t>
  </si>
  <si>
    <t>IMPUESTOS</t>
  </si>
  <si>
    <t>Imp. Déb. y Créd.</t>
  </si>
  <si>
    <t>TOTAL</t>
  </si>
  <si>
    <t>PARÁMETROS</t>
  </si>
  <si>
    <t>IVA</t>
  </si>
  <si>
    <t>TIPO DE CAMBIO</t>
  </si>
  <si>
    <t>OBRAS PROPIAS</t>
  </si>
  <si>
    <t>NEXOS</t>
  </si>
  <si>
    <t>OBRAS DE APOYO</t>
  </si>
  <si>
    <t>IVA Crédito</t>
  </si>
  <si>
    <t>TASA DE DESCUENTO</t>
  </si>
  <si>
    <t>OBRA</t>
  </si>
  <si>
    <t>INGRESOS</t>
  </si>
  <si>
    <t>EGRESOS</t>
  </si>
  <si>
    <t>CF Op. antes Impuestos</t>
  </si>
  <si>
    <t>CF Op. Acumulado</t>
  </si>
  <si>
    <t>DÉBITO</t>
  </si>
  <si>
    <t>CRÉDITO</t>
  </si>
  <si>
    <t>DIFERENCIA</t>
  </si>
  <si>
    <t>IVA A PAGAR</t>
  </si>
  <si>
    <t>anual</t>
  </si>
  <si>
    <t>mensual</t>
  </si>
  <si>
    <t>CRÉDITOS DE IVA ACUMULADOS</t>
  </si>
  <si>
    <t>IVA a pagar</t>
  </si>
  <si>
    <t>GENERALES</t>
  </si>
  <si>
    <t xml:space="preserve">Imp. Ingresos Brutos </t>
  </si>
  <si>
    <t>INFR. INTERNA</t>
  </si>
  <si>
    <t>COSTO DE VENTAS</t>
  </si>
  <si>
    <t>RESULTADO BRUTO</t>
  </si>
  <si>
    <t>EBITDA</t>
  </si>
  <si>
    <t>IVA COSTO</t>
  </si>
  <si>
    <t>EBITDA ($)</t>
  </si>
  <si>
    <t>EBITDA (%)</t>
  </si>
  <si>
    <t>Ingresos Totales</t>
  </si>
  <si>
    <t>Egresos Totales</t>
  </si>
  <si>
    <t>MÁRGENES</t>
  </si>
  <si>
    <t>por m2 vendible</t>
  </si>
  <si>
    <t>TERRENO</t>
  </si>
  <si>
    <t>PRECIO</t>
  </si>
  <si>
    <t>m2 vendibles</t>
  </si>
  <si>
    <t>PRODUCTOS</t>
  </si>
  <si>
    <t>Cantidad Unidades</t>
  </si>
  <si>
    <t>Sup.  Vendib.</t>
  </si>
  <si>
    <t>Total m2</t>
  </si>
  <si>
    <t>MÁRGENES UNITARIOS</t>
  </si>
  <si>
    <t>% sobre Ingresos</t>
  </si>
  <si>
    <t>COSTOS VARIABLES DIRECTOS</t>
  </si>
  <si>
    <t>CONTRIBUCIÓN MARGINAL</t>
  </si>
  <si>
    <t>GASTOS DE PROYECTO</t>
  </si>
  <si>
    <t>OBRAS COMUNES</t>
  </si>
  <si>
    <t>ANUAL</t>
  </si>
  <si>
    <t>TIR ANUAL (CF Op. antes de imp.)</t>
  </si>
  <si>
    <t>VAN ANUAL (CF Op. antes de imp.)</t>
  </si>
  <si>
    <t>VAN MENSUAL (CF Op. antes de imp.)</t>
  </si>
  <si>
    <t>TIPOLOGÍA</t>
  </si>
  <si>
    <t>SUPERFICIE</t>
  </si>
  <si>
    <t>VALOR DE LA TIERRA</t>
  </si>
  <si>
    <t>Alícuota IVA</t>
  </si>
  <si>
    <t>m2</t>
  </si>
  <si>
    <t>u$s</t>
  </si>
  <si>
    <t>$</t>
  </si>
  <si>
    <t>TOTAL ($)</t>
  </si>
  <si>
    <t>TOTAL (u$s)</t>
  </si>
  <si>
    <t>Costo Total              ($)</t>
  </si>
  <si>
    <t>RESULTADO BRUTO ($)</t>
  </si>
  <si>
    <t>RESULTADO BRUTO (%)</t>
  </si>
  <si>
    <t>Máxima Exposición  (CF Op. Antes de imp.)</t>
  </si>
  <si>
    <t>Mes de max. exp.  (CF Op. Antes de imp.)</t>
  </si>
  <si>
    <t xml:space="preserve">OBRA                        </t>
  </si>
  <si>
    <t>COCHERAS</t>
  </si>
  <si>
    <t>Cantidad</t>
  </si>
  <si>
    <t>M2 vendibles unit</t>
  </si>
  <si>
    <t>DEPARTAMENTOS</t>
  </si>
  <si>
    <t>Participación en el mix</t>
  </si>
  <si>
    <t>INFRA + NEXOS</t>
  </si>
  <si>
    <t>PRECIOS</t>
  </si>
  <si>
    <t>TIERRA</t>
  </si>
  <si>
    <t>GASTOS</t>
  </si>
  <si>
    <t xml:space="preserve">CASH FLOW </t>
  </si>
  <si>
    <t>VENTAS</t>
  </si>
  <si>
    <t>ENTREGAS</t>
  </si>
  <si>
    <t>Período de Repago</t>
  </si>
  <si>
    <t>RESULTADOS ECONÓMICOS - FINANCIEROS</t>
  </si>
  <si>
    <t xml:space="preserve">ESTADO DE RESULTADOS  </t>
  </si>
  <si>
    <t>U$D</t>
  </si>
  <si>
    <t>$/u$s</t>
  </si>
  <si>
    <t>C1</t>
  </si>
  <si>
    <t>MIX DE UNIDADES POR TIPOLOGÍA</t>
  </si>
  <si>
    <t>PLAN CONTADO</t>
  </si>
  <si>
    <t>PLAN 35/55/10</t>
  </si>
  <si>
    <t>PLAN 96</t>
  </si>
  <si>
    <t>PLAN CANJE</t>
  </si>
  <si>
    <t>MIX DE VENTA SEGÚN PLAN</t>
  </si>
  <si>
    <t>BOLETO</t>
  </si>
  <si>
    <t>CUOTAS</t>
  </si>
  <si>
    <t>POSESIÓN</t>
  </si>
  <si>
    <t>CUOTAS HIPOTECARIAS</t>
  </si>
  <si>
    <t>EVOLUCIÓN PRECIOS, ÍNDICE Y TC</t>
  </si>
  <si>
    <t>CANTIDAD DE M2 VENDIDOS</t>
  </si>
  <si>
    <t>LISTA 0</t>
  </si>
  <si>
    <t>LISTA 1</t>
  </si>
  <si>
    <t>LISTA 2</t>
  </si>
  <si>
    <t>LISTA 3</t>
  </si>
  <si>
    <t>LISTA 4</t>
  </si>
  <si>
    <t>OBRA PROPIA</t>
  </si>
  <si>
    <t>Plazo ejecución</t>
  </si>
  <si>
    <t>FECHA ACTUALIZACIÓN</t>
  </si>
  <si>
    <t>Entrega</t>
  </si>
  <si>
    <t xml:space="preserve">DEPARTAMENTOS </t>
  </si>
  <si>
    <t>PRECIOS S/ TIPOLOGÍA Y PLAN</t>
  </si>
  <si>
    <t>PLAN CDO+RENTA</t>
  </si>
  <si>
    <t>coef. s/precio de salida</t>
  </si>
  <si>
    <t>ESQUEMA FINANC. SEGÚN PLAN</t>
  </si>
  <si>
    <t>VALOR BOLETO</t>
  </si>
  <si>
    <t>VALOR POSESIÓN</t>
  </si>
  <si>
    <t>u$s Unidad                 con IVA</t>
  </si>
  <si>
    <t>TASA</t>
  </si>
  <si>
    <t>PLAZO</t>
  </si>
  <si>
    <t>VENTAS POR LISTA</t>
  </si>
  <si>
    <t>CANTIDAD DE UNIDADES</t>
  </si>
  <si>
    <t>Costo/m2 vendib. ($) sin IVA</t>
  </si>
  <si>
    <t>Costo Total                ($) sin IVA</t>
  </si>
  <si>
    <t>u$s/m2 vendible</t>
  </si>
  <si>
    <t>Precio de salida por m2</t>
  </si>
  <si>
    <t>Precio de salida (u$s)</t>
  </si>
  <si>
    <t>Precio de salida por m2 (u$s)</t>
  </si>
  <si>
    <t>PLAN 20/55+15/10</t>
  </si>
  <si>
    <t>PLAZO (max.)</t>
  </si>
  <si>
    <t>VALOR CUOTAS (min.)</t>
  </si>
  <si>
    <t>Meses para la Entrega</t>
  </si>
  <si>
    <t xml:space="preserve">unidades vendidas - Dptos </t>
  </si>
  <si>
    <t xml:space="preserve">m2 vendidos - Dptos </t>
  </si>
  <si>
    <t xml:space="preserve">m2 entregados - Dptos </t>
  </si>
  <si>
    <t xml:space="preserve">Ingreso Total - Dptos </t>
  </si>
  <si>
    <t xml:space="preserve">unidades entregadas - Dptos </t>
  </si>
  <si>
    <t>FORMA DE PAGO</t>
  </si>
  <si>
    <t>Valor absoluto</t>
  </si>
  <si>
    <t>% de Ganancia Bruta</t>
  </si>
  <si>
    <t>% de Ganancia Neta</t>
  </si>
  <si>
    <t>RITMO PAGO DE LA TIERRA</t>
  </si>
  <si>
    <t xml:space="preserve">ventas teóricas $ - Dptos </t>
  </si>
  <si>
    <t xml:space="preserve">boleto $ - Dptos </t>
  </si>
  <si>
    <t xml:space="preserve">cuotas pre-entrega $ - Dptos </t>
  </si>
  <si>
    <t xml:space="preserve">posesión $ - Dptos </t>
  </si>
  <si>
    <t xml:space="preserve">financiamiento hipotecario $ - Dptos </t>
  </si>
  <si>
    <t>$ Unidad                 con IVA</t>
  </si>
  <si>
    <t xml:space="preserve">Blanco </t>
  </si>
  <si>
    <t>Marginal</t>
  </si>
  <si>
    <t>TOTAL UNIDADES VENDIDAS</t>
  </si>
  <si>
    <t>LISTA DE PRECIO</t>
  </si>
  <si>
    <t>Listas de Precios</t>
  </si>
  <si>
    <t>INDICADORES FINANCIEROS</t>
  </si>
  <si>
    <t>MÁXIMA EXPOSICIÓN</t>
  </si>
  <si>
    <t>Mes de Máxima Exposición</t>
  </si>
  <si>
    <t xml:space="preserve">ventas teóricas $ - Cocheras </t>
  </si>
  <si>
    <t xml:space="preserve">unidades vendidas - Cocheras </t>
  </si>
  <si>
    <t xml:space="preserve">m2 vendidos - Cocheras </t>
  </si>
  <si>
    <t xml:space="preserve">boleto $ - Cocheras </t>
  </si>
  <si>
    <t xml:space="preserve">cuotas pre-entrega $ - Cocheras </t>
  </si>
  <si>
    <t xml:space="preserve">unidades entregadas - Cocheras </t>
  </si>
  <si>
    <t xml:space="preserve">m2 entregados - Cocheras </t>
  </si>
  <si>
    <t xml:space="preserve">posesión $ - Cocheras </t>
  </si>
  <si>
    <t xml:space="preserve">financiamiento hipotecario $ - Cocheras </t>
  </si>
  <si>
    <t xml:space="preserve">Ingreso Total - Cocheras </t>
  </si>
  <si>
    <t>(*) valores expresados en u$s</t>
  </si>
  <si>
    <t>MONEDA</t>
  </si>
  <si>
    <t>PESO ARGENTINO</t>
  </si>
  <si>
    <t>%</t>
  </si>
  <si>
    <t>OBRA PROPIA COCHERAS</t>
  </si>
  <si>
    <t>TIR</t>
  </si>
  <si>
    <t>Mes</t>
  </si>
  <si>
    <t>CF Op. antes de imp. - Acumulado</t>
  </si>
  <si>
    <t>RITMO DE PAGO DE OBRA</t>
  </si>
  <si>
    <t>OBRA PROPIA DEPARTAMENTOS</t>
  </si>
  <si>
    <t>PAGO CON FONDOS (saldo)</t>
  </si>
  <si>
    <t>PAGO CON CANJE (total $ y m2)</t>
  </si>
  <si>
    <t>RITMO DE CANJE -$-</t>
  </si>
  <si>
    <t>RENTA ANUAL - PLAN RENTA</t>
  </si>
  <si>
    <t>M2 CANJE</t>
  </si>
  <si>
    <t>valor terreno</t>
  </si>
  <si>
    <t>comisión inmobiliaria</t>
  </si>
  <si>
    <t>gasto escrituración</t>
  </si>
  <si>
    <t>Nota: en CF se tiene en cuenta la fórmula especial en alícuota de IVA.</t>
  </si>
  <si>
    <t>G. COMERCIALIZACIÓN</t>
  </si>
  <si>
    <t>% sobre costo de obra</t>
  </si>
  <si>
    <t>% sobre ventas teóricas</t>
  </si>
  <si>
    <t>xx</t>
  </si>
  <si>
    <t>% sobre ingresos percibidos</t>
  </si>
  <si>
    <t>Imp. Xxx</t>
  </si>
  <si>
    <t>cantidad alquileres dpto a cancelar plan renta</t>
  </si>
  <si>
    <t>cantidad alquileres cocheras a cancelar plan renta</t>
  </si>
  <si>
    <t>CUADRO ECONÓMICO</t>
  </si>
  <si>
    <t>INGRESOS POR VENTAS</t>
  </si>
  <si>
    <t>RITMO DE VENTA PLANES</t>
  </si>
  <si>
    <t>(*) Para ventas posteriores al mes</t>
  </si>
  <si>
    <t>(*) Para ventas hasta el mes (inclusive)</t>
  </si>
  <si>
    <t>FINANCIADO</t>
  </si>
  <si>
    <t>Plazo</t>
  </si>
  <si>
    <t>Tasa</t>
  </si>
  <si>
    <t>CONTADO A LA POSESIÓN</t>
  </si>
  <si>
    <t>(*) Para ventas en el mes de entrega o meses posteriores al mes de entrega</t>
  </si>
  <si>
    <t>ESQUEMA FINANCIAMIENTO</t>
  </si>
  <si>
    <t>POST ENTREGA</t>
  </si>
  <si>
    <t>RITMO DE VENTA</t>
  </si>
  <si>
    <t>ACUMULADO</t>
  </si>
  <si>
    <t>IMPUESTO A LAS GANANCIAS</t>
  </si>
  <si>
    <t>CF Op. después Impuestos</t>
  </si>
  <si>
    <t>CF Fin. después Impuestos</t>
  </si>
  <si>
    <t>CF Fin. Acumulado</t>
  </si>
  <si>
    <t>VAN MENSUAL (CF Fin. después de imp.)</t>
  </si>
  <si>
    <t>m2 vendidos</t>
  </si>
  <si>
    <t>Precio por m2 (AR$)</t>
  </si>
  <si>
    <t>Precio por m2 (USD)</t>
  </si>
  <si>
    <t>VALOR UNIDADES REMANENTES</t>
  </si>
  <si>
    <t>unidades vendidas</t>
  </si>
  <si>
    <t>unidades por vender</t>
  </si>
  <si>
    <t>m2 por vender</t>
  </si>
  <si>
    <t>COSTOS TOTALES</t>
  </si>
  <si>
    <t>COSTO DE OBRA</t>
  </si>
  <si>
    <t>Costo por m2 (AR$)</t>
  </si>
  <si>
    <t>Costo por m2 (USD)</t>
  </si>
  <si>
    <t>OTROS GASTOS</t>
  </si>
  <si>
    <t>INVERSIÓN IMPUTABLE A OTRAS OBRAS</t>
  </si>
  <si>
    <t>Imputable a otras Obras</t>
  </si>
  <si>
    <t>EBITDA sin unidades remanentes</t>
  </si>
  <si>
    <t>EBITDA con unidades remanentes</t>
  </si>
  <si>
    <t>RDO NETO sin unidades remanentes</t>
  </si>
  <si>
    <t>RDO NETO con unidades remanentes</t>
  </si>
  <si>
    <t>Monto Imponible Neto</t>
  </si>
  <si>
    <t>Quebrantos Utilizados</t>
  </si>
  <si>
    <t>Saldo Inicial</t>
  </si>
  <si>
    <t>Aumento de Quebrantos</t>
  </si>
  <si>
    <t>Disminución de Quebrantos</t>
  </si>
  <si>
    <t>Saldo Final</t>
  </si>
  <si>
    <t>Imp. Ganancias</t>
  </si>
  <si>
    <t>INDICADORES ECONÓMICOS</t>
  </si>
  <si>
    <t>(*) Los m2 de cocheras se consideran al 50%</t>
  </si>
  <si>
    <t>RENTABILIDAD POR M2 VENDIDO *</t>
  </si>
  <si>
    <t>Precio de venta promedio (USD)</t>
  </si>
  <si>
    <t>Costo total por m2 (USD)</t>
  </si>
  <si>
    <t>Margen por m2</t>
  </si>
  <si>
    <r>
      <t xml:space="preserve">EBITDA </t>
    </r>
    <r>
      <rPr>
        <sz val="12"/>
        <rFont val="Verdana"/>
        <family val="2"/>
      </rPr>
      <t>sin unidades remanentes</t>
    </r>
  </si>
  <si>
    <r>
      <t xml:space="preserve">EBITDA </t>
    </r>
    <r>
      <rPr>
        <sz val="12"/>
        <rFont val="Verdana"/>
        <family val="2"/>
      </rPr>
      <t>con unidades remanentes</t>
    </r>
  </si>
  <si>
    <r>
      <t xml:space="preserve">RDO NETO </t>
    </r>
    <r>
      <rPr>
        <sz val="12"/>
        <rFont val="Verdana"/>
        <family val="2"/>
      </rPr>
      <t>sin unidades remanentes</t>
    </r>
  </si>
  <si>
    <r>
      <t xml:space="preserve">RDO NETO </t>
    </r>
    <r>
      <rPr>
        <sz val="12"/>
        <rFont val="Verdana"/>
        <family val="2"/>
      </rPr>
      <t>con unidades remanentes</t>
    </r>
  </si>
  <si>
    <t>CONDICIÓN</t>
  </si>
  <si>
    <t>Base</t>
  </si>
  <si>
    <t>Ajuste</t>
  </si>
  <si>
    <t>Nuevo</t>
  </si>
  <si>
    <t>Precio base m2 sup. cubierta</t>
  </si>
  <si>
    <t>Semestres</t>
  </si>
  <si>
    <t>S1</t>
  </si>
  <si>
    <t>S2</t>
  </si>
  <si>
    <t>S3</t>
  </si>
  <si>
    <t>S4</t>
  </si>
  <si>
    <t>S5</t>
  </si>
  <si>
    <t>Elegir escenario:</t>
  </si>
  <si>
    <t>Normal</t>
  </si>
  <si>
    <t>Conservador</t>
  </si>
  <si>
    <t>Remanente sin vender</t>
  </si>
  <si>
    <t>Optimista</t>
  </si>
  <si>
    <t>Ritmo de Obra Propia</t>
  </si>
  <si>
    <t>Canjes (AR$ MM)</t>
  </si>
  <si>
    <t>Canjes (m2)</t>
  </si>
  <si>
    <t>Venta contado vs</t>
  </si>
  <si>
    <t xml:space="preserve"> financiado</t>
  </si>
  <si>
    <t>Precio sugerido (u$s)</t>
  </si>
  <si>
    <t>Unidades vendidas post entrega</t>
  </si>
  <si>
    <t>STOCK M2 REMANENTES</t>
  </si>
  <si>
    <t>CF Fin. después de imp. - Acumulado</t>
  </si>
  <si>
    <t>C2</t>
  </si>
  <si>
    <t>C3</t>
  </si>
  <si>
    <t>D3</t>
  </si>
  <si>
    <t>D1</t>
  </si>
  <si>
    <t>D2</t>
  </si>
  <si>
    <t>D4</t>
  </si>
  <si>
    <t>D5</t>
  </si>
  <si>
    <t>E1</t>
  </si>
  <si>
    <t>E2</t>
  </si>
  <si>
    <t>E3</t>
  </si>
  <si>
    <t>DT2</t>
  </si>
  <si>
    <t>DT3</t>
  </si>
  <si>
    <t>DT1</t>
  </si>
  <si>
    <t>UNIDADES ACUMULADAS</t>
  </si>
  <si>
    <t>S6</t>
  </si>
  <si>
    <t>VALOR CUOTAS HIPOTECARIAS (min.)</t>
  </si>
  <si>
    <t>Fecha Actualización</t>
  </si>
  <si>
    <t>(*) Ni el ritmo de venta de planes ni el de obra pueden coincidir ni exceder fecha de entrega:</t>
  </si>
  <si>
    <t>Ritmo de Venta</t>
  </si>
  <si>
    <t>Con fondos propios</t>
  </si>
  <si>
    <t xml:space="preserve">  SIMULACIÓN</t>
  </si>
  <si>
    <t>Precio m2 de venta promedio</t>
  </si>
  <si>
    <t>Costo total por m2</t>
  </si>
  <si>
    <t>M2 remanentes Dptos</t>
  </si>
  <si>
    <t>M2 remanentes Cocheras</t>
  </si>
  <si>
    <t>PRECIO M2 REFERENCIA PARA CANJE</t>
  </si>
  <si>
    <t>Precio referencia (USD M2)</t>
  </si>
  <si>
    <t>Torre</t>
  </si>
  <si>
    <t>Depto</t>
  </si>
  <si>
    <t>Tipo</t>
  </si>
  <si>
    <t>Piso</t>
  </si>
  <si>
    <t>Vista</t>
  </si>
  <si>
    <t>Superficie (m2)</t>
  </si>
  <si>
    <t>Precio Técnico</t>
  </si>
  <si>
    <t>$/m2 sup.h.</t>
  </si>
  <si>
    <t>Ajuste Altura</t>
  </si>
  <si>
    <t>Ajuste Vista</t>
  </si>
  <si>
    <t>Lista 0</t>
  </si>
  <si>
    <t>Lista 1</t>
  </si>
  <si>
    <t>Lista 2</t>
  </si>
  <si>
    <t>Lista 3</t>
  </si>
  <si>
    <t>Lista 4</t>
  </si>
  <si>
    <t>Cubierta</t>
  </si>
  <si>
    <t>Terraza</t>
  </si>
  <si>
    <t>Total</t>
  </si>
  <si>
    <t>Homog</t>
  </si>
  <si>
    <t>G1101</t>
  </si>
  <si>
    <t>G1</t>
  </si>
  <si>
    <t>Frente</t>
  </si>
  <si>
    <t>G1102</t>
  </si>
  <si>
    <t>Norte(a)</t>
  </si>
  <si>
    <t>G1103</t>
  </si>
  <si>
    <t>Doble(b)</t>
  </si>
  <si>
    <t>G2101</t>
  </si>
  <si>
    <t>G2</t>
  </si>
  <si>
    <t>G2106</t>
  </si>
  <si>
    <t>G2105</t>
  </si>
  <si>
    <t>G2104</t>
  </si>
  <si>
    <t>Rio</t>
  </si>
  <si>
    <t>G2103</t>
  </si>
  <si>
    <t>G2102</t>
  </si>
  <si>
    <t>G3101</t>
  </si>
  <si>
    <t>G3</t>
  </si>
  <si>
    <t>G3103</t>
  </si>
  <si>
    <t>G3102</t>
  </si>
  <si>
    <t>G2201</t>
  </si>
  <si>
    <t>G1202</t>
  </si>
  <si>
    <t>G1203</t>
  </si>
  <si>
    <t>G2206</t>
  </si>
  <si>
    <t>G2205</t>
  </si>
  <si>
    <t>G2204</t>
  </si>
  <si>
    <t>G2203</t>
  </si>
  <si>
    <t>G2202</t>
  </si>
  <si>
    <t>G3201</t>
  </si>
  <si>
    <t>G3203</t>
  </si>
  <si>
    <t>G3202</t>
  </si>
  <si>
    <t>G1301</t>
  </si>
  <si>
    <t>G1302</t>
  </si>
  <si>
    <t>Norte(b)</t>
  </si>
  <si>
    <t>G1303</t>
  </si>
  <si>
    <t>G2301</t>
  </si>
  <si>
    <t>G2306</t>
  </si>
  <si>
    <t>G2305</t>
  </si>
  <si>
    <t>G2304</t>
  </si>
  <si>
    <t>G2303</t>
  </si>
  <si>
    <t>G2302</t>
  </si>
  <si>
    <t>G3301</t>
  </si>
  <si>
    <t>G3303</t>
  </si>
  <si>
    <t>G3302</t>
  </si>
  <si>
    <t>G1C401</t>
  </si>
  <si>
    <t>C401</t>
  </si>
  <si>
    <t>G1C402</t>
  </si>
  <si>
    <t>C402</t>
  </si>
  <si>
    <t>G1C403</t>
  </si>
  <si>
    <t>C403</t>
  </si>
  <si>
    <t>G2401</t>
  </si>
  <si>
    <t>G2402</t>
  </si>
  <si>
    <t>G2406</t>
  </si>
  <si>
    <t>G2405</t>
  </si>
  <si>
    <t>G2404</t>
  </si>
  <si>
    <t>G2403</t>
  </si>
  <si>
    <t>G3401</t>
  </si>
  <si>
    <t>G3403</t>
  </si>
  <si>
    <t>G3402</t>
  </si>
  <si>
    <t>G2601</t>
  </si>
  <si>
    <t>G2606</t>
  </si>
  <si>
    <t>G2604</t>
  </si>
  <si>
    <t>G2602</t>
  </si>
  <si>
    <t>G2603</t>
  </si>
  <si>
    <t>Doble(a)</t>
  </si>
  <si>
    <t>G2605</t>
  </si>
  <si>
    <t>G2701</t>
  </si>
  <si>
    <t>G2702</t>
  </si>
  <si>
    <t>G2703</t>
  </si>
  <si>
    <t>G2801</t>
  </si>
  <si>
    <t>G2802</t>
  </si>
  <si>
    <t>G2803</t>
  </si>
  <si>
    <t>G2901</t>
  </si>
  <si>
    <t>G2902</t>
  </si>
  <si>
    <t>G2903</t>
  </si>
  <si>
    <t>G21001</t>
  </si>
  <si>
    <t>G21002</t>
  </si>
  <si>
    <t>G21101</t>
  </si>
  <si>
    <t>G21102</t>
  </si>
  <si>
    <t/>
  </si>
  <si>
    <t xml:space="preserve">MES DE INICIO </t>
  </si>
  <si>
    <t>otros conceptos a restar</t>
  </si>
  <si>
    <t>OTRAS OBRAS Y GASTOS</t>
  </si>
  <si>
    <t>SUBTOTAL 1</t>
  </si>
  <si>
    <t>UNIDADES SIN VENDER</t>
  </si>
  <si>
    <t>SUBTOTAL 2</t>
  </si>
  <si>
    <t>COSTO DE TIERRA</t>
  </si>
  <si>
    <t>IMPUESTOS UNIDADES SIN VENDER</t>
  </si>
  <si>
    <t>SUBTOTAL</t>
  </si>
  <si>
    <t>RESULTADO NETO</t>
  </si>
  <si>
    <t>IMPUESTO A LAS GANANCIAS UNIDADES SIN VENDER</t>
  </si>
  <si>
    <t>Precio Canje (USD M2)</t>
  </si>
  <si>
    <t>% subt2</t>
  </si>
  <si>
    <t>ESCENARIOS RITMO DE VENTA</t>
  </si>
  <si>
    <t>Ritmo de Obra</t>
  </si>
  <si>
    <t>ESCENARIOS RITMO DE OBRA PROPIA</t>
  </si>
  <si>
    <t>Venta m2 por mes</t>
  </si>
  <si>
    <t>RENTABILIDAD S/INV INICIAL</t>
  </si>
  <si>
    <t>Unidades remanentes Cocheras</t>
  </si>
  <si>
    <t>Unidades remanentes Dptos</t>
  </si>
  <si>
    <t>LISTA DE PRECIOS DPTOS</t>
  </si>
  <si>
    <t>M2 ACUM. DPTOS</t>
  </si>
  <si>
    <t>LISTA DE PRECIOS COCHERAS</t>
  </si>
  <si>
    <t>M2 ACUM. COCHERAS</t>
  </si>
  <si>
    <t>Ingresos</t>
  </si>
  <si>
    <t>Egresos</t>
  </si>
  <si>
    <t>Ritmo Vta Promedio m2</t>
  </si>
  <si>
    <t>% de Canje sobre Venta</t>
  </si>
  <si>
    <t>Precio Promedio Canje</t>
  </si>
  <si>
    <t>Precio Promedio Lista 0</t>
  </si>
  <si>
    <t>Precio Promedio Lista 4</t>
  </si>
  <si>
    <t>MAXIMA EXPOSICION (CF OP. antes imp.)</t>
  </si>
  <si>
    <t>MAXIMA EXPOSICION (CF FIN. desp. imp.)</t>
  </si>
  <si>
    <t>RESULTADOS FINANCIEROS</t>
  </si>
  <si>
    <t>Control Avance Obra</t>
  </si>
  <si>
    <t>fecha de pago</t>
  </si>
  <si>
    <t>EXPUESTO EN CASH FLOW</t>
  </si>
  <si>
    <t>SI</t>
  </si>
  <si>
    <t>NO</t>
  </si>
  <si>
    <t>EXPOSICIÓN DEL VALOR DE LA TIERRA</t>
  </si>
  <si>
    <t>EN CASH FLOW</t>
  </si>
  <si>
    <t xml:space="preserve">CAC </t>
  </si>
  <si>
    <t>USD Blue</t>
  </si>
  <si>
    <t>INDICES</t>
  </si>
  <si>
    <t>Mes de inicio Máxima Exposición</t>
  </si>
  <si>
    <t>Mes de inicio de flujo acumulado negativo de máxima exposición</t>
  </si>
  <si>
    <t>Gasto Financiero por Plan Renta</t>
  </si>
  <si>
    <t>GASTOS FINANCIEROS POR PLAN RENTA</t>
  </si>
  <si>
    <t>COSTO DE OBTENCIÓN DE FONDOS</t>
  </si>
  <si>
    <t>TASA DE COLOCACIÓN FONDOS OCIOSOS</t>
  </si>
  <si>
    <t>Cuotas</t>
  </si>
  <si>
    <t>LANZAMIENTO *</t>
  </si>
  <si>
    <t>Nota: Lanzamiento suma en linea de CF de Comercialización</t>
  </si>
  <si>
    <t>Comisión Inmobiliaria</t>
  </si>
  <si>
    <t>Marketing</t>
  </si>
  <si>
    <t>Costo obra por m2 (USD)</t>
  </si>
  <si>
    <t>Otros gastos por m2 (USD)</t>
  </si>
  <si>
    <t>Costo Tierra por m2 (USD)</t>
  </si>
  <si>
    <t>baulera</t>
  </si>
  <si>
    <t>cochera</t>
  </si>
  <si>
    <t>CANJE</t>
  </si>
  <si>
    <t>UNIDAD</t>
  </si>
  <si>
    <t>INVERTIX</t>
  </si>
  <si>
    <t>MODELO DE NEGOCIO DE INVERTIX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</si>
</sst>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7">
    <numFmt numFmtId="5" formatCode="&quot;$&quot;\ #,##0;\-&quot;$&quot;\ #,##0"/>
    <numFmt numFmtId="6" formatCode="&quot;$&quot;\ #,##0;[Red]\-&quot;$&quot;\ #,##0"/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&quot;$&quot;\ #,##0;&quot;$&quot;\ \-#,##0"/>
    <numFmt numFmtId="165" formatCode="&quot;$&quot;\ #,##0;[Red]&quot;$&quot;\ \-#,##0"/>
    <numFmt numFmtId="166" formatCode="_ * #,##0.00_ ;_ * \-#,##0.00_ ;_ * &quot;-&quot;??_ ;_ @_ "/>
    <numFmt numFmtId="167" formatCode="_ * #,##0_ ;_ * \-#,##0_ ;_ * &quot;-&quot;??_ ;_ @_ "/>
    <numFmt numFmtId="168" formatCode="#,##0_ ;[Red]\-#,##0\ "/>
    <numFmt numFmtId="169" formatCode="#,##0.00_ ;[Red]\-#,##0.00\ "/>
    <numFmt numFmtId="170" formatCode="_ [$€-2]\ * #,##0.00_ ;_ [$€-2]\ * \-#,##0.00_ ;_ [$€-2]\ * &quot;-&quot;??_ "/>
    <numFmt numFmtId="171" formatCode="0.0%"/>
    <numFmt numFmtId="172" formatCode="&quot;AÑO&quot;\ 0"/>
    <numFmt numFmtId="173" formatCode="&quot;mes&quot;\ 0"/>
    <numFmt numFmtId="174" formatCode="0\ &quot;u$sl&quot;"/>
    <numFmt numFmtId="175" formatCode="_-* #,##0\ _€_-;\-* #,##0\ _€_-;_-* &quot;-&quot;??\ _€_-;_-@_-"/>
    <numFmt numFmtId="176" formatCode="&quot;u$s&quot;\ #,##0;&quot;u$s&quot;\ \-#,##0\ "/>
    <numFmt numFmtId="177" formatCode="#,##0_ ;\-#,##0\ "/>
    <numFmt numFmtId="178" formatCode="0\ &quot;u$s/m2&quot;"/>
    <numFmt numFmtId="179" formatCode="0\ &quot;meses&quot;"/>
    <numFmt numFmtId="180" formatCode="[$-409]mmm\-yy;@"/>
    <numFmt numFmtId="181" formatCode="_(* #,##0_);_(* \(#,##0\);_(* &quot;-&quot;??_);_(@_)"/>
    <numFmt numFmtId="182" formatCode="&quot;$&quot;#,##0;[Red]\-&quot;$&quot;#,##0"/>
    <numFmt numFmtId="183" formatCode="&quot;$&quot;#,##0.00;[Red]\-&quot;$&quot;#,##0.00"/>
    <numFmt numFmtId="184" formatCode="_-&quot;$&quot;* #,##0.00_-;\-&quot;$&quot;* #,##0.00_-;_-&quot;$&quot;* &quot;-&quot;??_-;_-@_-"/>
    <numFmt numFmtId="185" formatCode="_-&quot;MX$&quot;* #,##0.00_-;\-&quot;MX$&quot;* #,##0.00_-;_-&quot;MX$&quot;* &quot;-&quot;??_-;_-@_-"/>
    <numFmt numFmtId="186" formatCode="[$-C0A]d\-mmm\-yy;@"/>
    <numFmt numFmtId="187" formatCode="_-&quot;$&quot;* #,##0_-;\-&quot;$&quot;* #,##0_-;_-&quot;$&quot;* &quot;-&quot;??_-;_-@_-"/>
    <numFmt numFmtId="188" formatCode="#,##0.0\ &quot;m2&quot;"/>
    <numFmt numFmtId="189" formatCode="0.0"/>
    <numFmt numFmtId="190" formatCode="_(* #,##0.00_)&quot;m2&quot;;_(* \(#,##0.00\)&quot;m2&quot;;_(* &quot;-&quot;??_)&quot;m2&quot;;_(@_)"/>
    <numFmt numFmtId="191" formatCode="_-* #,##0_-;\-* #,##0_-;_-* &quot;-&quot;??_-;_-@_-"/>
    <numFmt numFmtId="192" formatCode="_(* #,##0.0_);_(* \(#,##0.0\);_(* &quot;-&quot;??_);_(@_)"/>
    <numFmt numFmtId="193" formatCode="#,##0.00\ &quot;m2 SA&quot;"/>
    <numFmt numFmtId="194" formatCode="[$-409]d\-mmm\-yy;@"/>
    <numFmt numFmtId="195" formatCode="&quot;Month&quot;\ General"/>
    <numFmt numFmtId="196" formatCode="_(* #,##0.0_)&quot;m2&quot;;_(* \(#,##0.0\)&quot;m2&quot;;_(* &quot;-&quot;??_)&quot;m2&quot;;_(@_)"/>
    <numFmt numFmtId="197" formatCode="#,##0_);\(#,##0\);#,##0_);@_)"/>
    <numFmt numFmtId="198" formatCode="_-[$€-2]* #,##0.00_-;\-[$€-2]* #,##0.00_-;_-[$€-2]* &quot;-&quot;??_-"/>
    <numFmt numFmtId="199" formatCode="_-* #,##0.0000\ _p_t_a_-;\-* #,##0.0000\ _p_t_a_-;_-* &quot;-&quot;??\ _p_t_a_-;_-@_-"/>
    <numFmt numFmtId="200" formatCode="\ &quot;1@&quot;\ #,##0.0&quot;m2&quot;"/>
    <numFmt numFmtId="201" formatCode="_-* #,##0.00\ &quot;€&quot;_-;\-* #,##0.00\ &quot;€&quot;_-;_-* &quot;-&quot;??\ &quot;€&quot;_-;_-@_-"/>
    <numFmt numFmtId="202" formatCode="_(&quot;$&quot;* #,##0_);_(&quot;$&quot;* \(#,##0\);_(&quot;$&quot;* &quot;-&quot;??_);_(@_)"/>
    <numFmt numFmtId="203" formatCode="&quot;$&quot;\ #,##0"/>
    <numFmt numFmtId="204" formatCode="&quot;U$S&quot;\ #,##0"/>
    <numFmt numFmtId="205" formatCode="#,##0.0"/>
    <numFmt numFmtId="206" formatCode="&quot;Plazo&quot;0"/>
  </numFmts>
  <fonts count="117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Verdana"/>
      <family val="2"/>
    </font>
    <font>
      <b/>
      <sz val="12"/>
      <name val="Verdana"/>
      <family val="2"/>
    </font>
    <font>
      <sz val="12"/>
      <name val="Verdana"/>
      <family val="2"/>
    </font>
    <font>
      <b/>
      <sz val="8"/>
      <name val="Verdana"/>
      <family val="2"/>
    </font>
    <font>
      <b/>
      <sz val="12"/>
      <color indexed="9"/>
      <name val="Verdana"/>
      <family val="2"/>
    </font>
    <font>
      <b/>
      <sz val="11"/>
      <name val="Verdana"/>
      <family val="2"/>
    </font>
    <font>
      <sz val="7"/>
      <name val="Verdana"/>
      <family val="2"/>
    </font>
    <font>
      <b/>
      <sz val="9"/>
      <color indexed="9"/>
      <name val="Arial"/>
      <family val="2"/>
    </font>
    <font>
      <sz val="10"/>
      <color indexed="52"/>
      <name val="Verdana"/>
      <family val="2"/>
    </font>
    <font>
      <sz val="9"/>
      <name val="Verdana"/>
      <family val="2"/>
    </font>
    <font>
      <sz val="10"/>
      <name val="Arial"/>
      <family val="2"/>
    </font>
    <font>
      <b/>
      <sz val="14"/>
      <color indexed="9"/>
      <name val="Verdana"/>
      <family val="2"/>
    </font>
    <font>
      <sz val="10"/>
      <color rgb="FF0000FF"/>
      <name val="Verdana"/>
      <family val="2"/>
    </font>
    <font>
      <b/>
      <sz val="14"/>
      <color theme="0"/>
      <name val="Verdana"/>
      <family val="2"/>
    </font>
    <font>
      <sz val="10"/>
      <color theme="0"/>
      <name val="Verdana"/>
      <family val="2"/>
    </font>
    <font>
      <b/>
      <sz val="10"/>
      <color theme="0"/>
      <name val="Verdana"/>
      <family val="2"/>
    </font>
    <font>
      <b/>
      <sz val="12"/>
      <color theme="0"/>
      <name val="Verdana"/>
      <family val="2"/>
    </font>
    <font>
      <b/>
      <sz val="14"/>
      <name val="Verdana"/>
      <family val="2"/>
    </font>
    <font>
      <sz val="14"/>
      <name val="Verdana"/>
      <family val="2"/>
    </font>
    <font>
      <b/>
      <sz val="16"/>
      <name val="Verdana"/>
      <family val="2"/>
    </font>
    <font>
      <sz val="8"/>
      <color theme="0" tint="-0.499984740745262"/>
      <name val="Verdana"/>
      <family val="2"/>
    </font>
    <font>
      <sz val="14"/>
      <color indexed="9"/>
      <name val="Verdana"/>
      <family val="2"/>
    </font>
    <font>
      <sz val="8"/>
      <color theme="0" tint="-0.14999847407452621"/>
      <name val="Verdana"/>
      <family val="2"/>
    </font>
    <font>
      <sz val="10"/>
      <color theme="0" tint="-0.14999847407452621"/>
      <name val="Verdana"/>
      <family val="2"/>
    </font>
    <font>
      <sz val="11"/>
      <name val="Verdana"/>
      <family val="2"/>
    </font>
    <font>
      <b/>
      <sz val="11"/>
      <color indexed="8"/>
      <name val="Verdana"/>
      <family val="2"/>
    </font>
    <font>
      <b/>
      <sz val="6"/>
      <name val="Verdana"/>
      <family val="2"/>
    </font>
    <font>
      <b/>
      <sz val="10"/>
      <color rgb="FFFF0000"/>
      <name val="Verdana"/>
      <family val="2"/>
    </font>
    <font>
      <sz val="12"/>
      <color theme="1"/>
      <name val="Calibri"/>
      <family val="2"/>
      <scheme val="minor"/>
    </font>
    <font>
      <sz val="12"/>
      <color indexed="8"/>
      <name val="Verdana"/>
      <family val="2"/>
    </font>
    <font>
      <sz val="12"/>
      <color rgb="FF000000"/>
      <name val="Calibri"/>
      <family val="2"/>
    </font>
    <font>
      <sz val="12"/>
      <color rgb="FF006100"/>
      <name val="Calibri"/>
      <family val="2"/>
      <scheme val="minor"/>
    </font>
    <font>
      <sz val="12"/>
      <color theme="1"/>
      <name val="Segoe UI"/>
      <family val="2"/>
    </font>
    <font>
      <sz val="12"/>
      <color indexed="8"/>
      <name val="Segoe UI"/>
      <family val="2"/>
    </font>
    <font>
      <sz val="11"/>
      <color indexed="8"/>
      <name val="Calibri"/>
      <family val="2"/>
    </font>
    <font>
      <sz val="10"/>
      <name val="Century Gothic"/>
      <family val="2"/>
    </font>
    <font>
      <sz val="10"/>
      <name val="Lucida Grande"/>
      <family val="2"/>
    </font>
    <font>
      <sz val="11"/>
      <name val="Trebuchet MS"/>
      <family val="2"/>
    </font>
    <font>
      <sz val="8"/>
      <name val="Times New Roman"/>
      <family val="1"/>
    </font>
    <font>
      <b/>
      <sz val="11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9"/>
      <name val="Zurich Cn BT"/>
      <family val="2"/>
    </font>
    <font>
      <strike/>
      <sz val="10"/>
      <name val="Arial"/>
      <family val="2"/>
    </font>
    <font>
      <strike/>
      <u/>
      <sz val="10"/>
      <color indexed="12"/>
      <name val="Arial"/>
      <family val="2"/>
    </font>
    <font>
      <strike/>
      <u/>
      <sz val="7.5"/>
      <color indexed="12"/>
      <name val="Arial"/>
      <family val="2"/>
    </font>
    <font>
      <sz val="10"/>
      <color theme="1"/>
      <name val="Calibri"/>
      <family val="2"/>
      <scheme val="minor"/>
    </font>
    <font>
      <b/>
      <sz val="9"/>
      <name val="Verdana"/>
      <family val="2"/>
    </font>
    <font>
      <sz val="8"/>
      <color theme="0"/>
      <name val="Verdana"/>
      <family val="2"/>
    </font>
    <font>
      <b/>
      <sz val="14"/>
      <color rgb="FFFF0000"/>
      <name val="Verdana"/>
      <family val="2"/>
    </font>
    <font>
      <sz val="10"/>
      <color theme="1"/>
      <name val="Verdana"/>
      <family val="2"/>
    </font>
    <font>
      <u/>
      <sz val="8"/>
      <color indexed="12"/>
      <name val="Arial"/>
      <family val="2"/>
    </font>
    <font>
      <b/>
      <sz val="11"/>
      <color theme="0"/>
      <name val="Verdana"/>
      <family val="2"/>
    </font>
    <font>
      <b/>
      <sz val="10"/>
      <color rgb="FF92D050"/>
      <name val="Verdana"/>
      <family val="2"/>
    </font>
    <font>
      <b/>
      <sz val="20"/>
      <color rgb="FF92D050"/>
      <name val="Verdana"/>
      <family val="2"/>
    </font>
    <font>
      <b/>
      <sz val="9"/>
      <color rgb="FF92D050"/>
      <name val="Verdana"/>
      <family val="2"/>
    </font>
    <font>
      <b/>
      <sz val="8"/>
      <color rgb="FF92D050"/>
      <name val="Verdana"/>
      <family val="2"/>
    </font>
    <font>
      <sz val="10"/>
      <color theme="0" tint="-0.34998626667073579"/>
      <name val="Verdana"/>
      <family val="2"/>
    </font>
    <font>
      <sz val="6"/>
      <name val="Verdana"/>
      <family val="2"/>
    </font>
    <font>
      <b/>
      <sz val="9"/>
      <color theme="0"/>
      <name val="Verdana"/>
      <family val="2"/>
    </font>
    <font>
      <b/>
      <sz val="11"/>
      <color indexed="9"/>
      <name val="Verdana"/>
      <family val="2"/>
    </font>
    <font>
      <sz val="11"/>
      <color theme="1"/>
      <name val="Abadi"/>
      <family val="2"/>
    </font>
    <font>
      <sz val="14"/>
      <color theme="1"/>
      <name val="Abadi"/>
      <family val="2"/>
    </font>
    <font>
      <b/>
      <sz val="11"/>
      <color theme="1"/>
      <name val="Abadi"/>
      <family val="2"/>
    </font>
    <font>
      <b/>
      <sz val="24"/>
      <color theme="0"/>
      <name val="Abadi"/>
      <family val="2"/>
    </font>
    <font>
      <sz val="20"/>
      <color theme="1"/>
      <name val="Abadi"/>
      <family val="2"/>
    </font>
    <font>
      <sz val="10"/>
      <color theme="1" tint="0.34998626667073579"/>
      <name val="Abadi"/>
      <family val="2"/>
    </font>
    <font>
      <sz val="22"/>
      <color theme="0"/>
      <name val="Segoe UI"/>
      <family val="2"/>
    </font>
    <font>
      <b/>
      <sz val="22"/>
      <color theme="1"/>
      <name val="Segoe UI"/>
      <family val="2"/>
    </font>
    <font>
      <sz val="16"/>
      <color theme="1" tint="0.34998626667073579"/>
      <name val="Abadi"/>
      <family val="2"/>
    </font>
    <font>
      <sz val="11"/>
      <color theme="0"/>
      <name val="Abadi"/>
      <family val="2"/>
    </font>
    <font>
      <sz val="11"/>
      <color theme="0" tint="-0.499984740745262"/>
      <name val="Abadi"/>
      <family val="2"/>
    </font>
    <font>
      <sz val="10"/>
      <color theme="0"/>
      <name val="Abadi"/>
      <family val="2"/>
    </font>
    <font>
      <sz val="12"/>
      <color theme="0"/>
      <name val="Abadi"/>
      <family val="2"/>
    </font>
    <font>
      <sz val="14"/>
      <color theme="0"/>
      <name val="Abadi"/>
      <family val="2"/>
    </font>
    <font>
      <sz val="16"/>
      <color theme="0"/>
      <name val="Abadi"/>
      <family val="2"/>
    </font>
    <font>
      <sz val="18"/>
      <color theme="0"/>
      <name val="Abadi"/>
      <family val="2"/>
    </font>
    <font>
      <sz val="20"/>
      <color theme="0"/>
      <name val="Segoe UI"/>
      <family val="2"/>
    </font>
    <font>
      <sz val="16"/>
      <name val="Abadi"/>
      <family val="2"/>
    </font>
    <font>
      <sz val="22"/>
      <name val="Abadi"/>
      <family val="2"/>
    </font>
    <font>
      <sz val="14"/>
      <name val="Abadi"/>
      <family val="2"/>
    </font>
    <font>
      <sz val="13"/>
      <name val="Abadi"/>
      <family val="2"/>
    </font>
    <font>
      <sz val="20"/>
      <name val="Abadi"/>
      <family val="2"/>
    </font>
    <font>
      <sz val="20"/>
      <color rgb="FF66FF99"/>
      <name val="Abadi"/>
      <family val="2"/>
    </font>
    <font>
      <sz val="18"/>
      <color rgb="FF66FF99"/>
      <name val="Abadi"/>
      <family val="2"/>
    </font>
    <font>
      <sz val="12"/>
      <color rgb="FF66FF99"/>
      <name val="Abadi"/>
      <family val="2"/>
    </font>
    <font>
      <sz val="16"/>
      <color rgb="FF66FF99"/>
      <name val="Abadi"/>
      <family val="2"/>
    </font>
    <font>
      <sz val="11"/>
      <name val="Abadi"/>
      <family val="2"/>
    </font>
    <font>
      <sz val="10"/>
      <name val="Abadi"/>
      <family val="2"/>
    </font>
    <font>
      <sz val="12"/>
      <name val="Abadi"/>
      <family val="2"/>
    </font>
    <font>
      <sz val="12"/>
      <color theme="1"/>
      <name val="Abadi"/>
      <family val="2"/>
    </font>
    <font>
      <sz val="18"/>
      <name val="Abadi"/>
      <family val="2"/>
    </font>
    <font>
      <sz val="16"/>
      <color theme="1"/>
      <name val="Abadi"/>
      <family val="2"/>
    </font>
    <font>
      <sz val="18"/>
      <color theme="1"/>
      <name val="Abadi"/>
      <family val="2"/>
    </font>
    <font>
      <b/>
      <sz val="16"/>
      <color theme="0"/>
      <name val="Abadi"/>
      <family val="2"/>
    </font>
    <font>
      <sz val="22"/>
      <color theme="1"/>
      <name val="Abadi"/>
      <family val="2"/>
    </font>
    <font>
      <sz val="22"/>
      <color theme="0"/>
      <name val="Abadi"/>
      <family val="2"/>
    </font>
    <font>
      <sz val="16"/>
      <color theme="0"/>
      <name val="Segoe UI"/>
      <family val="2"/>
    </font>
    <font>
      <sz val="12"/>
      <color rgb="FFFF2D2D"/>
      <name val="Abadi"/>
      <family val="2"/>
    </font>
    <font>
      <sz val="10"/>
      <color rgb="FF92D050"/>
      <name val="Verdana"/>
      <family val="2"/>
    </font>
    <font>
      <sz val="9"/>
      <color rgb="FFFF0000"/>
      <name val="Verdana"/>
      <family val="2"/>
    </font>
    <font>
      <b/>
      <sz val="11"/>
      <color rgb="FFFF0000"/>
      <name val="Verdana"/>
      <family val="2"/>
    </font>
    <font>
      <sz val="10"/>
      <color rgb="FFFF0000"/>
      <name val="Verdana"/>
      <family val="2"/>
    </font>
    <font>
      <sz val="16"/>
      <color rgb="FFFF2D2D"/>
      <name val="Abadi"/>
      <family val="2"/>
    </font>
    <font>
      <sz val="14"/>
      <color theme="1"/>
      <name val="Verdana"/>
      <family val="2"/>
    </font>
    <font>
      <b/>
      <sz val="18"/>
      <color theme="9"/>
      <name val="Abadi"/>
      <family val="2"/>
    </font>
    <font>
      <b/>
      <sz val="18"/>
      <color theme="9"/>
      <name val="Verdana"/>
      <family val="2"/>
    </font>
    <font>
      <b/>
      <sz val="20"/>
      <color theme="1"/>
      <name val="Abadi"/>
      <family val="2"/>
    </font>
  </fonts>
  <fills count="24">
    <fill>
      <patternFill patternType="none"/>
    </fill>
    <fill>
      <patternFill patternType="gray125"/>
    </fill>
    <fill>
      <patternFill patternType="solid">
        <fgColor indexed="5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theme="9" tint="0.59996337778862885"/>
        <bgColor indexed="65"/>
      </patternFill>
    </fill>
    <fill>
      <gradientFill type="path" left="0.5" right="0.5" top="0.5" bottom="0.5">
        <stop position="0">
          <color theme="9" tint="0.59999389629810485"/>
        </stop>
        <stop position="1">
          <color theme="0"/>
        </stop>
      </gradientFill>
    </fill>
    <fill>
      <gradientFill>
        <stop position="0">
          <color theme="8" tint="0.59999389629810485"/>
        </stop>
        <stop position="1">
          <color theme="7" tint="0.40000610370189521"/>
        </stop>
      </gradientFill>
    </fill>
    <fill>
      <gradientFill>
        <stop position="0">
          <color theme="0"/>
        </stop>
        <stop position="1">
          <color theme="4"/>
        </stop>
      </gradient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rgb="FF009999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339966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theme="9" tint="0.59999389629810485"/>
        <bgColor indexed="64"/>
      </patternFill>
    </fill>
  </fills>
  <borders count="4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double">
        <color indexed="0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36">
    <xf numFmtId="0" fontId="0" fillId="0" borderId="0"/>
    <xf numFmtId="170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19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9" fontId="19" fillId="0" borderId="0" applyFont="0" applyFill="0" applyBorder="0" applyAlignment="0" applyProtection="0"/>
    <xf numFmtId="3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37" fillId="0" borderId="0"/>
    <xf numFmtId="44" fontId="37" fillId="0" borderId="0" applyFont="0" applyFill="0" applyBorder="0" applyAlignment="0" applyProtection="0"/>
    <xf numFmtId="0" fontId="5" fillId="0" borderId="0"/>
    <xf numFmtId="0" fontId="38" fillId="0" borderId="0" applyNumberFormat="0" applyFill="0" applyBorder="0" applyProtection="0">
      <alignment vertical="top" wrapText="1"/>
    </xf>
    <xf numFmtId="0" fontId="5" fillId="0" borderId="0"/>
    <xf numFmtId="0" fontId="5" fillId="0" borderId="0"/>
    <xf numFmtId="184" fontId="38" fillId="0" borderId="0" applyFont="0" applyFill="0" applyBorder="0" applyAlignment="0" applyProtection="0"/>
    <xf numFmtId="186" fontId="4" fillId="0" borderId="0"/>
    <xf numFmtId="184" fontId="4" fillId="0" borderId="0" applyFont="0" applyFill="0" applyBorder="0" applyAlignment="0" applyProtection="0"/>
    <xf numFmtId="185" fontId="37" fillId="0" borderId="0" applyFont="0" applyFill="0" applyBorder="0" applyAlignment="0" applyProtection="0"/>
    <xf numFmtId="0" fontId="39" fillId="0" borderId="0"/>
    <xf numFmtId="0" fontId="40" fillId="7" borderId="0" applyNumberFormat="0" applyBorder="0" applyAlignment="0" applyProtection="0"/>
    <xf numFmtId="0" fontId="41" fillId="0" borderId="0"/>
    <xf numFmtId="9" fontId="42" fillId="0" borderId="0" applyFont="0" applyFill="0" applyBorder="0" applyAlignment="0" applyProtection="0"/>
    <xf numFmtId="183" fontId="43" fillId="0" borderId="0" applyFont="0" applyFill="0" applyBorder="0" applyAlignment="0" applyProtection="0"/>
    <xf numFmtId="43" fontId="7" fillId="0" borderId="0" applyFont="0" applyFill="0" applyBorder="0" applyAlignment="0" applyProtection="0"/>
    <xf numFmtId="183" fontId="4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5" fillId="0" borderId="0" applyFont="0" applyFill="0" applyBorder="0" applyAlignment="0" applyProtection="0"/>
    <xf numFmtId="6" fontId="43" fillId="0" borderId="0" applyFont="0" applyFill="0" applyBorder="0" applyAlignment="0" applyProtection="0"/>
    <xf numFmtId="6" fontId="43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3" fillId="0" borderId="0" applyFont="0" applyFill="0" applyBorder="0" applyAlignment="0" applyProtection="0"/>
    <xf numFmtId="189" fontId="44" fillId="0" borderId="0" applyFont="0" applyFill="0" applyBorder="0" applyAlignment="0" applyProtection="0"/>
    <xf numFmtId="188" fontId="44" fillId="0" borderId="0" applyFont="0" applyFill="0" applyBorder="0" applyAlignment="0" applyProtection="0"/>
    <xf numFmtId="190" fontId="5" fillId="0" borderId="0" applyFont="0" applyFill="0" applyBorder="0" applyAlignment="0" applyProtection="0"/>
    <xf numFmtId="19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192" fontId="45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6" fillId="0" borderId="0" applyFont="0" applyFill="0" applyBorder="0" applyAlignment="0" applyProtection="0"/>
    <xf numFmtId="190" fontId="5" fillId="0" borderId="0" applyFont="0" applyFill="0" applyBorder="0" applyAlignment="0" applyProtection="0"/>
    <xf numFmtId="190" fontId="5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19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5" fillId="0" borderId="0" applyFont="0" applyFill="0" applyBorder="0" applyAlignment="0" applyProtection="0"/>
    <xf numFmtId="194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3" fontId="47" fillId="0" borderId="0" applyFont="0" applyFill="0" applyBorder="0" applyAlignment="0" applyProtection="0"/>
    <xf numFmtId="182" fontId="43" fillId="0" borderId="0" applyFont="0" applyFill="0" applyBorder="0" applyAlignment="0" applyProtection="0"/>
    <xf numFmtId="182" fontId="43" fillId="0" borderId="0" applyFont="0" applyFill="0" applyBorder="0" applyAlignment="0" applyProtection="0"/>
    <xf numFmtId="182" fontId="43" fillId="0" borderId="0" applyFont="0" applyFill="0" applyBorder="0" applyAlignment="0" applyProtection="0"/>
    <xf numFmtId="184" fontId="7" fillId="0" borderId="0" applyFont="0" applyFill="0" applyBorder="0" applyAlignment="0" applyProtection="0"/>
    <xf numFmtId="182" fontId="43" fillId="0" borderId="0" applyFont="0" applyFill="0" applyBorder="0" applyAlignment="0" applyProtection="0"/>
    <xf numFmtId="184" fontId="44" fillId="0" borderId="0" applyFont="0" applyFill="0" applyBorder="0" applyAlignment="0" applyProtection="0"/>
    <xf numFmtId="5" fontId="43" fillId="0" borderId="0" applyFont="0" applyFill="0" applyBorder="0" applyAlignment="0" applyProtection="0"/>
    <xf numFmtId="5" fontId="43" fillId="0" borderId="0" applyFont="0" applyFill="0" applyBorder="0" applyAlignment="0" applyProtection="0"/>
    <xf numFmtId="44" fontId="43" fillId="0" borderId="0" applyFont="0" applyFill="0" applyBorder="0" applyAlignment="0" applyProtection="0"/>
    <xf numFmtId="44" fontId="43" fillId="0" borderId="0" applyFont="0" applyFill="0" applyBorder="0" applyAlignment="0" applyProtection="0"/>
    <xf numFmtId="44" fontId="43" fillId="0" borderId="0" applyFont="0" applyFill="0" applyBorder="0" applyAlignment="0" applyProtection="0"/>
    <xf numFmtId="44" fontId="43" fillId="0" borderId="0" applyFont="0" applyFill="0" applyBorder="0" applyAlignment="0" applyProtection="0"/>
    <xf numFmtId="184" fontId="44" fillId="0" borderId="0" applyFont="0" applyFill="0" applyBorder="0" applyAlignment="0" applyProtection="0"/>
    <xf numFmtId="184" fontId="5" fillId="0" borderId="0" applyFont="0" applyFill="0" applyBorder="0" applyAlignment="0" applyProtection="0"/>
    <xf numFmtId="44" fontId="43" fillId="0" borderId="0" applyFont="0" applyFill="0" applyBorder="0" applyAlignment="0" applyProtection="0"/>
    <xf numFmtId="44" fontId="43" fillId="0" borderId="0" applyFont="0" applyFill="0" applyBorder="0" applyAlignment="0" applyProtection="0"/>
    <xf numFmtId="184" fontId="42" fillId="0" borderId="0" applyFont="0" applyFill="0" applyBorder="0" applyAlignment="0" applyProtection="0"/>
    <xf numFmtId="184" fontId="43" fillId="0" borderId="0" applyFont="0" applyFill="0" applyBorder="0" applyAlignment="0" applyProtection="0"/>
    <xf numFmtId="182" fontId="5" fillId="0" borderId="0" applyFont="0" applyFill="0" applyBorder="0" applyAlignment="0" applyProtection="0"/>
    <xf numFmtId="44" fontId="43" fillId="0" borderId="0" applyFont="0" applyFill="0" applyBorder="0" applyAlignment="0" applyProtection="0"/>
    <xf numFmtId="44" fontId="43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46" fillId="0" borderId="0" applyFont="0" applyFill="0" applyBorder="0" applyAlignment="0" applyProtection="0"/>
    <xf numFmtId="44" fontId="46" fillId="0" borderId="0" applyFont="0" applyFill="0" applyBorder="0" applyAlignment="0" applyProtection="0"/>
    <xf numFmtId="44" fontId="46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46" fillId="0" borderId="0" applyFont="0" applyFill="0" applyBorder="0" applyAlignment="0" applyProtection="0"/>
    <xf numFmtId="44" fontId="46" fillId="0" borderId="0" applyFont="0" applyFill="0" applyBorder="0" applyAlignment="0" applyProtection="0"/>
    <xf numFmtId="44" fontId="46" fillId="0" borderId="0" applyFont="0" applyFill="0" applyBorder="0" applyAlignment="0" applyProtection="0"/>
    <xf numFmtId="44" fontId="46" fillId="0" borderId="0" applyFont="0" applyFill="0" applyBorder="0" applyAlignment="0" applyProtection="0"/>
    <xf numFmtId="44" fontId="46" fillId="0" borderId="0" applyFont="0" applyFill="0" applyBorder="0" applyAlignment="0" applyProtection="0"/>
    <xf numFmtId="18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43" fillId="0" borderId="0" applyFont="0" applyFill="0" applyBorder="0" applyAlignment="0" applyProtection="0"/>
    <xf numFmtId="44" fontId="43" fillId="0" borderId="0" applyFont="0" applyFill="0" applyBorder="0" applyAlignment="0" applyProtection="0"/>
    <xf numFmtId="44" fontId="43" fillId="0" borderId="0" applyFont="0" applyFill="0" applyBorder="0" applyAlignment="0" applyProtection="0"/>
    <xf numFmtId="44" fontId="43" fillId="0" borderId="0" applyFont="0" applyFill="0" applyBorder="0" applyAlignment="0" applyProtection="0"/>
    <xf numFmtId="44" fontId="43" fillId="0" borderId="0" applyFont="0" applyFill="0" applyBorder="0" applyAlignment="0" applyProtection="0"/>
    <xf numFmtId="44" fontId="43" fillId="0" borderId="0" applyFont="0" applyFill="0" applyBorder="0" applyAlignment="0" applyProtection="0"/>
    <xf numFmtId="44" fontId="43" fillId="0" borderId="0" applyFont="0" applyFill="0" applyBorder="0" applyAlignment="0" applyProtection="0"/>
    <xf numFmtId="44" fontId="43" fillId="0" borderId="0" applyFont="0" applyFill="0" applyBorder="0" applyAlignment="0" applyProtection="0"/>
    <xf numFmtId="195" fontId="43" fillId="0" borderId="0" applyFont="0" applyFill="0" applyBorder="0" applyAlignment="0" applyProtection="0"/>
    <xf numFmtId="196" fontId="45" fillId="0" borderId="0" applyFont="0" applyFill="0" applyBorder="0" applyAlignment="0" applyProtection="0"/>
    <xf numFmtId="195" fontId="43" fillId="0" borderId="0" applyFont="0" applyFill="0" applyBorder="0" applyAlignment="0" applyProtection="0"/>
    <xf numFmtId="44" fontId="43" fillId="0" borderId="0" applyFont="0" applyFill="0" applyBorder="0" applyAlignment="0" applyProtection="0"/>
    <xf numFmtId="44" fontId="43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197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5" fontId="47" fillId="0" borderId="0" applyFont="0" applyFill="0" applyBorder="0" applyAlignment="0" applyProtection="0"/>
    <xf numFmtId="14" fontId="47" fillId="0" borderId="0" applyFont="0" applyFill="0" applyBorder="0" applyAlignment="0" applyProtection="0"/>
    <xf numFmtId="0" fontId="48" fillId="8" borderId="0"/>
    <xf numFmtId="0" fontId="48" fillId="9" borderId="0"/>
    <xf numFmtId="0" fontId="5" fillId="10" borderId="28" applyFont="0" applyBorder="0">
      <alignment horizontal="center"/>
    </xf>
    <xf numFmtId="187" fontId="44" fillId="11" borderId="27"/>
    <xf numFmtId="198" fontId="5" fillId="0" borderId="0" applyFont="0" applyFill="0" applyBorder="0" applyAlignment="0" applyProtection="0"/>
    <xf numFmtId="2" fontId="47" fillId="0" borderId="0" applyFont="0" applyFill="0" applyBorder="0" applyAlignment="0" applyProtection="0"/>
    <xf numFmtId="194" fontId="49" fillId="0" borderId="0" applyNumberFormat="0" applyFont="0" applyFill="0" applyAlignment="0" applyProtection="0"/>
    <xf numFmtId="0" fontId="49" fillId="0" borderId="0" applyNumberFormat="0" applyFont="0" applyFill="0" applyAlignment="0" applyProtection="0"/>
    <xf numFmtId="0" fontId="49" fillId="0" borderId="0" applyNumberFormat="0" applyFont="0" applyFill="0" applyAlignment="0" applyProtection="0"/>
    <xf numFmtId="0" fontId="49" fillId="0" borderId="0" applyNumberFormat="0" applyFont="0" applyFill="0" applyAlignment="0" applyProtection="0"/>
    <xf numFmtId="0" fontId="49" fillId="0" borderId="0" applyNumberFormat="0" applyFont="0" applyFill="0" applyAlignment="0" applyProtection="0"/>
    <xf numFmtId="0" fontId="49" fillId="0" borderId="0" applyNumberFormat="0" applyFont="0" applyFill="0" applyAlignment="0" applyProtection="0"/>
    <xf numFmtId="0" fontId="49" fillId="0" borderId="0" applyNumberFormat="0" applyFont="0" applyFill="0" applyAlignment="0" applyProtection="0"/>
    <xf numFmtId="0" fontId="49" fillId="0" borderId="0" applyNumberFormat="0" applyFont="0" applyFill="0" applyAlignment="0" applyProtection="0"/>
    <xf numFmtId="194" fontId="50" fillId="0" borderId="0" applyNumberFormat="0" applyFont="0" applyFill="0" applyAlignment="0" applyProtection="0"/>
    <xf numFmtId="0" fontId="50" fillId="0" borderId="0" applyNumberFormat="0" applyFont="0" applyFill="0" applyAlignment="0" applyProtection="0"/>
    <xf numFmtId="0" fontId="50" fillId="0" borderId="0" applyNumberFormat="0" applyFont="0" applyFill="0" applyAlignment="0" applyProtection="0"/>
    <xf numFmtId="0" fontId="50" fillId="0" borderId="0" applyNumberFormat="0" applyFont="0" applyFill="0" applyAlignment="0" applyProtection="0"/>
    <xf numFmtId="0" fontId="50" fillId="0" borderId="0" applyNumberFormat="0" applyFont="0" applyFill="0" applyAlignment="0" applyProtection="0"/>
    <xf numFmtId="0" fontId="50" fillId="0" borderId="0" applyNumberFormat="0" applyFont="0" applyFill="0" applyAlignment="0" applyProtection="0"/>
    <xf numFmtId="0" fontId="50" fillId="0" borderId="0" applyNumberFormat="0" applyFont="0" applyFill="0" applyAlignment="0" applyProtection="0"/>
    <xf numFmtId="0" fontId="50" fillId="0" borderId="0" applyNumberFormat="0" applyFont="0" applyFill="0" applyAlignment="0" applyProtection="0"/>
    <xf numFmtId="43" fontId="4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199" fontId="43" fillId="0" borderId="0" applyFont="0" applyFill="0" applyBorder="0" applyAlignment="0" applyProtection="0"/>
    <xf numFmtId="0" fontId="5" fillId="0" borderId="0"/>
    <xf numFmtId="0" fontId="4" fillId="0" borderId="0"/>
    <xf numFmtId="0" fontId="4" fillId="0" borderId="0"/>
    <xf numFmtId="0" fontId="7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43" fillId="0" borderId="0"/>
    <xf numFmtId="194" fontId="43" fillId="0" borderId="0"/>
    <xf numFmtId="194" fontId="4" fillId="0" borderId="0"/>
    <xf numFmtId="194" fontId="45" fillId="0" borderId="0"/>
    <xf numFmtId="194" fontId="45" fillId="0" borderId="0"/>
    <xf numFmtId="194" fontId="45" fillId="0" borderId="0"/>
    <xf numFmtId="194" fontId="4" fillId="0" borderId="0"/>
    <xf numFmtId="194" fontId="45" fillId="0" borderId="0"/>
    <xf numFmtId="0" fontId="45" fillId="0" borderId="0"/>
    <xf numFmtId="194" fontId="4" fillId="0" borderId="0"/>
    <xf numFmtId="194" fontId="4" fillId="0" borderId="0"/>
    <xf numFmtId="194" fontId="4" fillId="0" borderId="0"/>
    <xf numFmtId="194" fontId="4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194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2" fillId="0" borderId="0"/>
    <xf numFmtId="0" fontId="43" fillId="0" borderId="0"/>
    <xf numFmtId="0" fontId="43" fillId="0" borderId="0"/>
    <xf numFmtId="0" fontId="43" fillId="0" borderId="0"/>
    <xf numFmtId="0" fontId="4" fillId="0" borderId="0"/>
    <xf numFmtId="0" fontId="5" fillId="0" borderId="0"/>
    <xf numFmtId="200" fontId="5" fillId="0" borderId="0"/>
    <xf numFmtId="200" fontId="5" fillId="0" borderId="0"/>
    <xf numFmtId="200" fontId="5" fillId="0" borderId="0"/>
    <xf numFmtId="200" fontId="5" fillId="0" borderId="0"/>
    <xf numFmtId="9" fontId="5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194" fontId="47" fillId="0" borderId="29" applyNumberFormat="0" applyFont="0" applyBorder="0" applyAlignment="0" applyProtection="0"/>
    <xf numFmtId="0" fontId="47" fillId="0" borderId="29" applyNumberFormat="0" applyFont="0" applyBorder="0" applyAlignment="0" applyProtection="0"/>
    <xf numFmtId="0" fontId="47" fillId="0" borderId="29" applyNumberFormat="0" applyFont="0" applyBorder="0" applyAlignment="0" applyProtection="0"/>
    <xf numFmtId="0" fontId="47" fillId="0" borderId="29" applyNumberFormat="0" applyFont="0" applyBorder="0" applyAlignment="0" applyProtection="0"/>
    <xf numFmtId="0" fontId="47" fillId="0" borderId="29" applyNumberFormat="0" applyFont="0" applyBorder="0" applyAlignment="0" applyProtection="0"/>
    <xf numFmtId="0" fontId="47" fillId="0" borderId="29" applyNumberFormat="0" applyFont="0" applyBorder="0" applyAlignment="0" applyProtection="0"/>
    <xf numFmtId="0" fontId="47" fillId="0" borderId="29" applyNumberFormat="0" applyFont="0" applyBorder="0" applyAlignment="0" applyProtection="0"/>
    <xf numFmtId="0" fontId="47" fillId="0" borderId="29" applyNumberFormat="0" applyFont="0" applyBorder="0" applyAlignment="0" applyProtection="0"/>
    <xf numFmtId="194" fontId="51" fillId="0" borderId="0"/>
    <xf numFmtId="0" fontId="52" fillId="0" borderId="0"/>
    <xf numFmtId="184" fontId="5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" fillId="0" borderId="0" applyFont="0" applyFill="0" applyBorder="0" applyAlignment="0" applyProtection="0"/>
    <xf numFmtId="184" fontId="5" fillId="0" borderId="0" applyFont="0" applyFill="0" applyBorder="0" applyAlignment="0" applyProtection="0"/>
    <xf numFmtId="184" fontId="5" fillId="0" borderId="0" applyFont="0" applyFill="0" applyBorder="0" applyAlignment="0" applyProtection="0"/>
    <xf numFmtId="197" fontId="5" fillId="0" borderId="0" applyFont="0" applyFill="0" applyBorder="0" applyAlignment="0" applyProtection="0"/>
    <xf numFmtId="201" fontId="5" fillId="0" borderId="0" applyFont="0" applyFill="0" applyBorder="0" applyAlignment="0" applyProtection="0"/>
    <xf numFmtId="0" fontId="53" fillId="0" borderId="0" applyNumberFormat="0" applyFill="0" applyBorder="0" applyAlignment="0" applyProtection="0">
      <alignment vertical="top"/>
      <protection locked="0"/>
    </xf>
    <xf numFmtId="0" fontId="54" fillId="0" borderId="0" applyNumberFormat="0" applyFill="0" applyBorder="0" applyAlignment="0" applyProtection="0">
      <alignment vertical="top"/>
      <protection locked="0"/>
    </xf>
    <xf numFmtId="0" fontId="53" fillId="0" borderId="0" applyNumberFormat="0" applyFill="0" applyBorder="0" applyAlignment="0" applyProtection="0">
      <alignment vertical="top"/>
      <protection locked="0"/>
    </xf>
    <xf numFmtId="43" fontId="43" fillId="0" borderId="0" applyFont="0" applyFill="0" applyBorder="0" applyAlignment="0" applyProtection="0"/>
    <xf numFmtId="43" fontId="5" fillId="0" borderId="0" applyFont="0" applyFill="0" applyBorder="0" applyAlignment="0" applyProtection="0"/>
    <xf numFmtId="202" fontId="5" fillId="0" borderId="0" applyFont="0" applyFill="0" applyBorder="0" applyAlignment="0" applyProtection="0"/>
    <xf numFmtId="44" fontId="43" fillId="0" borderId="0" applyFont="0" applyFill="0" applyBorder="0" applyAlignment="0" applyProtection="0"/>
    <xf numFmtId="184" fontId="43" fillId="0" borderId="0" applyFont="0" applyFill="0" applyBorder="0" applyAlignment="0" applyProtection="0"/>
    <xf numFmtId="184" fontId="37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4" fillId="0" borderId="0"/>
    <xf numFmtId="0" fontId="5" fillId="0" borderId="0"/>
    <xf numFmtId="184" fontId="42" fillId="0" borderId="0" applyFont="0" applyFill="0" applyBorder="0" applyAlignment="0" applyProtection="0"/>
    <xf numFmtId="0" fontId="41" fillId="0" borderId="0"/>
    <xf numFmtId="184" fontId="4" fillId="0" borderId="0" applyFont="0" applyFill="0" applyBorder="0" applyAlignment="0" applyProtection="0"/>
    <xf numFmtId="43" fontId="41" fillId="0" borderId="0" applyFont="0" applyFill="0" applyBorder="0" applyAlignment="0" applyProtection="0"/>
    <xf numFmtId="9" fontId="42" fillId="0" borderId="0" applyFont="0" applyFill="0" applyBorder="0" applyAlignment="0" applyProtection="0"/>
    <xf numFmtId="43" fontId="4" fillId="0" borderId="0" applyFont="0" applyFill="0" applyBorder="0" applyAlignment="0" applyProtection="0"/>
    <xf numFmtId="184" fontId="39" fillId="0" borderId="0" applyFont="0" applyFill="0" applyBorder="0" applyAlignment="0" applyProtection="0"/>
    <xf numFmtId="184" fontId="37" fillId="0" borderId="0" applyFont="0" applyFill="0" applyBorder="0" applyAlignment="0" applyProtection="0"/>
    <xf numFmtId="184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0" fontId="39" fillId="0" borderId="0"/>
    <xf numFmtId="0" fontId="55" fillId="0" borderId="0"/>
    <xf numFmtId="0" fontId="37" fillId="0" borderId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3" fillId="0" borderId="0"/>
    <xf numFmtId="0" fontId="60" fillId="0" borderId="0" applyNumberFormat="0" applyFill="0" applyBorder="0" applyAlignment="0" applyProtection="0">
      <alignment vertical="top"/>
      <protection locked="0"/>
    </xf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201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4" fontId="37" fillId="0" borderId="0" applyFont="0" applyFill="0" applyBorder="0" applyAlignment="0" applyProtection="0"/>
    <xf numFmtId="186" fontId="1" fillId="0" borderId="0"/>
    <xf numFmtId="184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5" fillId="0" borderId="0" applyFont="0" applyFill="0" applyBorder="0" applyAlignment="0" applyProtection="0"/>
    <xf numFmtId="6" fontId="43" fillId="0" borderId="0" applyFont="0" applyFill="0" applyBorder="0" applyAlignment="0" applyProtection="0"/>
    <xf numFmtId="6" fontId="43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5" fontId="43" fillId="0" borderId="0" applyFont="0" applyFill="0" applyBorder="0" applyAlignment="0" applyProtection="0"/>
    <xf numFmtId="5" fontId="43" fillId="0" borderId="0" applyFont="0" applyFill="0" applyBorder="0" applyAlignment="0" applyProtection="0"/>
    <xf numFmtId="44" fontId="43" fillId="0" borderId="0" applyFont="0" applyFill="0" applyBorder="0" applyAlignment="0" applyProtection="0"/>
    <xf numFmtId="44" fontId="43" fillId="0" borderId="0" applyFont="0" applyFill="0" applyBorder="0" applyAlignment="0" applyProtection="0"/>
    <xf numFmtId="44" fontId="43" fillId="0" borderId="0" applyFont="0" applyFill="0" applyBorder="0" applyAlignment="0" applyProtection="0"/>
    <xf numFmtId="44" fontId="43" fillId="0" borderId="0" applyFont="0" applyFill="0" applyBorder="0" applyAlignment="0" applyProtection="0"/>
    <xf numFmtId="44" fontId="43" fillId="0" borderId="0" applyFont="0" applyFill="0" applyBorder="0" applyAlignment="0" applyProtection="0"/>
    <xf numFmtId="44" fontId="43" fillId="0" borderId="0" applyFont="0" applyFill="0" applyBorder="0" applyAlignment="0" applyProtection="0"/>
    <xf numFmtId="44" fontId="43" fillId="0" borderId="0" applyFont="0" applyFill="0" applyBorder="0" applyAlignment="0" applyProtection="0"/>
    <xf numFmtId="44" fontId="43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46" fillId="0" borderId="0" applyFont="0" applyFill="0" applyBorder="0" applyAlignment="0" applyProtection="0"/>
    <xf numFmtId="44" fontId="46" fillId="0" borderId="0" applyFont="0" applyFill="0" applyBorder="0" applyAlignment="0" applyProtection="0"/>
    <xf numFmtId="44" fontId="46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46" fillId="0" borderId="0" applyFont="0" applyFill="0" applyBorder="0" applyAlignment="0" applyProtection="0"/>
    <xf numFmtId="44" fontId="46" fillId="0" borderId="0" applyFont="0" applyFill="0" applyBorder="0" applyAlignment="0" applyProtection="0"/>
    <xf numFmtId="44" fontId="46" fillId="0" borderId="0" applyFont="0" applyFill="0" applyBorder="0" applyAlignment="0" applyProtection="0"/>
    <xf numFmtId="44" fontId="46" fillId="0" borderId="0" applyFont="0" applyFill="0" applyBorder="0" applyAlignment="0" applyProtection="0"/>
    <xf numFmtId="44" fontId="46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43" fillId="0" borderId="0" applyFont="0" applyFill="0" applyBorder="0" applyAlignment="0" applyProtection="0"/>
    <xf numFmtId="44" fontId="43" fillId="0" borderId="0" applyFont="0" applyFill="0" applyBorder="0" applyAlignment="0" applyProtection="0"/>
    <xf numFmtId="44" fontId="43" fillId="0" borderId="0" applyFont="0" applyFill="0" applyBorder="0" applyAlignment="0" applyProtection="0"/>
    <xf numFmtId="44" fontId="43" fillId="0" borderId="0" applyFont="0" applyFill="0" applyBorder="0" applyAlignment="0" applyProtection="0"/>
    <xf numFmtId="44" fontId="43" fillId="0" borderId="0" applyFont="0" applyFill="0" applyBorder="0" applyAlignment="0" applyProtection="0"/>
    <xf numFmtId="44" fontId="43" fillId="0" borderId="0" applyFont="0" applyFill="0" applyBorder="0" applyAlignment="0" applyProtection="0"/>
    <xf numFmtId="44" fontId="43" fillId="0" borderId="0" applyFont="0" applyFill="0" applyBorder="0" applyAlignment="0" applyProtection="0"/>
    <xf numFmtId="44" fontId="43" fillId="0" borderId="0" applyFont="0" applyFill="0" applyBorder="0" applyAlignment="0" applyProtection="0"/>
    <xf numFmtId="44" fontId="43" fillId="0" borderId="0" applyFont="0" applyFill="0" applyBorder="0" applyAlignment="0" applyProtection="0"/>
    <xf numFmtId="44" fontId="43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5" fontId="47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94" fontId="1" fillId="0" borderId="0"/>
    <xf numFmtId="194" fontId="1" fillId="0" borderId="0"/>
    <xf numFmtId="194" fontId="1" fillId="0" borderId="0"/>
    <xf numFmtId="194" fontId="1" fillId="0" borderId="0"/>
    <xf numFmtId="194" fontId="1" fillId="0" borderId="0"/>
    <xf numFmtId="194" fontId="1" fillId="0" borderId="0"/>
    <xf numFmtId="0" fontId="1" fillId="0" borderId="0"/>
    <xf numFmtId="9" fontId="1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43" fillId="0" borderId="0" applyFont="0" applyFill="0" applyBorder="0" applyAlignment="0" applyProtection="0"/>
    <xf numFmtId="0" fontId="1" fillId="0" borderId="0"/>
    <xf numFmtId="184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0" fontId="1" fillId="0" borderId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573">
    <xf numFmtId="0" fontId="0" fillId="0" borderId="0" xfId="0"/>
    <xf numFmtId="0" fontId="7" fillId="0" borderId="0" xfId="0" applyFont="1"/>
    <xf numFmtId="0" fontId="9" fillId="0" borderId="0" xfId="0" applyFont="1"/>
    <xf numFmtId="0" fontId="7" fillId="0" borderId="0" xfId="0" applyFont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167" fontId="7" fillId="0" borderId="0" xfId="2" applyNumberFormat="1" applyFont="1"/>
    <xf numFmtId="167" fontId="7" fillId="0" borderId="0" xfId="0" applyNumberFormat="1" applyFont="1"/>
    <xf numFmtId="0" fontId="10" fillId="0" borderId="0" xfId="0" applyFont="1" applyAlignment="1">
      <alignment horizontal="left" vertical="center" wrapText="1"/>
    </xf>
    <xf numFmtId="0" fontId="8" fillId="0" borderId="0" xfId="0" applyFont="1"/>
    <xf numFmtId="0" fontId="10" fillId="0" borderId="0" xfId="0" applyFont="1"/>
    <xf numFmtId="9" fontId="7" fillId="0" borderId="0" xfId="0" applyNumberFormat="1" applyFont="1"/>
    <xf numFmtId="0" fontId="7" fillId="0" borderId="2" xfId="0" applyFont="1" applyBorder="1"/>
    <xf numFmtId="0" fontId="7" fillId="0" borderId="3" xfId="0" applyFont="1" applyBorder="1"/>
    <xf numFmtId="10" fontId="7" fillId="0" borderId="0" xfId="7" applyNumberFormat="1" applyFont="1"/>
    <xf numFmtId="167" fontId="8" fillId="0" borderId="0" xfId="2" applyNumberFormat="1" applyFont="1"/>
    <xf numFmtId="167" fontId="8" fillId="0" borderId="0" xfId="0" applyNumberFormat="1" applyFont="1"/>
    <xf numFmtId="169" fontId="7" fillId="0" borderId="0" xfId="0" applyNumberFormat="1" applyFont="1"/>
    <xf numFmtId="169" fontId="7" fillId="0" borderId="4" xfId="0" applyNumberFormat="1" applyFont="1" applyFill="1" applyBorder="1" applyAlignment="1">
      <alignment vertical="center"/>
    </xf>
    <xf numFmtId="169" fontId="0" fillId="0" borderId="0" xfId="0" applyNumberFormat="1"/>
    <xf numFmtId="0" fontId="7" fillId="0" borderId="0" xfId="0" applyFont="1" applyAlignment="1">
      <alignment vertical="center"/>
    </xf>
    <xf numFmtId="0" fontId="14" fillId="0" borderId="0" xfId="0" applyFont="1"/>
    <xf numFmtId="4" fontId="9" fillId="0" borderId="0" xfId="0" applyNumberFormat="1" applyFont="1" applyFill="1" applyBorder="1" applyAlignment="1">
      <alignment vertical="center"/>
    </xf>
    <xf numFmtId="4" fontId="7" fillId="0" borderId="0" xfId="0" applyNumberFormat="1" applyFont="1"/>
    <xf numFmtId="0" fontId="15" fillId="0" borderId="0" xfId="0" applyFont="1"/>
    <xf numFmtId="168" fontId="16" fillId="0" borderId="0" xfId="0" applyNumberFormat="1" applyFont="1" applyFill="1" applyBorder="1"/>
    <xf numFmtId="166" fontId="7" fillId="0" borderId="0" xfId="2" applyFont="1"/>
    <xf numFmtId="0" fontId="7" fillId="0" borderId="0" xfId="0" applyFont="1" applyAlignment="1">
      <alignment horizontal="left" vertical="center" wrapText="1"/>
    </xf>
    <xf numFmtId="169" fontId="9" fillId="0" borderId="0" xfId="0" applyNumberFormat="1" applyFont="1" applyFill="1" applyBorder="1" applyAlignment="1">
      <alignment vertical="center"/>
    </xf>
    <xf numFmtId="4" fontId="9" fillId="0" borderId="0" xfId="0" applyNumberFormat="1" applyFont="1"/>
    <xf numFmtId="0" fontId="9" fillId="0" borderId="0" xfId="0" applyFont="1" applyFill="1"/>
    <xf numFmtId="9" fontId="9" fillId="0" borderId="0" xfId="7" applyNumberFormat="1" applyFont="1" applyFill="1" applyAlignment="1">
      <alignment horizontal="center"/>
    </xf>
    <xf numFmtId="9" fontId="9" fillId="0" borderId="0" xfId="7" applyFont="1" applyFill="1"/>
    <xf numFmtId="9" fontId="12" fillId="0" borderId="0" xfId="7" applyFont="1" applyFill="1" applyAlignment="1">
      <alignment horizontal="right"/>
    </xf>
    <xf numFmtId="9" fontId="7" fillId="0" borderId="0" xfId="7" applyFont="1"/>
    <xf numFmtId="167" fontId="7" fillId="0" borderId="0" xfId="2" applyNumberFormat="1" applyFont="1" applyFill="1"/>
    <xf numFmtId="0" fontId="8" fillId="3" borderId="0" xfId="0" applyFont="1" applyFill="1"/>
    <xf numFmtId="0" fontId="12" fillId="3" borderId="0" xfId="0" applyFont="1" applyFill="1" applyBorder="1" applyAlignment="1">
      <alignment horizontal="center" vertical="center" wrapText="1"/>
    </xf>
    <xf numFmtId="0" fontId="8" fillId="3" borderId="2" xfId="0" applyFont="1" applyFill="1" applyBorder="1" applyAlignment="1">
      <alignment vertical="center"/>
    </xf>
    <xf numFmtId="0" fontId="7" fillId="0" borderId="0" xfId="0" applyFont="1" applyBorder="1" applyAlignment="1">
      <alignment vertical="center"/>
    </xf>
    <xf numFmtId="0" fontId="7" fillId="0" borderId="0" xfId="0" applyFont="1" applyBorder="1"/>
    <xf numFmtId="10" fontId="17" fillId="0" borderId="0" xfId="7" applyNumberFormat="1" applyFont="1"/>
    <xf numFmtId="0" fontId="15" fillId="0" borderId="0" xfId="7" applyNumberFormat="1" applyFont="1"/>
    <xf numFmtId="10" fontId="15" fillId="0" borderId="0" xfId="7" applyNumberFormat="1" applyFont="1"/>
    <xf numFmtId="0" fontId="15" fillId="0" borderId="0" xfId="0" applyFont="1" applyAlignment="1">
      <alignment horizontal="center" vertical="center" wrapText="1"/>
    </xf>
    <xf numFmtId="0" fontId="7" fillId="0" borderId="0" xfId="0" applyFont="1" applyFill="1"/>
    <xf numFmtId="0" fontId="7" fillId="0" borderId="0" xfId="2" applyNumberFormat="1" applyFont="1"/>
    <xf numFmtId="0" fontId="18" fillId="0" borderId="0" xfId="0" applyFont="1"/>
    <xf numFmtId="0" fontId="7" fillId="0" borderId="0" xfId="0" applyFont="1" applyAlignment="1">
      <alignment horizontal="right"/>
    </xf>
    <xf numFmtId="1" fontId="7" fillId="0" borderId="0" xfId="0" applyNumberFormat="1" applyFont="1" applyAlignment="1">
      <alignment horizontal="center"/>
    </xf>
    <xf numFmtId="167" fontId="9" fillId="0" borderId="0" xfId="2" applyNumberFormat="1" applyFont="1"/>
    <xf numFmtId="2" fontId="7" fillId="0" borderId="0" xfId="0" applyNumberFormat="1" applyFont="1"/>
    <xf numFmtId="167" fontId="18" fillId="0" borderId="0" xfId="2" applyNumberFormat="1" applyFont="1"/>
    <xf numFmtId="0" fontId="8" fillId="0" borderId="0" xfId="0" applyFont="1" applyBorder="1"/>
    <xf numFmtId="0" fontId="12" fillId="0" borderId="0" xfId="0" applyFont="1" applyFill="1" applyBorder="1"/>
    <xf numFmtId="0" fontId="7" fillId="0" borderId="0" xfId="5" applyFont="1" applyFill="1" applyBorder="1" applyAlignment="1">
      <alignment vertical="center" wrapText="1"/>
    </xf>
    <xf numFmtId="0" fontId="7" fillId="0" borderId="0" xfId="5" applyFont="1" applyFill="1" applyBorder="1" applyAlignment="1">
      <alignment vertical="center"/>
    </xf>
    <xf numFmtId="0" fontId="8" fillId="0" borderId="8" xfId="0" applyFont="1" applyBorder="1"/>
    <xf numFmtId="0" fontId="12" fillId="0" borderId="8" xfId="0" applyFont="1" applyFill="1" applyBorder="1"/>
    <xf numFmtId="169" fontId="7" fillId="0" borderId="10" xfId="0" applyNumberFormat="1" applyFont="1" applyFill="1" applyBorder="1" applyAlignment="1">
      <alignment vertical="center"/>
    </xf>
    <xf numFmtId="9" fontId="7" fillId="0" borderId="0" xfId="7" applyNumberFormat="1" applyFont="1" applyBorder="1" applyAlignment="1">
      <alignment horizontal="center"/>
    </xf>
    <xf numFmtId="4" fontId="7" fillId="0" borderId="10" xfId="0" applyNumberFormat="1" applyFont="1" applyFill="1" applyBorder="1" applyAlignment="1">
      <alignment vertical="center"/>
    </xf>
    <xf numFmtId="9" fontId="9" fillId="0" borderId="0" xfId="7" applyNumberFormat="1" applyFont="1" applyBorder="1" applyAlignment="1">
      <alignment horizontal="center"/>
    </xf>
    <xf numFmtId="9" fontId="7" fillId="0" borderId="0" xfId="0" applyNumberFormat="1" applyFont="1" applyBorder="1" applyAlignment="1">
      <alignment horizontal="center"/>
    </xf>
    <xf numFmtId="0" fontId="9" fillId="0" borderId="0" xfId="0" applyFont="1" applyFill="1" applyBorder="1"/>
    <xf numFmtId="9" fontId="9" fillId="0" borderId="0" xfId="7" applyNumberFormat="1" applyFont="1" applyFill="1" applyBorder="1" applyAlignment="1">
      <alignment horizontal="center"/>
    </xf>
    <xf numFmtId="9" fontId="12" fillId="0" borderId="10" xfId="7" applyFont="1" applyFill="1" applyBorder="1" applyAlignment="1">
      <alignment horizontal="right"/>
    </xf>
    <xf numFmtId="9" fontId="12" fillId="0" borderId="10" xfId="7" applyNumberFormat="1" applyFont="1" applyFill="1" applyBorder="1" applyAlignment="1">
      <alignment horizontal="right"/>
    </xf>
    <xf numFmtId="0" fontId="7" fillId="0" borderId="13" xfId="0" applyFont="1" applyBorder="1"/>
    <xf numFmtId="0" fontId="9" fillId="0" borderId="13" xfId="0" applyFont="1" applyBorder="1"/>
    <xf numFmtId="0" fontId="9" fillId="0" borderId="13" xfId="0" applyFont="1" applyFill="1" applyBorder="1"/>
    <xf numFmtId="9" fontId="9" fillId="0" borderId="0" xfId="7" applyFont="1" applyFill="1" applyBorder="1"/>
    <xf numFmtId="0" fontId="10" fillId="0" borderId="0" xfId="0" applyFont="1" applyFill="1"/>
    <xf numFmtId="167" fontId="8" fillId="3" borderId="2" xfId="0" applyNumberFormat="1" applyFont="1" applyFill="1" applyBorder="1" applyAlignment="1">
      <alignment vertical="center"/>
    </xf>
    <xf numFmtId="3" fontId="7" fillId="0" borderId="10" xfId="0" applyNumberFormat="1" applyFont="1" applyFill="1" applyBorder="1" applyAlignment="1">
      <alignment vertical="center"/>
    </xf>
    <xf numFmtId="3" fontId="9" fillId="0" borderId="0" xfId="0" applyNumberFormat="1" applyFont="1" applyFill="1" applyBorder="1" applyAlignment="1">
      <alignment vertical="center"/>
    </xf>
    <xf numFmtId="3" fontId="7" fillId="0" borderId="0" xfId="0" applyNumberFormat="1" applyFont="1" applyBorder="1"/>
    <xf numFmtId="3" fontId="8" fillId="0" borderId="8" xfId="2" applyNumberFormat="1" applyFont="1" applyBorder="1"/>
    <xf numFmtId="3" fontId="8" fillId="0" borderId="8" xfId="0" applyNumberFormat="1" applyFont="1" applyBorder="1"/>
    <xf numFmtId="3" fontId="7" fillId="0" borderId="10" xfId="0" applyNumberFormat="1" applyFont="1" applyBorder="1"/>
    <xf numFmtId="3" fontId="9" fillId="0" borderId="0" xfId="0" applyNumberFormat="1" applyFont="1" applyBorder="1"/>
    <xf numFmtId="3" fontId="9" fillId="0" borderId="10" xfId="0" applyNumberFormat="1" applyFont="1" applyFill="1" applyBorder="1" applyAlignment="1">
      <alignment vertical="center"/>
    </xf>
    <xf numFmtId="0" fontId="7" fillId="0" borderId="0" xfId="0" applyFont="1" applyFill="1" applyBorder="1"/>
    <xf numFmtId="3" fontId="7" fillId="0" borderId="8" xfId="2" applyNumberFormat="1" applyFont="1" applyBorder="1"/>
    <xf numFmtId="3" fontId="7" fillId="0" borderId="8" xfId="0" applyNumberFormat="1" applyFont="1" applyBorder="1"/>
    <xf numFmtId="9" fontId="9" fillId="0" borderId="0" xfId="0" applyNumberFormat="1" applyFont="1"/>
    <xf numFmtId="174" fontId="9" fillId="0" borderId="0" xfId="2" applyNumberFormat="1" applyFont="1"/>
    <xf numFmtId="168" fontId="7" fillId="0" borderId="4" xfId="0" applyNumberFormat="1" applyFont="1" applyBorder="1"/>
    <xf numFmtId="168" fontId="7" fillId="0" borderId="0" xfId="0" applyNumberFormat="1" applyFont="1"/>
    <xf numFmtId="168" fontId="7" fillId="0" borderId="4" xfId="0" applyNumberFormat="1" applyFont="1" applyFill="1" applyBorder="1" applyAlignment="1">
      <alignment vertical="center"/>
    </xf>
    <xf numFmtId="168" fontId="7" fillId="0" borderId="0" xfId="0" applyNumberFormat="1" applyFont="1" applyFill="1"/>
    <xf numFmtId="168" fontId="9" fillId="0" borderId="4" xfId="0" applyNumberFormat="1" applyFont="1" applyFill="1" applyBorder="1" applyAlignment="1">
      <alignment vertical="center"/>
    </xf>
    <xf numFmtId="168" fontId="9" fillId="0" borderId="0" xfId="0" applyNumberFormat="1" applyFont="1"/>
    <xf numFmtId="168" fontId="9" fillId="0" borderId="4" xfId="0" applyNumberFormat="1" applyFont="1" applyBorder="1"/>
    <xf numFmtId="0" fontId="7" fillId="0" borderId="0" xfId="0" applyFont="1" applyFill="1" applyAlignment="1">
      <alignment wrapText="1"/>
    </xf>
    <xf numFmtId="0" fontId="7" fillId="0" borderId="0" xfId="0" applyFont="1" applyFill="1" applyAlignment="1">
      <alignment horizontal="center" vertical="center" wrapText="1"/>
    </xf>
    <xf numFmtId="3" fontId="9" fillId="0" borderId="0" xfId="0" applyNumberFormat="1" applyFont="1"/>
    <xf numFmtId="168" fontId="7" fillId="0" borderId="18" xfId="0" applyNumberFormat="1" applyFont="1" applyBorder="1"/>
    <xf numFmtId="9" fontId="9" fillId="0" borderId="0" xfId="7" applyFont="1"/>
    <xf numFmtId="0" fontId="7" fillId="0" borderId="0" xfId="0" applyFont="1" applyAlignment="1">
      <alignment horizontal="left" vertical="center"/>
    </xf>
    <xf numFmtId="167" fontId="7" fillId="0" borderId="0" xfId="2" applyNumberFormat="1" applyFont="1" applyBorder="1"/>
    <xf numFmtId="0" fontId="18" fillId="0" borderId="0" xfId="0" applyFont="1" applyBorder="1"/>
    <xf numFmtId="0" fontId="8" fillId="0" borderId="0" xfId="0" applyFont="1" applyBorder="1" applyAlignment="1">
      <alignment horizontal="left" vertical="center" wrapText="1"/>
    </xf>
    <xf numFmtId="167" fontId="7" fillId="0" borderId="0" xfId="2" applyNumberFormat="1" applyFont="1" applyBorder="1" applyAlignment="1">
      <alignment horizontal="right"/>
    </xf>
    <xf numFmtId="0" fontId="21" fillId="0" borderId="0" xfId="0" applyFont="1" applyFill="1"/>
    <xf numFmtId="0" fontId="8" fillId="0" borderId="6" xfId="0" applyFont="1" applyFill="1" applyBorder="1"/>
    <xf numFmtId="167" fontId="8" fillId="0" borderId="6" xfId="2" applyNumberFormat="1" applyFont="1" applyFill="1" applyBorder="1"/>
    <xf numFmtId="0" fontId="7" fillId="0" borderId="6" xfId="0" applyFont="1" applyFill="1" applyBorder="1"/>
    <xf numFmtId="167" fontId="8" fillId="0" borderId="6" xfId="0" applyNumberFormat="1" applyFont="1" applyFill="1" applyBorder="1"/>
    <xf numFmtId="167" fontId="8" fillId="0" borderId="6" xfId="2" applyNumberFormat="1" applyFont="1" applyBorder="1"/>
    <xf numFmtId="9" fontId="8" fillId="0" borderId="6" xfId="7" applyFont="1" applyFill="1" applyBorder="1"/>
    <xf numFmtId="9" fontId="7" fillId="0" borderId="0" xfId="7" applyFont="1" applyAlignment="1">
      <alignment horizontal="right"/>
    </xf>
    <xf numFmtId="0" fontId="8" fillId="0" borderId="6" xfId="0" applyFont="1" applyBorder="1"/>
    <xf numFmtId="1" fontId="7" fillId="0" borderId="6" xfId="0" applyNumberFormat="1" applyFont="1" applyBorder="1"/>
    <xf numFmtId="167" fontId="8" fillId="0" borderId="6" xfId="0" applyNumberFormat="1" applyFont="1" applyBorder="1"/>
    <xf numFmtId="0" fontId="7" fillId="0" borderId="6" xfId="0" applyFont="1" applyBorder="1"/>
    <xf numFmtId="167" fontId="7" fillId="0" borderId="6" xfId="2" applyNumberFormat="1" applyFont="1" applyBorder="1"/>
    <xf numFmtId="3" fontId="7" fillId="0" borderId="6" xfId="0" applyNumberFormat="1" applyFont="1" applyBorder="1"/>
    <xf numFmtId="0" fontId="23" fillId="4" borderId="0" xfId="4" applyFont="1" applyFill="1"/>
    <xf numFmtId="0" fontId="23" fillId="4" borderId="0" xfId="4" applyFont="1" applyFill="1" applyBorder="1"/>
    <xf numFmtId="168" fontId="7" fillId="0" borderId="0" xfId="0" applyNumberFormat="1" applyFont="1" applyBorder="1"/>
    <xf numFmtId="168" fontId="7" fillId="0" borderId="0" xfId="0" applyNumberFormat="1" applyFont="1" applyFill="1" applyBorder="1" applyAlignment="1">
      <alignment vertical="center"/>
    </xf>
    <xf numFmtId="168" fontId="9" fillId="0" borderId="0" xfId="0" applyNumberFormat="1" applyFont="1" applyFill="1" applyBorder="1" applyAlignment="1">
      <alignment vertical="center"/>
    </xf>
    <xf numFmtId="168" fontId="9" fillId="0" borderId="0" xfId="0" applyNumberFormat="1" applyFont="1" applyBorder="1"/>
    <xf numFmtId="169" fontId="7" fillId="0" borderId="0" xfId="0" applyNumberFormat="1" applyFont="1" applyFill="1" applyBorder="1" applyAlignment="1">
      <alignment vertical="center"/>
    </xf>
    <xf numFmtId="175" fontId="29" fillId="0" borderId="0" xfId="2" applyNumberFormat="1" applyFont="1" applyFill="1"/>
    <xf numFmtId="167" fontId="29" fillId="0" borderId="0" xfId="2" applyNumberFormat="1" applyFont="1" applyFill="1"/>
    <xf numFmtId="0" fontId="20" fillId="5" borderId="12" xfId="0" applyFont="1" applyFill="1" applyBorder="1" applyAlignment="1">
      <alignment vertical="center" wrapText="1"/>
    </xf>
    <xf numFmtId="0" fontId="25" fillId="5" borderId="14" xfId="0" applyFont="1" applyFill="1" applyBorder="1"/>
    <xf numFmtId="168" fontId="24" fillId="5" borderId="16" xfId="0" applyNumberFormat="1" applyFont="1" applyFill="1" applyBorder="1" applyAlignment="1">
      <alignment vertical="center"/>
    </xf>
    <xf numFmtId="0" fontId="24" fillId="5" borderId="15" xfId="0" applyFont="1" applyFill="1" applyBorder="1"/>
    <xf numFmtId="168" fontId="23" fillId="5" borderId="17" xfId="0" applyNumberFormat="1" applyFont="1" applyFill="1" applyBorder="1"/>
    <xf numFmtId="0" fontId="22" fillId="5" borderId="11" xfId="0" applyFont="1" applyFill="1" applyBorder="1"/>
    <xf numFmtId="9" fontId="22" fillId="5" borderId="2" xfId="7" applyNumberFormat="1" applyFont="1" applyFill="1" applyBorder="1" applyAlignment="1">
      <alignment horizontal="center"/>
    </xf>
    <xf numFmtId="3" fontId="22" fillId="5" borderId="9" xfId="0" applyNumberFormat="1" applyFont="1" applyFill="1" applyBorder="1" applyAlignment="1">
      <alignment vertical="center"/>
    </xf>
    <xf numFmtId="3" fontId="22" fillId="5" borderId="2" xfId="2" applyNumberFormat="1" applyFont="1" applyFill="1" applyBorder="1"/>
    <xf numFmtId="3" fontId="22" fillId="5" borderId="0" xfId="0" applyNumberFormat="1" applyFont="1" applyFill="1" applyBorder="1"/>
    <xf numFmtId="3" fontId="22" fillId="5" borderId="7" xfId="0" applyNumberFormat="1" applyFont="1" applyFill="1" applyBorder="1"/>
    <xf numFmtId="0" fontId="20" fillId="5" borderId="11" xfId="0" applyFont="1" applyFill="1" applyBorder="1" applyAlignment="1">
      <alignment vertical="center"/>
    </xf>
    <xf numFmtId="0" fontId="20" fillId="5" borderId="2" xfId="0" applyFont="1" applyFill="1" applyBorder="1" applyAlignment="1">
      <alignment vertical="center"/>
    </xf>
    <xf numFmtId="0" fontId="20" fillId="5" borderId="9" xfId="0" applyFont="1" applyFill="1" applyBorder="1" applyAlignment="1">
      <alignment horizontal="center" vertical="center"/>
    </xf>
    <xf numFmtId="173" fontId="30" fillId="5" borderId="2" xfId="6" applyNumberFormat="1" applyFont="1" applyFill="1" applyBorder="1" applyAlignment="1">
      <alignment horizontal="center" vertical="center"/>
    </xf>
    <xf numFmtId="172" fontId="20" fillId="5" borderId="2" xfId="6" applyNumberFormat="1" applyFont="1" applyFill="1" applyBorder="1" applyAlignment="1">
      <alignment horizontal="center" vertical="center"/>
    </xf>
    <xf numFmtId="172" fontId="20" fillId="5" borderId="9" xfId="6" applyNumberFormat="1" applyFont="1" applyFill="1" applyBorder="1" applyAlignment="1">
      <alignment horizontal="center" vertical="center"/>
    </xf>
    <xf numFmtId="0" fontId="27" fillId="5" borderId="12" xfId="0" applyFont="1" applyFill="1" applyBorder="1" applyAlignment="1">
      <alignment vertical="center"/>
    </xf>
    <xf numFmtId="0" fontId="20" fillId="5" borderId="7" xfId="0" applyFont="1" applyFill="1" applyBorder="1" applyAlignment="1">
      <alignment horizontal="center" vertical="center"/>
    </xf>
    <xf numFmtId="177" fontId="24" fillId="5" borderId="14" xfId="0" applyNumberFormat="1" applyFont="1" applyFill="1" applyBorder="1" applyAlignment="1">
      <alignment vertical="center"/>
    </xf>
    <xf numFmtId="177" fontId="24" fillId="5" borderId="15" xfId="0" applyNumberFormat="1" applyFont="1" applyFill="1" applyBorder="1"/>
    <xf numFmtId="0" fontId="25" fillId="5" borderId="1" xfId="0" applyFont="1" applyFill="1" applyBorder="1"/>
    <xf numFmtId="168" fontId="24" fillId="5" borderId="5" xfId="0" applyNumberFormat="1" applyFont="1" applyFill="1" applyBorder="1" applyAlignment="1">
      <alignment vertical="center"/>
    </xf>
    <xf numFmtId="168" fontId="24" fillId="5" borderId="1" xfId="0" applyNumberFormat="1" applyFont="1" applyFill="1" applyBorder="1" applyAlignment="1">
      <alignment vertical="center"/>
    </xf>
    <xf numFmtId="178" fontId="7" fillId="0" borderId="0" xfId="2" applyNumberFormat="1" applyFont="1" applyAlignment="1">
      <alignment horizontal="right"/>
    </xf>
    <xf numFmtId="0" fontId="28" fillId="0" borderId="0" xfId="0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7" fillId="0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7" fillId="6" borderId="19" xfId="0" applyFont="1" applyFill="1" applyBorder="1"/>
    <xf numFmtId="0" fontId="7" fillId="6" borderId="12" xfId="0" applyFont="1" applyFill="1" applyBorder="1"/>
    <xf numFmtId="0" fontId="26" fillId="6" borderId="12" xfId="0" applyFont="1" applyFill="1" applyBorder="1" applyAlignment="1">
      <alignment horizontal="center" vertical="center"/>
    </xf>
    <xf numFmtId="0" fontId="26" fillId="6" borderId="20" xfId="0" applyFont="1" applyFill="1" applyBorder="1" applyAlignment="1">
      <alignment horizontal="center" vertical="center"/>
    </xf>
    <xf numFmtId="0" fontId="10" fillId="6" borderId="21" xfId="0" applyFont="1" applyFill="1" applyBorder="1" applyAlignment="1">
      <alignment vertical="center"/>
    </xf>
    <xf numFmtId="0" fontId="11" fillId="6" borderId="6" xfId="0" applyFont="1" applyFill="1" applyBorder="1" applyAlignment="1">
      <alignment vertical="center"/>
    </xf>
    <xf numFmtId="165" fontId="10" fillId="6" borderId="6" xfId="0" applyNumberFormat="1" applyFont="1" applyFill="1" applyBorder="1" applyAlignment="1">
      <alignment vertical="center"/>
    </xf>
    <xf numFmtId="176" fontId="10" fillId="6" borderId="22" xfId="0" applyNumberFormat="1" applyFont="1" applyFill="1" applyBorder="1" applyAlignment="1">
      <alignment vertical="center"/>
    </xf>
    <xf numFmtId="9" fontId="10" fillId="6" borderId="6" xfId="0" applyNumberFormat="1" applyFont="1" applyFill="1" applyBorder="1" applyAlignment="1">
      <alignment vertical="center"/>
    </xf>
    <xf numFmtId="9" fontId="10" fillId="6" borderId="22" xfId="7" applyFont="1" applyFill="1" applyBorder="1" applyAlignment="1">
      <alignment vertical="center"/>
    </xf>
    <xf numFmtId="0" fontId="10" fillId="6" borderId="6" xfId="0" applyFont="1" applyFill="1" applyBorder="1" applyAlignment="1">
      <alignment vertical="center"/>
    </xf>
    <xf numFmtId="9" fontId="10" fillId="6" borderId="6" xfId="7" applyFont="1" applyFill="1" applyBorder="1" applyAlignment="1">
      <alignment vertical="center"/>
    </xf>
    <xf numFmtId="164" fontId="10" fillId="6" borderId="6" xfId="0" applyNumberFormat="1" applyFont="1" applyFill="1" applyBorder="1" applyAlignment="1">
      <alignment vertical="center"/>
    </xf>
    <xf numFmtId="0" fontId="10" fillId="6" borderId="13" xfId="0" applyFont="1" applyFill="1" applyBorder="1" applyAlignment="1">
      <alignment vertical="center"/>
    </xf>
    <xf numFmtId="0" fontId="10" fillId="6" borderId="0" xfId="0" applyFont="1" applyFill="1" applyBorder="1" applyAlignment="1">
      <alignment vertical="center"/>
    </xf>
    <xf numFmtId="0" fontId="10" fillId="6" borderId="22" xfId="0" applyFont="1" applyFill="1" applyBorder="1" applyAlignment="1">
      <alignment vertical="center"/>
    </xf>
    <xf numFmtId="0" fontId="10" fillId="6" borderId="23" xfId="0" applyFont="1" applyFill="1" applyBorder="1" applyAlignment="1">
      <alignment vertical="center"/>
    </xf>
    <xf numFmtId="0" fontId="10" fillId="6" borderId="24" xfId="0" applyFont="1" applyFill="1" applyBorder="1" applyAlignment="1">
      <alignment vertical="center"/>
    </xf>
    <xf numFmtId="0" fontId="10" fillId="6" borderId="25" xfId="0" applyFont="1" applyFill="1" applyBorder="1" applyAlignment="1">
      <alignment vertical="center"/>
    </xf>
    <xf numFmtId="0" fontId="13" fillId="5" borderId="0" xfId="0" applyFont="1" applyFill="1"/>
    <xf numFmtId="0" fontId="7" fillId="5" borderId="0" xfId="0" applyFont="1" applyFill="1"/>
    <xf numFmtId="167" fontId="7" fillId="0" borderId="0" xfId="2" applyNumberFormat="1" applyFont="1" applyAlignment="1">
      <alignment wrapText="1"/>
    </xf>
    <xf numFmtId="167" fontId="7" fillId="0" borderId="0" xfId="0" applyNumberFormat="1" applyFont="1" applyBorder="1" applyAlignment="1">
      <alignment horizontal="center" vertical="center" wrapText="1"/>
    </xf>
    <xf numFmtId="0" fontId="31" fillId="0" borderId="0" xfId="0" applyFont="1" applyBorder="1" applyAlignment="1">
      <alignment horizontal="center" vertical="center" wrapText="1"/>
    </xf>
    <xf numFmtId="167" fontId="31" fillId="0" borderId="0" xfId="2" applyNumberFormat="1" applyFont="1" applyAlignment="1">
      <alignment horizontal="left" wrapText="1"/>
    </xf>
    <xf numFmtId="0" fontId="32" fillId="0" borderId="0" xfId="0" applyFont="1"/>
    <xf numFmtId="167" fontId="8" fillId="0" borderId="0" xfId="0" applyNumberFormat="1" applyFont="1" applyAlignment="1">
      <alignment horizontal="center"/>
    </xf>
    <xf numFmtId="9" fontId="21" fillId="0" borderId="0" xfId="7" applyNumberFormat="1" applyFont="1" applyFill="1"/>
    <xf numFmtId="9" fontId="8" fillId="0" borderId="0" xfId="7" applyFont="1"/>
    <xf numFmtId="171" fontId="21" fillId="0" borderId="0" xfId="7" applyNumberFormat="1" applyFont="1" applyFill="1" applyAlignment="1">
      <alignment horizontal="center"/>
    </xf>
    <xf numFmtId="0" fontId="8" fillId="0" borderId="0" xfId="4" applyFont="1" applyAlignment="1">
      <alignment horizontal="center" vertical="center" wrapText="1"/>
    </xf>
    <xf numFmtId="179" fontId="21" fillId="0" borderId="0" xfId="0" applyNumberFormat="1" applyFont="1" applyAlignment="1">
      <alignment horizontal="center"/>
    </xf>
    <xf numFmtId="0" fontId="9" fillId="0" borderId="0" xfId="0" applyFont="1" applyBorder="1"/>
    <xf numFmtId="179" fontId="7" fillId="0" borderId="0" xfId="0" applyNumberFormat="1" applyFont="1" applyAlignment="1">
      <alignment horizontal="center"/>
    </xf>
    <xf numFmtId="181" fontId="34" fillId="0" borderId="0" xfId="2" applyNumberFormat="1" applyFont="1" applyFill="1" applyBorder="1"/>
    <xf numFmtId="181" fontId="33" fillId="0" borderId="0" xfId="2" applyNumberFormat="1" applyFont="1" applyFill="1" applyBorder="1"/>
    <xf numFmtId="181" fontId="14" fillId="0" borderId="0" xfId="2" applyNumberFormat="1" applyFont="1" applyFill="1" applyBorder="1"/>
    <xf numFmtId="0" fontId="20" fillId="5" borderId="0" xfId="0" applyFont="1" applyFill="1" applyBorder="1" applyAlignment="1">
      <alignment vertical="center"/>
    </xf>
    <xf numFmtId="168" fontId="24" fillId="5" borderId="14" xfId="0" applyNumberFormat="1" applyFont="1" applyFill="1" applyBorder="1" applyAlignment="1">
      <alignment vertical="center"/>
    </xf>
    <xf numFmtId="168" fontId="23" fillId="5" borderId="15" xfId="0" applyNumberFormat="1" applyFont="1" applyFill="1" applyBorder="1"/>
    <xf numFmtId="0" fontId="9" fillId="0" borderId="1" xfId="0" applyFont="1" applyFill="1" applyBorder="1"/>
    <xf numFmtId="167" fontId="35" fillId="0" borderId="0" xfId="2" applyNumberFormat="1" applyFont="1" applyFill="1" applyBorder="1"/>
    <xf numFmtId="0" fontId="36" fillId="0" borderId="0" xfId="0" applyFont="1" applyBorder="1"/>
    <xf numFmtId="0" fontId="8" fillId="0" borderId="0" xfId="0" applyFont="1" applyAlignment="1">
      <alignment horizontal="left" vertical="top" wrapText="1"/>
    </xf>
    <xf numFmtId="10" fontId="9" fillId="0" borderId="0" xfId="7" applyNumberFormat="1" applyFont="1" applyFill="1"/>
    <xf numFmtId="0" fontId="7" fillId="0" borderId="26" xfId="0" applyFont="1" applyBorder="1"/>
    <xf numFmtId="167" fontId="7" fillId="0" borderId="26" xfId="0" applyNumberFormat="1" applyFont="1" applyBorder="1" applyAlignment="1">
      <alignment horizontal="center"/>
    </xf>
    <xf numFmtId="167" fontId="7" fillId="0" borderId="0" xfId="2" applyNumberFormat="1" applyFont="1" applyFill="1" applyAlignment="1">
      <alignment horizontal="center"/>
    </xf>
    <xf numFmtId="167" fontId="7" fillId="0" borderId="26" xfId="2" applyNumberFormat="1" applyFont="1" applyFill="1" applyBorder="1"/>
    <xf numFmtId="167" fontId="8" fillId="0" borderId="0" xfId="0" applyNumberFormat="1" applyFont="1" applyFill="1" applyAlignment="1">
      <alignment horizontal="center"/>
    </xf>
    <xf numFmtId="167" fontId="7" fillId="0" borderId="26" xfId="7" applyNumberFormat="1" applyFont="1" applyFill="1" applyBorder="1"/>
    <xf numFmtId="167" fontId="7" fillId="0" borderId="0" xfId="2" applyNumberFormat="1" applyFont="1" applyFill="1" applyBorder="1" applyAlignment="1">
      <alignment horizontal="center"/>
    </xf>
    <xf numFmtId="175" fontId="8" fillId="12" borderId="0" xfId="2" applyNumberFormat="1" applyFont="1" applyFill="1" applyBorder="1"/>
    <xf numFmtId="175" fontId="7" fillId="12" borderId="0" xfId="2" applyNumberFormat="1" applyFont="1" applyFill="1" applyBorder="1"/>
    <xf numFmtId="175" fontId="7" fillId="0" borderId="0" xfId="2" applyNumberFormat="1" applyFont="1" applyFill="1" applyBorder="1"/>
    <xf numFmtId="175" fontId="7" fillId="13" borderId="0" xfId="2" applyNumberFormat="1" applyFont="1" applyFill="1" applyBorder="1"/>
    <xf numFmtId="1" fontId="7" fillId="0" borderId="0" xfId="0" applyNumberFormat="1" applyFont="1"/>
    <xf numFmtId="167" fontId="56" fillId="0" borderId="0" xfId="2" applyNumberFormat="1" applyFont="1" applyFill="1" applyBorder="1"/>
    <xf numFmtId="180" fontId="9" fillId="0" borderId="0" xfId="2" applyNumberFormat="1" applyFont="1" applyFill="1" applyBorder="1" applyAlignment="1">
      <alignment horizontal="center" vertical="center"/>
    </xf>
    <xf numFmtId="168" fontId="9" fillId="0" borderId="0" xfId="0" applyNumberFormat="1" applyFont="1" applyAlignment="1">
      <alignment vertical="top"/>
    </xf>
    <xf numFmtId="168" fontId="57" fillId="0" borderId="0" xfId="0" applyNumberFormat="1" applyFont="1"/>
    <xf numFmtId="0" fontId="26" fillId="0" borderId="13" xfId="0" applyFont="1" applyBorder="1"/>
    <xf numFmtId="0" fontId="27" fillId="0" borderId="10" xfId="0" applyFont="1" applyBorder="1"/>
    <xf numFmtId="0" fontId="27" fillId="0" borderId="13" xfId="0" applyFont="1" applyBorder="1"/>
    <xf numFmtId="168" fontId="27" fillId="0" borderId="10" xfId="0" applyNumberFormat="1" applyFont="1" applyBorder="1"/>
    <xf numFmtId="167" fontId="27" fillId="0" borderId="10" xfId="2" applyNumberFormat="1" applyFont="1" applyBorder="1"/>
    <xf numFmtId="0" fontId="27" fillId="0" borderId="31" xfId="0" applyFont="1" applyBorder="1"/>
    <xf numFmtId="0" fontId="59" fillId="0" borderId="0" xfId="304" applyFont="1"/>
    <xf numFmtId="167" fontId="59" fillId="0" borderId="0" xfId="304" applyNumberFormat="1" applyFont="1"/>
    <xf numFmtId="0" fontId="8" fillId="0" borderId="0" xfId="0" applyFont="1" applyAlignment="1">
      <alignment horizontal="center" vertical="center" wrapText="1"/>
    </xf>
    <xf numFmtId="9" fontId="7" fillId="0" borderId="0" xfId="7" applyFont="1" applyFill="1"/>
    <xf numFmtId="167" fontId="7" fillId="0" borderId="0" xfId="2" applyNumberFormat="1" applyFont="1" applyFill="1" applyAlignment="1">
      <alignment horizontal="center" vertical="center" wrapText="1"/>
    </xf>
    <xf numFmtId="0" fontId="59" fillId="0" borderId="0" xfId="304" applyFont="1" applyFill="1" applyBorder="1"/>
    <xf numFmtId="0" fontId="59" fillId="0" borderId="0" xfId="304" applyFont="1" applyBorder="1"/>
    <xf numFmtId="167" fontId="59" fillId="0" borderId="0" xfId="304" applyNumberFormat="1" applyFont="1" applyBorder="1"/>
    <xf numFmtId="9" fontId="27" fillId="0" borderId="10" xfId="7" applyFont="1" applyBorder="1"/>
    <xf numFmtId="0" fontId="62" fillId="0" borderId="0" xfId="0" applyFont="1" applyFill="1" applyAlignment="1">
      <alignment horizontal="right"/>
    </xf>
    <xf numFmtId="0" fontId="62" fillId="0" borderId="0" xfId="0" applyFont="1" applyFill="1"/>
    <xf numFmtId="9" fontId="62" fillId="0" borderId="0" xfId="0" applyNumberFormat="1" applyFont="1" applyFill="1"/>
    <xf numFmtId="0" fontId="63" fillId="0" borderId="0" xfId="0" applyFont="1" applyAlignment="1">
      <alignment vertical="top"/>
    </xf>
    <xf numFmtId="0" fontId="62" fillId="0" borderId="0" xfId="0" applyFont="1"/>
    <xf numFmtId="167" fontId="62" fillId="0" borderId="0" xfId="2" applyNumberFormat="1" applyFont="1" applyFill="1"/>
    <xf numFmtId="166" fontId="62" fillId="0" borderId="0" xfId="2" applyFont="1"/>
    <xf numFmtId="10" fontId="62" fillId="0" borderId="0" xfId="7" applyNumberFormat="1" applyFont="1" applyFill="1"/>
    <xf numFmtId="9" fontId="62" fillId="0" borderId="0" xfId="7" applyFont="1" applyFill="1"/>
    <xf numFmtId="9" fontId="62" fillId="0" borderId="0" xfId="7" applyNumberFormat="1" applyFont="1" applyFill="1"/>
    <xf numFmtId="0" fontId="62" fillId="0" borderId="0" xfId="0" applyFont="1" applyBorder="1"/>
    <xf numFmtId="167" fontId="62" fillId="0" borderId="0" xfId="2" applyNumberFormat="1" applyFont="1" applyBorder="1"/>
    <xf numFmtId="171" fontId="62" fillId="0" borderId="0" xfId="7" applyNumberFormat="1" applyFont="1" applyFill="1"/>
    <xf numFmtId="9" fontId="62" fillId="0" borderId="0" xfId="7" applyNumberFormat="1" applyFont="1" applyFill="1" applyBorder="1"/>
    <xf numFmtId="0" fontId="62" fillId="0" borderId="0" xfId="0" applyFont="1" applyFill="1" applyBorder="1"/>
    <xf numFmtId="167" fontId="62" fillId="0" borderId="0" xfId="2" applyNumberFormat="1" applyFont="1" applyFill="1" applyBorder="1"/>
    <xf numFmtId="9" fontId="8" fillId="0" borderId="0" xfId="7" applyFont="1" applyFill="1"/>
    <xf numFmtId="167" fontId="8" fillId="0" borderId="0" xfId="0" applyNumberFormat="1" applyFont="1" applyFill="1"/>
    <xf numFmtId="167" fontId="7" fillId="0" borderId="0" xfId="0" applyNumberFormat="1" applyFont="1" applyFill="1"/>
    <xf numFmtId="167" fontId="12" fillId="0" borderId="0" xfId="0" applyNumberFormat="1" applyFont="1" applyFill="1" applyAlignment="1">
      <alignment horizontal="center"/>
    </xf>
    <xf numFmtId="167" fontId="7" fillId="0" borderId="26" xfId="0" applyNumberFormat="1" applyFont="1" applyFill="1" applyBorder="1" applyAlignment="1">
      <alignment horizontal="center"/>
    </xf>
    <xf numFmtId="0" fontId="8" fillId="0" borderId="0" xfId="4" applyFont="1" applyFill="1" applyAlignment="1">
      <alignment horizontal="center" vertical="center" wrapText="1"/>
    </xf>
    <xf numFmtId="179" fontId="7" fillId="0" borderId="0" xfId="0" applyNumberFormat="1" applyFont="1" applyFill="1" applyAlignment="1">
      <alignment horizontal="center"/>
    </xf>
    <xf numFmtId="167" fontId="62" fillId="0" borderId="0" xfId="2" applyNumberFormat="1" applyFont="1" applyFill="1" applyAlignment="1">
      <alignment horizontal="center" vertical="center" wrapText="1"/>
    </xf>
    <xf numFmtId="0" fontId="64" fillId="0" borderId="0" xfId="0" applyFont="1"/>
    <xf numFmtId="167" fontId="62" fillId="0" borderId="0" xfId="2" applyNumberFormat="1" applyFont="1"/>
    <xf numFmtId="174" fontId="65" fillId="0" borderId="0" xfId="2" applyNumberFormat="1" applyFont="1"/>
    <xf numFmtId="0" fontId="62" fillId="0" borderId="0" xfId="2" applyNumberFormat="1" applyFont="1"/>
    <xf numFmtId="167" fontId="64" fillId="0" borderId="0" xfId="2" applyNumberFormat="1" applyFont="1"/>
    <xf numFmtId="0" fontId="64" fillId="0" borderId="0" xfId="0" applyFont="1" applyBorder="1"/>
    <xf numFmtId="0" fontId="15" fillId="0" borderId="0" xfId="0" applyFont="1" applyBorder="1"/>
    <xf numFmtId="181" fontId="33" fillId="0" borderId="26" xfId="2" applyNumberFormat="1" applyFont="1" applyFill="1" applyBorder="1"/>
    <xf numFmtId="168" fontId="7" fillId="0" borderId="30" xfId="0" applyNumberFormat="1" applyFont="1" applyFill="1" applyBorder="1" applyAlignment="1">
      <alignment vertical="center"/>
    </xf>
    <xf numFmtId="181" fontId="14" fillId="0" borderId="26" xfId="2" applyNumberFormat="1" applyFont="1" applyFill="1" applyBorder="1"/>
    <xf numFmtId="168" fontId="7" fillId="0" borderId="26" xfId="0" applyNumberFormat="1" applyFont="1" applyFill="1" applyBorder="1"/>
    <xf numFmtId="167" fontId="15" fillId="0" borderId="0" xfId="0" applyNumberFormat="1" applyFont="1" applyBorder="1"/>
    <xf numFmtId="167" fontId="15" fillId="0" borderId="0" xfId="2" applyNumberFormat="1" applyFont="1"/>
    <xf numFmtId="0" fontId="58" fillId="0" borderId="0" xfId="0" applyFont="1" applyFill="1" applyAlignment="1">
      <alignment vertical="center" wrapText="1"/>
    </xf>
    <xf numFmtId="0" fontId="66" fillId="0" borderId="0" xfId="0" applyFont="1"/>
    <xf numFmtId="168" fontId="66" fillId="0" borderId="0" xfId="0" applyNumberFormat="1" applyFont="1"/>
    <xf numFmtId="10" fontId="62" fillId="0" borderId="0" xfId="5" applyNumberFormat="1" applyFont="1" applyAlignment="1">
      <alignment horizontal="center"/>
    </xf>
    <xf numFmtId="10" fontId="62" fillId="0" borderId="0" xfId="0" applyNumberFormat="1" applyFont="1" applyAlignment="1">
      <alignment horizontal="center"/>
    </xf>
    <xf numFmtId="10" fontId="7" fillId="0" borderId="0" xfId="5" applyNumberFormat="1" applyFont="1" applyAlignment="1">
      <alignment horizontal="center"/>
    </xf>
    <xf numFmtId="167" fontId="62" fillId="14" borderId="0" xfId="2" applyNumberFormat="1" applyFont="1" applyFill="1"/>
    <xf numFmtId="9" fontId="62" fillId="0" borderId="0" xfId="7" applyFont="1" applyFill="1" applyAlignment="1">
      <alignment horizontal="right" vertical="center" wrapText="1"/>
    </xf>
    <xf numFmtId="168" fontId="7" fillId="0" borderId="4" xfId="0" applyNumberFormat="1" applyFont="1" applyFill="1" applyBorder="1"/>
    <xf numFmtId="168" fontId="7" fillId="0" borderId="0" xfId="0" applyNumberFormat="1" applyFont="1" applyFill="1" applyBorder="1"/>
    <xf numFmtId="0" fontId="27" fillId="0" borderId="0" xfId="0" applyFont="1" applyBorder="1"/>
    <xf numFmtId="169" fontId="7" fillId="0" borderId="10" xfId="0" applyNumberFormat="1" applyFont="1" applyBorder="1"/>
    <xf numFmtId="167" fontId="9" fillId="0" borderId="0" xfId="0" applyNumberFormat="1" applyFont="1" applyFill="1"/>
    <xf numFmtId="0" fontId="67" fillId="0" borderId="0" xfId="0" applyNumberFormat="1" applyFont="1" applyFill="1" applyAlignment="1">
      <alignment horizontal="center" vertical="center"/>
    </xf>
    <xf numFmtId="167" fontId="9" fillId="0" borderId="0" xfId="2" applyNumberFormat="1" applyFont="1" applyFill="1"/>
    <xf numFmtId="167" fontId="35" fillId="0" borderId="0" xfId="0" applyNumberFormat="1" applyFont="1" applyFill="1" applyAlignment="1">
      <alignment horizontal="center" wrapText="1"/>
    </xf>
    <xf numFmtId="0" fontId="7" fillId="0" borderId="35" xfId="0" applyFont="1" applyBorder="1"/>
    <xf numFmtId="9" fontId="62" fillId="0" borderId="36" xfId="7" applyNumberFormat="1" applyFont="1" applyFill="1" applyBorder="1"/>
    <xf numFmtId="0" fontId="7" fillId="0" borderId="37" xfId="0" applyFont="1" applyBorder="1"/>
    <xf numFmtId="167" fontId="62" fillId="0" borderId="4" xfId="2" applyNumberFormat="1" applyFont="1" applyFill="1" applyBorder="1"/>
    <xf numFmtId="0" fontId="7" fillId="0" borderId="38" xfId="0" applyFont="1" applyBorder="1"/>
    <xf numFmtId="9" fontId="62" fillId="0" borderId="30" xfId="7" applyNumberFormat="1" applyFont="1" applyFill="1" applyBorder="1"/>
    <xf numFmtId="9" fontId="8" fillId="0" borderId="4" xfId="7" applyNumberFormat="1" applyFont="1" applyFill="1" applyBorder="1"/>
    <xf numFmtId="167" fontId="64" fillId="0" borderId="0" xfId="0" applyNumberFormat="1" applyFont="1" applyAlignment="1">
      <alignment horizontal="center"/>
    </xf>
    <xf numFmtId="0" fontId="64" fillId="0" borderId="0" xfId="0" applyFont="1" applyAlignment="1">
      <alignment horizontal="center"/>
    </xf>
    <xf numFmtId="167" fontId="65" fillId="0" borderId="0" xfId="0" applyNumberFormat="1" applyFont="1" applyFill="1" applyAlignment="1">
      <alignment horizontal="center"/>
    </xf>
    <xf numFmtId="0" fontId="65" fillId="0" borderId="0" xfId="0" applyFont="1" applyFill="1" applyAlignment="1">
      <alignment horizontal="center"/>
    </xf>
    <xf numFmtId="0" fontId="13" fillId="5" borderId="1" xfId="0" applyFont="1" applyFill="1" applyBorder="1" applyAlignment="1">
      <alignment horizontal="center" vertical="center"/>
    </xf>
    <xf numFmtId="168" fontId="29" fillId="0" borderId="0" xfId="0" applyNumberFormat="1" applyFont="1" applyAlignment="1">
      <alignment vertical="top"/>
    </xf>
    <xf numFmtId="0" fontId="27" fillId="0" borderId="39" xfId="0" applyFont="1" applyBorder="1"/>
    <xf numFmtId="180" fontId="27" fillId="0" borderId="40" xfId="0" applyNumberFormat="1" applyFont="1" applyBorder="1"/>
    <xf numFmtId="0" fontId="13" fillId="5" borderId="9" xfId="0" applyFont="1" applyFill="1" applyBorder="1" applyAlignment="1">
      <alignment horizontal="center" vertical="center"/>
    </xf>
    <xf numFmtId="0" fontId="33" fillId="0" borderId="0" xfId="0" applyFont="1"/>
    <xf numFmtId="0" fontId="33" fillId="0" borderId="0" xfId="0" applyFont="1" applyBorder="1"/>
    <xf numFmtId="3" fontId="33" fillId="0" borderId="0" xfId="0" applyNumberFormat="1" applyFont="1" applyBorder="1"/>
    <xf numFmtId="169" fontId="33" fillId="0" borderId="0" xfId="0" applyNumberFormat="1" applyFont="1" applyBorder="1"/>
    <xf numFmtId="168" fontId="33" fillId="0" borderId="10" xfId="0" applyNumberFormat="1" applyFont="1" applyBorder="1"/>
    <xf numFmtId="0" fontId="33" fillId="0" borderId="0" xfId="0" applyFont="1" applyFill="1"/>
    <xf numFmtId="3" fontId="33" fillId="0" borderId="0" xfId="0" applyNumberFormat="1" applyFont="1" applyFill="1" applyBorder="1"/>
    <xf numFmtId="0" fontId="33" fillId="0" borderId="0" xfId="0" applyFont="1" applyFill="1" applyBorder="1"/>
    <xf numFmtId="3" fontId="33" fillId="15" borderId="0" xfId="0" applyNumberFormat="1" applyFont="1" applyFill="1" applyBorder="1"/>
    <xf numFmtId="168" fontId="14" fillId="0" borderId="10" xfId="0" applyNumberFormat="1" applyFont="1" applyBorder="1"/>
    <xf numFmtId="171" fontId="7" fillId="0" borderId="0" xfId="7" applyNumberFormat="1" applyFont="1" applyFill="1"/>
    <xf numFmtId="168" fontId="69" fillId="5" borderId="9" xfId="0" applyNumberFormat="1" applyFont="1" applyFill="1" applyBorder="1" applyAlignment="1">
      <alignment horizontal="center" vertical="center"/>
    </xf>
    <xf numFmtId="169" fontId="33" fillId="0" borderId="10" xfId="0" applyNumberFormat="1" applyFont="1" applyBorder="1"/>
    <xf numFmtId="0" fontId="13" fillId="5" borderId="11" xfId="0" applyFont="1" applyFill="1" applyBorder="1" applyAlignment="1">
      <alignment vertical="center" wrapText="1"/>
    </xf>
    <xf numFmtId="0" fontId="25" fillId="5" borderId="31" xfId="0" applyFont="1" applyFill="1" applyBorder="1"/>
    <xf numFmtId="168" fontId="61" fillId="5" borderId="32" xfId="0" applyNumberFormat="1" applyFont="1" applyFill="1" applyBorder="1" applyAlignment="1">
      <alignment vertical="center"/>
    </xf>
    <xf numFmtId="0" fontId="14" fillId="0" borderId="13" xfId="0" applyFont="1" applyBorder="1"/>
    <xf numFmtId="3" fontId="33" fillId="0" borderId="10" xfId="0" applyNumberFormat="1" applyFont="1" applyBorder="1"/>
    <xf numFmtId="0" fontId="33" fillId="0" borderId="13" xfId="0" applyFont="1" applyBorder="1"/>
    <xf numFmtId="0" fontId="33" fillId="0" borderId="13" xfId="0" applyFont="1" applyBorder="1" applyAlignment="1">
      <alignment horizontal="left" indent="1"/>
    </xf>
    <xf numFmtId="0" fontId="33" fillId="15" borderId="13" xfId="0" applyFont="1" applyFill="1" applyBorder="1" applyAlignment="1">
      <alignment horizontal="left" indent="1"/>
    </xf>
    <xf numFmtId="3" fontId="33" fillId="15" borderId="10" xfId="0" applyNumberFormat="1" applyFont="1" applyFill="1" applyBorder="1"/>
    <xf numFmtId="0" fontId="33" fillId="0" borderId="13" xfId="0" applyFont="1" applyFill="1" applyBorder="1" applyAlignment="1">
      <alignment horizontal="left" indent="1"/>
    </xf>
    <xf numFmtId="3" fontId="33" fillId="0" borderId="10" xfId="0" applyNumberFormat="1" applyFont="1" applyFill="1" applyBorder="1"/>
    <xf numFmtId="0" fontId="18" fillId="0" borderId="13" xfId="0" applyFont="1" applyBorder="1"/>
    <xf numFmtId="168" fontId="18" fillId="0" borderId="10" xfId="0" applyNumberFormat="1" applyFont="1" applyBorder="1"/>
    <xf numFmtId="168" fontId="18" fillId="0" borderId="0" xfId="0" applyNumberFormat="1" applyFont="1" applyBorder="1"/>
    <xf numFmtId="9" fontId="10" fillId="0" borderId="0" xfId="7" applyFont="1" applyFill="1" applyAlignment="1">
      <alignment horizontal="left"/>
    </xf>
    <xf numFmtId="168" fontId="14" fillId="0" borderId="0" xfId="0" applyNumberFormat="1" applyFont="1" applyBorder="1"/>
    <xf numFmtId="168" fontId="61" fillId="5" borderId="0" xfId="0" applyNumberFormat="1" applyFont="1" applyFill="1" applyBorder="1" applyAlignment="1">
      <alignment vertical="center"/>
    </xf>
    <xf numFmtId="169" fontId="7" fillId="0" borderId="0" xfId="0" applyNumberFormat="1" applyFont="1" applyBorder="1"/>
    <xf numFmtId="168" fontId="24" fillId="5" borderId="0" xfId="0" applyNumberFormat="1" applyFont="1" applyFill="1" applyBorder="1" applyAlignment="1">
      <alignment vertical="center"/>
    </xf>
    <xf numFmtId="0" fontId="11" fillId="0" borderId="0" xfId="0" applyFont="1" applyBorder="1"/>
    <xf numFmtId="9" fontId="27" fillId="0" borderId="0" xfId="7" applyFont="1" applyBorder="1" applyAlignment="1">
      <alignment horizontal="left"/>
    </xf>
    <xf numFmtId="0" fontId="7" fillId="0" borderId="0" xfId="0" applyFont="1" applyBorder="1" applyAlignment="1">
      <alignment horizontal="left"/>
    </xf>
    <xf numFmtId="168" fontId="27" fillId="0" borderId="10" xfId="0" applyNumberFormat="1" applyFont="1" applyBorder="1" applyAlignment="1">
      <alignment horizontal="right"/>
    </xf>
    <xf numFmtId="168" fontId="27" fillId="0" borderId="32" xfId="0" applyNumberFormat="1" applyFont="1" applyBorder="1" applyAlignment="1">
      <alignment horizontal="right"/>
    </xf>
    <xf numFmtId="181" fontId="11" fillId="0" borderId="13" xfId="2" applyNumberFormat="1" applyFont="1" applyFill="1" applyBorder="1"/>
    <xf numFmtId="181" fontId="11" fillId="0" borderId="31" xfId="2" applyNumberFormat="1" applyFont="1" applyFill="1" applyBorder="1"/>
    <xf numFmtId="9" fontId="7" fillId="0" borderId="0" xfId="7" applyNumberFormat="1" applyFont="1" applyFill="1"/>
    <xf numFmtId="167" fontId="7" fillId="14" borderId="0" xfId="2" applyNumberFormat="1" applyFont="1" applyFill="1"/>
    <xf numFmtId="171" fontId="7" fillId="0" borderId="0" xfId="0" applyNumberFormat="1" applyFont="1" applyBorder="1"/>
    <xf numFmtId="175" fontId="66" fillId="0" borderId="0" xfId="0" applyNumberFormat="1" applyFont="1"/>
    <xf numFmtId="0" fontId="15" fillId="0" borderId="0" xfId="0" applyFont="1" applyFill="1" applyBorder="1"/>
    <xf numFmtId="3" fontId="66" fillId="0" borderId="0" xfId="0" applyNumberFormat="1" applyFont="1"/>
    <xf numFmtId="167" fontId="7" fillId="0" borderId="1" xfId="2" applyNumberFormat="1" applyFont="1" applyFill="1" applyBorder="1"/>
    <xf numFmtId="0" fontId="70" fillId="0" borderId="0" xfId="0" applyFont="1"/>
    <xf numFmtId="0" fontId="71" fillId="0" borderId="0" xfId="0" applyFont="1" applyAlignment="1">
      <alignment horizontal="left"/>
    </xf>
    <xf numFmtId="0" fontId="70" fillId="5" borderId="0" xfId="0" applyFont="1" applyFill="1"/>
    <xf numFmtId="0" fontId="73" fillId="5" borderId="0" xfId="0" applyFont="1" applyFill="1" applyAlignment="1">
      <alignment horizontal="center" vertical="center" wrapText="1"/>
    </xf>
    <xf numFmtId="0" fontId="74" fillId="5" borderId="0" xfId="0" applyFont="1" applyFill="1" applyAlignment="1">
      <alignment vertical="center"/>
    </xf>
    <xf numFmtId="0" fontId="75" fillId="5" borderId="34" xfId="0" applyFont="1" applyFill="1" applyBorder="1"/>
    <xf numFmtId="0" fontId="70" fillId="5" borderId="34" xfId="0" applyFont="1" applyFill="1" applyBorder="1"/>
    <xf numFmtId="0" fontId="70" fillId="5" borderId="4" xfId="0" applyFont="1" applyFill="1" applyBorder="1"/>
    <xf numFmtId="0" fontId="70" fillId="0" borderId="0" xfId="0" applyFont="1" applyAlignment="1">
      <alignment horizontal="left"/>
    </xf>
    <xf numFmtId="203" fontId="77" fillId="0" borderId="0" xfId="0" applyNumberFormat="1" applyFont="1" applyAlignment="1">
      <alignment horizontal="center"/>
    </xf>
    <xf numFmtId="0" fontId="78" fillId="5" borderId="0" xfId="0" applyFont="1" applyFill="1"/>
    <xf numFmtId="0" fontId="80" fillId="0" borderId="0" xfId="0" applyFont="1" applyAlignment="1">
      <alignment horizontal="center"/>
    </xf>
    <xf numFmtId="0" fontId="80" fillId="5" borderId="0" xfId="0" applyFont="1" applyFill="1" applyAlignment="1">
      <alignment horizontal="center"/>
    </xf>
    <xf numFmtId="167" fontId="66" fillId="0" borderId="0" xfId="2" applyNumberFormat="1" applyFont="1"/>
    <xf numFmtId="9" fontId="66" fillId="0" borderId="0" xfId="7" applyFont="1"/>
    <xf numFmtId="0" fontId="66" fillId="0" borderId="0" xfId="0" applyFont="1" applyBorder="1"/>
    <xf numFmtId="0" fontId="81" fillId="5" borderId="0" xfId="304" applyFont="1" applyFill="1"/>
    <xf numFmtId="0" fontId="79" fillId="5" borderId="0" xfId="304" applyFont="1" applyFill="1"/>
    <xf numFmtId="0" fontId="79" fillId="5" borderId="0" xfId="0" applyFont="1" applyFill="1"/>
    <xf numFmtId="0" fontId="84" fillId="5" borderId="0" xfId="304" applyFont="1" applyFill="1" applyAlignment="1">
      <alignment horizontal="right"/>
    </xf>
    <xf numFmtId="0" fontId="84" fillId="5" borderId="0" xfId="2" applyNumberFormat="1" applyFont="1" applyFill="1" applyBorder="1" applyAlignment="1">
      <alignment horizontal="right"/>
    </xf>
    <xf numFmtId="0" fontId="79" fillId="5" borderId="0" xfId="304" applyFont="1" applyFill="1" applyAlignment="1">
      <alignment horizontal="right" vertical="center"/>
    </xf>
    <xf numFmtId="0" fontId="82" fillId="5" borderId="0" xfId="304" applyFont="1" applyFill="1" applyAlignment="1">
      <alignment horizontal="right"/>
    </xf>
    <xf numFmtId="0" fontId="83" fillId="5" borderId="0" xfId="304" applyFont="1" applyFill="1" applyAlignment="1">
      <alignment horizontal="right"/>
    </xf>
    <xf numFmtId="171" fontId="79" fillId="5" borderId="0" xfId="304" applyNumberFormat="1" applyFont="1" applyFill="1"/>
    <xf numFmtId="0" fontId="79" fillId="18" borderId="0" xfId="0" applyFont="1" applyFill="1" applyAlignment="1">
      <alignment horizontal="center" vertical="center"/>
    </xf>
    <xf numFmtId="0" fontId="79" fillId="20" borderId="27" xfId="304" applyFont="1" applyFill="1" applyBorder="1" applyAlignment="1">
      <alignment horizontal="center" vertical="center"/>
    </xf>
    <xf numFmtId="0" fontId="81" fillId="20" borderId="27" xfId="304" applyFont="1" applyFill="1" applyBorder="1" applyAlignment="1">
      <alignment horizontal="center" vertical="center"/>
    </xf>
    <xf numFmtId="0" fontId="76" fillId="5" borderId="0" xfId="0" applyFont="1" applyFill="1" applyAlignment="1">
      <alignment vertical="center"/>
    </xf>
    <xf numFmtId="204" fontId="86" fillId="18" borderId="0" xfId="0" applyNumberFormat="1" applyFont="1" applyFill="1" applyAlignment="1">
      <alignment horizontal="center" vertical="center"/>
    </xf>
    <xf numFmtId="171" fontId="85" fillId="20" borderId="27" xfId="7" applyNumberFormat="1" applyFont="1" applyFill="1" applyBorder="1" applyAlignment="1">
      <alignment horizontal="center" vertical="center"/>
    </xf>
    <xf numFmtId="1" fontId="85" fillId="20" borderId="27" xfId="2" applyNumberFormat="1" applyFont="1" applyFill="1" applyBorder="1" applyAlignment="1">
      <alignment horizontal="center" vertical="center"/>
    </xf>
    <xf numFmtId="9" fontId="85" fillId="20" borderId="27" xfId="7" applyNumberFormat="1" applyFont="1" applyFill="1" applyBorder="1" applyAlignment="1">
      <alignment horizontal="center" vertical="center"/>
    </xf>
    <xf numFmtId="9" fontId="86" fillId="18" borderId="0" xfId="7" applyFont="1" applyFill="1" applyAlignment="1">
      <alignment horizontal="center" vertical="center"/>
    </xf>
    <xf numFmtId="0" fontId="79" fillId="21" borderId="0" xfId="0" applyFont="1" applyFill="1" applyAlignment="1">
      <alignment horizontal="center" vertical="center"/>
    </xf>
    <xf numFmtId="0" fontId="79" fillId="19" borderId="0" xfId="0" applyFont="1" applyFill="1" applyAlignment="1">
      <alignment horizontal="center" vertical="center"/>
    </xf>
    <xf numFmtId="0" fontId="70" fillId="5" borderId="0" xfId="0" applyFont="1" applyFill="1" applyBorder="1"/>
    <xf numFmtId="0" fontId="79" fillId="5" borderId="0" xfId="0" applyFont="1" applyFill="1" applyBorder="1"/>
    <xf numFmtId="0" fontId="70" fillId="0" borderId="0" xfId="0" applyFont="1" applyFill="1" applyBorder="1"/>
    <xf numFmtId="0" fontId="0" fillId="0" borderId="0" xfId="0" applyFill="1" applyBorder="1"/>
    <xf numFmtId="0" fontId="70" fillId="13" borderId="0" xfId="0" applyFont="1" applyFill="1"/>
    <xf numFmtId="0" fontId="87" fillId="13" borderId="0" xfId="0" applyFont="1" applyFill="1" applyAlignment="1">
      <alignment vertical="center"/>
    </xf>
    <xf numFmtId="0" fontId="84" fillId="13" borderId="0" xfId="2" applyNumberFormat="1" applyFont="1" applyFill="1" applyBorder="1" applyAlignment="1">
      <alignment horizontal="right"/>
    </xf>
    <xf numFmtId="0" fontId="83" fillId="13" borderId="0" xfId="304" applyFont="1" applyFill="1" applyAlignment="1">
      <alignment horizontal="right"/>
    </xf>
    <xf numFmtId="0" fontId="83" fillId="5" borderId="0" xfId="0" applyFont="1" applyFill="1" applyAlignment="1"/>
    <xf numFmtId="0" fontId="73" fillId="5" borderId="0" xfId="0" applyFont="1" applyFill="1" applyBorder="1" applyAlignment="1">
      <alignment vertical="center" wrapText="1"/>
    </xf>
    <xf numFmtId="175" fontId="66" fillId="0" borderId="0" xfId="0" applyNumberFormat="1" applyFont="1" applyFill="1"/>
    <xf numFmtId="1" fontId="91" fillId="0" borderId="0" xfId="0" applyNumberFormat="1" applyFont="1" applyFill="1" applyBorder="1" applyAlignment="1">
      <alignment horizontal="center" vertical="center"/>
    </xf>
    <xf numFmtId="180" fontId="91" fillId="13" borderId="0" xfId="0" applyNumberFormat="1" applyFont="1" applyFill="1" applyBorder="1" applyAlignment="1">
      <alignment horizontal="center" vertical="center"/>
    </xf>
    <xf numFmtId="1" fontId="86" fillId="19" borderId="0" xfId="2" applyNumberFormat="1" applyFont="1" applyFill="1" applyBorder="1" applyAlignment="1">
      <alignment horizontal="center" vertical="center"/>
    </xf>
    <xf numFmtId="168" fontId="14" fillId="0" borderId="0" xfId="0" applyNumberFormat="1" applyFont="1" applyFill="1" applyBorder="1"/>
    <xf numFmtId="168" fontId="24" fillId="0" borderId="0" xfId="0" applyNumberFormat="1" applyFont="1" applyFill="1" applyBorder="1" applyAlignment="1">
      <alignment vertical="center"/>
    </xf>
    <xf numFmtId="168" fontId="61" fillId="0" borderId="0" xfId="0" applyNumberFormat="1" applyFont="1" applyFill="1" applyBorder="1" applyAlignment="1">
      <alignment vertical="center"/>
    </xf>
    <xf numFmtId="9" fontId="93" fillId="20" borderId="27" xfId="7" applyFont="1" applyFill="1" applyBorder="1" applyAlignment="1">
      <alignment horizontal="center" vertical="center"/>
    </xf>
    <xf numFmtId="189" fontId="93" fillId="20" borderId="27" xfId="2" applyNumberFormat="1" applyFont="1" applyFill="1" applyBorder="1" applyAlignment="1">
      <alignment horizontal="center" vertical="center"/>
    </xf>
    <xf numFmtId="0" fontId="79" fillId="5" borderId="0" xfId="304" applyFont="1" applyFill="1" applyAlignment="1">
      <alignment horizontal="right"/>
    </xf>
    <xf numFmtId="167" fontId="84" fillId="20" borderId="27" xfId="2" applyNumberFormat="1" applyFont="1" applyFill="1" applyBorder="1" applyAlignment="1">
      <alignment horizontal="center" vertical="center"/>
    </xf>
    <xf numFmtId="204" fontId="82" fillId="20" borderId="27" xfId="0" applyNumberFormat="1" applyFont="1" applyFill="1" applyBorder="1" applyAlignment="1">
      <alignment horizontal="center" vertical="center"/>
    </xf>
    <xf numFmtId="204" fontId="94" fillId="20" borderId="27" xfId="0" applyNumberFormat="1" applyFont="1" applyFill="1" applyBorder="1" applyAlignment="1">
      <alignment horizontal="center" vertical="center"/>
    </xf>
    <xf numFmtId="167" fontId="95" fillId="20" borderId="27" xfId="2" applyNumberFormat="1" applyFont="1" applyFill="1" applyBorder="1" applyAlignment="1">
      <alignment horizontal="center" vertical="center"/>
    </xf>
    <xf numFmtId="0" fontId="91" fillId="5" borderId="0" xfId="0" applyFont="1" applyFill="1" applyBorder="1" applyAlignment="1">
      <alignment vertical="center"/>
    </xf>
    <xf numFmtId="0" fontId="97" fillId="5" borderId="0" xfId="0" applyFont="1" applyFill="1" applyBorder="1"/>
    <xf numFmtId="0" fontId="96" fillId="5" borderId="0" xfId="0" applyFont="1" applyFill="1" applyBorder="1"/>
    <xf numFmtId="0" fontId="7" fillId="0" borderId="0" xfId="304" applyFont="1" applyFill="1" applyBorder="1"/>
    <xf numFmtId="173" fontId="98" fillId="0" borderId="0" xfId="0" applyNumberFormat="1" applyFont="1" applyFill="1" applyAlignment="1">
      <alignment horizontal="left" vertical="center"/>
    </xf>
    <xf numFmtId="0" fontId="7" fillId="0" borderId="0" xfId="304" applyFont="1" applyFill="1"/>
    <xf numFmtId="0" fontId="98" fillId="0" borderId="0" xfId="0" applyFont="1" applyBorder="1"/>
    <xf numFmtId="0" fontId="99" fillId="0" borderId="0" xfId="304" applyFont="1"/>
    <xf numFmtId="168" fontId="64" fillId="0" borderId="0" xfId="0" applyNumberFormat="1" applyFont="1" applyBorder="1"/>
    <xf numFmtId="0" fontId="64" fillId="0" borderId="13" xfId="0" applyFont="1" applyBorder="1"/>
    <xf numFmtId="0" fontId="100" fillId="13" borderId="0" xfId="0" applyFont="1" applyFill="1" applyAlignment="1">
      <alignment vertical="center"/>
    </xf>
    <xf numFmtId="0" fontId="89" fillId="13" borderId="0" xfId="0" applyFont="1" applyFill="1" applyAlignment="1">
      <alignment horizontal="center"/>
    </xf>
    <xf numFmtId="167" fontId="101" fillId="0" borderId="0" xfId="2" applyNumberFormat="1" applyFont="1" applyAlignment="1">
      <alignment vertical="center"/>
    </xf>
    <xf numFmtId="9" fontId="102" fillId="0" borderId="0" xfId="7" applyFont="1" applyAlignment="1">
      <alignment horizontal="center"/>
    </xf>
    <xf numFmtId="0" fontId="103" fillId="21" borderId="0" xfId="0" applyFont="1" applyFill="1" applyAlignment="1">
      <alignment vertical="center"/>
    </xf>
    <xf numFmtId="0" fontId="79" fillId="21" borderId="0" xfId="0" applyFont="1" applyFill="1"/>
    <xf numFmtId="167" fontId="103" fillId="21" borderId="0" xfId="2" applyNumberFormat="1" applyFont="1" applyFill="1" applyAlignment="1">
      <alignment vertical="center"/>
    </xf>
    <xf numFmtId="9" fontId="85" fillId="21" borderId="0" xfId="7" applyFont="1" applyFill="1" applyAlignment="1">
      <alignment horizontal="center"/>
    </xf>
    <xf numFmtId="167" fontId="101" fillId="13" borderId="0" xfId="2" applyNumberFormat="1" applyFont="1" applyFill="1" applyAlignment="1">
      <alignment vertical="center"/>
    </xf>
    <xf numFmtId="9" fontId="102" fillId="13" borderId="0" xfId="7" applyFont="1" applyFill="1" applyAlignment="1">
      <alignment horizontal="center"/>
    </xf>
    <xf numFmtId="0" fontId="83" fillId="21" borderId="0" xfId="304" applyFont="1" applyFill="1" applyAlignment="1">
      <alignment horizontal="right"/>
    </xf>
    <xf numFmtId="9" fontId="85" fillId="20" borderId="27" xfId="7" applyFont="1" applyFill="1" applyBorder="1" applyAlignment="1">
      <alignment horizontal="center" vertical="center"/>
    </xf>
    <xf numFmtId="167" fontId="85" fillId="20" borderId="27" xfId="2" applyNumberFormat="1" applyFont="1" applyFill="1" applyBorder="1" applyAlignment="1">
      <alignment horizontal="center" vertical="center"/>
    </xf>
    <xf numFmtId="0" fontId="59" fillId="0" borderId="0" xfId="304" applyFont="1" applyFill="1"/>
    <xf numFmtId="0" fontId="79" fillId="0" borderId="0" xfId="0" applyFont="1" applyFill="1"/>
    <xf numFmtId="0" fontId="70" fillId="0" borderId="0" xfId="0" applyFont="1" applyFill="1"/>
    <xf numFmtId="0" fontId="90" fillId="0" borderId="0" xfId="0" applyFont="1" applyFill="1" applyAlignment="1">
      <alignment vertical="center"/>
    </xf>
    <xf numFmtId="203" fontId="91" fillId="0" borderId="0" xfId="0" applyNumberFormat="1" applyFont="1" applyFill="1" applyBorder="1" applyAlignment="1">
      <alignment horizontal="center" vertical="center"/>
    </xf>
    <xf numFmtId="0" fontId="87" fillId="0" borderId="0" xfId="0" applyFont="1" applyFill="1" applyAlignment="1">
      <alignment vertical="center"/>
    </xf>
    <xf numFmtId="0" fontId="84" fillId="0" borderId="0" xfId="2" applyNumberFormat="1" applyFont="1" applyFill="1" applyBorder="1" applyAlignment="1">
      <alignment horizontal="right"/>
    </xf>
    <xf numFmtId="9" fontId="91" fillId="0" borderId="0" xfId="7" applyFont="1" applyFill="1" applyBorder="1" applyAlignment="1">
      <alignment horizontal="center" vertical="center"/>
    </xf>
    <xf numFmtId="180" fontId="91" fillId="0" borderId="0" xfId="0" applyNumberFormat="1" applyFont="1" applyFill="1" applyBorder="1" applyAlignment="1">
      <alignment horizontal="center" vertical="center"/>
    </xf>
    <xf numFmtId="0" fontId="83" fillId="0" borderId="0" xfId="304" applyFont="1" applyFill="1" applyAlignment="1">
      <alignment horizontal="right"/>
    </xf>
    <xf numFmtId="14" fontId="72" fillId="0" borderId="0" xfId="0" applyNumberFormat="1" applyFont="1" applyAlignment="1">
      <alignment horizontal="left" vertical="center"/>
    </xf>
    <xf numFmtId="0" fontId="22" fillId="4" borderId="0" xfId="4" applyFont="1" applyFill="1" applyAlignment="1">
      <alignment horizontal="left" vertical="center" wrapText="1"/>
    </xf>
    <xf numFmtId="9" fontId="86" fillId="21" borderId="0" xfId="7" applyFont="1" applyFill="1" applyAlignment="1">
      <alignment horizontal="center" vertical="center"/>
    </xf>
    <xf numFmtId="204" fontId="86" fillId="21" borderId="0" xfId="0" applyNumberFormat="1" applyFont="1" applyFill="1" applyAlignment="1">
      <alignment horizontal="center" vertical="center"/>
    </xf>
    <xf numFmtId="1" fontId="86" fillId="18" borderId="0" xfId="2" applyNumberFormat="1" applyFont="1" applyFill="1" applyAlignment="1">
      <alignment horizontal="center" vertical="center"/>
    </xf>
    <xf numFmtId="0" fontId="70" fillId="23" borderId="0" xfId="0" applyFont="1" applyFill="1"/>
    <xf numFmtId="9" fontId="102" fillId="23" borderId="0" xfId="7" applyFont="1" applyFill="1" applyAlignment="1">
      <alignment horizontal="center"/>
    </xf>
    <xf numFmtId="0" fontId="96" fillId="23" borderId="0" xfId="0" applyFont="1" applyFill="1"/>
    <xf numFmtId="9" fontId="100" fillId="23" borderId="0" xfId="7" applyFont="1" applyFill="1" applyAlignment="1">
      <alignment horizontal="center"/>
    </xf>
    <xf numFmtId="0" fontId="87" fillId="23" borderId="0" xfId="0" applyFont="1" applyFill="1" applyAlignment="1">
      <alignment vertical="center"/>
    </xf>
    <xf numFmtId="167" fontId="87" fillId="23" borderId="0" xfId="2" applyNumberFormat="1" applyFont="1" applyFill="1" applyAlignment="1">
      <alignment vertical="center"/>
    </xf>
    <xf numFmtId="167" fontId="101" fillId="23" borderId="0" xfId="2" applyNumberFormat="1" applyFont="1" applyFill="1" applyAlignment="1">
      <alignment vertical="center"/>
    </xf>
    <xf numFmtId="0" fontId="96" fillId="13" borderId="0" xfId="0" applyFont="1" applyFill="1" applyAlignment="1">
      <alignment vertical="center"/>
    </xf>
    <xf numFmtId="0" fontId="104" fillId="5" borderId="0" xfId="0" applyFont="1" applyFill="1"/>
    <xf numFmtId="9" fontId="76" fillId="22" borderId="41" xfId="7" applyFont="1" applyFill="1" applyBorder="1" applyAlignment="1">
      <alignment horizontal="center" vertical="center"/>
    </xf>
    <xf numFmtId="206" fontId="106" fillId="22" borderId="33" xfId="7" applyNumberFormat="1" applyFont="1" applyFill="1" applyBorder="1" applyAlignment="1">
      <alignment horizontal="center" vertical="center"/>
    </xf>
    <xf numFmtId="9" fontId="107" fillId="5" borderId="0" xfId="7" applyFont="1" applyFill="1" applyAlignment="1">
      <alignment horizontal="right" vertical="center"/>
    </xf>
    <xf numFmtId="167" fontId="8" fillId="0" borderId="0" xfId="7" applyNumberFormat="1" applyFont="1" applyBorder="1"/>
    <xf numFmtId="0" fontId="87" fillId="13" borderId="0" xfId="0" applyFont="1" applyFill="1" applyAlignment="1">
      <alignment horizontal="left"/>
    </xf>
    <xf numFmtId="3" fontId="108" fillId="0" borderId="0" xfId="0" applyNumberFormat="1" applyFont="1"/>
    <xf numFmtId="205" fontId="108" fillId="0" borderId="0" xfId="0" applyNumberFormat="1" applyFont="1"/>
    <xf numFmtId="180" fontId="7" fillId="0" borderId="0" xfId="0" applyNumberFormat="1" applyFont="1" applyBorder="1" applyAlignment="1">
      <alignment horizontal="center"/>
    </xf>
    <xf numFmtId="0" fontId="62" fillId="0" borderId="0" xfId="154" applyFont="1"/>
    <xf numFmtId="10" fontId="62" fillId="0" borderId="0" xfId="7" applyNumberFormat="1" applyFont="1" applyFill="1"/>
    <xf numFmtId="168" fontId="27" fillId="0" borderId="0" xfId="0" applyNumberFormat="1" applyFont="1" applyBorder="1"/>
    <xf numFmtId="175" fontId="7" fillId="0" borderId="0" xfId="0" applyNumberFormat="1" applyFont="1"/>
    <xf numFmtId="171" fontId="62" fillId="0" borderId="0" xfId="7" applyNumberFormat="1" applyFont="1" applyFill="1" applyAlignment="1">
      <alignment horizontal="center"/>
    </xf>
    <xf numFmtId="167" fontId="62" fillId="0" borderId="0" xfId="2" applyNumberFormat="1" applyFont="1" applyFill="1"/>
    <xf numFmtId="9" fontId="62" fillId="0" borderId="0" xfId="7" applyFont="1" applyFill="1"/>
    <xf numFmtId="167" fontId="9" fillId="0" borderId="0" xfId="2" applyNumberFormat="1" applyFont="1"/>
    <xf numFmtId="175" fontId="29" fillId="0" borderId="0" xfId="2" applyNumberFormat="1" applyFont="1" applyFill="1"/>
    <xf numFmtId="167" fontId="62" fillId="0" borderId="0" xfId="2" applyNumberFormat="1" applyFont="1" applyFill="1" applyAlignment="1">
      <alignment horizontal="center" vertical="center" wrapText="1"/>
    </xf>
    <xf numFmtId="0" fontId="109" fillId="0" borderId="10" xfId="0" applyFont="1" applyFill="1" applyBorder="1" applyAlignment="1">
      <alignment vertical="center" wrapText="1"/>
    </xf>
    <xf numFmtId="9" fontId="112" fillId="5" borderId="0" xfId="7" applyFont="1" applyFill="1" applyAlignment="1">
      <alignment horizontal="center" vertical="center"/>
    </xf>
    <xf numFmtId="171" fontId="7" fillId="0" borderId="0" xfId="7" applyNumberFormat="1" applyFont="1" applyFill="1" applyAlignment="1">
      <alignment horizontal="center"/>
    </xf>
    <xf numFmtId="0" fontId="111" fillId="0" borderId="0" xfId="0" applyFont="1" applyFill="1"/>
    <xf numFmtId="179" fontId="7" fillId="0" borderId="0" xfId="2" applyNumberFormat="1" applyFont="1" applyFill="1" applyBorder="1" applyAlignment="1">
      <alignment horizontal="right"/>
    </xf>
    <xf numFmtId="175" fontId="62" fillId="0" borderId="0" xfId="0" applyNumberFormat="1" applyFont="1"/>
    <xf numFmtId="205" fontId="62" fillId="0" borderId="0" xfId="0" applyNumberFormat="1" applyFont="1"/>
    <xf numFmtId="0" fontId="113" fillId="13" borderId="0" xfId="304" applyFont="1" applyFill="1"/>
    <xf numFmtId="0" fontId="87" fillId="5" borderId="0" xfId="0" applyFont="1" applyFill="1" applyAlignment="1">
      <alignment vertical="center"/>
    </xf>
    <xf numFmtId="180" fontId="91" fillId="5" borderId="0" xfId="0" applyNumberFormat="1" applyFont="1" applyFill="1" applyBorder="1" applyAlignment="1">
      <alignment horizontal="center" vertical="center"/>
    </xf>
    <xf numFmtId="9" fontId="93" fillId="5" borderId="0" xfId="7" applyFont="1" applyFill="1" applyBorder="1" applyAlignment="1">
      <alignment horizontal="center" vertical="center"/>
    </xf>
    <xf numFmtId="0" fontId="62" fillId="0" borderId="0" xfId="2" applyNumberFormat="1" applyFont="1" applyFill="1" applyAlignment="1">
      <alignment horizontal="center" vertical="center" wrapText="1"/>
    </xf>
    <xf numFmtId="168" fontId="9" fillId="0" borderId="0" xfId="0" applyNumberFormat="1" applyFont="1" applyFill="1"/>
    <xf numFmtId="0" fontId="110" fillId="0" borderId="13" xfId="0" applyFont="1" applyFill="1" applyBorder="1"/>
    <xf numFmtId="9" fontId="114" fillId="13" borderId="0" xfId="7" applyFont="1" applyFill="1"/>
    <xf numFmtId="167" fontId="115" fillId="13" borderId="0" xfId="2" applyNumberFormat="1" applyFont="1" applyFill="1" applyAlignment="1">
      <alignment horizontal="left"/>
    </xf>
    <xf numFmtId="14" fontId="62" fillId="0" borderId="0" xfId="0" applyNumberFormat="1" applyFont="1" applyBorder="1"/>
    <xf numFmtId="167" fontId="27" fillId="0" borderId="10" xfId="2" applyNumberFormat="1" applyFont="1" applyFill="1" applyBorder="1"/>
    <xf numFmtId="0" fontId="7" fillId="0" borderId="33" xfId="0" applyFont="1" applyBorder="1"/>
    <xf numFmtId="14" fontId="67" fillId="0" borderId="0" xfId="0" applyNumberFormat="1" applyFont="1" applyBorder="1" applyAlignment="1">
      <alignment horizontal="center"/>
    </xf>
    <xf numFmtId="0" fontId="11" fillId="0" borderId="13" xfId="0" applyFont="1" applyBorder="1"/>
    <xf numFmtId="167" fontId="11" fillId="0" borderId="10" xfId="2" applyNumberFormat="1" applyFont="1" applyBorder="1"/>
    <xf numFmtId="0" fontId="7" fillId="0" borderId="41" xfId="0" applyFont="1" applyBorder="1"/>
    <xf numFmtId="0" fontId="14" fillId="0" borderId="13" xfId="0" applyFont="1" applyFill="1" applyBorder="1"/>
    <xf numFmtId="14" fontId="68" fillId="5" borderId="6" xfId="2" applyNumberFormat="1" applyFont="1" applyFill="1" applyBorder="1" applyAlignment="1">
      <alignment horizontal="center" vertical="center"/>
    </xf>
    <xf numFmtId="14" fontId="68" fillId="5" borderId="2" xfId="2" applyNumberFormat="1" applyFont="1" applyFill="1" applyBorder="1" applyAlignment="1">
      <alignment horizontal="center" vertical="center"/>
    </xf>
    <xf numFmtId="14" fontId="68" fillId="5" borderId="9" xfId="2" applyNumberFormat="1" applyFont="1" applyFill="1" applyBorder="1" applyAlignment="1">
      <alignment horizontal="center" vertical="center"/>
    </xf>
    <xf numFmtId="14" fontId="66" fillId="0" borderId="0" xfId="0" applyNumberFormat="1" applyFont="1"/>
    <xf numFmtId="14" fontId="27" fillId="0" borderId="10" xfId="0" applyNumberFormat="1" applyFont="1" applyBorder="1"/>
    <xf numFmtId="14" fontId="27" fillId="0" borderId="32" xfId="0" applyNumberFormat="1" applyFont="1" applyBorder="1"/>
    <xf numFmtId="14" fontId="9" fillId="0" borderId="0" xfId="2" applyNumberFormat="1" applyFont="1" applyFill="1" applyBorder="1" applyAlignment="1">
      <alignment horizontal="center" vertical="center"/>
    </xf>
    <xf numFmtId="14" fontId="62" fillId="0" borderId="0" xfId="2" applyNumberFormat="1" applyFont="1" applyFill="1" applyBorder="1" applyAlignment="1">
      <alignment horizontal="left" vertical="center"/>
    </xf>
    <xf numFmtId="14" fontId="89" fillId="13" borderId="0" xfId="0" applyNumberFormat="1" applyFont="1" applyFill="1" applyBorder="1" applyAlignment="1">
      <alignment horizontal="center" vertical="center"/>
    </xf>
    <xf numFmtId="14" fontId="7" fillId="0" borderId="0" xfId="0" applyNumberFormat="1" applyFont="1" applyBorder="1" applyAlignment="1">
      <alignment horizontal="center"/>
    </xf>
    <xf numFmtId="14" fontId="8" fillId="0" borderId="0" xfId="0" applyNumberFormat="1" applyFont="1"/>
    <xf numFmtId="167" fontId="27" fillId="0" borderId="0" xfId="2" applyNumberFormat="1" applyFont="1" applyBorder="1" applyAlignment="1">
      <alignment horizontal="left"/>
    </xf>
    <xf numFmtId="167" fontId="21" fillId="0" borderId="0" xfId="2" applyNumberFormat="1" applyFont="1" applyFill="1"/>
    <xf numFmtId="203" fontId="105" fillId="22" borderId="41" xfId="0" applyNumberFormat="1" applyFont="1" applyFill="1" applyBorder="1" applyAlignment="1">
      <alignment horizontal="center" vertical="center"/>
    </xf>
    <xf numFmtId="0" fontId="88" fillId="13" borderId="0" xfId="0" applyFont="1" applyFill="1" applyAlignment="1">
      <alignment horizontal="center" vertical="center"/>
    </xf>
    <xf numFmtId="0" fontId="98" fillId="0" borderId="0" xfId="0" applyFont="1" applyFill="1" applyAlignment="1">
      <alignment horizontal="left" vertical="center"/>
    </xf>
    <xf numFmtId="14" fontId="72" fillId="0" borderId="0" xfId="0" applyNumberFormat="1" applyFont="1" applyAlignment="1">
      <alignment horizontal="left" vertical="center"/>
    </xf>
    <xf numFmtId="203" fontId="105" fillId="16" borderId="6" xfId="0" applyNumberFormat="1" applyFont="1" applyFill="1" applyBorder="1" applyAlignment="1">
      <alignment horizontal="center" vertical="center"/>
    </xf>
    <xf numFmtId="203" fontId="105" fillId="16" borderId="33" xfId="0" applyNumberFormat="1" applyFont="1" applyFill="1" applyBorder="1" applyAlignment="1">
      <alignment horizontal="center" vertical="center"/>
    </xf>
    <xf numFmtId="204" fontId="76" fillId="16" borderId="41" xfId="0" applyNumberFormat="1" applyFont="1" applyFill="1" applyBorder="1" applyAlignment="1">
      <alignment horizontal="center" vertical="center"/>
    </xf>
    <xf numFmtId="204" fontId="76" fillId="16" borderId="6" xfId="0" applyNumberFormat="1" applyFont="1" applyFill="1" applyBorder="1" applyAlignment="1">
      <alignment horizontal="center" vertical="center"/>
    </xf>
    <xf numFmtId="204" fontId="76" fillId="16" borderId="33" xfId="0" applyNumberFormat="1" applyFont="1" applyFill="1" applyBorder="1" applyAlignment="1">
      <alignment horizontal="center" vertical="center"/>
    </xf>
    <xf numFmtId="203" fontId="105" fillId="17" borderId="41" xfId="0" applyNumberFormat="1" applyFont="1" applyFill="1" applyBorder="1" applyAlignment="1">
      <alignment horizontal="center" vertical="center"/>
    </xf>
    <xf numFmtId="203" fontId="105" fillId="17" borderId="6" xfId="0" applyNumberFormat="1" applyFont="1" applyFill="1" applyBorder="1" applyAlignment="1">
      <alignment horizontal="center" vertical="center"/>
    </xf>
    <xf numFmtId="203" fontId="105" fillId="17" borderId="33" xfId="0" applyNumberFormat="1" applyFont="1" applyFill="1" applyBorder="1" applyAlignment="1">
      <alignment horizontal="center" vertical="center"/>
    </xf>
    <xf numFmtId="204" fontId="76" fillId="17" borderId="41" xfId="0" applyNumberFormat="1" applyFont="1" applyFill="1" applyBorder="1" applyAlignment="1">
      <alignment horizontal="center" vertical="center"/>
    </xf>
    <xf numFmtId="204" fontId="76" fillId="17" borderId="6" xfId="0" applyNumberFormat="1" applyFont="1" applyFill="1" applyBorder="1" applyAlignment="1">
      <alignment horizontal="center" vertical="center"/>
    </xf>
    <xf numFmtId="204" fontId="76" fillId="17" borderId="33" xfId="0" applyNumberFormat="1" applyFont="1" applyFill="1" applyBorder="1" applyAlignment="1">
      <alignment horizontal="center" vertical="center"/>
    </xf>
    <xf numFmtId="203" fontId="105" fillId="22" borderId="6" xfId="0" applyNumberFormat="1" applyFont="1" applyFill="1" applyBorder="1" applyAlignment="1">
      <alignment horizontal="center" vertical="center"/>
    </xf>
    <xf numFmtId="0" fontId="20" fillId="5" borderId="11" xfId="0" applyFont="1" applyFill="1" applyBorder="1" applyAlignment="1">
      <alignment horizontal="center" vertical="center" wrapText="1"/>
    </xf>
    <xf numFmtId="0" fontId="20" fillId="5" borderId="9" xfId="0" applyFont="1" applyFill="1" applyBorder="1" applyAlignment="1">
      <alignment horizontal="center" vertical="center" wrapText="1"/>
    </xf>
    <xf numFmtId="0" fontId="22" fillId="4" borderId="0" xfId="4" applyFont="1" applyFill="1" applyAlignment="1">
      <alignment horizontal="left" vertical="center" wrapText="1"/>
    </xf>
    <xf numFmtId="0" fontId="62" fillId="14" borderId="0" xfId="0" applyFont="1" applyFill="1" applyBorder="1" applyAlignment="1">
      <alignment horizontal="center" wrapText="1"/>
    </xf>
    <xf numFmtId="0" fontId="7" fillId="0" borderId="0" xfId="0" applyFont="1" applyFill="1" applyAlignment="1">
      <alignment horizontal="left" vertical="center" wrapText="1"/>
    </xf>
    <xf numFmtId="203" fontId="91" fillId="13" borderId="0" xfId="0" applyNumberFormat="1" applyFont="1" applyFill="1" applyBorder="1" applyAlignment="1">
      <alignment horizontal="right" vertical="center"/>
    </xf>
    <xf numFmtId="0" fontId="87" fillId="0" borderId="0" xfId="0" applyFont="1" applyFill="1" applyAlignment="1">
      <alignment horizontal="center" vertical="center"/>
    </xf>
    <xf numFmtId="0" fontId="92" fillId="20" borderId="41" xfId="7" applyNumberFormat="1" applyFont="1" applyFill="1" applyBorder="1" applyAlignment="1">
      <alignment horizontal="center" vertical="center" wrapText="1"/>
    </xf>
    <xf numFmtId="0" fontId="92" fillId="20" borderId="33" xfId="7" applyNumberFormat="1" applyFont="1" applyFill="1" applyBorder="1" applyAlignment="1">
      <alignment horizontal="center" vertical="center" wrapText="1"/>
    </xf>
    <xf numFmtId="0" fontId="101" fillId="13" borderId="0" xfId="0" applyFont="1" applyFill="1" applyAlignment="1">
      <alignment horizontal="center"/>
    </xf>
    <xf numFmtId="0" fontId="116" fillId="13" borderId="0" xfId="0" applyFont="1" applyFill="1" applyAlignment="1">
      <alignment horizontal="center" vertical="center" wrapText="1"/>
    </xf>
    <xf numFmtId="0" fontId="9" fillId="0" borderId="0" xfId="0" applyFont="1" applyFill="1" applyAlignment="1">
      <alignment horizontal="center"/>
    </xf>
    <xf numFmtId="0" fontId="12" fillId="0" borderId="27" xfId="0" applyFont="1" applyFill="1" applyBorder="1" applyAlignment="1">
      <alignment horizontal="center" vertical="center" wrapText="1"/>
    </xf>
    <xf numFmtId="0" fontId="12" fillId="0" borderId="34" xfId="0" applyFont="1" applyFill="1" applyBorder="1"/>
    <xf numFmtId="0" fontId="12" fillId="0" borderId="34" xfId="0" applyFont="1" applyFill="1" applyBorder="1" applyAlignment="1">
      <alignment horizontal="center"/>
    </xf>
    <xf numFmtId="0" fontId="12" fillId="0" borderId="42" xfId="0" applyFont="1" applyFill="1" applyBorder="1" applyAlignment="1">
      <alignment horizontal="center" wrapText="1"/>
    </xf>
    <xf numFmtId="0" fontId="12" fillId="0" borderId="27" xfId="0" applyFont="1" applyFill="1" applyBorder="1" applyAlignment="1">
      <alignment horizontal="center" wrapText="1"/>
    </xf>
    <xf numFmtId="0" fontId="12" fillId="0" borderId="41" xfId="0" applyFont="1" applyFill="1" applyBorder="1" applyAlignment="1">
      <alignment horizontal="center"/>
    </xf>
    <xf numFmtId="0" fontId="12" fillId="0" borderId="6" xfId="0" applyFont="1" applyFill="1" applyBorder="1" applyAlignment="1">
      <alignment horizontal="center"/>
    </xf>
    <xf numFmtId="0" fontId="12" fillId="0" borderId="33" xfId="0" applyFont="1" applyFill="1" applyBorder="1" applyAlignment="1">
      <alignment horizontal="center"/>
    </xf>
    <xf numFmtId="0" fontId="12" fillId="0" borderId="43" xfId="0" applyFont="1" applyFill="1" applyBorder="1" applyAlignment="1">
      <alignment horizontal="center" wrapText="1"/>
    </xf>
    <xf numFmtId="0" fontId="9" fillId="0" borderId="35" xfId="0" applyFont="1" applyFill="1" applyBorder="1"/>
    <xf numFmtId="0" fontId="9" fillId="0" borderId="34" xfId="0" applyFont="1" applyFill="1" applyBorder="1" applyAlignment="1">
      <alignment horizontal="center"/>
    </xf>
    <xf numFmtId="0" fontId="9" fillId="0" borderId="36" xfId="0" applyFont="1" applyFill="1" applyBorder="1" applyAlignment="1">
      <alignment horizontal="right"/>
    </xf>
    <xf numFmtId="205" fontId="9" fillId="0" borderId="35" xfId="0" applyNumberFormat="1" applyFont="1" applyFill="1" applyBorder="1" applyAlignment="1">
      <alignment horizontal="center"/>
    </xf>
    <xf numFmtId="205" fontId="9" fillId="0" borderId="34" xfId="0" applyNumberFormat="1" applyFont="1" applyFill="1" applyBorder="1" applyAlignment="1">
      <alignment horizontal="center"/>
    </xf>
    <xf numFmtId="205" fontId="9" fillId="0" borderId="36" xfId="0" applyNumberFormat="1" applyFont="1" applyFill="1" applyBorder="1" applyAlignment="1">
      <alignment horizontal="center"/>
    </xf>
    <xf numFmtId="3" fontId="9" fillId="0" borderId="42" xfId="0" applyNumberFormat="1" applyFont="1" applyFill="1" applyBorder="1"/>
    <xf numFmtId="0" fontId="9" fillId="0" borderId="37" xfId="0" applyFont="1" applyFill="1" applyBorder="1"/>
    <xf numFmtId="0" fontId="9" fillId="0" borderId="4" xfId="0" applyFont="1" applyFill="1" applyBorder="1" applyAlignment="1">
      <alignment horizontal="right"/>
    </xf>
    <xf numFmtId="205" fontId="9" fillId="0" borderId="37" xfId="0" applyNumberFormat="1" applyFont="1" applyFill="1" applyBorder="1" applyAlignment="1">
      <alignment horizontal="center"/>
    </xf>
    <xf numFmtId="205" fontId="9" fillId="0" borderId="0" xfId="0" applyNumberFormat="1" applyFont="1" applyFill="1" applyAlignment="1">
      <alignment horizontal="center"/>
    </xf>
    <xf numFmtId="205" fontId="9" fillId="0" borderId="4" xfId="0" applyNumberFormat="1" applyFont="1" applyFill="1" applyBorder="1" applyAlignment="1">
      <alignment horizontal="center"/>
    </xf>
    <xf numFmtId="3" fontId="9" fillId="0" borderId="44" xfId="0" applyNumberFormat="1" applyFont="1" applyFill="1" applyBorder="1"/>
    <xf numFmtId="0" fontId="9" fillId="0" borderId="37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44" xfId="0" applyFont="1" applyFill="1" applyBorder="1"/>
    <xf numFmtId="0" fontId="9" fillId="0" borderId="0" xfId="0" applyFont="1" applyFill="1" applyBorder="1" applyAlignment="1">
      <alignment horizontal="center"/>
    </xf>
    <xf numFmtId="171" fontId="9" fillId="0" borderId="0" xfId="0" applyNumberFormat="1" applyFont="1" applyFill="1" applyBorder="1" applyAlignment="1">
      <alignment horizontal="center"/>
    </xf>
    <xf numFmtId="0" fontId="12" fillId="0" borderId="38" xfId="0" applyFont="1" applyFill="1" applyBorder="1"/>
    <xf numFmtId="0" fontId="12" fillId="0" borderId="26" xfId="0" applyFont="1" applyFill="1" applyBorder="1"/>
    <xf numFmtId="0" fontId="12" fillId="0" borderId="26" xfId="0" applyFont="1" applyFill="1" applyBorder="1" applyAlignment="1">
      <alignment horizontal="center"/>
    </xf>
    <xf numFmtId="0" fontId="12" fillId="0" borderId="30" xfId="0" applyFont="1" applyFill="1" applyBorder="1" applyAlignment="1">
      <alignment horizontal="center"/>
    </xf>
    <xf numFmtId="3" fontId="12" fillId="0" borderId="38" xfId="0" applyNumberFormat="1" applyFont="1" applyFill="1" applyBorder="1" applyAlignment="1">
      <alignment horizontal="center"/>
    </xf>
    <xf numFmtId="3" fontId="12" fillId="0" borderId="26" xfId="0" applyNumberFormat="1" applyFont="1" applyFill="1" applyBorder="1" applyAlignment="1">
      <alignment horizontal="center"/>
    </xf>
    <xf numFmtId="3" fontId="12" fillId="0" borderId="30" xfId="0" applyNumberFormat="1" applyFont="1" applyFill="1" applyBorder="1" applyAlignment="1">
      <alignment horizontal="center"/>
    </xf>
    <xf numFmtId="3" fontId="12" fillId="0" borderId="43" xfId="0" applyNumberFormat="1" applyFont="1" applyFill="1" applyBorder="1"/>
    <xf numFmtId="0" fontId="9" fillId="0" borderId="34" xfId="0" applyFont="1" applyFill="1" applyBorder="1"/>
    <xf numFmtId="0" fontId="9" fillId="0" borderId="26" xfId="0" applyFont="1" applyFill="1" applyBorder="1"/>
  </cellXfs>
  <cellStyles count="436">
    <cellStyle name="Bueno 2" xfId="22" xr:uid="{4A8E723B-E6A5-4B75-8D85-E03F6184328F}"/>
    <cellStyle name="Comma 10" xfId="25" xr:uid="{98BF724A-1CED-4EE3-A40A-F1DD97EFDD89}"/>
    <cellStyle name="Comma 10 2" xfId="26" xr:uid="{DBC17831-BB78-4B5D-94C6-2A47F240C48D}"/>
    <cellStyle name="Comma 10 2 2" xfId="317" xr:uid="{33F768B7-9305-4A50-BF82-E1D22E1F759D}"/>
    <cellStyle name="Comma 10 3" xfId="27" xr:uid="{81BF42CC-B938-411B-AAE5-67EB93057BA6}"/>
    <cellStyle name="Comma 11" xfId="28" xr:uid="{2E7B33BE-1EFD-4B68-BD98-7DEA8FCA5E0B}"/>
    <cellStyle name="Comma 11 2" xfId="318" xr:uid="{3EADF5BF-7955-4B49-AE8E-8E65FD853958}"/>
    <cellStyle name="Comma 12" xfId="29" xr:uid="{197EDE87-156D-4799-A353-867788108ECC}"/>
    <cellStyle name="Comma 12 2" xfId="319" xr:uid="{F60C31F4-D9F3-4741-94B2-9F545F5D01AF}"/>
    <cellStyle name="Comma 13" xfId="30" xr:uid="{00A76C89-8736-430B-9E11-D72E4ADDCD92}"/>
    <cellStyle name="Comma 13 2" xfId="31" xr:uid="{4896E7DA-80A9-4160-B45D-880F426DB9D5}"/>
    <cellStyle name="Comma 13 2 2" xfId="32" xr:uid="{F1A4125C-98AB-4122-889F-FD65C8B19929}"/>
    <cellStyle name="Comma 13 2 2 2" xfId="322" xr:uid="{81C54550-F807-404A-BF3B-E9E609E969FC}"/>
    <cellStyle name="Comma 13 2 3" xfId="321" xr:uid="{E9C18EE5-FB5C-45B1-95EB-D5914E44998C}"/>
    <cellStyle name="Comma 13 3" xfId="320" xr:uid="{1AC68BBF-7A61-46A7-A1F0-75F0237B2254}"/>
    <cellStyle name="Comma 14" xfId="33" xr:uid="{0BF354F0-839A-4F36-8145-1C0F757F79F5}"/>
    <cellStyle name="Comma 14 2" xfId="323" xr:uid="{1104B5C8-DB97-4F95-AAF7-5E93C2ECCC09}"/>
    <cellStyle name="Comma 15" xfId="34" xr:uid="{0AB105FE-2427-42B1-B5FF-FA6C90F9D5F3}"/>
    <cellStyle name="Comma 15 2" xfId="35" xr:uid="{6F6631B9-F105-41E3-8D3B-8E1060E067FA}"/>
    <cellStyle name="Comma 15 2 2" xfId="325" xr:uid="{B0DB188E-E3F0-4C5F-96C3-8D9881378316}"/>
    <cellStyle name="Comma 15 3" xfId="324" xr:uid="{3A0060F7-46AD-4756-8C97-88FAABED5C4C}"/>
    <cellStyle name="Comma 16" xfId="36" xr:uid="{4259D7BB-DE2E-406F-90DB-8C88CAFDD07F}"/>
    <cellStyle name="Comma 16 2" xfId="326" xr:uid="{B7E31DE0-07A2-40DD-AE7C-D20D10A3FC2A}"/>
    <cellStyle name="Comma 17" xfId="37" xr:uid="{024E5511-0610-425E-8EF1-A13DBE7B17D4}"/>
    <cellStyle name="Comma 17 2" xfId="327" xr:uid="{69C9EF21-A476-415C-A166-2E1F08820245}"/>
    <cellStyle name="Comma 18" xfId="292" xr:uid="{F1E72328-E85E-40BC-847D-BC944C644E0D}"/>
    <cellStyle name="Comma 18 2" xfId="427" xr:uid="{ECC89EE5-4C8F-44DB-8561-982592B7548E}"/>
    <cellStyle name="Comma 2" xfId="38" xr:uid="{638DF3D8-FF32-4925-9337-0369A17CCCC3}"/>
    <cellStyle name="Comma 2 10" xfId="39" xr:uid="{E673D72F-9D81-4B83-9EE0-5803A788EE65}"/>
    <cellStyle name="Comma 2 10 2" xfId="329" xr:uid="{31BB0489-6067-4D6E-8160-CCF1381CBEEC}"/>
    <cellStyle name="Comma 2 11" xfId="40" xr:uid="{FD392352-2FD8-40E8-9780-7340D334918C}"/>
    <cellStyle name="Comma 2 12" xfId="41" xr:uid="{4A23BF6B-22F5-4C34-95A1-4A50F6C2B63B}"/>
    <cellStyle name="Comma 2 13" xfId="328" xr:uid="{3BAEEF4B-981E-4FC2-B6F6-EEBC989C9AD6}"/>
    <cellStyle name="Comma 2 2" xfId="42" xr:uid="{C056C17A-2B08-410A-A4B7-529D15B43047}"/>
    <cellStyle name="Comma 2 2 10" xfId="43" xr:uid="{300F20E9-7080-4996-BAF5-33FEFB781B9E}"/>
    <cellStyle name="Comma 2 2 2" xfId="44" xr:uid="{83A703BA-52D1-4897-B3B7-F0E506B8DF75}"/>
    <cellStyle name="Comma 2 2 2 2" xfId="45" xr:uid="{ECE78CB4-F1C5-467E-A047-27139E139141}"/>
    <cellStyle name="Comma 2 2 2 2 2" xfId="331" xr:uid="{AFAA67BF-4BD6-4C67-A904-15640F23C408}"/>
    <cellStyle name="Comma 2 2 2 3" xfId="46" xr:uid="{3D57CD1D-7D4F-49CE-8F7B-41DFBBE24D0F}"/>
    <cellStyle name="Comma 2 2 2 3 2" xfId="332" xr:uid="{886F9A08-EB3F-4268-A3F9-8B659B3AD5F1}"/>
    <cellStyle name="Comma 2 2 2 4" xfId="47" xr:uid="{C89249E5-90FC-4FAF-8C72-1471539B3148}"/>
    <cellStyle name="Comma 2 2 2 4 2" xfId="333" xr:uid="{21F4CDDC-1823-4F02-B9C7-EB32235C1ECE}"/>
    <cellStyle name="Comma 2 2 2 5" xfId="330" xr:uid="{50185E61-BDA0-41F2-BBDB-6DD184A666F4}"/>
    <cellStyle name="Comma 2 2 3" xfId="48" xr:uid="{E35AF27A-DD00-4A08-8CE6-8CDCDD66BA1A}"/>
    <cellStyle name="Comma 2 2 4" xfId="49" xr:uid="{1BCBC8B8-ABD6-4B87-9F82-2A385C14DE8B}"/>
    <cellStyle name="Comma 2 2 4 2" xfId="334" xr:uid="{41C3A730-C696-4F3E-98D7-F2862361DEAE}"/>
    <cellStyle name="Comma 2 2 5" xfId="50" xr:uid="{71479873-1EBD-41EC-ACCC-E26A1BB79F8F}"/>
    <cellStyle name="Comma 2 2 5 2" xfId="335" xr:uid="{DC52A54B-D95E-4C88-B574-02EF4AEA64B4}"/>
    <cellStyle name="Comma 2 2 6" xfId="51" xr:uid="{CA15C226-FAF5-4283-A2E2-DA6A1B1AD2D8}"/>
    <cellStyle name="Comma 2 2 6 2" xfId="336" xr:uid="{FA7F5683-E565-4E38-A884-B4237BDDDC0E}"/>
    <cellStyle name="Comma 2 2 7" xfId="52" xr:uid="{9ABDCAB1-E2D2-465D-862D-9DF2991E6B7B}"/>
    <cellStyle name="Comma 2 2 7 2" xfId="337" xr:uid="{3B75D1BB-AC99-4DC8-8778-1E3C2F353C0E}"/>
    <cellStyle name="Comma 2 2 8" xfId="53" xr:uid="{B56829FB-8394-4966-A723-61569D3BA7CA}"/>
    <cellStyle name="Comma 2 2 8 2" xfId="338" xr:uid="{81CC228B-201E-46CB-8A02-3925E2B4886F}"/>
    <cellStyle name="Comma 2 2 9" xfId="54" xr:uid="{A0C6192C-8D66-4F07-B93B-9229B853347B}"/>
    <cellStyle name="Comma 2 2 9 2" xfId="339" xr:uid="{F2C14E11-3776-43D9-A7EC-590D5B8257B6}"/>
    <cellStyle name="Comma 2 3" xfId="55" xr:uid="{B162B947-30D2-4EA1-9548-5CEF79A470C5}"/>
    <cellStyle name="Comma 2 3 2" xfId="340" xr:uid="{629D67C7-43FD-436B-AA43-7FAFB4A73035}"/>
    <cellStyle name="Comma 2 4" xfId="56" xr:uid="{F190F999-3B0E-4952-A6C1-03365EC21225}"/>
    <cellStyle name="Comma 2 5" xfId="57" xr:uid="{237A034F-C34B-49B7-90C7-AD93432A4139}"/>
    <cellStyle name="Comma 2 6" xfId="58" xr:uid="{DFB890CE-7F6C-4D60-A846-4298090381AD}"/>
    <cellStyle name="Comma 2 6 2" xfId="341" xr:uid="{B544C116-5207-425E-B75C-8465F34D2F84}"/>
    <cellStyle name="Comma 2 7" xfId="59" xr:uid="{7F7C88CE-C489-4E89-8C48-6B5A49A59D21}"/>
    <cellStyle name="Comma 2 7 2" xfId="342" xr:uid="{579DE0F3-567D-4AF1-8FB3-1E9555FED89B}"/>
    <cellStyle name="Comma 2 8" xfId="60" xr:uid="{55ACB316-65DA-4F1F-9774-C7D5F7855E19}"/>
    <cellStyle name="Comma 2 8 2" xfId="343" xr:uid="{2C9DABA6-9110-469B-9661-11F558D92072}"/>
    <cellStyle name="Comma 2 9" xfId="61" xr:uid="{C6C067EE-6761-40D8-B6DB-D063A45D146C}"/>
    <cellStyle name="Comma 2 9 2" xfId="344" xr:uid="{CB746207-8ADB-4DA5-B80D-66142AF03884}"/>
    <cellStyle name="Comma 3" xfId="62" xr:uid="{F136933C-9375-48DF-A55D-5B52286B4F61}"/>
    <cellStyle name="Comma 3 2" xfId="63" xr:uid="{893BC92A-B3D5-420F-BC31-88BC32F4FCFB}"/>
    <cellStyle name="Comma 3 2 2" xfId="346" xr:uid="{1CF39A50-94AF-4A37-9CE0-BB321FE6705B}"/>
    <cellStyle name="Comma 3 3" xfId="64" xr:uid="{34B689C7-1349-47DC-82E1-721C4DA8342D}"/>
    <cellStyle name="Comma 3 3 2" xfId="347" xr:uid="{3187ED2E-D8D7-4BDB-BE59-040071826179}"/>
    <cellStyle name="Comma 3 4" xfId="345" xr:uid="{D4727AF9-36B6-4A7B-8B6C-451965785CAC}"/>
    <cellStyle name="Comma 4" xfId="65" xr:uid="{7EBAF11B-DBB0-49A5-BB9E-3A43CB3D3F3B}"/>
    <cellStyle name="Comma 5" xfId="66" xr:uid="{C060DEC2-AC7F-4DF1-8E5B-4E826E365174}"/>
    <cellStyle name="Comma 5 2" xfId="67" xr:uid="{FEDBC081-C574-41DD-8454-A32CEF9076D2}"/>
    <cellStyle name="Comma 5 2 2" xfId="349" xr:uid="{07712A01-84A2-40C4-81BC-CAD86213FEDE}"/>
    <cellStyle name="Comma 5 3" xfId="348" xr:uid="{89CB6680-A266-4D7F-88A4-A64FB9D5144D}"/>
    <cellStyle name="Comma 6" xfId="68" xr:uid="{ABC218C8-8B96-44A7-A4ED-54D46B1D4228}"/>
    <cellStyle name="Comma 6 2" xfId="350" xr:uid="{8814C2E0-A25E-42F5-9EC6-841A5F60D300}"/>
    <cellStyle name="Comma 7" xfId="69" xr:uid="{378ED35D-4053-4F62-912D-0B08D4600237}"/>
    <cellStyle name="Comma 8" xfId="70" xr:uid="{2D229C4A-7352-4EBB-B541-0C863282A26A}"/>
    <cellStyle name="Comma 8 2" xfId="351" xr:uid="{64F18FDB-A675-490F-9BE6-53B6B58BB632}"/>
    <cellStyle name="Comma 9" xfId="71" xr:uid="{4A1DE32C-6FE4-40FD-B702-74F8589D289F}"/>
    <cellStyle name="Comma 9 2" xfId="352" xr:uid="{C2821556-2AF6-44A3-847A-52AED8398CFE}"/>
    <cellStyle name="Comma0" xfId="72" xr:uid="{4D006397-7D67-420D-9FBF-2161565299AC}"/>
    <cellStyle name="Currency 10" xfId="73" xr:uid="{DB2DF423-ACEC-4B30-823E-56C41B2CD38C}"/>
    <cellStyle name="Currency 10 2" xfId="74" xr:uid="{DA2DDE39-07EF-42B8-96DD-288F025B7E02}"/>
    <cellStyle name="Currency 10 2 2" xfId="75" xr:uid="{4B7E1FD5-926A-4A13-88E8-402C4134EE2C}"/>
    <cellStyle name="Currency 10 3" xfId="76" xr:uid="{E664AE9A-1B55-49C3-B93E-85D799DFF2AE}"/>
    <cellStyle name="Currency 10 4" xfId="77" xr:uid="{1C4667AB-C350-441C-AFB8-64E43DD33688}"/>
    <cellStyle name="Currency 11" xfId="78" xr:uid="{FC2D3DE8-0DB7-46E3-BB4C-29DBE7D87AED}"/>
    <cellStyle name="Currency 11 2" xfId="79" xr:uid="{F221476D-BD2B-4332-B381-4ED114D2CCA5}"/>
    <cellStyle name="Currency 11 2 2" xfId="80" xr:uid="{9409BD85-6DF8-486E-9ACF-B7946A9D08B7}"/>
    <cellStyle name="Currency 11 2 2 2" xfId="354" xr:uid="{3AA86DD2-CAB3-4598-8B41-51279AA34D05}"/>
    <cellStyle name="Currency 11 2 3" xfId="353" xr:uid="{AC9BD813-694D-4FB4-AD7A-BE9732DAFF52}"/>
    <cellStyle name="Currency 12" xfId="81" xr:uid="{821243F0-2867-429B-88C2-64091EFECB5A}"/>
    <cellStyle name="Currency 12 2" xfId="82" xr:uid="{738495AB-AC75-4803-A364-7A7A40E8A9F8}"/>
    <cellStyle name="Currency 12 2 2" xfId="83" xr:uid="{CDC7058A-695A-41BD-BD0F-944AF9CFEBFC}"/>
    <cellStyle name="Currency 12 2 2 2" xfId="357" xr:uid="{C4371125-31CA-4AD3-9509-82F8952B6A30}"/>
    <cellStyle name="Currency 12 2 3" xfId="356" xr:uid="{E37323A2-873E-480F-9128-C87641288758}"/>
    <cellStyle name="Currency 12 3" xfId="84" xr:uid="{B0A264F0-536C-4A7D-A25A-9FC7F5E55FBD}"/>
    <cellStyle name="Currency 12 3 2" xfId="358" xr:uid="{3D753D65-333C-4CFD-9F3F-1ED5505E6BC3}"/>
    <cellStyle name="Currency 12 4" xfId="355" xr:uid="{ECC3DBA7-C419-449A-A890-A8399981D722}"/>
    <cellStyle name="Currency 13" xfId="85" xr:uid="{1DC42C14-4FA0-454F-9E56-97962D15CA5B}"/>
    <cellStyle name="Currency 14" xfId="86" xr:uid="{313DBF61-1B1A-4330-8A74-634CB9AF5E08}"/>
    <cellStyle name="Currency 15" xfId="87" xr:uid="{93A4BC58-98EA-43CE-8F9C-2CB12A4E48D9}"/>
    <cellStyle name="Currency 15 2" xfId="88" xr:uid="{0EA634EE-8106-4F14-B9CF-4833BF613121}"/>
    <cellStyle name="Currency 15 2 2" xfId="360" xr:uid="{4884F4AC-02B4-48E9-808D-C9D432D480D8}"/>
    <cellStyle name="Currency 15 3" xfId="359" xr:uid="{5BE92D7D-BDEB-4387-82B1-6875285CFB94}"/>
    <cellStyle name="Currency 16" xfId="89" xr:uid="{42ADD458-0684-494B-9F95-80A723F88247}"/>
    <cellStyle name="Currency 17" xfId="289" xr:uid="{A82248B0-5CC0-47BE-8AC3-78E6A340C26C}"/>
    <cellStyle name="Currency 17 2" xfId="425" xr:uid="{531EC6C8-1802-4DE4-A1F9-3FE60A1E8C33}"/>
    <cellStyle name="Currency 18" xfId="293" xr:uid="{91FF89B5-AA41-4A0F-8618-6A846922690D}"/>
    <cellStyle name="Currency 19" xfId="294" xr:uid="{98A9622F-2C3F-413A-B06A-2F70852AFEEF}"/>
    <cellStyle name="Currency 2" xfId="90" xr:uid="{1A5A807F-6E1F-444C-B174-52979F6CA58E}"/>
    <cellStyle name="Currency 2 10" xfId="91" xr:uid="{0F0D0414-1FA5-45FC-A1E4-2D8CE8D7851B}"/>
    <cellStyle name="Currency 2 11" xfId="295" xr:uid="{9AB7A9C0-2752-4ACE-8205-B12C24975035}"/>
    <cellStyle name="Currency 2 2" xfId="92" xr:uid="{415A7CCB-8FAB-44D9-86BB-A9761623F1CD}"/>
    <cellStyle name="Currency 2 2 10" xfId="93" xr:uid="{2D08D66B-2FE7-40BC-8DB2-854BF16C77A6}"/>
    <cellStyle name="Currency 2 2 10 2" xfId="362" xr:uid="{B7FD897F-421A-4AB1-B418-5F3D5DEB2C04}"/>
    <cellStyle name="Currency 2 2 11" xfId="361" xr:uid="{68C1789E-4979-48ED-B529-53CA5877A3F4}"/>
    <cellStyle name="Currency 2 2 2" xfId="94" xr:uid="{6EC9D4F3-62FF-4177-85B8-EC0FCE556791}"/>
    <cellStyle name="Currency 2 2 2 2" xfId="95" xr:uid="{4452898C-A46F-41AB-861D-CC20BE61BA3D}"/>
    <cellStyle name="Currency 2 2 2 2 2" xfId="364" xr:uid="{58F98FBE-3611-46F7-865A-542FE2CE783E}"/>
    <cellStyle name="Currency 2 2 2 3" xfId="96" xr:uid="{A19067AE-7243-4694-AA5A-D2649CB290E6}"/>
    <cellStyle name="Currency 2 2 2 3 2" xfId="365" xr:uid="{3B1BB34C-901F-4285-8853-A7190C27D2A7}"/>
    <cellStyle name="Currency 2 2 2 4" xfId="97" xr:uid="{8F9D86A1-A7DF-4D6E-BF26-89CA15622376}"/>
    <cellStyle name="Currency 2 2 2 4 2" xfId="366" xr:uid="{0D29D026-1E75-441B-8162-AC695DFAFCD3}"/>
    <cellStyle name="Currency 2 2 2 5" xfId="363" xr:uid="{AE19129D-B5A1-4D7C-8B2B-75E3D6FA246E}"/>
    <cellStyle name="Currency 2 2 3" xfId="98" xr:uid="{13EFFA46-6D35-4956-9E93-0BCAA011DE93}"/>
    <cellStyle name="Currency 2 2 3 2" xfId="367" xr:uid="{6F26715E-70DF-47B3-83C9-C5CDEA94C049}"/>
    <cellStyle name="Currency 2 2 4" xfId="99" xr:uid="{FD728E79-5AF9-4927-AAA5-E73425062BA3}"/>
    <cellStyle name="Currency 2 2 4 2" xfId="368" xr:uid="{4520FF0A-774E-4652-B8A0-F0DA1B42833D}"/>
    <cellStyle name="Currency 2 2 5" xfId="100" xr:uid="{0F73B407-637D-4756-9909-17D4A23AC696}"/>
    <cellStyle name="Currency 2 2 5 2" xfId="369" xr:uid="{6421C65E-A3CA-4987-88A4-1C114DA44344}"/>
    <cellStyle name="Currency 2 2 6" xfId="101" xr:uid="{DC21C2E6-68F8-4335-9164-B61B6C528EC1}"/>
    <cellStyle name="Currency 2 2 6 2" xfId="370" xr:uid="{58EF47BE-4E8B-4BE5-BFE1-759EEAC90FF3}"/>
    <cellStyle name="Currency 2 2 7" xfId="102" xr:uid="{2B733562-20FD-4E0A-9075-A83F074048A6}"/>
    <cellStyle name="Currency 2 2 7 2" xfId="371" xr:uid="{69E20EE7-035A-46B6-BFDE-379750C8ADE4}"/>
    <cellStyle name="Currency 2 2 8" xfId="103" xr:uid="{4FFD370F-518D-4507-A6DF-7FFD7F8F053C}"/>
    <cellStyle name="Currency 2 2 8 2" xfId="372" xr:uid="{C994C37A-396A-4AC9-B1FF-14FEE54CD62D}"/>
    <cellStyle name="Currency 2 2 9" xfId="104" xr:uid="{091E3D4A-0102-49C4-A8F0-7E17C344467E}"/>
    <cellStyle name="Currency 2 2 9 2" xfId="373" xr:uid="{ACC6E0E2-43DD-46EE-A28C-D0ABBE333019}"/>
    <cellStyle name="Currency 2 3" xfId="105" xr:uid="{9708194A-1D98-4516-A4E4-C51152C34A84}"/>
    <cellStyle name="Currency 2 3 2" xfId="106" xr:uid="{5381CF47-FB85-43E7-8AFA-27D51C59E27F}"/>
    <cellStyle name="Currency 2 3 2 2" xfId="374" xr:uid="{1A80A107-8F30-46BA-8CBE-EFEB4435BCF6}"/>
    <cellStyle name="Currency 2 4" xfId="107" xr:uid="{52B3F28B-93DE-4A57-860D-B91ECDDE74DF}"/>
    <cellStyle name="Currency 2 4 2" xfId="108" xr:uid="{C5766E79-2ABC-4554-9390-3384DE1CC4E4}"/>
    <cellStyle name="Currency 2 4 2 2" xfId="376" xr:uid="{D8170914-EE13-4314-83ED-1E9EB5D96B59}"/>
    <cellStyle name="Currency 2 4 3" xfId="375" xr:uid="{BCB0C7C1-85A6-4399-98CC-1321A35EA056}"/>
    <cellStyle name="Currency 2 5" xfId="109" xr:uid="{4C9ABE0A-3514-4818-8F3D-85370AC63577}"/>
    <cellStyle name="Currency 2 5 2" xfId="110" xr:uid="{62CE0CC0-F7C3-4AA6-A88E-39E211ECB501}"/>
    <cellStyle name="Currency 2 5 2 2" xfId="378" xr:uid="{86138E93-261B-4CE1-8D42-26295C17C6D3}"/>
    <cellStyle name="Currency 2 5 3" xfId="377" xr:uid="{98BB923B-B0C1-445B-B4B0-B9ED456D3E7C}"/>
    <cellStyle name="Currency 2 6" xfId="111" xr:uid="{875BF57C-5E0A-4BA6-B5C6-E013F9F4949A}"/>
    <cellStyle name="Currency 2 6 2" xfId="379" xr:uid="{573CAE7B-2204-401D-BD5B-83E082007011}"/>
    <cellStyle name="Currency 2 7" xfId="112" xr:uid="{FFAC118A-D904-465B-8E26-3820EAAEFDA6}"/>
    <cellStyle name="Currency 2 7 2" xfId="380" xr:uid="{553D94B4-C34C-4C6E-9878-1068C94627D9}"/>
    <cellStyle name="Currency 2 8" xfId="113" xr:uid="{E7A2B2F0-8869-4C1D-AC2B-C51E251D4A5F}"/>
    <cellStyle name="Currency 2 8 2" xfId="381" xr:uid="{A06D31BE-5957-45BD-9410-CF46B1E3446F}"/>
    <cellStyle name="Currency 2 9" xfId="114" xr:uid="{1BFD8949-024C-47E1-ADF1-200C3F2D40D6}"/>
    <cellStyle name="Currency 2 9 2" xfId="382" xr:uid="{C393833A-6FD3-4E2D-AB0F-DF21249C4EDF}"/>
    <cellStyle name="Currency 3" xfId="115" xr:uid="{AB4E6A3B-E12B-414A-90B8-4253BCFD8D12}"/>
    <cellStyle name="Currency 3 2" xfId="116" xr:uid="{B93E8D96-BE89-43A3-A388-8F6AF221B009}"/>
    <cellStyle name="Currency 4" xfId="117" xr:uid="{AC90EA2E-3BE4-46D4-AC7A-8DD23F01CF83}"/>
    <cellStyle name="Currency 4 2" xfId="118" xr:uid="{01DB3B7A-F3B0-490D-8398-EC99C85B5937}"/>
    <cellStyle name="Currency 4 2 2" xfId="383" xr:uid="{68C91BF3-46E9-4E1E-AB1B-D670F3A5ACBF}"/>
    <cellStyle name="Currency 5" xfId="119" xr:uid="{BAC02856-AB07-42F1-862B-1E82094EB1E0}"/>
    <cellStyle name="Currency 5 2" xfId="266" xr:uid="{7F461105-E51E-4684-A8DF-ADA988D0B7BC}"/>
    <cellStyle name="Currency 5 2 2" xfId="269" xr:uid="{BBF89042-ACD5-4258-89DC-06A5DB4CA822}"/>
    <cellStyle name="Currency 5 2 2 2" xfId="270" xr:uid="{A36D243A-62B7-47CC-A9DD-A51254032EFB}"/>
    <cellStyle name="Currency 5 3" xfId="384" xr:uid="{927BDBA8-9C91-4593-9516-AB63BC14A901}"/>
    <cellStyle name="Currency 6" xfId="120" xr:uid="{84208B43-A9B9-4C7A-9BD8-138708BEEAAF}"/>
    <cellStyle name="Currency 6 2" xfId="385" xr:uid="{083B2BDE-EEF1-4390-AB0D-AF750781ED81}"/>
    <cellStyle name="Currency 7" xfId="121" xr:uid="{3A9838BC-DC4F-4FA0-B4B8-DFEAF99531FC}"/>
    <cellStyle name="Currency 7 2" xfId="386" xr:uid="{B78F9C42-70EB-486D-897F-CDFB62F20B48}"/>
    <cellStyle name="Currency 8" xfId="122" xr:uid="{6886887B-2011-4286-8F41-7F81D896A55D}"/>
    <cellStyle name="Currency 8 2" xfId="271" xr:uid="{0E957405-5E64-44A9-A274-20330020EE48}"/>
    <cellStyle name="Currency 9" xfId="123" xr:uid="{35B875F9-9BA0-4431-ABA8-7E1ACA8D24D6}"/>
    <cellStyle name="Currency 9 2" xfId="272" xr:uid="{166F62F9-0562-4940-9F4F-A6B631914180}"/>
    <cellStyle name="Currency 9 3" xfId="387" xr:uid="{7A4FDDF8-1623-4608-8AD4-0746AEF25512}"/>
    <cellStyle name="Currency0" xfId="124" xr:uid="{67191CDF-B0A2-484E-9F29-EECB7DC1A7D4}"/>
    <cellStyle name="Currency0 2" xfId="388" xr:uid="{1FBEE551-649D-4FC2-847D-197869C30838}"/>
    <cellStyle name="Date" xfId="125" xr:uid="{F47F943E-AE90-43A2-969D-B02063771EC3}"/>
    <cellStyle name="Estilo 1" xfId="126" xr:uid="{02811F44-A944-4F8B-8387-674B75EFC022}"/>
    <cellStyle name="Estilo 2" xfId="127" xr:uid="{83058F8A-3C85-437F-BD23-7222F3C6FEF9}"/>
    <cellStyle name="Estilo 3" xfId="128" xr:uid="{92BF161B-C427-45FA-A7C0-1BD637F42D70}"/>
    <cellStyle name="Estilo 4" xfId="129" xr:uid="{27B21719-2860-450B-BFB6-0B33E5A15C32}"/>
    <cellStyle name="Euro" xfId="1" xr:uid="{00000000-0005-0000-0000-000000000000}"/>
    <cellStyle name="Euro 2" xfId="130" xr:uid="{5B41618C-966B-4B51-BED7-B6D5A198919E}"/>
    <cellStyle name="Euro 3" xfId="312" xr:uid="{CFD32A2A-46D2-4A55-94D9-88C054C950ED}"/>
    <cellStyle name="Fixed" xfId="131" xr:uid="{811D6080-E8F1-47A9-BB4B-9DBCDD98404B}"/>
    <cellStyle name="Heading 1 2" xfId="132" xr:uid="{A3F046E9-1073-4800-8C70-A8145E8BE02F}"/>
    <cellStyle name="Heading 1 3" xfId="133" xr:uid="{C2AAAE03-E20D-42D2-B7FA-F0C0A817E7B7}"/>
    <cellStyle name="Heading 1 4" xfId="134" xr:uid="{20523811-05A4-4756-985B-84C968C8FE84}"/>
    <cellStyle name="Heading 1 5" xfId="135" xr:uid="{C528E602-2C32-4864-8929-64BD4A88A1F0}"/>
    <cellStyle name="Heading 1 6" xfId="136" xr:uid="{6F52785A-82F0-4A52-BF03-A59357C28943}"/>
    <cellStyle name="Heading 1 7" xfId="137" xr:uid="{D1271425-9789-40F6-8544-483D42104939}"/>
    <cellStyle name="Heading 1 8" xfId="138" xr:uid="{32F9325B-C284-412B-AE50-39E7119CA65F}"/>
    <cellStyle name="Heading 1 9" xfId="139" xr:uid="{424EF551-6ACC-4460-9669-A5307083D0AE}"/>
    <cellStyle name="Heading 2 2" xfId="140" xr:uid="{F84C9B83-D5CB-4795-846E-EC2AB94DC92B}"/>
    <cellStyle name="Heading 2 3" xfId="141" xr:uid="{D2E3CBAC-B2E7-49D3-AC30-D4F8BAA53759}"/>
    <cellStyle name="Heading 2 4" xfId="142" xr:uid="{28ACDBD7-7FA6-4621-9E66-B8473B74E263}"/>
    <cellStyle name="Heading 2 5" xfId="143" xr:uid="{164120CF-5C73-47E5-A2BC-39B056F93EE7}"/>
    <cellStyle name="Heading 2 6" xfId="144" xr:uid="{706904B9-C566-4853-8D96-BA49B7C531B7}"/>
    <cellStyle name="Heading 2 7" xfId="145" xr:uid="{37F57E0D-81B0-4BBA-A5E5-45043ECAA088}"/>
    <cellStyle name="Heading 2 8" xfId="146" xr:uid="{7C444375-5380-4F99-B1BA-3B03A39B0290}"/>
    <cellStyle name="Heading 2 9" xfId="147" xr:uid="{3EEBE814-EBF9-42B6-8E18-C5F1DE38D67E}"/>
    <cellStyle name="Hipervínculo 2" xfId="273" xr:uid="{023C869F-5E37-4744-9426-9DFDDBBCB126}"/>
    <cellStyle name="Hipervínculo 3" xfId="305" xr:uid="{F15954DB-3491-4DB1-8A36-7ABAAFA6B58E}"/>
    <cellStyle name="Hyperlink 2" xfId="274" xr:uid="{97CBA645-0256-4223-A0B5-27C47C7493AB}"/>
    <cellStyle name="Hyperlink 3" xfId="275" xr:uid="{A3A36C60-3F83-42BB-9ED8-1E8ACD1DEC06}"/>
    <cellStyle name="Millares" xfId="2" builtinId="3"/>
    <cellStyle name="Millares 2" xfId="10" xr:uid="{34B59ED2-D040-4CDD-889A-29DB124791B7}"/>
    <cellStyle name="Millares 2 2" xfId="149" xr:uid="{F3C59E7C-D463-4FF4-AA99-B783C1336FA6}"/>
    <cellStyle name="Millares 2 2 2" xfId="390" xr:uid="{C21CF4EE-5336-422A-883E-BDDB9D8898F0}"/>
    <cellStyle name="Millares 2 3" xfId="150" xr:uid="{F13D6D19-E5C5-45AC-9366-54A36C363CA0}"/>
    <cellStyle name="Millares 2 3 2" xfId="391" xr:uid="{84BDE4A6-2014-4C4A-918D-D44B4C320932}"/>
    <cellStyle name="Millares 2 4" xfId="151" xr:uid="{328C302A-B83E-400F-938A-DB41430CB104}"/>
    <cellStyle name="Millares 2 4 2" xfId="392" xr:uid="{20386261-F690-4504-A420-FE2C6577B546}"/>
    <cellStyle name="Millares 2 5" xfId="290" xr:uid="{403C58FF-1611-4E55-9CA7-A8CD33AF2F04}"/>
    <cellStyle name="Millares 2 5 2" xfId="426" xr:uid="{DAC2D74D-FEB6-4796-AACC-8487100373D6}"/>
    <cellStyle name="Millares 2 6" xfId="148" xr:uid="{C559D10E-BCE7-4FD5-89D8-440E602F5F17}"/>
    <cellStyle name="Millares 2 6 2" xfId="389" xr:uid="{F59D7086-7D2A-4720-8B5D-82B04A353C84}"/>
    <cellStyle name="Millares 3" xfId="152" xr:uid="{843DFDDB-4E9A-41F9-ADBF-47E8DB917537}"/>
    <cellStyle name="Millares 3 2" xfId="393" xr:uid="{BFA5E536-6FBB-40C4-9C7D-8D6995769A12}"/>
    <cellStyle name="Millares 4" xfId="276" xr:uid="{8982385C-46A8-4626-B43F-45C677B45169}"/>
    <cellStyle name="Millares 4 2" xfId="421" xr:uid="{6E3733AB-7878-4469-B6AD-EF0114457066}"/>
    <cellStyle name="Millares 5" xfId="296" xr:uid="{D8373A5B-C48C-4DB4-AE17-79A9908F9DBB}"/>
    <cellStyle name="Millares 5 2" xfId="428" xr:uid="{7AC87C3A-03C7-4A68-AD04-4B29B1C8BC60}"/>
    <cellStyle name="Millares 6" xfId="302" xr:uid="{54282A38-A7DC-4D63-82C7-9BE814B1134B}"/>
    <cellStyle name="Millares 6 2" xfId="429" xr:uid="{C5E45334-F8C8-447E-AAC1-40FDDB899F4D}"/>
    <cellStyle name="Millares 7" xfId="306" xr:uid="{270C79BD-D54D-4DD0-BA03-BA201AFB8AC4}"/>
    <cellStyle name="Millares 7 2" xfId="431" xr:uid="{CA9298C4-81EE-4811-871D-3BBF3B446E8E}"/>
    <cellStyle name="Millares 8" xfId="311" xr:uid="{434E422A-F1BD-4C2D-91B3-91E731A54F09}"/>
    <cellStyle name="Millares 8 2" xfId="435" xr:uid="{52C8A65A-8DA4-4184-A5C0-0C40A2BD7425}"/>
    <cellStyle name="Moneda 2" xfId="12" xr:uid="{48271796-8628-4C30-AA9F-A0E3C2BECD7F}"/>
    <cellStyle name="Moneda 2 2" xfId="153" xr:uid="{4968D203-D0E9-498E-9D94-274F5D73A363}"/>
    <cellStyle name="Moneda 2 3" xfId="277" xr:uid="{65C3846E-A24C-4FBE-8AC8-EBFE3C524018}"/>
    <cellStyle name="Moneda 2 3 2" xfId="422" xr:uid="{760FDA62-C064-4776-ACDF-A9CF3C39FF33}"/>
    <cellStyle name="Moneda 2 4" xfId="287" xr:uid="{C0AF812F-CE7E-4B12-A714-42FB11D52B42}"/>
    <cellStyle name="Moneda 2 5" xfId="314" xr:uid="{A07C2C39-433A-4423-A609-063487A99F97}"/>
    <cellStyle name="Moneda 3" xfId="17" xr:uid="{0472D925-89EA-47D7-857C-7A8CB8F5DD83}"/>
    <cellStyle name="Moneda 3 2" xfId="19" xr:uid="{A3697E04-C482-49C1-B228-7DBB0E87D6EA}"/>
    <cellStyle name="Moneda 3 2 2" xfId="316" xr:uid="{49CE34BA-095C-4D6A-B253-5A773989B9DA}"/>
    <cellStyle name="Moneda 4" xfId="278" xr:uid="{C42A8286-3007-4AFB-9239-6C86032A9C9F}"/>
    <cellStyle name="Moneda 5" xfId="279" xr:uid="{73F2CB2B-28B2-459F-B453-00B8298D7FFB}"/>
    <cellStyle name="Moneda 5 2" xfId="423" xr:uid="{8F005CA1-AD54-4241-95F1-FFEEC682BE39}"/>
    <cellStyle name="Moneda 6" xfId="280" xr:uid="{011DC735-FEDF-4816-8600-D3DBA43ED83C}"/>
    <cellStyle name="Moneda 7" xfId="20" xr:uid="{13CDFF40-0D2F-492A-AC54-09EB9D4DF4F4}"/>
    <cellStyle name="Moneda 9" xfId="281" xr:uid="{82DBDAB3-8F5F-4F7E-9F22-568F0BDF9804}"/>
    <cellStyle name="Moneda0" xfId="3" xr:uid="{00000000-0005-0000-0000-000002000000}"/>
    <cellStyle name="Normal" xfId="0" builtinId="0"/>
    <cellStyle name="Normal 10" xfId="154" xr:uid="{C4024D73-4350-4C3F-9D0C-EF44394D1433}"/>
    <cellStyle name="Normal 10 2" xfId="155" xr:uid="{0C8AB11F-08F6-441F-9EB7-157B4A8C4768}"/>
    <cellStyle name="Normal 10 2 2" xfId="156" xr:uid="{AAF0F48D-00A8-4E5C-B840-FD9719FD2FB7}"/>
    <cellStyle name="Normal 10 2 2 2" xfId="395" xr:uid="{48A820BE-C169-4B37-AA43-4443D552C7A5}"/>
    <cellStyle name="Normal 10 2 3" xfId="394" xr:uid="{90B61435-E8D5-43F5-B81E-251024372F7E}"/>
    <cellStyle name="Normal 11" xfId="157" xr:uid="{B020E066-A262-4091-B273-8A8EE64963F0}"/>
    <cellStyle name="Normal 12" xfId="158" xr:uid="{8F7D0063-A773-44D9-AB1F-6B7705C4A275}"/>
    <cellStyle name="Normal 12 2" xfId="159" xr:uid="{4FB97D8F-7DFE-4496-B656-DFD83CF0C125}"/>
    <cellStyle name="Normal 12 3" xfId="160" xr:uid="{6C7D89E2-D8B4-48FA-96C0-E867920AC85E}"/>
    <cellStyle name="Normal 12 3 2" xfId="397" xr:uid="{6E077D14-4809-4047-8645-8A9272579E3F}"/>
    <cellStyle name="Normal 12 4" xfId="396" xr:uid="{7D64082F-4856-4DD9-85AC-55FB7B679DF8}"/>
    <cellStyle name="Normal 13" xfId="161" xr:uid="{E8C29442-E37D-44AF-A37D-541D0AA3EC6A}"/>
    <cellStyle name="Normal 13 2" xfId="162" xr:uid="{FFE6E6F1-B614-4A2A-B587-0DD0777AFE1C}"/>
    <cellStyle name="Normal 13 3" xfId="163" xr:uid="{87B7DA94-A954-4F0D-8B11-DD156D7BE053}"/>
    <cellStyle name="Normal 13 3 2" xfId="399" xr:uid="{51D9DD0F-F3EB-4E3E-A37B-037C8102A0FF}"/>
    <cellStyle name="Normal 13 4" xfId="398" xr:uid="{1F4A8148-6C26-4B65-9DE3-6BD596ADDF5F}"/>
    <cellStyle name="Normal 14" xfId="164" xr:uid="{2C417401-5E6B-40D0-98F6-748F70AB7A90}"/>
    <cellStyle name="Normal 14 2" xfId="165" xr:uid="{35EF2EA3-480D-4255-89E0-CDE93EBF96B4}"/>
    <cellStyle name="Normal 14 2 2" xfId="401" xr:uid="{8DBC28AE-4B22-4EFF-B1ED-4BCC5AE9DF87}"/>
    <cellStyle name="Normal 14 3" xfId="400" xr:uid="{116E5A14-B915-44DB-AF35-6DE3C5FDD177}"/>
    <cellStyle name="Normal 15" xfId="166" xr:uid="{46833012-FAD6-4CF3-A758-08DD53E65213}"/>
    <cellStyle name="Normal 15 2" xfId="167" xr:uid="{B4BB15F2-C28B-4FDC-BD96-A2A16055DD81}"/>
    <cellStyle name="Normal 15 2 2" xfId="403" xr:uid="{461A0C81-7CDD-4191-9FB6-C90C159AFC87}"/>
    <cellStyle name="Normal 15 3" xfId="402" xr:uid="{87043461-310D-442E-9CC2-3BFA962CE869}"/>
    <cellStyle name="Normal 16" xfId="168" xr:uid="{514C28A3-B100-47B4-9D4B-8679C2EBAD1A}"/>
    <cellStyle name="Normal 17" xfId="169" xr:uid="{360C4FCF-0831-430F-946C-81E7AC19F318}"/>
    <cellStyle name="Normal 17 2" xfId="170" xr:uid="{3EBA66E5-2D8A-41B9-A29A-C9548E836E3E}"/>
    <cellStyle name="Normal 17 2 2" xfId="171" xr:uid="{4915DB17-9E03-48AE-A0E6-7E9B1D313736}"/>
    <cellStyle name="Normal 17 2 2 2" xfId="406" xr:uid="{95B05A1F-3CD4-4C03-A690-6653D0C61E05}"/>
    <cellStyle name="Normal 17 2 3" xfId="405" xr:uid="{710C47E3-C007-4BE3-8CC3-9CF0C52B8AE0}"/>
    <cellStyle name="Normal 17 3" xfId="172" xr:uid="{80C36D6C-5D98-4B3F-86AA-1EA4B9781BDE}"/>
    <cellStyle name="Normal 17 3 2" xfId="407" xr:uid="{B8D5E162-5062-4609-BB30-EAC16499E42C}"/>
    <cellStyle name="Normal 17 4" xfId="404" xr:uid="{66B95130-3539-47F6-ACBE-EC82A8958A50}"/>
    <cellStyle name="Normal 18" xfId="173" xr:uid="{7F307A2F-C00E-4EF9-BAE7-349660CB2AEC}"/>
    <cellStyle name="Normal 18 2" xfId="174" xr:uid="{290F56EE-25F8-4068-8EF7-615B37A2E636}"/>
    <cellStyle name="Normal 18 2 2" xfId="409" xr:uid="{79652388-8280-40C2-8B1A-72613F641E17}"/>
    <cellStyle name="Normal 18 3" xfId="408" xr:uid="{0EB36048-35E8-4AFC-A472-647CA2F12B13}"/>
    <cellStyle name="Normal 19" xfId="175" xr:uid="{475CD225-D7AD-421B-A4AD-492F039BE3BC}"/>
    <cellStyle name="Normal 19 2" xfId="176" xr:uid="{2E354FFE-41AF-4E6F-990E-A6058DF59B80}"/>
    <cellStyle name="Normal 19 2 2" xfId="411" xr:uid="{45C2535A-14FB-4FFA-A8E3-C650E0EECACA}"/>
    <cellStyle name="Normal 19 3" xfId="410" xr:uid="{0B87814D-8242-4457-934F-92C12D2B4E60}"/>
    <cellStyle name="Normal 2" xfId="4" xr:uid="{00000000-0005-0000-0000-000004000000}"/>
    <cellStyle name="Normal 2 10" xfId="177" xr:uid="{0A1280B8-E4A9-427B-98C0-4B21087FBAD3}"/>
    <cellStyle name="Normal 2 10 2" xfId="282" xr:uid="{EB3339D0-2462-4C41-A2FF-C556FE120444}"/>
    <cellStyle name="Normal 2 11" xfId="178" xr:uid="{C0926115-9E94-417C-A9EE-B2DBD10CDB94}"/>
    <cellStyle name="Normal 2 11 2" xfId="283" xr:uid="{947C6B4D-150A-4CA3-8341-5FC2C2188791}"/>
    <cellStyle name="Normal 2 11 3" xfId="412" xr:uid="{A940C265-A491-458D-B21C-D8ECB8B5ADA2}"/>
    <cellStyle name="Normal 2 12" xfId="13" xr:uid="{ADD6689A-AFB0-4344-BCB3-862960B29DF9}"/>
    <cellStyle name="Normal 2 13" xfId="15" xr:uid="{341615C6-0DFD-427F-8437-754AF6CDD1CF}"/>
    <cellStyle name="Normal 2 14" xfId="16" xr:uid="{1BC4DC37-BA68-438E-B971-A0C5780BC046}"/>
    <cellStyle name="Normal 2 15" xfId="288" xr:uid="{67CDB696-4570-4743-ADDE-583E9969569B}"/>
    <cellStyle name="Normal 2 16" xfId="14" xr:uid="{17DFA4D9-ADAF-4648-9B46-BA7705621012}"/>
    <cellStyle name="Normal 2 2" xfId="179" xr:uid="{C5049CB4-F320-4960-8DC2-367DC360302C}"/>
    <cellStyle name="Normal 2 2 10" xfId="180" xr:uid="{1CDEE1E5-AC37-4D7B-A5F0-4CB57BDF0F07}"/>
    <cellStyle name="Normal 2 2 11" xfId="284" xr:uid="{4A3F5947-4747-4438-9994-473989EF3ADF}"/>
    <cellStyle name="Normal 2 2 2" xfId="181" xr:uid="{7F402AE6-0685-4E54-9031-551C049B8B1C}"/>
    <cellStyle name="Normal 2 2 2 2" xfId="182" xr:uid="{230B7DEB-26E3-4B6E-BE51-80D9BC8EB226}"/>
    <cellStyle name="Normal 2 2 2 3" xfId="183" xr:uid="{02075FD3-24EC-4537-963F-52933D3CFCEF}"/>
    <cellStyle name="Normal 2 2 2 4" xfId="184" xr:uid="{67E1CCA0-FEBB-4BC6-8A31-3057C802AA61}"/>
    <cellStyle name="Normal 2 2 2 5" xfId="185" xr:uid="{5813341E-1078-4BAF-96DA-519527A7EE03}"/>
    <cellStyle name="Normal 2 2 2 5 2" xfId="414" xr:uid="{201A902A-D67A-4CF9-BFEE-3C42C6CA85BC}"/>
    <cellStyle name="Normal 2 2 2 6" xfId="413" xr:uid="{0FBA8C19-DE81-4CFF-A10E-52367A102B93}"/>
    <cellStyle name="Normal 2 2 2_Hoja3" xfId="186" xr:uid="{F6D06112-95F7-4309-A876-C1F092B0BC2C}"/>
    <cellStyle name="Normal 2 2 3" xfId="187" xr:uid="{64C536C6-4DE6-408B-A721-FC051EA62F5E}"/>
    <cellStyle name="Normal 2 2 4" xfId="188" xr:uid="{82672E4E-3BC9-47BE-83FE-209CC0EFC5BD}"/>
    <cellStyle name="Normal 2 2 4 2" xfId="189" xr:uid="{F3BBD4CF-2EBA-4795-AED9-60CBF7B4E4B2}"/>
    <cellStyle name="Normal 2 2 4 2 2" xfId="416" xr:uid="{B20B3B1F-B877-49F1-B9EF-357EEB96D467}"/>
    <cellStyle name="Normal 2 2 4 3" xfId="415" xr:uid="{0D15CCCC-4D95-4F16-BCBE-237CB706C0DE}"/>
    <cellStyle name="Normal 2 2 5" xfId="190" xr:uid="{C0861ABB-C34B-4D43-9343-84F482F454AD}"/>
    <cellStyle name="Normal 2 2 5 2" xfId="191" xr:uid="{A365C04E-BCF3-4793-82DD-DE1EA072A677}"/>
    <cellStyle name="Normal 2 2 5 2 2" xfId="418" xr:uid="{3BDE05C6-994F-4BD4-94F1-9CA1BB999BB3}"/>
    <cellStyle name="Normal 2 2 5 3" xfId="417" xr:uid="{ACB5F6B5-96F4-47C1-9666-65DE6239209F}"/>
    <cellStyle name="Normal 2 2 6" xfId="192" xr:uid="{F06AD239-D4CE-45E0-B798-19F8BE78454E}"/>
    <cellStyle name="Normal 2 2 7" xfId="193" xr:uid="{36F38D3E-0093-4702-8746-49A4A5A17AFA}"/>
    <cellStyle name="Normal 2 2 8" xfId="194" xr:uid="{627358DF-3386-407C-ABAF-85E51EFF302C}"/>
    <cellStyle name="Normal 2 2 9" xfId="195" xr:uid="{79E6611D-65B5-4939-8F57-2C72E7A3D0D3}"/>
    <cellStyle name="Normal 2 2_Hoja3" xfId="196" xr:uid="{6D32511D-75E3-45B1-BC8B-1B898F83FCF8}"/>
    <cellStyle name="Normal 2 3" xfId="197" xr:uid="{873570DC-08B2-45EE-8548-C0477C36D108}"/>
    <cellStyle name="Normal 2 4" xfId="198" xr:uid="{124896E1-3F0E-448B-8707-50FF38D7C505}"/>
    <cellStyle name="Normal 2 5" xfId="199" xr:uid="{5B1D39A9-358C-40F2-AADD-BD564A14DD1E}"/>
    <cellStyle name="Normal 2 6" xfId="200" xr:uid="{64915D3D-55C7-4232-B6E1-67190EA1145D}"/>
    <cellStyle name="Normal 2 7" xfId="201" xr:uid="{6BCBB14F-206A-4FA2-803C-F0E39EC2B83D}"/>
    <cellStyle name="Normal 2 8" xfId="202" xr:uid="{F0BAD745-181A-45FD-9BF2-4B8F218D140D}"/>
    <cellStyle name="Normal 2 9" xfId="203" xr:uid="{4E0FB45A-5575-4AE8-9275-C32F0755C633}"/>
    <cellStyle name="Normal 2_Hoja3" xfId="204" xr:uid="{2DDA0BE4-9AA9-483E-8B4B-92CDB18B8DDD}"/>
    <cellStyle name="Normal 20" xfId="205" xr:uid="{3ECB6CA7-67D5-408E-9F97-8BE852A0D4A1}"/>
    <cellStyle name="Normal 21" xfId="18" xr:uid="{CEA19B08-79B1-412D-A8EF-38904BAD2B77}"/>
    <cellStyle name="Normal 21 2" xfId="315" xr:uid="{D84BBEC1-4D59-4DA2-84D9-2A1EBCF5295D}"/>
    <cellStyle name="Normal 22" xfId="297" xr:uid="{69C360E1-CC87-4476-99AD-0FD0C9BDA56F}"/>
    <cellStyle name="Normal 23" xfId="298" xr:uid="{C905590E-C0A0-41BF-B00E-98E63CCA5107}"/>
    <cellStyle name="Normal 24" xfId="285" xr:uid="{78BDCDC6-CCD8-4730-8F13-751638F22B3E}"/>
    <cellStyle name="Normal 24 2" xfId="424" xr:uid="{CC4F93DD-6408-4BEC-A62F-450C79904DD7}"/>
    <cellStyle name="Normal 25" xfId="299" xr:uid="{C579CF04-452D-4A66-91AD-D5FF587437CF}"/>
    <cellStyle name="Normal 26" xfId="11" xr:uid="{053EE01C-8D68-49A3-844D-2E70A5300090}"/>
    <cellStyle name="Normal 27" xfId="304" xr:uid="{5A9551BC-2E31-4AAC-B540-4C3EEE747F8A}"/>
    <cellStyle name="Normal 27 2" xfId="430" xr:uid="{A0B800BB-DBD6-488C-9641-DD9FD5C45956}"/>
    <cellStyle name="Normal 28" xfId="309" xr:uid="{1F0418EB-6958-4A8A-AC86-176BE0479335}"/>
    <cellStyle name="Normal 28 2" xfId="433" xr:uid="{956E94E3-B35F-4C66-BE94-9D73B8A4FEC5}"/>
    <cellStyle name="Normal 3" xfId="21" xr:uid="{833ABE82-6D46-4502-BEF8-E65ACD8116A4}"/>
    <cellStyle name="Normal 3 2" xfId="206" xr:uid="{31CB44D2-D2A2-4AD9-82F4-E7321D515AE0}"/>
    <cellStyle name="Normal 3 3" xfId="207" xr:uid="{5ED9D24B-641F-4556-8F98-71D74ACB526F}"/>
    <cellStyle name="Normal 3 4" xfId="265" xr:uid="{6D11071A-A2E6-4D62-9CFA-8DE63C837D4C}"/>
    <cellStyle name="Normal 3 5" xfId="286" xr:uid="{5C019A74-0745-4C58-8285-335278A6826A}"/>
    <cellStyle name="Normal 3_Hoja3" xfId="208" xr:uid="{556F2D97-B055-43CC-B2CA-0D01F1878D08}"/>
    <cellStyle name="Normal 4" xfId="23" xr:uid="{D2A0EBFE-03C0-4099-AAD7-D740C60E439B}"/>
    <cellStyle name="Normal 4 2" xfId="209" xr:uid="{8FEC8988-67E0-48F2-BAD0-E2757C89368C}"/>
    <cellStyle name="Normal 4 2 2" xfId="419" xr:uid="{2BB40275-9EC7-4806-9CC4-C48797DEF2CA}"/>
    <cellStyle name="Normal 5" xfId="210" xr:uid="{FC88D90C-5658-4A0D-A1FC-321E679F62A2}"/>
    <cellStyle name="Normal 6" xfId="211" xr:uid="{B17B5D1A-097B-40DF-B895-B4CE38DBC282}"/>
    <cellStyle name="Normal 7" xfId="212" xr:uid="{3906990D-E502-4162-8781-045DE37E9373}"/>
    <cellStyle name="Normal 8" xfId="213" xr:uid="{4978D413-5D25-4A11-9404-449FB6BCADFD}"/>
    <cellStyle name="Normal 9" xfId="214" xr:uid="{1E595D1F-F40A-4DC9-98F2-3E6553ECE906}"/>
    <cellStyle name="Normal_ESquema General Proracing" xfId="5" xr:uid="{00000000-0005-0000-0000-000005000000}"/>
    <cellStyle name="Normal_gastos" xfId="6" xr:uid="{00000000-0005-0000-0000-000006000000}"/>
    <cellStyle name="Percent 10" xfId="215" xr:uid="{9881B746-91DE-4853-BB47-5011DEF85B69}"/>
    <cellStyle name="Percent 11" xfId="216" xr:uid="{6920630D-779C-45D2-9BA1-256F609DC0C9}"/>
    <cellStyle name="Percent 12" xfId="217" xr:uid="{D619F62C-5494-4801-9AF3-C8EBDC1D0F1A}"/>
    <cellStyle name="Percent 12 2" xfId="218" xr:uid="{2569BA85-7A33-4CAF-8E61-3B3EA3EB7960}"/>
    <cellStyle name="Percent 13" xfId="219" xr:uid="{E963C153-DA4D-4335-843F-5A7087C0961F}"/>
    <cellStyle name="Percent 14" xfId="268" xr:uid="{F51FE454-15BD-4543-B9A5-D3321CE65F4F}"/>
    <cellStyle name="Percent 14 2" xfId="420" xr:uid="{A711D59A-F8E0-4C57-87CE-FBDF5012C2EB}"/>
    <cellStyle name="Percent 15" xfId="300" xr:uid="{5D986192-DA3E-48EA-9F88-7149FA9C19B1}"/>
    <cellStyle name="Percent 2" xfId="24" xr:uid="{368D169D-5E34-4EC9-BC82-13AF05DF52CF}"/>
    <cellStyle name="Percent 2 10" xfId="220" xr:uid="{28708C89-214C-4587-939F-4E66DB299D27}"/>
    <cellStyle name="Percent 2 2" xfId="221" xr:uid="{82F60BA0-F314-4263-AAD6-608FA8FCEAC8}"/>
    <cellStyle name="Percent 2 2 2" xfId="222" xr:uid="{6D25BDF9-D60E-4A8C-A85D-9BD2C462C3D1}"/>
    <cellStyle name="Percent 2 2 3" xfId="223" xr:uid="{CD6E62C3-07CA-4641-918B-57F362783B5F}"/>
    <cellStyle name="Percent 2 2 4" xfId="224" xr:uid="{EC020967-A5D5-4B64-8650-17EB4EDCAD2D}"/>
    <cellStyle name="Percent 2 2 5" xfId="225" xr:uid="{3AF53AC1-6A8C-414B-9052-45E5AC7BBC65}"/>
    <cellStyle name="Percent 2 2 6" xfId="226" xr:uid="{33581EE3-7315-47C4-92CD-6FF5EE43DC63}"/>
    <cellStyle name="Percent 2 2 7" xfId="227" xr:uid="{B107275E-EDF9-4F06-9A91-D5B3A3F23856}"/>
    <cellStyle name="Percent 2 2 8" xfId="228" xr:uid="{8BC03EC9-9467-4331-B72B-AB87E4BC1AC3}"/>
    <cellStyle name="Percent 2 2 9" xfId="229" xr:uid="{6EE77A16-ABD9-4035-B9E3-30520FA3E670}"/>
    <cellStyle name="Percent 2 3" xfId="230" xr:uid="{87FD601D-4EB9-4C49-ABEC-B9E0DEB95B54}"/>
    <cellStyle name="Percent 2 3 2" xfId="267" xr:uid="{8AB11556-75C0-488E-9CF4-114C6F2CCCEB}"/>
    <cellStyle name="Percent 2 4" xfId="231" xr:uid="{C5E5E7E0-38FD-4300-9D34-92F5D0A30C54}"/>
    <cellStyle name="Percent 2 5" xfId="232" xr:uid="{C8515D3B-CD5C-4A6D-A77C-7950D0456700}"/>
    <cellStyle name="Percent 2 6" xfId="233" xr:uid="{AC738D21-322E-4179-8527-7A3B0F6AEDCF}"/>
    <cellStyle name="Percent 2 7" xfId="234" xr:uid="{E8F78580-CF42-480E-95F0-5EE6D789294C}"/>
    <cellStyle name="Percent 2 8" xfId="235" xr:uid="{49B6D0D1-6B1C-4E7A-9738-13F6823331E4}"/>
    <cellStyle name="Percent 2 9" xfId="236" xr:uid="{7031D36B-A5D0-4CDB-9897-3234E627ED1D}"/>
    <cellStyle name="Percent 3" xfId="237" xr:uid="{8F941CD2-4C67-49E2-8485-F1E861324EAD}"/>
    <cellStyle name="Percent 3 2" xfId="238" xr:uid="{D7C49F6A-FF56-4B02-8677-921FE47AE3F4}"/>
    <cellStyle name="Percent 3 3" xfId="239" xr:uid="{1D565510-DD15-449C-84BD-A153616FDCC1}"/>
    <cellStyle name="Percent 4" xfId="240" xr:uid="{A910FB49-6947-4BDE-BCFB-412A24454A55}"/>
    <cellStyle name="Percent 4 2" xfId="241" xr:uid="{05E01526-EDCE-4B8B-B873-FE2FF90E51CD}"/>
    <cellStyle name="Percent 5" xfId="242" xr:uid="{64E93EFF-098D-4788-A451-7A1A1EFBD485}"/>
    <cellStyle name="Percent 6" xfId="243" xr:uid="{369AD3FA-4FBB-4BE2-B1FC-4F31B0D7698D}"/>
    <cellStyle name="Percent 6 2" xfId="244" xr:uid="{D91A897C-B877-45AA-92C7-D3EB24F242D8}"/>
    <cellStyle name="Percent 7" xfId="245" xr:uid="{86B6DF1A-A693-410F-90CA-50589E8164D9}"/>
    <cellStyle name="Percent 7 2" xfId="246" xr:uid="{1E1CC7D9-CC3C-4795-A94F-8A7BF4AA42AF}"/>
    <cellStyle name="Percent 7 2 2" xfId="247" xr:uid="{B326DD3F-6610-4791-A5B7-791B45643A5B}"/>
    <cellStyle name="Percent 7 3" xfId="248" xr:uid="{B8D95575-7D64-4AB5-9609-9CF490B212B6}"/>
    <cellStyle name="Percent 8" xfId="249" xr:uid="{52A6B579-69C5-4DCA-8020-AF47B52EC46C}"/>
    <cellStyle name="Percent 8 2" xfId="250" xr:uid="{83D145CA-E1F6-4456-8C9B-920B08C20272}"/>
    <cellStyle name="Percent 9" xfId="251" xr:uid="{1B977E08-BFE8-4B3F-B635-630C50D89A6D}"/>
    <cellStyle name="Porcentaje" xfId="7" builtinId="5"/>
    <cellStyle name="Porcentaje 2" xfId="291" xr:uid="{4A0D4894-ABBC-49D3-8714-B311CA4A860B}"/>
    <cellStyle name="Porcentaje 2 2" xfId="8" xr:uid="{00000000-0005-0000-0000-000009000000}"/>
    <cellStyle name="Porcentaje 2 2 2" xfId="313" xr:uid="{FF33E537-EF6A-4E47-BCE5-E624692E8F03}"/>
    <cellStyle name="Porcentaje 3" xfId="301" xr:uid="{31611350-8B22-4997-B7B9-155CE57E1219}"/>
    <cellStyle name="Porcentaje 4" xfId="303" xr:uid="{68A00CE3-D857-460C-B422-B2C914B8A82C}"/>
    <cellStyle name="Porcentaje 5" xfId="307" xr:uid="{D92A8BF7-F0C2-480B-B563-612D7D2C4E12}"/>
    <cellStyle name="Porcentaje 5 2" xfId="432" xr:uid="{5061454D-DEFC-4B33-A078-E57437370243}"/>
    <cellStyle name="Porcentaje 6" xfId="310" xr:uid="{F9EC42FF-F6B7-470B-9A61-BC4144A34E38}"/>
    <cellStyle name="Porcentaje 6 2" xfId="434" xr:uid="{911A4293-863D-489B-969E-E1EAF6F7042A}"/>
    <cellStyle name="Porcentual 10" xfId="252" xr:uid="{AA42C41E-BC59-427B-828E-9A1DA65527A9}"/>
    <cellStyle name="Porcentual 2" xfId="253" xr:uid="{3F19B546-AD9C-4F26-9EE4-C060C44E4B06}"/>
    <cellStyle name="Porcentual 2 2" xfId="254" xr:uid="{55D833FB-2A1E-480A-A185-47ABA7479C62}"/>
    <cellStyle name="Porcentual 2 3" xfId="308" xr:uid="{83E284CA-8B5D-4765-BC30-C0086D5D10C9}"/>
    <cellStyle name="Porcentual 3" xfId="255" xr:uid="{DD1A8B4D-FF8E-46BE-9AFA-06275F75E793}"/>
    <cellStyle name="Punto0" xfId="9" xr:uid="{00000000-0005-0000-0000-00000A000000}"/>
    <cellStyle name="Total 2" xfId="256" xr:uid="{EA029FF8-6F2E-4DD0-90EA-A16A6BAB35EB}"/>
    <cellStyle name="Total 3" xfId="257" xr:uid="{8D6C6CB7-39B4-4ED6-A848-54BC3CC665B2}"/>
    <cellStyle name="Total 4" xfId="258" xr:uid="{3B60746D-4452-4B24-B820-573B70D0D4D1}"/>
    <cellStyle name="Total 5" xfId="259" xr:uid="{BCF061C1-3784-4859-B023-29577B3F38F7}"/>
    <cellStyle name="Total 6" xfId="260" xr:uid="{3A80EE77-C6F8-4110-9878-A7C5721247E5}"/>
    <cellStyle name="Total 7" xfId="261" xr:uid="{AEE15666-21D4-4798-9878-92C560EA9802}"/>
    <cellStyle name="Total 8" xfId="262" xr:uid="{5142A2F1-271E-4930-8E4B-856AC37FA3C5}"/>
    <cellStyle name="Total 9" xfId="263" xr:uid="{E48938B9-369E-421F-8F4B-5BB3BDDC9294}"/>
    <cellStyle name="Zurich" xfId="264" xr:uid="{EA6F849E-93DE-4C78-A129-65543B15553D}"/>
  </cellStyles>
  <dxfs count="36"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/>
        <name val="Calibri Light"/>
        <family val="2"/>
        <scheme val="none"/>
      </font>
      <fill>
        <patternFill>
          <bgColor theme="0"/>
        </patternFill>
      </fill>
    </dxf>
    <dxf>
      <font>
        <color theme="0"/>
        <name val="Calibri Light"/>
        <family val="2"/>
        <scheme val="none"/>
      </font>
      <fill>
        <patternFill patternType="none">
          <bgColor auto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/>
        <name val="Calibri Light"/>
        <family val="2"/>
        <scheme val="none"/>
      </font>
      <fill>
        <patternFill>
          <bgColor theme="0"/>
        </patternFill>
      </fill>
    </dxf>
    <dxf>
      <font>
        <color theme="0"/>
        <name val="Calibri Light"/>
        <family val="2"/>
        <scheme val="none"/>
      </font>
      <fill>
        <patternFill patternType="none">
          <bgColor auto="1"/>
        </patternFill>
      </fill>
    </dxf>
    <dxf>
      <font>
        <condense val="0"/>
        <extend val="0"/>
        <color indexed="22"/>
      </font>
      <fill>
        <patternFill>
          <bgColor indexed="22"/>
        </patternFill>
      </fill>
    </dxf>
    <dxf>
      <font>
        <condense val="0"/>
        <extend val="0"/>
        <color indexed="22"/>
      </font>
      <fill>
        <patternFill>
          <bgColor indexed="22"/>
        </patternFill>
      </fill>
    </dxf>
    <dxf>
      <font>
        <condense val="0"/>
        <extend val="0"/>
        <color indexed="22"/>
      </font>
      <fill>
        <patternFill>
          <bgColor indexed="22"/>
        </patternFill>
      </fill>
    </dxf>
    <dxf>
      <font>
        <condense val="0"/>
        <extend val="0"/>
        <color indexed="22"/>
      </font>
      <fill>
        <patternFill>
          <bgColor indexed="22"/>
        </patternFill>
      </fill>
    </dxf>
    <dxf>
      <fill>
        <patternFill patternType="none">
          <bgColor indexed="65"/>
        </patternFill>
      </fill>
    </dxf>
    <dxf>
      <font>
        <b/>
        <i val="0"/>
        <sz val="10"/>
      </font>
    </dxf>
    <dxf>
      <font>
        <b/>
        <sz val="11"/>
        <color theme="1"/>
      </font>
    </dxf>
    <dxf>
      <fill>
        <patternFill patternType="solid">
          <fgColor theme="0"/>
          <bgColor theme="0"/>
        </patternFill>
      </fill>
      <border>
        <left style="thin">
          <color theme="1" tint="-0.499984740745262"/>
        </left>
        <right style="thin">
          <color theme="1" tint="-0.499984740745262"/>
        </right>
        <top style="thin">
          <color theme="1" tint="-0.499984740745262"/>
        </top>
        <bottom style="thin">
          <color theme="1" tint="-0.499984740745262"/>
        </bottom>
      </border>
    </dxf>
  </dxfs>
  <tableStyles count="2" defaultTableStyle="TableStyleMedium2" defaultPivotStyle="PivotStyleLight16">
    <tableStyle name="METRICA 1" pivot="0" table="0" count="8" xr9:uid="{93862E8C-15DF-4760-9825-59DEC661DECA}">
      <tableStyleElement type="wholeTable" dxfId="35"/>
      <tableStyleElement type="headerRow" dxfId="34"/>
    </tableStyle>
    <tableStyle name="METRICA 1 segmentacion" pivot="0" table="0" count="5" xr9:uid="{AB3AE28D-8DC9-4BC6-89EE-7C3393409D3F}">
      <tableStyleElement type="headerRow" dxfId="33"/>
    </tableStyle>
  </tableStyles>
  <colors>
    <mruColors>
      <color rgb="FFFFFF66"/>
      <color rgb="FFFF9966"/>
      <color rgb="FF339966"/>
      <color rgb="FF99FF99"/>
      <color rgb="FFFF2D2D"/>
      <color rgb="FF99CC00"/>
      <color rgb="FF009999"/>
      <color rgb="FF66FF99"/>
      <color rgb="FF008080"/>
      <color rgb="FF00FFCC"/>
    </mruColors>
  </colors>
  <extLst>
    <ext xmlns:x14="http://schemas.microsoft.com/office/spreadsheetml/2009/9/main" uri="{46F421CA-312F-682f-3DD2-61675219B42D}">
      <x14:dxfs count="4">
        <dxf>
          <font>
            <color theme="6" tint="0.39994506668294322"/>
          </font>
          <fill>
            <patternFill patternType="solid">
              <bgColor theme="6" tint="0.79998168889431442"/>
            </patternFill>
          </fill>
        </dxf>
        <dxf>
          <font>
            <color theme="0"/>
          </font>
          <fill>
            <patternFill>
              <bgColor theme="1" tint="0.24994659260841701"/>
            </patternFill>
          </fill>
        </dxf>
        <dxf>
          <font>
            <color theme="6" tint="0.39994506668294322"/>
          </font>
          <fill>
            <patternFill patternType="solid">
              <bgColor theme="6" tint="0.79998168889431442"/>
            </patternFill>
          </fill>
        </dxf>
        <dxf>
          <font>
            <color theme="1" tint="0.24994659260841701"/>
          </font>
          <fill>
            <patternFill>
              <bgColor theme="6" tint="0.39994506668294322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METRICA 1 segmentacion">
          <x14:slicerStyleElements>
            <x14:slicerStyleElement type="unselectedItemWithData" dxfId="3"/>
            <x14:slicerStyleElement type="unselectedItemWithNoData" dxfId="2"/>
            <x14:slicerStyleElement type="selectedItemWithData" dxfId="1"/>
            <x14:slicerStyleElement type="selectedItemWithNoData" dxfId="0"/>
          </x14:slicerStyleElements>
        </x14:slicerStyle>
      </x14:slicerStyles>
    </ext>
    <ext xmlns:x15="http://schemas.microsoft.com/office/spreadsheetml/2010/11/main" uri="{A0A4C193-F2C1-4fcb-8827-314CF55A85BB}">
      <x15:dxfs count="6">
        <dxf>
          <fill>
            <patternFill patternType="solid">
              <fgColor theme="0" tint="-0.14996795556505021"/>
              <bgColor theme="6" tint="0.79998168889431442"/>
            </patternFill>
          </fill>
        </dxf>
        <dxf>
          <fill>
            <patternFill patternType="solid">
              <fgColor theme="0"/>
              <bgColor theme="1" tint="0.24994659260841701"/>
            </patternFill>
          </fill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10"/>
            <color theme="1" tint="0.499984740745262"/>
          </font>
        </dxf>
      </x15:dxfs>
    </ext>
    <ext xmlns:x15="http://schemas.microsoft.com/office/spreadsheetml/2010/11/main" uri="{9260A510-F301-46a8-8635-F512D64BE5F5}">
      <x15:timelineStyles defaultTimelineStyle="TimeSlicerStyleLight1">
        <x15:timelineStyle name="METRICA 1">
          <x15:timelineStyleElements>
            <x15:timelineStyleElement type="selectionLabel" dxfId="5"/>
            <x15:timelineStyleElement type="timeLevel" dxfId="4"/>
            <x15:timelineStyleElement type="periodLabel1" dxfId="3"/>
            <x15:timelineStyleElement type="periodLabel2" dxfId="2"/>
            <x15:timelineStyleElement type="selectedTimeBlock" dxfId="1"/>
            <x15:timelineStyleElement type="unselectedTimeBlock" dxfId="0"/>
          </x15:timelineStyleElements>
        </x15:timelineStyle>
      </x15:timelineStyle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externalLink" Target="externalLinks/externalLink7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externalLink" Target="externalLinks/externalLink6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9.xml"/><Relationship Id="rId10" Type="http://schemas.openxmlformats.org/officeDocument/2006/relationships/externalLink" Target="externalLinks/externalLink4.xml"/><Relationship Id="rId19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externalLink" Target="externalLinks/externalLink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'CF+EERR  Base0'!$AC$387</c:f>
              <c:strCache>
                <c:ptCount val="1"/>
                <c:pt idx="0">
                  <c:v>CF Op. antes de imp. - Acumulado</c:v>
                </c:pt>
              </c:strCache>
            </c:strRef>
          </c:tx>
          <c:spPr>
            <a:ln w="539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'CF+EERR  Base0'!$AD$386:$BO$386</c:f>
              <c:numCache>
                <c:formatCode>m/d/yyyy</c:formatCode>
                <c:ptCount val="38"/>
                <c:pt idx="0">
                  <c:v>44075</c:v>
                </c:pt>
                <c:pt idx="1">
                  <c:v>44105</c:v>
                </c:pt>
                <c:pt idx="2">
                  <c:v>44136</c:v>
                </c:pt>
                <c:pt idx="3">
                  <c:v>44166</c:v>
                </c:pt>
                <c:pt idx="4">
                  <c:v>44197</c:v>
                </c:pt>
                <c:pt idx="5">
                  <c:v>44228</c:v>
                </c:pt>
                <c:pt idx="6">
                  <c:v>44256</c:v>
                </c:pt>
                <c:pt idx="7">
                  <c:v>44287</c:v>
                </c:pt>
                <c:pt idx="8">
                  <c:v>44317</c:v>
                </c:pt>
                <c:pt idx="9">
                  <c:v>44348</c:v>
                </c:pt>
                <c:pt idx="10">
                  <c:v>44378</c:v>
                </c:pt>
                <c:pt idx="11">
                  <c:v>44409</c:v>
                </c:pt>
                <c:pt idx="12">
                  <c:v>44440</c:v>
                </c:pt>
                <c:pt idx="13">
                  <c:v>44470</c:v>
                </c:pt>
                <c:pt idx="14">
                  <c:v>44501</c:v>
                </c:pt>
                <c:pt idx="15">
                  <c:v>44531</c:v>
                </c:pt>
                <c:pt idx="16">
                  <c:v>44562</c:v>
                </c:pt>
                <c:pt idx="17">
                  <c:v>44593</c:v>
                </c:pt>
                <c:pt idx="18">
                  <c:v>44621</c:v>
                </c:pt>
                <c:pt idx="19">
                  <c:v>44652</c:v>
                </c:pt>
                <c:pt idx="20">
                  <c:v>44682</c:v>
                </c:pt>
                <c:pt idx="21">
                  <c:v>44713</c:v>
                </c:pt>
                <c:pt idx="22">
                  <c:v>44743</c:v>
                </c:pt>
                <c:pt idx="23">
                  <c:v>44774</c:v>
                </c:pt>
                <c:pt idx="24">
                  <c:v>44805</c:v>
                </c:pt>
                <c:pt idx="25">
                  <c:v>44835</c:v>
                </c:pt>
                <c:pt idx="26">
                  <c:v>44866</c:v>
                </c:pt>
                <c:pt idx="27">
                  <c:v>44896</c:v>
                </c:pt>
                <c:pt idx="28">
                  <c:v>44927</c:v>
                </c:pt>
                <c:pt idx="29">
                  <c:v>44958</c:v>
                </c:pt>
                <c:pt idx="30">
                  <c:v>44986</c:v>
                </c:pt>
                <c:pt idx="31">
                  <c:v>45017</c:v>
                </c:pt>
                <c:pt idx="32">
                  <c:v>45047</c:v>
                </c:pt>
                <c:pt idx="33">
                  <c:v>45078</c:v>
                </c:pt>
                <c:pt idx="34">
                  <c:v>45108</c:v>
                </c:pt>
                <c:pt idx="35">
                  <c:v>45139</c:v>
                </c:pt>
                <c:pt idx="36">
                  <c:v>45170</c:v>
                </c:pt>
                <c:pt idx="37">
                  <c:v>45200</c:v>
                </c:pt>
              </c:numCache>
            </c:numRef>
          </c:cat>
          <c:val>
            <c:numRef>
              <c:f>'CF+EERR  Base0'!$AD$387:$BO$387</c:f>
              <c:numCache>
                <c:formatCode>#,##0_ ;[Red]\-#,##0\ </c:formatCode>
                <c:ptCount val="38"/>
                <c:pt idx="0">
                  <c:v>-5289496.5862047076</c:v>
                </c:pt>
                <c:pt idx="1">
                  <c:v>-10328365.849290494</c:v>
                </c:pt>
                <c:pt idx="2">
                  <c:v>-15102290.304879146</c:v>
                </c:pt>
                <c:pt idx="3">
                  <c:v>-19603278.345254041</c:v>
                </c:pt>
                <c:pt idx="4">
                  <c:v>-23256809.204108432</c:v>
                </c:pt>
                <c:pt idx="5">
                  <c:v>-26592145.334493801</c:v>
                </c:pt>
                <c:pt idx="6">
                  <c:v>-31447404.44251563</c:v>
                </c:pt>
                <c:pt idx="7">
                  <c:v>-36010222.892599493</c:v>
                </c:pt>
                <c:pt idx="8">
                  <c:v>-40271383.599134564</c:v>
                </c:pt>
                <c:pt idx="9">
                  <c:v>-44219974.910976388</c:v>
                </c:pt>
                <c:pt idx="10">
                  <c:v>-47846211.150773384</c:v>
                </c:pt>
                <c:pt idx="11">
                  <c:v>-51137470.864495203</c:v>
                </c:pt>
                <c:pt idx="12">
                  <c:v>-57611056.377517886</c:v>
                </c:pt>
                <c:pt idx="13">
                  <c:v>-63782796.681295052</c:v>
                </c:pt>
                <c:pt idx="14">
                  <c:v>-69640282.900472894</c:v>
                </c:pt>
                <c:pt idx="15">
                  <c:v>-75168923.03780289</c:v>
                </c:pt>
                <c:pt idx="16">
                  <c:v>-80350801.137764841</c:v>
                </c:pt>
                <c:pt idx="17">
                  <c:v>-85168337.317959338</c:v>
                </c:pt>
                <c:pt idx="18">
                  <c:v>-93641947.2387909</c:v>
                </c:pt>
                <c:pt idx="19">
                  <c:v>-101618484.84181908</c:v>
                </c:pt>
                <c:pt idx="20">
                  <c:v>-108916926.85776147</c:v>
                </c:pt>
                <c:pt idx="21">
                  <c:v>-115641955.68798904</c:v>
                </c:pt>
                <c:pt idx="22">
                  <c:v>-121755730.63563706</c:v>
                </c:pt>
                <c:pt idx="23">
                  <c:v>-127215005.19000299</c:v>
                </c:pt>
                <c:pt idx="24">
                  <c:v>-127763890.89078461</c:v>
                </c:pt>
                <c:pt idx="25">
                  <c:v>-127550159.92152779</c:v>
                </c:pt>
                <c:pt idx="26">
                  <c:v>-126505011.0152058</c:v>
                </c:pt>
                <c:pt idx="27">
                  <c:v>-124545882.6513865</c:v>
                </c:pt>
                <c:pt idx="28">
                  <c:v>-121571866.30509733</c:v>
                </c:pt>
                <c:pt idx="29">
                  <c:v>-117456826.32012254</c:v>
                </c:pt>
                <c:pt idx="30">
                  <c:v>-105500332.54821974</c:v>
                </c:pt>
                <c:pt idx="31">
                  <c:v>-92276679.4814156</c:v>
                </c:pt>
                <c:pt idx="32">
                  <c:v>-77534562.929402664</c:v>
                </c:pt>
                <c:pt idx="33">
                  <c:v>-60895575.92353376</c:v>
                </c:pt>
                <c:pt idx="34">
                  <c:v>-41729040.182730243</c:v>
                </c:pt>
                <c:pt idx="35">
                  <c:v>-18773599.144834816</c:v>
                </c:pt>
                <c:pt idx="36">
                  <c:v>84508189.97302413</c:v>
                </c:pt>
                <c:pt idx="37">
                  <c:v>102658009.71228622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FD-44A8-A831-C448D6544D08}"/>
            </c:ext>
          </c:extLst>
        </c:ser>
        <c:ser>
          <c:idx val="1"/>
          <c:order val="1"/>
          <c:tx>
            <c:strRef>
              <c:f>'CF+EERR  Base0'!$AC$388</c:f>
              <c:strCache>
                <c:ptCount val="1"/>
                <c:pt idx="0">
                  <c:v>CF Fin. después de imp. - Acumulado</c:v>
                </c:pt>
              </c:strCache>
            </c:strRef>
          </c:tx>
          <c:spPr>
            <a:ln w="53975" cap="rnd">
              <a:solidFill>
                <a:srgbClr val="339966"/>
              </a:solidFill>
              <a:round/>
            </a:ln>
            <a:effectLst/>
          </c:spPr>
          <c:marker>
            <c:symbol val="none"/>
          </c:marker>
          <c:cat>
            <c:numRef>
              <c:f>'CF+EERR  Base0'!$AD$386:$BO$386</c:f>
              <c:numCache>
                <c:formatCode>m/d/yyyy</c:formatCode>
                <c:ptCount val="38"/>
                <c:pt idx="0">
                  <c:v>44075</c:v>
                </c:pt>
                <c:pt idx="1">
                  <c:v>44105</c:v>
                </c:pt>
                <c:pt idx="2">
                  <c:v>44136</c:v>
                </c:pt>
                <c:pt idx="3">
                  <c:v>44166</c:v>
                </c:pt>
                <c:pt idx="4">
                  <c:v>44197</c:v>
                </c:pt>
                <c:pt idx="5">
                  <c:v>44228</c:v>
                </c:pt>
                <c:pt idx="6">
                  <c:v>44256</c:v>
                </c:pt>
                <c:pt idx="7">
                  <c:v>44287</c:v>
                </c:pt>
                <c:pt idx="8">
                  <c:v>44317</c:v>
                </c:pt>
                <c:pt idx="9">
                  <c:v>44348</c:v>
                </c:pt>
                <c:pt idx="10">
                  <c:v>44378</c:v>
                </c:pt>
                <c:pt idx="11">
                  <c:v>44409</c:v>
                </c:pt>
                <c:pt idx="12">
                  <c:v>44440</c:v>
                </c:pt>
                <c:pt idx="13">
                  <c:v>44470</c:v>
                </c:pt>
                <c:pt idx="14">
                  <c:v>44501</c:v>
                </c:pt>
                <c:pt idx="15">
                  <c:v>44531</c:v>
                </c:pt>
                <c:pt idx="16">
                  <c:v>44562</c:v>
                </c:pt>
                <c:pt idx="17">
                  <c:v>44593</c:v>
                </c:pt>
                <c:pt idx="18">
                  <c:v>44621</c:v>
                </c:pt>
                <c:pt idx="19">
                  <c:v>44652</c:v>
                </c:pt>
                <c:pt idx="20">
                  <c:v>44682</c:v>
                </c:pt>
                <c:pt idx="21">
                  <c:v>44713</c:v>
                </c:pt>
                <c:pt idx="22">
                  <c:v>44743</c:v>
                </c:pt>
                <c:pt idx="23">
                  <c:v>44774</c:v>
                </c:pt>
                <c:pt idx="24">
                  <c:v>44805</c:v>
                </c:pt>
                <c:pt idx="25">
                  <c:v>44835</c:v>
                </c:pt>
                <c:pt idx="26">
                  <c:v>44866</c:v>
                </c:pt>
                <c:pt idx="27">
                  <c:v>44896</c:v>
                </c:pt>
                <c:pt idx="28">
                  <c:v>44927</c:v>
                </c:pt>
                <c:pt idx="29">
                  <c:v>44958</c:v>
                </c:pt>
                <c:pt idx="30">
                  <c:v>44986</c:v>
                </c:pt>
                <c:pt idx="31">
                  <c:v>45017</c:v>
                </c:pt>
                <c:pt idx="32">
                  <c:v>45047</c:v>
                </c:pt>
                <c:pt idx="33">
                  <c:v>45078</c:v>
                </c:pt>
                <c:pt idx="34">
                  <c:v>45108</c:v>
                </c:pt>
                <c:pt idx="35">
                  <c:v>45139</c:v>
                </c:pt>
                <c:pt idx="36">
                  <c:v>45170</c:v>
                </c:pt>
                <c:pt idx="37">
                  <c:v>45200</c:v>
                </c:pt>
              </c:numCache>
            </c:numRef>
          </c:cat>
          <c:val>
            <c:numRef>
              <c:f>'CF+EERR  Base0'!$AD$388:$BO$388</c:f>
              <c:numCache>
                <c:formatCode>#,##0_ ;[Red]\-#,##0\ </c:formatCode>
                <c:ptCount val="38"/>
                <c:pt idx="0">
                  <c:v>-5331675.7747813109</c:v>
                </c:pt>
                <c:pt idx="1">
                  <c:v>-10452904.877550434</c:v>
                </c:pt>
                <c:pt idx="2">
                  <c:v>-15347257.116828265</c:v>
                </c:pt>
                <c:pt idx="3">
                  <c:v>-20004564.451595102</c:v>
                </c:pt>
                <c:pt idx="4">
                  <c:v>-23843548.372971278</c:v>
                </c:pt>
                <c:pt idx="5">
                  <c:v>-27390934.004559722</c:v>
                </c:pt>
                <c:pt idx="6">
                  <c:v>-32496959.131730702</c:v>
                </c:pt>
                <c:pt idx="7">
                  <c:v>-37346928.156036273</c:v>
                </c:pt>
                <c:pt idx="8">
                  <c:v>-41929218.53065709</c:v>
                </c:pt>
                <c:pt idx="9">
                  <c:v>-46230426.132201642</c:v>
                </c:pt>
                <c:pt idx="10">
                  <c:v>-50238194.778705887</c:v>
                </c:pt>
                <c:pt idx="11">
                  <c:v>-53937231.866280168</c:v>
                </c:pt>
                <c:pt idx="12">
                  <c:v>-60870216.033114672</c:v>
                </c:pt>
                <c:pt idx="13">
                  <c:v>-67550569.3145767</c:v>
                </c:pt>
                <c:pt idx="14">
                  <c:v>-73963376.929111496</c:v>
                </c:pt>
                <c:pt idx="15">
                  <c:v>-82364980.569137812</c:v>
                </c:pt>
                <c:pt idx="16">
                  <c:v>-88205573.470679715</c:v>
                </c:pt>
                <c:pt idx="17">
                  <c:v>-93720240.162476376</c:v>
                </c:pt>
                <c:pt idx="18">
                  <c:v>-102958550.35035856</c:v>
                </c:pt>
                <c:pt idx="19">
                  <c:v>-111763394.25142035</c:v>
                </c:pt>
                <c:pt idx="20">
                  <c:v>-119948341.36694369</c:v>
                </c:pt>
                <c:pt idx="21">
                  <c:v>-127613501.62103285</c:v>
                </c:pt>
                <c:pt idx="22">
                  <c:v>-134716160.09252572</c:v>
                </c:pt>
                <c:pt idx="23">
                  <c:v>-141207851.19267297</c:v>
                </c:pt>
                <c:pt idx="24">
                  <c:v>-142793530.33089334</c:v>
                </c:pt>
                <c:pt idx="25">
                  <c:v>-143614888.47831243</c:v>
                </c:pt>
                <c:pt idx="26">
                  <c:v>-143596494.52451822</c:v>
                </c:pt>
                <c:pt idx="27">
                  <c:v>-142648498.74853536</c:v>
                </c:pt>
                <c:pt idx="28">
                  <c:v>-140661899.76609945</c:v>
                </c:pt>
                <c:pt idx="29">
                  <c:v>-137501463.23826718</c:v>
                </c:pt>
                <c:pt idx="30">
                  <c:v>-126404230.16313244</c:v>
                </c:pt>
                <c:pt idx="31">
                  <c:v>-113934390.52655856</c:v>
                </c:pt>
                <c:pt idx="32">
                  <c:v>-99828531.697170869</c:v>
                </c:pt>
                <c:pt idx="33">
                  <c:v>-83693120.794947699</c:v>
                </c:pt>
                <c:pt idx="34">
                  <c:v>-64877324.51025714</c:v>
                </c:pt>
                <c:pt idx="35">
                  <c:v>-42089573.018031076</c:v>
                </c:pt>
                <c:pt idx="36">
                  <c:v>61328062.989463836</c:v>
                </c:pt>
                <c:pt idx="37">
                  <c:v>79643705.521276474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FD-44A8-A831-C448D6544D08}"/>
            </c:ext>
          </c:extLst>
        </c:ser>
        <c:ser>
          <c:idx val="2"/>
          <c:order val="2"/>
          <c:tx>
            <c:strRef>
              <c:f>'CF+EERR  Base0'!$AC$389</c:f>
              <c:strCache>
                <c:ptCount val="1"/>
                <c:pt idx="0">
                  <c:v>Ingresos</c:v>
                </c:pt>
              </c:strCache>
            </c:strRef>
          </c:tx>
          <c:spPr>
            <a:ln w="539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'CF+EERR  Base0'!$AD$386:$BO$386</c:f>
              <c:numCache>
                <c:formatCode>m/d/yyyy</c:formatCode>
                <c:ptCount val="38"/>
                <c:pt idx="0">
                  <c:v>44075</c:v>
                </c:pt>
                <c:pt idx="1">
                  <c:v>44105</c:v>
                </c:pt>
                <c:pt idx="2">
                  <c:v>44136</c:v>
                </c:pt>
                <c:pt idx="3">
                  <c:v>44166</c:v>
                </c:pt>
                <c:pt idx="4">
                  <c:v>44197</c:v>
                </c:pt>
                <c:pt idx="5">
                  <c:v>44228</c:v>
                </c:pt>
                <c:pt idx="6">
                  <c:v>44256</c:v>
                </c:pt>
                <c:pt idx="7">
                  <c:v>44287</c:v>
                </c:pt>
                <c:pt idx="8">
                  <c:v>44317</c:v>
                </c:pt>
                <c:pt idx="9">
                  <c:v>44348</c:v>
                </c:pt>
                <c:pt idx="10">
                  <c:v>44378</c:v>
                </c:pt>
                <c:pt idx="11">
                  <c:v>44409</c:v>
                </c:pt>
                <c:pt idx="12">
                  <c:v>44440</c:v>
                </c:pt>
                <c:pt idx="13">
                  <c:v>44470</c:v>
                </c:pt>
                <c:pt idx="14">
                  <c:v>44501</c:v>
                </c:pt>
                <c:pt idx="15">
                  <c:v>44531</c:v>
                </c:pt>
                <c:pt idx="16">
                  <c:v>44562</c:v>
                </c:pt>
                <c:pt idx="17">
                  <c:v>44593</c:v>
                </c:pt>
                <c:pt idx="18">
                  <c:v>44621</c:v>
                </c:pt>
                <c:pt idx="19">
                  <c:v>44652</c:v>
                </c:pt>
                <c:pt idx="20">
                  <c:v>44682</c:v>
                </c:pt>
                <c:pt idx="21">
                  <c:v>44713</c:v>
                </c:pt>
                <c:pt idx="22">
                  <c:v>44743</c:v>
                </c:pt>
                <c:pt idx="23">
                  <c:v>44774</c:v>
                </c:pt>
                <c:pt idx="24">
                  <c:v>44805</c:v>
                </c:pt>
                <c:pt idx="25">
                  <c:v>44835</c:v>
                </c:pt>
                <c:pt idx="26">
                  <c:v>44866</c:v>
                </c:pt>
                <c:pt idx="27">
                  <c:v>44896</c:v>
                </c:pt>
                <c:pt idx="28">
                  <c:v>44927</c:v>
                </c:pt>
                <c:pt idx="29">
                  <c:v>44958</c:v>
                </c:pt>
                <c:pt idx="30">
                  <c:v>44986</c:v>
                </c:pt>
                <c:pt idx="31">
                  <c:v>45017</c:v>
                </c:pt>
                <c:pt idx="32">
                  <c:v>45047</c:v>
                </c:pt>
                <c:pt idx="33">
                  <c:v>45078</c:v>
                </c:pt>
                <c:pt idx="34">
                  <c:v>45108</c:v>
                </c:pt>
                <c:pt idx="35">
                  <c:v>45139</c:v>
                </c:pt>
                <c:pt idx="36">
                  <c:v>45170</c:v>
                </c:pt>
                <c:pt idx="37">
                  <c:v>45200</c:v>
                </c:pt>
              </c:numCache>
            </c:numRef>
          </c:cat>
          <c:val>
            <c:numRef>
              <c:f>'CF+EERR  Base0'!$AD$389:$BO$389</c:f>
              <c:numCache>
                <c:formatCode>#,##0_ ;[Red]\-#,##0\ </c:formatCode>
                <c:ptCount val="38"/>
                <c:pt idx="0">
                  <c:v>12144673.371496618</c:v>
                </c:pt>
                <c:pt idx="1">
                  <c:v>24565170.069632046</c:v>
                </c:pt>
                <c:pt idx="2">
                  <c:v>37269370.760881677</c:v>
                </c:pt>
                <c:pt idx="3">
                  <c:v>50265619.680337109</c:v>
                </c:pt>
                <c:pt idx="4">
                  <c:v>64618825.32835079</c:v>
                </c:pt>
                <c:pt idx="5">
                  <c:v>79309314.93556954</c:v>
                </c:pt>
                <c:pt idx="6">
                  <c:v>92462149.783203959</c:v>
                </c:pt>
                <c:pt idx="7">
                  <c:v>105923358.53639731</c:v>
                </c:pt>
                <c:pt idx="8">
                  <c:v>119703574.77809988</c:v>
                </c:pt>
                <c:pt idx="9">
                  <c:v>133814191.63290128</c:v>
                </c:pt>
                <c:pt idx="10">
                  <c:v>148267446.16054595</c:v>
                </c:pt>
                <c:pt idx="11">
                  <c:v>163076516.73306626</c:v>
                </c:pt>
                <c:pt idx="12">
                  <c:v>176369817.1457516</c:v>
                </c:pt>
                <c:pt idx="13">
                  <c:v>189984340.37672746</c:v>
                </c:pt>
                <c:pt idx="14">
                  <c:v>203934052.63548478</c:v>
                </c:pt>
                <c:pt idx="15">
                  <c:v>218234189.78692269</c:v>
                </c:pt>
                <c:pt idx="16">
                  <c:v>232901438.73069265</c:v>
                </c:pt>
                <c:pt idx="17">
                  <c:v>247954155.05641127</c:v>
                </c:pt>
                <c:pt idx="18">
                  <c:v>265298445.36752886</c:v>
                </c:pt>
                <c:pt idx="19">
                  <c:v>283156692.18791133</c:v>
                </c:pt>
                <c:pt idx="20">
                  <c:v>301842001.08037364</c:v>
                </c:pt>
                <c:pt idx="21">
                  <c:v>321119966.07258195</c:v>
                </c:pt>
                <c:pt idx="22">
                  <c:v>341030097.57118607</c:v>
                </c:pt>
                <c:pt idx="23">
                  <c:v>361617550.32664281</c:v>
                </c:pt>
                <c:pt idx="24">
                  <c:v>382934425.97409469</c:v>
                </c:pt>
                <c:pt idx="25">
                  <c:v>405041509.75454128</c:v>
                </c:pt>
                <c:pt idx="26">
                  <c:v>428010638.77098215</c:v>
                </c:pt>
                <c:pt idx="27">
                  <c:v>451928017.54701668</c:v>
                </c:pt>
                <c:pt idx="28">
                  <c:v>476899007.16704416</c:v>
                </c:pt>
                <c:pt idx="29">
                  <c:v>503055308.98656374</c:v>
                </c:pt>
                <c:pt idx="30">
                  <c:v>528633289.00212026</c:v>
                </c:pt>
                <c:pt idx="31">
                  <c:v>555528282.57266796</c:v>
                </c:pt>
                <c:pt idx="32">
                  <c:v>584003692.40920508</c:v>
                </c:pt>
                <c:pt idx="33">
                  <c:v>614454622.57822907</c:v>
                </c:pt>
                <c:pt idx="34">
                  <c:v>647539579.85723543</c:v>
                </c:pt>
                <c:pt idx="35">
                  <c:v>684575577.80121553</c:v>
                </c:pt>
                <c:pt idx="36">
                  <c:v>792419694.91909611</c:v>
                </c:pt>
                <c:pt idx="37">
                  <c:v>811370370.19554079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FD-44A8-A831-C448D6544D08}"/>
            </c:ext>
          </c:extLst>
        </c:ser>
        <c:ser>
          <c:idx val="3"/>
          <c:order val="3"/>
          <c:tx>
            <c:strRef>
              <c:f>'CF+EERR  Base0'!$AC$390</c:f>
              <c:strCache>
                <c:ptCount val="1"/>
                <c:pt idx="0">
                  <c:v>Egresos</c:v>
                </c:pt>
              </c:strCache>
            </c:strRef>
          </c:tx>
          <c:spPr>
            <a:ln w="53975" cap="rnd">
              <a:solidFill>
                <a:srgbClr val="FF9966"/>
              </a:solidFill>
              <a:round/>
            </a:ln>
            <a:effectLst/>
          </c:spPr>
          <c:marker>
            <c:symbol val="none"/>
          </c:marker>
          <c:cat>
            <c:numRef>
              <c:f>'CF+EERR  Base0'!$AD$386:$BO$386</c:f>
              <c:numCache>
                <c:formatCode>m/d/yyyy</c:formatCode>
                <c:ptCount val="38"/>
                <c:pt idx="0">
                  <c:v>44075</c:v>
                </c:pt>
                <c:pt idx="1">
                  <c:v>44105</c:v>
                </c:pt>
                <c:pt idx="2">
                  <c:v>44136</c:v>
                </c:pt>
                <c:pt idx="3">
                  <c:v>44166</c:v>
                </c:pt>
                <c:pt idx="4">
                  <c:v>44197</c:v>
                </c:pt>
                <c:pt idx="5">
                  <c:v>44228</c:v>
                </c:pt>
                <c:pt idx="6">
                  <c:v>44256</c:v>
                </c:pt>
                <c:pt idx="7">
                  <c:v>44287</c:v>
                </c:pt>
                <c:pt idx="8">
                  <c:v>44317</c:v>
                </c:pt>
                <c:pt idx="9">
                  <c:v>44348</c:v>
                </c:pt>
                <c:pt idx="10">
                  <c:v>44378</c:v>
                </c:pt>
                <c:pt idx="11">
                  <c:v>44409</c:v>
                </c:pt>
                <c:pt idx="12">
                  <c:v>44440</c:v>
                </c:pt>
                <c:pt idx="13">
                  <c:v>44470</c:v>
                </c:pt>
                <c:pt idx="14">
                  <c:v>44501</c:v>
                </c:pt>
                <c:pt idx="15">
                  <c:v>44531</c:v>
                </c:pt>
                <c:pt idx="16">
                  <c:v>44562</c:v>
                </c:pt>
                <c:pt idx="17">
                  <c:v>44593</c:v>
                </c:pt>
                <c:pt idx="18">
                  <c:v>44621</c:v>
                </c:pt>
                <c:pt idx="19">
                  <c:v>44652</c:v>
                </c:pt>
                <c:pt idx="20">
                  <c:v>44682</c:v>
                </c:pt>
                <c:pt idx="21">
                  <c:v>44713</c:v>
                </c:pt>
                <c:pt idx="22">
                  <c:v>44743</c:v>
                </c:pt>
                <c:pt idx="23">
                  <c:v>44774</c:v>
                </c:pt>
                <c:pt idx="24">
                  <c:v>44805</c:v>
                </c:pt>
                <c:pt idx="25">
                  <c:v>44835</c:v>
                </c:pt>
                <c:pt idx="26">
                  <c:v>44866</c:v>
                </c:pt>
                <c:pt idx="27">
                  <c:v>44896</c:v>
                </c:pt>
                <c:pt idx="28">
                  <c:v>44927</c:v>
                </c:pt>
                <c:pt idx="29">
                  <c:v>44958</c:v>
                </c:pt>
                <c:pt idx="30">
                  <c:v>44986</c:v>
                </c:pt>
                <c:pt idx="31">
                  <c:v>45017</c:v>
                </c:pt>
                <c:pt idx="32">
                  <c:v>45047</c:v>
                </c:pt>
                <c:pt idx="33">
                  <c:v>45078</c:v>
                </c:pt>
                <c:pt idx="34">
                  <c:v>45108</c:v>
                </c:pt>
                <c:pt idx="35">
                  <c:v>45139</c:v>
                </c:pt>
                <c:pt idx="36">
                  <c:v>45170</c:v>
                </c:pt>
                <c:pt idx="37">
                  <c:v>45200</c:v>
                </c:pt>
              </c:numCache>
            </c:numRef>
          </c:cat>
          <c:val>
            <c:numRef>
              <c:f>'CF+EERR  Base0'!$AD$390:$BO$390</c:f>
              <c:numCache>
                <c:formatCode>#,##0_ ;[Red]\-#,##0\ </c:formatCode>
                <c:ptCount val="38"/>
                <c:pt idx="0">
                  <c:v>17434169.957701325</c:v>
                </c:pt>
                <c:pt idx="1">
                  <c:v>34893535.918922544</c:v>
                </c:pt>
                <c:pt idx="2">
                  <c:v>52371661.065760829</c:v>
                </c:pt>
                <c:pt idx="3">
                  <c:v>69868898.02559115</c:v>
                </c:pt>
                <c:pt idx="4">
                  <c:v>87875634.532459229</c:v>
                </c:pt>
                <c:pt idx="5">
                  <c:v>105901460.27006336</c:v>
                </c:pt>
                <c:pt idx="6">
                  <c:v>123909554.2257196</c:v>
                </c:pt>
                <c:pt idx="7">
                  <c:v>141933581.4289968</c:v>
                </c:pt>
                <c:pt idx="8">
                  <c:v>159974958.37723443</c:v>
                </c:pt>
                <c:pt idx="9">
                  <c:v>178034166.54387766</c:v>
                </c:pt>
                <c:pt idx="10">
                  <c:v>196113657.31131929</c:v>
                </c:pt>
                <c:pt idx="11">
                  <c:v>214213987.59756142</c:v>
                </c:pt>
                <c:pt idx="12">
                  <c:v>233980873.52326944</c:v>
                </c:pt>
                <c:pt idx="13">
                  <c:v>253767137.0580225</c:v>
                </c:pt>
                <c:pt idx="14">
                  <c:v>273574335.53595763</c:v>
                </c:pt>
                <c:pt idx="15">
                  <c:v>293403112.82472551</c:v>
                </c:pt>
                <c:pt idx="16">
                  <c:v>313252239.86845738</c:v>
                </c:pt>
                <c:pt idx="17">
                  <c:v>333122492.37437046</c:v>
                </c:pt>
                <c:pt idx="18">
                  <c:v>358940392.60631961</c:v>
                </c:pt>
                <c:pt idx="19">
                  <c:v>384775177.02973026</c:v>
                </c:pt>
                <c:pt idx="20">
                  <c:v>410758927.93813497</c:v>
                </c:pt>
                <c:pt idx="21">
                  <c:v>436761921.76057088</c:v>
                </c:pt>
                <c:pt idx="22">
                  <c:v>462785828.20682299</c:v>
                </c:pt>
                <c:pt idx="23">
                  <c:v>488832555.51664567</c:v>
                </c:pt>
                <c:pt idx="24">
                  <c:v>510698316.86487913</c:v>
                </c:pt>
                <c:pt idx="25">
                  <c:v>532591669.6760689</c:v>
                </c:pt>
                <c:pt idx="26">
                  <c:v>554515649.78618777</c:v>
                </c:pt>
                <c:pt idx="27">
                  <c:v>576473900.198403</c:v>
                </c:pt>
                <c:pt idx="28">
                  <c:v>598470873.47214127</c:v>
                </c:pt>
                <c:pt idx="29">
                  <c:v>620512135.30668604</c:v>
                </c:pt>
                <c:pt idx="30">
                  <c:v>634133621.5503397</c:v>
                </c:pt>
                <c:pt idx="31">
                  <c:v>647804962.05408323</c:v>
                </c:pt>
                <c:pt idx="32">
                  <c:v>661538255.33860743</c:v>
                </c:pt>
                <c:pt idx="33">
                  <c:v>675350198.50176251</c:v>
                </c:pt>
                <c:pt idx="34">
                  <c:v>689268620.03996539</c:v>
                </c:pt>
                <c:pt idx="35">
                  <c:v>703349176.94605005</c:v>
                </c:pt>
                <c:pt idx="36">
                  <c:v>707911504.94607174</c:v>
                </c:pt>
                <c:pt idx="37">
                  <c:v>708712360.48325431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1FD-44A8-A831-C448D6544D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5391648"/>
        <c:axId val="935395256"/>
      </c:lineChart>
      <c:dateAx>
        <c:axId val="93539164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Verdana" panose="020B0604030504040204" pitchFamily="34" charset="0"/>
                <a:ea typeface="Verdana" panose="020B0604030504040204" pitchFamily="34" charset="0"/>
                <a:cs typeface="+mn-cs"/>
              </a:defRPr>
            </a:pPr>
            <a:endParaRPr lang="es-AR"/>
          </a:p>
        </c:txPr>
        <c:crossAx val="935395256"/>
        <c:crosses val="autoZero"/>
        <c:auto val="1"/>
        <c:lblOffset val="100"/>
        <c:baseTimeUnit val="months"/>
      </c:dateAx>
      <c:valAx>
        <c:axId val="935395256"/>
        <c:scaling>
          <c:orientation val="minMax"/>
        </c:scaling>
        <c:delete val="0"/>
        <c:axPos val="l"/>
        <c:numFmt formatCode="#,##0_ ;[Red]\-#,##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Verdana" panose="020B0604030504040204" pitchFamily="34" charset="0"/>
                <a:ea typeface="Verdana" panose="020B0604030504040204" pitchFamily="34" charset="0"/>
                <a:cs typeface="+mn-cs"/>
              </a:defRPr>
            </a:pPr>
            <a:endParaRPr lang="es-AR"/>
          </a:p>
        </c:txPr>
        <c:crossAx val="935391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Verdana" panose="020B0604030504040204" pitchFamily="34" charset="0"/>
                <a:ea typeface="Verdana" panose="020B0604030504040204" pitchFamily="34" charset="0"/>
                <a:cs typeface="+mn-cs"/>
              </a:defRPr>
            </a:pPr>
            <a:r>
              <a:rPr lang="en-US" sz="1200" b="1"/>
              <a:t>LISTAS</a:t>
            </a:r>
            <a:r>
              <a:rPr lang="en-US" sz="1200" b="1" baseline="0"/>
              <a:t> DE PRECIOS APLICADAS EN CADA MES</a:t>
            </a:r>
            <a:endParaRPr lang="en-US" sz="12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'CF+EERR  Base0'!$AC$401</c:f>
              <c:strCache>
                <c:ptCount val="1"/>
                <c:pt idx="0">
                  <c:v> M2 ACUM. DPTOS </c:v>
                </c:pt>
              </c:strCache>
            </c:strRef>
          </c:tx>
          <c:spPr>
            <a:solidFill>
              <a:srgbClr val="FF9966"/>
            </a:solidFill>
            <a:ln>
              <a:noFill/>
            </a:ln>
            <a:effectLst/>
          </c:spPr>
          <c:invertIfNegative val="0"/>
          <c:cat>
            <c:numRef>
              <c:f>'CF+EERR  Base0'!$AD$399:$BO$399</c:f>
              <c:numCache>
                <c:formatCode>m/d/yyyy</c:formatCode>
                <c:ptCount val="38"/>
                <c:pt idx="0">
                  <c:v>44075</c:v>
                </c:pt>
                <c:pt idx="1">
                  <c:v>44105</c:v>
                </c:pt>
                <c:pt idx="2">
                  <c:v>44136</c:v>
                </c:pt>
                <c:pt idx="3">
                  <c:v>44166</c:v>
                </c:pt>
                <c:pt idx="4">
                  <c:v>44197</c:v>
                </c:pt>
                <c:pt idx="5">
                  <c:v>44228</c:v>
                </c:pt>
                <c:pt idx="6">
                  <c:v>44256</c:v>
                </c:pt>
                <c:pt idx="7">
                  <c:v>44287</c:v>
                </c:pt>
                <c:pt idx="8">
                  <c:v>44317</c:v>
                </c:pt>
                <c:pt idx="9">
                  <c:v>44348</c:v>
                </c:pt>
                <c:pt idx="10">
                  <c:v>44378</c:v>
                </c:pt>
                <c:pt idx="11">
                  <c:v>44409</c:v>
                </c:pt>
                <c:pt idx="12">
                  <c:v>44440</c:v>
                </c:pt>
                <c:pt idx="13">
                  <c:v>44470</c:v>
                </c:pt>
                <c:pt idx="14">
                  <c:v>44501</c:v>
                </c:pt>
                <c:pt idx="15">
                  <c:v>44531</c:v>
                </c:pt>
                <c:pt idx="16">
                  <c:v>44562</c:v>
                </c:pt>
                <c:pt idx="17">
                  <c:v>44593</c:v>
                </c:pt>
                <c:pt idx="18">
                  <c:v>44621</c:v>
                </c:pt>
                <c:pt idx="19">
                  <c:v>44652</c:v>
                </c:pt>
                <c:pt idx="20">
                  <c:v>44682</c:v>
                </c:pt>
                <c:pt idx="21">
                  <c:v>44713</c:v>
                </c:pt>
                <c:pt idx="22">
                  <c:v>44743</c:v>
                </c:pt>
                <c:pt idx="23">
                  <c:v>44774</c:v>
                </c:pt>
                <c:pt idx="24">
                  <c:v>44805</c:v>
                </c:pt>
                <c:pt idx="25">
                  <c:v>44835</c:v>
                </c:pt>
                <c:pt idx="26">
                  <c:v>44866</c:v>
                </c:pt>
                <c:pt idx="27">
                  <c:v>44896</c:v>
                </c:pt>
                <c:pt idx="28">
                  <c:v>44927</c:v>
                </c:pt>
                <c:pt idx="29">
                  <c:v>44958</c:v>
                </c:pt>
                <c:pt idx="30">
                  <c:v>44986</c:v>
                </c:pt>
                <c:pt idx="31">
                  <c:v>45017</c:v>
                </c:pt>
                <c:pt idx="32">
                  <c:v>45047</c:v>
                </c:pt>
                <c:pt idx="33">
                  <c:v>45078</c:v>
                </c:pt>
                <c:pt idx="34">
                  <c:v>45108</c:v>
                </c:pt>
                <c:pt idx="35">
                  <c:v>45139</c:v>
                </c:pt>
                <c:pt idx="36">
                  <c:v>45170</c:v>
                </c:pt>
                <c:pt idx="37">
                  <c:v>45200</c:v>
                </c:pt>
              </c:numCache>
            </c:numRef>
          </c:cat>
          <c:val>
            <c:numRef>
              <c:f>'CF+EERR  Base0'!$AD$401:$BO$401</c:f>
              <c:numCache>
                <c:formatCode>#,##0_ ;[Red]\-#,##0\ </c:formatCode>
                <c:ptCount val="38"/>
                <c:pt idx="0">
                  <c:v>93.068616666666713</c:v>
                </c:pt>
                <c:pt idx="1">
                  <c:v>186.13723333333343</c:v>
                </c:pt>
                <c:pt idx="2">
                  <c:v>279.20585000000017</c:v>
                </c:pt>
                <c:pt idx="3">
                  <c:v>372.27446666666685</c:v>
                </c:pt>
                <c:pt idx="4">
                  <c:v>465.34308333333354</c:v>
                </c:pt>
                <c:pt idx="5">
                  <c:v>558.41170000000022</c:v>
                </c:pt>
                <c:pt idx="6">
                  <c:v>638.18480000000022</c:v>
                </c:pt>
                <c:pt idx="7">
                  <c:v>717.95790000000022</c:v>
                </c:pt>
                <c:pt idx="8">
                  <c:v>797.73100000000022</c:v>
                </c:pt>
                <c:pt idx="9">
                  <c:v>877.50410000000022</c:v>
                </c:pt>
                <c:pt idx="10">
                  <c:v>957.27720000000022</c:v>
                </c:pt>
                <c:pt idx="11">
                  <c:v>1037.0503000000003</c:v>
                </c:pt>
                <c:pt idx="12">
                  <c:v>1103.5278833333336</c:v>
                </c:pt>
                <c:pt idx="13">
                  <c:v>1170.005466666667</c:v>
                </c:pt>
                <c:pt idx="14">
                  <c:v>1236.4830500000003</c:v>
                </c:pt>
                <c:pt idx="15">
                  <c:v>1302.9606333333336</c:v>
                </c:pt>
                <c:pt idx="16">
                  <c:v>1369.4382166666669</c:v>
                </c:pt>
                <c:pt idx="17">
                  <c:v>1435.9158000000002</c:v>
                </c:pt>
                <c:pt idx="18">
                  <c:v>1515.6889000000003</c:v>
                </c:pt>
                <c:pt idx="19">
                  <c:v>1595.4620000000004</c:v>
                </c:pt>
                <c:pt idx="20">
                  <c:v>1675.2351000000006</c:v>
                </c:pt>
                <c:pt idx="21">
                  <c:v>1755.0082000000007</c:v>
                </c:pt>
                <c:pt idx="22">
                  <c:v>1834.7813000000008</c:v>
                </c:pt>
                <c:pt idx="23">
                  <c:v>1914.5544000000009</c:v>
                </c:pt>
                <c:pt idx="24">
                  <c:v>1994.327500000001</c:v>
                </c:pt>
                <c:pt idx="25">
                  <c:v>2074.1006000000011</c:v>
                </c:pt>
                <c:pt idx="26">
                  <c:v>2153.873700000001</c:v>
                </c:pt>
                <c:pt idx="27">
                  <c:v>2233.6468000000009</c:v>
                </c:pt>
                <c:pt idx="28">
                  <c:v>2313.4199000000008</c:v>
                </c:pt>
                <c:pt idx="29">
                  <c:v>2393.1930000000007</c:v>
                </c:pt>
                <c:pt idx="30">
                  <c:v>2459.670583333334</c:v>
                </c:pt>
                <c:pt idx="31">
                  <c:v>2526.1481666666673</c:v>
                </c:pt>
                <c:pt idx="32">
                  <c:v>2592.6257500000006</c:v>
                </c:pt>
                <c:pt idx="33">
                  <c:v>2659.1033333333339</c:v>
                </c:pt>
                <c:pt idx="34">
                  <c:v>2725.5809166666672</c:v>
                </c:pt>
                <c:pt idx="35">
                  <c:v>2792.0585000000005</c:v>
                </c:pt>
                <c:pt idx="36">
                  <c:v>2792.0585000000005</c:v>
                </c:pt>
                <c:pt idx="37">
                  <c:v>2792.0585000000005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17-457E-AF72-47B2EAB6EE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0664384"/>
        <c:axId val="368831448"/>
      </c:barChart>
      <c:lineChart>
        <c:grouping val="standard"/>
        <c:varyColors val="0"/>
        <c:ser>
          <c:idx val="0"/>
          <c:order val="0"/>
          <c:tx>
            <c:strRef>
              <c:f>'CF+EERR  Base0'!$AC$400</c:f>
              <c:strCache>
                <c:ptCount val="1"/>
                <c:pt idx="0">
                  <c:v> LISTA DE PRECIOS DPTOS </c:v>
                </c:pt>
              </c:strCache>
            </c:strRef>
          </c:tx>
          <c:spPr>
            <a:ln w="63500" cap="rnd">
              <a:solidFill>
                <a:schemeClr val="tx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'CF+EERR  Base0'!$AD$399:$BO$399</c:f>
              <c:numCache>
                <c:formatCode>m/d/yyyy</c:formatCode>
                <c:ptCount val="38"/>
                <c:pt idx="0">
                  <c:v>44075</c:v>
                </c:pt>
                <c:pt idx="1">
                  <c:v>44105</c:v>
                </c:pt>
                <c:pt idx="2">
                  <c:v>44136</c:v>
                </c:pt>
                <c:pt idx="3">
                  <c:v>44166</c:v>
                </c:pt>
                <c:pt idx="4">
                  <c:v>44197</c:v>
                </c:pt>
                <c:pt idx="5">
                  <c:v>44228</c:v>
                </c:pt>
                <c:pt idx="6">
                  <c:v>44256</c:v>
                </c:pt>
                <c:pt idx="7">
                  <c:v>44287</c:v>
                </c:pt>
                <c:pt idx="8">
                  <c:v>44317</c:v>
                </c:pt>
                <c:pt idx="9">
                  <c:v>44348</c:v>
                </c:pt>
                <c:pt idx="10">
                  <c:v>44378</c:v>
                </c:pt>
                <c:pt idx="11">
                  <c:v>44409</c:v>
                </c:pt>
                <c:pt idx="12">
                  <c:v>44440</c:v>
                </c:pt>
                <c:pt idx="13">
                  <c:v>44470</c:v>
                </c:pt>
                <c:pt idx="14">
                  <c:v>44501</c:v>
                </c:pt>
                <c:pt idx="15">
                  <c:v>44531</c:v>
                </c:pt>
                <c:pt idx="16">
                  <c:v>44562</c:v>
                </c:pt>
                <c:pt idx="17">
                  <c:v>44593</c:v>
                </c:pt>
                <c:pt idx="18">
                  <c:v>44621</c:v>
                </c:pt>
                <c:pt idx="19">
                  <c:v>44652</c:v>
                </c:pt>
                <c:pt idx="20">
                  <c:v>44682</c:v>
                </c:pt>
                <c:pt idx="21">
                  <c:v>44713</c:v>
                </c:pt>
                <c:pt idx="22">
                  <c:v>44743</c:v>
                </c:pt>
                <c:pt idx="23">
                  <c:v>44774</c:v>
                </c:pt>
                <c:pt idx="24">
                  <c:v>44805</c:v>
                </c:pt>
                <c:pt idx="25">
                  <c:v>44835</c:v>
                </c:pt>
                <c:pt idx="26">
                  <c:v>44866</c:v>
                </c:pt>
                <c:pt idx="27">
                  <c:v>44896</c:v>
                </c:pt>
                <c:pt idx="28">
                  <c:v>44927</c:v>
                </c:pt>
                <c:pt idx="29">
                  <c:v>44958</c:v>
                </c:pt>
                <c:pt idx="30">
                  <c:v>44986</c:v>
                </c:pt>
                <c:pt idx="31">
                  <c:v>45017</c:v>
                </c:pt>
                <c:pt idx="32">
                  <c:v>45047</c:v>
                </c:pt>
                <c:pt idx="33">
                  <c:v>45078</c:v>
                </c:pt>
                <c:pt idx="34">
                  <c:v>45108</c:v>
                </c:pt>
                <c:pt idx="35">
                  <c:v>45139</c:v>
                </c:pt>
                <c:pt idx="36">
                  <c:v>45170</c:v>
                </c:pt>
                <c:pt idx="37">
                  <c:v>45200</c:v>
                </c:pt>
              </c:numCache>
            </c:numRef>
          </c:cat>
          <c:val>
            <c:numRef>
              <c:f>'CF+EERR  Base0'!$AD$400:$BO$400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17-457E-AF72-47B2EAB6EEF8}"/>
            </c:ext>
          </c:extLst>
        </c:ser>
        <c:ser>
          <c:idx val="2"/>
          <c:order val="2"/>
          <c:tx>
            <c:strRef>
              <c:f>'CF+EERR  Base0'!$AC$402</c:f>
              <c:strCache>
                <c:ptCount val="1"/>
                <c:pt idx="0">
                  <c:v> LISTA DE PRECIOS COCHERAS </c:v>
                </c:pt>
              </c:strCache>
            </c:strRef>
          </c:tx>
          <c:spPr>
            <a:ln w="857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'CF+EERR  Base0'!$AD$399:$BO$399</c:f>
              <c:numCache>
                <c:formatCode>m/d/yyyy</c:formatCode>
                <c:ptCount val="38"/>
                <c:pt idx="0">
                  <c:v>44075</c:v>
                </c:pt>
                <c:pt idx="1">
                  <c:v>44105</c:v>
                </c:pt>
                <c:pt idx="2">
                  <c:v>44136</c:v>
                </c:pt>
                <c:pt idx="3">
                  <c:v>44166</c:v>
                </c:pt>
                <c:pt idx="4">
                  <c:v>44197</c:v>
                </c:pt>
                <c:pt idx="5">
                  <c:v>44228</c:v>
                </c:pt>
                <c:pt idx="6">
                  <c:v>44256</c:v>
                </c:pt>
                <c:pt idx="7">
                  <c:v>44287</c:v>
                </c:pt>
                <c:pt idx="8">
                  <c:v>44317</c:v>
                </c:pt>
                <c:pt idx="9">
                  <c:v>44348</c:v>
                </c:pt>
                <c:pt idx="10">
                  <c:v>44378</c:v>
                </c:pt>
                <c:pt idx="11">
                  <c:v>44409</c:v>
                </c:pt>
                <c:pt idx="12">
                  <c:v>44440</c:v>
                </c:pt>
                <c:pt idx="13">
                  <c:v>44470</c:v>
                </c:pt>
                <c:pt idx="14">
                  <c:v>44501</c:v>
                </c:pt>
                <c:pt idx="15">
                  <c:v>44531</c:v>
                </c:pt>
                <c:pt idx="16">
                  <c:v>44562</c:v>
                </c:pt>
                <c:pt idx="17">
                  <c:v>44593</c:v>
                </c:pt>
                <c:pt idx="18">
                  <c:v>44621</c:v>
                </c:pt>
                <c:pt idx="19">
                  <c:v>44652</c:v>
                </c:pt>
                <c:pt idx="20">
                  <c:v>44682</c:v>
                </c:pt>
                <c:pt idx="21">
                  <c:v>44713</c:v>
                </c:pt>
                <c:pt idx="22">
                  <c:v>44743</c:v>
                </c:pt>
                <c:pt idx="23">
                  <c:v>44774</c:v>
                </c:pt>
                <c:pt idx="24">
                  <c:v>44805</c:v>
                </c:pt>
                <c:pt idx="25">
                  <c:v>44835</c:v>
                </c:pt>
                <c:pt idx="26">
                  <c:v>44866</c:v>
                </c:pt>
                <c:pt idx="27">
                  <c:v>44896</c:v>
                </c:pt>
                <c:pt idx="28">
                  <c:v>44927</c:v>
                </c:pt>
                <c:pt idx="29">
                  <c:v>44958</c:v>
                </c:pt>
                <c:pt idx="30">
                  <c:v>44986</c:v>
                </c:pt>
                <c:pt idx="31">
                  <c:v>45017</c:v>
                </c:pt>
                <c:pt idx="32">
                  <c:v>45047</c:v>
                </c:pt>
                <c:pt idx="33">
                  <c:v>45078</c:v>
                </c:pt>
                <c:pt idx="34">
                  <c:v>45108</c:v>
                </c:pt>
                <c:pt idx="35">
                  <c:v>45139</c:v>
                </c:pt>
                <c:pt idx="36">
                  <c:v>45170</c:v>
                </c:pt>
                <c:pt idx="37">
                  <c:v>45200</c:v>
                </c:pt>
              </c:numCache>
            </c:numRef>
          </c:cat>
          <c:val>
            <c:numRef>
              <c:f>'CF+EERR  Base0'!$AD$402:$BO$402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17-457E-AF72-47B2EAB6EEF8}"/>
            </c:ext>
          </c:extLst>
        </c:ser>
        <c:ser>
          <c:idx val="3"/>
          <c:order val="3"/>
          <c:tx>
            <c:strRef>
              <c:f>'CF+EERR  Base0'!$AC$403</c:f>
              <c:strCache>
                <c:ptCount val="1"/>
                <c:pt idx="0">
                  <c:v> M2 ACUM. COCHERAS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'CF+EERR  Base0'!$AD$399:$BO$399</c:f>
              <c:numCache>
                <c:formatCode>m/d/yyyy</c:formatCode>
                <c:ptCount val="38"/>
                <c:pt idx="0">
                  <c:v>44075</c:v>
                </c:pt>
                <c:pt idx="1">
                  <c:v>44105</c:v>
                </c:pt>
                <c:pt idx="2">
                  <c:v>44136</c:v>
                </c:pt>
                <c:pt idx="3">
                  <c:v>44166</c:v>
                </c:pt>
                <c:pt idx="4">
                  <c:v>44197</c:v>
                </c:pt>
                <c:pt idx="5">
                  <c:v>44228</c:v>
                </c:pt>
                <c:pt idx="6">
                  <c:v>44256</c:v>
                </c:pt>
                <c:pt idx="7">
                  <c:v>44287</c:v>
                </c:pt>
                <c:pt idx="8">
                  <c:v>44317</c:v>
                </c:pt>
                <c:pt idx="9">
                  <c:v>44348</c:v>
                </c:pt>
                <c:pt idx="10">
                  <c:v>44378</c:v>
                </c:pt>
                <c:pt idx="11">
                  <c:v>44409</c:v>
                </c:pt>
                <c:pt idx="12">
                  <c:v>44440</c:v>
                </c:pt>
                <c:pt idx="13">
                  <c:v>44470</c:v>
                </c:pt>
                <c:pt idx="14">
                  <c:v>44501</c:v>
                </c:pt>
                <c:pt idx="15">
                  <c:v>44531</c:v>
                </c:pt>
                <c:pt idx="16">
                  <c:v>44562</c:v>
                </c:pt>
                <c:pt idx="17">
                  <c:v>44593</c:v>
                </c:pt>
                <c:pt idx="18">
                  <c:v>44621</c:v>
                </c:pt>
                <c:pt idx="19">
                  <c:v>44652</c:v>
                </c:pt>
                <c:pt idx="20">
                  <c:v>44682</c:v>
                </c:pt>
                <c:pt idx="21">
                  <c:v>44713</c:v>
                </c:pt>
                <c:pt idx="22">
                  <c:v>44743</c:v>
                </c:pt>
                <c:pt idx="23">
                  <c:v>44774</c:v>
                </c:pt>
                <c:pt idx="24">
                  <c:v>44805</c:v>
                </c:pt>
                <c:pt idx="25">
                  <c:v>44835</c:v>
                </c:pt>
                <c:pt idx="26">
                  <c:v>44866</c:v>
                </c:pt>
                <c:pt idx="27">
                  <c:v>44896</c:v>
                </c:pt>
                <c:pt idx="28">
                  <c:v>44927</c:v>
                </c:pt>
                <c:pt idx="29">
                  <c:v>44958</c:v>
                </c:pt>
                <c:pt idx="30">
                  <c:v>44986</c:v>
                </c:pt>
                <c:pt idx="31">
                  <c:v>45017</c:v>
                </c:pt>
                <c:pt idx="32">
                  <c:v>45047</c:v>
                </c:pt>
                <c:pt idx="33">
                  <c:v>45078</c:v>
                </c:pt>
                <c:pt idx="34">
                  <c:v>45108</c:v>
                </c:pt>
                <c:pt idx="35">
                  <c:v>45139</c:v>
                </c:pt>
                <c:pt idx="36">
                  <c:v>45170</c:v>
                </c:pt>
                <c:pt idx="37">
                  <c:v>45200</c:v>
                </c:pt>
              </c:numCache>
            </c:numRef>
          </c:cat>
          <c:val>
            <c:numRef>
              <c:f>'CF+EERR  Base0'!$AD$403:$BO$403</c:f>
              <c:numCache>
                <c:formatCode>#,##0_ ;[Red]\-#,##0\ </c:formatCode>
                <c:ptCount val="38"/>
                <c:pt idx="0">
                  <c:v>33.833333333333336</c:v>
                </c:pt>
                <c:pt idx="1">
                  <c:v>67.666666666666671</c:v>
                </c:pt>
                <c:pt idx="2">
                  <c:v>101.5</c:v>
                </c:pt>
                <c:pt idx="3">
                  <c:v>135.33333333333334</c:v>
                </c:pt>
                <c:pt idx="4">
                  <c:v>169.16666666666669</c:v>
                </c:pt>
                <c:pt idx="5">
                  <c:v>203.00000000000003</c:v>
                </c:pt>
                <c:pt idx="6">
                  <c:v>232.00000000000003</c:v>
                </c:pt>
                <c:pt idx="7">
                  <c:v>261</c:v>
                </c:pt>
                <c:pt idx="8">
                  <c:v>290</c:v>
                </c:pt>
                <c:pt idx="9">
                  <c:v>319</c:v>
                </c:pt>
                <c:pt idx="10">
                  <c:v>348</c:v>
                </c:pt>
                <c:pt idx="11">
                  <c:v>377</c:v>
                </c:pt>
                <c:pt idx="12">
                  <c:v>401.16666666666669</c:v>
                </c:pt>
                <c:pt idx="13">
                  <c:v>425.33333333333337</c:v>
                </c:pt>
                <c:pt idx="14">
                  <c:v>449.50000000000006</c:v>
                </c:pt>
                <c:pt idx="15">
                  <c:v>473.66666666666674</c:v>
                </c:pt>
                <c:pt idx="16">
                  <c:v>497.83333333333343</c:v>
                </c:pt>
                <c:pt idx="17">
                  <c:v>522.00000000000011</c:v>
                </c:pt>
                <c:pt idx="18">
                  <c:v>551.00000000000011</c:v>
                </c:pt>
                <c:pt idx="19">
                  <c:v>580.00000000000011</c:v>
                </c:pt>
                <c:pt idx="20">
                  <c:v>609.00000000000011</c:v>
                </c:pt>
                <c:pt idx="21">
                  <c:v>638.00000000000011</c:v>
                </c:pt>
                <c:pt idx="22">
                  <c:v>667.00000000000011</c:v>
                </c:pt>
                <c:pt idx="23">
                  <c:v>696.00000000000011</c:v>
                </c:pt>
                <c:pt idx="24">
                  <c:v>725.00000000000011</c:v>
                </c:pt>
                <c:pt idx="25">
                  <c:v>754.00000000000011</c:v>
                </c:pt>
                <c:pt idx="26">
                  <c:v>783.00000000000011</c:v>
                </c:pt>
                <c:pt idx="27">
                  <c:v>812.00000000000011</c:v>
                </c:pt>
                <c:pt idx="28">
                  <c:v>841.00000000000011</c:v>
                </c:pt>
                <c:pt idx="29">
                  <c:v>870.00000000000011</c:v>
                </c:pt>
                <c:pt idx="30">
                  <c:v>894.16666666666674</c:v>
                </c:pt>
                <c:pt idx="31">
                  <c:v>918.33333333333337</c:v>
                </c:pt>
                <c:pt idx="32">
                  <c:v>942.5</c:v>
                </c:pt>
                <c:pt idx="33">
                  <c:v>966.66666666666663</c:v>
                </c:pt>
                <c:pt idx="34">
                  <c:v>990.83333333333326</c:v>
                </c:pt>
                <c:pt idx="35">
                  <c:v>1014.9999999999999</c:v>
                </c:pt>
                <c:pt idx="36">
                  <c:v>1014.9999999999999</c:v>
                </c:pt>
                <c:pt idx="37">
                  <c:v>1014.9999999999999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717-457E-AF72-47B2EAB6EE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6586656"/>
        <c:axId val="366586000"/>
      </c:lineChart>
      <c:dateAx>
        <c:axId val="36658665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Verdana" panose="020B0604030504040204" pitchFamily="34" charset="0"/>
                <a:ea typeface="Verdana" panose="020B0604030504040204" pitchFamily="34" charset="0"/>
                <a:cs typeface="+mn-cs"/>
              </a:defRPr>
            </a:pPr>
            <a:endParaRPr lang="es-AR"/>
          </a:p>
        </c:txPr>
        <c:crossAx val="366586000"/>
        <c:crosses val="autoZero"/>
        <c:auto val="1"/>
        <c:lblOffset val="100"/>
        <c:baseTimeUnit val="months"/>
      </c:dateAx>
      <c:valAx>
        <c:axId val="366586000"/>
        <c:scaling>
          <c:orientation val="minMax"/>
          <c:max val="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Verdana" panose="020B0604030504040204" pitchFamily="34" charset="0"/>
                <a:ea typeface="Verdana" panose="020B0604030504040204" pitchFamily="34" charset="0"/>
                <a:cs typeface="+mn-cs"/>
              </a:defRPr>
            </a:pPr>
            <a:endParaRPr lang="es-AR"/>
          </a:p>
        </c:txPr>
        <c:crossAx val="366586656"/>
        <c:crosses val="autoZero"/>
        <c:crossBetween val="between"/>
        <c:majorUnit val="1"/>
        <c:minorUnit val="1"/>
      </c:valAx>
      <c:valAx>
        <c:axId val="368831448"/>
        <c:scaling>
          <c:orientation val="minMax"/>
        </c:scaling>
        <c:delete val="0"/>
        <c:axPos val="r"/>
        <c:numFmt formatCode="#,##0_ ;[Red]\-#,##0\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Verdana" panose="020B0604030504040204" pitchFamily="34" charset="0"/>
                <a:ea typeface="Verdana" panose="020B0604030504040204" pitchFamily="34" charset="0"/>
                <a:cs typeface="+mn-cs"/>
              </a:defRPr>
            </a:pPr>
            <a:endParaRPr lang="es-AR"/>
          </a:p>
        </c:txPr>
        <c:crossAx val="660664384"/>
        <c:crosses val="max"/>
        <c:crossBetween val="between"/>
      </c:valAx>
      <c:dateAx>
        <c:axId val="660664384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368831448"/>
        <c:crosses val="autoZero"/>
        <c:auto val="1"/>
        <c:lblOffset val="100"/>
        <c:baseTimeUnit val="months"/>
        <c:majorUnit val="1"/>
        <c:minorUnit val="1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Verdana" panose="020B0604030504040204" pitchFamily="34" charset="0"/>
          <a:ea typeface="Verdana" panose="020B0604030504040204" pitchFamily="34" charset="0"/>
        </a:defRPr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5045488352444933"/>
          <c:y val="0.15391642991564791"/>
          <c:w val="0.51538490955403726"/>
          <c:h val="0.78138998812767857"/>
        </c:manualLayout>
      </c:layout>
      <c:doughnutChart>
        <c:varyColors val="1"/>
        <c:ser>
          <c:idx val="0"/>
          <c:order val="0"/>
          <c:tx>
            <c:strRef>
              <c:f>'Inputs  Base0'!$C$16</c:f>
              <c:strCache>
                <c:ptCount val="1"/>
                <c:pt idx="0">
                  <c:v>%</c:v>
                </c:pt>
              </c:strCache>
            </c:strRef>
          </c:tx>
          <c:dPt>
            <c:idx val="0"/>
            <c:bubble3D val="0"/>
            <c:spPr>
              <a:solidFill>
                <a:schemeClr val="accent6">
                  <a:shade val="76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EC5-459E-A2DA-EF3798FA0C47}"/>
              </c:ext>
            </c:extLst>
          </c:dPt>
          <c:dPt>
            <c:idx val="1"/>
            <c:bubble3D val="0"/>
            <c:spPr>
              <a:solidFill>
                <a:schemeClr val="accent6">
                  <a:tint val="77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EC5-459E-A2DA-EF3798FA0C47}"/>
              </c:ext>
            </c:extLst>
          </c:dPt>
          <c:dLbls>
            <c:dLbl>
              <c:idx val="0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5251324927454414"/>
                      <c:h val="0.2632380952380952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2EC5-459E-A2DA-EF3798FA0C47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70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3107961504811895"/>
                      <c:h val="0.2779370971720513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2EC5-459E-A2DA-EF3798FA0C4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6350" cap="flat" cmpd="sng" algn="ctr">
                  <a:solidFill>
                    <a:schemeClr val="tx1"/>
                  </a:solidFill>
                  <a:prstDash val="solid"/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'Inputs  Base0'!$B$17:$B$18</c:f>
              <c:strCache>
                <c:ptCount val="2"/>
                <c:pt idx="0">
                  <c:v>DEPARTAMENTOS </c:v>
                </c:pt>
                <c:pt idx="1">
                  <c:v>COCHERAS</c:v>
                </c:pt>
              </c:strCache>
            </c:strRef>
          </c:cat>
          <c:val>
            <c:numRef>
              <c:f>'Inputs  Base0'!$C$17:$C$18</c:f>
              <c:numCache>
                <c:formatCode>0%</c:formatCode>
                <c:ptCount val="2"/>
                <c:pt idx="0">
                  <c:v>0.25093632958801498</c:v>
                </c:pt>
                <c:pt idx="1">
                  <c:v>0.74906367041198507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EC5-459E-A2DA-EF3798FA0C47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6350" cap="flat" cmpd="sng" algn="ctr">
      <a:noFill/>
      <a:prstDash val="solid"/>
      <a:round/>
    </a:ln>
    <a:effectLst/>
  </c:spPr>
  <c:txPr>
    <a:bodyPr/>
    <a:lstStyle/>
    <a:p>
      <a:pPr>
        <a:defRPr sz="1050" b="1"/>
      </a:pPr>
      <a:endParaRPr lang="es-AR"/>
    </a:p>
  </c:txPr>
  <c:printSettings>
    <c:headerFooter/>
    <c:pageMargins b="0.75000000000000699" l="0.70000000000000062" r="0.70000000000000062" t="0.75000000000000699" header="0.30000000000000032" footer="0.3000000000000003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1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8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2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80284</xdr:colOff>
      <xdr:row>6</xdr:row>
      <xdr:rowOff>99888</xdr:rowOff>
    </xdr:from>
    <xdr:to>
      <xdr:col>12</xdr:col>
      <xdr:colOff>933450</xdr:colOff>
      <xdr:row>28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C594423-CD58-4085-9FAB-E433F408F4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61417</xdr:colOff>
      <xdr:row>28</xdr:row>
      <xdr:rowOff>192632</xdr:rowOff>
    </xdr:from>
    <xdr:to>
      <xdr:col>12</xdr:col>
      <xdr:colOff>910688</xdr:colOff>
      <xdr:row>49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B8F77F0-3470-49F2-97A2-52B9AC4060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797717</xdr:colOff>
      <xdr:row>13</xdr:row>
      <xdr:rowOff>83344</xdr:rowOff>
    </xdr:from>
    <xdr:to>
      <xdr:col>7</xdr:col>
      <xdr:colOff>833438</xdr:colOff>
      <xdr:row>21</xdr:row>
      <xdr:rowOff>23812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DFCE0774-C1B1-4058-9D92-4556DB8EB4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ranky/AppData/Local/Temp/Rar$DI00.867/CONSU%20ECIPSA/EVALUACIONES%20ECON-FIN/bases/WINDOWS/TEMP/Mis%20documentos/PROYECCI/DMSA/NUEEMS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WINDOWS\TEMP\Mis%20documentos\PROYECCI\DMSA\NUEEMSA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ranky/AppData/Local/Temp/Rar$DI00.867/CONSU%20ECIPSA/EVALUACIONES%20ECON-FIN/bases/WINDOWS/TEMP/Mis%20documentos/Acciones/Holding/T&amp;D/T&amp;D-408'presupuesto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WINDOWS\TEMP\Mis%20documentos\Acciones\Holding\T&amp;D\T&amp;D-408'presupuesto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axi%204-3-2002\WINDOWS\TEMP\Concesionarias\Automund\Flujos\MODBONET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is%20documentos\JPERALTA\AGROINDUSTRIA\temas%20especiales\INFO%20fky\EOAF\EOAF%20TITTARELLI%2031.10.03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onsu/OneDrive/ARCHIVOS%20-%20laborales%20y%20profesionales/.%20Entorno%20Anal&#237;tico/CLIENTES/M.AMENGUAL/Modelo%20Gesti&#243;n%20Movimientos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ANTE\Adm.%20Ventas\Mis%20documentos\JPERALTA\AGROINDUSTRIA\temas%20especiales\INFO%20fky\EOAF\EOAF%20TITTARELLI%2031.10.03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ww.tittarellivosa.com.ar/Mis%20documentos/JPERALTA/AGROINDUSTRIA/temas%20especiales/INFO%20fky/EOAF/EOAF%20TITTARELLI%2031.10.0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</sheetNames>
    <sheetDataSet>
      <sheetData sheetId="0" refreshError="1">
        <row r="74">
          <cell r="B74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</sheetNames>
    <sheetDataSet>
      <sheetData sheetId="0" refreshError="1">
        <row r="74">
          <cell r="B74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ructura"/>
      <sheetName val="Gastos"/>
      <sheetName val="Impuestos"/>
      <sheetName val="Hoja2"/>
      <sheetName val="Presup"/>
      <sheetName val="Hoja1"/>
      <sheetName val="CF"/>
      <sheetName val="Gráfico2"/>
      <sheetName val="Terrenos"/>
      <sheetName val="Costos Proyectos"/>
      <sheetName val="PlanTrabajos"/>
      <sheetName val="Ctotal1"/>
      <sheetName val="Computo Obra Vial"/>
      <sheetName val="datos"/>
      <sheetName val="Precios Obra Vial"/>
      <sheetName val="Redes"/>
      <sheetName val="avance obra"/>
      <sheetName val="PTBANDAS"/>
    </sheetNames>
    <sheetDataSet>
      <sheetData sheetId="0"/>
      <sheetData sheetId="1"/>
      <sheetData sheetId="2"/>
      <sheetData sheetId="3"/>
      <sheetData sheetId="4" refreshError="1">
        <row r="31">
          <cell r="A31">
            <v>770</v>
          </cell>
          <cell r="B31">
            <v>872</v>
          </cell>
        </row>
        <row r="32">
          <cell r="B32">
            <v>5</v>
          </cell>
        </row>
      </sheetData>
      <sheetData sheetId="5"/>
      <sheetData sheetId="6"/>
      <sheetData sheetId="7" refreshError="1"/>
      <sheetData sheetId="8"/>
      <sheetData sheetId="9"/>
      <sheetData sheetId="10"/>
      <sheetData sheetId="11"/>
      <sheetData sheetId="12"/>
      <sheetData sheetId="13" refreshError="1">
        <row r="25">
          <cell r="B25">
            <v>150</v>
          </cell>
        </row>
        <row r="27">
          <cell r="B27">
            <v>95</v>
          </cell>
        </row>
        <row r="64">
          <cell r="B64">
            <v>50</v>
          </cell>
        </row>
        <row r="68">
          <cell r="B68">
            <v>10</v>
          </cell>
        </row>
        <row r="71">
          <cell r="B71">
            <v>11</v>
          </cell>
        </row>
        <row r="72">
          <cell r="B72">
            <v>0</v>
          </cell>
        </row>
        <row r="73">
          <cell r="B73">
            <v>10</v>
          </cell>
        </row>
        <row r="74">
          <cell r="B74">
            <v>10</v>
          </cell>
        </row>
        <row r="76">
          <cell r="B76">
            <v>0</v>
          </cell>
        </row>
        <row r="77">
          <cell r="B77">
            <v>0</v>
          </cell>
        </row>
        <row r="78">
          <cell r="B78">
            <v>0</v>
          </cell>
        </row>
        <row r="85">
          <cell r="B85">
            <v>7.0000000000000007E-2</v>
          </cell>
        </row>
        <row r="86">
          <cell r="B86">
            <v>0.05</v>
          </cell>
        </row>
      </sheetData>
      <sheetData sheetId="14"/>
      <sheetData sheetId="15"/>
      <sheetData sheetId="16"/>
      <sheetData sheetId="17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ructura"/>
      <sheetName val="Gastos"/>
      <sheetName val="Impuestos"/>
      <sheetName val="Hoja2"/>
      <sheetName val="Presup"/>
      <sheetName val="Hoja1"/>
      <sheetName val="CF"/>
      <sheetName val="Gráfico2"/>
      <sheetName val="Terrenos"/>
      <sheetName val="Costos Proyectos"/>
      <sheetName val="PlanTrabajos"/>
      <sheetName val="Ctotal1"/>
      <sheetName val="Computo Obra Vial"/>
      <sheetName val="datos"/>
      <sheetName val="Precios Obra Vial"/>
      <sheetName val="Redes"/>
      <sheetName val="avance obra"/>
      <sheetName val="PTBANDAS"/>
    </sheetNames>
    <sheetDataSet>
      <sheetData sheetId="0"/>
      <sheetData sheetId="1"/>
      <sheetData sheetId="2"/>
      <sheetData sheetId="3"/>
      <sheetData sheetId="4" refreshError="1">
        <row r="31">
          <cell r="A31">
            <v>770</v>
          </cell>
          <cell r="B31">
            <v>872</v>
          </cell>
        </row>
        <row r="32">
          <cell r="B32">
            <v>5</v>
          </cell>
        </row>
      </sheetData>
      <sheetData sheetId="5"/>
      <sheetData sheetId="6"/>
      <sheetData sheetId="7" refreshError="1"/>
      <sheetData sheetId="8"/>
      <sheetData sheetId="9"/>
      <sheetData sheetId="10"/>
      <sheetData sheetId="11"/>
      <sheetData sheetId="12"/>
      <sheetData sheetId="13" refreshError="1">
        <row r="25">
          <cell r="B25">
            <v>150</v>
          </cell>
        </row>
        <row r="27">
          <cell r="B27">
            <v>95</v>
          </cell>
        </row>
        <row r="64">
          <cell r="B64">
            <v>50</v>
          </cell>
        </row>
        <row r="68">
          <cell r="B68">
            <v>10</v>
          </cell>
        </row>
        <row r="71">
          <cell r="B71">
            <v>11</v>
          </cell>
        </row>
        <row r="72">
          <cell r="B72">
            <v>0</v>
          </cell>
        </row>
        <row r="73">
          <cell r="B73">
            <v>10</v>
          </cell>
        </row>
        <row r="74">
          <cell r="B74">
            <v>10</v>
          </cell>
        </row>
        <row r="76">
          <cell r="B76">
            <v>0</v>
          </cell>
        </row>
        <row r="77">
          <cell r="B77">
            <v>0</v>
          </cell>
        </row>
        <row r="78">
          <cell r="B78">
            <v>0</v>
          </cell>
        </row>
        <row r="85">
          <cell r="B85">
            <v>7.0000000000000007E-2</v>
          </cell>
        </row>
        <row r="86">
          <cell r="B86">
            <v>0.05</v>
          </cell>
        </row>
      </sheetData>
      <sheetData sheetId="14"/>
      <sheetData sheetId="15"/>
      <sheetData sheetId="16"/>
      <sheetData sheetId="17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misas"/>
      <sheetName val="Modelo"/>
      <sheetName val="nucleo"/>
      <sheetName val="salidas I"/>
      <sheetName val="salidas II"/>
      <sheetName val="graficos"/>
      <sheetName val="IVA"/>
      <sheetName val="anexos"/>
      <sheetName val="Hoja14"/>
      <sheetName val="Hoja16"/>
      <sheetName val="Hoja17"/>
      <sheetName val="Módulo1"/>
      <sheetName val="Módulo2"/>
      <sheetName val="Módulo3"/>
      <sheetName val="Módulo4"/>
      <sheetName val="Módulo5"/>
      <sheetName val="Módulo6"/>
      <sheetName val="Módulo7"/>
      <sheetName val="Module1"/>
      <sheetName val="Módulo8"/>
      <sheetName val="Módulo9"/>
    </sheetNames>
    <sheetDataSet>
      <sheetData sheetId="0"/>
      <sheetData sheetId="1" refreshError="1">
        <row r="117">
          <cell r="B117" t="str">
            <v>Cash Flow Proyectado (Método Directo)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 llave"/>
      <sheetName val="Controles"/>
      <sheetName val="Comparativo"/>
      <sheetName val="sit pat"/>
      <sheetName val="Asientos"/>
      <sheetName val="AxI"/>
      <sheetName val="RT 19"/>
      <sheetName val="RT9"/>
    </sheetNames>
    <sheetDataSet>
      <sheetData sheetId="0"/>
      <sheetData sheetId="1" refreshError="1">
        <row r="21">
          <cell r="G21" t="str">
            <v>OK</v>
          </cell>
        </row>
        <row r="22">
          <cell r="G22" t="str">
            <v>OK</v>
          </cell>
        </row>
        <row r="23">
          <cell r="G23" t="str">
            <v>OK</v>
          </cell>
        </row>
        <row r="24">
          <cell r="G24" t="str">
            <v>OK</v>
          </cell>
        </row>
        <row r="25">
          <cell r="G25" t="str">
            <v>OK</v>
          </cell>
        </row>
        <row r="26">
          <cell r="G26" t="str">
            <v>OK</v>
          </cell>
        </row>
        <row r="27">
          <cell r="G27" t="str">
            <v>OK</v>
          </cell>
        </row>
        <row r="30">
          <cell r="G30" t="str">
            <v>OK</v>
          </cell>
        </row>
        <row r="31">
          <cell r="G31" t="str">
            <v>OK</v>
          </cell>
        </row>
        <row r="32">
          <cell r="G32" t="str">
            <v>OK</v>
          </cell>
        </row>
        <row r="33">
          <cell r="G33" t="str">
            <v>OK</v>
          </cell>
        </row>
        <row r="34">
          <cell r="G34" t="str">
            <v>OK</v>
          </cell>
        </row>
        <row r="35">
          <cell r="G35" t="str">
            <v>OK</v>
          </cell>
        </row>
        <row r="38">
          <cell r="G38" t="str">
            <v>OK</v>
          </cell>
        </row>
        <row r="39">
          <cell r="G39" t="str">
            <v>OK</v>
          </cell>
        </row>
        <row r="48">
          <cell r="B48" t="str">
            <v>Correcciones al resultado</v>
          </cell>
        </row>
        <row r="49">
          <cell r="B49" t="str">
            <v>Flujos operativos</v>
          </cell>
        </row>
        <row r="50">
          <cell r="B50" t="str">
            <v>Flujos de Inversión</v>
          </cell>
        </row>
        <row r="51">
          <cell r="B51" t="str">
            <v>Flujos financieros</v>
          </cell>
        </row>
      </sheetData>
      <sheetData sheetId="2"/>
      <sheetData sheetId="3"/>
      <sheetData sheetId="4" refreshError="1">
        <row r="11">
          <cell r="A11" t="str">
            <v>Bienes de Uso NC</v>
          </cell>
          <cell r="B11">
            <v>104638.68</v>
          </cell>
        </row>
        <row r="12">
          <cell r="A12" t="str">
            <v>Amortización de bs. de uso</v>
          </cell>
          <cell r="C12">
            <v>104638.68</v>
          </cell>
        </row>
        <row r="14">
          <cell r="A14" t="str">
            <v>Compras de bienes de uso</v>
          </cell>
        </row>
        <row r="15">
          <cell r="A15" t="str">
            <v>Bienes de Uso NC</v>
          </cell>
          <cell r="C15">
            <v>0</v>
          </cell>
        </row>
        <row r="17">
          <cell r="A17" t="str">
            <v>Bienes de Uso NC</v>
          </cell>
        </row>
        <row r="18">
          <cell r="A18" t="str">
            <v>Resultado venta de Bs. Uso</v>
          </cell>
        </row>
        <row r="19">
          <cell r="A19" t="str">
            <v>Ventas de bienes de uso</v>
          </cell>
          <cell r="C19">
            <v>0</v>
          </cell>
        </row>
        <row r="21">
          <cell r="A21" t="str">
            <v>Activos Intangibles NC</v>
          </cell>
          <cell r="B21">
            <v>80842.320000000007</v>
          </cell>
        </row>
        <row r="22">
          <cell r="A22" t="str">
            <v>Amortización de intangibles</v>
          </cell>
          <cell r="C22">
            <v>80842.320000000007</v>
          </cell>
        </row>
        <row r="24">
          <cell r="A24" t="str">
            <v>Activos Intangibles NC</v>
          </cell>
          <cell r="B24">
            <v>-33132</v>
          </cell>
        </row>
        <row r="25">
          <cell r="A25" t="str">
            <v>Resultado por tenencia</v>
          </cell>
          <cell r="C25">
            <v>-33132</v>
          </cell>
        </row>
        <row r="28">
          <cell r="A28" t="str">
            <v>Resultado Extraordianrio</v>
          </cell>
          <cell r="B28">
            <v>2623263</v>
          </cell>
        </row>
        <row r="29">
          <cell r="A29" t="str">
            <v>Otros Créditos</v>
          </cell>
          <cell r="C29">
            <v>2623263</v>
          </cell>
        </row>
        <row r="31">
          <cell r="A31" t="str">
            <v>Resultados no asignados</v>
          </cell>
          <cell r="B31">
            <v>1877119</v>
          </cell>
        </row>
        <row r="32">
          <cell r="A32" t="str">
            <v>AREA</v>
          </cell>
          <cell r="C32">
            <v>1877119</v>
          </cell>
        </row>
        <row r="37">
          <cell r="A37" t="str">
            <v>Concursal Otros</v>
          </cell>
          <cell r="B37">
            <v>540209</v>
          </cell>
        </row>
        <row r="38">
          <cell r="A38" t="str">
            <v>Otros Activos</v>
          </cell>
          <cell r="C38">
            <v>540209</v>
          </cell>
        </row>
        <row r="41">
          <cell r="A41" t="str">
            <v>Concursal Pacifico Tittarelli</v>
          </cell>
          <cell r="B41">
            <v>86001.79</v>
          </cell>
        </row>
        <row r="42">
          <cell r="A42" t="str">
            <v>Concursal DGR Sellos</v>
          </cell>
          <cell r="B42">
            <v>155961.495</v>
          </cell>
        </row>
        <row r="43">
          <cell r="A43" t="str">
            <v>Concursal Acuerdos 10%</v>
          </cell>
          <cell r="B43">
            <v>234858.03000000003</v>
          </cell>
        </row>
        <row r="44">
          <cell r="A44" t="str">
            <v>Concursal Otros</v>
          </cell>
          <cell r="B44">
            <v>87654.02</v>
          </cell>
        </row>
        <row r="45">
          <cell r="A45" t="str">
            <v>Resultado Extraordianrio</v>
          </cell>
          <cell r="C45">
            <v>564475.33499999996</v>
          </cell>
        </row>
        <row r="48">
          <cell r="A48" t="str">
            <v>Resultado Extraordianrio</v>
          </cell>
          <cell r="B48">
            <v>545683.96000000031</v>
          </cell>
        </row>
        <row r="49">
          <cell r="A49" t="str">
            <v>Concursal Otros</v>
          </cell>
          <cell r="C49">
            <v>545683.96000000031</v>
          </cell>
        </row>
        <row r="51">
          <cell r="A51" t="str">
            <v>Concursal AFIP</v>
          </cell>
        </row>
        <row r="52">
          <cell r="A52" t="str">
            <v>Concursal Otros</v>
          </cell>
          <cell r="C52">
            <v>0</v>
          </cell>
        </row>
        <row r="55">
          <cell r="A55" t="str">
            <v>Otros Créditos</v>
          </cell>
          <cell r="B55">
            <v>242363</v>
          </cell>
        </row>
        <row r="56">
          <cell r="A56" t="str">
            <v>Concursal AFIP</v>
          </cell>
          <cell r="C56">
            <v>242363</v>
          </cell>
        </row>
        <row r="60">
          <cell r="A60" t="str">
            <v>Deudas fiscales</v>
          </cell>
          <cell r="B60">
            <v>54913</v>
          </cell>
        </row>
        <row r="61">
          <cell r="A61" t="str">
            <v>Otros Créditos NC</v>
          </cell>
          <cell r="C61">
            <v>54913</v>
          </cell>
        </row>
        <row r="63">
          <cell r="A63" t="str">
            <v>Concursal AFIP</v>
          </cell>
          <cell r="B63">
            <v>14000</v>
          </cell>
        </row>
        <row r="64">
          <cell r="A64" t="str">
            <v>Intereses deuda Afip Concusal</v>
          </cell>
          <cell r="C64">
            <v>14000</v>
          </cell>
        </row>
        <row r="68">
          <cell r="A68" t="str">
            <v>Disponibilidades</v>
          </cell>
        </row>
        <row r="69">
          <cell r="A69" t="str">
            <v>Creditos por ventas</v>
          </cell>
        </row>
        <row r="70">
          <cell r="A70" t="str">
            <v>Otros Créditos</v>
          </cell>
        </row>
        <row r="71">
          <cell r="A71" t="str">
            <v>Bienes de Cambio</v>
          </cell>
        </row>
        <row r="72">
          <cell r="A72" t="str">
            <v>Otras deudas</v>
          </cell>
        </row>
        <row r="73">
          <cell r="A73" t="str">
            <v>Inversiones-no fondos</v>
          </cell>
        </row>
        <row r="74">
          <cell r="A74" t="str">
            <v>Otros Activos</v>
          </cell>
        </row>
        <row r="75">
          <cell r="A75" t="str">
            <v>RECPAM</v>
          </cell>
        </row>
        <row r="79">
          <cell r="A79" t="str">
            <v>Bienes de Cambio</v>
          </cell>
        </row>
        <row r="80">
          <cell r="A80" t="str">
            <v>Otros Créditos NC</v>
          </cell>
        </row>
        <row r="82">
          <cell r="A82" t="str">
            <v>Bienes de Cambio</v>
          </cell>
        </row>
        <row r="83">
          <cell r="A83" t="str">
            <v>Resultado por tenencia</v>
          </cell>
        </row>
        <row r="85">
          <cell r="A85" t="str">
            <v>Diferencia de cambio</v>
          </cell>
        </row>
        <row r="86">
          <cell r="A86" t="str">
            <v>Deuda financiera</v>
          </cell>
        </row>
        <row r="94">
          <cell r="A94" t="str">
            <v>Eliminaciones</v>
          </cell>
        </row>
        <row r="95">
          <cell r="A95" t="str">
            <v>Cuentas</v>
          </cell>
          <cell r="B95" t="str">
            <v>Debe</v>
          </cell>
          <cell r="C95" t="str">
            <v>Haber</v>
          </cell>
        </row>
        <row r="98">
          <cell r="A98" t="str">
            <v>Otros Créditos</v>
          </cell>
        </row>
        <row r="99">
          <cell r="A99" t="str">
            <v>Bienes de Cambio</v>
          </cell>
        </row>
        <row r="101">
          <cell r="A101" t="str">
            <v>Bienes de Cambio</v>
          </cell>
        </row>
        <row r="102">
          <cell r="A102" t="str">
            <v>Otros Créditos</v>
          </cell>
        </row>
        <row r="104">
          <cell r="A104" t="str">
            <v>Otros Créditos</v>
          </cell>
        </row>
        <row r="105">
          <cell r="A105" t="str">
            <v>Bienes de Cambio</v>
          </cell>
        </row>
      </sheetData>
      <sheetData sheetId="5"/>
      <sheetData sheetId="6"/>
      <sheetData sheetId="7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INFORME"/>
      <sheetName val="COMPRAS"/>
      <sheetName val="PAGOS"/>
      <sheetName val="APORTES"/>
      <sheetName val="OC-JLR"/>
      <sheetName val="OC-M"/>
      <sheetName val="OP-JLR"/>
      <sheetName val="OP-M"/>
      <sheetName val="CAJA"/>
      <sheetName val="BANCO"/>
      <sheetName val="IVA Compras"/>
      <sheetName val="PROV"/>
      <sheetName val="listas desplegables"/>
      <sheetName val="td1"/>
    </sheetNames>
    <sheetDataSet>
      <sheetData sheetId="0"/>
      <sheetData sheetId="1" refreshError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 refreshError="1"/>
      <sheetData sheetId="12" refreshError="1"/>
      <sheetData sheetId="13"/>
      <sheetData sheetId="14">
        <row r="3">
          <cell r="F3" t="str">
            <v>CTA CTE PROV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 llave"/>
      <sheetName val="Controles"/>
      <sheetName val="Comparativo"/>
      <sheetName val="sit pat"/>
      <sheetName val="Asientos"/>
      <sheetName val="AxI"/>
      <sheetName val="RT 19"/>
      <sheetName val="RT9"/>
    </sheetNames>
    <sheetDataSet>
      <sheetData sheetId="0"/>
      <sheetData sheetId="1" refreshError="1">
        <row r="48">
          <cell r="B48" t="str">
            <v>Correcciones al resultado</v>
          </cell>
        </row>
        <row r="49">
          <cell r="B49" t="str">
            <v>Flujos operativos</v>
          </cell>
        </row>
        <row r="50">
          <cell r="B50" t="str">
            <v>Flujos de Inversión</v>
          </cell>
        </row>
        <row r="51">
          <cell r="B51" t="str">
            <v>Flujos financieros</v>
          </cell>
        </row>
      </sheetData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 llave"/>
      <sheetName val="Controles"/>
      <sheetName val="Comparativo"/>
      <sheetName val="sit pat"/>
      <sheetName val="Asientos"/>
      <sheetName val="AxI"/>
      <sheetName val="RT 19"/>
      <sheetName val="RT9"/>
    </sheetNames>
    <sheetDataSet>
      <sheetData sheetId="0" refreshError="1"/>
      <sheetData sheetId="1"/>
      <sheetData sheetId="2" refreshError="1"/>
      <sheetData sheetId="3"/>
      <sheetData sheetId="4" refreshError="1">
        <row r="11">
          <cell r="B11">
            <v>104638.68</v>
          </cell>
        </row>
        <row r="21">
          <cell r="B21">
            <v>80842.320000000007</v>
          </cell>
        </row>
        <row r="24">
          <cell r="B24">
            <v>-33132</v>
          </cell>
        </row>
        <row r="28">
          <cell r="B28">
            <v>2623263</v>
          </cell>
        </row>
        <row r="31">
          <cell r="B31">
            <v>1877119</v>
          </cell>
        </row>
        <row r="37">
          <cell r="B37">
            <v>540209</v>
          </cell>
        </row>
        <row r="41">
          <cell r="B41">
            <v>86001.79</v>
          </cell>
        </row>
        <row r="42">
          <cell r="B42">
            <v>155961.495</v>
          </cell>
        </row>
        <row r="43">
          <cell r="B43">
            <v>234858.03000000003</v>
          </cell>
        </row>
        <row r="44">
          <cell r="B44">
            <v>87654.02</v>
          </cell>
        </row>
        <row r="48">
          <cell r="B48">
            <v>545683.96000000031</v>
          </cell>
        </row>
        <row r="55">
          <cell r="B55">
            <v>242363</v>
          </cell>
        </row>
        <row r="60">
          <cell r="B60">
            <v>54913</v>
          </cell>
        </row>
        <row r="63">
          <cell r="B63">
            <v>14000</v>
          </cell>
        </row>
        <row r="95">
          <cell r="B95" t="str">
            <v>Debe</v>
          </cell>
        </row>
      </sheetData>
      <sheetData sheetId="5" refreshError="1"/>
      <sheetData sheetId="6"/>
      <sheetData sheetId="7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Consu Nuñez" id="{F2A5BE50-F636-48D0-B987-B1B88FB4E35D}" userId="a6e2d43efc65b170" providerId="Windows Live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259" dT="2020-04-15T12:22:11.61" personId="{F2A5BE50-F636-48D0-B987-B1B88FB4E35D}" id="{9E980AA9-40BA-4111-A1C8-C3B34B6F18DA}">
    <text>Importe en pesos ($)</text>
  </threadedComment>
  <threadedComment ref="C260" dT="2020-04-15T12:22:11.61" personId="{F2A5BE50-F636-48D0-B987-B1B88FB4E35D}" id="{4D5295D0-B9AB-43BC-8794-937D15E7E6AE}">
    <text>Importe en pesos ($)</text>
  </threadedComment>
  <threadedComment ref="C264" dT="2020-04-15T12:22:11.61" personId="{F2A5BE50-F636-48D0-B987-B1B88FB4E35D}" id="{9B11DBE7-5CA6-4028-8AA8-7DA376E65A77}">
    <text>Importe en pesos ($)</text>
  </threadedComment>
  <threadedComment ref="C265" dT="2020-04-15T12:22:11.61" personId="{F2A5BE50-F636-48D0-B987-B1B88FB4E35D}" id="{310D36AA-3A94-439C-A1E8-0C3BAF35D909}">
    <text>Importe en pesos ($)</text>
  </threadedComment>
  <threadedComment ref="C270" dT="2020-04-15T12:22:11.61" personId="{F2A5BE50-F636-48D0-B987-B1B88FB4E35D}" id="{F563425A-87EB-4A1E-AF51-9CDD1F7FE902}">
    <text>Importe en pesos ($)</text>
  </threadedComment>
  <threadedComment ref="C274" dT="2020-04-15T12:22:11.61" personId="{F2A5BE50-F636-48D0-B987-B1B88FB4E35D}" id="{5DE5B38C-62DE-407F-AC7F-9AD0C6942124}">
    <text>Importe en pesos ($)</text>
  </threadedComment>
  <threadedComment ref="C275" dT="2020-04-15T12:22:11.61" personId="{F2A5BE50-F636-48D0-B987-B1B88FB4E35D}" id="{A0E17C00-A7C3-4EFA-A160-3922A373FBCA}">
    <text>Importe en pesos ($)</text>
  </threadedComment>
  <threadedComment ref="C279" dT="2020-04-15T12:22:11.61" personId="{F2A5BE50-F636-48D0-B987-B1B88FB4E35D}" id="{A4C933D0-EEF0-43B4-9B49-2A266E5CBDC1}">
    <text>Importe en pesos ($)</text>
  </threadedComment>
  <threadedComment ref="C280" dT="2020-04-15T12:22:11.61" personId="{F2A5BE50-F636-48D0-B987-B1B88FB4E35D}" id="{B99A0FEB-8ABE-4C7F-8E1F-450D5CEBA480}">
    <text>Importe en pesos ($)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1"/>
    <pageSetUpPr fitToPage="1"/>
  </sheetPr>
  <dimension ref="A2:M42"/>
  <sheetViews>
    <sheetView showGridLines="0" zoomScale="70" workbookViewId="0">
      <selection activeCell="F1" sqref="F1"/>
    </sheetView>
  </sheetViews>
  <sheetFormatPr baseColWidth="10" defaultRowHeight="12.75" outlineLevelCol="1"/>
  <cols>
    <col min="1" max="1" width="6.5703125" style="1" customWidth="1"/>
    <col min="2" max="2" width="37.7109375" style="1" customWidth="1"/>
    <col min="3" max="3" width="27.140625" style="1" customWidth="1"/>
    <col min="4" max="4" width="22.85546875" style="1" customWidth="1"/>
    <col min="5" max="5" width="23.28515625" style="1" customWidth="1"/>
    <col min="6" max="8" width="20.28515625" style="1" customWidth="1"/>
    <col min="9" max="12" width="20.28515625" style="1" hidden="1" customWidth="1"/>
    <col min="13" max="13" width="14" style="1" hidden="1" customWidth="1" outlineLevel="1"/>
    <col min="14" max="15" width="0" style="1" hidden="1" customWidth="1"/>
    <col min="16" max="16384" width="11.42578125" style="1"/>
  </cols>
  <sheetData>
    <row r="2" spans="2:12" s="19" customFormat="1" ht="33.75" customHeight="1">
      <c r="B2" s="151" t="s">
        <v>87</v>
      </c>
      <c r="C2" s="152"/>
      <c r="D2" s="152"/>
      <c r="E2" s="153"/>
      <c r="F2" s="153"/>
      <c r="G2" s="153"/>
      <c r="H2" s="153"/>
      <c r="I2" s="154"/>
      <c r="J2" s="154"/>
      <c r="K2" s="154"/>
      <c r="L2" s="154"/>
    </row>
    <row r="3" spans="2:12" ht="13.5" thickBot="1"/>
    <row r="4" spans="2:12" ht="19.5" customHeight="1">
      <c r="B4" s="155"/>
      <c r="C4" s="156"/>
      <c r="D4" s="157" t="s">
        <v>65</v>
      </c>
      <c r="E4" s="158" t="s">
        <v>89</v>
      </c>
    </row>
    <row r="5" spans="2:12" s="19" customFormat="1" ht="20.100000000000001" customHeight="1">
      <c r="B5" s="159" t="s">
        <v>69</v>
      </c>
      <c r="C5" s="160"/>
      <c r="D5" s="161" t="e">
        <f>+'EERR - Q.'!D24</f>
        <v>#REF!</v>
      </c>
      <c r="E5" s="162" t="e">
        <f>D5/#REF!</f>
        <v>#REF!</v>
      </c>
    </row>
    <row r="6" spans="2:12" s="19" customFormat="1" ht="20.100000000000001" customHeight="1">
      <c r="B6" s="159" t="s">
        <v>70</v>
      </c>
      <c r="C6" s="160"/>
      <c r="D6" s="163" t="e">
        <f>+'EERR - Q.'!D25</f>
        <v>#REF!</v>
      </c>
      <c r="E6" s="164" t="e">
        <f>D6</f>
        <v>#REF!</v>
      </c>
    </row>
    <row r="7" spans="2:12" s="19" customFormat="1" ht="20.100000000000001" customHeight="1">
      <c r="B7" s="159" t="s">
        <v>36</v>
      </c>
      <c r="C7" s="165"/>
      <c r="D7" s="167" t="e">
        <f>+'EERR - Q.'!D33</f>
        <v>#REF!</v>
      </c>
      <c r="E7" s="162" t="e">
        <f>D7/#REF!</f>
        <v>#REF!</v>
      </c>
    </row>
    <row r="8" spans="2:12" s="19" customFormat="1" ht="20.100000000000001" customHeight="1">
      <c r="B8" s="159" t="s">
        <v>37</v>
      </c>
      <c r="C8" s="165"/>
      <c r="D8" s="163" t="e">
        <f>+'EERR - Q.'!D34</f>
        <v>#REF!</v>
      </c>
      <c r="E8" s="164" t="e">
        <f>D8</f>
        <v>#REF!</v>
      </c>
    </row>
    <row r="9" spans="2:12" s="19" customFormat="1" ht="20.100000000000001" customHeight="1">
      <c r="B9" s="159" t="s">
        <v>15</v>
      </c>
      <c r="C9" s="165" t="s">
        <v>55</v>
      </c>
      <c r="D9" s="166" t="e">
        <f>+#REF!</f>
        <v>#REF!</v>
      </c>
      <c r="E9" s="164" t="e">
        <f>D9</f>
        <v>#REF!</v>
      </c>
    </row>
    <row r="10" spans="2:12" s="19" customFormat="1" ht="20.100000000000001" customHeight="1">
      <c r="B10" s="159" t="s">
        <v>58</v>
      </c>
      <c r="C10" s="165"/>
      <c r="D10" s="167" t="e">
        <f>+#REF!</f>
        <v>#REF!</v>
      </c>
      <c r="E10" s="162" t="e">
        <f>D10/#REF!</f>
        <v>#REF!</v>
      </c>
    </row>
    <row r="11" spans="2:12" s="19" customFormat="1" ht="20.100000000000001" customHeight="1">
      <c r="B11" s="159" t="s">
        <v>57</v>
      </c>
      <c r="C11" s="165"/>
      <c r="D11" s="167" t="e">
        <f>+#REF!</f>
        <v>#REF!</v>
      </c>
      <c r="E11" s="162" t="e">
        <f>D11/#REF!</f>
        <v>#REF!</v>
      </c>
    </row>
    <row r="12" spans="2:12" s="19" customFormat="1" ht="20.100000000000001" customHeight="1">
      <c r="B12" s="159" t="s">
        <v>56</v>
      </c>
      <c r="C12" s="165"/>
      <c r="D12" s="166" t="e">
        <f>+#REF!</f>
        <v>#REF!</v>
      </c>
      <c r="E12" s="164" t="e">
        <f>D12</f>
        <v>#REF!</v>
      </c>
    </row>
    <row r="13" spans="2:12" s="19" customFormat="1" ht="20.100000000000001" customHeight="1">
      <c r="B13" s="159" t="s">
        <v>71</v>
      </c>
      <c r="C13" s="165"/>
      <c r="D13" s="167" t="e">
        <f>MIN(#REF!)</f>
        <v>#REF!</v>
      </c>
      <c r="E13" s="162" t="e">
        <f>D13/#REF!</f>
        <v>#REF!</v>
      </c>
    </row>
    <row r="14" spans="2:12" s="19" customFormat="1" ht="20.100000000000001" customHeight="1">
      <c r="B14" s="168" t="s">
        <v>72</v>
      </c>
      <c r="C14" s="169"/>
      <c r="D14" s="169" t="e">
        <f>HLOOKUP(D13,#REF!,2,FALSE)</f>
        <v>#REF!</v>
      </c>
      <c r="E14" s="170" t="e">
        <f>D14</f>
        <v>#REF!</v>
      </c>
    </row>
    <row r="15" spans="2:12" s="19" customFormat="1" ht="20.100000000000001" customHeight="1" thickBot="1">
      <c r="B15" s="171" t="s">
        <v>86</v>
      </c>
      <c r="C15" s="172"/>
      <c r="D15" s="172" t="e">
        <f>+HLOOKUP(1,#REF!,2,)</f>
        <v>#REF!</v>
      </c>
      <c r="E15" s="173" t="e">
        <f>D15</f>
        <v>#REF!</v>
      </c>
    </row>
    <row r="16" spans="2:12">
      <c r="B16" s="39"/>
      <c r="C16" s="39"/>
      <c r="D16" s="39"/>
    </row>
    <row r="19" spans="1:5">
      <c r="B19" s="8" t="s">
        <v>38</v>
      </c>
      <c r="C19" s="8"/>
      <c r="D19" s="14" t="e">
        <f>+#REF!-#REF!</f>
        <v>#REF!</v>
      </c>
    </row>
    <row r="20" spans="1:5">
      <c r="B20" s="8" t="s">
        <v>39</v>
      </c>
      <c r="C20" s="8"/>
      <c r="D20" s="14" t="e">
        <f>+#REF!-#REF!</f>
        <v>#REF!</v>
      </c>
    </row>
    <row r="21" spans="1:5">
      <c r="B21" s="8"/>
      <c r="C21" s="8"/>
      <c r="D21" s="15"/>
    </row>
    <row r="25" spans="1:5" ht="15">
      <c r="B25" s="174" t="s">
        <v>49</v>
      </c>
      <c r="C25" s="175"/>
      <c r="D25" s="175"/>
    </row>
    <row r="26" spans="1:5">
      <c r="B26" s="23" t="s">
        <v>41</v>
      </c>
    </row>
    <row r="27" spans="1:5" ht="7.5" customHeight="1">
      <c r="B27" s="23"/>
    </row>
    <row r="28" spans="1:5">
      <c r="B28" s="35"/>
      <c r="C28" s="36" t="e">
        <f>+#REF!</f>
        <v>#REF!</v>
      </c>
      <c r="D28" s="36" t="e">
        <f>+#REF!</f>
        <v>#REF!</v>
      </c>
      <c r="E28" s="178" t="s">
        <v>48</v>
      </c>
    </row>
    <row r="29" spans="1:5" s="2" customFormat="1">
      <c r="A29" s="1"/>
      <c r="B29" s="1" t="s">
        <v>44</v>
      </c>
      <c r="C29" s="176" t="e">
        <f>+#REF!</f>
        <v>#REF!</v>
      </c>
      <c r="D29" s="176" t="e">
        <f>+#REF!</f>
        <v>#REF!</v>
      </c>
      <c r="E29" s="179" t="e">
        <f>SUM(C29:D29)</f>
        <v>#REF!</v>
      </c>
    </row>
    <row r="30" spans="1:5">
      <c r="C30" s="177"/>
      <c r="D30" s="177"/>
      <c r="E30" s="180"/>
    </row>
    <row r="31" spans="1:5">
      <c r="B31" s="1" t="s">
        <v>43</v>
      </c>
      <c r="C31" s="176" t="e">
        <f>+#REF!</f>
        <v>#REF!</v>
      </c>
      <c r="D31" s="176" t="e">
        <f>+#REF!</f>
        <v>#REF!</v>
      </c>
    </row>
    <row r="32" spans="1:5">
      <c r="C32" s="6"/>
      <c r="D32" s="6"/>
    </row>
    <row r="33" spans="1:4">
      <c r="B33" s="1" t="s">
        <v>42</v>
      </c>
      <c r="C33" s="5" t="e">
        <f>IF(C29=0,0,#REF!/$E$29)</f>
        <v>#REF!</v>
      </c>
      <c r="D33" s="5" t="e">
        <f>IF(D29=0,0,#REF!/$E$29)</f>
        <v>#REF!</v>
      </c>
    </row>
    <row r="34" spans="1:4">
      <c r="B34" s="1" t="s">
        <v>12</v>
      </c>
      <c r="C34" s="5" t="e">
        <f>IF(C29=0,0,#REF!/$E$29)</f>
        <v>#REF!</v>
      </c>
      <c r="D34" s="5" t="e">
        <f>IF(D29=0,0,#REF!/$E$29)</f>
        <v>#REF!</v>
      </c>
    </row>
    <row r="35" spans="1:4">
      <c r="B35" s="1" t="s">
        <v>31</v>
      </c>
      <c r="C35" s="5" t="e">
        <f>IF(C29=0,0,#REF!/$E$29)</f>
        <v>#REF!</v>
      </c>
      <c r="D35" s="5" t="e">
        <f>IF(D29=0,0,#REF!/$E$29)</f>
        <v>#REF!</v>
      </c>
    </row>
    <row r="36" spans="1:4">
      <c r="B36" s="1" t="s">
        <v>11</v>
      </c>
      <c r="C36" s="5" t="e">
        <f>+IF(C29=0,0,#REF!/C29)</f>
        <v>#REF!</v>
      </c>
      <c r="D36" s="5" t="e">
        <f>IF(D29=0,0,#REF!/D29)</f>
        <v>#REF!</v>
      </c>
    </row>
    <row r="37" spans="1:4">
      <c r="B37" s="1" t="s">
        <v>13</v>
      </c>
      <c r="C37" s="5" t="e">
        <f>IF(C29=0,0,#REF!/$E$29)</f>
        <v>#REF!</v>
      </c>
      <c r="D37" s="5" t="e">
        <f>IF(D29=0,0,#REF!/$E$29)</f>
        <v>#REF!</v>
      </c>
    </row>
    <row r="38" spans="1:4">
      <c r="C38" s="6"/>
      <c r="D38" s="6"/>
    </row>
    <row r="39" spans="1:4">
      <c r="B39" s="1" t="s">
        <v>4</v>
      </c>
      <c r="C39" s="5" t="e">
        <f>IF(C29=0,0,#REF!/$E$29)</f>
        <v>#REF!</v>
      </c>
      <c r="D39" s="5" t="e">
        <f>IF(D29=0,0,#REF!/$E$29)</f>
        <v>#REF!</v>
      </c>
    </row>
    <row r="40" spans="1:4">
      <c r="B40" s="1" t="s">
        <v>1</v>
      </c>
      <c r="C40" s="5" t="e">
        <f>IF(C29=0,0,#REF!/$E$29)</f>
        <v>#REF!</v>
      </c>
      <c r="D40" s="5" t="e">
        <f>IF(D29=0,0,#REF!/$E$29)</f>
        <v>#REF!</v>
      </c>
    </row>
    <row r="41" spans="1:4" ht="13.5" thickBot="1">
      <c r="C41" s="6"/>
      <c r="D41" s="6"/>
    </row>
    <row r="42" spans="1:4" s="19" customFormat="1" ht="15.75" customHeight="1" thickBot="1">
      <c r="A42" s="38"/>
      <c r="B42" s="37" t="s">
        <v>40</v>
      </c>
      <c r="C42" s="72" t="e">
        <f>+C31-SUM(C33:C40)</f>
        <v>#REF!</v>
      </c>
      <c r="D42" s="72" t="e">
        <f>+D31-SUM(D33:D40)</f>
        <v>#REF!</v>
      </c>
    </row>
  </sheetData>
  <customSheetViews>
    <customSheetView guid="{179892B2-14FF-4DF7-9AE1-2066DB8B6696}" scale="85" showGridLines="0" hiddenColumns="1" showRuler="0">
      <selection activeCell="D16" sqref="D16"/>
      <pageMargins left="0.75" right="0.75" top="1" bottom="1" header="0" footer="0"/>
      <headerFooter alignWithMargins="0"/>
    </customSheetView>
  </customSheetViews>
  <phoneticPr fontId="6" type="noConversion"/>
  <pageMargins left="0.75" right="0.75" top="1" bottom="1" header="0" footer="0"/>
  <pageSetup scale="48" orientation="landscape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44F9D-9F73-4FA4-891E-3F3CCA93503B}">
  <sheetPr>
    <tabColor theme="1"/>
    <pageSetUpPr fitToPage="1"/>
  </sheetPr>
  <dimension ref="B1:AD118"/>
  <sheetViews>
    <sheetView showGridLines="0" tabSelected="1" topLeftCell="B1" zoomScale="40" zoomScaleNormal="40" workbookViewId="0">
      <selection activeCell="C6" sqref="C6:E8"/>
    </sheetView>
  </sheetViews>
  <sheetFormatPr baseColWidth="10" defaultRowHeight="12.75"/>
  <cols>
    <col min="1" max="1" width="4" style="222" customWidth="1"/>
    <col min="2" max="2" width="2.7109375" style="222" customWidth="1"/>
    <col min="3" max="3" width="1.7109375" style="222" customWidth="1"/>
    <col min="4" max="4" width="29.28515625" style="222" customWidth="1"/>
    <col min="5" max="5" width="2.140625" style="222" customWidth="1"/>
    <col min="6" max="6" width="1.5703125" style="222" customWidth="1"/>
    <col min="7" max="7" width="23.140625" style="222" customWidth="1"/>
    <col min="8" max="13" width="14.42578125" style="222" customWidth="1"/>
    <col min="14" max="14" width="1.7109375" style="222" customWidth="1"/>
    <col min="15" max="15" width="23.28515625" style="222" customWidth="1"/>
    <col min="16" max="16" width="14.5703125" style="222" customWidth="1"/>
    <col min="17" max="21" width="14.140625" style="222" customWidth="1"/>
    <col min="22" max="22" width="1.7109375" style="222" customWidth="1"/>
    <col min="23" max="23" width="23.28515625" style="222" customWidth="1"/>
    <col min="24" max="24" width="35.7109375" style="222" customWidth="1"/>
    <col min="25" max="25" width="32.7109375" style="222" customWidth="1"/>
    <col min="26" max="26" width="14.28515625" style="222" customWidth="1"/>
    <col min="27" max="27" width="2.7109375" style="222" customWidth="1"/>
    <col min="28" max="29" width="7.5703125" style="227" customWidth="1"/>
    <col min="30" max="30" width="7.42578125" style="227" customWidth="1"/>
    <col min="31" max="33" width="16.5703125" style="222" bestFit="1" customWidth="1"/>
    <col min="34" max="34" width="14" style="222" customWidth="1"/>
    <col min="35" max="16384" width="11.42578125" style="222"/>
  </cols>
  <sheetData>
    <row r="1" spans="2:30" s="228" customFormat="1">
      <c r="F1" s="229"/>
      <c r="G1" s="223"/>
      <c r="H1" s="223"/>
      <c r="I1" s="223"/>
      <c r="J1" s="223"/>
      <c r="K1" s="223"/>
      <c r="L1" s="223"/>
      <c r="M1" s="222"/>
      <c r="N1" s="222"/>
      <c r="O1" s="222"/>
      <c r="P1" s="222"/>
      <c r="Q1" s="222"/>
      <c r="R1" s="222"/>
      <c r="S1" s="222"/>
      <c r="T1" s="222"/>
      <c r="U1" s="222"/>
      <c r="V1" s="222"/>
      <c r="W1" s="222"/>
      <c r="X1" s="222"/>
      <c r="Y1" s="222"/>
      <c r="Z1" s="222"/>
      <c r="AA1" s="222"/>
      <c r="AB1" s="227"/>
      <c r="AC1" s="227"/>
      <c r="AD1" s="227"/>
    </row>
    <row r="2" spans="2:30" s="228" customFormat="1">
      <c r="F2" s="229"/>
      <c r="G2" s="223"/>
      <c r="H2" s="223"/>
      <c r="I2" s="223"/>
      <c r="J2" s="223"/>
      <c r="K2" s="223"/>
      <c r="L2" s="223"/>
      <c r="M2" s="222"/>
      <c r="N2" s="222"/>
      <c r="O2" s="222"/>
      <c r="P2" s="222"/>
      <c r="Q2" s="222"/>
      <c r="R2" s="222"/>
      <c r="S2" s="222"/>
      <c r="T2" s="222"/>
      <c r="U2" s="222"/>
      <c r="V2" s="222"/>
      <c r="W2" s="222"/>
      <c r="X2" s="222"/>
      <c r="Y2" s="222"/>
      <c r="Z2" s="222"/>
      <c r="AA2" s="222"/>
      <c r="AB2" s="227"/>
      <c r="AC2" s="227"/>
      <c r="AD2" s="227"/>
    </row>
    <row r="3" spans="2:30" s="346" customFormat="1" ht="18.75">
      <c r="D3" s="347" t="s">
        <v>291</v>
      </c>
      <c r="E3" s="511">
        <f ca="1">TODAY()</f>
        <v>44803</v>
      </c>
      <c r="F3" s="511"/>
      <c r="G3" s="511"/>
      <c r="L3" s="431"/>
      <c r="AB3" s="384"/>
      <c r="AC3" s="384"/>
      <c r="AD3" s="384"/>
    </row>
    <row r="4" spans="2:30" s="346" customFormat="1" ht="6" customHeight="1">
      <c r="D4" s="347"/>
      <c r="E4" s="347"/>
      <c r="F4" s="439"/>
      <c r="AB4" s="384"/>
      <c r="AC4" s="384"/>
      <c r="AD4" s="384"/>
    </row>
    <row r="5" spans="2:30" s="346" customFormat="1" ht="12" customHeight="1">
      <c r="B5" s="382"/>
      <c r="C5" s="382"/>
      <c r="D5" s="391"/>
      <c r="E5" s="349"/>
      <c r="F5" s="350"/>
      <c r="G5" s="351"/>
      <c r="H5" s="351"/>
      <c r="I5" s="351"/>
      <c r="J5" s="351"/>
      <c r="K5" s="351"/>
      <c r="L5" s="351"/>
      <c r="M5" s="351"/>
      <c r="N5" s="352"/>
      <c r="O5" s="352"/>
      <c r="P5" s="352"/>
      <c r="Q5" s="352"/>
      <c r="R5" s="352"/>
      <c r="S5" s="352"/>
      <c r="T5" s="352"/>
      <c r="U5" s="352"/>
      <c r="V5" s="352"/>
      <c r="W5" s="352"/>
      <c r="X5" s="352"/>
      <c r="Y5" s="352"/>
      <c r="Z5" s="352"/>
      <c r="AA5" s="382"/>
      <c r="AB5" s="384"/>
      <c r="AC5" s="384"/>
      <c r="AD5" s="384"/>
    </row>
    <row r="6" spans="2:30" s="346" customFormat="1" ht="33" customHeight="1">
      <c r="B6" s="353"/>
      <c r="C6" s="534" t="s">
        <v>462</v>
      </c>
      <c r="D6" s="534"/>
      <c r="E6" s="534"/>
      <c r="F6" s="350"/>
      <c r="G6" s="512" t="s">
        <v>81</v>
      </c>
      <c r="H6" s="512"/>
      <c r="I6" s="512"/>
      <c r="J6" s="513"/>
      <c r="K6" s="514">
        <f>+'CF+EERR  Base0'!C260/'Inputs  Base0'!$C$9</f>
        <v>1947594.375</v>
      </c>
      <c r="L6" s="515"/>
      <c r="M6" s="516"/>
      <c r="N6" s="452"/>
      <c r="O6" s="517" t="s">
        <v>409</v>
      </c>
      <c r="P6" s="518"/>
      <c r="Q6" s="518"/>
      <c r="R6" s="519"/>
      <c r="S6" s="520">
        <f ca="1">+Y27/'Inputs  Base0'!C9</f>
        <v>2067579.6786603779</v>
      </c>
      <c r="T6" s="521"/>
      <c r="U6" s="522"/>
      <c r="V6" s="452"/>
      <c r="W6" s="508" t="s">
        <v>417</v>
      </c>
      <c r="X6" s="523"/>
      <c r="Y6" s="453">
        <f ca="1">+S6/K6</f>
        <v>1.06160692657596</v>
      </c>
      <c r="Z6" s="454">
        <f>+K55</f>
        <v>37</v>
      </c>
      <c r="AA6" s="382"/>
      <c r="AB6" s="384"/>
      <c r="AC6" s="384"/>
      <c r="AD6" s="384"/>
    </row>
    <row r="7" spans="2:30" s="346" customFormat="1" ht="24.95" customHeight="1">
      <c r="B7" s="353"/>
      <c r="C7" s="534"/>
      <c r="D7" s="534"/>
      <c r="E7" s="534"/>
      <c r="F7" s="350"/>
      <c r="G7" s="348"/>
      <c r="H7" s="348"/>
      <c r="I7" s="348"/>
      <c r="J7" s="348"/>
      <c r="K7" s="348"/>
      <c r="L7" s="348"/>
      <c r="M7" s="348"/>
      <c r="N7" s="348"/>
      <c r="O7" s="348"/>
      <c r="P7" s="348"/>
      <c r="Q7" s="348"/>
      <c r="R7" s="348"/>
      <c r="S7" s="348"/>
      <c r="T7" s="348"/>
      <c r="U7" s="348"/>
      <c r="V7" s="348"/>
      <c r="W7" s="348"/>
      <c r="X7" s="348"/>
      <c r="Y7" s="348"/>
      <c r="Z7" s="348"/>
      <c r="AA7" s="382"/>
      <c r="AB7" s="384"/>
      <c r="AC7" s="384"/>
      <c r="AD7" s="384"/>
    </row>
    <row r="8" spans="2:30" s="346" customFormat="1" ht="24.95" customHeight="1">
      <c r="B8" s="353"/>
      <c r="C8" s="534"/>
      <c r="D8" s="534"/>
      <c r="E8" s="534"/>
      <c r="F8" s="350"/>
      <c r="G8" s="348"/>
      <c r="H8" s="348"/>
      <c r="I8" s="348"/>
      <c r="J8" s="348"/>
      <c r="K8" s="348"/>
      <c r="L8" s="348"/>
      <c r="M8" s="348"/>
      <c r="N8" s="348"/>
      <c r="O8" s="374" t="s">
        <v>295</v>
      </c>
      <c r="P8" s="364"/>
      <c r="Q8" s="362"/>
      <c r="R8" s="362"/>
      <c r="S8" s="372" t="s">
        <v>251</v>
      </c>
      <c r="T8" s="372" t="s">
        <v>252</v>
      </c>
      <c r="U8" s="372" t="s">
        <v>253</v>
      </c>
      <c r="V8" s="348"/>
      <c r="W8" s="509" t="s">
        <v>240</v>
      </c>
      <c r="X8" s="509"/>
      <c r="Y8" s="509"/>
      <c r="Z8" s="509"/>
      <c r="AA8" s="382"/>
      <c r="AB8" s="384"/>
      <c r="AC8" s="384"/>
      <c r="AD8" s="384"/>
    </row>
    <row r="9" spans="2:30" s="346" customFormat="1" ht="24.95" customHeight="1">
      <c r="B9" s="382"/>
      <c r="C9" s="382"/>
      <c r="D9" s="382"/>
      <c r="E9" s="348"/>
      <c r="F9" s="350"/>
      <c r="G9" s="348"/>
      <c r="H9" s="348"/>
      <c r="I9" s="348"/>
      <c r="J9" s="348"/>
      <c r="K9" s="348"/>
      <c r="L9" s="348"/>
      <c r="M9" s="348"/>
      <c r="N9" s="348"/>
      <c r="O9" s="364"/>
      <c r="P9" s="364"/>
      <c r="Q9" s="362"/>
      <c r="R9" s="365" t="s">
        <v>254</v>
      </c>
      <c r="S9" s="405">
        <v>2122</v>
      </c>
      <c r="T9" s="405">
        <v>-350</v>
      </c>
      <c r="U9" s="402">
        <f>T9+S9</f>
        <v>1772</v>
      </c>
      <c r="V9" s="348"/>
      <c r="W9" s="386"/>
      <c r="X9" s="416"/>
      <c r="Y9" s="417" t="s">
        <v>65</v>
      </c>
      <c r="Z9" s="417" t="s">
        <v>412</v>
      </c>
      <c r="AA9" s="382"/>
      <c r="AB9" s="384"/>
      <c r="AC9" s="384"/>
      <c r="AD9" s="384"/>
    </row>
    <row r="10" spans="2:30" s="346" customFormat="1" ht="24.95" customHeight="1">
      <c r="B10" s="353"/>
      <c r="C10" s="354"/>
      <c r="D10" s="354"/>
      <c r="E10" s="354"/>
      <c r="F10" s="348"/>
      <c r="G10" s="348"/>
      <c r="H10" s="348"/>
      <c r="I10" s="348"/>
      <c r="J10" s="348"/>
      <c r="K10" s="348"/>
      <c r="L10" s="348"/>
      <c r="M10" s="348"/>
      <c r="N10" s="348"/>
      <c r="O10" s="348"/>
      <c r="P10" s="348"/>
      <c r="Q10" s="348"/>
      <c r="R10" s="348"/>
      <c r="S10" s="348"/>
      <c r="T10" s="348"/>
      <c r="U10" s="348"/>
      <c r="V10" s="348"/>
      <c r="W10" s="387" t="s">
        <v>84</v>
      </c>
      <c r="Y10" s="418">
        <f ca="1">+'CF+EERR  Base0'!C228-'CF+EERR  Base0'!C62-'CF+EERR  Base0'!C136-'CF+EERR  Base0'!C264</f>
        <v>856727425.26716447</v>
      </c>
      <c r="Z10" s="419">
        <f ca="1">+Y10/$Y$14</f>
        <v>0.69767476097951087</v>
      </c>
      <c r="AA10" s="382"/>
      <c r="AB10" s="385"/>
      <c r="AC10" s="385"/>
      <c r="AD10" s="384"/>
    </row>
    <row r="11" spans="2:30" s="346" customFormat="1" ht="24.95" customHeight="1">
      <c r="B11" s="353"/>
      <c r="D11" s="375">
        <f>+'CF+EERR  Base0'!C300</f>
        <v>2173.3898749200025</v>
      </c>
      <c r="E11" s="355"/>
      <c r="F11" s="348"/>
      <c r="G11" s="356"/>
      <c r="H11" s="356"/>
      <c r="I11" s="348"/>
      <c r="J11" s="348"/>
      <c r="K11" s="348"/>
      <c r="L11" s="348"/>
      <c r="M11" s="348"/>
      <c r="N11" s="348"/>
      <c r="O11" s="374" t="s">
        <v>413</v>
      </c>
      <c r="P11" s="348"/>
      <c r="Q11" s="348"/>
      <c r="R11" s="348"/>
      <c r="S11" s="348"/>
      <c r="T11" s="348"/>
      <c r="U11" s="348"/>
      <c r="V11" s="348"/>
      <c r="W11" s="387" t="s">
        <v>460</v>
      </c>
      <c r="Y11" s="418">
        <f>+'CF+EERR  Base0'!C62+'CF+EERR  Base0'!C136</f>
        <v>0</v>
      </c>
      <c r="Z11" s="419">
        <f ca="1">+Y11/$Y$14</f>
        <v>0</v>
      </c>
      <c r="AA11" s="382"/>
      <c r="AB11" s="385"/>
      <c r="AC11" s="385"/>
      <c r="AD11" s="384"/>
    </row>
    <row r="12" spans="2:30" s="346" customFormat="1" ht="24.95" customHeight="1">
      <c r="B12" s="353"/>
      <c r="D12" s="371" t="s">
        <v>296</v>
      </c>
      <c r="E12" s="357"/>
      <c r="F12" s="348"/>
      <c r="G12" s="348"/>
      <c r="H12" s="348"/>
      <c r="I12" s="348"/>
      <c r="J12" s="348"/>
      <c r="K12" s="348"/>
      <c r="L12" s="348"/>
      <c r="M12" s="348"/>
      <c r="N12" s="348"/>
      <c r="O12" s="348"/>
      <c r="P12" s="348"/>
      <c r="Q12" s="348"/>
      <c r="R12" s="348"/>
      <c r="S12" s="348"/>
      <c r="T12" s="348"/>
      <c r="U12" s="348"/>
      <c r="V12" s="348"/>
      <c r="W12" s="448" t="s">
        <v>403</v>
      </c>
      <c r="X12" s="446"/>
      <c r="Y12" s="449">
        <f ca="1">+Y10+Y11</f>
        <v>856727425.26716447</v>
      </c>
      <c r="Z12" s="447">
        <f ca="1">+Y12/$Y$14</f>
        <v>0.69767476097951087</v>
      </c>
      <c r="AA12" s="382"/>
      <c r="AB12" s="385"/>
      <c r="AC12" s="385"/>
      <c r="AD12" s="384"/>
    </row>
    <row r="13" spans="2:30" s="346" customFormat="1" ht="24.95" customHeight="1">
      <c r="B13" s="353"/>
      <c r="F13" s="348"/>
      <c r="G13" s="348"/>
      <c r="H13" s="348"/>
      <c r="I13" s="348"/>
      <c r="J13" s="348"/>
      <c r="K13" s="348"/>
      <c r="L13" s="348"/>
      <c r="M13" s="348"/>
      <c r="N13" s="348"/>
      <c r="O13" s="366" t="s">
        <v>263</v>
      </c>
      <c r="P13" s="399">
        <v>0.14000000000000001</v>
      </c>
      <c r="Q13" s="399">
        <v>0.12</v>
      </c>
      <c r="R13" s="399">
        <v>0.1</v>
      </c>
      <c r="S13" s="399">
        <v>0.12</v>
      </c>
      <c r="T13" s="399">
        <v>0.12</v>
      </c>
      <c r="U13" s="399">
        <v>0.1</v>
      </c>
      <c r="V13" s="348"/>
      <c r="W13" s="387" t="s">
        <v>404</v>
      </c>
      <c r="Y13" s="418">
        <f>+'CF+EERR  Base0'!C240</f>
        <v>371247948.33578658</v>
      </c>
      <c r="Z13" s="419">
        <f t="shared" ref="Z13:Z18" ca="1" si="0">+Y13/$Y$14</f>
        <v>0.30232523902048908</v>
      </c>
      <c r="AA13" s="382"/>
      <c r="AB13" s="385"/>
      <c r="AC13" s="385"/>
      <c r="AD13" s="384"/>
    </row>
    <row r="14" spans="2:30" s="346" customFormat="1" ht="24.95" customHeight="1">
      <c r="B14" s="353"/>
      <c r="D14" s="375">
        <f ca="1">+'CF+EERR  Base0'!C301</f>
        <v>-1669.3584199338907</v>
      </c>
      <c r="E14" s="355"/>
      <c r="F14" s="348"/>
      <c r="G14" s="348"/>
      <c r="H14" s="348"/>
      <c r="I14" s="348"/>
      <c r="J14" s="348"/>
      <c r="K14" s="348"/>
      <c r="L14" s="348"/>
      <c r="M14" s="348"/>
      <c r="N14" s="348"/>
      <c r="O14" s="366" t="s">
        <v>262</v>
      </c>
      <c r="P14" s="399">
        <v>0.16</v>
      </c>
      <c r="Q14" s="399">
        <v>0.14000000000000001</v>
      </c>
      <c r="R14" s="399">
        <v>0.12</v>
      </c>
      <c r="S14" s="399">
        <v>0.13</v>
      </c>
      <c r="T14" s="399">
        <v>0.14000000000000001</v>
      </c>
      <c r="U14" s="399">
        <v>0.11</v>
      </c>
      <c r="V14" s="348"/>
      <c r="W14" s="420" t="s">
        <v>405</v>
      </c>
      <c r="X14" s="421"/>
      <c r="Y14" s="422">
        <f ca="1">+Y12+Y13</f>
        <v>1227975373.602951</v>
      </c>
      <c r="Z14" s="423">
        <f t="shared" ca="1" si="0"/>
        <v>1</v>
      </c>
      <c r="AA14" s="382"/>
      <c r="AB14" s="385"/>
      <c r="AC14" s="385"/>
      <c r="AD14" s="384"/>
    </row>
    <row r="15" spans="2:30" s="346" customFormat="1" ht="24.95" customHeight="1">
      <c r="B15" s="353"/>
      <c r="D15" s="371" t="s">
        <v>297</v>
      </c>
      <c r="E15" s="357"/>
      <c r="F15" s="348"/>
      <c r="G15" s="348"/>
      <c r="H15" s="348"/>
      <c r="I15" s="348"/>
      <c r="J15" s="348"/>
      <c r="K15" s="348"/>
      <c r="L15" s="348"/>
      <c r="M15" s="348"/>
      <c r="N15" s="348"/>
      <c r="O15" s="366" t="s">
        <v>265</v>
      </c>
      <c r="P15" s="399">
        <v>0.18</v>
      </c>
      <c r="Q15" s="399">
        <v>0.16</v>
      </c>
      <c r="R15" s="399">
        <v>0.14000000000000001</v>
      </c>
      <c r="S15" s="399">
        <v>0.14000000000000001</v>
      </c>
      <c r="T15" s="399">
        <v>0.16</v>
      </c>
      <c r="U15" s="399">
        <v>0.12</v>
      </c>
      <c r="V15" s="348"/>
      <c r="W15" s="387" t="s">
        <v>223</v>
      </c>
      <c r="X15" s="386"/>
      <c r="Y15" s="424">
        <f>-('CF+EERR  Base0'!C253+'CF+EERR  Base0'!C261)</f>
        <v>-495275325.17500031</v>
      </c>
      <c r="Z15" s="425">
        <f t="shared" ca="1" si="0"/>
        <v>-0.40332675705200322</v>
      </c>
      <c r="AA15" s="383"/>
      <c r="AB15" s="385"/>
      <c r="AC15" s="385"/>
      <c r="AD15" s="384"/>
    </row>
    <row r="16" spans="2:30" s="346" customFormat="1" ht="24.95" customHeight="1">
      <c r="B16" s="353"/>
      <c r="F16" s="348"/>
      <c r="G16" s="348"/>
      <c r="H16" s="348"/>
      <c r="I16" s="348"/>
      <c r="J16" s="348"/>
      <c r="K16" s="348"/>
      <c r="L16" s="348"/>
      <c r="M16" s="348"/>
      <c r="N16" s="348"/>
      <c r="O16" s="348"/>
      <c r="P16" s="348"/>
      <c r="Q16" s="348"/>
      <c r="R16" s="348"/>
      <c r="S16" s="348"/>
      <c r="T16" s="348"/>
      <c r="U16" s="348"/>
      <c r="V16" s="348"/>
      <c r="W16" s="387" t="s">
        <v>406</v>
      </c>
      <c r="Y16" s="418">
        <f>+-('CF+EERR  Base0'!C260)</f>
        <v>-233711325</v>
      </c>
      <c r="Z16" s="419">
        <f t="shared" ca="1" si="0"/>
        <v>-0.19032248530707696</v>
      </c>
      <c r="AA16" s="383"/>
      <c r="AB16" s="385"/>
      <c r="AC16" s="385"/>
      <c r="AD16" s="384"/>
    </row>
    <row r="17" spans="2:30" s="346" customFormat="1" ht="24.95" customHeight="1">
      <c r="B17" s="353"/>
      <c r="D17" s="375">
        <f ca="1">+'CF+EERR  Base0'!C305</f>
        <v>504.03145498611184</v>
      </c>
      <c r="E17" s="355"/>
      <c r="F17" s="348"/>
      <c r="G17" s="348"/>
      <c r="H17" s="348"/>
      <c r="I17" s="348"/>
      <c r="J17" s="348"/>
      <c r="K17" s="348"/>
      <c r="L17" s="348"/>
      <c r="M17" s="348"/>
      <c r="N17" s="348"/>
      <c r="O17" s="348"/>
      <c r="P17" s="348"/>
      <c r="Q17" s="367" t="s">
        <v>261</v>
      </c>
      <c r="R17" s="531" t="s">
        <v>263</v>
      </c>
      <c r="S17" s="532"/>
      <c r="T17" s="348"/>
      <c r="U17" s="348"/>
      <c r="V17" s="348"/>
      <c r="W17" s="420" t="s">
        <v>52</v>
      </c>
      <c r="X17" s="421"/>
      <c r="Y17" s="422">
        <f ca="1">+Y14+Y15+Y16</f>
        <v>498988723.42795074</v>
      </c>
      <c r="Z17" s="423">
        <f t="shared" ca="1" si="0"/>
        <v>0.40635075764091982</v>
      </c>
      <c r="AA17" s="383"/>
      <c r="AB17" s="385"/>
      <c r="AC17" s="385"/>
      <c r="AD17" s="384"/>
    </row>
    <row r="18" spans="2:30" s="346" customFormat="1" ht="24.95" customHeight="1">
      <c r="B18" s="353"/>
      <c r="D18" s="371" t="s">
        <v>245</v>
      </c>
      <c r="E18" s="357"/>
      <c r="F18" s="348"/>
      <c r="G18" s="348"/>
      <c r="H18" s="348"/>
      <c r="I18" s="348"/>
      <c r="J18" s="348"/>
      <c r="K18" s="348"/>
      <c r="L18" s="348"/>
      <c r="M18" s="348"/>
      <c r="N18" s="348"/>
      <c r="O18" s="368" t="s">
        <v>255</v>
      </c>
      <c r="P18" s="373" t="s">
        <v>256</v>
      </c>
      <c r="Q18" s="373" t="s">
        <v>257</v>
      </c>
      <c r="R18" s="373" t="s">
        <v>258</v>
      </c>
      <c r="S18" s="373" t="s">
        <v>259</v>
      </c>
      <c r="T18" s="373" t="s">
        <v>260</v>
      </c>
      <c r="U18" s="373" t="s">
        <v>289</v>
      </c>
      <c r="V18" s="348"/>
      <c r="W18" s="387" t="s">
        <v>226</v>
      </c>
      <c r="X18" s="386"/>
      <c r="Y18" s="424">
        <f ca="1">-('CF+EERR  Base0'!C262)</f>
        <v>-208186265.30399606</v>
      </c>
      <c r="Z18" s="425">
        <f t="shared" ca="1" si="0"/>
        <v>-0.16953618922598215</v>
      </c>
      <c r="AA18" s="383"/>
      <c r="AB18" s="385"/>
      <c r="AC18" s="385"/>
      <c r="AD18" s="384"/>
    </row>
    <row r="19" spans="2:30" s="346" customFormat="1" ht="24.95" customHeight="1">
      <c r="B19" s="353"/>
      <c r="F19" s="348"/>
      <c r="G19" s="358"/>
      <c r="H19" s="348"/>
      <c r="I19" s="348"/>
      <c r="J19" s="348"/>
      <c r="K19" s="348"/>
      <c r="L19" s="348"/>
      <c r="M19" s="348"/>
      <c r="N19" s="348"/>
      <c r="O19" s="365" t="s">
        <v>293</v>
      </c>
      <c r="P19" s="376">
        <f>VLOOKUP($R$17,$O$13:$U$15,2,FALSE)</f>
        <v>0.14000000000000001</v>
      </c>
      <c r="Q19" s="376">
        <f>VLOOKUP($R$17,$O$13:$U$15,3,FALSE)</f>
        <v>0.12</v>
      </c>
      <c r="R19" s="376">
        <f>VLOOKUP($R$17,$O$13:$U$15,4,FALSE)</f>
        <v>0.1</v>
      </c>
      <c r="S19" s="376">
        <f>VLOOKUP($R$17,$O$13:$U$15,5,FALSE)</f>
        <v>0.12</v>
      </c>
      <c r="T19" s="376">
        <f>VLOOKUP($R$17,$O$13:$U$15,6,FALSE)</f>
        <v>0.12</v>
      </c>
      <c r="U19" s="376">
        <f>VLOOKUP($R$17,$O$13:$U$15,7,FALSE)</f>
        <v>0.1</v>
      </c>
      <c r="V19" s="348"/>
      <c r="W19" s="387" t="s">
        <v>227</v>
      </c>
      <c r="X19" s="386"/>
      <c r="Y19" s="424">
        <f>-'CF+EERR  Base0'!C266</f>
        <v>0</v>
      </c>
      <c r="Z19" s="425">
        <f ca="1">+Y19/$Y$14</f>
        <v>0</v>
      </c>
      <c r="AA19" s="383"/>
      <c r="AB19" s="385"/>
      <c r="AC19" s="385"/>
      <c r="AD19" s="384"/>
    </row>
    <row r="20" spans="2:30" s="346" customFormat="1" ht="24.95" customHeight="1">
      <c r="B20" s="353"/>
      <c r="D20" s="379">
        <f ca="1">+'CF+EERR  Base0'!AC305</f>
        <v>0.30193123835327845</v>
      </c>
      <c r="E20" s="355"/>
      <c r="F20" s="348"/>
      <c r="G20" s="348"/>
      <c r="H20" s="348"/>
      <c r="I20" s="348"/>
      <c r="J20" s="348"/>
      <c r="K20" s="348"/>
      <c r="L20" s="348"/>
      <c r="M20" s="348"/>
      <c r="N20" s="348"/>
      <c r="O20" s="348"/>
      <c r="P20" s="363"/>
      <c r="Q20" s="370"/>
      <c r="R20" s="370"/>
      <c r="S20" s="370"/>
      <c r="T20" s="365" t="s">
        <v>264</v>
      </c>
      <c r="U20" s="376">
        <f>1-SUM(P19:U19)</f>
        <v>0.30000000000000004</v>
      </c>
      <c r="V20" s="348"/>
      <c r="W20" s="387" t="s">
        <v>5</v>
      </c>
      <c r="Y20" s="418">
        <f ca="1">-('CF+EERR  Base0'!C263)</f>
        <v>-5128024.5022471165</v>
      </c>
      <c r="Z20" s="419">
        <f t="shared" ref="Z20:Z27" ca="1" si="1">+Y20/$Y$14</f>
        <v>-4.1759994642247547E-3</v>
      </c>
      <c r="AA20" s="383"/>
      <c r="AB20" s="385"/>
      <c r="AC20" s="385"/>
      <c r="AD20" s="384"/>
    </row>
    <row r="21" spans="2:30" s="346" customFormat="1" ht="24.95" customHeight="1">
      <c r="B21" s="353"/>
      <c r="D21" s="371" t="s">
        <v>245</v>
      </c>
      <c r="E21" s="357"/>
      <c r="F21" s="348"/>
      <c r="G21" s="348"/>
      <c r="H21" s="348"/>
      <c r="I21" s="348"/>
      <c r="J21" s="348"/>
      <c r="K21" s="348"/>
      <c r="L21" s="348"/>
      <c r="M21" s="348"/>
      <c r="N21" s="348"/>
      <c r="O21" s="369" t="s">
        <v>416</v>
      </c>
      <c r="P21" s="428">
        <f>+P19*'Inputs  Base0'!$F$19/6</f>
        <v>126.90195000000007</v>
      </c>
      <c r="Q21" s="428">
        <f>+Q19*'Inputs  Base0'!$F$19/6</f>
        <v>108.77310000000004</v>
      </c>
      <c r="R21" s="428">
        <f>+R19*'Inputs  Base0'!$F$19/6</f>
        <v>90.644250000000042</v>
      </c>
      <c r="S21" s="428">
        <f>+S19*'Inputs  Base0'!$F$19/6</f>
        <v>108.77310000000004</v>
      </c>
      <c r="T21" s="428">
        <f>+T19*'Inputs  Base0'!$F$19/6</f>
        <v>108.77310000000004</v>
      </c>
      <c r="U21" s="428">
        <f>+U19*'Inputs  Base0'!$F$19/6</f>
        <v>90.644250000000042</v>
      </c>
      <c r="V21" s="348"/>
      <c r="W21" s="451" t="s">
        <v>407</v>
      </c>
      <c r="Y21" s="418">
        <f>-('Inputs  Base0'!$C304*Y13)</f>
        <v>-2227487.6900147195</v>
      </c>
      <c r="Z21" s="419">
        <f t="shared" ca="1" si="1"/>
        <v>-1.8139514341229347E-3</v>
      </c>
      <c r="AA21" s="383"/>
      <c r="AB21" s="385"/>
      <c r="AC21" s="385"/>
      <c r="AD21" s="384"/>
    </row>
    <row r="22" spans="2:30" s="346" customFormat="1" ht="24.95" customHeight="1">
      <c r="B22" s="353"/>
      <c r="F22" s="348"/>
      <c r="G22" s="348"/>
      <c r="H22" s="348"/>
      <c r="I22" s="348"/>
      <c r="J22" s="348"/>
      <c r="K22" s="348"/>
      <c r="L22" s="348"/>
      <c r="M22" s="348"/>
      <c r="N22" s="348"/>
      <c r="O22" s="348"/>
      <c r="P22" s="363"/>
      <c r="Q22" s="370"/>
      <c r="R22" s="370"/>
      <c r="S22" s="370"/>
      <c r="T22" s="365" t="s">
        <v>264</v>
      </c>
      <c r="U22" s="428">
        <f>+U20*'Inputs  Base0'!$F$19</f>
        <v>1631.596500000001</v>
      </c>
      <c r="V22" s="348"/>
      <c r="W22" s="448" t="s">
        <v>408</v>
      </c>
      <c r="X22" s="444"/>
      <c r="Y22" s="450">
        <f ca="1">+Y17+Y18+Y19+Y20+Y21</f>
        <v>283446945.93169284</v>
      </c>
      <c r="Z22" s="445">
        <f t="shared" ca="1" si="1"/>
        <v>0.23082461751658997</v>
      </c>
      <c r="AA22" s="383"/>
      <c r="AB22" s="385"/>
      <c r="AC22" s="385"/>
      <c r="AD22" s="384"/>
    </row>
    <row r="23" spans="2:30" s="346" customFormat="1" ht="24.95" customHeight="1">
      <c r="B23" s="353"/>
      <c r="D23" s="443">
        <f>+(P21*6+Q21*6+R21*6+S21*6+T21*6+U21*6)/(COUNTIF(P21:U21,"&gt;0")*6)</f>
        <v>105.75162500000005</v>
      </c>
      <c r="E23" s="355"/>
      <c r="F23" s="348"/>
      <c r="G23" s="348"/>
      <c r="H23" s="348"/>
      <c r="I23" s="348"/>
      <c r="J23" s="348"/>
      <c r="K23" s="348"/>
      <c r="L23" s="348"/>
      <c r="M23" s="348"/>
      <c r="N23" s="348"/>
      <c r="O23" s="348"/>
      <c r="P23" s="348"/>
      <c r="Q23" s="348"/>
      <c r="R23" s="348"/>
      <c r="S23" s="348"/>
      <c r="T23" s="348"/>
      <c r="U23" s="348"/>
      <c r="V23" s="348"/>
      <c r="W23" s="387" t="s">
        <v>433</v>
      </c>
      <c r="X23" s="386"/>
      <c r="Y23" s="424">
        <f ca="1">+'CF+EERR  Base0'!C271</f>
        <v>-9940376.7423169799</v>
      </c>
      <c r="Z23" s="425">
        <f t="shared" ca="1" si="1"/>
        <v>-8.094931670454707E-3</v>
      </c>
      <c r="AA23" s="383"/>
      <c r="AB23" s="385"/>
      <c r="AC23" s="385"/>
      <c r="AD23" s="384"/>
    </row>
    <row r="24" spans="2:30" s="346" customFormat="1" ht="24.95" customHeight="1">
      <c r="B24" s="353"/>
      <c r="D24" s="371" t="s">
        <v>426</v>
      </c>
      <c r="E24" s="357"/>
      <c r="F24" s="348"/>
      <c r="G24" s="348"/>
      <c r="H24" s="348"/>
      <c r="I24" s="348"/>
      <c r="J24" s="348"/>
      <c r="K24" s="348"/>
      <c r="L24" s="348"/>
      <c r="M24" s="348"/>
      <c r="N24" s="348"/>
      <c r="O24" s="374" t="s">
        <v>415</v>
      </c>
      <c r="P24" s="348"/>
      <c r="Q24" s="348"/>
      <c r="R24" s="348"/>
      <c r="S24" s="348"/>
      <c r="T24" s="348"/>
      <c r="U24" s="348"/>
      <c r="V24" s="348"/>
      <c r="W24" s="420" t="s">
        <v>33</v>
      </c>
      <c r="X24" s="426"/>
      <c r="Y24" s="422">
        <f ca="1">+Y22+Y23</f>
        <v>273506569.18937588</v>
      </c>
      <c r="Z24" s="423">
        <f t="shared" ca="1" si="1"/>
        <v>0.22272968584613528</v>
      </c>
      <c r="AA24" s="383"/>
      <c r="AB24" s="385"/>
      <c r="AC24" s="385"/>
      <c r="AD24" s="384"/>
    </row>
    <row r="25" spans="2:30" s="346" customFormat="1" ht="24.95" customHeight="1">
      <c r="B25" s="353"/>
      <c r="F25" s="348"/>
      <c r="G25" s="348"/>
      <c r="H25" s="348"/>
      <c r="I25" s="348"/>
      <c r="J25" s="348"/>
      <c r="K25" s="348"/>
      <c r="L25" s="348"/>
      <c r="M25" s="348"/>
      <c r="N25" s="348"/>
      <c r="O25" s="348"/>
      <c r="P25" s="348"/>
      <c r="Q25" s="348"/>
      <c r="R25" s="348"/>
      <c r="S25" s="348"/>
      <c r="T25" s="348"/>
      <c r="U25" s="348"/>
      <c r="V25" s="348"/>
      <c r="W25" s="387" t="s">
        <v>210</v>
      </c>
      <c r="X25" s="389"/>
      <c r="Y25" s="424">
        <f ca="1">-'CF+EERR  Base0'!C273</f>
        <v>-3122130.8499833276</v>
      </c>
      <c r="Z25" s="425">
        <f ca="1">+Y25/$Y$14</f>
        <v>-2.5425028197616165E-3</v>
      </c>
      <c r="AA25" s="383"/>
      <c r="AB25" s="385"/>
      <c r="AC25" s="385"/>
      <c r="AD25" s="384"/>
    </row>
    <row r="26" spans="2:30" s="346" customFormat="1" ht="24.95" customHeight="1">
      <c r="B26" s="348"/>
      <c r="D26" s="441">
        <f ca="1">+Y11/Y12</f>
        <v>0</v>
      </c>
      <c r="F26" s="348"/>
      <c r="G26" s="348"/>
      <c r="H26" s="348"/>
      <c r="I26" s="348"/>
      <c r="J26" s="348"/>
      <c r="K26" s="348"/>
      <c r="L26" s="348"/>
      <c r="M26" s="348"/>
      <c r="N26" s="348"/>
      <c r="O26" s="366" t="s">
        <v>263</v>
      </c>
      <c r="P26" s="399">
        <v>0.16</v>
      </c>
      <c r="Q26" s="399">
        <v>0.16</v>
      </c>
      <c r="R26" s="399">
        <v>0.2</v>
      </c>
      <c r="S26" s="399">
        <v>0.2</v>
      </c>
      <c r="T26" s="399">
        <v>0.14000000000000001</v>
      </c>
      <c r="U26" s="399">
        <v>0.14000000000000001</v>
      </c>
      <c r="V26" s="348"/>
      <c r="W26" s="451" t="s">
        <v>410</v>
      </c>
      <c r="X26" s="389"/>
      <c r="Y26" s="418">
        <f>-(Y13*'Inputs  Base0'!C326*'Inputs  Base0'!C309)</f>
        <v>-22274876.900147196</v>
      </c>
      <c r="Z26" s="419">
        <f t="shared" ca="1" si="1"/>
        <v>-1.8139514341229346E-2</v>
      </c>
      <c r="AA26" s="383"/>
      <c r="AB26" s="384"/>
      <c r="AC26" s="384"/>
      <c r="AD26" s="384"/>
    </row>
    <row r="27" spans="2:30" s="346" customFormat="1" ht="24.95" customHeight="1">
      <c r="B27" s="348"/>
      <c r="D27" s="380" t="s">
        <v>427</v>
      </c>
      <c r="F27" s="348"/>
      <c r="G27" s="348"/>
      <c r="H27" s="348"/>
      <c r="I27" s="348"/>
      <c r="J27" s="348"/>
      <c r="K27" s="348"/>
      <c r="L27" s="348"/>
      <c r="M27" s="348"/>
      <c r="N27" s="348"/>
      <c r="O27" s="366" t="s">
        <v>262</v>
      </c>
      <c r="P27" s="399">
        <v>0.14000000000000001</v>
      </c>
      <c r="Q27" s="399">
        <v>0.15</v>
      </c>
      <c r="R27" s="399">
        <v>0.18</v>
      </c>
      <c r="S27" s="399">
        <v>0.24</v>
      </c>
      <c r="T27" s="399">
        <v>0.19</v>
      </c>
      <c r="U27" s="399">
        <v>0.1</v>
      </c>
      <c r="V27" s="348"/>
      <c r="W27" s="420" t="s">
        <v>409</v>
      </c>
      <c r="X27" s="426"/>
      <c r="Y27" s="422">
        <f ca="1">+Y24+Y25+Y26</f>
        <v>248109561.43924534</v>
      </c>
      <c r="Z27" s="423">
        <f t="shared" ca="1" si="1"/>
        <v>0.20204766868514429</v>
      </c>
      <c r="AA27" s="364"/>
      <c r="AB27" s="384"/>
      <c r="AC27" s="384"/>
      <c r="AD27" s="384"/>
    </row>
    <row r="28" spans="2:30" s="346" customFormat="1" ht="24.95" customHeight="1">
      <c r="B28" s="348"/>
      <c r="F28" s="348"/>
      <c r="G28" s="348"/>
      <c r="H28" s="348"/>
      <c r="I28" s="348"/>
      <c r="J28" s="348"/>
      <c r="K28" s="348"/>
      <c r="L28" s="348"/>
      <c r="M28" s="348"/>
      <c r="N28" s="348"/>
      <c r="O28" s="366" t="s">
        <v>265</v>
      </c>
      <c r="P28" s="399">
        <v>0.12</v>
      </c>
      <c r="Q28" s="399">
        <v>0.14000000000000001</v>
      </c>
      <c r="R28" s="399">
        <v>0.16</v>
      </c>
      <c r="S28" s="399">
        <v>0.18</v>
      </c>
      <c r="T28" s="399">
        <v>0.2</v>
      </c>
      <c r="U28" s="399">
        <v>0.2</v>
      </c>
      <c r="V28" s="348"/>
      <c r="W28" s="390"/>
      <c r="X28" s="390"/>
      <c r="Y28" s="390"/>
      <c r="Z28" s="390"/>
      <c r="AA28" s="364"/>
      <c r="AB28" s="384"/>
      <c r="AC28" s="384"/>
      <c r="AD28" s="384"/>
    </row>
    <row r="29" spans="2:30" s="346" customFormat="1" ht="24.95" customHeight="1">
      <c r="B29" s="348"/>
      <c r="D29" s="442" t="e">
        <f>+(P37*6+Q37*6+R37*6+S37*6+T37*6+U37*6)/(COUNTIF(P37:U37,"&gt;0")*6)</f>
        <v>#DIV/0!</v>
      </c>
      <c r="F29" s="348"/>
      <c r="G29" s="348"/>
      <c r="H29" s="348"/>
      <c r="I29" s="348"/>
      <c r="J29" s="348"/>
      <c r="K29" s="348"/>
      <c r="L29" s="348"/>
      <c r="M29" s="348"/>
      <c r="N29" s="348"/>
      <c r="O29" s="348"/>
      <c r="P29" s="348"/>
      <c r="Q29" s="348"/>
      <c r="R29" s="348"/>
      <c r="S29" s="348"/>
      <c r="T29" s="348"/>
      <c r="U29" s="348"/>
      <c r="V29" s="348"/>
      <c r="W29" s="509" t="s">
        <v>156</v>
      </c>
      <c r="X29" s="509"/>
      <c r="Y29" s="509"/>
      <c r="Z29" s="509"/>
      <c r="AA29" s="364"/>
      <c r="AB29" s="384"/>
      <c r="AC29" s="384"/>
      <c r="AD29" s="384"/>
    </row>
    <row r="30" spans="2:30" s="346" customFormat="1" ht="24.95" customHeight="1">
      <c r="B30" s="348"/>
      <c r="D30" s="380" t="s">
        <v>428</v>
      </c>
      <c r="F30" s="348"/>
      <c r="G30" s="348"/>
      <c r="H30" s="348"/>
      <c r="I30" s="348"/>
      <c r="J30" s="348"/>
      <c r="K30" s="348"/>
      <c r="L30" s="348"/>
      <c r="M30" s="348"/>
      <c r="N30" s="348"/>
      <c r="O30" s="348"/>
      <c r="P30" s="348"/>
      <c r="Q30" s="367" t="s">
        <v>261</v>
      </c>
      <c r="R30" s="531" t="s">
        <v>262</v>
      </c>
      <c r="S30" s="532"/>
      <c r="T30" s="348"/>
      <c r="U30" s="348"/>
      <c r="V30" s="348"/>
      <c r="W30" s="386"/>
      <c r="X30" s="386"/>
      <c r="Y30" s="386"/>
      <c r="Z30" s="386"/>
      <c r="AA30" s="364"/>
      <c r="AB30" s="384"/>
      <c r="AC30" s="384"/>
      <c r="AD30" s="384"/>
    </row>
    <row r="31" spans="2:30" s="346" customFormat="1" ht="24.95" customHeight="1">
      <c r="B31" s="348"/>
      <c r="F31" s="348"/>
      <c r="G31" s="348"/>
      <c r="H31" s="348"/>
      <c r="I31" s="348"/>
      <c r="J31" s="348"/>
      <c r="K31" s="348"/>
      <c r="L31" s="348"/>
      <c r="M31" s="348"/>
      <c r="N31" s="348"/>
      <c r="O31" s="368" t="s">
        <v>255</v>
      </c>
      <c r="P31" s="373" t="s">
        <v>256</v>
      </c>
      <c r="Q31" s="373" t="s">
        <v>257</v>
      </c>
      <c r="R31" s="373" t="s">
        <v>258</v>
      </c>
      <c r="S31" s="373" t="s">
        <v>259</v>
      </c>
      <c r="T31" s="373" t="s">
        <v>260</v>
      </c>
      <c r="U31" s="373" t="s">
        <v>289</v>
      </c>
      <c r="V31" s="348"/>
      <c r="W31" s="387" t="s">
        <v>431</v>
      </c>
      <c r="X31" s="388"/>
      <c r="Y31" s="529">
        <f ca="1">+'CF+EERR  Base0'!C214</f>
        <v>-127763890.89078461</v>
      </c>
      <c r="Z31" s="529"/>
      <c r="AA31" s="364"/>
      <c r="AB31" s="384"/>
      <c r="AC31" s="384"/>
      <c r="AD31" s="384"/>
    </row>
    <row r="32" spans="2:30" s="346" customFormat="1" ht="24.95" customHeight="1">
      <c r="B32" s="348"/>
      <c r="D32" s="442">
        <f>+'REPORTE Base0'!U9*(1+'Inputs  Base0'!C134)</f>
        <v>1630.24</v>
      </c>
      <c r="F32" s="348"/>
      <c r="G32" s="348"/>
      <c r="H32" s="348"/>
      <c r="I32" s="348"/>
      <c r="J32" s="348"/>
      <c r="K32" s="348"/>
      <c r="L32" s="348"/>
      <c r="M32" s="348"/>
      <c r="N32" s="348"/>
      <c r="O32" s="365" t="s">
        <v>414</v>
      </c>
      <c r="P32" s="376">
        <f>VLOOKUP($R$30,$O$26:$U$28,2,FALSE)</f>
        <v>0.14000000000000001</v>
      </c>
      <c r="Q32" s="376">
        <f>VLOOKUP($R$30,$O$26:$U$28,3,FALSE)</f>
        <v>0.15</v>
      </c>
      <c r="R32" s="376">
        <f>VLOOKUP($R$30,$O$26:$U$28,4,FALSE)</f>
        <v>0.18</v>
      </c>
      <c r="S32" s="376">
        <f>VLOOKUP($R$30,$O$26:$U$28,5,FALSE)</f>
        <v>0.24</v>
      </c>
      <c r="T32" s="376">
        <f>VLOOKUP($R$30,$O$26:$U$28,6,FALSE)</f>
        <v>0.19</v>
      </c>
      <c r="U32" s="376">
        <f>VLOOKUP($R$30,$O$26:$U$28,7,FALSE)</f>
        <v>0.1</v>
      </c>
      <c r="V32" s="348"/>
      <c r="W32" s="387" t="str">
        <f>+'CF+EERR  Base0'!B215</f>
        <v>Mes de Máxima Exposición</v>
      </c>
      <c r="X32" s="388"/>
      <c r="Y32" s="388"/>
      <c r="Z32" s="503">
        <f ca="1">+'CF+EERR  Base0'!C215</f>
        <v>44805</v>
      </c>
      <c r="AA32" s="348"/>
      <c r="AB32" s="384"/>
      <c r="AC32" s="384"/>
      <c r="AD32" s="384"/>
    </row>
    <row r="33" spans="2:30" s="346" customFormat="1" ht="24.95" customHeight="1">
      <c r="B33" s="348"/>
      <c r="D33" s="380" t="s">
        <v>429</v>
      </c>
      <c r="F33" s="348"/>
      <c r="G33" s="348"/>
      <c r="H33" s="348"/>
      <c r="I33" s="348"/>
      <c r="J33" s="348"/>
      <c r="K33" s="348"/>
      <c r="L33" s="348"/>
      <c r="M33" s="348"/>
      <c r="N33" s="348"/>
      <c r="O33" s="348"/>
      <c r="P33" s="348"/>
      <c r="Q33" s="348"/>
      <c r="R33" s="348"/>
      <c r="S33" s="348"/>
      <c r="T33" s="455" t="s">
        <v>434</v>
      </c>
      <c r="U33" s="472">
        <f>SUM(P32:U32)-1</f>
        <v>0</v>
      </c>
      <c r="V33" s="348"/>
      <c r="W33" s="387" t="s">
        <v>445</v>
      </c>
      <c r="X33" s="386"/>
      <c r="Y33" s="386"/>
      <c r="Z33" s="503">
        <f ca="1">+'CF+EERR  Base0'!AD215</f>
        <v>44075</v>
      </c>
      <c r="AA33" s="348"/>
      <c r="AB33" s="384"/>
      <c r="AC33" s="384"/>
      <c r="AD33" s="384"/>
    </row>
    <row r="34" spans="2:30" s="346" customFormat="1" ht="24.95" customHeight="1">
      <c r="B34" s="348"/>
      <c r="F34" s="348"/>
      <c r="G34" s="348"/>
      <c r="H34" s="348"/>
      <c r="I34" s="348"/>
      <c r="J34" s="348"/>
      <c r="K34" s="348"/>
      <c r="L34" s="348"/>
      <c r="M34" s="348"/>
      <c r="N34" s="348"/>
      <c r="O34" s="369" t="s">
        <v>266</v>
      </c>
      <c r="P34" s="427">
        <f>+P32</f>
        <v>0.14000000000000001</v>
      </c>
      <c r="Q34" s="427">
        <f t="shared" ref="Q34:U34" si="2">+Q32</f>
        <v>0.15</v>
      </c>
      <c r="R34" s="427">
        <f t="shared" si="2"/>
        <v>0.18</v>
      </c>
      <c r="S34" s="427">
        <f t="shared" si="2"/>
        <v>0.24</v>
      </c>
      <c r="T34" s="427">
        <f t="shared" si="2"/>
        <v>0.19</v>
      </c>
      <c r="U34" s="427">
        <f t="shared" si="2"/>
        <v>0.1</v>
      </c>
      <c r="V34" s="348"/>
      <c r="W34" s="387"/>
      <c r="X34" s="386"/>
      <c r="Y34" s="386"/>
      <c r="Z34" s="394"/>
      <c r="AA34" s="348"/>
      <c r="AB34" s="384"/>
      <c r="AC34" s="384"/>
      <c r="AD34" s="384"/>
    </row>
    <row r="35" spans="2:30" s="346" customFormat="1" ht="24.95" customHeight="1">
      <c r="B35" s="348"/>
      <c r="D35" s="442">
        <f>+U9*(1+'Inputs  Base0'!G134)</f>
        <v>1904.8999999999999</v>
      </c>
      <c r="F35" s="348"/>
      <c r="G35" s="348"/>
      <c r="H35" s="348"/>
      <c r="I35" s="348"/>
      <c r="J35" s="348"/>
      <c r="K35" s="348"/>
      <c r="L35" s="348"/>
      <c r="M35" s="348"/>
      <c r="N35" s="348"/>
      <c r="O35" s="369" t="s">
        <v>267</v>
      </c>
      <c r="P35" s="400">
        <v>0</v>
      </c>
      <c r="Q35" s="400">
        <v>0</v>
      </c>
      <c r="R35" s="400">
        <v>0</v>
      </c>
      <c r="S35" s="400">
        <v>0</v>
      </c>
      <c r="T35" s="400">
        <v>0</v>
      </c>
      <c r="U35" s="400">
        <v>0</v>
      </c>
      <c r="V35" s="348"/>
      <c r="W35" s="386"/>
      <c r="X35" s="386"/>
      <c r="Y35" s="386"/>
      <c r="Z35" s="386"/>
      <c r="AA35" s="348"/>
      <c r="AB35" s="384"/>
      <c r="AC35" s="384"/>
      <c r="AD35" s="384"/>
    </row>
    <row r="36" spans="2:30" s="346" customFormat="1" ht="24.95" customHeight="1">
      <c r="B36" s="348"/>
      <c r="D36" s="380" t="s">
        <v>430</v>
      </c>
      <c r="F36" s="348"/>
      <c r="G36" s="348"/>
      <c r="H36" s="348"/>
      <c r="I36" s="348"/>
      <c r="J36" s="348"/>
      <c r="K36" s="348"/>
      <c r="L36" s="348"/>
      <c r="M36" s="348"/>
      <c r="N36" s="348"/>
      <c r="O36" s="401" t="s">
        <v>301</v>
      </c>
      <c r="P36" s="403">
        <f>+SUM('CF+EERR  Base0'!AC372:AH372)/6/'Inputs  Base0'!$C$9</f>
        <v>1647.1281451949901</v>
      </c>
      <c r="Q36" s="403">
        <f>+SUM('CF+EERR  Base0'!AI372:AN372)/6/'Inputs  Base0'!$C$9</f>
        <v>1739.924097036961</v>
      </c>
      <c r="R36" s="403">
        <f>+SUM('CF+EERR  Base0'!AO372:AT372)/6/'Inputs  Base0'!$C$9</f>
        <v>1739.924097036961</v>
      </c>
      <c r="S36" s="403">
        <f>+SUM('CF+EERR  Base0'!AU372:AZ372)/6/'Inputs  Base0'!$C$9</f>
        <v>1768.9228319875772</v>
      </c>
      <c r="T36" s="403">
        <f>+SUM('CF+EERR  Base0'!BA372:BF372)/6/'Inputs  Base0'!$C$9</f>
        <v>1783.4221994628851</v>
      </c>
      <c r="U36" s="403">
        <f>+SUM('CF+EERR  Base0'!BG372:BL372)/6/'Inputs  Base0'!$C$9</f>
        <v>1783.4221994628851</v>
      </c>
      <c r="V36" s="348"/>
      <c r="W36" s="387" t="s">
        <v>432</v>
      </c>
      <c r="X36" s="388"/>
      <c r="Y36" s="529">
        <f ca="1">+'CF+EERR  Base0'!C220</f>
        <v>-143614888.47831243</v>
      </c>
      <c r="Z36" s="529"/>
      <c r="AA36" s="348"/>
      <c r="AB36" s="384"/>
      <c r="AC36" s="384"/>
      <c r="AD36" s="384"/>
    </row>
    <row r="37" spans="2:30" s="346" customFormat="1" ht="24.95" customHeight="1">
      <c r="B37" s="348"/>
      <c r="F37" s="348"/>
      <c r="G37" s="348"/>
      <c r="H37" s="348"/>
      <c r="I37" s="348"/>
      <c r="J37" s="348"/>
      <c r="K37" s="348"/>
      <c r="L37" s="348"/>
      <c r="M37" s="348"/>
      <c r="N37" s="348"/>
      <c r="O37" s="401" t="s">
        <v>411</v>
      </c>
      <c r="P37" s="404">
        <v>0</v>
      </c>
      <c r="Q37" s="404">
        <v>0</v>
      </c>
      <c r="R37" s="404">
        <v>0</v>
      </c>
      <c r="S37" s="404">
        <v>0</v>
      </c>
      <c r="T37" s="404">
        <v>0</v>
      </c>
      <c r="U37" s="404">
        <v>0</v>
      </c>
      <c r="V37" s="348"/>
      <c r="W37" s="387" t="str">
        <f>+'CF+EERR  Base0'!B220</f>
        <v>MÁXIMA EXPOSICIÓN</v>
      </c>
      <c r="X37" s="388"/>
      <c r="Y37" s="388"/>
      <c r="Z37" s="503">
        <f ca="1">+'CF+EERR  Base0'!C221</f>
        <v>44835</v>
      </c>
      <c r="AA37" s="348"/>
      <c r="AB37" s="384"/>
      <c r="AC37" s="384"/>
      <c r="AD37" s="384"/>
    </row>
    <row r="38" spans="2:30" s="346" customFormat="1" ht="24.95" customHeight="1">
      <c r="B38" s="348"/>
      <c r="D38" s="395">
        <f>+'CF+EERR  Base0'!C308</f>
        <v>1196.5965000000015</v>
      </c>
      <c r="F38" s="348"/>
      <c r="G38" s="348"/>
      <c r="H38" s="348"/>
      <c r="I38" s="348"/>
      <c r="J38" s="348"/>
      <c r="K38" s="348"/>
      <c r="L38" s="348"/>
      <c r="M38" s="348"/>
      <c r="N38" s="348"/>
      <c r="O38" s="369" t="s">
        <v>268</v>
      </c>
      <c r="P38" s="377">
        <f>IF(P37=0,0,P35*1000000/'Inputs  Base0'!$C$9/P37)</f>
        <v>0</v>
      </c>
      <c r="Q38" s="377">
        <f>IF(Q37=0,0,Q35*1000000/'Inputs  Base0'!$C$9/Q37)</f>
        <v>0</v>
      </c>
      <c r="R38" s="377">
        <f>IF(R37=0,0,R35*1000000/'Inputs  Base0'!$C$9/R37)</f>
        <v>0</v>
      </c>
      <c r="S38" s="377">
        <f>IF(S37=0,0,S35*1000000/'Inputs  Base0'!$C$9/S37)</f>
        <v>0</v>
      </c>
      <c r="T38" s="377">
        <f>IF(T37=0,0,T35*1000000/'Inputs  Base0'!$C$9/T37)</f>
        <v>0</v>
      </c>
      <c r="U38" s="377">
        <f>IF(U37=0,0,U35*1000000/'Inputs  Base0'!$C$9/U37)</f>
        <v>0</v>
      </c>
      <c r="V38" s="348"/>
      <c r="W38" s="387" t="s">
        <v>445</v>
      </c>
      <c r="X38" s="386"/>
      <c r="Y38" s="386"/>
      <c r="Z38" s="503" t="e">
        <f ca="1">+'CF+EERR  Base0'!AD221</f>
        <v>#N/A</v>
      </c>
      <c r="AA38" s="348"/>
      <c r="AB38" s="384"/>
      <c r="AC38" s="384"/>
      <c r="AD38" s="384"/>
    </row>
    <row r="39" spans="2:30" s="346" customFormat="1" ht="24.95" customHeight="1">
      <c r="B39" s="348"/>
      <c r="D39" s="381" t="s">
        <v>298</v>
      </c>
      <c r="F39" s="348"/>
      <c r="G39" s="348"/>
      <c r="H39" s="348"/>
      <c r="I39" s="348"/>
      <c r="J39" s="348"/>
      <c r="K39" s="348"/>
      <c r="L39" s="348"/>
      <c r="M39" s="348"/>
      <c r="N39" s="348"/>
      <c r="O39" s="369" t="s">
        <v>294</v>
      </c>
      <c r="P39" s="376">
        <f>(P34-P35/('Inputs  Base0'!$C$246/1000000))*('Inputs  Base0'!$C$246/('Inputs  Base0'!$C$246-1000000*SUM($P$35:$U$35)))</f>
        <v>0.14000000000000001</v>
      </c>
      <c r="Q39" s="376">
        <f>(Q34-Q35/('Inputs  Base0'!$C$246/1000000))*('Inputs  Base0'!$C$246/('Inputs  Base0'!$C$246-1000000*SUM($P$35:$U$35)))</f>
        <v>0.15</v>
      </c>
      <c r="R39" s="376">
        <f>(R34-R35/('Inputs  Base0'!$C$246/1000000))*('Inputs  Base0'!$C$246/('Inputs  Base0'!$C$246-1000000*SUM($P$35:$U$35)))</f>
        <v>0.18</v>
      </c>
      <c r="S39" s="376">
        <f>(S34-S35/('Inputs  Base0'!$C$246/1000000))*('Inputs  Base0'!$C$246/('Inputs  Base0'!$C$246-1000000*SUM($P$35:$U$35)))</f>
        <v>0.24</v>
      </c>
      <c r="T39" s="376">
        <f>(T34-T35/('Inputs  Base0'!$C$246/1000000))*('Inputs  Base0'!$C$246/('Inputs  Base0'!$C$246-1000000*SUM($P$35:$U$35)))</f>
        <v>0.19</v>
      </c>
      <c r="U39" s="376">
        <f>(U34-U35/('Inputs  Base0'!$C$246/1000000))*('Inputs  Base0'!$C$246/('Inputs  Base0'!$C$246-1000000*SUM($P$35:$U$35)))</f>
        <v>0.1</v>
      </c>
      <c r="V39" s="348"/>
      <c r="W39" s="479"/>
      <c r="X39" s="348"/>
      <c r="Y39" s="348"/>
      <c r="Z39" s="480"/>
      <c r="AA39" s="348"/>
      <c r="AB39" s="384"/>
      <c r="AC39" s="384"/>
      <c r="AD39" s="384"/>
    </row>
    <row r="40" spans="2:30" s="346" customFormat="1" ht="24.95" customHeight="1">
      <c r="B40" s="348"/>
      <c r="F40" s="406"/>
      <c r="G40" s="348"/>
      <c r="H40" s="348"/>
      <c r="I40" s="348"/>
      <c r="J40" s="348"/>
      <c r="K40" s="348"/>
      <c r="L40" s="348"/>
      <c r="M40" s="348"/>
      <c r="N40" s="348"/>
      <c r="O40" s="348"/>
      <c r="P40" s="365" t="s">
        <v>269</v>
      </c>
      <c r="Q40" s="399">
        <v>0.3</v>
      </c>
      <c r="R40" s="348"/>
      <c r="S40" s="348"/>
      <c r="T40" s="348"/>
      <c r="U40" s="348"/>
      <c r="V40" s="348"/>
      <c r="W40" s="387" t="s">
        <v>448</v>
      </c>
      <c r="X40" s="386"/>
      <c r="Y40" s="386"/>
      <c r="Z40" s="485">
        <v>0.1</v>
      </c>
      <c r="AA40" s="348"/>
      <c r="AB40" s="384"/>
      <c r="AC40" s="384"/>
      <c r="AD40" s="384"/>
    </row>
    <row r="41" spans="2:30" s="346" customFormat="1" ht="24.95" customHeight="1">
      <c r="B41" s="348"/>
      <c r="D41" s="395">
        <f>+D38/'Inputs  Base0'!E17</f>
        <v>20.100000000000012</v>
      </c>
      <c r="F41" s="406"/>
      <c r="G41" s="348"/>
      <c r="H41" s="348"/>
      <c r="I41" s="348"/>
      <c r="J41" s="348"/>
      <c r="K41" s="348"/>
      <c r="L41" s="348"/>
      <c r="M41" s="348"/>
      <c r="N41" s="348"/>
      <c r="O41" s="348"/>
      <c r="P41" s="365" t="s">
        <v>270</v>
      </c>
      <c r="Q41" s="378">
        <f>1-Q40</f>
        <v>0.7</v>
      </c>
      <c r="R41" s="364"/>
      <c r="S41" s="364"/>
      <c r="T41" s="364"/>
      <c r="U41" s="364"/>
      <c r="V41" s="348"/>
      <c r="W41" s="387" t="s">
        <v>449</v>
      </c>
      <c r="X41" s="386"/>
      <c r="Y41" s="386"/>
      <c r="Z41" s="485">
        <v>0.02</v>
      </c>
      <c r="AA41" s="348"/>
      <c r="AB41" s="384"/>
      <c r="AC41" s="384"/>
      <c r="AD41" s="384"/>
    </row>
    <row r="42" spans="2:30" s="346" customFormat="1" ht="24.95" customHeight="1">
      <c r="B42" s="348"/>
      <c r="D42" s="381" t="s">
        <v>419</v>
      </c>
      <c r="F42" s="406"/>
      <c r="G42" s="348"/>
      <c r="H42" s="348"/>
      <c r="I42" s="348"/>
      <c r="J42" s="348"/>
      <c r="K42" s="348"/>
      <c r="L42" s="348"/>
      <c r="M42" s="348"/>
      <c r="N42" s="348"/>
      <c r="O42" s="348"/>
      <c r="P42" s="369" t="s">
        <v>272</v>
      </c>
      <c r="Q42" s="399">
        <v>0</v>
      </c>
      <c r="R42" s="364"/>
      <c r="S42" s="364"/>
      <c r="T42" s="364"/>
      <c r="U42" s="364"/>
      <c r="V42" s="348"/>
      <c r="W42" s="348"/>
      <c r="X42" s="348"/>
      <c r="Y42" s="348"/>
      <c r="Z42" s="348"/>
      <c r="AA42" s="348"/>
      <c r="AB42" s="384"/>
      <c r="AC42" s="384"/>
      <c r="AD42" s="384"/>
    </row>
    <row r="43" spans="2:30" s="346" customFormat="1" ht="12" customHeight="1">
      <c r="B43" s="348"/>
      <c r="F43" s="348"/>
      <c r="G43" s="407"/>
      <c r="H43" s="407"/>
      <c r="I43" s="407"/>
      <c r="J43" s="407"/>
      <c r="K43" s="407"/>
      <c r="L43" s="407"/>
      <c r="M43" s="407"/>
      <c r="N43" s="408"/>
      <c r="O43" s="408"/>
      <c r="P43" s="391"/>
      <c r="Q43" s="382"/>
      <c r="R43" s="382"/>
      <c r="S43" s="382"/>
      <c r="T43" s="382"/>
      <c r="U43" s="382"/>
      <c r="V43" s="382"/>
      <c r="W43" s="382"/>
      <c r="X43" s="382"/>
      <c r="Y43" s="382"/>
      <c r="Z43" s="382"/>
      <c r="AA43" s="382"/>
    </row>
    <row r="44" spans="2:30" s="346" customFormat="1" ht="24" customHeight="1">
      <c r="B44" s="348"/>
      <c r="D44" s="395">
        <f>+'CF+EERR  Base0'!C309</f>
        <v>434.99999999999966</v>
      </c>
      <c r="F44" s="348"/>
      <c r="G44" s="407"/>
      <c r="H44" s="407"/>
      <c r="I44" s="407"/>
      <c r="J44" s="407"/>
      <c r="K44" s="407"/>
      <c r="L44" s="407"/>
      <c r="M44" s="407"/>
      <c r="N44" s="408"/>
      <c r="O44" s="408"/>
      <c r="P44" s="366"/>
      <c r="Q44" s="481"/>
      <c r="R44" s="382"/>
      <c r="S44" s="382"/>
      <c r="T44" s="382"/>
      <c r="U44" s="382"/>
      <c r="V44" s="382"/>
      <c r="W44" s="533" t="s">
        <v>439</v>
      </c>
      <c r="X44" s="533"/>
      <c r="Y44" s="533"/>
      <c r="Z44" s="533"/>
      <c r="AA44" s="382"/>
    </row>
    <row r="45" spans="2:30" s="346" customFormat="1" ht="24" customHeight="1">
      <c r="B45" s="348"/>
      <c r="D45" s="381" t="s">
        <v>299</v>
      </c>
      <c r="F45" s="348"/>
      <c r="G45" s="407"/>
      <c r="H45" s="407"/>
      <c r="I45" s="407"/>
      <c r="J45" s="407"/>
      <c r="K45" s="407"/>
      <c r="L45" s="407"/>
      <c r="M45" s="407"/>
      <c r="N45" s="408"/>
      <c r="O45" s="408"/>
      <c r="P45" s="391"/>
      <c r="Q45" s="382"/>
      <c r="R45" s="382"/>
      <c r="S45" s="382"/>
      <c r="T45" s="382"/>
      <c r="U45" s="382"/>
      <c r="V45" s="382"/>
      <c r="W45" s="457" t="s">
        <v>440</v>
      </c>
      <c r="X45" s="486" t="s">
        <v>438</v>
      </c>
      <c r="Z45" s="386"/>
      <c r="AA45" s="382"/>
    </row>
    <row r="46" spans="2:30" ht="12.75" customHeight="1">
      <c r="B46" s="348"/>
      <c r="C46" s="346"/>
      <c r="D46" s="346"/>
      <c r="E46" s="346"/>
      <c r="F46" s="407"/>
      <c r="G46" s="407"/>
      <c r="H46" s="407"/>
      <c r="I46" s="407"/>
      <c r="J46" s="407"/>
      <c r="K46" s="407"/>
      <c r="L46" s="407"/>
      <c r="M46" s="407"/>
      <c r="N46" s="407"/>
      <c r="O46" s="407"/>
      <c r="P46" s="407"/>
      <c r="Q46" s="407"/>
      <c r="R46" s="407"/>
      <c r="S46" s="407"/>
      <c r="T46" s="407"/>
      <c r="U46" s="407"/>
      <c r="V46" s="407"/>
      <c r="W46" s="407"/>
      <c r="X46" s="407"/>
      <c r="Y46" s="407"/>
      <c r="Z46" s="407"/>
      <c r="AA46" s="407"/>
    </row>
    <row r="47" spans="2:30" ht="24.75" customHeight="1">
      <c r="B47" s="348"/>
      <c r="C47" s="346"/>
      <c r="D47" s="395">
        <f>+D44/'Inputs  Base0'!E18</f>
        <v>59.99999999999995</v>
      </c>
      <c r="E47" s="346"/>
      <c r="F47" s="407"/>
      <c r="G47" s="407"/>
      <c r="H47" s="407"/>
      <c r="I47" s="407"/>
      <c r="J47" s="407"/>
      <c r="K47" s="407"/>
      <c r="L47" s="407"/>
      <c r="M47" s="407"/>
      <c r="N47" s="407"/>
      <c r="O47" s="407"/>
      <c r="P47" s="407"/>
      <c r="Q47" s="407"/>
      <c r="R47" s="407"/>
      <c r="S47" s="407"/>
      <c r="T47" s="407"/>
      <c r="U47" s="407"/>
      <c r="V47" s="407"/>
      <c r="W47" s="407"/>
      <c r="X47" s="407"/>
      <c r="Y47" s="407"/>
      <c r="Z47" s="407"/>
      <c r="AA47" s="407"/>
    </row>
    <row r="48" spans="2:30" s="411" customFormat="1" ht="24.75" customHeight="1">
      <c r="B48" s="348"/>
      <c r="C48" s="346"/>
      <c r="D48" s="381" t="s">
        <v>418</v>
      </c>
      <c r="E48" s="346"/>
      <c r="F48" s="407"/>
      <c r="G48" s="407"/>
      <c r="H48" s="407"/>
      <c r="I48" s="407"/>
      <c r="J48" s="407"/>
      <c r="K48" s="407"/>
      <c r="L48" s="407"/>
      <c r="M48" s="407"/>
      <c r="N48" s="407"/>
      <c r="O48" s="407"/>
      <c r="P48" s="407"/>
      <c r="Q48" s="407"/>
      <c r="R48" s="407"/>
      <c r="S48" s="407"/>
      <c r="T48" s="407"/>
      <c r="U48" s="407"/>
      <c r="V48" s="407"/>
      <c r="W48" s="407"/>
      <c r="X48" s="407"/>
      <c r="Y48" s="407"/>
      <c r="Z48" s="407"/>
      <c r="AA48" s="407"/>
      <c r="AB48" s="409"/>
      <c r="AC48" s="409"/>
      <c r="AD48" s="409"/>
    </row>
    <row r="49" spans="2:27" ht="15">
      <c r="B49" s="382"/>
      <c r="C49" s="346"/>
      <c r="D49" s="346"/>
      <c r="E49" s="346"/>
      <c r="F49" s="407"/>
      <c r="G49" s="407"/>
      <c r="H49" s="407"/>
      <c r="I49" s="407"/>
      <c r="J49" s="407"/>
      <c r="K49" s="407"/>
      <c r="L49" s="407"/>
      <c r="M49" s="407"/>
      <c r="N49" s="407"/>
      <c r="O49" s="407"/>
      <c r="P49" s="407"/>
      <c r="Q49" s="407"/>
      <c r="R49" s="407"/>
      <c r="S49" s="407"/>
      <c r="T49" s="407"/>
      <c r="U49" s="407"/>
      <c r="V49" s="407"/>
      <c r="W49" s="407"/>
      <c r="X49" s="407"/>
      <c r="Y49" s="407"/>
      <c r="Z49" s="407"/>
      <c r="AA49" s="407"/>
    </row>
    <row r="50" spans="2:27" ht="15">
      <c r="B50" s="382"/>
      <c r="C50" s="382"/>
      <c r="D50" s="382"/>
      <c r="E50" s="382"/>
      <c r="F50" s="407"/>
      <c r="G50" s="407"/>
      <c r="H50" s="407"/>
      <c r="I50" s="407"/>
      <c r="J50" s="407"/>
      <c r="K50" s="407"/>
      <c r="L50" s="407"/>
      <c r="M50" s="407"/>
      <c r="N50" s="407"/>
      <c r="O50" s="407"/>
      <c r="P50" s="407"/>
      <c r="Q50" s="407"/>
      <c r="R50" s="407"/>
      <c r="S50" s="407"/>
      <c r="T50" s="407"/>
      <c r="U50" s="407"/>
      <c r="V50" s="407"/>
      <c r="W50" s="407"/>
      <c r="X50" s="407"/>
      <c r="Y50" s="407"/>
      <c r="Z50" s="407"/>
      <c r="AA50" s="407"/>
    </row>
    <row r="51" spans="2:27" ht="15">
      <c r="B51" s="382"/>
      <c r="C51" s="382"/>
      <c r="D51" s="382"/>
      <c r="E51" s="382"/>
      <c r="F51" s="407"/>
      <c r="G51" s="407"/>
      <c r="H51" s="407"/>
      <c r="I51" s="407"/>
      <c r="J51" s="407"/>
      <c r="K51" s="407"/>
      <c r="L51" s="407"/>
      <c r="M51" s="407"/>
      <c r="N51" s="407"/>
      <c r="O51" s="407"/>
      <c r="P51" s="407"/>
      <c r="Q51" s="407"/>
      <c r="R51" s="407"/>
      <c r="S51" s="407"/>
      <c r="T51" s="407"/>
      <c r="U51" s="407"/>
      <c r="V51" s="407"/>
      <c r="W51" s="407"/>
      <c r="X51" s="407"/>
      <c r="Y51" s="407"/>
      <c r="Z51" s="407"/>
      <c r="AA51" s="407"/>
    </row>
    <row r="53" spans="2:27" ht="18">
      <c r="J53" s="478"/>
    </row>
    <row r="54" spans="2:27" ht="15.75">
      <c r="B54" s="412" t="s">
        <v>241</v>
      </c>
      <c r="C54" s="413"/>
      <c r="D54" s="413"/>
      <c r="E54" s="413"/>
      <c r="F54" s="413"/>
      <c r="G54" s="413"/>
      <c r="H54" s="413"/>
      <c r="I54" s="413"/>
      <c r="J54" s="413"/>
    </row>
    <row r="55" spans="2:27" ht="15.75">
      <c r="B55" s="510" t="s">
        <v>292</v>
      </c>
      <c r="C55" s="510"/>
      <c r="D55" s="510"/>
      <c r="E55" s="510"/>
      <c r="F55" s="510"/>
      <c r="G55" s="510"/>
      <c r="H55" s="510"/>
      <c r="I55" s="510"/>
      <c r="J55" s="510"/>
      <c r="K55" s="410">
        <f>+'Inputs  Base0'!J192</f>
        <v>37</v>
      </c>
    </row>
    <row r="67" spans="21:27">
      <c r="U67" s="429"/>
      <c r="V67" s="429"/>
      <c r="W67" s="429"/>
      <c r="X67" s="429"/>
      <c r="Y67" s="429"/>
      <c r="Z67" s="429"/>
      <c r="AA67" s="429"/>
    </row>
    <row r="68" spans="21:27">
      <c r="U68" s="429"/>
      <c r="V68" s="429"/>
      <c r="W68" s="429"/>
      <c r="X68" s="429"/>
      <c r="Y68" s="429"/>
      <c r="Z68" s="429"/>
      <c r="AA68" s="429"/>
    </row>
    <row r="69" spans="21:27" ht="15">
      <c r="U69" s="429"/>
      <c r="V69" s="429"/>
      <c r="W69" s="430"/>
      <c r="X69" s="430"/>
      <c r="Y69" s="430"/>
      <c r="Z69" s="431"/>
      <c r="AA69" s="429"/>
    </row>
    <row r="70" spans="21:27" ht="26.25">
      <c r="U70" s="429"/>
      <c r="V70" s="429"/>
      <c r="W70" s="432"/>
      <c r="X70" s="431"/>
      <c r="Y70" s="431"/>
      <c r="Z70" s="433"/>
      <c r="AA70" s="429"/>
    </row>
    <row r="71" spans="21:27" ht="26.25">
      <c r="U71" s="429"/>
      <c r="V71" s="429"/>
      <c r="W71" s="434"/>
      <c r="X71" s="435"/>
      <c r="Y71" s="435"/>
      <c r="Z71" s="436"/>
      <c r="AA71" s="429"/>
    </row>
    <row r="72" spans="21:27">
      <c r="U72" s="429"/>
      <c r="V72" s="429"/>
      <c r="W72" s="429"/>
      <c r="X72" s="429"/>
      <c r="Y72" s="429"/>
      <c r="Z72" s="429"/>
      <c r="AA72" s="429"/>
    </row>
    <row r="73" spans="21:27">
      <c r="U73" s="429"/>
      <c r="V73" s="429"/>
      <c r="W73" s="429"/>
      <c r="X73" s="429"/>
      <c r="Y73" s="429"/>
      <c r="Z73" s="429"/>
      <c r="AA73" s="429"/>
    </row>
    <row r="74" spans="21:27" ht="15">
      <c r="U74" s="429"/>
      <c r="V74" s="429"/>
      <c r="W74" s="431"/>
      <c r="X74" s="431"/>
      <c r="Y74" s="431"/>
      <c r="Z74" s="431"/>
      <c r="AA74" s="429"/>
    </row>
    <row r="75" spans="21:27" ht="26.25">
      <c r="U75" s="429"/>
      <c r="V75" s="429"/>
      <c r="W75" s="432"/>
      <c r="X75" s="431"/>
      <c r="Y75" s="431"/>
      <c r="Z75" s="433"/>
      <c r="AA75" s="429"/>
    </row>
    <row r="76" spans="21:27" ht="26.25">
      <c r="U76" s="429"/>
      <c r="V76" s="429"/>
      <c r="W76" s="434"/>
      <c r="X76" s="435"/>
      <c r="Y76" s="435"/>
      <c r="Z76" s="436"/>
      <c r="AA76" s="429"/>
    </row>
    <row r="77" spans="21:27" ht="26.25">
      <c r="U77" s="429"/>
      <c r="V77" s="429"/>
      <c r="W77" s="434"/>
      <c r="X77" s="435"/>
      <c r="Y77" s="435"/>
      <c r="Z77" s="433"/>
      <c r="AA77" s="429"/>
    </row>
    <row r="78" spans="21:27" ht="26.25">
      <c r="U78" s="429"/>
      <c r="V78" s="429"/>
      <c r="W78" s="434"/>
      <c r="X78" s="435"/>
      <c r="Y78" s="435"/>
      <c r="Z78" s="437"/>
      <c r="AA78" s="429"/>
    </row>
    <row r="79" spans="21:27">
      <c r="U79" s="429"/>
      <c r="V79" s="429"/>
      <c r="W79" s="429"/>
      <c r="X79" s="429"/>
      <c r="Y79" s="429"/>
      <c r="Z79" s="429"/>
      <c r="AA79" s="429"/>
    </row>
    <row r="80" spans="21:27">
      <c r="U80" s="429"/>
      <c r="V80" s="429"/>
      <c r="W80" s="429"/>
      <c r="X80" s="429"/>
      <c r="Y80" s="429"/>
      <c r="Z80" s="429"/>
      <c r="AA80" s="429"/>
    </row>
    <row r="81" spans="21:27">
      <c r="U81" s="429"/>
      <c r="V81" s="429"/>
      <c r="W81" s="429"/>
      <c r="X81" s="429"/>
      <c r="Y81" s="429"/>
      <c r="Z81" s="429"/>
      <c r="AA81" s="429"/>
    </row>
    <row r="82" spans="21:27">
      <c r="U82" s="429"/>
      <c r="V82" s="429"/>
      <c r="W82" s="429"/>
      <c r="X82" s="429"/>
      <c r="Y82" s="429"/>
      <c r="Z82" s="429"/>
      <c r="AA82" s="429"/>
    </row>
    <row r="83" spans="21:27">
      <c r="U83" s="429"/>
      <c r="V83" s="429"/>
      <c r="W83" s="429"/>
      <c r="X83" s="429"/>
      <c r="Y83" s="429"/>
      <c r="Z83" s="429"/>
      <c r="AA83" s="429"/>
    </row>
    <row r="84" spans="21:27" ht="20.25">
      <c r="U84" s="429"/>
      <c r="V84" s="429"/>
      <c r="W84" s="530"/>
      <c r="X84" s="530"/>
      <c r="Y84" s="530"/>
      <c r="Z84" s="530"/>
      <c r="AA84" s="429"/>
    </row>
    <row r="85" spans="21:27" ht="26.25">
      <c r="U85" s="429"/>
      <c r="V85" s="429"/>
      <c r="W85" s="434"/>
      <c r="X85" s="438"/>
      <c r="Y85" s="438"/>
      <c r="Z85" s="433"/>
      <c r="AA85" s="429"/>
    </row>
    <row r="86" spans="21:27" ht="26.25">
      <c r="U86" s="429"/>
      <c r="V86" s="429"/>
      <c r="W86" s="434"/>
      <c r="X86" s="438"/>
      <c r="Y86" s="438"/>
      <c r="Z86" s="433"/>
      <c r="AA86" s="429"/>
    </row>
    <row r="87" spans="21:27" ht="26.25">
      <c r="U87" s="429"/>
      <c r="V87" s="429"/>
      <c r="W87" s="434"/>
      <c r="X87" s="438"/>
      <c r="Y87" s="438"/>
      <c r="Z87" s="433"/>
      <c r="AA87" s="429"/>
    </row>
    <row r="88" spans="21:27" ht="18.75">
      <c r="U88" s="429"/>
      <c r="V88" s="429"/>
      <c r="W88" s="438"/>
      <c r="X88" s="438"/>
      <c r="Y88" s="438"/>
      <c r="Z88" s="431"/>
      <c r="AA88" s="429"/>
    </row>
    <row r="89" spans="21:27" ht="20.25">
      <c r="U89" s="429"/>
      <c r="V89" s="429"/>
      <c r="W89" s="530"/>
      <c r="X89" s="530"/>
      <c r="Y89" s="530"/>
      <c r="Z89" s="530"/>
      <c r="AA89" s="429"/>
    </row>
    <row r="90" spans="21:27" ht="26.25">
      <c r="U90" s="429"/>
      <c r="V90" s="429"/>
      <c r="W90" s="434"/>
      <c r="X90" s="438"/>
      <c r="Y90" s="438"/>
      <c r="Z90" s="393"/>
      <c r="AA90" s="429"/>
    </row>
    <row r="91" spans="21:27" ht="26.25">
      <c r="U91" s="429"/>
      <c r="V91" s="429"/>
      <c r="W91" s="434"/>
      <c r="X91" s="438"/>
      <c r="Y91" s="438"/>
      <c r="Z91" s="393"/>
      <c r="AA91" s="429"/>
    </row>
    <row r="92" spans="21:27">
      <c r="U92" s="429"/>
      <c r="V92" s="429"/>
      <c r="W92" s="429"/>
      <c r="X92" s="429"/>
      <c r="Y92" s="429"/>
      <c r="Z92" s="429"/>
      <c r="AA92" s="429"/>
    </row>
    <row r="93" spans="21:27">
      <c r="U93" s="429"/>
      <c r="V93" s="429"/>
      <c r="W93" s="429"/>
      <c r="X93" s="429"/>
      <c r="Y93" s="429"/>
      <c r="Z93" s="429"/>
      <c r="AA93" s="429"/>
    </row>
    <row r="94" spans="21:27">
      <c r="U94" s="429"/>
      <c r="V94" s="429"/>
      <c r="W94" s="429"/>
      <c r="X94" s="429"/>
      <c r="Y94" s="429"/>
      <c r="Z94" s="429"/>
      <c r="AA94" s="429"/>
    </row>
    <row r="95" spans="21:27">
      <c r="U95" s="429"/>
      <c r="V95" s="429"/>
      <c r="W95" s="429"/>
      <c r="X95" s="429"/>
      <c r="Y95" s="429"/>
      <c r="Z95" s="429"/>
      <c r="AA95" s="429"/>
    </row>
    <row r="96" spans="21:27">
      <c r="U96" s="429"/>
      <c r="V96" s="429"/>
      <c r="W96" s="429"/>
      <c r="X96" s="429"/>
      <c r="Y96" s="429"/>
      <c r="Z96" s="429"/>
      <c r="AA96" s="429"/>
    </row>
    <row r="97" spans="21:27">
      <c r="U97" s="429"/>
      <c r="V97" s="429"/>
      <c r="W97" s="429"/>
      <c r="X97" s="429"/>
      <c r="Y97" s="429"/>
      <c r="Z97" s="429"/>
      <c r="AA97" s="429"/>
    </row>
    <row r="98" spans="21:27">
      <c r="U98" s="429"/>
      <c r="V98" s="429"/>
      <c r="W98" s="429"/>
      <c r="X98" s="429"/>
      <c r="Y98" s="429"/>
      <c r="Z98" s="429"/>
      <c r="AA98" s="429"/>
    </row>
    <row r="99" spans="21:27">
      <c r="U99" s="429"/>
      <c r="V99" s="429"/>
      <c r="W99" s="429"/>
      <c r="X99" s="429"/>
      <c r="Y99" s="429"/>
      <c r="Z99" s="429"/>
      <c r="AA99" s="429"/>
    </row>
    <row r="100" spans="21:27">
      <c r="U100" s="429"/>
      <c r="V100" s="429"/>
      <c r="W100" s="429"/>
      <c r="X100" s="429"/>
      <c r="Y100" s="429"/>
      <c r="Z100" s="429"/>
      <c r="AA100" s="429"/>
    </row>
    <row r="101" spans="21:27">
      <c r="U101" s="429"/>
      <c r="V101" s="429"/>
      <c r="W101" s="429"/>
      <c r="X101" s="429"/>
      <c r="Y101" s="429"/>
      <c r="Z101" s="429"/>
      <c r="AA101" s="429"/>
    </row>
    <row r="102" spans="21:27">
      <c r="U102" s="429"/>
      <c r="V102" s="429"/>
      <c r="W102" s="429"/>
      <c r="X102" s="429"/>
      <c r="Y102" s="429"/>
      <c r="Z102" s="429"/>
      <c r="AA102" s="429"/>
    </row>
    <row r="103" spans="21:27">
      <c r="U103" s="429"/>
      <c r="V103" s="429"/>
      <c r="W103" s="429"/>
      <c r="X103" s="429"/>
      <c r="Y103" s="429"/>
      <c r="Z103" s="429"/>
      <c r="AA103" s="429"/>
    </row>
    <row r="104" spans="21:27">
      <c r="U104" s="429"/>
      <c r="V104" s="429"/>
      <c r="W104" s="429"/>
      <c r="X104" s="429"/>
      <c r="Y104" s="429"/>
      <c r="Z104" s="429"/>
      <c r="AA104" s="429"/>
    </row>
    <row r="105" spans="21:27">
      <c r="U105" s="429"/>
      <c r="V105" s="429"/>
      <c r="W105" s="429"/>
      <c r="X105" s="429"/>
      <c r="Y105" s="429"/>
      <c r="Z105" s="429"/>
      <c r="AA105" s="429"/>
    </row>
    <row r="106" spans="21:27">
      <c r="U106" s="429"/>
      <c r="V106" s="429"/>
      <c r="W106" s="429"/>
      <c r="X106" s="429"/>
      <c r="Y106" s="429"/>
      <c r="Z106" s="429"/>
      <c r="AA106" s="429"/>
    </row>
    <row r="107" spans="21:27">
      <c r="U107" s="429"/>
      <c r="V107" s="429"/>
      <c r="W107" s="429"/>
      <c r="X107" s="429"/>
      <c r="Y107" s="429"/>
      <c r="Z107" s="429"/>
      <c r="AA107" s="429"/>
    </row>
    <row r="108" spans="21:27">
      <c r="U108" s="429"/>
      <c r="V108" s="429"/>
      <c r="W108" s="429"/>
      <c r="X108" s="429"/>
      <c r="Y108" s="429"/>
      <c r="Z108" s="429"/>
      <c r="AA108" s="429"/>
    </row>
    <row r="109" spans="21:27">
      <c r="U109" s="429"/>
      <c r="V109" s="429"/>
      <c r="W109" s="429"/>
      <c r="X109" s="429"/>
      <c r="Y109" s="429"/>
      <c r="Z109" s="429"/>
      <c r="AA109" s="429"/>
    </row>
    <row r="110" spans="21:27">
      <c r="U110" s="429"/>
      <c r="V110" s="429"/>
      <c r="W110" s="429"/>
      <c r="X110" s="429"/>
      <c r="Y110" s="429"/>
      <c r="Z110" s="429"/>
      <c r="AA110" s="429"/>
    </row>
    <row r="111" spans="21:27">
      <c r="U111" s="429"/>
      <c r="V111" s="429"/>
      <c r="W111" s="429"/>
      <c r="X111" s="429"/>
      <c r="Y111" s="429"/>
      <c r="Z111" s="429"/>
      <c r="AA111" s="429"/>
    </row>
    <row r="112" spans="21:27">
      <c r="U112" s="429"/>
      <c r="V112" s="429"/>
      <c r="W112" s="429"/>
      <c r="X112" s="429"/>
      <c r="Y112" s="429"/>
      <c r="Z112" s="429"/>
      <c r="AA112" s="429"/>
    </row>
    <row r="113" spans="21:27">
      <c r="U113" s="429"/>
      <c r="V113" s="429"/>
      <c r="W113" s="429"/>
      <c r="X113" s="429"/>
      <c r="Y113" s="429"/>
      <c r="Z113" s="429"/>
      <c r="AA113" s="429"/>
    </row>
    <row r="114" spans="21:27">
      <c r="U114" s="429"/>
      <c r="V114" s="429"/>
      <c r="W114" s="429"/>
      <c r="X114" s="429"/>
      <c r="Y114" s="429"/>
      <c r="Z114" s="429"/>
      <c r="AA114" s="429"/>
    </row>
    <row r="115" spans="21:27">
      <c r="U115" s="429"/>
      <c r="V115" s="429"/>
      <c r="W115" s="429"/>
      <c r="X115" s="429"/>
      <c r="Y115" s="429"/>
      <c r="Z115" s="429"/>
      <c r="AA115" s="429"/>
    </row>
    <row r="116" spans="21:27">
      <c r="U116" s="429"/>
      <c r="V116" s="429"/>
      <c r="W116" s="429"/>
      <c r="X116" s="429"/>
      <c r="Y116" s="429"/>
      <c r="Z116" s="429"/>
      <c r="AA116" s="429"/>
    </row>
    <row r="117" spans="21:27">
      <c r="U117" s="429"/>
      <c r="V117" s="429"/>
      <c r="W117" s="429"/>
      <c r="X117" s="429"/>
      <c r="Y117" s="429"/>
      <c r="Z117" s="429"/>
      <c r="AA117" s="429"/>
    </row>
    <row r="118" spans="21:27">
      <c r="U118" s="429"/>
      <c r="V118" s="429"/>
      <c r="W118" s="429"/>
      <c r="X118" s="429"/>
      <c r="Y118" s="429"/>
      <c r="Z118" s="429"/>
      <c r="AA118" s="429"/>
    </row>
  </sheetData>
  <mergeCells count="17">
    <mergeCell ref="Y36:Z36"/>
    <mergeCell ref="B55:J55"/>
    <mergeCell ref="W84:Z84"/>
    <mergeCell ref="W89:Z89"/>
    <mergeCell ref="W6:X6"/>
    <mergeCell ref="W8:Z8"/>
    <mergeCell ref="R17:S17"/>
    <mergeCell ref="W29:Z29"/>
    <mergeCell ref="R30:S30"/>
    <mergeCell ref="Y31:Z31"/>
    <mergeCell ref="S6:U6"/>
    <mergeCell ref="W44:Z44"/>
    <mergeCell ref="E3:G3"/>
    <mergeCell ref="C6:E8"/>
    <mergeCell ref="G6:J6"/>
    <mergeCell ref="K6:M6"/>
    <mergeCell ref="O6:R6"/>
  </mergeCells>
  <dataValidations count="1">
    <dataValidation type="list" allowBlank="1" showInputMessage="1" showErrorMessage="1" sqref="R17 R30" xr:uid="{73E4A1A9-03F7-4BFA-B4D1-E6BB47DA8B12}">
      <formula1>$O$13:$O$15</formula1>
    </dataValidation>
  </dataValidations>
  <pageMargins left="0.15" right="0.14000000000000001" top="0.34" bottom="0.28999999999999998" header="0.31496062992125984" footer="0.31496062992125984"/>
  <pageSetup paperSize="9" scale="47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5CBCF81-1F23-4A29-8783-45A26F36DF7C}">
          <x14:formula1>
            <xm:f>'Inputs  Base0'!$A$370:$A$371</xm:f>
          </x14:formula1>
          <xm:sqref>X45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AA0B6-E432-4628-BAB4-34FF87471771}">
  <sheetPr>
    <tabColor theme="1"/>
    <pageSetUpPr fitToPage="1"/>
  </sheetPr>
  <dimension ref="A2:CE450"/>
  <sheetViews>
    <sheetView showGridLines="0" zoomScale="80" workbookViewId="0">
      <selection activeCell="B3" sqref="B3"/>
    </sheetView>
  </sheetViews>
  <sheetFormatPr baseColWidth="10" defaultRowHeight="12.75" outlineLevelRow="2"/>
  <cols>
    <col min="1" max="1" width="8.42578125" style="1" customWidth="1"/>
    <col min="2" max="2" width="29.5703125" style="1" customWidth="1"/>
    <col min="3" max="3" width="21.5703125" style="1" customWidth="1"/>
    <col min="4" max="4" width="19.5703125" style="1" customWidth="1"/>
    <col min="5" max="5" width="19.28515625" style="1" customWidth="1"/>
    <col min="6" max="6" width="18" style="1" customWidth="1"/>
    <col min="7" max="7" width="17.85546875" style="1" customWidth="1"/>
    <col min="8" max="8" width="16.7109375" style="1" customWidth="1"/>
    <col min="9" max="9" width="14.28515625" style="1" customWidth="1"/>
    <col min="10" max="10" width="16.85546875" style="1" customWidth="1"/>
    <col min="11" max="11" width="15.5703125" style="1" customWidth="1"/>
    <col min="12" max="12" width="17" style="1" customWidth="1"/>
    <col min="13" max="13" width="18.140625" style="1" customWidth="1"/>
    <col min="14" max="14" width="15.7109375" style="1" customWidth="1"/>
    <col min="15" max="20" width="16" style="1" bestFit="1" customWidth="1"/>
    <col min="21" max="34" width="11.7109375" style="1" bestFit="1" customWidth="1"/>
    <col min="35" max="35" width="15.42578125" style="1" customWidth="1"/>
    <col min="36" max="62" width="11.7109375" style="1" bestFit="1" customWidth="1"/>
    <col min="63" max="16384" width="11.42578125" style="1"/>
  </cols>
  <sheetData>
    <row r="2" spans="1:13" ht="27.75" customHeight="1">
      <c r="B2" s="234" t="s">
        <v>463</v>
      </c>
    </row>
    <row r="3" spans="1:13" ht="27.75" customHeight="1">
      <c r="B3" s="7" t="s">
        <v>8</v>
      </c>
      <c r="C3" s="268"/>
      <c r="D3" s="268"/>
      <c r="E3" s="268"/>
      <c r="F3" s="268"/>
      <c r="G3" s="268"/>
    </row>
    <row r="4" spans="1:13">
      <c r="I4" s="50"/>
    </row>
    <row r="5" spans="1:13" ht="18.75" customHeight="1">
      <c r="B5" s="440" t="s">
        <v>29</v>
      </c>
      <c r="C5" s="117"/>
      <c r="D5" s="117"/>
      <c r="E5" s="117"/>
      <c r="F5" s="117"/>
      <c r="G5" s="117"/>
      <c r="H5" s="117"/>
      <c r="I5" s="118"/>
      <c r="J5" s="118"/>
      <c r="K5" s="118"/>
      <c r="L5" s="118"/>
      <c r="M5" s="118"/>
    </row>
    <row r="6" spans="1:13" s="39" customFormat="1"/>
    <row r="7" spans="1:13" s="39" customFormat="1">
      <c r="B7" s="39" t="s">
        <v>111</v>
      </c>
      <c r="C7" s="487">
        <f ca="1">TODAY()</f>
        <v>44803</v>
      </c>
    </row>
    <row r="8" spans="1:13" s="39" customFormat="1">
      <c r="B8" s="39" t="s">
        <v>170</v>
      </c>
      <c r="C8" s="231" t="s">
        <v>171</v>
      </c>
    </row>
    <row r="9" spans="1:13">
      <c r="B9" s="1" t="s">
        <v>10</v>
      </c>
      <c r="C9" s="232">
        <v>120</v>
      </c>
      <c r="D9" s="1" t="s">
        <v>90</v>
      </c>
    </row>
    <row r="10" spans="1:13">
      <c r="B10" s="1" t="s">
        <v>182</v>
      </c>
      <c r="C10" s="233">
        <v>0.02</v>
      </c>
      <c r="D10" s="1" t="s">
        <v>25</v>
      </c>
      <c r="E10" s="13">
        <f>+(1+C10)^(1/12)-1</f>
        <v>1.6515813019202241E-3</v>
      </c>
      <c r="F10" s="1" t="s">
        <v>26</v>
      </c>
    </row>
    <row r="11" spans="1:13">
      <c r="B11" s="1" t="s">
        <v>15</v>
      </c>
      <c r="C11" s="233">
        <v>0.03</v>
      </c>
      <c r="D11" s="1" t="s">
        <v>25</v>
      </c>
      <c r="E11" s="13">
        <f>+(1+C11)^(1/12)-1</f>
        <v>2.4662697723036864E-3</v>
      </c>
      <c r="F11" s="1" t="s">
        <v>26</v>
      </c>
    </row>
    <row r="12" spans="1:13">
      <c r="B12" s="1" t="s">
        <v>400</v>
      </c>
      <c r="C12" s="487">
        <v>44075</v>
      </c>
      <c r="E12" s="13"/>
    </row>
    <row r="13" spans="1:13">
      <c r="E13" s="13"/>
    </row>
    <row r="14" spans="1:13" ht="18.75" customHeight="1">
      <c r="B14" s="440" t="s">
        <v>45</v>
      </c>
      <c r="C14" s="117"/>
      <c r="D14" s="117"/>
      <c r="E14" s="117"/>
      <c r="F14" s="117"/>
      <c r="G14" s="117"/>
      <c r="H14" s="117"/>
      <c r="I14" s="118"/>
      <c r="J14" s="118"/>
      <c r="K14" s="118"/>
      <c r="L14" s="118"/>
      <c r="M14" s="118"/>
    </row>
    <row r="15" spans="1:13" s="39" customFormat="1"/>
    <row r="16" spans="1:13">
      <c r="A16" s="43"/>
      <c r="B16" s="4" t="s">
        <v>59</v>
      </c>
      <c r="C16" s="224" t="s">
        <v>172</v>
      </c>
      <c r="D16" s="94" t="s">
        <v>46</v>
      </c>
      <c r="E16" s="94" t="s">
        <v>0</v>
      </c>
      <c r="F16" s="94" t="s">
        <v>47</v>
      </c>
    </row>
    <row r="17" spans="1:10">
      <c r="A17" s="97"/>
      <c r="B17" s="232" t="s">
        <v>113</v>
      </c>
      <c r="C17" s="225">
        <f>IF($D$19=0,0,D17/$D$19)</f>
        <v>0.25093632958801498</v>
      </c>
      <c r="D17" s="34">
        <f>C92</f>
        <v>67</v>
      </c>
      <c r="E17" s="34">
        <f>D92</f>
        <v>59.532164179104512</v>
      </c>
      <c r="F17" s="34">
        <f>D17*E17</f>
        <v>3988.6550000000025</v>
      </c>
    </row>
    <row r="18" spans="1:10">
      <c r="A18" s="97"/>
      <c r="B18" s="232" t="s">
        <v>74</v>
      </c>
      <c r="C18" s="225">
        <f>IF($D$19=0,0,D18/$D$19)</f>
        <v>0.74906367041198507</v>
      </c>
      <c r="D18" s="34">
        <f>C105</f>
        <v>200</v>
      </c>
      <c r="E18" s="34">
        <f>D105</f>
        <v>7.25</v>
      </c>
      <c r="F18" s="34">
        <f>D18*E18</f>
        <v>1450</v>
      </c>
    </row>
    <row r="19" spans="1:10">
      <c r="B19" s="104" t="s">
        <v>7</v>
      </c>
      <c r="C19" s="104"/>
      <c r="D19" s="105">
        <f>SUM(D17:D18)</f>
        <v>267</v>
      </c>
      <c r="E19" s="106"/>
      <c r="F19" s="105">
        <f>SUM(F17:F18)</f>
        <v>5438.6550000000025</v>
      </c>
    </row>
    <row r="20" spans="1:10">
      <c r="F20" s="5"/>
    </row>
    <row r="21" spans="1:10">
      <c r="F21" s="5"/>
    </row>
    <row r="22" spans="1:10" outlineLevel="2">
      <c r="E22" s="5"/>
      <c r="G22" s="84"/>
    </row>
    <row r="23" spans="1:10" outlineLevel="2">
      <c r="B23" s="98" t="s">
        <v>92</v>
      </c>
    </row>
    <row r="24" spans="1:10" ht="25.5" outlineLevel="2">
      <c r="B24" s="98" t="str">
        <f>+$B$17</f>
        <v xml:space="preserve">DEPARTAMENTOS </v>
      </c>
      <c r="C24" s="94" t="s">
        <v>75</v>
      </c>
      <c r="D24" s="3" t="s">
        <v>76</v>
      </c>
      <c r="E24" s="3" t="s">
        <v>78</v>
      </c>
      <c r="F24" s="3" t="s">
        <v>271</v>
      </c>
      <c r="G24" s="3" t="s">
        <v>129</v>
      </c>
      <c r="H24" s="3" t="s">
        <v>130</v>
      </c>
      <c r="I24" s="6"/>
      <c r="J24" s="6"/>
    </row>
    <row r="25" spans="1:10" outlineLevel="2">
      <c r="B25" s="235" t="str">
        <f>+'LISTA DE PRECIOS  Base0'!F8</f>
        <v>G1C2</v>
      </c>
      <c r="C25" s="236">
        <v>1</v>
      </c>
      <c r="D25" s="237">
        <f>+'LISTA DE PRECIOS  Base0'!L8</f>
        <v>55.055</v>
      </c>
      <c r="E25" s="110">
        <f>IF($C$92=0,0,C25/$C$92)</f>
        <v>1.4925373134328358E-2</v>
      </c>
      <c r="F25" s="237">
        <f>+'LISTA DE PRECIOS  Base0'!U8</f>
        <v>104604.5</v>
      </c>
      <c r="G25" s="25">
        <f>+F25*'REPORTE Base0'!$U$9/'REPORTE Base0'!$S$9</f>
        <v>87351.165881244116</v>
      </c>
      <c r="H25" s="5">
        <f t="shared" ref="H25:H88" si="0">IF(D25=0,0,G25/D25)</f>
        <v>1586.6163996229973</v>
      </c>
      <c r="I25" s="6"/>
      <c r="J25" s="6"/>
    </row>
    <row r="26" spans="1:10" outlineLevel="2">
      <c r="B26" s="235" t="str">
        <f>+'LISTA DE PRECIOS  Base0'!F9</f>
        <v>G1C1</v>
      </c>
      <c r="C26" s="466">
        <v>1</v>
      </c>
      <c r="D26" s="237">
        <f>+'LISTA DE PRECIOS  Base0'!L9</f>
        <v>49.8</v>
      </c>
      <c r="E26" s="110">
        <f>IF($C$92=0,0,C26/$C$92)</f>
        <v>1.4925373134328358E-2</v>
      </c>
      <c r="F26" s="237">
        <f>+'LISTA DE PRECIOS  Base0'!U9</f>
        <v>102090</v>
      </c>
      <c r="G26" s="25">
        <f>+F26*'REPORTE Base0'!$U$9/'REPORTE Base0'!$S$9</f>
        <v>85251.404335532512</v>
      </c>
      <c r="H26" s="5">
        <f t="shared" si="0"/>
        <v>1711.8755890669181</v>
      </c>
      <c r="I26" s="6"/>
      <c r="J26" s="6"/>
    </row>
    <row r="27" spans="1:10" outlineLevel="2">
      <c r="B27" s="235" t="str">
        <f>+'LISTA DE PRECIOS  Base0'!F10</f>
        <v>G1C3</v>
      </c>
      <c r="C27" s="466">
        <v>1</v>
      </c>
      <c r="D27" s="237">
        <f>+'LISTA DE PRECIOS  Base0'!L10</f>
        <v>82.325000000000003</v>
      </c>
      <c r="E27" s="110">
        <f>IF($C$92=0,0,C27/$C$92)</f>
        <v>1.4925373134328358E-2</v>
      </c>
      <c r="F27" s="237">
        <f>+'LISTA DE PRECIOS  Base0'!U10</f>
        <v>179797.8</v>
      </c>
      <c r="G27" s="25">
        <f>+F27*'REPORTE Base0'!$U$9/'REPORTE Base0'!$S$9</f>
        <v>150142.17794533458</v>
      </c>
      <c r="H27" s="5">
        <f t="shared" si="0"/>
        <v>1823.7737983034872</v>
      </c>
      <c r="I27" s="6"/>
      <c r="J27" s="6"/>
    </row>
    <row r="28" spans="1:10" outlineLevel="2">
      <c r="B28" s="235" t="str">
        <f>+'LISTA DE PRECIOS  Base0'!F11</f>
        <v>G2D3</v>
      </c>
      <c r="C28" s="466">
        <v>1</v>
      </c>
      <c r="D28" s="237">
        <f>+'LISTA DE PRECIOS  Base0'!L11</f>
        <v>59.9</v>
      </c>
      <c r="E28" s="110">
        <f t="shared" ref="E28:E91" si="1">IF($C$92=0,0,C28/$C$92)</f>
        <v>1.4925373134328358E-2</v>
      </c>
      <c r="F28" s="237">
        <f>+'LISTA DE PRECIOS  Base0'!U11</f>
        <v>122345.75</v>
      </c>
      <c r="G28" s="25">
        <f>+F28*'REPORTE Base0'!$U$9/'REPORTE Base0'!$S$9</f>
        <v>102166.19651272385</v>
      </c>
      <c r="H28" s="5">
        <f t="shared" si="0"/>
        <v>1705.6126295947222</v>
      </c>
      <c r="I28" s="6"/>
      <c r="J28" s="6"/>
    </row>
    <row r="29" spans="1:10" outlineLevel="2">
      <c r="B29" s="235" t="str">
        <f>+'LISTA DE PRECIOS  Base0'!F12</f>
        <v>G2D1</v>
      </c>
      <c r="C29" s="466">
        <v>1</v>
      </c>
      <c r="D29" s="237">
        <f>+'LISTA DE PRECIOS  Base0'!L12</f>
        <v>46.51</v>
      </c>
      <c r="E29" s="110">
        <f t="shared" si="1"/>
        <v>1.4925373134328358E-2</v>
      </c>
      <c r="F29" s="237">
        <f>+'LISTA DE PRECIOS  Base0'!U12</f>
        <v>94996.675000000003</v>
      </c>
      <c r="G29" s="25">
        <f>+F29*'REPORTE Base0'!$U$9/'REPORTE Base0'!$S$9</f>
        <v>79328.043402450508</v>
      </c>
      <c r="H29" s="5">
        <f t="shared" si="0"/>
        <v>1705.6126295947217</v>
      </c>
      <c r="I29" s="6"/>
      <c r="J29" s="6"/>
    </row>
    <row r="30" spans="1:10" outlineLevel="2">
      <c r="B30" s="235" t="str">
        <f>+'LISTA DE PRECIOS  Base0'!F13</f>
        <v>G2D2</v>
      </c>
      <c r="C30" s="466">
        <v>1</v>
      </c>
      <c r="D30" s="237">
        <f>+'LISTA DE PRECIOS  Base0'!L13</f>
        <v>49.8</v>
      </c>
      <c r="E30" s="110">
        <f t="shared" si="1"/>
        <v>1.4925373134328358E-2</v>
      </c>
      <c r="F30" s="237">
        <f>+'LISTA DE PRECIOS  Base0'!U13</f>
        <v>101716.5</v>
      </c>
      <c r="G30" s="25">
        <f>+F30*'REPORTE Base0'!$U$9/'REPORTE Base0'!$S$9</f>
        <v>84939.50895381716</v>
      </c>
      <c r="H30" s="5">
        <f t="shared" si="0"/>
        <v>1705.6126295947222</v>
      </c>
      <c r="I30" s="6"/>
      <c r="J30" s="6"/>
    </row>
    <row r="31" spans="1:10" outlineLevel="2">
      <c r="B31" s="235" t="str">
        <f>+'LISTA DE PRECIOS  Base0'!F14</f>
        <v>G2D2</v>
      </c>
      <c r="C31" s="466">
        <v>1</v>
      </c>
      <c r="D31" s="237">
        <f>+'LISTA DE PRECIOS  Base0'!L14</f>
        <v>49.8</v>
      </c>
      <c r="E31" s="110">
        <f t="shared" si="1"/>
        <v>1.4925373134328358E-2</v>
      </c>
      <c r="F31" s="237">
        <f>+'LISTA DE PRECIOS  Base0'!U14</f>
        <v>107070</v>
      </c>
      <c r="G31" s="25">
        <f>+F31*'REPORTE Base0'!$U$9/'REPORTE Base0'!$S$9</f>
        <v>89410.00942507069</v>
      </c>
      <c r="H31" s="5">
        <f t="shared" si="0"/>
        <v>1795.3817153628654</v>
      </c>
      <c r="I31" s="6"/>
      <c r="J31" s="6"/>
    </row>
    <row r="32" spans="1:10" outlineLevel="2">
      <c r="B32" s="235" t="str">
        <f>+'LISTA DE PRECIOS  Base0'!F15</f>
        <v>G2D4</v>
      </c>
      <c r="C32" s="466">
        <v>1</v>
      </c>
      <c r="D32" s="237">
        <f>+'LISTA DE PRECIOS  Base0'!L15</f>
        <v>68.7</v>
      </c>
      <c r="E32" s="110">
        <f t="shared" si="1"/>
        <v>1.4925373134328358E-2</v>
      </c>
      <c r="F32" s="237">
        <f>+'LISTA DE PRECIOS  Base0'!U15</f>
        <v>147705</v>
      </c>
      <c r="G32" s="25">
        <f>+F32*'REPORTE Base0'!$U$9/'REPORTE Base0'!$S$9</f>
        <v>123342.72384542885</v>
      </c>
      <c r="H32" s="5">
        <f t="shared" si="0"/>
        <v>1795.3817153628652</v>
      </c>
      <c r="I32" s="6"/>
      <c r="J32" s="6"/>
    </row>
    <row r="33" spans="2:10" outlineLevel="2">
      <c r="B33" s="235" t="str">
        <f>+'LISTA DE PRECIOS  Base0'!F16</f>
        <v>G2D5</v>
      </c>
      <c r="C33" s="466">
        <v>1</v>
      </c>
      <c r="D33" s="237">
        <f>+'LISTA DE PRECIOS  Base0'!L16</f>
        <v>62.6</v>
      </c>
      <c r="E33" s="110">
        <f t="shared" si="1"/>
        <v>1.4925373134328358E-2</v>
      </c>
      <c r="F33" s="237">
        <f>+'LISTA DE PRECIOS  Base0'!U16</f>
        <v>134590</v>
      </c>
      <c r="G33" s="25">
        <f>+F33*'REPORTE Base0'!$U$9/'REPORTE Base0'!$S$9</f>
        <v>112390.89538171537</v>
      </c>
      <c r="H33" s="5">
        <f t="shared" si="0"/>
        <v>1795.3817153628652</v>
      </c>
      <c r="I33" s="6"/>
      <c r="J33" s="6"/>
    </row>
    <row r="34" spans="2:10" outlineLevel="2">
      <c r="B34" s="235" t="str">
        <f>+'LISTA DE PRECIOS  Base0'!F17</f>
        <v>G3E1</v>
      </c>
      <c r="C34" s="466">
        <v>1</v>
      </c>
      <c r="D34" s="237">
        <f>+'LISTA DE PRECIOS  Base0'!L17</f>
        <v>48.625</v>
      </c>
      <c r="E34" s="110">
        <f t="shared" si="1"/>
        <v>1.4925373134328358E-2</v>
      </c>
      <c r="F34" s="237">
        <f>+'LISTA DE PRECIOS  Base0'!U17</f>
        <v>99316.5625</v>
      </c>
      <c r="G34" s="25">
        <f>+F34*'REPORTE Base0'!$U$9/'REPORTE Base0'!$S$9</f>
        <v>82935.414114043349</v>
      </c>
      <c r="H34" s="5">
        <f t="shared" si="0"/>
        <v>1705.6126295947217</v>
      </c>
      <c r="I34" s="6"/>
      <c r="J34" s="6"/>
    </row>
    <row r="35" spans="2:10" outlineLevel="2">
      <c r="B35" s="235" t="str">
        <f>+'LISTA DE PRECIOS  Base0'!F18</f>
        <v>G3E2</v>
      </c>
      <c r="C35" s="466">
        <v>1</v>
      </c>
      <c r="D35" s="237">
        <f>+'LISTA DE PRECIOS  Base0'!L18</f>
        <v>55.055</v>
      </c>
      <c r="E35" s="110">
        <f t="shared" si="1"/>
        <v>1.4925373134328358E-2</v>
      </c>
      <c r="F35" s="237">
        <f>+'LISTA DE PRECIOS  Base0'!U18</f>
        <v>112449.83749999999</v>
      </c>
      <c r="G35" s="25">
        <f>+F35*'REPORTE Base0'!$U$9/'REPORTE Base0'!$S$9</f>
        <v>93902.503322337405</v>
      </c>
      <c r="H35" s="5">
        <f t="shared" si="0"/>
        <v>1705.6126295947217</v>
      </c>
      <c r="I35" s="6"/>
      <c r="J35" s="6"/>
    </row>
    <row r="36" spans="2:10" outlineLevel="2">
      <c r="B36" s="235" t="str">
        <f>+'LISTA DE PRECIOS  Base0'!F19</f>
        <v>G3E3</v>
      </c>
      <c r="C36" s="466">
        <v>1</v>
      </c>
      <c r="D36" s="237">
        <f>+'LISTA DE PRECIOS  Base0'!L19</f>
        <v>82.325000000000003</v>
      </c>
      <c r="E36" s="110">
        <f t="shared" si="1"/>
        <v>1.4925373134328358E-2</v>
      </c>
      <c r="F36" s="237">
        <f>+'LISTA DE PRECIOS  Base0'!U19</f>
        <v>176998.75</v>
      </c>
      <c r="G36" s="25">
        <f>+F36*'REPORTE Base0'!$U$9/'REPORTE Base0'!$S$9</f>
        <v>147804.79971724789</v>
      </c>
      <c r="H36" s="5">
        <f t="shared" si="0"/>
        <v>1795.3817153628654</v>
      </c>
      <c r="I36" s="6"/>
      <c r="J36" s="6"/>
    </row>
    <row r="37" spans="2:10" outlineLevel="2">
      <c r="B37" s="235" t="str">
        <f>+'LISTA DE PRECIOS  Base0'!F20</f>
        <v>G2D3</v>
      </c>
      <c r="C37" s="466">
        <v>1</v>
      </c>
      <c r="D37" s="237">
        <f>+'LISTA DE PRECIOS  Base0'!L20</f>
        <v>59.9</v>
      </c>
      <c r="E37" s="110">
        <f t="shared" si="1"/>
        <v>1.4925373134328358E-2</v>
      </c>
      <c r="F37" s="237">
        <f>+'LISTA DE PRECIOS  Base0'!U20</f>
        <v>124019.955</v>
      </c>
      <c r="G37" s="25">
        <f>+F37*'REPORTE Base0'!$U$9/'REPORTE Base0'!$S$9</f>
        <v>103564.2602544769</v>
      </c>
      <c r="H37" s="5">
        <f t="shared" si="0"/>
        <v>1728.9525918944391</v>
      </c>
      <c r="I37" s="6"/>
      <c r="J37" s="6"/>
    </row>
    <row r="38" spans="2:10" outlineLevel="2">
      <c r="B38" s="235" t="str">
        <f>+'LISTA DE PRECIOS  Base0'!F21</f>
        <v>G1C1</v>
      </c>
      <c r="C38" s="466">
        <v>1</v>
      </c>
      <c r="D38" s="237">
        <f>+'LISTA DE PRECIOS  Base0'!L21</f>
        <v>49.8</v>
      </c>
      <c r="E38" s="110">
        <f t="shared" si="1"/>
        <v>1.4925373134328358E-2</v>
      </c>
      <c r="F38" s="237">
        <f>+'LISTA DE PRECIOS  Base0'!U21</f>
        <v>98312.67</v>
      </c>
      <c r="G38" s="25">
        <f>+F38*'REPORTE Base0'!$U$9/'REPORTE Base0'!$S$9</f>
        <v>82097.102375117815</v>
      </c>
      <c r="H38" s="5">
        <f t="shared" si="0"/>
        <v>1648.5361922714421</v>
      </c>
      <c r="I38" s="6"/>
      <c r="J38" s="6"/>
    </row>
    <row r="39" spans="2:10" outlineLevel="2">
      <c r="B39" s="235" t="str">
        <f>+'LISTA DE PRECIOS  Base0'!F22</f>
        <v>G1C3</v>
      </c>
      <c r="C39" s="466">
        <v>1</v>
      </c>
      <c r="D39" s="237">
        <f>+'LISTA DE PRECIOS  Base0'!L22</f>
        <v>82.325000000000003</v>
      </c>
      <c r="E39" s="110">
        <f t="shared" si="1"/>
        <v>1.4925373134328358E-2</v>
      </c>
      <c r="F39" s="237">
        <f>+'LISTA DE PRECIOS  Base0'!U22</f>
        <v>162620.68875</v>
      </c>
      <c r="G39" s="25">
        <f>+F39*'REPORTE Base0'!$U$9/'REPORTE Base0'!$S$9</f>
        <v>135798.23773091423</v>
      </c>
      <c r="H39" s="5">
        <f t="shared" si="0"/>
        <v>1649.5382657869934</v>
      </c>
      <c r="I39" s="6"/>
      <c r="J39" s="6"/>
    </row>
    <row r="40" spans="2:10" outlineLevel="2">
      <c r="B40" s="235" t="str">
        <f>+'LISTA DE PRECIOS  Base0'!F23</f>
        <v>G2D3</v>
      </c>
      <c r="C40" s="466">
        <v>1</v>
      </c>
      <c r="D40" s="237">
        <f>+'LISTA DE PRECIOS  Base0'!L23</f>
        <v>59.9</v>
      </c>
      <c r="E40" s="110">
        <f t="shared" si="1"/>
        <v>1.4925373134328358E-2</v>
      </c>
      <c r="F40" s="237">
        <f>+'LISTA DE PRECIOS  Base0'!U23</f>
        <v>145913.405</v>
      </c>
      <c r="G40" s="25">
        <f>+F40*'REPORTE Base0'!$U$9/'REPORTE Base0'!$S$9</f>
        <v>121846.63226201697</v>
      </c>
      <c r="H40" s="5">
        <f t="shared" si="0"/>
        <v>2034.1674835061265</v>
      </c>
      <c r="I40" s="6"/>
      <c r="J40" s="6"/>
    </row>
    <row r="41" spans="2:10" outlineLevel="2">
      <c r="B41" s="235" t="str">
        <f>+'LISTA DE PRECIOS  Base0'!F24</f>
        <v>G2D1</v>
      </c>
      <c r="C41" s="466">
        <v>1</v>
      </c>
      <c r="D41" s="237">
        <f>+'LISTA DE PRECIOS  Base0'!L24</f>
        <v>46.51</v>
      </c>
      <c r="E41" s="110">
        <f t="shared" si="1"/>
        <v>1.4925373134328358E-2</v>
      </c>
      <c r="F41" s="237">
        <f>+'LISTA DE PRECIOS  Base0'!U24</f>
        <v>96296.62950000001</v>
      </c>
      <c r="G41" s="25">
        <f>+F41*'REPORTE Base0'!$U$9/'REPORTE Base0'!$S$9</f>
        <v>80413.585049010377</v>
      </c>
      <c r="H41" s="5">
        <f t="shared" si="0"/>
        <v>1728.9525918944394</v>
      </c>
      <c r="I41" s="6"/>
      <c r="J41" s="6"/>
    </row>
    <row r="42" spans="2:10" outlineLevel="2">
      <c r="B42" s="235" t="str">
        <f>+'LISTA DE PRECIOS  Base0'!F25</f>
        <v>G2D2</v>
      </c>
      <c r="C42" s="466">
        <v>1</v>
      </c>
      <c r="D42" s="237">
        <f>+'LISTA DE PRECIOS  Base0'!L25</f>
        <v>49.8</v>
      </c>
      <c r="E42" s="110">
        <f t="shared" si="1"/>
        <v>1.4925373134328358E-2</v>
      </c>
      <c r="F42" s="237">
        <f>+'LISTA DE PRECIOS  Base0'!U25</f>
        <v>103108.41</v>
      </c>
      <c r="G42" s="25">
        <f>+F42*'REPORTE Base0'!$U$9/'REPORTE Base0'!$S$9</f>
        <v>86101.83907634308</v>
      </c>
      <c r="H42" s="5">
        <f t="shared" si="0"/>
        <v>1728.9525918944394</v>
      </c>
      <c r="I42" s="6"/>
      <c r="J42" s="6"/>
    </row>
    <row r="43" spans="2:10" outlineLevel="2">
      <c r="B43" s="235" t="str">
        <f>+'LISTA DE PRECIOS  Base0'!F26</f>
        <v>G2D2</v>
      </c>
      <c r="C43" s="466">
        <v>1</v>
      </c>
      <c r="D43" s="237">
        <f>+'LISTA DE PRECIOS  Base0'!L26</f>
        <v>49.8</v>
      </c>
      <c r="E43" s="110">
        <f t="shared" si="1"/>
        <v>1.4925373134328358E-2</v>
      </c>
      <c r="F43" s="237">
        <f>+'LISTA DE PRECIOS  Base0'!U26</f>
        <v>108461.91</v>
      </c>
      <c r="G43" s="25">
        <f>+F43*'REPORTE Base0'!$U$9/'REPORTE Base0'!$S$9</f>
        <v>90572.33954759661</v>
      </c>
      <c r="H43" s="5">
        <f t="shared" si="0"/>
        <v>1818.7216776625826</v>
      </c>
      <c r="I43" s="6"/>
      <c r="J43" s="6"/>
    </row>
    <row r="44" spans="2:10" outlineLevel="2">
      <c r="B44" s="235" t="str">
        <f>+'LISTA DE PRECIOS  Base0'!F27</f>
        <v>G2D4</v>
      </c>
      <c r="C44" s="466">
        <v>1</v>
      </c>
      <c r="D44" s="237">
        <f>+'LISTA DE PRECIOS  Base0'!L27</f>
        <v>68.7</v>
      </c>
      <c r="E44" s="110">
        <f t="shared" si="1"/>
        <v>1.4925373134328358E-2</v>
      </c>
      <c r="F44" s="237">
        <f>+'LISTA DE PRECIOS  Base0'!U27</f>
        <v>149625.16500000001</v>
      </c>
      <c r="G44" s="25">
        <f>+F44*'REPORTE Base0'!$U$9/'REPORTE Base0'!$S$9</f>
        <v>124946.17925541943</v>
      </c>
      <c r="H44" s="5">
        <f t="shared" si="0"/>
        <v>1818.7216776625826</v>
      </c>
      <c r="I44" s="6"/>
      <c r="J44" s="6"/>
    </row>
    <row r="45" spans="2:10" outlineLevel="2">
      <c r="B45" s="235" t="str">
        <f>+'LISTA DE PRECIOS  Base0'!F28</f>
        <v>G2D5</v>
      </c>
      <c r="C45" s="466">
        <v>1</v>
      </c>
      <c r="D45" s="237">
        <f>+'LISTA DE PRECIOS  Base0'!L28</f>
        <v>62.6</v>
      </c>
      <c r="E45" s="110">
        <f t="shared" si="1"/>
        <v>1.4925373134328358E-2</v>
      </c>
      <c r="F45" s="237">
        <f>+'LISTA DE PRECIOS  Base0'!U28</f>
        <v>136339.67000000001</v>
      </c>
      <c r="G45" s="25">
        <f>+F45*'REPORTE Base0'!$U$9/'REPORTE Base0'!$S$9</f>
        <v>113851.97702167767</v>
      </c>
      <c r="H45" s="5">
        <f t="shared" si="0"/>
        <v>1818.7216776625826</v>
      </c>
      <c r="I45" s="6"/>
      <c r="J45" s="6"/>
    </row>
    <row r="46" spans="2:10" outlineLevel="2">
      <c r="B46" s="235" t="str">
        <f>+'LISTA DE PRECIOS  Base0'!F29</f>
        <v>G3E1</v>
      </c>
      <c r="C46" s="466">
        <v>1</v>
      </c>
      <c r="D46" s="237">
        <f>+'LISTA DE PRECIOS  Base0'!L29</f>
        <v>48.625</v>
      </c>
      <c r="E46" s="110">
        <f t="shared" si="1"/>
        <v>1.4925373134328358E-2</v>
      </c>
      <c r="F46" s="237">
        <f>+'LISTA DE PRECIOS  Base0'!U29</f>
        <v>100675.63125000001</v>
      </c>
      <c r="G46" s="25">
        <f>+F46*'REPORTE Base0'!$U$9/'REPORTE Base0'!$S$9</f>
        <v>84070.31978086711</v>
      </c>
      <c r="H46" s="5">
        <f t="shared" si="0"/>
        <v>1728.9525918944394</v>
      </c>
      <c r="I46" s="6"/>
      <c r="J46" s="6"/>
    </row>
    <row r="47" spans="2:10" outlineLevel="2">
      <c r="B47" s="235" t="str">
        <f>+'LISTA DE PRECIOS  Base0'!F30</f>
        <v>G3E2</v>
      </c>
      <c r="C47" s="466">
        <v>1</v>
      </c>
      <c r="D47" s="237">
        <f>+'LISTA DE PRECIOS  Base0'!L30</f>
        <v>55.055</v>
      </c>
      <c r="E47" s="110">
        <f t="shared" si="1"/>
        <v>1.4925373134328358E-2</v>
      </c>
      <c r="F47" s="237">
        <f>+'LISTA DE PRECIOS  Base0'!U30</f>
        <v>113988.62474999999</v>
      </c>
      <c r="G47" s="25">
        <f>+F47*'REPORTE Base0'!$U$9/'REPORTE Base0'!$S$9</f>
        <v>95187.484946748344</v>
      </c>
      <c r="H47" s="5">
        <f t="shared" si="0"/>
        <v>1728.9525918944391</v>
      </c>
      <c r="I47" s="6"/>
      <c r="J47" s="6"/>
    </row>
    <row r="48" spans="2:10" outlineLevel="2">
      <c r="B48" s="235" t="str">
        <f>+'LISTA DE PRECIOS  Base0'!F31</f>
        <v>G3E3</v>
      </c>
      <c r="C48" s="466">
        <v>1</v>
      </c>
      <c r="D48" s="237">
        <f>+'LISTA DE PRECIOS  Base0'!L31</f>
        <v>82.325000000000003</v>
      </c>
      <c r="E48" s="110">
        <f t="shared" si="1"/>
        <v>1.4925373134328358E-2</v>
      </c>
      <c r="F48" s="237">
        <f>+'LISTA DE PRECIOS  Base0'!U31</f>
        <v>179299.73375000001</v>
      </c>
      <c r="G48" s="25">
        <f>+F48*'REPORTE Base0'!$U$9/'REPORTE Base0'!$S$9</f>
        <v>149726.26211357213</v>
      </c>
      <c r="H48" s="5">
        <f t="shared" si="0"/>
        <v>1818.7216776625828</v>
      </c>
      <c r="I48" s="6"/>
      <c r="J48" s="6"/>
    </row>
    <row r="49" spans="2:10" outlineLevel="2">
      <c r="B49" s="235" t="str">
        <f>+'LISTA DE PRECIOS  Base0'!F32</f>
        <v>G1C2</v>
      </c>
      <c r="C49" s="466">
        <v>1</v>
      </c>
      <c r="D49" s="237">
        <f>+'LISTA DE PRECIOS  Base0'!L32</f>
        <v>55.055</v>
      </c>
      <c r="E49" s="110">
        <f t="shared" si="1"/>
        <v>1.4925373134328358E-2</v>
      </c>
      <c r="F49" s="237">
        <f>+'LISTA DE PRECIOS  Base0'!U32</f>
        <v>107467.36</v>
      </c>
      <c r="G49" s="25">
        <f>+F49*'REPORTE Base0'!$U$9/'REPORTE Base0'!$S$9</f>
        <v>89741.829368520252</v>
      </c>
      <c r="H49" s="5">
        <f t="shared" si="0"/>
        <v>1630.0395852968895</v>
      </c>
      <c r="I49" s="6"/>
      <c r="J49" s="6"/>
    </row>
    <row r="50" spans="2:10" outlineLevel="2">
      <c r="B50" s="235" t="str">
        <f>+'LISTA DE PRECIOS  Base0'!F33</f>
        <v>G1C1</v>
      </c>
      <c r="C50" s="466">
        <v>1</v>
      </c>
      <c r="D50" s="237">
        <f>+'LISTA DE PRECIOS  Base0'!L33</f>
        <v>49.8</v>
      </c>
      <c r="E50" s="110">
        <f t="shared" si="1"/>
        <v>1.4925373134328358E-2</v>
      </c>
      <c r="F50" s="237">
        <f>+'LISTA DE PRECIOS  Base0'!U33</f>
        <v>114953.34</v>
      </c>
      <c r="G50" s="25">
        <f>+F50*'REPORTE Base0'!$U$9/'REPORTE Base0'!$S$9</f>
        <v>95993.081281809602</v>
      </c>
      <c r="H50" s="5">
        <f t="shared" si="0"/>
        <v>1927.5719132893496</v>
      </c>
      <c r="I50" s="6"/>
      <c r="J50" s="6"/>
    </row>
    <row r="51" spans="2:10" outlineLevel="2">
      <c r="B51" s="235" t="str">
        <f>+'LISTA DE PRECIOS  Base0'!F34</f>
        <v>G1C3</v>
      </c>
      <c r="C51" s="466">
        <v>1</v>
      </c>
      <c r="D51" s="237">
        <f>+'LISTA DE PRECIOS  Base0'!L34</f>
        <v>82.325000000000003</v>
      </c>
      <c r="E51" s="110">
        <f t="shared" si="1"/>
        <v>1.4925373134328358E-2</v>
      </c>
      <c r="F51" s="237">
        <f>+'LISTA DE PRECIOS  Base0'!U34</f>
        <v>183971.67749999999</v>
      </c>
      <c r="G51" s="25">
        <f>+F51*'REPORTE Base0'!$U$9/'REPORTE Base0'!$S$9</f>
        <v>153627.62136192271</v>
      </c>
      <c r="H51" s="5">
        <f t="shared" si="0"/>
        <v>1866.1114043355324</v>
      </c>
      <c r="I51" s="6"/>
      <c r="J51" s="6"/>
    </row>
    <row r="52" spans="2:10" outlineLevel="2">
      <c r="B52" s="235" t="str">
        <f>+'LISTA DE PRECIOS  Base0'!F35</f>
        <v>G2D3</v>
      </c>
      <c r="C52" s="466">
        <v>1</v>
      </c>
      <c r="D52" s="237">
        <f>+'LISTA DE PRECIOS  Base0'!L35</f>
        <v>59.9</v>
      </c>
      <c r="E52" s="110">
        <f t="shared" si="1"/>
        <v>1.4925373134328358E-2</v>
      </c>
      <c r="F52" s="237">
        <f>+'LISTA DE PRECIOS  Base0'!U35</f>
        <v>125694.16</v>
      </c>
      <c r="G52" s="25">
        <f>+F52*'REPORTE Base0'!$U$9/'REPORTE Base0'!$S$9</f>
        <v>104962.32399622997</v>
      </c>
      <c r="H52" s="5">
        <f t="shared" si="0"/>
        <v>1752.2925541941565</v>
      </c>
      <c r="I52" s="6"/>
      <c r="J52" s="6"/>
    </row>
    <row r="53" spans="2:10" outlineLevel="2">
      <c r="B53" s="235" t="str">
        <f>+'LISTA DE PRECIOS  Base0'!F36</f>
        <v>G2D1</v>
      </c>
      <c r="C53" s="466">
        <v>1</v>
      </c>
      <c r="D53" s="237">
        <f>+'LISTA DE PRECIOS  Base0'!L36</f>
        <v>46.51</v>
      </c>
      <c r="E53" s="110">
        <f t="shared" si="1"/>
        <v>1.4925373134328358E-2</v>
      </c>
      <c r="F53" s="237">
        <f>+'LISTA DE PRECIOS  Base0'!U36</f>
        <v>97596.584000000003</v>
      </c>
      <c r="G53" s="25">
        <f>+F53*'REPORTE Base0'!$U$9/'REPORTE Base0'!$S$9</f>
        <v>81499.126695570216</v>
      </c>
      <c r="H53" s="5">
        <f t="shared" si="0"/>
        <v>1752.2925541941565</v>
      </c>
      <c r="I53" s="6"/>
      <c r="J53" s="6"/>
    </row>
    <row r="54" spans="2:10" outlineLevel="2">
      <c r="B54" s="235" t="str">
        <f>+'LISTA DE PRECIOS  Base0'!F37</f>
        <v>G2D2</v>
      </c>
      <c r="C54" s="466">
        <v>1</v>
      </c>
      <c r="D54" s="237">
        <f>+'LISTA DE PRECIOS  Base0'!L37</f>
        <v>49.8</v>
      </c>
      <c r="E54" s="110">
        <f t="shared" si="1"/>
        <v>1.4925373134328358E-2</v>
      </c>
      <c r="F54" s="237">
        <f>+'LISTA DE PRECIOS  Base0'!U37</f>
        <v>104500.32</v>
      </c>
      <c r="G54" s="25">
        <f>+F54*'REPORTE Base0'!$U$9/'REPORTE Base0'!$S$9</f>
        <v>87264.169198869</v>
      </c>
      <c r="H54" s="5">
        <f t="shared" si="0"/>
        <v>1752.2925541941568</v>
      </c>
      <c r="I54" s="6"/>
      <c r="J54" s="6"/>
    </row>
    <row r="55" spans="2:10" outlineLevel="2">
      <c r="B55" s="235" t="str">
        <f>+'LISTA DE PRECIOS  Base0'!F38</f>
        <v>G2D2</v>
      </c>
      <c r="C55" s="466">
        <v>1</v>
      </c>
      <c r="D55" s="237">
        <f>+'LISTA DE PRECIOS  Base0'!L38</f>
        <v>49.8</v>
      </c>
      <c r="E55" s="110">
        <f t="shared" si="1"/>
        <v>1.4925373134328358E-2</v>
      </c>
      <c r="F55" s="237">
        <f>+'LISTA DE PRECIOS  Base0'!U38</f>
        <v>109853.82</v>
      </c>
      <c r="G55" s="25">
        <f>+F55*'REPORTE Base0'!$U$9/'REPORTE Base0'!$S$9</f>
        <v>91734.66967012253</v>
      </c>
      <c r="H55" s="5">
        <f t="shared" si="0"/>
        <v>1842.0616399623</v>
      </c>
      <c r="I55" s="6"/>
      <c r="J55" s="6"/>
    </row>
    <row r="56" spans="2:10" outlineLevel="2">
      <c r="B56" s="235" t="str">
        <f>+'LISTA DE PRECIOS  Base0'!F39</f>
        <v>G2D4</v>
      </c>
      <c r="C56" s="466">
        <v>1</v>
      </c>
      <c r="D56" s="237">
        <f>+'LISTA DE PRECIOS  Base0'!L39</f>
        <v>68.7</v>
      </c>
      <c r="E56" s="110">
        <f t="shared" si="1"/>
        <v>1.4925373134328358E-2</v>
      </c>
      <c r="F56" s="237">
        <f>+'LISTA DE PRECIOS  Base0'!U39</f>
        <v>151545.32999999999</v>
      </c>
      <c r="G56" s="25">
        <f>+F56*'REPORTE Base0'!$U$9/'REPORTE Base0'!$S$9</f>
        <v>126549.63466540999</v>
      </c>
      <c r="H56" s="5">
        <f t="shared" si="0"/>
        <v>1842.0616399622998</v>
      </c>
      <c r="I56" s="6"/>
      <c r="J56" s="6"/>
    </row>
    <row r="57" spans="2:10" outlineLevel="2">
      <c r="B57" s="235" t="str">
        <f>+'LISTA DE PRECIOS  Base0'!F40</f>
        <v>G2D5</v>
      </c>
      <c r="C57" s="466">
        <v>1</v>
      </c>
      <c r="D57" s="237">
        <f>+'LISTA DE PRECIOS  Base0'!L40</f>
        <v>62.6</v>
      </c>
      <c r="E57" s="110">
        <f t="shared" si="1"/>
        <v>1.4925373134328358E-2</v>
      </c>
      <c r="F57" s="237">
        <f>+'LISTA DE PRECIOS  Base0'!U40</f>
        <v>138089.34</v>
      </c>
      <c r="G57" s="25">
        <f>+F57*'REPORTE Base0'!$U$9/'REPORTE Base0'!$S$9</f>
        <v>115313.05866163995</v>
      </c>
      <c r="H57" s="5">
        <f t="shared" si="0"/>
        <v>1842.0616399622995</v>
      </c>
      <c r="I57" s="6"/>
      <c r="J57" s="6"/>
    </row>
    <row r="58" spans="2:10" outlineLevel="2">
      <c r="B58" s="235" t="str">
        <f>+'LISTA DE PRECIOS  Base0'!F41</f>
        <v>G3E1</v>
      </c>
      <c r="C58" s="466">
        <v>1</v>
      </c>
      <c r="D58" s="237">
        <f>+'LISTA DE PRECIOS  Base0'!L41</f>
        <v>48.625</v>
      </c>
      <c r="E58" s="110">
        <f t="shared" si="1"/>
        <v>1.4925373134328358E-2</v>
      </c>
      <c r="F58" s="237">
        <f>+'LISTA DE PRECIOS  Base0'!U41</f>
        <v>102034.7</v>
      </c>
      <c r="G58" s="25">
        <f>+F58*'REPORTE Base0'!$U$9/'REPORTE Base0'!$S$9</f>
        <v>85205.225447690857</v>
      </c>
      <c r="H58" s="5">
        <f t="shared" si="0"/>
        <v>1752.2925541941565</v>
      </c>
      <c r="I58" s="6"/>
      <c r="J58" s="6"/>
    </row>
    <row r="59" spans="2:10" outlineLevel="2">
      <c r="B59" s="235" t="str">
        <f>+'LISTA DE PRECIOS  Base0'!F42</f>
        <v>G3E2</v>
      </c>
      <c r="C59" s="466">
        <v>1</v>
      </c>
      <c r="D59" s="237">
        <f>+'LISTA DE PRECIOS  Base0'!L42</f>
        <v>55.055</v>
      </c>
      <c r="E59" s="110">
        <f t="shared" si="1"/>
        <v>1.4925373134328358E-2</v>
      </c>
      <c r="F59" s="237">
        <f>+'LISTA DE PRECIOS  Base0'!U42</f>
        <v>115527.412</v>
      </c>
      <c r="G59" s="25">
        <f>+F59*'REPORTE Base0'!$U$9/'REPORTE Base0'!$S$9</f>
        <v>96472.466571159268</v>
      </c>
      <c r="H59" s="5">
        <f t="shared" si="0"/>
        <v>1752.2925541941561</v>
      </c>
      <c r="I59" s="6"/>
      <c r="J59" s="6"/>
    </row>
    <row r="60" spans="2:10" outlineLevel="2">
      <c r="B60" s="235" t="str">
        <f>+'LISTA DE PRECIOS  Base0'!F43</f>
        <v>G3E3</v>
      </c>
      <c r="C60" s="466">
        <v>1</v>
      </c>
      <c r="D60" s="237">
        <f>+'LISTA DE PRECIOS  Base0'!L43</f>
        <v>82.325000000000003</v>
      </c>
      <c r="E60" s="110">
        <f t="shared" si="1"/>
        <v>1.4925373134328358E-2</v>
      </c>
      <c r="F60" s="237">
        <f>+'LISTA DE PRECIOS  Base0'!U43</f>
        <v>181600.7175</v>
      </c>
      <c r="G60" s="25">
        <f>+F60*'REPORTE Base0'!$U$9/'REPORTE Base0'!$S$9</f>
        <v>151647.72450989633</v>
      </c>
      <c r="H60" s="5">
        <f t="shared" si="0"/>
        <v>1842.0616399622998</v>
      </c>
      <c r="I60" s="6"/>
      <c r="J60" s="6"/>
    </row>
    <row r="61" spans="2:10" outlineLevel="2">
      <c r="B61" s="235" t="str">
        <f>+'LISTA DE PRECIOS  Base0'!F44</f>
        <v>G1C2</v>
      </c>
      <c r="C61" s="466">
        <v>1</v>
      </c>
      <c r="D61" s="237">
        <f>+'LISTA DE PRECIOS  Base0'!L44</f>
        <v>55.055</v>
      </c>
      <c r="E61" s="110">
        <f t="shared" si="1"/>
        <v>1.4925373134328358E-2</v>
      </c>
      <c r="F61" s="237">
        <f>+'LISTA DE PRECIOS  Base0'!U44</f>
        <v>108898.79</v>
      </c>
      <c r="G61" s="25">
        <f>+F61*'REPORTE Base0'!$U$9/'REPORTE Base0'!$S$9</f>
        <v>90937.161112158341</v>
      </c>
      <c r="H61" s="5">
        <f t="shared" si="0"/>
        <v>1651.751178133836</v>
      </c>
      <c r="I61" s="6"/>
      <c r="J61" s="6"/>
    </row>
    <row r="62" spans="2:10" outlineLevel="2">
      <c r="B62" s="235" t="str">
        <f>+'LISTA DE PRECIOS  Base0'!F45</f>
        <v>G1C1</v>
      </c>
      <c r="C62" s="466">
        <v>1</v>
      </c>
      <c r="D62" s="237">
        <f>+'LISTA DE PRECIOS  Base0'!L45</f>
        <v>49.8</v>
      </c>
      <c r="E62" s="110">
        <f t="shared" si="1"/>
        <v>1.4925373134328358E-2</v>
      </c>
      <c r="F62" s="237">
        <f>+'LISTA DE PRECIOS  Base0'!U45</f>
        <v>116280.51</v>
      </c>
      <c r="G62" s="25">
        <f>+F62*'REPORTE Base0'!$U$9/'REPORTE Base0'!$S$9</f>
        <v>97101.349538171533</v>
      </c>
      <c r="H62" s="5">
        <f t="shared" si="0"/>
        <v>1949.8262959472197</v>
      </c>
      <c r="I62" s="6"/>
      <c r="J62" s="6"/>
    </row>
    <row r="63" spans="2:10" outlineLevel="2">
      <c r="B63" s="235" t="str">
        <f>+'LISTA DE PRECIOS  Base0'!F46</f>
        <v>G1C3</v>
      </c>
      <c r="C63" s="466">
        <v>1</v>
      </c>
      <c r="D63" s="237">
        <f>+'LISTA DE PRECIOS  Base0'!L46</f>
        <v>82.325000000000003</v>
      </c>
      <c r="E63" s="110">
        <f t="shared" si="1"/>
        <v>1.4925373134328358E-2</v>
      </c>
      <c r="F63" s="237">
        <f>+'LISTA DE PRECIOS  Base0'!U46</f>
        <v>186058.61624999999</v>
      </c>
      <c r="G63" s="25">
        <f>+F63*'REPORTE Base0'!$U$9/'REPORTE Base0'!$S$9</f>
        <v>155370.34307021677</v>
      </c>
      <c r="H63" s="5">
        <f t="shared" si="0"/>
        <v>1887.280207351555</v>
      </c>
      <c r="I63" s="6"/>
      <c r="J63" s="6"/>
    </row>
    <row r="64" spans="2:10" outlineLevel="2">
      <c r="B64" s="235" t="str">
        <f>+'LISTA DE PRECIOS  Base0'!F47</f>
        <v>G2D3</v>
      </c>
      <c r="C64" s="466">
        <v>1</v>
      </c>
      <c r="D64" s="237">
        <f>+'LISTA DE PRECIOS  Base0'!L47</f>
        <v>59.9</v>
      </c>
      <c r="E64" s="110">
        <f t="shared" si="1"/>
        <v>1.4925373134328358E-2</v>
      </c>
      <c r="F64" s="237">
        <f>+'LISTA DE PRECIOS  Base0'!U47</f>
        <v>127368.36499999999</v>
      </c>
      <c r="G64" s="25">
        <f>+F64*'REPORTE Base0'!$U$9/'REPORTE Base0'!$S$9</f>
        <v>106360.38773798302</v>
      </c>
      <c r="H64" s="5">
        <f t="shared" si="0"/>
        <v>1775.6325164938735</v>
      </c>
      <c r="I64" s="6"/>
      <c r="J64" s="6"/>
    </row>
    <row r="65" spans="2:10" outlineLevel="2">
      <c r="B65" s="235" t="str">
        <f>+'LISTA DE PRECIOS  Base0'!F48</f>
        <v>G2D5</v>
      </c>
      <c r="C65" s="466">
        <v>1</v>
      </c>
      <c r="D65" s="237">
        <f>+'LISTA DE PRECIOS  Base0'!L48</f>
        <v>62.6</v>
      </c>
      <c r="E65" s="110">
        <f t="shared" si="1"/>
        <v>1.4925373134328358E-2</v>
      </c>
      <c r="F65" s="237">
        <f>+'LISTA DE PRECIOS  Base0'!U48</f>
        <v>139839.01</v>
      </c>
      <c r="G65" s="25">
        <f>+F65*'REPORTE Base0'!$U$9/'REPORTE Base0'!$S$9</f>
        <v>116774.14030160228</v>
      </c>
      <c r="H65" s="5">
        <f t="shared" si="0"/>
        <v>1865.4016022620171</v>
      </c>
      <c r="I65" s="6"/>
      <c r="J65" s="6"/>
    </row>
    <row r="66" spans="2:10" outlineLevel="2">
      <c r="B66" s="235" t="str">
        <f>+'LISTA DE PRECIOS  Base0'!F49</f>
        <v>G2D1</v>
      </c>
      <c r="C66" s="466">
        <v>1</v>
      </c>
      <c r="D66" s="237">
        <f>+'LISTA DE PRECIOS  Base0'!L49</f>
        <v>46.51</v>
      </c>
      <c r="E66" s="110">
        <f t="shared" si="1"/>
        <v>1.4925373134328358E-2</v>
      </c>
      <c r="F66" s="237">
        <f>+'LISTA DE PRECIOS  Base0'!U49</f>
        <v>98896.53850000001</v>
      </c>
      <c r="G66" s="25">
        <f>+F66*'REPORTE Base0'!$U$9/'REPORTE Base0'!$S$9</f>
        <v>82584.66834213007</v>
      </c>
      <c r="H66" s="5">
        <f t="shared" si="0"/>
        <v>1775.6325164938739</v>
      </c>
      <c r="I66" s="6"/>
      <c r="J66" s="6"/>
    </row>
    <row r="67" spans="2:10" outlineLevel="2">
      <c r="B67" s="235" t="str">
        <f>+'LISTA DE PRECIOS  Base0'!F50</f>
        <v>G2D2</v>
      </c>
      <c r="C67" s="466">
        <v>1</v>
      </c>
      <c r="D67" s="237">
        <f>+'LISTA DE PRECIOS  Base0'!L50</f>
        <v>49.8</v>
      </c>
      <c r="E67" s="110">
        <f t="shared" si="1"/>
        <v>1.4925373134328358E-2</v>
      </c>
      <c r="F67" s="237">
        <f>+'LISTA DE PRECIOS  Base0'!U50</f>
        <v>105892.23</v>
      </c>
      <c r="G67" s="25">
        <f>+F67*'REPORTE Base0'!$U$9/'REPORTE Base0'!$S$9</f>
        <v>88426.499321394906</v>
      </c>
      <c r="H67" s="5">
        <f t="shared" si="0"/>
        <v>1775.6325164938737</v>
      </c>
      <c r="I67" s="6"/>
      <c r="J67" s="6"/>
    </row>
    <row r="68" spans="2:10" outlineLevel="2">
      <c r="B68" s="235" t="str">
        <f>+'LISTA DE PRECIOS  Base0'!F51</f>
        <v>G2D2</v>
      </c>
      <c r="C68" s="466">
        <v>1</v>
      </c>
      <c r="D68" s="237">
        <f>+'LISTA DE PRECIOS  Base0'!L51</f>
        <v>49.8</v>
      </c>
      <c r="E68" s="110">
        <f t="shared" si="1"/>
        <v>1.4925373134328358E-2</v>
      </c>
      <c r="F68" s="237">
        <f>+'LISTA DE PRECIOS  Base0'!U51</f>
        <v>111245.73</v>
      </c>
      <c r="G68" s="25">
        <f>+F68*'REPORTE Base0'!$U$9/'REPORTE Base0'!$S$9</f>
        <v>92896.99979264845</v>
      </c>
      <c r="H68" s="5">
        <f t="shared" si="0"/>
        <v>1865.4016022620171</v>
      </c>
      <c r="I68" s="6"/>
      <c r="J68" s="6"/>
    </row>
    <row r="69" spans="2:10" outlineLevel="2">
      <c r="B69" s="235" t="str">
        <f>+'LISTA DE PRECIOS  Base0'!F52</f>
        <v>G2D4</v>
      </c>
      <c r="C69" s="466">
        <v>1</v>
      </c>
      <c r="D69" s="237">
        <f>+'LISTA DE PRECIOS  Base0'!L52</f>
        <v>68.7</v>
      </c>
      <c r="E69" s="110">
        <f t="shared" si="1"/>
        <v>1.4925373134328358E-2</v>
      </c>
      <c r="F69" s="237">
        <f>+'LISTA DE PRECIOS  Base0'!U52</f>
        <v>153465.495</v>
      </c>
      <c r="G69" s="25">
        <f>+F69*'REPORTE Base0'!$U$9/'REPORTE Base0'!$S$9</f>
        <v>128153.09007540056</v>
      </c>
      <c r="H69" s="5">
        <f t="shared" si="0"/>
        <v>1865.4016022620167</v>
      </c>
      <c r="I69" s="6"/>
      <c r="J69" s="6"/>
    </row>
    <row r="70" spans="2:10" outlineLevel="2">
      <c r="B70" s="235" t="str">
        <f>+'LISTA DE PRECIOS  Base0'!F53</f>
        <v>G3E1</v>
      </c>
      <c r="C70" s="466">
        <v>1</v>
      </c>
      <c r="D70" s="237">
        <f>+'LISTA DE PRECIOS  Base0'!L53</f>
        <v>48.625</v>
      </c>
      <c r="E70" s="110">
        <f t="shared" si="1"/>
        <v>1.4925373134328358E-2</v>
      </c>
      <c r="F70" s="237">
        <f>+'LISTA DE PRECIOS  Base0'!U53</f>
        <v>103393.76875</v>
      </c>
      <c r="G70" s="25">
        <f>+F70*'REPORTE Base0'!$U$9/'REPORTE Base0'!$S$9</f>
        <v>86340.131114514603</v>
      </c>
      <c r="H70" s="5">
        <f t="shared" si="0"/>
        <v>1775.6325164938735</v>
      </c>
      <c r="I70" s="6"/>
      <c r="J70" s="6"/>
    </row>
    <row r="71" spans="2:10" outlineLevel="2">
      <c r="B71" s="235" t="str">
        <f>+'LISTA DE PRECIOS  Base0'!F54</f>
        <v>G3E2</v>
      </c>
      <c r="C71" s="466">
        <v>1</v>
      </c>
      <c r="D71" s="237">
        <f>+'LISTA DE PRECIOS  Base0'!L54</f>
        <v>55.055</v>
      </c>
      <c r="E71" s="110">
        <f t="shared" si="1"/>
        <v>1.4925373134328358E-2</v>
      </c>
      <c r="F71" s="237">
        <f>+'LISTA DE PRECIOS  Base0'!U54</f>
        <v>117066.19924999999</v>
      </c>
      <c r="G71" s="25">
        <f>+F71*'REPORTE Base0'!$U$9/'REPORTE Base0'!$S$9</f>
        <v>97757.448195570207</v>
      </c>
      <c r="H71" s="5">
        <f t="shared" si="0"/>
        <v>1775.6325164938735</v>
      </c>
      <c r="I71" s="6"/>
      <c r="J71" s="6"/>
    </row>
    <row r="72" spans="2:10" outlineLevel="2">
      <c r="B72" s="235" t="str">
        <f>+'LISTA DE PRECIOS  Base0'!F55</f>
        <v>G3E3</v>
      </c>
      <c r="C72" s="466">
        <v>1</v>
      </c>
      <c r="D72" s="237">
        <f>+'LISTA DE PRECIOS  Base0'!L55</f>
        <v>82.325000000000003</v>
      </c>
      <c r="E72" s="110">
        <f t="shared" si="1"/>
        <v>1.4925373134328358E-2</v>
      </c>
      <c r="F72" s="237">
        <f>+'LISTA DE PRECIOS  Base0'!U55</f>
        <v>183901.70125000001</v>
      </c>
      <c r="G72" s="25">
        <f>+F72*'REPORTE Base0'!$U$9/'REPORTE Base0'!$S$9</f>
        <v>153569.18690622054</v>
      </c>
      <c r="H72" s="5">
        <f t="shared" si="0"/>
        <v>1865.4016022620167</v>
      </c>
      <c r="I72" s="6"/>
      <c r="J72" s="6"/>
    </row>
    <row r="73" spans="2:10" outlineLevel="2">
      <c r="B73" s="235" t="str">
        <f>+'LISTA DE PRECIOS  Base0'!F56</f>
        <v>G2D3</v>
      </c>
      <c r="C73" s="466">
        <v>1</v>
      </c>
      <c r="D73" s="237">
        <f>+'LISTA DE PRECIOS  Base0'!L56</f>
        <v>59.9</v>
      </c>
      <c r="E73" s="110">
        <f t="shared" si="1"/>
        <v>1.4925373134328358E-2</v>
      </c>
      <c r="F73" s="237">
        <f>+'LISTA DE PRECIOS  Base0'!U56</f>
        <v>130716.77499999999</v>
      </c>
      <c r="G73" s="25">
        <f>+F73*'REPORTE Base0'!$U$9/'REPORTE Base0'!$S$9</f>
        <v>109156.51522148916</v>
      </c>
      <c r="H73" s="5">
        <f t="shared" si="0"/>
        <v>1822.3124410933083</v>
      </c>
      <c r="I73" s="6"/>
      <c r="J73" s="6"/>
    </row>
    <row r="74" spans="2:10" outlineLevel="2">
      <c r="B74" s="235" t="str">
        <f>+'LISTA DE PRECIOS  Base0'!F57</f>
        <v>G2D1</v>
      </c>
      <c r="C74" s="466">
        <v>1</v>
      </c>
      <c r="D74" s="237">
        <f>+'LISTA DE PRECIOS  Base0'!L57</f>
        <v>46.51</v>
      </c>
      <c r="E74" s="110">
        <f t="shared" si="1"/>
        <v>1.4925373134328358E-2</v>
      </c>
      <c r="F74" s="237">
        <f>+'LISTA DE PRECIOS  Base0'!U57</f>
        <v>101496.44750000001</v>
      </c>
      <c r="G74" s="25">
        <f>+F74*'REPORTE Base0'!$U$9/'REPORTE Base0'!$S$9</f>
        <v>84755.751635249777</v>
      </c>
      <c r="H74" s="5">
        <f t="shared" si="0"/>
        <v>1822.3124410933085</v>
      </c>
      <c r="I74" s="6"/>
      <c r="J74" s="6"/>
    </row>
    <row r="75" spans="2:10" outlineLevel="2">
      <c r="B75" s="235" t="str">
        <f>+'LISTA DE PRECIOS  Base0'!F58</f>
        <v>G2D2</v>
      </c>
      <c r="C75" s="466">
        <v>1</v>
      </c>
      <c r="D75" s="237">
        <f>+'LISTA DE PRECIOS  Base0'!L58</f>
        <v>49.8</v>
      </c>
      <c r="E75" s="110">
        <f t="shared" si="1"/>
        <v>1.4925373134328358E-2</v>
      </c>
      <c r="F75" s="237">
        <f>+'LISTA DE PRECIOS  Base0'!U58</f>
        <v>114029.55</v>
      </c>
      <c r="G75" s="25">
        <f>+F75*'REPORTE Base0'!$U$9/'REPORTE Base0'!$S$9</f>
        <v>95221.660037700276</v>
      </c>
      <c r="H75" s="5">
        <f t="shared" si="0"/>
        <v>1912.0815268614515</v>
      </c>
      <c r="I75" s="6"/>
      <c r="J75" s="6"/>
    </row>
    <row r="76" spans="2:10" outlineLevel="2">
      <c r="B76" s="235" t="str">
        <f>+'LISTA DE PRECIOS  Base0'!F59</f>
        <v>G2D5</v>
      </c>
      <c r="C76" s="466">
        <v>1</v>
      </c>
      <c r="D76" s="237">
        <f>+'LISTA DE PRECIOS  Base0'!L59</f>
        <v>62.6</v>
      </c>
      <c r="E76" s="110">
        <f t="shared" si="1"/>
        <v>1.4925373134328358E-2</v>
      </c>
      <c r="F76" s="237">
        <f>+'LISTA DE PRECIOS  Base0'!U59</f>
        <v>143338.35</v>
      </c>
      <c r="G76" s="25">
        <f>+F76*'REPORTE Base0'!$U$9/'REPORTE Base0'!$S$9</f>
        <v>119696.30358152687</v>
      </c>
      <c r="H76" s="5">
        <f t="shared" si="0"/>
        <v>1912.0815268614515</v>
      </c>
      <c r="I76" s="6"/>
      <c r="J76" s="6"/>
    </row>
    <row r="77" spans="2:10" outlineLevel="2">
      <c r="B77" s="235" t="str">
        <f>+'LISTA DE PRECIOS  Base0'!F60</f>
        <v>G2DT2</v>
      </c>
      <c r="C77" s="466">
        <v>1</v>
      </c>
      <c r="D77" s="237">
        <f>+'LISTA DE PRECIOS  Base0'!L60</f>
        <v>117.75999999999999</v>
      </c>
      <c r="E77" s="110">
        <f t="shared" si="1"/>
        <v>1.4925373134328358E-2</v>
      </c>
      <c r="F77" s="237">
        <f>+'LISTA DE PRECIOS  Base0'!U60</f>
        <v>294959.36000000004</v>
      </c>
      <c r="G77" s="25">
        <f>+F77*'REPORTE Base0'!$U$9/'REPORTE Base0'!$S$9</f>
        <v>246309.13568331767</v>
      </c>
      <c r="H77" s="5">
        <f t="shared" si="0"/>
        <v>2091.6196983977384</v>
      </c>
      <c r="I77" s="6"/>
      <c r="J77" s="6"/>
    </row>
    <row r="78" spans="2:10" outlineLevel="2">
      <c r="B78" s="235" t="str">
        <f>+'LISTA DE PRECIOS  Base0'!F61</f>
        <v>G2D2</v>
      </c>
      <c r="C78" s="466">
        <v>1</v>
      </c>
      <c r="D78" s="237">
        <f>+'LISTA DE PRECIOS  Base0'!L61</f>
        <v>49.8</v>
      </c>
      <c r="E78" s="110">
        <f t="shared" si="1"/>
        <v>1.4925373134328358E-2</v>
      </c>
      <c r="F78" s="237">
        <f>+'LISTA DE PRECIOS  Base0'!U61</f>
        <v>108676.05</v>
      </c>
      <c r="G78" s="25">
        <f>+F78*'REPORTE Base0'!$U$9/'REPORTE Base0'!$S$9</f>
        <v>90751.159566446746</v>
      </c>
      <c r="H78" s="5">
        <f t="shared" si="0"/>
        <v>1822.3124410933083</v>
      </c>
      <c r="I78" s="6"/>
      <c r="J78" s="6"/>
    </row>
    <row r="79" spans="2:10" outlineLevel="2">
      <c r="B79" s="235" t="str">
        <f>+'LISTA DE PRECIOS  Base0'!F62</f>
        <v>G2DT3</v>
      </c>
      <c r="C79" s="466">
        <v>1</v>
      </c>
      <c r="D79" s="237">
        <f>+'LISTA DE PRECIOS  Base0'!L62</f>
        <v>112.06</v>
      </c>
      <c r="E79" s="110">
        <f t="shared" si="1"/>
        <v>1.4925373134328358E-2</v>
      </c>
      <c r="F79" s="237">
        <f>+'LISTA DE PRECIOS  Base0'!U62</f>
        <v>283814.36200000002</v>
      </c>
      <c r="G79" s="25">
        <f>+F79*'REPORTE Base0'!$U$9/'REPORTE Base0'!$S$9</f>
        <v>237002.37957775686</v>
      </c>
      <c r="H79" s="5">
        <f t="shared" si="0"/>
        <v>2114.9596606974555</v>
      </c>
      <c r="I79" s="6"/>
      <c r="J79" s="6"/>
    </row>
    <row r="80" spans="2:10" outlineLevel="2">
      <c r="B80" s="235" t="str">
        <f>+'LISTA DE PRECIOS  Base0'!F63</f>
        <v>G2D1</v>
      </c>
      <c r="C80" s="466">
        <v>1</v>
      </c>
      <c r="D80" s="237">
        <f>+'LISTA DE PRECIOS  Base0'!L63</f>
        <v>46.51</v>
      </c>
      <c r="E80" s="110">
        <f t="shared" si="1"/>
        <v>1.4925373134328358E-2</v>
      </c>
      <c r="F80" s="237">
        <f>+'LISTA DE PRECIOS  Base0'!U63</f>
        <v>102796.402</v>
      </c>
      <c r="G80" s="25">
        <f>+F80*'REPORTE Base0'!$U$9/'REPORTE Base0'!$S$9</f>
        <v>85841.293281809616</v>
      </c>
      <c r="H80" s="5">
        <f t="shared" si="0"/>
        <v>1845.6524033930257</v>
      </c>
      <c r="I80" s="6"/>
      <c r="J80" s="6"/>
    </row>
    <row r="81" spans="2:10" outlineLevel="2">
      <c r="B81" s="235" t="str">
        <f>+'LISTA DE PRECIOS  Base0'!F64</f>
        <v>G2DT1</v>
      </c>
      <c r="C81" s="466">
        <v>1</v>
      </c>
      <c r="D81" s="237">
        <f>+'LISTA DE PRECIOS  Base0'!L64</f>
        <v>91.850000000000009</v>
      </c>
      <c r="E81" s="110">
        <f t="shared" si="1"/>
        <v>1.4925373134328358E-2</v>
      </c>
      <c r="F81" s="237">
        <f>+'LISTA DE PRECIOS  Base0'!U64</f>
        <v>232628.495</v>
      </c>
      <c r="G81" s="25">
        <f>+F81*'REPORTE Base0'!$U$9/'REPORTE Base0'!$S$9</f>
        <v>194259.04483506124</v>
      </c>
      <c r="H81" s="5">
        <f t="shared" si="0"/>
        <v>2114.9596606974546</v>
      </c>
      <c r="I81" s="6"/>
      <c r="J81" s="6"/>
    </row>
    <row r="82" spans="2:10" outlineLevel="2">
      <c r="B82" s="235" t="str">
        <f>+'LISTA DE PRECIOS  Base0'!F65</f>
        <v>G2D3</v>
      </c>
      <c r="C82" s="466">
        <v>1</v>
      </c>
      <c r="D82" s="237">
        <f>+'LISTA DE PRECIOS  Base0'!L65</f>
        <v>59.9</v>
      </c>
      <c r="E82" s="110">
        <f t="shared" si="1"/>
        <v>1.4925373134328358E-2</v>
      </c>
      <c r="F82" s="237">
        <f>+'LISTA DE PRECIOS  Base0'!U65</f>
        <v>134065.185</v>
      </c>
      <c r="G82" s="25">
        <f>+F82*'REPORTE Base0'!$U$9/'REPORTE Base0'!$S$9</f>
        <v>111952.64270499529</v>
      </c>
      <c r="H82" s="5">
        <f t="shared" si="0"/>
        <v>1868.9923656927429</v>
      </c>
      <c r="I82" s="6"/>
      <c r="J82" s="6"/>
    </row>
    <row r="83" spans="2:10" outlineLevel="2">
      <c r="B83" s="235" t="str">
        <f>+'LISTA DE PRECIOS  Base0'!F66</f>
        <v>G2D1</v>
      </c>
      <c r="C83" s="466">
        <v>1</v>
      </c>
      <c r="D83" s="237">
        <f>+'LISTA DE PRECIOS  Base0'!L66</f>
        <v>46.51</v>
      </c>
      <c r="E83" s="110">
        <f t="shared" si="1"/>
        <v>1.4925373134328358E-2</v>
      </c>
      <c r="F83" s="237">
        <f>+'LISTA DE PRECIOS  Base0'!U66</f>
        <v>104096.35650000001</v>
      </c>
      <c r="G83" s="25">
        <f>+F83*'REPORTE Base0'!$U$9/'REPORTE Base0'!$S$9</f>
        <v>86926.83492836947</v>
      </c>
      <c r="H83" s="5">
        <f t="shared" si="0"/>
        <v>1868.9923656927429</v>
      </c>
      <c r="I83" s="6"/>
      <c r="J83" s="6"/>
    </row>
    <row r="84" spans="2:10" outlineLevel="2">
      <c r="B84" s="235" t="str">
        <f>+'LISTA DE PRECIOS  Base0'!F67</f>
        <v>G2D2</v>
      </c>
      <c r="C84" s="466">
        <v>1</v>
      </c>
      <c r="D84" s="237">
        <f>+'LISTA DE PRECIOS  Base0'!L67</f>
        <v>49.8</v>
      </c>
      <c r="E84" s="110">
        <f t="shared" si="1"/>
        <v>1.4925373134328358E-2</v>
      </c>
      <c r="F84" s="237">
        <f>+'LISTA DE PRECIOS  Base0'!U67</f>
        <v>111459.87</v>
      </c>
      <c r="G84" s="25">
        <f>+F84*'REPORTE Base0'!$U$9/'REPORTE Base0'!$S$9</f>
        <v>93075.819811498586</v>
      </c>
      <c r="H84" s="5">
        <f t="shared" si="0"/>
        <v>1868.9923656927429</v>
      </c>
      <c r="I84" s="6"/>
      <c r="J84" s="6"/>
    </row>
    <row r="85" spans="2:10" outlineLevel="2">
      <c r="B85" s="235" t="str">
        <f>+'LISTA DE PRECIOS  Base0'!F68</f>
        <v>G2D3</v>
      </c>
      <c r="C85" s="466">
        <v>1</v>
      </c>
      <c r="D85" s="237">
        <f>+'LISTA DE PRECIOS  Base0'!L68</f>
        <v>59.9</v>
      </c>
      <c r="E85" s="110">
        <f t="shared" si="1"/>
        <v>1.4925373134328358E-2</v>
      </c>
      <c r="F85" s="237">
        <f>+'LISTA DE PRECIOS  Base0'!U68</f>
        <v>135739.39000000001</v>
      </c>
      <c r="G85" s="25">
        <f>+F85*'REPORTE Base0'!$U$9/'REPORTE Base0'!$S$9</f>
        <v>113350.70644674836</v>
      </c>
      <c r="H85" s="5">
        <f t="shared" si="0"/>
        <v>1892.33232799246</v>
      </c>
      <c r="I85" s="6"/>
      <c r="J85" s="6"/>
    </row>
    <row r="86" spans="2:10" outlineLevel="2">
      <c r="B86" s="235" t="str">
        <f>+'LISTA DE PRECIOS  Base0'!F69</f>
        <v>G2D1</v>
      </c>
      <c r="C86" s="466">
        <v>1</v>
      </c>
      <c r="D86" s="237">
        <f>+'LISTA DE PRECIOS  Base0'!L69</f>
        <v>46.51</v>
      </c>
      <c r="E86" s="110">
        <f t="shared" si="1"/>
        <v>1.4925373134328358E-2</v>
      </c>
      <c r="F86" s="237">
        <f>+'LISTA DE PRECIOS  Base0'!U69</f>
        <v>105396.311</v>
      </c>
      <c r="G86" s="25">
        <f>+F86*'REPORTE Base0'!$U$9/'REPORTE Base0'!$S$9</f>
        <v>88012.376574929309</v>
      </c>
      <c r="H86" s="5">
        <f t="shared" si="0"/>
        <v>1892.33232799246</v>
      </c>
      <c r="I86" s="6"/>
      <c r="J86" s="6"/>
    </row>
    <row r="87" spans="2:10" outlineLevel="2">
      <c r="B87" s="235" t="str">
        <f>+'LISTA DE PRECIOS  Base0'!F70</f>
        <v>G2D2</v>
      </c>
      <c r="C87" s="466">
        <v>1</v>
      </c>
      <c r="D87" s="237">
        <f>+'LISTA DE PRECIOS  Base0'!L70</f>
        <v>49.8</v>
      </c>
      <c r="E87" s="110">
        <f t="shared" si="1"/>
        <v>1.4925373134328358E-2</v>
      </c>
      <c r="F87" s="237">
        <f>+'LISTA DE PRECIOS  Base0'!U70</f>
        <v>112851.78</v>
      </c>
      <c r="G87" s="25">
        <f>+F87*'REPORTE Base0'!$U$9/'REPORTE Base0'!$S$9</f>
        <v>94238.149934024506</v>
      </c>
      <c r="H87" s="5">
        <f t="shared" si="0"/>
        <v>1892.33232799246</v>
      </c>
      <c r="I87" s="6"/>
      <c r="J87" s="6"/>
    </row>
    <row r="88" spans="2:10" outlineLevel="2">
      <c r="B88" s="235" t="str">
        <f>+'LISTA DE PRECIOS  Base0'!F71</f>
        <v>G2D1</v>
      </c>
      <c r="C88" s="466">
        <v>1</v>
      </c>
      <c r="D88" s="237">
        <f>+'LISTA DE PRECIOS  Base0'!L71</f>
        <v>46.51</v>
      </c>
      <c r="E88" s="110">
        <f t="shared" si="1"/>
        <v>1.4925373134328358E-2</v>
      </c>
      <c r="F88" s="237">
        <f>+'LISTA DE PRECIOS  Base0'!U71</f>
        <v>106696.26549999999</v>
      </c>
      <c r="G88" s="25">
        <f>+F88*'REPORTE Base0'!$U$9/'REPORTE Base0'!$S$9</f>
        <v>89097.918221489163</v>
      </c>
      <c r="H88" s="5">
        <f t="shared" si="0"/>
        <v>1915.6722902921772</v>
      </c>
      <c r="I88" s="6"/>
      <c r="J88" s="6"/>
    </row>
    <row r="89" spans="2:10" outlineLevel="2">
      <c r="B89" s="235" t="str">
        <f>+'LISTA DE PRECIOS  Base0'!F72</f>
        <v>G2D2</v>
      </c>
      <c r="C89" s="466">
        <v>1</v>
      </c>
      <c r="D89" s="237">
        <f>+'LISTA DE PRECIOS  Base0'!L72</f>
        <v>49.8</v>
      </c>
      <c r="E89" s="110">
        <f t="shared" si="1"/>
        <v>1.4925373134328358E-2</v>
      </c>
      <c r="F89" s="237">
        <f>+'LISTA DE PRECIOS  Base0'!U72</f>
        <v>114243.69</v>
      </c>
      <c r="G89" s="25">
        <f>+F89*'REPORTE Base0'!$U$9/'REPORTE Base0'!$S$9</f>
        <v>95400.480056550427</v>
      </c>
      <c r="H89" s="5">
        <f t="shared" ref="H89:H91" si="2">IF(D89=0,0,G89/D89)</f>
        <v>1915.6722902921774</v>
      </c>
      <c r="I89" s="6"/>
      <c r="J89" s="6"/>
    </row>
    <row r="90" spans="2:10" outlineLevel="2">
      <c r="B90" s="235" t="str">
        <f>+'LISTA DE PRECIOS  Base0'!F73</f>
        <v>G2D1</v>
      </c>
      <c r="C90" s="466">
        <v>1</v>
      </c>
      <c r="D90" s="237">
        <f>+'LISTA DE PRECIOS  Base0'!L73</f>
        <v>46.51</v>
      </c>
      <c r="E90" s="110">
        <f t="shared" si="1"/>
        <v>1.4925373134328358E-2</v>
      </c>
      <c r="F90" s="237">
        <f>+'LISTA DE PRECIOS  Base0'!U73</f>
        <v>107996.22</v>
      </c>
      <c r="G90" s="25">
        <f>+F90*'REPORTE Base0'!$U$9/'REPORTE Base0'!$S$9</f>
        <v>90183.459868049016</v>
      </c>
      <c r="H90" s="5">
        <f t="shared" si="2"/>
        <v>1939.0122525918946</v>
      </c>
      <c r="I90" s="6"/>
      <c r="J90" s="6"/>
    </row>
    <row r="91" spans="2:10" outlineLevel="2">
      <c r="B91" s="235" t="str">
        <f>+'LISTA DE PRECIOS  Base0'!F74</f>
        <v>G2D2</v>
      </c>
      <c r="C91" s="466">
        <v>1</v>
      </c>
      <c r="D91" s="237">
        <f>+'LISTA DE PRECIOS  Base0'!L74</f>
        <v>49.8</v>
      </c>
      <c r="E91" s="110">
        <f t="shared" si="1"/>
        <v>1.4925373134328358E-2</v>
      </c>
      <c r="F91" s="237">
        <f>+'LISTA DE PRECIOS  Base0'!U74</f>
        <v>115635.6</v>
      </c>
      <c r="G91" s="25">
        <f>+F91*'REPORTE Base0'!$U$9/'REPORTE Base0'!$S$9</f>
        <v>96562.810179076347</v>
      </c>
      <c r="H91" s="5">
        <f t="shared" si="2"/>
        <v>1939.0122525918946</v>
      </c>
      <c r="I91" s="6"/>
      <c r="J91" s="6"/>
    </row>
    <row r="92" spans="2:10" outlineLevel="2">
      <c r="B92" s="106"/>
      <c r="C92" s="107">
        <f>SUM(C25:C91)</f>
        <v>67</v>
      </c>
      <c r="D92" s="108">
        <f>IF(C92=0,0,SUMPRODUCT(C25:C91,D25:D91)/C92)</f>
        <v>59.532164179104512</v>
      </c>
      <c r="E92" s="109">
        <f>SUM(E25:E91)</f>
        <v>1.0000000000000011</v>
      </c>
      <c r="F92" s="108"/>
      <c r="G92" s="108">
        <f>IF(C92=0,0,SUMPRODUCT(C25:C91,G25:G91)/C92)</f>
        <v>109033.10210945742</v>
      </c>
      <c r="H92" s="108">
        <f>IF(C92=0,0,SUMPRODUCT(C25:C91,H25:H91)/C92)</f>
        <v>1819.6633027135772</v>
      </c>
      <c r="I92" s="6"/>
      <c r="J92" s="6"/>
    </row>
    <row r="93" spans="2:10" outlineLevel="2">
      <c r="B93" s="8"/>
      <c r="C93" s="8"/>
      <c r="D93" s="14"/>
      <c r="E93" s="14"/>
      <c r="F93" s="14"/>
      <c r="G93" s="8"/>
      <c r="H93" s="8"/>
      <c r="I93" s="6"/>
      <c r="J93" s="6"/>
    </row>
    <row r="94" spans="2:10" ht="25.5" outlineLevel="2">
      <c r="B94" s="98" t="str">
        <f>+$B$18</f>
        <v>COCHERAS</v>
      </c>
      <c r="C94" s="94" t="s">
        <v>75</v>
      </c>
      <c r="D94" s="3" t="s">
        <v>76</v>
      </c>
      <c r="E94" s="3" t="s">
        <v>78</v>
      </c>
      <c r="F94" s="3" t="s">
        <v>271</v>
      </c>
      <c r="G94" s="3" t="s">
        <v>129</v>
      </c>
      <c r="H94" s="3" t="s">
        <v>128</v>
      </c>
      <c r="I94" s="6"/>
      <c r="J94" s="6"/>
    </row>
    <row r="95" spans="2:10" outlineLevel="2">
      <c r="B95" s="235" t="s">
        <v>459</v>
      </c>
      <c r="C95" s="236">
        <v>100</v>
      </c>
      <c r="D95" s="237">
        <v>12.5</v>
      </c>
      <c r="E95" s="110">
        <f>IF($C$105=0,0,C95/$C$105)</f>
        <v>0.5</v>
      </c>
      <c r="F95" s="237">
        <v>28000</v>
      </c>
      <c r="G95" s="25">
        <f>+F95*'REPORTE Base0'!$U$9/'REPORTE Base0'!$S$9</f>
        <v>23381.715362865223</v>
      </c>
      <c r="H95" s="5">
        <f t="shared" ref="H95:H104" si="3">IF(D95=0,0,G95/D95)</f>
        <v>1870.5372290292178</v>
      </c>
      <c r="I95" s="6"/>
      <c r="J95" s="6"/>
    </row>
    <row r="96" spans="2:10" outlineLevel="2">
      <c r="B96" s="235" t="s">
        <v>458</v>
      </c>
      <c r="C96" s="466">
        <v>100</v>
      </c>
      <c r="D96" s="237">
        <v>2</v>
      </c>
      <c r="E96" s="110">
        <f t="shared" ref="E96:E104" si="4">IF($C$105=0,0,C96/$C$105)</f>
        <v>0.5</v>
      </c>
      <c r="F96" s="237">
        <v>5000</v>
      </c>
      <c r="G96" s="25">
        <f>+F96*'REPORTE Base0'!$U$9/'REPORTE Base0'!$S$9</f>
        <v>4175.3063147973608</v>
      </c>
      <c r="H96" s="5">
        <f t="shared" si="3"/>
        <v>2087.6531573986804</v>
      </c>
      <c r="I96" s="6"/>
      <c r="J96" s="6"/>
    </row>
    <row r="97" spans="2:13" outlineLevel="2">
      <c r="B97" s="235"/>
      <c r="C97" s="466"/>
      <c r="D97" s="237"/>
      <c r="E97" s="110">
        <f t="shared" si="4"/>
        <v>0</v>
      </c>
      <c r="F97" s="237"/>
      <c r="G97" s="25">
        <f>+F97*'REPORTE Base0'!$U$9/'REPORTE Base0'!$S$9</f>
        <v>0</v>
      </c>
      <c r="H97" s="5">
        <f t="shared" si="3"/>
        <v>0</v>
      </c>
      <c r="I97" s="6"/>
      <c r="J97" s="6"/>
    </row>
    <row r="98" spans="2:13" outlineLevel="2">
      <c r="B98" s="235"/>
      <c r="C98" s="466"/>
      <c r="D98" s="237"/>
      <c r="E98" s="110">
        <f t="shared" si="4"/>
        <v>0</v>
      </c>
      <c r="F98" s="237"/>
      <c r="G98" s="25">
        <f>+F98*'REPORTE Base0'!$U$9/'REPORTE Base0'!$S$9</f>
        <v>0</v>
      </c>
      <c r="H98" s="5">
        <f t="shared" si="3"/>
        <v>0</v>
      </c>
      <c r="I98" s="6"/>
      <c r="J98" s="6"/>
    </row>
    <row r="99" spans="2:13" outlineLevel="2">
      <c r="B99" s="235"/>
      <c r="C99" s="466"/>
      <c r="D99" s="237"/>
      <c r="E99" s="110">
        <f t="shared" si="4"/>
        <v>0</v>
      </c>
      <c r="F99" s="237"/>
      <c r="G99" s="25">
        <f>+F99*'REPORTE Base0'!$U$9/'REPORTE Base0'!$S$9</f>
        <v>0</v>
      </c>
      <c r="H99" s="5">
        <f t="shared" si="3"/>
        <v>0</v>
      </c>
      <c r="I99" s="6"/>
      <c r="J99" s="6"/>
    </row>
    <row r="100" spans="2:13" outlineLevel="2">
      <c r="B100" s="235"/>
      <c r="C100" s="466"/>
      <c r="D100" s="237"/>
      <c r="E100" s="110">
        <f t="shared" si="4"/>
        <v>0</v>
      </c>
      <c r="F100" s="237"/>
      <c r="G100" s="25">
        <f>+F100*'REPORTE Base0'!$U$9/'REPORTE Base0'!$S$9</f>
        <v>0</v>
      </c>
      <c r="H100" s="5">
        <f t="shared" si="3"/>
        <v>0</v>
      </c>
      <c r="I100" s="6"/>
      <c r="J100" s="6"/>
    </row>
    <row r="101" spans="2:13" outlineLevel="2">
      <c r="B101" s="235"/>
      <c r="C101" s="466"/>
      <c r="D101" s="237"/>
      <c r="E101" s="110">
        <f t="shared" si="4"/>
        <v>0</v>
      </c>
      <c r="F101" s="237"/>
      <c r="G101" s="25">
        <f>+F101*'REPORTE Base0'!$U$9/'REPORTE Base0'!$S$9</f>
        <v>0</v>
      </c>
      <c r="H101" s="5">
        <f t="shared" si="3"/>
        <v>0</v>
      </c>
      <c r="I101" s="6"/>
      <c r="J101" s="6"/>
    </row>
    <row r="102" spans="2:13" outlineLevel="2">
      <c r="B102" s="235"/>
      <c r="C102" s="466"/>
      <c r="D102" s="237"/>
      <c r="E102" s="110">
        <f t="shared" si="4"/>
        <v>0</v>
      </c>
      <c r="F102" s="237"/>
      <c r="G102" s="25">
        <f>+F102*'REPORTE Base0'!$U$9/'REPORTE Base0'!$S$9</f>
        <v>0</v>
      </c>
      <c r="H102" s="5">
        <f>IF(D102=0,0,G102/D102)</f>
        <v>0</v>
      </c>
      <c r="I102" s="6"/>
      <c r="J102" s="6"/>
    </row>
    <row r="103" spans="2:13" outlineLevel="2">
      <c r="B103" s="235"/>
      <c r="C103" s="466"/>
      <c r="D103" s="237"/>
      <c r="E103" s="110">
        <f t="shared" si="4"/>
        <v>0</v>
      </c>
      <c r="F103" s="237"/>
      <c r="G103" s="25">
        <f>+F103*'REPORTE Base0'!$U$9/'REPORTE Base0'!$S$9</f>
        <v>0</v>
      </c>
      <c r="H103" s="5">
        <f t="shared" si="3"/>
        <v>0</v>
      </c>
      <c r="I103" s="6"/>
      <c r="J103" s="6"/>
    </row>
    <row r="104" spans="2:13" outlineLevel="2">
      <c r="B104" s="235"/>
      <c r="C104" s="466"/>
      <c r="D104" s="237"/>
      <c r="E104" s="110">
        <f t="shared" si="4"/>
        <v>0</v>
      </c>
      <c r="F104" s="237"/>
      <c r="G104" s="25">
        <f>+F104*'REPORTE Base0'!$U$9/'REPORTE Base0'!$S$9</f>
        <v>0</v>
      </c>
      <c r="H104" s="5">
        <f t="shared" si="3"/>
        <v>0</v>
      </c>
      <c r="I104" s="6"/>
      <c r="J104" s="6"/>
    </row>
    <row r="105" spans="2:13" outlineLevel="2">
      <c r="B105" s="106"/>
      <c r="C105" s="107">
        <f>SUM(C95:C104)</f>
        <v>200</v>
      </c>
      <c r="D105" s="108">
        <f>IF(C105=0,0,SUMPRODUCT(C95:C104,D95:D104)/C105)</f>
        <v>7.25</v>
      </c>
      <c r="E105" s="109">
        <f>SUM(E95:E104)</f>
        <v>1</v>
      </c>
      <c r="F105" s="108"/>
      <c r="G105" s="108">
        <f>IF(C105=0,0,SUMPRODUCT(C95:C104,G95:G104)/C105)</f>
        <v>13778.510838831291</v>
      </c>
      <c r="H105" s="108">
        <f>IF(C105=0,0,SUMPRODUCT(C95:C104,H95:H104)/C105)</f>
        <v>1979.0951932139492</v>
      </c>
      <c r="I105" s="6"/>
      <c r="J105" s="6"/>
    </row>
    <row r="106" spans="2:13" outlineLevel="2">
      <c r="B106" s="8"/>
      <c r="C106" s="8"/>
      <c r="D106" s="14"/>
      <c r="E106" s="14"/>
      <c r="F106" s="8"/>
      <c r="G106" s="8"/>
      <c r="H106" s="6"/>
      <c r="I106" s="6"/>
    </row>
    <row r="107" spans="2:13">
      <c r="B107" s="8"/>
      <c r="C107" s="8"/>
      <c r="D107" s="14"/>
      <c r="E107" s="14"/>
      <c r="F107" s="8"/>
      <c r="G107" s="8"/>
      <c r="H107" s="6"/>
      <c r="I107" s="6"/>
    </row>
    <row r="108" spans="2:13">
      <c r="B108" s="8"/>
      <c r="C108" s="8"/>
      <c r="D108" s="14"/>
      <c r="E108" s="14"/>
      <c r="F108" s="8"/>
      <c r="G108" s="8"/>
      <c r="H108" s="6"/>
      <c r="I108" s="6"/>
    </row>
    <row r="109" spans="2:13" ht="18.75" customHeight="1">
      <c r="B109" s="440" t="s">
        <v>17</v>
      </c>
      <c r="C109" s="117"/>
      <c r="D109" s="117"/>
      <c r="E109" s="117"/>
      <c r="F109" s="117"/>
      <c r="G109" s="117"/>
      <c r="H109" s="117"/>
      <c r="I109" s="118"/>
      <c r="J109" s="118"/>
      <c r="K109" s="118"/>
      <c r="L109" s="118"/>
      <c r="M109" s="118"/>
    </row>
    <row r="110" spans="2:13" s="39" customFormat="1">
      <c r="C110" s="197"/>
    </row>
    <row r="111" spans="2:13" ht="25.5">
      <c r="B111" s="4" t="s">
        <v>114</v>
      </c>
      <c r="C111" s="3" t="s">
        <v>116</v>
      </c>
      <c r="D111" s="3" t="s">
        <v>120</v>
      </c>
      <c r="E111" s="94" t="s">
        <v>150</v>
      </c>
      <c r="F111" s="94" t="s">
        <v>62</v>
      </c>
      <c r="G111" s="94" t="s">
        <v>46</v>
      </c>
      <c r="H111" s="94" t="s">
        <v>47</v>
      </c>
    </row>
    <row r="112" spans="2:13">
      <c r="B112" s="4"/>
      <c r="E112" s="3"/>
      <c r="F112" s="3"/>
    </row>
    <row r="113" spans="2:9">
      <c r="B113" s="8" t="str">
        <f>+IF(B17=0," ",B17)</f>
        <v xml:space="preserve">DEPARTAMENTOS </v>
      </c>
      <c r="D113" s="15">
        <f>+G92</f>
        <v>109033.10210945742</v>
      </c>
      <c r="E113" s="15">
        <f>+D113*$C$9</f>
        <v>13083972.253134891</v>
      </c>
      <c r="F113" s="238">
        <v>0.105</v>
      </c>
    </row>
    <row r="114" spans="2:9">
      <c r="B114" s="6" t="str">
        <f>+$C$148</f>
        <v>PLAN CONTADO</v>
      </c>
      <c r="C114" s="462">
        <v>-0.05</v>
      </c>
      <c r="D114" s="6">
        <f>+$D$113*(1+C114)</f>
        <v>103581.44700398455</v>
      </c>
      <c r="E114" s="6">
        <f>+D114*$C$9</f>
        <v>12429773.640478145</v>
      </c>
      <c r="F114" s="199">
        <f>+$F$113</f>
        <v>0.105</v>
      </c>
      <c r="G114" s="211">
        <f>+$D$17*$C$192</f>
        <v>10.049999999999999</v>
      </c>
      <c r="H114" s="6">
        <f t="shared" ref="H114:H118" si="5">+G114*$E$17</f>
        <v>598.29825000000028</v>
      </c>
      <c r="I114" s="6"/>
    </row>
    <row r="115" spans="2:9">
      <c r="B115" s="6" t="str">
        <f>+$D$148</f>
        <v>PLAN CDO+RENTA</v>
      </c>
      <c r="C115" s="462">
        <v>-0.03</v>
      </c>
      <c r="D115" s="6">
        <f t="shared" ref="D115:D119" si="6">+$D$113*(1+C115)</f>
        <v>105762.1090461737</v>
      </c>
      <c r="E115" s="6">
        <f t="shared" ref="E115:E119" si="7">+D115*$C$9</f>
        <v>12691453.085540844</v>
      </c>
      <c r="F115" s="199">
        <f t="shared" ref="F115:F120" si="8">+$F$113</f>
        <v>0.105</v>
      </c>
      <c r="G115" s="211">
        <f>+$D$17*$D$192</f>
        <v>10.049999999999999</v>
      </c>
      <c r="H115" s="6">
        <f t="shared" si="5"/>
        <v>598.29825000000028</v>
      </c>
    </row>
    <row r="116" spans="2:9">
      <c r="B116" s="6" t="str">
        <f>+$E$148</f>
        <v>PLAN 35/55/10</v>
      </c>
      <c r="C116" s="462">
        <v>0</v>
      </c>
      <c r="D116" s="6">
        <f t="shared" si="6"/>
        <v>109033.10210945742</v>
      </c>
      <c r="E116" s="6">
        <f t="shared" si="7"/>
        <v>13083972.253134891</v>
      </c>
      <c r="F116" s="199">
        <f t="shared" si="8"/>
        <v>0.105</v>
      </c>
      <c r="G116" s="211">
        <f>+$D$17*$E$192</f>
        <v>15.633333333333331</v>
      </c>
      <c r="H116" s="6">
        <f t="shared" si="5"/>
        <v>930.68616666666708</v>
      </c>
    </row>
    <row r="117" spans="2:9">
      <c r="B117" s="6" t="str">
        <f>+$F$148</f>
        <v>PLAN 20/55+15/10</v>
      </c>
      <c r="C117" s="462">
        <v>0</v>
      </c>
      <c r="D117" s="6">
        <f t="shared" si="6"/>
        <v>109033.10210945742</v>
      </c>
      <c r="E117" s="6">
        <f t="shared" si="7"/>
        <v>13083972.253134891</v>
      </c>
      <c r="F117" s="199">
        <f t="shared" si="8"/>
        <v>0.105</v>
      </c>
      <c r="G117" s="211">
        <f>+$D$17*$F$192</f>
        <v>15.633333333333331</v>
      </c>
      <c r="H117" s="6">
        <f t="shared" si="5"/>
        <v>930.68616666666708</v>
      </c>
    </row>
    <row r="118" spans="2:9">
      <c r="B118" s="6" t="str">
        <f>+$G$148</f>
        <v>PLAN 96</v>
      </c>
      <c r="C118" s="462">
        <v>0.12</v>
      </c>
      <c r="D118" s="6">
        <f t="shared" si="6"/>
        <v>122117.07436259232</v>
      </c>
      <c r="E118" s="6">
        <f t="shared" si="7"/>
        <v>14654048.923511079</v>
      </c>
      <c r="F118" s="199">
        <f t="shared" si="8"/>
        <v>0.105</v>
      </c>
      <c r="G118" s="211">
        <f>+$D$17*$G$192</f>
        <v>15.633333333333331</v>
      </c>
      <c r="H118" s="6">
        <f t="shared" si="5"/>
        <v>930.68616666666708</v>
      </c>
    </row>
    <row r="119" spans="2:9">
      <c r="B119" s="6" t="str">
        <f>+$H$148</f>
        <v>PLAN CANJE</v>
      </c>
      <c r="C119" s="462">
        <v>-0.05</v>
      </c>
      <c r="D119" s="6">
        <f t="shared" si="6"/>
        <v>103581.44700398455</v>
      </c>
      <c r="E119" s="6">
        <f t="shared" si="7"/>
        <v>12429773.640478145</v>
      </c>
      <c r="F119" s="199">
        <f t="shared" si="8"/>
        <v>0.105</v>
      </c>
      <c r="G119" s="211">
        <f>+$D$17*$H$192</f>
        <v>0</v>
      </c>
      <c r="H119" s="6">
        <f>+G119*$E$17</f>
        <v>0</v>
      </c>
    </row>
    <row r="120" spans="2:9">
      <c r="B120" s="6" t="str">
        <f>+$B$180</f>
        <v>POST ENTREGA</v>
      </c>
      <c r="C120" s="462">
        <v>0.1</v>
      </c>
      <c r="D120" s="6">
        <f>+$D$113*(1+C120)</f>
        <v>119936.41232040318</v>
      </c>
      <c r="E120" s="6">
        <f>+D120*$C$9</f>
        <v>14392369.478448382</v>
      </c>
      <c r="F120" s="199">
        <f t="shared" si="8"/>
        <v>0.105</v>
      </c>
      <c r="G120" s="211">
        <f>+$D$17*$I$192</f>
        <v>0</v>
      </c>
      <c r="H120" s="6">
        <f>+G120*$E$17</f>
        <v>0</v>
      </c>
    </row>
    <row r="121" spans="2:9">
      <c r="B121" s="8" t="str">
        <f>+IF(B18=0," ",B18)</f>
        <v>COCHERAS</v>
      </c>
      <c r="C121" s="461"/>
      <c r="D121" s="15">
        <f>+$G$105</f>
        <v>13778.510838831291</v>
      </c>
      <c r="E121" s="15">
        <f>+D121*$C$9</f>
        <v>1653421.300659755</v>
      </c>
      <c r="F121" s="238">
        <v>0.105</v>
      </c>
    </row>
    <row r="122" spans="2:9">
      <c r="B122" s="6" t="str">
        <f>+$C$164</f>
        <v>PLAN CONTADO</v>
      </c>
      <c r="C122" s="462">
        <v>-0.05</v>
      </c>
      <c r="D122" s="6">
        <f>+$D$121*(1+C122)</f>
        <v>13089.585296889725</v>
      </c>
      <c r="E122" s="6">
        <f t="shared" ref="E122:E128" si="9">+D122*$C$9</f>
        <v>1570750.2356267669</v>
      </c>
      <c r="F122" s="199">
        <f>+$F$121</f>
        <v>0.105</v>
      </c>
      <c r="G122" s="211">
        <f>+$D$18*$C$194</f>
        <v>30</v>
      </c>
      <c r="H122" s="6">
        <f t="shared" ref="H122:H128" si="10">+G122*$E$18</f>
        <v>217.5</v>
      </c>
    </row>
    <row r="123" spans="2:9">
      <c r="B123" s="6" t="str">
        <f>+$D$164</f>
        <v>PLAN CDO+RENTA</v>
      </c>
      <c r="C123" s="462">
        <v>-0.03</v>
      </c>
      <c r="D123" s="6">
        <f>+$D$121*(1+C123)</f>
        <v>13365.155513666352</v>
      </c>
      <c r="E123" s="6">
        <f t="shared" si="9"/>
        <v>1603818.6616399623</v>
      </c>
      <c r="F123" s="199">
        <f t="shared" ref="F123:F128" si="11">+$F$121</f>
        <v>0.105</v>
      </c>
      <c r="G123" s="211">
        <f>+$D$18*$D$194</f>
        <v>30</v>
      </c>
      <c r="H123" s="6">
        <f t="shared" si="10"/>
        <v>217.5</v>
      </c>
    </row>
    <row r="124" spans="2:9">
      <c r="B124" s="6" t="str">
        <f>+$E$164</f>
        <v>PLAN 35/55/10</v>
      </c>
      <c r="C124" s="462">
        <v>0</v>
      </c>
      <c r="D124" s="6">
        <f>+$D$121*(1+C124)</f>
        <v>13778.510838831291</v>
      </c>
      <c r="E124" s="6">
        <f t="shared" si="9"/>
        <v>1653421.300659755</v>
      </c>
      <c r="F124" s="199">
        <f t="shared" si="11"/>
        <v>0.105</v>
      </c>
      <c r="G124" s="211">
        <f>+$D$18*$E$194</f>
        <v>46.666666666666664</v>
      </c>
      <c r="H124" s="6">
        <f t="shared" si="10"/>
        <v>338.33333333333331</v>
      </c>
    </row>
    <row r="125" spans="2:9">
      <c r="B125" s="6" t="str">
        <f>+$F$164</f>
        <v>PLAN 20/55+15/10</v>
      </c>
      <c r="C125" s="462">
        <v>0</v>
      </c>
      <c r="D125" s="6">
        <f t="shared" ref="D125:D128" si="12">+$D$121*(1+C125)</f>
        <v>13778.510838831291</v>
      </c>
      <c r="E125" s="6">
        <f t="shared" si="9"/>
        <v>1653421.300659755</v>
      </c>
      <c r="F125" s="199">
        <f t="shared" si="11"/>
        <v>0.105</v>
      </c>
      <c r="G125" s="211">
        <f>+$D$18*$F$194</f>
        <v>46.666666666666664</v>
      </c>
      <c r="H125" s="6">
        <f t="shared" si="10"/>
        <v>338.33333333333331</v>
      </c>
    </row>
    <row r="126" spans="2:9">
      <c r="B126" s="6" t="str">
        <f>+$G$164</f>
        <v>PLAN 96</v>
      </c>
      <c r="C126" s="462">
        <v>0.12</v>
      </c>
      <c r="D126" s="6">
        <f t="shared" si="12"/>
        <v>15431.932139491048</v>
      </c>
      <c r="E126" s="6">
        <f t="shared" si="9"/>
        <v>1851831.8567389257</v>
      </c>
      <c r="F126" s="199">
        <f t="shared" si="11"/>
        <v>0.105</v>
      </c>
      <c r="G126" s="211">
        <f>+$D$18*$G$194</f>
        <v>46.666666666666664</v>
      </c>
      <c r="H126" s="6">
        <f t="shared" si="10"/>
        <v>338.33333333333331</v>
      </c>
    </row>
    <row r="127" spans="2:9">
      <c r="B127" s="6" t="str">
        <f>+$H$164</f>
        <v>PLAN CANJE</v>
      </c>
      <c r="C127" s="462">
        <v>-0.05</v>
      </c>
      <c r="D127" s="6">
        <f t="shared" si="12"/>
        <v>13089.585296889725</v>
      </c>
      <c r="E127" s="6">
        <f t="shared" si="9"/>
        <v>1570750.2356267669</v>
      </c>
      <c r="F127" s="199">
        <f t="shared" si="11"/>
        <v>0.105</v>
      </c>
      <c r="G127" s="211">
        <f>+$D$18*$H$194</f>
        <v>0</v>
      </c>
      <c r="H127" s="6">
        <f t="shared" si="10"/>
        <v>0</v>
      </c>
    </row>
    <row r="128" spans="2:9">
      <c r="B128" s="6" t="str">
        <f>+$B$180</f>
        <v>POST ENTREGA</v>
      </c>
      <c r="C128" s="462">
        <v>0.1</v>
      </c>
      <c r="D128" s="6">
        <f t="shared" si="12"/>
        <v>15156.361922714421</v>
      </c>
      <c r="E128" s="6">
        <f t="shared" si="9"/>
        <v>1818763.4307257305</v>
      </c>
      <c r="F128" s="199">
        <f t="shared" si="11"/>
        <v>0.105</v>
      </c>
      <c r="G128" s="211">
        <f>+$D$18*$I$194</f>
        <v>0</v>
      </c>
      <c r="H128" s="6">
        <f t="shared" si="10"/>
        <v>0</v>
      </c>
    </row>
    <row r="129" spans="1:8">
      <c r="B129" s="111" t="s">
        <v>7</v>
      </c>
      <c r="C129" s="112"/>
      <c r="D129" s="112"/>
      <c r="E129" s="114"/>
      <c r="F129" s="112"/>
      <c r="G129" s="112"/>
      <c r="H129" s="112"/>
    </row>
    <row r="130" spans="1:8">
      <c r="B130" s="2" t="s">
        <v>187</v>
      </c>
      <c r="C130" s="48"/>
      <c r="D130" s="47"/>
      <c r="E130" s="48"/>
    </row>
    <row r="131" spans="1:8">
      <c r="C131" s="15"/>
      <c r="E131" s="6"/>
      <c r="F131" s="6"/>
    </row>
    <row r="132" spans="1:8" ht="35.25" customHeight="1">
      <c r="B132" s="198" t="s">
        <v>102</v>
      </c>
      <c r="C132" s="15"/>
      <c r="E132" s="6"/>
      <c r="F132" s="6"/>
      <c r="G132" s="6"/>
      <c r="H132" s="6"/>
    </row>
    <row r="133" spans="1:8">
      <c r="B133" s="8" t="str">
        <f>+B113</f>
        <v xml:space="preserve">DEPARTAMENTOS </v>
      </c>
      <c r="C133" s="181" t="s">
        <v>104</v>
      </c>
      <c r="D133" s="181" t="s">
        <v>105</v>
      </c>
      <c r="E133" s="181" t="s">
        <v>106</v>
      </c>
      <c r="F133" s="181" t="s">
        <v>107</v>
      </c>
      <c r="G133" s="181" t="s">
        <v>108</v>
      </c>
      <c r="H133" s="6"/>
    </row>
    <row r="134" spans="1:8">
      <c r="B134" s="1" t="s">
        <v>80</v>
      </c>
      <c r="C134" s="465">
        <f>+'LISTA DE PRECIOS  Base0'!R4</f>
        <v>-0.08</v>
      </c>
      <c r="D134" s="465">
        <f>+'LISTA DE PRECIOS  Base0'!U4</f>
        <v>0</v>
      </c>
      <c r="E134" s="465">
        <f>+'LISTA DE PRECIOS  Base0'!X4</f>
        <v>2.5000000000000001E-2</v>
      </c>
      <c r="F134" s="465">
        <f>+'LISTA DE PRECIOS  Base0'!AA4</f>
        <v>0.05</v>
      </c>
      <c r="G134" s="465">
        <f>+'LISTA DE PRECIOS  Base0'!AD4</f>
        <v>7.4999999999999997E-2</v>
      </c>
      <c r="H134" s="6"/>
    </row>
    <row r="135" spans="1:8">
      <c r="A135" s="97">
        <f>1-SUM(C135:G135)</f>
        <v>0</v>
      </c>
      <c r="B135" s="1" t="s">
        <v>123</v>
      </c>
      <c r="C135" s="465">
        <v>0.1</v>
      </c>
      <c r="D135" s="465">
        <v>0.3</v>
      </c>
      <c r="E135" s="465">
        <v>0.3</v>
      </c>
      <c r="F135" s="465">
        <v>0.15</v>
      </c>
      <c r="G135" s="465">
        <v>0.15</v>
      </c>
      <c r="H135" s="6"/>
    </row>
    <row r="136" spans="1:8">
      <c r="A136" s="49">
        <f>$D$17-SUM(C136:G136)</f>
        <v>0</v>
      </c>
      <c r="B136" s="1" t="s">
        <v>124</v>
      </c>
      <c r="C136" s="202">
        <f>+$D$17*C135</f>
        <v>6.7</v>
      </c>
      <c r="D136" s="202">
        <f>+$D$17*D135</f>
        <v>20.099999999999998</v>
      </c>
      <c r="E136" s="202">
        <f>+$D$17*E135</f>
        <v>20.099999999999998</v>
      </c>
      <c r="F136" s="202">
        <f>+$D$17*F135</f>
        <v>10.049999999999999</v>
      </c>
      <c r="G136" s="202">
        <f>+$D$17*G135</f>
        <v>10.049999999999999</v>
      </c>
      <c r="H136" s="6"/>
    </row>
    <row r="137" spans="1:8">
      <c r="A137" s="49">
        <f>$F$17-SUM(C137:G137)</f>
        <v>0</v>
      </c>
      <c r="B137" s="1" t="s">
        <v>103</v>
      </c>
      <c r="C137" s="202">
        <f>+C135*$F$17</f>
        <v>398.86550000000028</v>
      </c>
      <c r="D137" s="202">
        <f>+D135*$F$17</f>
        <v>1196.5965000000008</v>
      </c>
      <c r="E137" s="202">
        <f>+E135*$F$17</f>
        <v>1196.5965000000008</v>
      </c>
      <c r="F137" s="202">
        <f>+F135*$F$17</f>
        <v>598.29825000000039</v>
      </c>
      <c r="G137" s="202">
        <f>+G135*$F$17</f>
        <v>598.29825000000039</v>
      </c>
      <c r="H137" s="6"/>
    </row>
    <row r="138" spans="1:8">
      <c r="A138" s="49"/>
      <c r="C138" s="184"/>
      <c r="D138" s="184"/>
      <c r="E138" s="184"/>
      <c r="F138" s="184"/>
      <c r="G138" s="184"/>
      <c r="H138" s="6"/>
    </row>
    <row r="139" spans="1:8">
      <c r="B139" s="8" t="str">
        <f>+B121</f>
        <v>COCHERAS</v>
      </c>
      <c r="C139" s="204" t="s">
        <v>104</v>
      </c>
      <c r="D139" s="204" t="s">
        <v>105</v>
      </c>
      <c r="E139" s="204" t="s">
        <v>106</v>
      </c>
      <c r="F139" s="204" t="s">
        <v>107</v>
      </c>
      <c r="G139" s="204" t="s">
        <v>108</v>
      </c>
      <c r="H139" s="6"/>
    </row>
    <row r="140" spans="1:8">
      <c r="B140" s="1" t="s">
        <v>80</v>
      </c>
      <c r="C140" s="473">
        <f>+C134</f>
        <v>-0.08</v>
      </c>
      <c r="D140" s="473">
        <f t="shared" ref="D140:G140" si="13">+D134</f>
        <v>0</v>
      </c>
      <c r="E140" s="473">
        <f t="shared" si="13"/>
        <v>2.5000000000000001E-2</v>
      </c>
      <c r="F140" s="473">
        <f t="shared" si="13"/>
        <v>0.05</v>
      </c>
      <c r="G140" s="473">
        <f t="shared" si="13"/>
        <v>7.4999999999999997E-2</v>
      </c>
      <c r="H140" s="6"/>
    </row>
    <row r="141" spans="1:8">
      <c r="A141" s="49">
        <f>1-SUM(C141:G141)</f>
        <v>0</v>
      </c>
      <c r="B141" s="1" t="s">
        <v>123</v>
      </c>
      <c r="C141" s="465">
        <v>0.1</v>
      </c>
      <c r="D141" s="465">
        <v>0.3</v>
      </c>
      <c r="E141" s="465">
        <v>0.3</v>
      </c>
      <c r="F141" s="465">
        <v>0.15</v>
      </c>
      <c r="G141" s="465">
        <v>0.15</v>
      </c>
      <c r="H141" s="6"/>
    </row>
    <row r="142" spans="1:8">
      <c r="A142" s="49">
        <f>$D$18-SUM(C142:G142)</f>
        <v>0</v>
      </c>
      <c r="B142" s="1" t="s">
        <v>124</v>
      </c>
      <c r="C142" s="202">
        <f>+$D$18*C141</f>
        <v>20</v>
      </c>
      <c r="D142" s="202">
        <f>+$D$18*D141</f>
        <v>60</v>
      </c>
      <c r="E142" s="202">
        <f>+$D$18*E141</f>
        <v>60</v>
      </c>
      <c r="F142" s="202">
        <f>+$D$18*F141</f>
        <v>30</v>
      </c>
      <c r="G142" s="202">
        <f>+$D$18*G141</f>
        <v>30</v>
      </c>
      <c r="H142" s="6"/>
    </row>
    <row r="143" spans="1:8">
      <c r="A143" s="49">
        <f>$F$18-SUM(C143:G143)</f>
        <v>0</v>
      </c>
      <c r="B143" s="1" t="s">
        <v>103</v>
      </c>
      <c r="C143" s="202">
        <f>+C141*$F$18</f>
        <v>145</v>
      </c>
      <c r="D143" s="202">
        <f>+D141*$F$18</f>
        <v>435</v>
      </c>
      <c r="E143" s="202">
        <f>+E141*$F$18</f>
        <v>435</v>
      </c>
      <c r="F143" s="202">
        <f>+F141*$F$18</f>
        <v>217.5</v>
      </c>
      <c r="G143" s="202">
        <f>+G141*$F$18</f>
        <v>217.5</v>
      </c>
      <c r="H143" s="6"/>
    </row>
    <row r="144" spans="1:8">
      <c r="A144" s="49"/>
      <c r="C144" s="184"/>
      <c r="D144" s="184"/>
      <c r="E144" s="184"/>
      <c r="F144" s="184"/>
      <c r="G144" s="184"/>
      <c r="H144" s="6"/>
    </row>
    <row r="145" spans="2:12">
      <c r="C145" s="15"/>
      <c r="E145" s="6"/>
      <c r="F145" s="6"/>
      <c r="G145" s="6"/>
      <c r="H145" s="6"/>
    </row>
    <row r="146" spans="2:12">
      <c r="C146" s="15"/>
      <c r="E146" s="6"/>
      <c r="F146" s="6"/>
      <c r="G146" s="6"/>
      <c r="H146" s="6"/>
    </row>
    <row r="147" spans="2:12" ht="35.25" customHeight="1">
      <c r="B147" s="198" t="s">
        <v>117</v>
      </c>
      <c r="C147" s="15"/>
      <c r="E147" s="6"/>
      <c r="F147" s="6"/>
      <c r="G147" s="6"/>
      <c r="H147" s="6"/>
    </row>
    <row r="148" spans="2:12" ht="14.25">
      <c r="B148" s="20" t="str">
        <f>+$B$133</f>
        <v xml:space="preserve">DEPARTAMENTOS </v>
      </c>
      <c r="C148" s="291" t="s">
        <v>93</v>
      </c>
      <c r="D148" s="291" t="s">
        <v>115</v>
      </c>
      <c r="E148" s="292" t="s">
        <v>94</v>
      </c>
      <c r="F148" s="291" t="s">
        <v>131</v>
      </c>
      <c r="G148" s="291" t="s">
        <v>95</v>
      </c>
      <c r="H148" s="291" t="s">
        <v>96</v>
      </c>
    </row>
    <row r="149" spans="2:12">
      <c r="B149" s="200" t="s">
        <v>43</v>
      </c>
      <c r="C149" s="201">
        <f>+$D$114</f>
        <v>103581.44700398455</v>
      </c>
      <c r="D149" s="201">
        <f>+$D$115</f>
        <v>105762.1090461737</v>
      </c>
      <c r="E149" s="201">
        <f>+$D$116</f>
        <v>109033.10210945742</v>
      </c>
      <c r="F149" s="201">
        <f>+$D$117</f>
        <v>109033.10210945742</v>
      </c>
      <c r="G149" s="201">
        <f>+$D$118</f>
        <v>122117.07436259232</v>
      </c>
      <c r="H149" s="201">
        <f>+$D$119</f>
        <v>103581.44700398455</v>
      </c>
    </row>
    <row r="150" spans="2:12">
      <c r="B150" s="1" t="s">
        <v>98</v>
      </c>
      <c r="C150" s="467">
        <v>1</v>
      </c>
      <c r="D150" s="467">
        <v>1</v>
      </c>
      <c r="E150" s="467">
        <v>0.35</v>
      </c>
      <c r="F150" s="467">
        <v>0.2</v>
      </c>
      <c r="G150" s="467">
        <v>0.2</v>
      </c>
      <c r="H150" s="467">
        <v>1</v>
      </c>
      <c r="I150" s="44"/>
      <c r="J150" s="34"/>
      <c r="K150" s="44"/>
      <c r="L150" s="44"/>
    </row>
    <row r="151" spans="2:12">
      <c r="B151" s="200" t="s">
        <v>118</v>
      </c>
      <c r="C151" s="205">
        <f t="shared" ref="C151:H151" si="14">+C$149*C150</f>
        <v>103581.44700398455</v>
      </c>
      <c r="D151" s="205">
        <f t="shared" si="14"/>
        <v>105762.1090461737</v>
      </c>
      <c r="E151" s="205">
        <f t="shared" si="14"/>
        <v>38161.585738310096</v>
      </c>
      <c r="F151" s="205">
        <f t="shared" si="14"/>
        <v>21806.620421891486</v>
      </c>
      <c r="G151" s="205">
        <f t="shared" si="14"/>
        <v>24423.414872518464</v>
      </c>
      <c r="H151" s="205">
        <f t="shared" si="14"/>
        <v>103581.44700398455</v>
      </c>
      <c r="I151" s="44"/>
      <c r="J151" s="44"/>
      <c r="K151" s="44"/>
      <c r="L151" s="44"/>
    </row>
    <row r="152" spans="2:12">
      <c r="B152" s="1" t="s">
        <v>99</v>
      </c>
      <c r="C152" s="467">
        <v>0</v>
      </c>
      <c r="D152" s="467">
        <v>0</v>
      </c>
      <c r="E152" s="467">
        <v>0.55000000000000004</v>
      </c>
      <c r="F152" s="467">
        <v>0.7</v>
      </c>
      <c r="G152" s="467">
        <v>0.35</v>
      </c>
      <c r="H152" s="467">
        <v>0</v>
      </c>
      <c r="I152" s="44"/>
      <c r="J152" s="44"/>
      <c r="K152" s="44"/>
      <c r="L152" s="44"/>
    </row>
    <row r="153" spans="2:12">
      <c r="B153" s="39" t="s">
        <v>132</v>
      </c>
      <c r="C153" s="206">
        <f>+$J$192-1</f>
        <v>36</v>
      </c>
      <c r="D153" s="206">
        <f t="shared" ref="D153:H153" si="15">+$J$192-1</f>
        <v>36</v>
      </c>
      <c r="E153" s="206">
        <f t="shared" si="15"/>
        <v>36</v>
      </c>
      <c r="F153" s="206">
        <f t="shared" si="15"/>
        <v>36</v>
      </c>
      <c r="G153" s="206">
        <f>+$J$192-1</f>
        <v>36</v>
      </c>
      <c r="H153" s="206">
        <f t="shared" si="15"/>
        <v>36</v>
      </c>
      <c r="I153" s="44"/>
      <c r="J153" s="44"/>
      <c r="K153" s="44"/>
      <c r="L153" s="44"/>
    </row>
    <row r="154" spans="2:12">
      <c r="B154" s="200" t="s">
        <v>133</v>
      </c>
      <c r="C154" s="203">
        <f>C149*C152/C153</f>
        <v>0</v>
      </c>
      <c r="D154" s="203">
        <f t="shared" ref="D154:H154" si="16">D149*D152/D153</f>
        <v>0</v>
      </c>
      <c r="E154" s="203">
        <f t="shared" si="16"/>
        <v>1665.7835044500441</v>
      </c>
      <c r="F154" s="203">
        <f t="shared" si="16"/>
        <v>2120.0880965727829</v>
      </c>
      <c r="G154" s="203">
        <f t="shared" si="16"/>
        <v>1187.2493340807587</v>
      </c>
      <c r="H154" s="203">
        <f t="shared" si="16"/>
        <v>0</v>
      </c>
      <c r="I154" s="44"/>
      <c r="J154" s="44"/>
      <c r="K154" s="44"/>
      <c r="L154" s="44"/>
    </row>
    <row r="155" spans="2:12">
      <c r="B155" s="1" t="s">
        <v>100</v>
      </c>
      <c r="C155" s="467">
        <v>0</v>
      </c>
      <c r="D155" s="467">
        <v>0</v>
      </c>
      <c r="E155" s="467">
        <v>0.1</v>
      </c>
      <c r="F155" s="467">
        <v>0.1</v>
      </c>
      <c r="G155" s="467">
        <v>0.15</v>
      </c>
      <c r="H155" s="467">
        <v>0</v>
      </c>
      <c r="I155" s="44"/>
      <c r="J155" s="44"/>
      <c r="K155" s="44"/>
      <c r="L155" s="44"/>
    </row>
    <row r="156" spans="2:12">
      <c r="B156" s="200" t="s">
        <v>119</v>
      </c>
      <c r="C156" s="205">
        <f t="shared" ref="C156:H156" si="17">+C$149*C155</f>
        <v>0</v>
      </c>
      <c r="D156" s="205">
        <f t="shared" si="17"/>
        <v>0</v>
      </c>
      <c r="E156" s="205">
        <f t="shared" si="17"/>
        <v>10903.310210945743</v>
      </c>
      <c r="F156" s="205">
        <f t="shared" si="17"/>
        <v>10903.310210945743</v>
      </c>
      <c r="G156" s="205">
        <f t="shared" si="17"/>
        <v>18317.561154388848</v>
      </c>
      <c r="H156" s="205">
        <f t="shared" si="17"/>
        <v>0</v>
      </c>
      <c r="I156" s="44"/>
      <c r="J156" s="44"/>
      <c r="K156" s="44"/>
      <c r="L156" s="44"/>
    </row>
    <row r="157" spans="2:12">
      <c r="B157" s="1" t="s">
        <v>101</v>
      </c>
      <c r="C157" s="467">
        <v>0</v>
      </c>
      <c r="D157" s="467">
        <v>0</v>
      </c>
      <c r="E157" s="467">
        <v>0</v>
      </c>
      <c r="F157" s="467">
        <v>0</v>
      </c>
      <c r="G157" s="467">
        <v>0.3</v>
      </c>
      <c r="H157" s="467">
        <v>0</v>
      </c>
      <c r="I157" s="44"/>
      <c r="J157" s="44"/>
      <c r="K157" s="44"/>
      <c r="L157" s="44"/>
    </row>
    <row r="158" spans="2:12">
      <c r="B158" s="1" t="s">
        <v>122</v>
      </c>
      <c r="C158" s="466">
        <v>1</v>
      </c>
      <c r="D158" s="466">
        <v>1</v>
      </c>
      <c r="E158" s="466">
        <v>1</v>
      </c>
      <c r="F158" s="466">
        <v>1</v>
      </c>
      <c r="G158" s="466">
        <v>60</v>
      </c>
      <c r="H158" s="466">
        <v>1</v>
      </c>
      <c r="I158" s="44"/>
      <c r="J158" s="44"/>
      <c r="K158" s="44"/>
      <c r="L158" s="44"/>
    </row>
    <row r="159" spans="2:12">
      <c r="B159" s="1" t="s">
        <v>121</v>
      </c>
      <c r="C159" s="467">
        <v>0</v>
      </c>
      <c r="D159" s="467">
        <v>0</v>
      </c>
      <c r="E159" s="467">
        <v>0</v>
      </c>
      <c r="F159" s="467">
        <v>0</v>
      </c>
      <c r="G159" s="467">
        <v>0</v>
      </c>
      <c r="H159" s="467">
        <v>0</v>
      </c>
      <c r="I159" s="44"/>
      <c r="J159" s="44"/>
      <c r="K159" s="44"/>
      <c r="L159" s="44"/>
    </row>
    <row r="160" spans="2:12">
      <c r="B160" s="200" t="s">
        <v>290</v>
      </c>
      <c r="C160" s="203">
        <f t="shared" ref="C160:H160" si="18">IF(C158=0,0,PMT(C159/12,C158,-C157*C149))</f>
        <v>0</v>
      </c>
      <c r="D160" s="203">
        <f t="shared" si="18"/>
        <v>0</v>
      </c>
      <c r="E160" s="203">
        <f t="shared" si="18"/>
        <v>0</v>
      </c>
      <c r="F160" s="203">
        <f t="shared" si="18"/>
        <v>0</v>
      </c>
      <c r="G160" s="203">
        <f>IF(G158=0,0,PMT(G159/12,G158,-G157*G149))</f>
        <v>610.58537181296163</v>
      </c>
      <c r="H160" s="203">
        <f t="shared" si="18"/>
        <v>0</v>
      </c>
      <c r="I160" s="44"/>
      <c r="J160" s="44"/>
      <c r="K160" s="44"/>
      <c r="L160" s="44"/>
    </row>
    <row r="161" spans="2:12">
      <c r="B161" s="2" t="s">
        <v>169</v>
      </c>
      <c r="C161" s="247">
        <f t="shared" ref="C161:H161" si="19">+C150+C152+C155+C157</f>
        <v>1</v>
      </c>
      <c r="D161" s="247">
        <f t="shared" si="19"/>
        <v>1</v>
      </c>
      <c r="E161" s="247">
        <f t="shared" si="19"/>
        <v>1</v>
      </c>
      <c r="F161" s="247">
        <f t="shared" si="19"/>
        <v>0.99999999999999989</v>
      </c>
      <c r="G161" s="247">
        <f t="shared" si="19"/>
        <v>1</v>
      </c>
      <c r="H161" s="247">
        <f t="shared" si="19"/>
        <v>1</v>
      </c>
      <c r="I161" s="44"/>
      <c r="J161" s="44"/>
      <c r="K161" s="44"/>
      <c r="L161" s="44"/>
    </row>
    <row r="162" spans="2:12">
      <c r="C162" s="248"/>
      <c r="D162" s="248"/>
      <c r="E162" s="44"/>
      <c r="F162" s="249"/>
      <c r="G162" s="249"/>
      <c r="H162" s="249"/>
      <c r="I162" s="44"/>
      <c r="J162" s="44"/>
      <c r="K162" s="44"/>
      <c r="L162" s="44"/>
    </row>
    <row r="163" spans="2:12">
      <c r="C163" s="248"/>
      <c r="D163" s="248"/>
      <c r="E163" s="44"/>
      <c r="F163" s="249"/>
      <c r="G163" s="249"/>
      <c r="H163" s="249"/>
      <c r="I163" s="44"/>
      <c r="J163" s="44"/>
      <c r="K163" s="44"/>
      <c r="L163" s="44"/>
    </row>
    <row r="164" spans="2:12" ht="14.25">
      <c r="B164" s="20" t="str">
        <f>+$B$139</f>
        <v>COCHERAS</v>
      </c>
      <c r="C164" s="291" t="s">
        <v>93</v>
      </c>
      <c r="D164" s="293" t="s">
        <v>115</v>
      </c>
      <c r="E164" s="294" t="s">
        <v>94</v>
      </c>
      <c r="F164" s="293" t="s">
        <v>131</v>
      </c>
      <c r="G164" s="293" t="s">
        <v>95</v>
      </c>
      <c r="H164" s="293" t="s">
        <v>96</v>
      </c>
      <c r="I164" s="44"/>
      <c r="J164" s="44"/>
      <c r="K164" s="44"/>
      <c r="L164" s="44"/>
    </row>
    <row r="165" spans="2:12">
      <c r="B165" s="200" t="s">
        <v>43</v>
      </c>
      <c r="C165" s="251">
        <f>+$D$122</f>
        <v>13089.585296889725</v>
      </c>
      <c r="D165" s="251">
        <f>+$D$123</f>
        <v>13365.155513666352</v>
      </c>
      <c r="E165" s="251">
        <f>+$D$124</f>
        <v>13778.510838831291</v>
      </c>
      <c r="F165" s="251">
        <f>+$D$125</f>
        <v>13778.510838831291</v>
      </c>
      <c r="G165" s="251">
        <f>+$D$126</f>
        <v>15431.932139491048</v>
      </c>
      <c r="H165" s="251">
        <f>+$D$127</f>
        <v>13089.585296889725</v>
      </c>
      <c r="I165" s="44"/>
      <c r="J165" s="44"/>
      <c r="K165" s="44"/>
      <c r="L165" s="44"/>
    </row>
    <row r="166" spans="2:12">
      <c r="B166" s="1" t="s">
        <v>98</v>
      </c>
      <c r="C166" s="467">
        <v>1</v>
      </c>
      <c r="D166" s="467">
        <v>1</v>
      </c>
      <c r="E166" s="467">
        <v>0.35</v>
      </c>
      <c r="F166" s="467">
        <v>0.2</v>
      </c>
      <c r="G166" s="467">
        <v>0.2</v>
      </c>
      <c r="H166" s="467">
        <v>1</v>
      </c>
      <c r="I166" s="44"/>
      <c r="J166" s="44"/>
      <c r="K166" s="44"/>
      <c r="L166" s="44"/>
    </row>
    <row r="167" spans="2:12">
      <c r="B167" s="200" t="s">
        <v>118</v>
      </c>
      <c r="C167" s="205">
        <f t="shared" ref="C167:H167" si="20">+C$165*C166</f>
        <v>13089.585296889725</v>
      </c>
      <c r="D167" s="205">
        <f t="shared" si="20"/>
        <v>13365.155513666352</v>
      </c>
      <c r="E167" s="205">
        <f t="shared" si="20"/>
        <v>4822.4787935909517</v>
      </c>
      <c r="F167" s="205">
        <f t="shared" si="20"/>
        <v>2755.7021677662583</v>
      </c>
      <c r="G167" s="205">
        <f t="shared" si="20"/>
        <v>3086.3864278982096</v>
      </c>
      <c r="H167" s="205">
        <f t="shared" si="20"/>
        <v>13089.585296889725</v>
      </c>
      <c r="I167" s="44"/>
      <c r="J167" s="44"/>
      <c r="K167" s="44"/>
      <c r="L167" s="44"/>
    </row>
    <row r="168" spans="2:12">
      <c r="B168" s="1" t="s">
        <v>99</v>
      </c>
      <c r="C168" s="467">
        <v>0</v>
      </c>
      <c r="D168" s="467">
        <v>0</v>
      </c>
      <c r="E168" s="467">
        <v>0.55000000000000004</v>
      </c>
      <c r="F168" s="467">
        <v>0.7</v>
      </c>
      <c r="G168" s="467">
        <v>0.35</v>
      </c>
      <c r="H168" s="467">
        <v>0</v>
      </c>
      <c r="I168" s="44"/>
      <c r="J168" s="44"/>
      <c r="K168" s="44"/>
      <c r="L168" s="44"/>
    </row>
    <row r="169" spans="2:12">
      <c r="B169" s="39" t="s">
        <v>132</v>
      </c>
      <c r="C169" s="206">
        <f>+$J$194-1</f>
        <v>36</v>
      </c>
      <c r="D169" s="206">
        <f t="shared" ref="D169:H169" si="21">+$J$194-1</f>
        <v>36</v>
      </c>
      <c r="E169" s="206">
        <f t="shared" si="21"/>
        <v>36</v>
      </c>
      <c r="F169" s="206">
        <f t="shared" si="21"/>
        <v>36</v>
      </c>
      <c r="G169" s="206">
        <f t="shared" si="21"/>
        <v>36</v>
      </c>
      <c r="H169" s="206">
        <f t="shared" si="21"/>
        <v>36</v>
      </c>
      <c r="I169" s="44"/>
      <c r="J169" s="44"/>
      <c r="K169" s="44"/>
      <c r="L169" s="44"/>
    </row>
    <row r="170" spans="2:12">
      <c r="B170" s="200" t="s">
        <v>133</v>
      </c>
      <c r="C170" s="203">
        <f>C165*C168/C169</f>
        <v>0</v>
      </c>
      <c r="D170" s="203">
        <f t="shared" ref="D170:H170" si="22">D165*D168/D169</f>
        <v>0</v>
      </c>
      <c r="E170" s="203">
        <f t="shared" si="22"/>
        <v>210.50502670436697</v>
      </c>
      <c r="F170" s="203">
        <f t="shared" si="22"/>
        <v>267.91548853283064</v>
      </c>
      <c r="G170" s="203">
        <f t="shared" si="22"/>
        <v>150.03267357838519</v>
      </c>
      <c r="H170" s="203">
        <f t="shared" si="22"/>
        <v>0</v>
      </c>
      <c r="I170" s="44"/>
      <c r="J170" s="44"/>
      <c r="K170" s="44"/>
      <c r="L170" s="44"/>
    </row>
    <row r="171" spans="2:12">
      <c r="B171" s="1" t="s">
        <v>100</v>
      </c>
      <c r="C171" s="467">
        <v>0</v>
      </c>
      <c r="D171" s="467">
        <v>0</v>
      </c>
      <c r="E171" s="467">
        <v>0.1</v>
      </c>
      <c r="F171" s="467">
        <v>0.1</v>
      </c>
      <c r="G171" s="467">
        <v>0.15</v>
      </c>
      <c r="H171" s="467">
        <v>0</v>
      </c>
      <c r="I171" s="44"/>
      <c r="J171" s="44"/>
      <c r="K171" s="44"/>
      <c r="L171" s="44"/>
    </row>
    <row r="172" spans="2:12">
      <c r="B172" s="200" t="s">
        <v>119</v>
      </c>
      <c r="C172" s="205">
        <f t="shared" ref="C172:H172" si="23">+C$165*C171</f>
        <v>0</v>
      </c>
      <c r="D172" s="205">
        <f t="shared" si="23"/>
        <v>0</v>
      </c>
      <c r="E172" s="205">
        <f t="shared" si="23"/>
        <v>1377.8510838831291</v>
      </c>
      <c r="F172" s="205">
        <f t="shared" si="23"/>
        <v>1377.8510838831291</v>
      </c>
      <c r="G172" s="205">
        <f t="shared" si="23"/>
        <v>2314.7898209236569</v>
      </c>
      <c r="H172" s="205">
        <f t="shared" si="23"/>
        <v>0</v>
      </c>
      <c r="I172" s="44"/>
      <c r="J172" s="44"/>
      <c r="K172" s="44"/>
      <c r="L172" s="44"/>
    </row>
    <row r="173" spans="2:12">
      <c r="B173" s="1" t="s">
        <v>101</v>
      </c>
      <c r="C173" s="467">
        <v>0</v>
      </c>
      <c r="D173" s="467">
        <v>0</v>
      </c>
      <c r="E173" s="467">
        <v>0</v>
      </c>
      <c r="F173" s="467">
        <v>0</v>
      </c>
      <c r="G173" s="467">
        <v>0.3</v>
      </c>
      <c r="H173" s="467">
        <v>0</v>
      </c>
      <c r="I173" s="44"/>
      <c r="J173" s="44"/>
      <c r="K173" s="44"/>
      <c r="L173" s="44"/>
    </row>
    <row r="174" spans="2:12">
      <c r="B174" s="1" t="s">
        <v>122</v>
      </c>
      <c r="C174" s="466">
        <v>1</v>
      </c>
      <c r="D174" s="466">
        <v>1</v>
      </c>
      <c r="E174" s="466">
        <v>1</v>
      </c>
      <c r="F174" s="466">
        <v>1</v>
      </c>
      <c r="G174" s="466">
        <v>1</v>
      </c>
      <c r="H174" s="466">
        <v>1</v>
      </c>
      <c r="I174" s="44"/>
      <c r="J174" s="44"/>
      <c r="K174" s="44"/>
      <c r="L174" s="44"/>
    </row>
    <row r="175" spans="2:12">
      <c r="B175" s="1" t="s">
        <v>121</v>
      </c>
      <c r="C175" s="467">
        <v>0</v>
      </c>
      <c r="D175" s="467">
        <v>0</v>
      </c>
      <c r="E175" s="467">
        <v>0</v>
      </c>
      <c r="F175" s="467">
        <v>0</v>
      </c>
      <c r="G175" s="467">
        <v>0</v>
      </c>
      <c r="H175" s="467">
        <v>0</v>
      </c>
      <c r="I175" s="44"/>
      <c r="J175" s="44"/>
      <c r="K175" s="44"/>
      <c r="L175" s="44"/>
    </row>
    <row r="176" spans="2:12">
      <c r="B176" s="200" t="s">
        <v>290</v>
      </c>
      <c r="C176" s="203">
        <f t="shared" ref="C176:H176" si="24">IF(C174=0,0,PMT(C175/12,C174,-C173*C165))</f>
        <v>0</v>
      </c>
      <c r="D176" s="203">
        <f t="shared" si="24"/>
        <v>0</v>
      </c>
      <c r="E176" s="203">
        <f t="shared" si="24"/>
        <v>0</v>
      </c>
      <c r="F176" s="203">
        <f t="shared" si="24"/>
        <v>0</v>
      </c>
      <c r="G176" s="203">
        <f t="shared" si="24"/>
        <v>4629.5796418473137</v>
      </c>
      <c r="H176" s="203">
        <f t="shared" si="24"/>
        <v>0</v>
      </c>
      <c r="I176" s="44"/>
      <c r="J176" s="44"/>
      <c r="K176" s="44"/>
      <c r="L176" s="44"/>
    </row>
    <row r="177" spans="1:12">
      <c r="B177" s="2" t="s">
        <v>169</v>
      </c>
      <c r="C177" s="247">
        <f t="shared" ref="C177:H177" si="25">+C166+C168+C171+C173</f>
        <v>1</v>
      </c>
      <c r="D177" s="247">
        <f t="shared" si="25"/>
        <v>1</v>
      </c>
      <c r="E177" s="247">
        <f t="shared" si="25"/>
        <v>1</v>
      </c>
      <c r="F177" s="247">
        <f t="shared" si="25"/>
        <v>0.99999999999999989</v>
      </c>
      <c r="G177" s="247">
        <f t="shared" si="25"/>
        <v>1</v>
      </c>
      <c r="H177" s="247">
        <f t="shared" si="25"/>
        <v>1</v>
      </c>
      <c r="I177" s="44"/>
      <c r="J177" s="44"/>
      <c r="K177" s="44"/>
      <c r="L177" s="44"/>
    </row>
    <row r="178" spans="1:12">
      <c r="C178" s="248"/>
      <c r="D178" s="248"/>
      <c r="E178" s="44"/>
      <c r="F178" s="249"/>
      <c r="G178" s="249"/>
      <c r="H178" s="249"/>
      <c r="I178" s="44"/>
      <c r="J178" s="44"/>
      <c r="K178" s="44"/>
      <c r="L178" s="44"/>
    </row>
    <row r="179" spans="1:12">
      <c r="C179" s="248"/>
      <c r="D179" s="248"/>
      <c r="E179" s="44"/>
      <c r="F179" s="249"/>
      <c r="G179" s="249"/>
      <c r="H179" s="249"/>
      <c r="I179" s="44"/>
      <c r="J179" s="44"/>
      <c r="K179" s="44"/>
      <c r="L179" s="44"/>
    </row>
    <row r="180" spans="1:12">
      <c r="B180" s="235" t="s">
        <v>207</v>
      </c>
      <c r="C180" s="248"/>
      <c r="D180" s="248"/>
      <c r="E180" s="44"/>
      <c r="F180" s="249"/>
      <c r="G180" s="249"/>
      <c r="H180" s="249"/>
      <c r="I180" s="44"/>
      <c r="J180" s="44"/>
      <c r="K180" s="44"/>
      <c r="L180" s="44"/>
    </row>
    <row r="181" spans="1:12">
      <c r="B181" s="8" t="s">
        <v>206</v>
      </c>
      <c r="C181" s="248"/>
      <c r="D181" s="248"/>
      <c r="E181" s="44"/>
      <c r="F181" s="249"/>
      <c r="G181" s="249"/>
      <c r="H181" s="249"/>
      <c r="I181" s="44"/>
      <c r="J181" s="44"/>
      <c r="K181" s="44"/>
      <c r="L181" s="44"/>
    </row>
    <row r="182" spans="1:12">
      <c r="C182" s="248"/>
      <c r="D182" s="248"/>
      <c r="E182" s="44"/>
      <c r="F182" s="249"/>
      <c r="G182" s="249"/>
      <c r="H182" s="249"/>
      <c r="I182" s="44"/>
      <c r="J182" s="44"/>
      <c r="K182" s="44"/>
      <c r="L182" s="44"/>
    </row>
    <row r="183" spans="1:12">
      <c r="B183" s="284" t="s">
        <v>204</v>
      </c>
      <c r="C183" s="285">
        <v>0.5</v>
      </c>
      <c r="D183" s="248"/>
      <c r="E183" s="44"/>
      <c r="F183" s="249"/>
      <c r="G183" s="249"/>
      <c r="H183" s="249"/>
      <c r="I183" s="44"/>
      <c r="J183" s="44"/>
      <c r="K183" s="44"/>
      <c r="L183" s="44"/>
    </row>
    <row r="184" spans="1:12">
      <c r="B184" s="286" t="s">
        <v>201</v>
      </c>
      <c r="C184" s="290">
        <f>1-C183</f>
        <v>0.5</v>
      </c>
      <c r="D184" s="248"/>
      <c r="E184" s="44"/>
      <c r="F184" s="249"/>
      <c r="G184" s="249"/>
      <c r="H184" s="249"/>
      <c r="I184" s="44"/>
      <c r="J184" s="44"/>
      <c r="K184" s="44"/>
      <c r="L184" s="44"/>
    </row>
    <row r="185" spans="1:12">
      <c r="B185" s="286" t="s">
        <v>202</v>
      </c>
      <c r="C185" s="287">
        <v>12</v>
      </c>
      <c r="D185" s="248"/>
      <c r="E185" s="44"/>
      <c r="F185" s="249"/>
      <c r="G185" s="249"/>
      <c r="H185" s="249"/>
      <c r="I185" s="44"/>
      <c r="J185" s="44"/>
      <c r="K185" s="44"/>
      <c r="L185" s="44"/>
    </row>
    <row r="186" spans="1:12">
      <c r="B186" s="288" t="s">
        <v>203</v>
      </c>
      <c r="C186" s="289">
        <v>0</v>
      </c>
      <c r="D186" s="248"/>
      <c r="E186" s="44"/>
      <c r="F186" s="249"/>
      <c r="G186" s="249"/>
      <c r="H186" s="249"/>
      <c r="I186" s="44"/>
      <c r="J186" s="44"/>
      <c r="K186" s="44"/>
      <c r="L186" s="44"/>
    </row>
    <row r="187" spans="1:12">
      <c r="B187" s="2" t="s">
        <v>205</v>
      </c>
      <c r="C187" s="248"/>
      <c r="D187" s="248"/>
      <c r="E187" s="44"/>
      <c r="F187" s="249"/>
      <c r="G187" s="249"/>
      <c r="H187" s="249"/>
      <c r="I187" s="44"/>
      <c r="J187" s="44"/>
      <c r="K187" s="44"/>
      <c r="L187" s="44"/>
    </row>
    <row r="188" spans="1:12">
      <c r="C188" s="248"/>
      <c r="D188" s="248"/>
      <c r="E188" s="44"/>
      <c r="F188" s="249"/>
      <c r="G188" s="249"/>
      <c r="H188" s="249"/>
      <c r="I188" s="44"/>
      <c r="J188" s="44"/>
      <c r="K188" s="44"/>
      <c r="L188" s="44"/>
    </row>
    <row r="189" spans="1:12">
      <c r="C189" s="248"/>
      <c r="D189" s="248"/>
      <c r="E189" s="44"/>
      <c r="F189" s="249"/>
      <c r="G189" s="249"/>
      <c r="H189" s="249"/>
      <c r="I189" s="44"/>
      <c r="J189" s="44"/>
      <c r="K189" s="44"/>
      <c r="L189" s="44"/>
    </row>
    <row r="190" spans="1:12">
      <c r="B190" s="8" t="s">
        <v>97</v>
      </c>
      <c r="C190" s="248"/>
      <c r="D190" s="248"/>
      <c r="E190" s="44"/>
      <c r="F190" s="249"/>
      <c r="G190" s="249"/>
      <c r="H190" s="249"/>
      <c r="I190" s="44"/>
      <c r="J190" s="44"/>
      <c r="K190" s="44"/>
      <c r="L190" s="44"/>
    </row>
    <row r="191" spans="1:12">
      <c r="B191" s="8"/>
      <c r="C191" s="250" t="str">
        <f>+C148</f>
        <v>PLAN CONTADO</v>
      </c>
      <c r="D191" s="250" t="str">
        <f t="shared" ref="D191:H191" si="26">+D148</f>
        <v>PLAN CDO+RENTA</v>
      </c>
      <c r="E191" s="250" t="str">
        <f t="shared" si="26"/>
        <v>PLAN 35/55/10</v>
      </c>
      <c r="F191" s="250" t="str">
        <f t="shared" si="26"/>
        <v>PLAN 20/55+15/10</v>
      </c>
      <c r="G191" s="250" t="str">
        <f t="shared" si="26"/>
        <v>PLAN 96</v>
      </c>
      <c r="H191" s="250" t="str">
        <f t="shared" si="26"/>
        <v>PLAN CANJE</v>
      </c>
      <c r="I191" s="283" t="str">
        <f>+$B$180</f>
        <v>POST ENTREGA</v>
      </c>
      <c r="J191" s="252" t="s">
        <v>112</v>
      </c>
      <c r="K191" s="474"/>
      <c r="L191" s="44"/>
    </row>
    <row r="192" spans="1:12">
      <c r="A192" s="183">
        <f>SUM(C192:I192)</f>
        <v>0.99999999999999989</v>
      </c>
      <c r="B192" s="1" t="str">
        <f>+IF(B113=0," ",B113)</f>
        <v xml:space="preserve">DEPARTAMENTOS </v>
      </c>
      <c r="C192" s="339">
        <f>+(1-$H$192-$I$192)*'REPORTE Base0'!$Q$40/2</f>
        <v>0.15</v>
      </c>
      <c r="D192" s="339">
        <f>+(1-$H$192-$I$192)*'REPORTE Base0'!$Q$40/2</f>
        <v>0.15</v>
      </c>
      <c r="E192" s="339">
        <f>+(1-$H$192-$I$192)*'REPORTE Base0'!$Q$41/3</f>
        <v>0.23333333333333331</v>
      </c>
      <c r="F192" s="339">
        <f>+(1-$H$192-$I$192)*'REPORTE Base0'!$Q$41/3</f>
        <v>0.23333333333333331</v>
      </c>
      <c r="G192" s="339">
        <f>+(1-$H$192-$I$192)*'REPORTE Base0'!$Q$41/3</f>
        <v>0.23333333333333331</v>
      </c>
      <c r="H192" s="225">
        <f>IF(F17=0,0,(A259+A264+A269+A274+A279)/F17)</f>
        <v>0</v>
      </c>
      <c r="I192" s="339">
        <f>+'REPORTE Base0'!$Q$42</f>
        <v>0</v>
      </c>
      <c r="J192" s="475">
        <f>+G247+1</f>
        <v>37</v>
      </c>
      <c r="K192" s="44"/>
      <c r="L192" s="44"/>
    </row>
    <row r="193" spans="1:83">
      <c r="A193" s="183"/>
      <c r="C193" s="250" t="str">
        <f>+C164</f>
        <v>PLAN CONTADO</v>
      </c>
      <c r="D193" s="250" t="str">
        <f t="shared" ref="D193:H193" si="27">+D164</f>
        <v>PLAN CDO+RENTA</v>
      </c>
      <c r="E193" s="250" t="str">
        <f t="shared" si="27"/>
        <v>PLAN 35/55/10</v>
      </c>
      <c r="F193" s="250" t="str">
        <f t="shared" si="27"/>
        <v>PLAN 20/55+15/10</v>
      </c>
      <c r="G193" s="250" t="str">
        <f t="shared" si="27"/>
        <v>PLAN 96</v>
      </c>
      <c r="H193" s="250" t="str">
        <f t="shared" si="27"/>
        <v>PLAN CANJE</v>
      </c>
      <c r="I193" s="283" t="str">
        <f>+$B$180</f>
        <v>POST ENTREGA</v>
      </c>
      <c r="J193" s="475"/>
      <c r="K193" s="44"/>
      <c r="L193" s="44"/>
    </row>
    <row r="194" spans="1:83">
      <c r="A194" s="183">
        <f>SUM(C194:I194)</f>
        <v>0.99999999999999989</v>
      </c>
      <c r="B194" s="1" t="str">
        <f>+IF(B121=0," ",B121)</f>
        <v>COCHERAS</v>
      </c>
      <c r="C194" s="339">
        <f>+(1-$H$194-$I$194)*'REPORTE Base0'!$Q$40/2</f>
        <v>0.15</v>
      </c>
      <c r="D194" s="339">
        <f>+(1-$H$194-$I$194)*'REPORTE Base0'!$Q$40/2</f>
        <v>0.15</v>
      </c>
      <c r="E194" s="339">
        <f>+(1-$H$194-$I$194)*'REPORTE Base0'!$Q$41/3</f>
        <v>0.23333333333333331</v>
      </c>
      <c r="F194" s="339">
        <f>+(1-$H$194-$I$194)*'REPORTE Base0'!$Q$41/3</f>
        <v>0.23333333333333331</v>
      </c>
      <c r="G194" s="339">
        <f>+(1-$H$194-$I$194)*'REPORTE Base0'!$Q$41/3</f>
        <v>0.23333333333333331</v>
      </c>
      <c r="H194" s="225">
        <f>IF(F18=0,0,(A260+A265+A270+A275+A280)/F18)</f>
        <v>0</v>
      </c>
      <c r="I194" s="339">
        <f>+'REPORTE Base0'!$Q$42</f>
        <v>0</v>
      </c>
      <c r="J194" s="475">
        <f>+G248+1</f>
        <v>37</v>
      </c>
      <c r="K194" s="44"/>
      <c r="L194" s="44"/>
    </row>
    <row r="195" spans="1:83">
      <c r="C195" s="248"/>
      <c r="D195" s="44"/>
      <c r="E195" s="249"/>
      <c r="F195" s="249"/>
      <c r="G195" s="249"/>
      <c r="H195" s="249"/>
      <c r="I195" s="253"/>
      <c r="J195" s="253"/>
      <c r="K195" s="44"/>
      <c r="L195" s="44"/>
    </row>
    <row r="196" spans="1:83" s="39" customFormat="1">
      <c r="B196" s="1"/>
      <c r="C196" s="281">
        <v>1</v>
      </c>
      <c r="D196" s="281">
        <v>2</v>
      </c>
      <c r="E196" s="281">
        <v>3</v>
      </c>
      <c r="F196" s="281">
        <v>4</v>
      </c>
      <c r="G196" s="281">
        <v>5</v>
      </c>
      <c r="H196" s="281">
        <v>6</v>
      </c>
      <c r="I196" s="281">
        <v>7</v>
      </c>
      <c r="J196" s="281">
        <v>8</v>
      </c>
      <c r="K196" s="281">
        <v>9</v>
      </c>
      <c r="L196" s="281">
        <v>10</v>
      </c>
      <c r="M196" s="281">
        <v>11</v>
      </c>
      <c r="N196" s="281">
        <v>12</v>
      </c>
      <c r="O196" s="281">
        <v>13</v>
      </c>
      <c r="P196" s="281">
        <v>14</v>
      </c>
      <c r="Q196" s="281">
        <v>15</v>
      </c>
      <c r="R196" s="281">
        <v>16</v>
      </c>
      <c r="S196" s="281">
        <v>17</v>
      </c>
      <c r="T196" s="281">
        <v>18</v>
      </c>
      <c r="U196" s="281">
        <v>19</v>
      </c>
      <c r="V196" s="281">
        <v>20</v>
      </c>
      <c r="W196" s="281">
        <v>21</v>
      </c>
      <c r="X196" s="281">
        <v>22</v>
      </c>
      <c r="Y196" s="281">
        <v>23</v>
      </c>
      <c r="Z196" s="281">
        <v>24</v>
      </c>
      <c r="AA196" s="281">
        <v>25</v>
      </c>
      <c r="AB196" s="281">
        <v>26</v>
      </c>
      <c r="AC196" s="281">
        <v>27</v>
      </c>
      <c r="AD196" s="281">
        <v>28</v>
      </c>
      <c r="AE196" s="281">
        <v>29</v>
      </c>
      <c r="AF196" s="281">
        <v>30</v>
      </c>
      <c r="AG196" s="281">
        <v>31</v>
      </c>
      <c r="AH196" s="281">
        <v>32</v>
      </c>
      <c r="AI196" s="281">
        <v>33</v>
      </c>
      <c r="AJ196" s="281">
        <v>34</v>
      </c>
      <c r="AK196" s="281">
        <v>35</v>
      </c>
      <c r="AL196" s="281">
        <v>36</v>
      </c>
      <c r="AM196" s="281">
        <v>37</v>
      </c>
      <c r="AN196" s="281">
        <v>38</v>
      </c>
      <c r="AO196" s="281">
        <v>39</v>
      </c>
      <c r="AP196" s="281">
        <v>40</v>
      </c>
      <c r="AQ196" s="281">
        <v>41</v>
      </c>
      <c r="AR196" s="281">
        <v>42</v>
      </c>
      <c r="AS196" s="281">
        <v>43</v>
      </c>
      <c r="AT196" s="281">
        <v>44</v>
      </c>
      <c r="AU196" s="281">
        <v>45</v>
      </c>
      <c r="AV196" s="281">
        <v>46</v>
      </c>
      <c r="AW196" s="281">
        <v>47</v>
      </c>
      <c r="AX196" s="281">
        <v>48</v>
      </c>
      <c r="AY196" s="281">
        <v>49</v>
      </c>
      <c r="AZ196" s="281">
        <v>50</v>
      </c>
      <c r="BA196" s="281">
        <v>51</v>
      </c>
      <c r="BB196" s="281">
        <v>52</v>
      </c>
      <c r="BC196" s="281">
        <v>53</v>
      </c>
      <c r="BD196" s="281">
        <v>54</v>
      </c>
      <c r="BE196" s="281">
        <v>55</v>
      </c>
      <c r="BF196" s="281">
        <v>56</v>
      </c>
      <c r="BG196" s="281">
        <v>57</v>
      </c>
      <c r="BH196" s="281">
        <v>58</v>
      </c>
      <c r="BI196" s="281">
        <v>59</v>
      </c>
      <c r="BJ196" s="281">
        <v>60</v>
      </c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</row>
    <row r="197" spans="1:83" s="39" customFormat="1">
      <c r="B197" s="4" t="s">
        <v>198</v>
      </c>
      <c r="C197" s="501">
        <f>+$C$12</f>
        <v>44075</v>
      </c>
      <c r="D197" s="501">
        <f>DATE(YEAR(C197),MONTH(C197)+1,DAY(C197))</f>
        <v>44105</v>
      </c>
      <c r="E197" s="501">
        <f t="shared" ref="E197:BJ197" si="28">DATE(YEAR(D197),MONTH(D197)+1,DAY(D197))</f>
        <v>44136</v>
      </c>
      <c r="F197" s="501">
        <f t="shared" si="28"/>
        <v>44166</v>
      </c>
      <c r="G197" s="501">
        <f t="shared" si="28"/>
        <v>44197</v>
      </c>
      <c r="H197" s="501">
        <f t="shared" si="28"/>
        <v>44228</v>
      </c>
      <c r="I197" s="501">
        <f t="shared" si="28"/>
        <v>44256</v>
      </c>
      <c r="J197" s="501">
        <f t="shared" si="28"/>
        <v>44287</v>
      </c>
      <c r="K197" s="501">
        <f t="shared" si="28"/>
        <v>44317</v>
      </c>
      <c r="L197" s="501">
        <f t="shared" si="28"/>
        <v>44348</v>
      </c>
      <c r="M197" s="501">
        <f t="shared" si="28"/>
        <v>44378</v>
      </c>
      <c r="N197" s="501">
        <f t="shared" si="28"/>
        <v>44409</v>
      </c>
      <c r="O197" s="501">
        <f t="shared" si="28"/>
        <v>44440</v>
      </c>
      <c r="P197" s="501">
        <f t="shared" si="28"/>
        <v>44470</v>
      </c>
      <c r="Q197" s="501">
        <f t="shared" si="28"/>
        <v>44501</v>
      </c>
      <c r="R197" s="501">
        <f t="shared" si="28"/>
        <v>44531</v>
      </c>
      <c r="S197" s="501">
        <f t="shared" si="28"/>
        <v>44562</v>
      </c>
      <c r="T197" s="501">
        <f t="shared" si="28"/>
        <v>44593</v>
      </c>
      <c r="U197" s="501">
        <f t="shared" si="28"/>
        <v>44621</v>
      </c>
      <c r="V197" s="501">
        <f t="shared" si="28"/>
        <v>44652</v>
      </c>
      <c r="W197" s="501">
        <f t="shared" si="28"/>
        <v>44682</v>
      </c>
      <c r="X197" s="501">
        <f t="shared" si="28"/>
        <v>44713</v>
      </c>
      <c r="Y197" s="501">
        <f t="shared" si="28"/>
        <v>44743</v>
      </c>
      <c r="Z197" s="501">
        <f t="shared" si="28"/>
        <v>44774</v>
      </c>
      <c r="AA197" s="501">
        <f t="shared" si="28"/>
        <v>44805</v>
      </c>
      <c r="AB197" s="501">
        <f t="shared" si="28"/>
        <v>44835</v>
      </c>
      <c r="AC197" s="501">
        <f t="shared" si="28"/>
        <v>44866</v>
      </c>
      <c r="AD197" s="501">
        <f t="shared" si="28"/>
        <v>44896</v>
      </c>
      <c r="AE197" s="501">
        <f t="shared" si="28"/>
        <v>44927</v>
      </c>
      <c r="AF197" s="501">
        <f t="shared" si="28"/>
        <v>44958</v>
      </c>
      <c r="AG197" s="501">
        <f t="shared" si="28"/>
        <v>44986</v>
      </c>
      <c r="AH197" s="501">
        <f t="shared" si="28"/>
        <v>45017</v>
      </c>
      <c r="AI197" s="501">
        <f t="shared" si="28"/>
        <v>45047</v>
      </c>
      <c r="AJ197" s="501">
        <f t="shared" si="28"/>
        <v>45078</v>
      </c>
      <c r="AK197" s="501">
        <f t="shared" si="28"/>
        <v>45108</v>
      </c>
      <c r="AL197" s="501">
        <f t="shared" si="28"/>
        <v>45139</v>
      </c>
      <c r="AM197" s="501">
        <f t="shared" si="28"/>
        <v>45170</v>
      </c>
      <c r="AN197" s="501">
        <f t="shared" si="28"/>
        <v>45200</v>
      </c>
      <c r="AO197" s="501">
        <f t="shared" si="28"/>
        <v>45231</v>
      </c>
      <c r="AP197" s="501">
        <f t="shared" si="28"/>
        <v>45261</v>
      </c>
      <c r="AQ197" s="501">
        <f t="shared" si="28"/>
        <v>45292</v>
      </c>
      <c r="AR197" s="501">
        <f t="shared" si="28"/>
        <v>45323</v>
      </c>
      <c r="AS197" s="501">
        <f t="shared" si="28"/>
        <v>45352</v>
      </c>
      <c r="AT197" s="501">
        <f t="shared" si="28"/>
        <v>45383</v>
      </c>
      <c r="AU197" s="501">
        <f t="shared" si="28"/>
        <v>45413</v>
      </c>
      <c r="AV197" s="501">
        <f t="shared" si="28"/>
        <v>45444</v>
      </c>
      <c r="AW197" s="501">
        <f t="shared" si="28"/>
        <v>45474</v>
      </c>
      <c r="AX197" s="501">
        <f t="shared" si="28"/>
        <v>45505</v>
      </c>
      <c r="AY197" s="501">
        <f t="shared" si="28"/>
        <v>45536</v>
      </c>
      <c r="AZ197" s="501">
        <f t="shared" si="28"/>
        <v>45566</v>
      </c>
      <c r="BA197" s="501">
        <f t="shared" si="28"/>
        <v>45597</v>
      </c>
      <c r="BB197" s="501">
        <f t="shared" si="28"/>
        <v>45627</v>
      </c>
      <c r="BC197" s="501">
        <f t="shared" si="28"/>
        <v>45658</v>
      </c>
      <c r="BD197" s="501">
        <f t="shared" si="28"/>
        <v>45689</v>
      </c>
      <c r="BE197" s="501">
        <f t="shared" si="28"/>
        <v>45717</v>
      </c>
      <c r="BF197" s="501">
        <f t="shared" si="28"/>
        <v>45748</v>
      </c>
      <c r="BG197" s="501">
        <f t="shared" si="28"/>
        <v>45778</v>
      </c>
      <c r="BH197" s="501">
        <f t="shared" si="28"/>
        <v>45809</v>
      </c>
      <c r="BI197" s="501">
        <f t="shared" si="28"/>
        <v>45839</v>
      </c>
      <c r="BJ197" s="501">
        <f t="shared" si="28"/>
        <v>45870</v>
      </c>
      <c r="BL197" s="99"/>
      <c r="BM197" s="1"/>
      <c r="BQ197" s="99"/>
      <c r="BR197" s="1"/>
      <c r="BV197" s="99"/>
    </row>
    <row r="198" spans="1:83" s="341" customFormat="1">
      <c r="A198" s="183">
        <f>SUM(C198:BJ198)</f>
        <v>0.7000000000000004</v>
      </c>
      <c r="B198" s="81" t="str">
        <f>+B192</f>
        <v xml:space="preserve">DEPARTAMENTOS </v>
      </c>
      <c r="C198" s="310">
        <f>+'REPORTE Base0'!$P$19/6</f>
        <v>2.3333333333333334E-2</v>
      </c>
      <c r="D198" s="310">
        <f>+'REPORTE Base0'!$P$19/6</f>
        <v>2.3333333333333334E-2</v>
      </c>
      <c r="E198" s="310">
        <f>+'REPORTE Base0'!$P$19/6</f>
        <v>2.3333333333333334E-2</v>
      </c>
      <c r="F198" s="310">
        <f>+'REPORTE Base0'!$P$19/6</f>
        <v>2.3333333333333334E-2</v>
      </c>
      <c r="G198" s="310">
        <f>+'REPORTE Base0'!$P$19/6</f>
        <v>2.3333333333333334E-2</v>
      </c>
      <c r="H198" s="310">
        <f>+'REPORTE Base0'!$P$19/6</f>
        <v>2.3333333333333334E-2</v>
      </c>
      <c r="I198" s="310">
        <f>+'REPORTE Base0'!$Q$19/6</f>
        <v>0.02</v>
      </c>
      <c r="J198" s="310">
        <f>+'REPORTE Base0'!$Q$19/6</f>
        <v>0.02</v>
      </c>
      <c r="K198" s="310">
        <f>+'REPORTE Base0'!$Q$19/6</f>
        <v>0.02</v>
      </c>
      <c r="L198" s="310">
        <f>+'REPORTE Base0'!$Q$19/6</f>
        <v>0.02</v>
      </c>
      <c r="M198" s="310">
        <f>+'REPORTE Base0'!$Q$19/6</f>
        <v>0.02</v>
      </c>
      <c r="N198" s="310">
        <f>+'REPORTE Base0'!$Q$19/6</f>
        <v>0.02</v>
      </c>
      <c r="O198" s="310">
        <f>+'REPORTE Base0'!$R$19/6</f>
        <v>1.6666666666666666E-2</v>
      </c>
      <c r="P198" s="310">
        <f>+'REPORTE Base0'!$R$19/6</f>
        <v>1.6666666666666666E-2</v>
      </c>
      <c r="Q198" s="310">
        <f>+'REPORTE Base0'!$R$19/6</f>
        <v>1.6666666666666666E-2</v>
      </c>
      <c r="R198" s="310">
        <f>+'REPORTE Base0'!$R$19/6</f>
        <v>1.6666666666666666E-2</v>
      </c>
      <c r="S198" s="310">
        <f>+'REPORTE Base0'!$R$19/6</f>
        <v>1.6666666666666666E-2</v>
      </c>
      <c r="T198" s="310">
        <f>+'REPORTE Base0'!$R$19/6</f>
        <v>1.6666666666666666E-2</v>
      </c>
      <c r="U198" s="310">
        <f>+'REPORTE Base0'!$S$19/6</f>
        <v>0.02</v>
      </c>
      <c r="V198" s="310">
        <f>+'REPORTE Base0'!$S$19/6</f>
        <v>0.02</v>
      </c>
      <c r="W198" s="310">
        <f>+'REPORTE Base0'!$S$19/6</f>
        <v>0.02</v>
      </c>
      <c r="X198" s="310">
        <f>+'REPORTE Base0'!$S$19/6</f>
        <v>0.02</v>
      </c>
      <c r="Y198" s="310">
        <f>+'REPORTE Base0'!$S$19/6</f>
        <v>0.02</v>
      </c>
      <c r="Z198" s="310">
        <f>+'REPORTE Base0'!$S$19/6</f>
        <v>0.02</v>
      </c>
      <c r="AA198" s="310">
        <f>+'REPORTE Base0'!$T$19/6</f>
        <v>0.02</v>
      </c>
      <c r="AB198" s="310">
        <f>+'REPORTE Base0'!$T$19/6</f>
        <v>0.02</v>
      </c>
      <c r="AC198" s="310">
        <f>+'REPORTE Base0'!$T$19/6</f>
        <v>0.02</v>
      </c>
      <c r="AD198" s="310">
        <f>+'REPORTE Base0'!$T$19/6</f>
        <v>0.02</v>
      </c>
      <c r="AE198" s="310">
        <f>+'REPORTE Base0'!$T$19/6</f>
        <v>0.02</v>
      </c>
      <c r="AF198" s="310">
        <f>+'REPORTE Base0'!$T$19/6</f>
        <v>0.02</v>
      </c>
      <c r="AG198" s="310">
        <f>+'REPORTE Base0'!$U$19/6</f>
        <v>1.6666666666666666E-2</v>
      </c>
      <c r="AH198" s="310">
        <f>+'REPORTE Base0'!$U$19/6</f>
        <v>1.6666666666666666E-2</v>
      </c>
      <c r="AI198" s="310">
        <f>+'REPORTE Base0'!$U$19/6</f>
        <v>1.6666666666666666E-2</v>
      </c>
      <c r="AJ198" s="310">
        <f>+'REPORTE Base0'!$U$19/6</f>
        <v>1.6666666666666666E-2</v>
      </c>
      <c r="AK198" s="310">
        <f>+'REPORTE Base0'!$U$19/6</f>
        <v>1.6666666666666666E-2</v>
      </c>
      <c r="AL198" s="310">
        <f>+'REPORTE Base0'!$U$19/6</f>
        <v>1.6666666666666666E-2</v>
      </c>
      <c r="AM198" s="310"/>
      <c r="AN198" s="310"/>
      <c r="AO198" s="310"/>
      <c r="AP198" s="310"/>
      <c r="AQ198" s="310"/>
      <c r="AR198" s="310"/>
      <c r="AS198" s="310"/>
      <c r="AT198" s="310"/>
      <c r="AU198" s="310"/>
      <c r="AV198" s="310"/>
      <c r="AW198" s="310"/>
      <c r="AX198" s="310"/>
      <c r="AY198" s="310"/>
      <c r="AZ198" s="310"/>
      <c r="BA198" s="310"/>
      <c r="BB198" s="310"/>
      <c r="BC198" s="310"/>
      <c r="BD198" s="310"/>
      <c r="BE198" s="310"/>
      <c r="BF198" s="310"/>
      <c r="BG198" s="310"/>
      <c r="BH198" s="310"/>
      <c r="BI198" s="310"/>
      <c r="BJ198" s="310"/>
      <c r="BL198" s="310"/>
    </row>
    <row r="199" spans="1:83" s="310" customFormat="1">
      <c r="A199" s="183">
        <f>SUM(C199:BJ199)</f>
        <v>0.7000000000000004</v>
      </c>
      <c r="B199" s="81" t="str">
        <f>+B194</f>
        <v>COCHERAS</v>
      </c>
      <c r="C199" s="310">
        <f>+'REPORTE Base0'!$P$19/6</f>
        <v>2.3333333333333334E-2</v>
      </c>
      <c r="D199" s="310">
        <f>+'REPORTE Base0'!$P$19/6</f>
        <v>2.3333333333333334E-2</v>
      </c>
      <c r="E199" s="310">
        <f>+'REPORTE Base0'!$P$19/6</f>
        <v>2.3333333333333334E-2</v>
      </c>
      <c r="F199" s="310">
        <f>+'REPORTE Base0'!$P$19/6</f>
        <v>2.3333333333333334E-2</v>
      </c>
      <c r="G199" s="310">
        <f>+'REPORTE Base0'!$P$19/6</f>
        <v>2.3333333333333334E-2</v>
      </c>
      <c r="H199" s="310">
        <f>+'REPORTE Base0'!$P$19/6</f>
        <v>2.3333333333333334E-2</v>
      </c>
      <c r="I199" s="310">
        <f>+'REPORTE Base0'!$Q$19/6</f>
        <v>0.02</v>
      </c>
      <c r="J199" s="310">
        <f>+'REPORTE Base0'!$Q$19/6</f>
        <v>0.02</v>
      </c>
      <c r="K199" s="310">
        <f>+'REPORTE Base0'!$Q$19/6</f>
        <v>0.02</v>
      </c>
      <c r="L199" s="310">
        <f>+'REPORTE Base0'!$Q$19/6</f>
        <v>0.02</v>
      </c>
      <c r="M199" s="310">
        <f>+'REPORTE Base0'!$Q$19/6</f>
        <v>0.02</v>
      </c>
      <c r="N199" s="310">
        <f>+'REPORTE Base0'!$Q$19/6</f>
        <v>0.02</v>
      </c>
      <c r="O199" s="310">
        <f>+'REPORTE Base0'!$R$19/6</f>
        <v>1.6666666666666666E-2</v>
      </c>
      <c r="P199" s="310">
        <f>+'REPORTE Base0'!$R$19/6</f>
        <v>1.6666666666666666E-2</v>
      </c>
      <c r="Q199" s="310">
        <f>+'REPORTE Base0'!$R$19/6</f>
        <v>1.6666666666666666E-2</v>
      </c>
      <c r="R199" s="310">
        <f>+'REPORTE Base0'!$R$19/6</f>
        <v>1.6666666666666666E-2</v>
      </c>
      <c r="S199" s="310">
        <f>+'REPORTE Base0'!$R$19/6</f>
        <v>1.6666666666666666E-2</v>
      </c>
      <c r="T199" s="310">
        <f>+'REPORTE Base0'!$R$19/6</f>
        <v>1.6666666666666666E-2</v>
      </c>
      <c r="U199" s="310">
        <f>+'REPORTE Base0'!$S$19/6</f>
        <v>0.02</v>
      </c>
      <c r="V199" s="310">
        <f>+'REPORTE Base0'!$S$19/6</f>
        <v>0.02</v>
      </c>
      <c r="W199" s="310">
        <f>+'REPORTE Base0'!$S$19/6</f>
        <v>0.02</v>
      </c>
      <c r="X199" s="310">
        <f>+'REPORTE Base0'!$S$19/6</f>
        <v>0.02</v>
      </c>
      <c r="Y199" s="310">
        <f>+'REPORTE Base0'!$S$19/6</f>
        <v>0.02</v>
      </c>
      <c r="Z199" s="310">
        <f>+'REPORTE Base0'!$S$19/6</f>
        <v>0.02</v>
      </c>
      <c r="AA199" s="310">
        <f>+'REPORTE Base0'!$T$19/6</f>
        <v>0.02</v>
      </c>
      <c r="AB199" s="310">
        <f>+'REPORTE Base0'!$T$19/6</f>
        <v>0.02</v>
      </c>
      <c r="AC199" s="310">
        <f>+'REPORTE Base0'!$T$19/6</f>
        <v>0.02</v>
      </c>
      <c r="AD199" s="310">
        <f>+'REPORTE Base0'!$T$19/6</f>
        <v>0.02</v>
      </c>
      <c r="AE199" s="310">
        <f>+'REPORTE Base0'!$T$19/6</f>
        <v>0.02</v>
      </c>
      <c r="AF199" s="310">
        <f>+'REPORTE Base0'!$T$19/6</f>
        <v>0.02</v>
      </c>
      <c r="AG199" s="310">
        <f>+'REPORTE Base0'!$U$19/6</f>
        <v>1.6666666666666666E-2</v>
      </c>
      <c r="AH199" s="310">
        <f>+'REPORTE Base0'!$U$19/6</f>
        <v>1.6666666666666666E-2</v>
      </c>
      <c r="AI199" s="310">
        <f>+'REPORTE Base0'!$U$19/6</f>
        <v>1.6666666666666666E-2</v>
      </c>
      <c r="AJ199" s="310">
        <f>+'REPORTE Base0'!$U$19/6</f>
        <v>1.6666666666666666E-2</v>
      </c>
      <c r="AK199" s="310">
        <f>+'REPORTE Base0'!$U$19/6</f>
        <v>1.6666666666666666E-2</v>
      </c>
      <c r="AL199" s="310">
        <f>+'REPORTE Base0'!$U$19/6</f>
        <v>1.6666666666666666E-2</v>
      </c>
    </row>
    <row r="200" spans="1:83">
      <c r="A200" s="182"/>
      <c r="B200" s="2" t="s">
        <v>200</v>
      </c>
      <c r="D200" s="182"/>
      <c r="E200" s="182"/>
      <c r="F200" s="182"/>
      <c r="G200" s="182"/>
      <c r="H200" s="182"/>
      <c r="I200" s="182"/>
      <c r="J200" s="182"/>
      <c r="K200" s="182"/>
      <c r="L200" s="182"/>
      <c r="M200" s="182"/>
      <c r="N200" s="182"/>
      <c r="O200" s="182"/>
      <c r="P200" s="182"/>
      <c r="Q200" s="182"/>
      <c r="R200" s="182"/>
      <c r="S200" s="182"/>
      <c r="T200" s="182"/>
      <c r="U200" s="182"/>
      <c r="V200" s="182"/>
      <c r="W200" s="182"/>
      <c r="X200" s="182"/>
      <c r="Y200" s="182"/>
      <c r="Z200" s="182"/>
      <c r="AA200" s="182"/>
      <c r="AB200" s="182"/>
      <c r="AC200" s="182"/>
      <c r="AD200" s="182"/>
      <c r="AE200" s="182"/>
      <c r="AF200" s="182"/>
      <c r="AG200" s="182"/>
      <c r="AH200" s="182"/>
      <c r="AI200" s="182"/>
      <c r="AJ200" s="182"/>
      <c r="AK200" s="182"/>
      <c r="AL200" s="182"/>
      <c r="AM200" s="182"/>
      <c r="AN200" s="182"/>
      <c r="AO200" s="182"/>
      <c r="AP200" s="182"/>
      <c r="AQ200" s="182"/>
      <c r="AR200" s="182"/>
      <c r="AS200" s="182"/>
      <c r="AT200" s="182"/>
      <c r="AU200" s="182"/>
      <c r="AV200" s="182"/>
      <c r="AW200" s="182"/>
      <c r="AX200" s="182"/>
      <c r="AY200" s="182"/>
      <c r="AZ200" s="182"/>
      <c r="BA200" s="182"/>
      <c r="BB200" s="182"/>
      <c r="BC200" s="182"/>
      <c r="BD200" s="182"/>
      <c r="BE200" s="182"/>
      <c r="BF200" s="182"/>
      <c r="BG200" s="182"/>
      <c r="BH200" s="182"/>
      <c r="BI200" s="182"/>
      <c r="BJ200" s="182"/>
      <c r="BK200" s="182"/>
    </row>
    <row r="201" spans="1:83" s="39" customFormat="1">
      <c r="B201" s="282">
        <f>+J192-1</f>
        <v>36</v>
      </c>
      <c r="C201" s="280" t="str">
        <f>+B198</f>
        <v xml:space="preserve">DEPARTAMENTOS </v>
      </c>
      <c r="D201" s="44"/>
      <c r="E201" s="249"/>
      <c r="F201" s="249"/>
      <c r="G201" s="249"/>
      <c r="H201" s="249"/>
      <c r="I201" s="44"/>
      <c r="J201" s="44"/>
      <c r="K201" s="44"/>
      <c r="L201" s="44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</row>
    <row r="202" spans="1:83" s="39" customFormat="1">
      <c r="B202" s="282">
        <f>+J194-1</f>
        <v>36</v>
      </c>
      <c r="C202" s="280" t="str">
        <f>+B199</f>
        <v>COCHERAS</v>
      </c>
      <c r="D202" s="44"/>
      <c r="E202" s="249"/>
      <c r="F202" s="249"/>
      <c r="G202" s="249"/>
      <c r="H202" s="249"/>
      <c r="I202" s="44"/>
      <c r="J202" s="44"/>
      <c r="K202" s="44"/>
      <c r="L202" s="44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</row>
    <row r="203" spans="1:83">
      <c r="A203" s="182"/>
      <c r="C203" s="507"/>
      <c r="D203" s="182"/>
      <c r="E203" s="182"/>
      <c r="F203" s="182"/>
      <c r="G203" s="182"/>
      <c r="H203" s="182"/>
      <c r="I203" s="182"/>
      <c r="J203" s="182"/>
      <c r="K203" s="182"/>
      <c r="L203" s="182"/>
      <c r="M203" s="182"/>
      <c r="N203" s="182"/>
      <c r="O203" s="182"/>
      <c r="P203" s="182"/>
      <c r="Q203" s="182"/>
      <c r="R203" s="182"/>
      <c r="S203" s="182"/>
      <c r="T203" s="182"/>
      <c r="U203" s="182"/>
      <c r="V203" s="182"/>
      <c r="W203" s="182"/>
      <c r="X203" s="182"/>
      <c r="Y203" s="182"/>
      <c r="Z203" s="182"/>
      <c r="AA203" s="182"/>
      <c r="AB203" s="182"/>
      <c r="AC203" s="182"/>
      <c r="AD203" s="182"/>
      <c r="AE203" s="182"/>
      <c r="AF203" s="182"/>
      <c r="AG203" s="182"/>
      <c r="AH203" s="182"/>
      <c r="AI203" s="182"/>
      <c r="AJ203" s="182"/>
      <c r="AK203" s="182"/>
      <c r="AL203" s="182"/>
      <c r="AM203" s="182"/>
      <c r="AN203" s="182"/>
      <c r="AO203" s="182"/>
      <c r="AP203" s="182"/>
      <c r="AQ203" s="182"/>
      <c r="AR203" s="182"/>
      <c r="AS203" s="182"/>
      <c r="AT203" s="182"/>
      <c r="AU203" s="182"/>
      <c r="AV203" s="182"/>
      <c r="AW203" s="182"/>
      <c r="AX203" s="182"/>
      <c r="AY203" s="182"/>
      <c r="AZ203" s="182"/>
      <c r="BA203" s="182"/>
      <c r="BB203" s="182"/>
      <c r="BC203" s="182"/>
      <c r="BD203" s="182"/>
      <c r="BE203" s="182"/>
      <c r="BF203" s="182"/>
      <c r="BG203" s="182"/>
      <c r="BH203" s="182"/>
      <c r="BI203" s="182"/>
      <c r="BJ203" s="182"/>
      <c r="BK203" s="182"/>
    </row>
    <row r="204" spans="1:83" s="39" customFormat="1">
      <c r="B204" s="1"/>
      <c r="C204" s="248"/>
      <c r="D204" s="44"/>
      <c r="E204" s="249"/>
      <c r="F204" s="249"/>
      <c r="G204" s="249"/>
      <c r="H204" s="249"/>
      <c r="I204" s="44"/>
      <c r="J204" s="44"/>
      <c r="K204" s="44"/>
      <c r="L204" s="44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</row>
    <row r="205" spans="1:83" s="39" customFormat="1">
      <c r="B205" s="4" t="s">
        <v>181</v>
      </c>
      <c r="C205" s="501">
        <f>+$C$12</f>
        <v>44075</v>
      </c>
      <c r="D205" s="501">
        <f>DATE(YEAR(C205),MONTH(C205)+1,DAY(C205))</f>
        <v>44105</v>
      </c>
      <c r="E205" s="501">
        <f t="shared" ref="E205:BJ205" si="29">DATE(YEAR(D205),MONTH(D205)+1,DAY(D205))</f>
        <v>44136</v>
      </c>
      <c r="F205" s="501">
        <f t="shared" si="29"/>
        <v>44166</v>
      </c>
      <c r="G205" s="501">
        <f t="shared" si="29"/>
        <v>44197</v>
      </c>
      <c r="H205" s="501">
        <f t="shared" si="29"/>
        <v>44228</v>
      </c>
      <c r="I205" s="501">
        <f t="shared" si="29"/>
        <v>44256</v>
      </c>
      <c r="J205" s="501">
        <f t="shared" si="29"/>
        <v>44287</v>
      </c>
      <c r="K205" s="501">
        <f t="shared" si="29"/>
        <v>44317</v>
      </c>
      <c r="L205" s="501">
        <f t="shared" si="29"/>
        <v>44348</v>
      </c>
      <c r="M205" s="501">
        <f t="shared" si="29"/>
        <v>44378</v>
      </c>
      <c r="N205" s="501">
        <f t="shared" si="29"/>
        <v>44409</v>
      </c>
      <c r="O205" s="501">
        <f t="shared" si="29"/>
        <v>44440</v>
      </c>
      <c r="P205" s="501">
        <f t="shared" si="29"/>
        <v>44470</v>
      </c>
      <c r="Q205" s="501">
        <f t="shared" si="29"/>
        <v>44501</v>
      </c>
      <c r="R205" s="501">
        <f t="shared" si="29"/>
        <v>44531</v>
      </c>
      <c r="S205" s="501">
        <f t="shared" si="29"/>
        <v>44562</v>
      </c>
      <c r="T205" s="501">
        <f t="shared" si="29"/>
        <v>44593</v>
      </c>
      <c r="U205" s="501">
        <f t="shared" si="29"/>
        <v>44621</v>
      </c>
      <c r="V205" s="501">
        <f t="shared" si="29"/>
        <v>44652</v>
      </c>
      <c r="W205" s="501">
        <f t="shared" si="29"/>
        <v>44682</v>
      </c>
      <c r="X205" s="501">
        <f t="shared" si="29"/>
        <v>44713</v>
      </c>
      <c r="Y205" s="501">
        <f t="shared" si="29"/>
        <v>44743</v>
      </c>
      <c r="Z205" s="501">
        <f t="shared" si="29"/>
        <v>44774</v>
      </c>
      <c r="AA205" s="501">
        <f t="shared" si="29"/>
        <v>44805</v>
      </c>
      <c r="AB205" s="501">
        <f t="shared" si="29"/>
        <v>44835</v>
      </c>
      <c r="AC205" s="501">
        <f t="shared" si="29"/>
        <v>44866</v>
      </c>
      <c r="AD205" s="501">
        <f t="shared" si="29"/>
        <v>44896</v>
      </c>
      <c r="AE205" s="501">
        <f t="shared" si="29"/>
        <v>44927</v>
      </c>
      <c r="AF205" s="501">
        <f t="shared" si="29"/>
        <v>44958</v>
      </c>
      <c r="AG205" s="501">
        <f t="shared" si="29"/>
        <v>44986</v>
      </c>
      <c r="AH205" s="501">
        <f t="shared" si="29"/>
        <v>45017</v>
      </c>
      <c r="AI205" s="501">
        <f t="shared" si="29"/>
        <v>45047</v>
      </c>
      <c r="AJ205" s="501">
        <f t="shared" si="29"/>
        <v>45078</v>
      </c>
      <c r="AK205" s="501">
        <f t="shared" si="29"/>
        <v>45108</v>
      </c>
      <c r="AL205" s="501">
        <f t="shared" si="29"/>
        <v>45139</v>
      </c>
      <c r="AM205" s="501">
        <f t="shared" si="29"/>
        <v>45170</v>
      </c>
      <c r="AN205" s="501">
        <f t="shared" si="29"/>
        <v>45200</v>
      </c>
      <c r="AO205" s="501">
        <f t="shared" si="29"/>
        <v>45231</v>
      </c>
      <c r="AP205" s="501">
        <f t="shared" si="29"/>
        <v>45261</v>
      </c>
      <c r="AQ205" s="501">
        <f t="shared" si="29"/>
        <v>45292</v>
      </c>
      <c r="AR205" s="501">
        <f t="shared" si="29"/>
        <v>45323</v>
      </c>
      <c r="AS205" s="501">
        <f t="shared" si="29"/>
        <v>45352</v>
      </c>
      <c r="AT205" s="501">
        <f t="shared" si="29"/>
        <v>45383</v>
      </c>
      <c r="AU205" s="501">
        <f t="shared" si="29"/>
        <v>45413</v>
      </c>
      <c r="AV205" s="501">
        <f t="shared" si="29"/>
        <v>45444</v>
      </c>
      <c r="AW205" s="501">
        <f t="shared" si="29"/>
        <v>45474</v>
      </c>
      <c r="AX205" s="501">
        <f t="shared" si="29"/>
        <v>45505</v>
      </c>
      <c r="AY205" s="501">
        <f t="shared" si="29"/>
        <v>45536</v>
      </c>
      <c r="AZ205" s="501">
        <f t="shared" si="29"/>
        <v>45566</v>
      </c>
      <c r="BA205" s="501">
        <f t="shared" si="29"/>
        <v>45597</v>
      </c>
      <c r="BB205" s="501">
        <f t="shared" si="29"/>
        <v>45627</v>
      </c>
      <c r="BC205" s="501">
        <f t="shared" si="29"/>
        <v>45658</v>
      </c>
      <c r="BD205" s="501">
        <f t="shared" si="29"/>
        <v>45689</v>
      </c>
      <c r="BE205" s="501">
        <f t="shared" si="29"/>
        <v>45717</v>
      </c>
      <c r="BF205" s="501">
        <f t="shared" si="29"/>
        <v>45748</v>
      </c>
      <c r="BG205" s="501">
        <f t="shared" si="29"/>
        <v>45778</v>
      </c>
      <c r="BH205" s="501">
        <f t="shared" si="29"/>
        <v>45809</v>
      </c>
      <c r="BI205" s="501">
        <f t="shared" si="29"/>
        <v>45839</v>
      </c>
      <c r="BJ205" s="501">
        <f t="shared" si="29"/>
        <v>45870</v>
      </c>
      <c r="BL205" s="99"/>
      <c r="BM205" s="1"/>
      <c r="BQ205" s="99"/>
      <c r="BR205" s="1"/>
      <c r="BV205" s="99"/>
    </row>
    <row r="206" spans="1:83" s="242" customFormat="1">
      <c r="A206" s="267">
        <f>+SUM(C206:BJ206)</f>
        <v>0</v>
      </c>
      <c r="B206" s="39" t="str">
        <f>+B198</f>
        <v xml:space="preserve">DEPARTAMENTOS </v>
      </c>
      <c r="C206" s="34">
        <f>+C259+C264+C269+C274+C279</f>
        <v>0</v>
      </c>
      <c r="D206" s="34">
        <f t="shared" ref="D206:BJ207" si="30">+D259+D264+D269+D274+D279</f>
        <v>0</v>
      </c>
      <c r="E206" s="34">
        <f t="shared" si="30"/>
        <v>0</v>
      </c>
      <c r="F206" s="34">
        <f t="shared" si="30"/>
        <v>0</v>
      </c>
      <c r="G206" s="34">
        <f t="shared" si="30"/>
        <v>0</v>
      </c>
      <c r="H206" s="34">
        <f t="shared" si="30"/>
        <v>0</v>
      </c>
      <c r="I206" s="34">
        <f t="shared" si="30"/>
        <v>0</v>
      </c>
      <c r="J206" s="34">
        <f t="shared" si="30"/>
        <v>0</v>
      </c>
      <c r="K206" s="34">
        <f t="shared" si="30"/>
        <v>0</v>
      </c>
      <c r="L206" s="34">
        <f t="shared" si="30"/>
        <v>0</v>
      </c>
      <c r="M206" s="34">
        <f t="shared" si="30"/>
        <v>0</v>
      </c>
      <c r="N206" s="34">
        <f t="shared" si="30"/>
        <v>0</v>
      </c>
      <c r="O206" s="34">
        <f t="shared" si="30"/>
        <v>0</v>
      </c>
      <c r="P206" s="34">
        <f t="shared" si="30"/>
        <v>0</v>
      </c>
      <c r="Q206" s="34">
        <f t="shared" si="30"/>
        <v>0</v>
      </c>
      <c r="R206" s="34">
        <f t="shared" si="30"/>
        <v>0</v>
      </c>
      <c r="S206" s="34">
        <f t="shared" si="30"/>
        <v>0</v>
      </c>
      <c r="T206" s="34">
        <f t="shared" si="30"/>
        <v>0</v>
      </c>
      <c r="U206" s="34">
        <f t="shared" si="30"/>
        <v>0</v>
      </c>
      <c r="V206" s="34">
        <f t="shared" si="30"/>
        <v>0</v>
      </c>
      <c r="W206" s="34">
        <f t="shared" si="30"/>
        <v>0</v>
      </c>
      <c r="X206" s="34">
        <f t="shared" si="30"/>
        <v>0</v>
      </c>
      <c r="Y206" s="34">
        <f t="shared" si="30"/>
        <v>0</v>
      </c>
      <c r="Z206" s="34">
        <f t="shared" si="30"/>
        <v>0</v>
      </c>
      <c r="AA206" s="34">
        <f t="shared" si="30"/>
        <v>0</v>
      </c>
      <c r="AB206" s="34">
        <f t="shared" si="30"/>
        <v>0</v>
      </c>
      <c r="AC206" s="34">
        <f t="shared" si="30"/>
        <v>0</v>
      </c>
      <c r="AD206" s="34">
        <f t="shared" si="30"/>
        <v>0</v>
      </c>
      <c r="AE206" s="34">
        <f t="shared" si="30"/>
        <v>0</v>
      </c>
      <c r="AF206" s="34">
        <f t="shared" si="30"/>
        <v>0</v>
      </c>
      <c r="AG206" s="34">
        <f t="shared" si="30"/>
        <v>0</v>
      </c>
      <c r="AH206" s="34">
        <f t="shared" si="30"/>
        <v>0</v>
      </c>
      <c r="AI206" s="34">
        <f t="shared" si="30"/>
        <v>0</v>
      </c>
      <c r="AJ206" s="34">
        <f t="shared" si="30"/>
        <v>0</v>
      </c>
      <c r="AK206" s="34">
        <f t="shared" si="30"/>
        <v>0</v>
      </c>
      <c r="AL206" s="34">
        <f t="shared" si="30"/>
        <v>0</v>
      </c>
      <c r="AM206" s="34">
        <f t="shared" si="30"/>
        <v>0</v>
      </c>
      <c r="AN206" s="34">
        <f t="shared" si="30"/>
        <v>0</v>
      </c>
      <c r="AO206" s="34">
        <f t="shared" si="30"/>
        <v>0</v>
      </c>
      <c r="AP206" s="34">
        <f t="shared" si="30"/>
        <v>0</v>
      </c>
      <c r="AQ206" s="34">
        <f t="shared" si="30"/>
        <v>0</v>
      </c>
      <c r="AR206" s="34">
        <f t="shared" si="30"/>
        <v>0</v>
      </c>
      <c r="AS206" s="34">
        <f t="shared" si="30"/>
        <v>0</v>
      </c>
      <c r="AT206" s="34">
        <f t="shared" si="30"/>
        <v>0</v>
      </c>
      <c r="AU206" s="34">
        <f t="shared" si="30"/>
        <v>0</v>
      </c>
      <c r="AV206" s="34">
        <f t="shared" si="30"/>
        <v>0</v>
      </c>
      <c r="AW206" s="34">
        <f t="shared" si="30"/>
        <v>0</v>
      </c>
      <c r="AX206" s="34">
        <f t="shared" si="30"/>
        <v>0</v>
      </c>
      <c r="AY206" s="34">
        <f t="shared" si="30"/>
        <v>0</v>
      </c>
      <c r="AZ206" s="34">
        <f t="shared" si="30"/>
        <v>0</v>
      </c>
      <c r="BA206" s="34">
        <f t="shared" si="30"/>
        <v>0</v>
      </c>
      <c r="BB206" s="34">
        <f t="shared" si="30"/>
        <v>0</v>
      </c>
      <c r="BC206" s="34">
        <f t="shared" si="30"/>
        <v>0</v>
      </c>
      <c r="BD206" s="34">
        <f t="shared" si="30"/>
        <v>0</v>
      </c>
      <c r="BE206" s="34">
        <f t="shared" si="30"/>
        <v>0</v>
      </c>
      <c r="BF206" s="34">
        <f t="shared" si="30"/>
        <v>0</v>
      </c>
      <c r="BG206" s="34">
        <f t="shared" si="30"/>
        <v>0</v>
      </c>
      <c r="BH206" s="34">
        <f t="shared" si="30"/>
        <v>0</v>
      </c>
      <c r="BI206" s="34">
        <f t="shared" si="30"/>
        <v>0</v>
      </c>
      <c r="BJ206" s="34">
        <f t="shared" si="30"/>
        <v>0</v>
      </c>
      <c r="BL206" s="236"/>
    </row>
    <row r="207" spans="1:83" s="256" customFormat="1">
      <c r="A207" s="267">
        <f>+SUM(C207:BJ207)</f>
        <v>0</v>
      </c>
      <c r="B207" s="39" t="str">
        <f>+B199</f>
        <v>COCHERAS</v>
      </c>
      <c r="C207" s="34">
        <f>+C260+C265+C270+C275+C280</f>
        <v>0</v>
      </c>
      <c r="D207" s="34">
        <f t="shared" si="30"/>
        <v>0</v>
      </c>
      <c r="E207" s="34">
        <f t="shared" si="30"/>
        <v>0</v>
      </c>
      <c r="F207" s="34">
        <f t="shared" si="30"/>
        <v>0</v>
      </c>
      <c r="G207" s="34">
        <f t="shared" si="30"/>
        <v>0</v>
      </c>
      <c r="H207" s="34">
        <f t="shared" si="30"/>
        <v>0</v>
      </c>
      <c r="I207" s="34">
        <f t="shared" si="30"/>
        <v>0</v>
      </c>
      <c r="J207" s="34">
        <f t="shared" si="30"/>
        <v>0</v>
      </c>
      <c r="K207" s="34">
        <f t="shared" si="30"/>
        <v>0</v>
      </c>
      <c r="L207" s="34">
        <f t="shared" si="30"/>
        <v>0</v>
      </c>
      <c r="M207" s="34">
        <f t="shared" si="30"/>
        <v>0</v>
      </c>
      <c r="N207" s="34">
        <f t="shared" si="30"/>
        <v>0</v>
      </c>
      <c r="O207" s="34">
        <f t="shared" si="30"/>
        <v>0</v>
      </c>
      <c r="P207" s="34">
        <f t="shared" si="30"/>
        <v>0</v>
      </c>
      <c r="Q207" s="34">
        <f t="shared" si="30"/>
        <v>0</v>
      </c>
      <c r="R207" s="34">
        <f t="shared" si="30"/>
        <v>0</v>
      </c>
      <c r="S207" s="34">
        <f t="shared" si="30"/>
        <v>0</v>
      </c>
      <c r="T207" s="34">
        <f t="shared" si="30"/>
        <v>0</v>
      </c>
      <c r="U207" s="34">
        <f t="shared" si="30"/>
        <v>0</v>
      </c>
      <c r="V207" s="34">
        <f t="shared" si="30"/>
        <v>0</v>
      </c>
      <c r="W207" s="34">
        <f t="shared" si="30"/>
        <v>0</v>
      </c>
      <c r="X207" s="34">
        <f t="shared" si="30"/>
        <v>0</v>
      </c>
      <c r="Y207" s="34">
        <f t="shared" si="30"/>
        <v>0</v>
      </c>
      <c r="Z207" s="34">
        <f t="shared" si="30"/>
        <v>0</v>
      </c>
      <c r="AA207" s="34">
        <f t="shared" si="30"/>
        <v>0</v>
      </c>
      <c r="AB207" s="34">
        <f t="shared" si="30"/>
        <v>0</v>
      </c>
      <c r="AC207" s="34">
        <f t="shared" si="30"/>
        <v>0</v>
      </c>
      <c r="AD207" s="34">
        <f t="shared" si="30"/>
        <v>0</v>
      </c>
      <c r="AE207" s="34">
        <f t="shared" si="30"/>
        <v>0</v>
      </c>
      <c r="AF207" s="34">
        <f t="shared" si="30"/>
        <v>0</v>
      </c>
      <c r="AG207" s="34">
        <f t="shared" si="30"/>
        <v>0</v>
      </c>
      <c r="AH207" s="34">
        <f t="shared" si="30"/>
        <v>0</v>
      </c>
      <c r="AI207" s="34">
        <f t="shared" si="30"/>
        <v>0</v>
      </c>
      <c r="AJ207" s="34">
        <f t="shared" si="30"/>
        <v>0</v>
      </c>
      <c r="AK207" s="34">
        <f t="shared" si="30"/>
        <v>0</v>
      </c>
      <c r="AL207" s="34">
        <f t="shared" si="30"/>
        <v>0</v>
      </c>
      <c r="AM207" s="34">
        <f t="shared" si="30"/>
        <v>0</v>
      </c>
      <c r="AN207" s="34">
        <f t="shared" si="30"/>
        <v>0</v>
      </c>
      <c r="AO207" s="34">
        <f t="shared" si="30"/>
        <v>0</v>
      </c>
      <c r="AP207" s="34">
        <f t="shared" si="30"/>
        <v>0</v>
      </c>
      <c r="AQ207" s="34">
        <f t="shared" si="30"/>
        <v>0</v>
      </c>
      <c r="AR207" s="34">
        <f t="shared" si="30"/>
        <v>0</v>
      </c>
      <c r="AS207" s="34">
        <f t="shared" si="30"/>
        <v>0</v>
      </c>
      <c r="AT207" s="34">
        <f t="shared" si="30"/>
        <v>0</v>
      </c>
      <c r="AU207" s="34">
        <f t="shared" si="30"/>
        <v>0</v>
      </c>
      <c r="AV207" s="34">
        <f t="shared" si="30"/>
        <v>0</v>
      </c>
      <c r="AW207" s="34">
        <f t="shared" si="30"/>
        <v>0</v>
      </c>
      <c r="AX207" s="34">
        <f t="shared" si="30"/>
        <v>0</v>
      </c>
      <c r="AY207" s="34">
        <f t="shared" si="30"/>
        <v>0</v>
      </c>
      <c r="AZ207" s="34">
        <f t="shared" si="30"/>
        <v>0</v>
      </c>
      <c r="BA207" s="34">
        <f t="shared" si="30"/>
        <v>0</v>
      </c>
      <c r="BB207" s="34">
        <f t="shared" si="30"/>
        <v>0</v>
      </c>
      <c r="BC207" s="34">
        <f t="shared" si="30"/>
        <v>0</v>
      </c>
      <c r="BD207" s="34">
        <f t="shared" si="30"/>
        <v>0</v>
      </c>
      <c r="BE207" s="34">
        <f t="shared" si="30"/>
        <v>0</v>
      </c>
      <c r="BF207" s="34">
        <f t="shared" si="30"/>
        <v>0</v>
      </c>
      <c r="BG207" s="34">
        <f t="shared" si="30"/>
        <v>0</v>
      </c>
      <c r="BH207" s="34">
        <f t="shared" si="30"/>
        <v>0</v>
      </c>
      <c r="BI207" s="34">
        <f t="shared" si="30"/>
        <v>0</v>
      </c>
      <c r="BJ207" s="34">
        <f t="shared" si="30"/>
        <v>0</v>
      </c>
      <c r="BL207" s="236"/>
      <c r="BM207" s="242"/>
      <c r="BN207" s="242"/>
      <c r="BO207" s="242"/>
      <c r="BP207" s="242"/>
      <c r="BQ207" s="242"/>
      <c r="BR207" s="242"/>
      <c r="BS207" s="242"/>
      <c r="BT207" s="242"/>
      <c r="BU207" s="242"/>
      <c r="BV207" s="242"/>
      <c r="BW207" s="242"/>
      <c r="BX207" s="242"/>
      <c r="BY207" s="242"/>
      <c r="BZ207" s="242"/>
      <c r="CA207" s="242"/>
      <c r="CB207" s="242"/>
      <c r="CC207" s="242"/>
      <c r="CD207" s="242"/>
      <c r="CE207" s="242"/>
    </row>
    <row r="208" spans="1:83">
      <c r="A208" s="182"/>
      <c r="C208" s="182"/>
      <c r="D208" s="182"/>
      <c r="E208" s="182"/>
      <c r="F208" s="182"/>
      <c r="G208" s="182"/>
      <c r="H208" s="182"/>
      <c r="I208" s="182"/>
      <c r="J208" s="182"/>
      <c r="K208" s="182"/>
      <c r="L208" s="182"/>
      <c r="M208" s="182"/>
      <c r="N208" s="182"/>
      <c r="O208" s="182"/>
      <c r="P208" s="182"/>
      <c r="Q208" s="182"/>
      <c r="R208" s="182"/>
      <c r="S208" s="182"/>
      <c r="T208" s="182"/>
      <c r="U208" s="182"/>
      <c r="V208" s="182"/>
      <c r="W208" s="182"/>
      <c r="X208" s="182"/>
      <c r="Y208" s="182"/>
      <c r="Z208" s="182"/>
      <c r="AA208" s="182"/>
      <c r="AB208" s="182"/>
      <c r="AC208" s="182"/>
      <c r="AD208" s="182"/>
      <c r="AE208" s="182"/>
      <c r="AF208" s="182"/>
      <c r="AG208" s="182"/>
      <c r="AH208" s="182"/>
      <c r="AI208" s="182"/>
      <c r="AJ208" s="182"/>
      <c r="AK208" s="182"/>
      <c r="AL208" s="182"/>
      <c r="AM208" s="182"/>
      <c r="AN208" s="182"/>
      <c r="AO208" s="182"/>
      <c r="AP208" s="182"/>
      <c r="AQ208" s="182"/>
      <c r="AR208" s="182"/>
      <c r="AS208" s="182"/>
      <c r="AT208" s="182"/>
      <c r="AU208" s="182"/>
      <c r="AV208" s="182"/>
      <c r="AW208" s="182"/>
      <c r="AX208" s="182"/>
      <c r="AY208" s="182"/>
      <c r="AZ208" s="182"/>
      <c r="BA208" s="182"/>
      <c r="BB208" s="182"/>
      <c r="BC208" s="182"/>
      <c r="BD208" s="182"/>
      <c r="BE208" s="182"/>
      <c r="BF208" s="182"/>
      <c r="BG208" s="182"/>
      <c r="BH208" s="182"/>
      <c r="BI208" s="182"/>
      <c r="BJ208" s="182"/>
      <c r="BK208" s="182"/>
    </row>
    <row r="209" spans="1:83">
      <c r="A209" s="182"/>
      <c r="B209" s="4" t="s">
        <v>208</v>
      </c>
      <c r="C209" s="281">
        <v>1</v>
      </c>
      <c r="D209" s="281">
        <v>2</v>
      </c>
      <c r="E209" s="281">
        <v>3</v>
      </c>
      <c r="F209" s="281">
        <v>4</v>
      </c>
      <c r="G209" s="281">
        <v>5</v>
      </c>
      <c r="H209" s="281">
        <v>6</v>
      </c>
      <c r="I209" s="281">
        <v>7</v>
      </c>
      <c r="J209" s="281">
        <v>8</v>
      </c>
      <c r="K209" s="281">
        <v>9</v>
      </c>
      <c r="L209" s="281">
        <v>10</v>
      </c>
      <c r="M209" s="281">
        <v>11</v>
      </c>
      <c r="N209" s="281">
        <v>12</v>
      </c>
      <c r="O209" s="281">
        <v>13</v>
      </c>
      <c r="P209" s="281">
        <v>14</v>
      </c>
      <c r="Q209" s="281">
        <v>15</v>
      </c>
      <c r="R209" s="281">
        <v>16</v>
      </c>
      <c r="S209" s="281">
        <v>17</v>
      </c>
      <c r="T209" s="281">
        <v>18</v>
      </c>
      <c r="U209" s="281">
        <v>19</v>
      </c>
      <c r="V209" s="281">
        <v>20</v>
      </c>
      <c r="W209" s="281">
        <v>21</v>
      </c>
      <c r="X209" s="281">
        <v>22</v>
      </c>
      <c r="Y209" s="281">
        <v>23</v>
      </c>
      <c r="Z209" s="281">
        <v>24</v>
      </c>
      <c r="AA209" s="281">
        <v>25</v>
      </c>
      <c r="AB209" s="281">
        <v>26</v>
      </c>
      <c r="AC209" s="281">
        <v>27</v>
      </c>
      <c r="AD209" s="281">
        <v>28</v>
      </c>
      <c r="AE209" s="281">
        <v>29</v>
      </c>
      <c r="AF209" s="281">
        <v>30</v>
      </c>
      <c r="AG209" s="281">
        <v>31</v>
      </c>
      <c r="AH209" s="281">
        <v>32</v>
      </c>
      <c r="AI209" s="281">
        <v>33</v>
      </c>
      <c r="AJ209" s="281">
        <v>34</v>
      </c>
      <c r="AK209" s="281">
        <v>35</v>
      </c>
      <c r="AL209" s="281">
        <v>36</v>
      </c>
      <c r="AM209" s="281">
        <v>37</v>
      </c>
      <c r="AN209" s="281">
        <v>38</v>
      </c>
      <c r="AO209" s="281">
        <v>39</v>
      </c>
      <c r="AP209" s="281">
        <v>40</v>
      </c>
      <c r="AQ209" s="281">
        <v>41</v>
      </c>
      <c r="AR209" s="281">
        <v>42</v>
      </c>
      <c r="AS209" s="281">
        <v>43</v>
      </c>
      <c r="AT209" s="281">
        <v>44</v>
      </c>
      <c r="AU209" s="281">
        <v>45</v>
      </c>
      <c r="AV209" s="281">
        <v>46</v>
      </c>
      <c r="AW209" s="281">
        <v>47</v>
      </c>
      <c r="AX209" s="281">
        <v>48</v>
      </c>
      <c r="AY209" s="281">
        <v>49</v>
      </c>
      <c r="AZ209" s="281">
        <v>50</v>
      </c>
      <c r="BA209" s="281">
        <v>51</v>
      </c>
      <c r="BB209" s="281">
        <v>52</v>
      </c>
      <c r="BC209" s="281">
        <v>53</v>
      </c>
      <c r="BD209" s="281">
        <v>54</v>
      </c>
      <c r="BE209" s="281">
        <v>55</v>
      </c>
      <c r="BF209" s="281">
        <v>56</v>
      </c>
      <c r="BG209" s="281">
        <v>57</v>
      </c>
      <c r="BH209" s="281">
        <v>58</v>
      </c>
      <c r="BI209" s="281">
        <v>59</v>
      </c>
      <c r="BJ209" s="281">
        <v>60</v>
      </c>
    </row>
    <row r="210" spans="1:83" s="39" customFormat="1">
      <c r="B210" s="4" t="str">
        <f>+B180</f>
        <v>POST ENTREGA</v>
      </c>
      <c r="C210" s="501">
        <f>+$C$12</f>
        <v>44075</v>
      </c>
      <c r="D210" s="501">
        <f>DATE(YEAR(C210),MONTH(C210)+1,DAY(C210))</f>
        <v>44105</v>
      </c>
      <c r="E210" s="501">
        <f t="shared" ref="E210:BJ210" si="31">DATE(YEAR(D210),MONTH(D210)+1,DAY(D210))</f>
        <v>44136</v>
      </c>
      <c r="F210" s="501">
        <f t="shared" si="31"/>
        <v>44166</v>
      </c>
      <c r="G210" s="501">
        <f t="shared" si="31"/>
        <v>44197</v>
      </c>
      <c r="H210" s="501">
        <f t="shared" si="31"/>
        <v>44228</v>
      </c>
      <c r="I210" s="501">
        <f t="shared" si="31"/>
        <v>44256</v>
      </c>
      <c r="J210" s="501">
        <f t="shared" si="31"/>
        <v>44287</v>
      </c>
      <c r="K210" s="501">
        <f t="shared" si="31"/>
        <v>44317</v>
      </c>
      <c r="L210" s="501">
        <f t="shared" si="31"/>
        <v>44348</v>
      </c>
      <c r="M210" s="501">
        <f t="shared" si="31"/>
        <v>44378</v>
      </c>
      <c r="N210" s="501">
        <f t="shared" si="31"/>
        <v>44409</v>
      </c>
      <c r="O210" s="501">
        <f t="shared" si="31"/>
        <v>44440</v>
      </c>
      <c r="P210" s="501">
        <f t="shared" si="31"/>
        <v>44470</v>
      </c>
      <c r="Q210" s="501">
        <f t="shared" si="31"/>
        <v>44501</v>
      </c>
      <c r="R210" s="501">
        <f t="shared" si="31"/>
        <v>44531</v>
      </c>
      <c r="S210" s="501">
        <f t="shared" si="31"/>
        <v>44562</v>
      </c>
      <c r="T210" s="501">
        <f t="shared" si="31"/>
        <v>44593</v>
      </c>
      <c r="U210" s="501">
        <f t="shared" si="31"/>
        <v>44621</v>
      </c>
      <c r="V210" s="501">
        <f t="shared" si="31"/>
        <v>44652</v>
      </c>
      <c r="W210" s="501">
        <f t="shared" si="31"/>
        <v>44682</v>
      </c>
      <c r="X210" s="501">
        <f t="shared" si="31"/>
        <v>44713</v>
      </c>
      <c r="Y210" s="501">
        <f t="shared" si="31"/>
        <v>44743</v>
      </c>
      <c r="Z210" s="501">
        <f t="shared" si="31"/>
        <v>44774</v>
      </c>
      <c r="AA210" s="501">
        <f t="shared" si="31"/>
        <v>44805</v>
      </c>
      <c r="AB210" s="501">
        <f t="shared" si="31"/>
        <v>44835</v>
      </c>
      <c r="AC210" s="501">
        <f t="shared" si="31"/>
        <v>44866</v>
      </c>
      <c r="AD210" s="501">
        <f t="shared" si="31"/>
        <v>44896</v>
      </c>
      <c r="AE210" s="501">
        <f t="shared" si="31"/>
        <v>44927</v>
      </c>
      <c r="AF210" s="501">
        <f t="shared" si="31"/>
        <v>44958</v>
      </c>
      <c r="AG210" s="501">
        <f t="shared" si="31"/>
        <v>44986</v>
      </c>
      <c r="AH210" s="501">
        <f t="shared" si="31"/>
        <v>45017</v>
      </c>
      <c r="AI210" s="501">
        <f t="shared" si="31"/>
        <v>45047</v>
      </c>
      <c r="AJ210" s="501">
        <f t="shared" si="31"/>
        <v>45078</v>
      </c>
      <c r="AK210" s="501">
        <f t="shared" si="31"/>
        <v>45108</v>
      </c>
      <c r="AL210" s="501">
        <f t="shared" si="31"/>
        <v>45139</v>
      </c>
      <c r="AM210" s="501">
        <f t="shared" si="31"/>
        <v>45170</v>
      </c>
      <c r="AN210" s="501">
        <f t="shared" si="31"/>
        <v>45200</v>
      </c>
      <c r="AO210" s="501">
        <f t="shared" si="31"/>
        <v>45231</v>
      </c>
      <c r="AP210" s="501">
        <f t="shared" si="31"/>
        <v>45261</v>
      </c>
      <c r="AQ210" s="501">
        <f t="shared" si="31"/>
        <v>45292</v>
      </c>
      <c r="AR210" s="501">
        <f t="shared" si="31"/>
        <v>45323</v>
      </c>
      <c r="AS210" s="501">
        <f t="shared" si="31"/>
        <v>45352</v>
      </c>
      <c r="AT210" s="501">
        <f t="shared" si="31"/>
        <v>45383</v>
      </c>
      <c r="AU210" s="501">
        <f t="shared" si="31"/>
        <v>45413</v>
      </c>
      <c r="AV210" s="501">
        <f t="shared" si="31"/>
        <v>45444</v>
      </c>
      <c r="AW210" s="501">
        <f t="shared" si="31"/>
        <v>45474</v>
      </c>
      <c r="AX210" s="501">
        <f t="shared" si="31"/>
        <v>45505</v>
      </c>
      <c r="AY210" s="501">
        <f t="shared" si="31"/>
        <v>45536</v>
      </c>
      <c r="AZ210" s="501">
        <f t="shared" si="31"/>
        <v>45566</v>
      </c>
      <c r="BA210" s="501">
        <f t="shared" si="31"/>
        <v>45597</v>
      </c>
      <c r="BB210" s="501">
        <f t="shared" si="31"/>
        <v>45627</v>
      </c>
      <c r="BC210" s="501">
        <f t="shared" si="31"/>
        <v>45658</v>
      </c>
      <c r="BD210" s="501">
        <f t="shared" si="31"/>
        <v>45689</v>
      </c>
      <c r="BE210" s="501">
        <f t="shared" si="31"/>
        <v>45717</v>
      </c>
      <c r="BF210" s="501">
        <f t="shared" si="31"/>
        <v>45748</v>
      </c>
      <c r="BG210" s="501">
        <f t="shared" si="31"/>
        <v>45778</v>
      </c>
      <c r="BH210" s="501">
        <f t="shared" si="31"/>
        <v>45809</v>
      </c>
      <c r="BI210" s="501">
        <f t="shared" si="31"/>
        <v>45839</v>
      </c>
      <c r="BJ210" s="501">
        <f t="shared" si="31"/>
        <v>45870</v>
      </c>
      <c r="BL210" s="99"/>
      <c r="BM210" s="1"/>
      <c r="BQ210" s="99"/>
      <c r="BR210" s="1"/>
      <c r="BV210" s="99"/>
    </row>
    <row r="211" spans="1:83" s="241" customFormat="1">
      <c r="A211" s="183">
        <f>SUM(C211:BJ211)</f>
        <v>1</v>
      </c>
      <c r="B211" s="81" t="str">
        <f>+B206</f>
        <v xml:space="preserve">DEPARTAMENTOS </v>
      </c>
      <c r="C211" s="239"/>
      <c r="D211" s="239"/>
      <c r="E211" s="239"/>
      <c r="F211" s="239"/>
      <c r="G211" s="239"/>
      <c r="H211" s="239"/>
      <c r="I211" s="239"/>
      <c r="J211" s="239"/>
      <c r="K211" s="239"/>
      <c r="L211" s="239"/>
      <c r="M211" s="239"/>
      <c r="N211" s="239"/>
      <c r="O211" s="239"/>
      <c r="P211" s="239"/>
      <c r="Q211" s="239"/>
      <c r="R211" s="239"/>
      <c r="S211" s="239"/>
      <c r="T211" s="239"/>
      <c r="U211" s="239"/>
      <c r="V211" s="239"/>
      <c r="W211" s="239"/>
      <c r="X211" s="239"/>
      <c r="Y211" s="239"/>
      <c r="Z211" s="239"/>
      <c r="AA211" s="239"/>
      <c r="AB211" s="239"/>
      <c r="AC211" s="239"/>
      <c r="AD211" s="239"/>
      <c r="AE211" s="239"/>
      <c r="AF211" s="239"/>
      <c r="AG211" s="239">
        <v>1</v>
      </c>
      <c r="AH211" s="240"/>
      <c r="AI211" s="240"/>
      <c r="AJ211" s="240"/>
      <c r="AK211" s="240"/>
      <c r="AL211" s="240"/>
      <c r="AM211" s="240"/>
      <c r="AN211" s="240"/>
      <c r="AO211" s="240"/>
      <c r="AP211" s="240"/>
      <c r="AQ211" s="240"/>
      <c r="AR211" s="240"/>
      <c r="AS211" s="240"/>
      <c r="AT211" s="240"/>
      <c r="AU211" s="240"/>
      <c r="AV211" s="240"/>
      <c r="AW211" s="240"/>
      <c r="AX211" s="240"/>
      <c r="AY211" s="240"/>
      <c r="AZ211" s="240"/>
      <c r="BA211" s="240"/>
      <c r="BB211" s="240"/>
      <c r="BC211" s="240"/>
      <c r="BD211" s="240"/>
      <c r="BE211" s="240"/>
      <c r="BF211" s="240"/>
      <c r="BG211" s="240"/>
      <c r="BH211" s="240"/>
      <c r="BI211" s="240"/>
      <c r="BJ211" s="240"/>
      <c r="BL211" s="240"/>
    </row>
    <row r="212" spans="1:83" s="235" customFormat="1">
      <c r="A212" s="183">
        <f>SUM(C212:BJ212)</f>
        <v>1</v>
      </c>
      <c r="B212" s="81" t="str">
        <f>+B207</f>
        <v>COCHERAS</v>
      </c>
      <c r="C212" s="239"/>
      <c r="D212" s="239"/>
      <c r="E212" s="239"/>
      <c r="F212" s="239"/>
      <c r="G212" s="239"/>
      <c r="H212" s="239"/>
      <c r="I212" s="239"/>
      <c r="J212" s="239"/>
      <c r="K212" s="239"/>
      <c r="L212" s="239"/>
      <c r="M212" s="239"/>
      <c r="N212" s="239"/>
      <c r="O212" s="239"/>
      <c r="P212" s="239"/>
      <c r="Q212" s="239"/>
      <c r="R212" s="239"/>
      <c r="S212" s="239"/>
      <c r="T212" s="239"/>
      <c r="U212" s="239"/>
      <c r="V212" s="239"/>
      <c r="W212" s="239"/>
      <c r="X212" s="239"/>
      <c r="Y212" s="239"/>
      <c r="Z212" s="239"/>
      <c r="AA212" s="239"/>
      <c r="AB212" s="239"/>
      <c r="AC212" s="239"/>
      <c r="AD212" s="239"/>
      <c r="AE212" s="239"/>
      <c r="AF212" s="239"/>
      <c r="AG212" s="239">
        <v>1</v>
      </c>
      <c r="AH212" s="240"/>
      <c r="AI212" s="240"/>
      <c r="AJ212" s="240"/>
      <c r="AK212" s="240"/>
      <c r="AL212" s="240"/>
      <c r="AM212" s="240"/>
      <c r="AN212" s="240"/>
      <c r="AO212" s="240"/>
      <c r="AP212" s="240"/>
      <c r="AQ212" s="240"/>
      <c r="AR212" s="240"/>
      <c r="AS212" s="240"/>
      <c r="AT212" s="240"/>
      <c r="AU212" s="240"/>
      <c r="AV212" s="240"/>
      <c r="AW212" s="240"/>
      <c r="AX212" s="240"/>
      <c r="AY212" s="240"/>
      <c r="AZ212" s="240"/>
      <c r="BA212" s="240"/>
      <c r="BB212" s="240"/>
      <c r="BC212" s="240"/>
      <c r="BD212" s="240"/>
      <c r="BE212" s="240"/>
      <c r="BF212" s="240"/>
      <c r="BG212" s="240"/>
      <c r="BH212" s="240"/>
      <c r="BI212" s="240"/>
      <c r="BJ212" s="240"/>
      <c r="BL212" s="240"/>
      <c r="BM212" s="241"/>
      <c r="BN212" s="241"/>
      <c r="BO212" s="241"/>
      <c r="BP212" s="241"/>
      <c r="BQ212" s="241"/>
      <c r="BR212" s="241"/>
      <c r="BS212" s="241"/>
      <c r="BT212" s="241"/>
      <c r="BU212" s="241"/>
      <c r="BV212" s="241"/>
      <c r="BW212" s="241"/>
      <c r="BX212" s="241"/>
      <c r="BY212" s="241"/>
      <c r="BZ212" s="241"/>
      <c r="CA212" s="241"/>
      <c r="CB212" s="241"/>
      <c r="CC212" s="241"/>
      <c r="CD212" s="241"/>
      <c r="CE212" s="241"/>
    </row>
    <row r="213" spans="1:83">
      <c r="A213" s="182"/>
      <c r="B213" s="2" t="s">
        <v>199</v>
      </c>
      <c r="D213" s="182"/>
      <c r="E213" s="182"/>
      <c r="F213" s="182"/>
      <c r="G213" s="182"/>
      <c r="H213" s="182"/>
      <c r="I213" s="182"/>
      <c r="J213" s="182"/>
      <c r="K213" s="182"/>
      <c r="L213" s="182"/>
      <c r="M213" s="182"/>
      <c r="N213" s="182"/>
      <c r="O213" s="182"/>
      <c r="P213" s="182"/>
      <c r="Q213" s="182"/>
      <c r="R213" s="182"/>
      <c r="S213" s="182"/>
      <c r="T213" s="182"/>
      <c r="U213" s="182"/>
      <c r="V213" s="182"/>
      <c r="W213" s="182"/>
      <c r="X213" s="182"/>
      <c r="Y213" s="182"/>
      <c r="Z213" s="182"/>
      <c r="AA213" s="182"/>
      <c r="AB213" s="182"/>
      <c r="AC213" s="182"/>
      <c r="AD213" s="182"/>
      <c r="AE213" s="182"/>
      <c r="AF213" s="182"/>
      <c r="AG213" s="182"/>
      <c r="AH213" s="182"/>
      <c r="AI213" s="182"/>
      <c r="AJ213" s="182"/>
      <c r="AK213" s="182"/>
      <c r="AL213" s="182"/>
      <c r="AM213" s="182"/>
      <c r="AN213" s="182"/>
      <c r="AO213" s="182"/>
      <c r="AP213" s="182"/>
      <c r="AQ213" s="182"/>
      <c r="AR213" s="182"/>
      <c r="AS213" s="182"/>
      <c r="AT213" s="182"/>
      <c r="AU213" s="182"/>
      <c r="AV213" s="182"/>
      <c r="AW213" s="182"/>
      <c r="AX213" s="182"/>
      <c r="AY213" s="182"/>
      <c r="AZ213" s="182"/>
      <c r="BA213" s="182"/>
      <c r="BB213" s="182"/>
      <c r="BC213" s="182"/>
      <c r="BD213" s="182"/>
      <c r="BE213" s="182"/>
      <c r="BF213" s="182"/>
      <c r="BG213" s="182"/>
      <c r="BH213" s="182"/>
      <c r="BI213" s="182"/>
      <c r="BJ213" s="182"/>
      <c r="BK213" s="182"/>
    </row>
    <row r="214" spans="1:83" s="39" customFormat="1">
      <c r="B214" s="282">
        <f>+J192-1</f>
        <v>36</v>
      </c>
      <c r="C214" s="280" t="str">
        <f>+B211</f>
        <v xml:space="preserve">DEPARTAMENTOS </v>
      </c>
      <c r="D214" s="44"/>
      <c r="E214" s="249"/>
      <c r="F214" s="249"/>
      <c r="G214" s="249"/>
      <c r="H214" s="249"/>
      <c r="I214" s="44"/>
      <c r="J214" s="44"/>
      <c r="K214" s="44"/>
      <c r="L214" s="44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</row>
    <row r="215" spans="1:83" s="39" customFormat="1">
      <c r="B215" s="282">
        <f>+J194-1</f>
        <v>36</v>
      </c>
      <c r="C215" s="280" t="str">
        <f>+B212</f>
        <v>COCHERAS</v>
      </c>
      <c r="D215" s="44"/>
      <c r="E215" s="249"/>
      <c r="F215" s="249"/>
      <c r="G215" s="249"/>
      <c r="H215" s="249"/>
      <c r="I215" s="44"/>
      <c r="J215" s="44"/>
      <c r="K215" s="44"/>
      <c r="L215" s="44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</row>
    <row r="216" spans="1:83" s="39" customFormat="1">
      <c r="B216" s="1"/>
      <c r="C216" s="248"/>
      <c r="D216" s="44"/>
      <c r="E216" s="249"/>
      <c r="F216" s="249"/>
      <c r="G216" s="249"/>
      <c r="H216" s="249"/>
      <c r="I216" s="44"/>
      <c r="J216" s="44"/>
      <c r="K216" s="44"/>
      <c r="L216" s="44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</row>
    <row r="217" spans="1:83" s="39" customFormat="1">
      <c r="B217" s="1"/>
      <c r="C217" s="248"/>
      <c r="D217" s="44"/>
      <c r="E217" s="249"/>
      <c r="F217" s="249"/>
      <c r="G217" s="249"/>
      <c r="H217" s="249"/>
      <c r="I217" s="44"/>
      <c r="J217" s="44"/>
      <c r="K217" s="44"/>
      <c r="L217" s="44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</row>
    <row r="218" spans="1:83" ht="18.75" customHeight="1">
      <c r="B218" s="440" t="s">
        <v>81</v>
      </c>
      <c r="C218" s="117"/>
      <c r="D218" s="117"/>
      <c r="E218" s="117"/>
      <c r="F218" s="117"/>
      <c r="G218" s="117"/>
      <c r="H218" s="117"/>
      <c r="I218" s="118"/>
      <c r="J218" s="118"/>
      <c r="K218" s="118"/>
      <c r="L218" s="118"/>
      <c r="M218" s="118"/>
    </row>
    <row r="219" spans="1:83">
      <c r="A219" s="182"/>
      <c r="B219" s="4"/>
    </row>
    <row r="220" spans="1:83">
      <c r="A220" s="182"/>
      <c r="B220" s="26" t="s">
        <v>60</v>
      </c>
      <c r="C220" s="254">
        <v>10000</v>
      </c>
      <c r="D220" s="26" t="s">
        <v>63</v>
      </c>
      <c r="E220" s="5"/>
      <c r="F220" s="3"/>
      <c r="G220" s="3"/>
      <c r="H220" s="3"/>
      <c r="K220" s="46"/>
      <c r="L220" s="46"/>
      <c r="M220" s="46"/>
      <c r="N220" s="46"/>
      <c r="O220" s="46"/>
    </row>
    <row r="221" spans="1:83">
      <c r="A221" s="182"/>
      <c r="K221" s="46"/>
      <c r="L221" s="46"/>
      <c r="M221" s="46"/>
      <c r="N221" s="46"/>
      <c r="O221" s="46"/>
    </row>
    <row r="222" spans="1:83" ht="25.5">
      <c r="C222" s="3" t="s">
        <v>68</v>
      </c>
      <c r="D222" s="3"/>
      <c r="E222" s="3"/>
      <c r="F222" s="3"/>
      <c r="G222" s="3"/>
      <c r="J222" s="51"/>
      <c r="K222" s="46"/>
      <c r="L222" s="46"/>
      <c r="M222" s="46"/>
      <c r="N222" s="46"/>
    </row>
    <row r="223" spans="1:83">
      <c r="B223" s="1" t="s">
        <v>61</v>
      </c>
      <c r="C223" s="226">
        <f>IF('Inputs  Base0'!$C$226="Valor absoluto",C227,IF('Inputs  Base0'!$C$226="% de Ganancia Bruta",'Inputs  Base0'!$C$232*'CF+EERR  Base0'!C5,IF('Inputs  Base0'!$C$226="% de Ganancia Neta",'Inputs  Base0'!$C$233*(C5-C179-C180),0)))</f>
        <v>233711325</v>
      </c>
      <c r="D223" s="5"/>
      <c r="E223" s="5"/>
      <c r="F223" s="5"/>
      <c r="G223" s="5"/>
      <c r="J223" s="51"/>
      <c r="K223" s="46"/>
      <c r="L223" s="46"/>
      <c r="M223" s="46"/>
      <c r="N223" s="46"/>
    </row>
    <row r="224" spans="1:83">
      <c r="C224" s="5"/>
      <c r="D224" s="150"/>
      <c r="E224" s="45"/>
      <c r="J224" s="51"/>
      <c r="K224" s="46"/>
      <c r="L224" s="46"/>
      <c r="M224" s="46"/>
      <c r="N224" s="46"/>
    </row>
    <row r="225" spans="1:83">
      <c r="C225" s="5"/>
      <c r="D225" s="5"/>
      <c r="E225" s="150"/>
      <c r="F225" s="45"/>
      <c r="K225" s="51"/>
      <c r="L225" s="46"/>
      <c r="M225" s="46"/>
      <c r="N225" s="46"/>
      <c r="O225" s="46"/>
    </row>
    <row r="226" spans="1:83">
      <c r="B226" s="1" t="s">
        <v>140</v>
      </c>
      <c r="C226" s="242" t="s">
        <v>141</v>
      </c>
      <c r="D226" s="5"/>
      <c r="E226" s="150"/>
      <c r="F226" s="45"/>
      <c r="K226" s="51"/>
      <c r="L226" s="46"/>
      <c r="M226" s="46"/>
      <c r="N226" s="46"/>
      <c r="O226" s="46"/>
    </row>
    <row r="227" spans="1:83">
      <c r="B227" s="1" t="s">
        <v>141</v>
      </c>
      <c r="C227" s="226">
        <f>+C228*(1+C229+C230)</f>
        <v>233711325</v>
      </c>
      <c r="D227" s="5"/>
      <c r="E227" s="150"/>
      <c r="F227" s="45"/>
      <c r="K227" s="51"/>
      <c r="L227" s="46"/>
      <c r="M227" s="46"/>
      <c r="N227" s="46"/>
      <c r="O227" s="46"/>
    </row>
    <row r="228" spans="1:83">
      <c r="B228" s="1" t="s">
        <v>184</v>
      </c>
      <c r="C228" s="470">
        <v>229128750</v>
      </c>
      <c r="D228" s="5"/>
      <c r="E228" s="150"/>
      <c r="F228" s="45"/>
      <c r="K228" s="51"/>
      <c r="L228" s="46"/>
      <c r="M228" s="46"/>
      <c r="N228" s="46"/>
      <c r="O228" s="46"/>
    </row>
    <row r="229" spans="1:83">
      <c r="B229" s="1" t="s">
        <v>185</v>
      </c>
      <c r="C229" s="275">
        <v>0.01</v>
      </c>
      <c r="D229" s="5"/>
      <c r="E229" s="150"/>
      <c r="F229" s="45"/>
      <c r="K229" s="51"/>
      <c r="L229" s="46"/>
      <c r="M229" s="46"/>
      <c r="N229" s="46"/>
      <c r="O229" s="46"/>
    </row>
    <row r="230" spans="1:83">
      <c r="B230" s="1" t="s">
        <v>186</v>
      </c>
      <c r="C230" s="275">
        <v>0.01</v>
      </c>
      <c r="D230" s="5"/>
      <c r="E230" s="150"/>
      <c r="F230" s="45"/>
      <c r="K230" s="51"/>
      <c r="L230" s="46"/>
      <c r="M230" s="46"/>
      <c r="N230" s="46"/>
      <c r="O230" s="46"/>
    </row>
    <row r="231" spans="1:83">
      <c r="B231" s="1" t="s">
        <v>435</v>
      </c>
      <c r="C231" s="502">
        <v>44986</v>
      </c>
      <c r="D231" s="47" t="s">
        <v>450</v>
      </c>
      <c r="E231" s="482">
        <v>1</v>
      </c>
      <c r="F231" s="45"/>
      <c r="K231" s="51"/>
      <c r="L231" s="46"/>
      <c r="M231" s="46"/>
      <c r="N231" s="46"/>
      <c r="O231" s="46"/>
    </row>
    <row r="232" spans="1:83">
      <c r="B232" s="1" t="s">
        <v>142</v>
      </c>
      <c r="C232" s="239">
        <v>0.12</v>
      </c>
      <c r="D232" s="5"/>
      <c r="E232" s="150"/>
      <c r="F232" s="45"/>
      <c r="K232" s="51"/>
      <c r="L232" s="46"/>
      <c r="M232" s="46"/>
      <c r="N232" s="46"/>
      <c r="O232" s="46"/>
    </row>
    <row r="233" spans="1:83">
      <c r="B233" s="1" t="s">
        <v>143</v>
      </c>
      <c r="C233" s="239">
        <v>0</v>
      </c>
      <c r="D233" s="5"/>
      <c r="E233" s="150"/>
      <c r="F233" s="45"/>
      <c r="K233" s="51"/>
      <c r="L233" s="46"/>
      <c r="M233" s="46"/>
      <c r="N233" s="46"/>
      <c r="O233" s="46"/>
    </row>
    <row r="234" spans="1:83" s="39" customFormat="1">
      <c r="B234" s="1"/>
      <c r="C234" s="81"/>
      <c r="D234" s="5"/>
      <c r="E234" s="85"/>
      <c r="F234" s="45"/>
      <c r="G234" s="1"/>
      <c r="H234" s="1"/>
      <c r="I234" s="1"/>
      <c r="J234" s="1"/>
      <c r="K234" s="51"/>
      <c r="L234" s="46"/>
      <c r="M234" s="46"/>
      <c r="N234" s="46"/>
      <c r="O234" s="46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</row>
    <row r="235" spans="1:83" s="39" customFormat="1">
      <c r="B235" s="1"/>
      <c r="C235" s="501">
        <f>+$C$12</f>
        <v>44075</v>
      </c>
      <c r="D235" s="501">
        <f>DATE(YEAR(C235),MONTH(C235)+1,DAY(C235))</f>
        <v>44105</v>
      </c>
      <c r="E235" s="501">
        <f t="shared" ref="E235:BJ235" si="32">DATE(YEAR(D235),MONTH(D235)+1,DAY(D235))</f>
        <v>44136</v>
      </c>
      <c r="F235" s="501">
        <f t="shared" si="32"/>
        <v>44166</v>
      </c>
      <c r="G235" s="501">
        <f t="shared" si="32"/>
        <v>44197</v>
      </c>
      <c r="H235" s="501">
        <f t="shared" si="32"/>
        <v>44228</v>
      </c>
      <c r="I235" s="501">
        <f t="shared" si="32"/>
        <v>44256</v>
      </c>
      <c r="J235" s="501">
        <f t="shared" si="32"/>
        <v>44287</v>
      </c>
      <c r="K235" s="501">
        <f t="shared" si="32"/>
        <v>44317</v>
      </c>
      <c r="L235" s="501">
        <f t="shared" si="32"/>
        <v>44348</v>
      </c>
      <c r="M235" s="501">
        <f t="shared" si="32"/>
        <v>44378</v>
      </c>
      <c r="N235" s="501">
        <f t="shared" si="32"/>
        <v>44409</v>
      </c>
      <c r="O235" s="501">
        <f t="shared" si="32"/>
        <v>44440</v>
      </c>
      <c r="P235" s="501">
        <f t="shared" si="32"/>
        <v>44470</v>
      </c>
      <c r="Q235" s="501">
        <f t="shared" si="32"/>
        <v>44501</v>
      </c>
      <c r="R235" s="501">
        <f t="shared" si="32"/>
        <v>44531</v>
      </c>
      <c r="S235" s="501">
        <f t="shared" si="32"/>
        <v>44562</v>
      </c>
      <c r="T235" s="501">
        <f t="shared" si="32"/>
        <v>44593</v>
      </c>
      <c r="U235" s="501">
        <f t="shared" si="32"/>
        <v>44621</v>
      </c>
      <c r="V235" s="501">
        <f t="shared" si="32"/>
        <v>44652</v>
      </c>
      <c r="W235" s="501">
        <f t="shared" si="32"/>
        <v>44682</v>
      </c>
      <c r="X235" s="501">
        <f t="shared" si="32"/>
        <v>44713</v>
      </c>
      <c r="Y235" s="501">
        <f t="shared" si="32"/>
        <v>44743</v>
      </c>
      <c r="Z235" s="501">
        <f t="shared" si="32"/>
        <v>44774</v>
      </c>
      <c r="AA235" s="501">
        <f t="shared" si="32"/>
        <v>44805</v>
      </c>
      <c r="AB235" s="501">
        <f t="shared" si="32"/>
        <v>44835</v>
      </c>
      <c r="AC235" s="501">
        <f t="shared" si="32"/>
        <v>44866</v>
      </c>
      <c r="AD235" s="501">
        <f t="shared" si="32"/>
        <v>44896</v>
      </c>
      <c r="AE235" s="501">
        <f t="shared" si="32"/>
        <v>44927</v>
      </c>
      <c r="AF235" s="501">
        <f t="shared" si="32"/>
        <v>44958</v>
      </c>
      <c r="AG235" s="501">
        <f t="shared" si="32"/>
        <v>44986</v>
      </c>
      <c r="AH235" s="501">
        <f t="shared" si="32"/>
        <v>45017</v>
      </c>
      <c r="AI235" s="501">
        <f t="shared" si="32"/>
        <v>45047</v>
      </c>
      <c r="AJ235" s="501">
        <f t="shared" si="32"/>
        <v>45078</v>
      </c>
      <c r="AK235" s="501">
        <f t="shared" si="32"/>
        <v>45108</v>
      </c>
      <c r="AL235" s="501">
        <f t="shared" si="32"/>
        <v>45139</v>
      </c>
      <c r="AM235" s="501">
        <f t="shared" si="32"/>
        <v>45170</v>
      </c>
      <c r="AN235" s="501">
        <f t="shared" si="32"/>
        <v>45200</v>
      </c>
      <c r="AO235" s="501">
        <f t="shared" si="32"/>
        <v>45231</v>
      </c>
      <c r="AP235" s="501">
        <f t="shared" si="32"/>
        <v>45261</v>
      </c>
      <c r="AQ235" s="501">
        <f t="shared" si="32"/>
        <v>45292</v>
      </c>
      <c r="AR235" s="501">
        <f t="shared" si="32"/>
        <v>45323</v>
      </c>
      <c r="AS235" s="501">
        <f t="shared" si="32"/>
        <v>45352</v>
      </c>
      <c r="AT235" s="501">
        <f t="shared" si="32"/>
        <v>45383</v>
      </c>
      <c r="AU235" s="501">
        <f t="shared" si="32"/>
        <v>45413</v>
      </c>
      <c r="AV235" s="501">
        <f t="shared" si="32"/>
        <v>45444</v>
      </c>
      <c r="AW235" s="501">
        <f t="shared" si="32"/>
        <v>45474</v>
      </c>
      <c r="AX235" s="501">
        <f t="shared" si="32"/>
        <v>45505</v>
      </c>
      <c r="AY235" s="501">
        <f t="shared" si="32"/>
        <v>45536</v>
      </c>
      <c r="AZ235" s="501">
        <f t="shared" si="32"/>
        <v>45566</v>
      </c>
      <c r="BA235" s="501">
        <f t="shared" si="32"/>
        <v>45597</v>
      </c>
      <c r="BB235" s="501">
        <f t="shared" si="32"/>
        <v>45627</v>
      </c>
      <c r="BC235" s="501">
        <f t="shared" si="32"/>
        <v>45658</v>
      </c>
      <c r="BD235" s="501">
        <f t="shared" si="32"/>
        <v>45689</v>
      </c>
      <c r="BE235" s="501">
        <f t="shared" si="32"/>
        <v>45717</v>
      </c>
      <c r="BF235" s="501">
        <f t="shared" si="32"/>
        <v>45748</v>
      </c>
      <c r="BG235" s="501">
        <f t="shared" si="32"/>
        <v>45778</v>
      </c>
      <c r="BH235" s="501">
        <f t="shared" si="32"/>
        <v>45809</v>
      </c>
      <c r="BI235" s="501">
        <f t="shared" si="32"/>
        <v>45839</v>
      </c>
      <c r="BJ235" s="501">
        <f t="shared" si="32"/>
        <v>45870</v>
      </c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</row>
    <row r="236" spans="1:83" s="241" customFormat="1">
      <c r="A236" s="456">
        <f>+SUM(C236:XFD236)-C227</f>
        <v>0</v>
      </c>
      <c r="B236" s="5" t="s">
        <v>144</v>
      </c>
      <c r="C236" s="51">
        <f>IF($C$227=0,0,IF($C$231=C$235,($C$227/$E$231),0))</f>
        <v>0</v>
      </c>
      <c r="D236" s="51">
        <f>IF(IF($C$227=0,0,IF($C$231=D$235,($C$227/$E$231),IF(SUM($C236:C236)&gt;0,IF(COUNTIF($C236:C236,"&gt;0")&lt;$E$231,($C$227/$E$231),0))))=FALSE,0,IF($C$227=0,0,IF($C$231=D$235,($C$227/$E$231),IF(SUM($C236:C236)&gt;0,IF(COUNTIF($C236:C236,"&gt;0")&lt;$E$231,($C$227/$E$231),0)))))</f>
        <v>0</v>
      </c>
      <c r="E236" s="51">
        <f>IF(IF($C$227=0,0,IF($C$231=E$235,($C$227/$E$231),IF(SUM($C236:D236)&gt;0,IF(COUNTIF($C236:D236,"&gt;0")&lt;$E$231,($C$227/$E$231),0))))=FALSE,0,IF($C$227=0,0,IF($C$231=E$235,($C$227/$E$231),IF(SUM($C236:D236)&gt;0,IF(COUNTIF($C236:D236,"&gt;0")&lt;$E$231,($C$227/$E$231),0)))))</f>
        <v>0</v>
      </c>
      <c r="F236" s="51">
        <f>IF(IF($C$227=0,0,IF($C$231=F$235,($C$227/$E$231),IF(SUM($C236:E236)&gt;0,IF(COUNTIF($C236:E236,"&gt;0")&lt;$E$231,($C$227/$E$231),0))))=FALSE,0,IF($C$227=0,0,IF($C$231=F$235,($C$227/$E$231),IF(SUM($C236:E236)&gt;0,IF(COUNTIF($C236:E236,"&gt;0")&lt;$E$231,($C$227/$E$231),0)))))</f>
        <v>0</v>
      </c>
      <c r="G236" s="51">
        <f>IF(IF($C$227=0,0,IF($C$231=G$235,($C$227/$E$231),IF(SUM($C236:F236)&gt;0,IF(COUNTIF($C236:F236,"&gt;0")&lt;$E$231,($C$227/$E$231),0))))=FALSE,0,IF($C$227=0,0,IF($C$231=G$235,($C$227/$E$231),IF(SUM($C236:F236)&gt;0,IF(COUNTIF($C236:F236,"&gt;0")&lt;$E$231,($C$227/$E$231),0)))))</f>
        <v>0</v>
      </c>
      <c r="H236" s="51">
        <f>IF(IF($C$227=0,0,IF($C$231=H$235,($C$227/$E$231),IF(SUM($C236:G236)&gt;0,IF(COUNTIF($C236:G236,"&gt;0")&lt;$E$231,($C$227/$E$231),0))))=FALSE,0,IF($C$227=0,0,IF($C$231=H$235,($C$227/$E$231),IF(SUM($C236:G236)&gt;0,IF(COUNTIF($C236:G236,"&gt;0")&lt;$E$231,($C$227/$E$231),0)))))</f>
        <v>0</v>
      </c>
      <c r="I236" s="51">
        <f>IF(IF($C$227=0,0,IF($C$231=I$235,($C$227/$E$231),IF(SUM($C236:H236)&gt;0,IF(COUNTIF($C236:H236,"&gt;0")&lt;$E$231,($C$227/$E$231),0))))=FALSE,0,IF($C$227=0,0,IF($C$231=I$235,($C$227/$E$231),IF(SUM($C236:H236)&gt;0,IF(COUNTIF($C236:H236,"&gt;0")&lt;$E$231,($C$227/$E$231),0)))))</f>
        <v>0</v>
      </c>
      <c r="J236" s="51">
        <f>IF(IF($C$227=0,0,IF($C$231=J$235,($C$227/$E$231),IF(SUM($C236:I236)&gt;0,IF(COUNTIF($C236:I236,"&gt;0")&lt;$E$231,($C$227/$E$231),0))))=FALSE,0,IF($C$227=0,0,IF($C$231=J$235,($C$227/$E$231),IF(SUM($C236:I236)&gt;0,IF(COUNTIF($C236:I236,"&gt;0")&lt;$E$231,($C$227/$E$231),0)))))</f>
        <v>0</v>
      </c>
      <c r="K236" s="51">
        <f>IF(IF($C$227=0,0,IF($C$231=K$235,($C$227/$E$231),IF(SUM($C236:J236)&gt;0,IF(COUNTIF($C236:J236,"&gt;0")&lt;$E$231,($C$227/$E$231),0))))=FALSE,0,IF($C$227=0,0,IF($C$231=K$235,($C$227/$E$231),IF(SUM($C236:J236)&gt;0,IF(COUNTIF($C236:J236,"&gt;0")&lt;$E$231,($C$227/$E$231),0)))))</f>
        <v>0</v>
      </c>
      <c r="L236" s="51">
        <f>IF(IF($C$227=0,0,IF($C$231=L$235,($C$227/$E$231),IF(SUM($C236:K236)&gt;0,IF(COUNTIF($C236:K236,"&gt;0")&lt;$E$231,($C$227/$E$231),0))))=FALSE,0,IF($C$227=0,0,IF($C$231=L$235,($C$227/$E$231),IF(SUM($C236:K236)&gt;0,IF(COUNTIF($C236:K236,"&gt;0")&lt;$E$231,($C$227/$E$231),0)))))</f>
        <v>0</v>
      </c>
      <c r="M236" s="51">
        <f>IF(IF($C$227=0,0,IF($C$231=M$235,($C$227/$E$231),IF(SUM($C236:L236)&gt;0,IF(COUNTIF($C236:L236,"&gt;0")&lt;$E$231,($C$227/$E$231),0))))=FALSE,0,IF($C$227=0,0,IF($C$231=M$235,($C$227/$E$231),IF(SUM($C236:L236)&gt;0,IF(COUNTIF($C236:L236,"&gt;0")&lt;$E$231,($C$227/$E$231),0)))))</f>
        <v>0</v>
      </c>
      <c r="N236" s="51">
        <f>IF(IF($C$227=0,0,IF($C$231=N$235,($C$227/$E$231),IF(SUM($C236:M236)&gt;0,IF(COUNTIF($C236:M236,"&gt;0")&lt;$E$231,($C$227/$E$231),0))))=FALSE,0,IF($C$227=0,0,IF($C$231=N$235,($C$227/$E$231),IF(SUM($C236:M236)&gt;0,IF(COUNTIF($C236:M236,"&gt;0")&lt;$E$231,($C$227/$E$231),0)))))</f>
        <v>0</v>
      </c>
      <c r="O236" s="51">
        <f>IF(IF($C$227=0,0,IF($C$231=O$235,($C$227/$E$231),IF(SUM($C236:N236)&gt;0,IF(COUNTIF($C236:N236,"&gt;0")&lt;$E$231,($C$227/$E$231),0))))=FALSE,0,IF($C$227=0,0,IF($C$231=O$235,($C$227/$E$231),IF(SUM($C236:N236)&gt;0,IF(COUNTIF($C236:N236,"&gt;0")&lt;$E$231,($C$227/$E$231),0)))))</f>
        <v>0</v>
      </c>
      <c r="P236" s="51">
        <f>IF(IF($C$227=0,0,IF($C$231=P$235,($C$227/$E$231),IF(SUM($C236:O236)&gt;0,IF(COUNTIF($C236:O236,"&gt;0")&lt;$E$231,($C$227/$E$231),0))))=FALSE,0,IF($C$227=0,0,IF($C$231=P$235,($C$227/$E$231),IF(SUM($C236:O236)&gt;0,IF(COUNTIF($C236:O236,"&gt;0")&lt;$E$231,($C$227/$E$231),0)))))</f>
        <v>0</v>
      </c>
      <c r="Q236" s="51">
        <f>IF(IF($C$227=0,0,IF($C$231=Q$235,($C$227/$E$231),IF(SUM($C236:P236)&gt;0,IF(COUNTIF($C236:P236,"&gt;0")&lt;$E$231,($C$227/$E$231),0))))=FALSE,0,IF($C$227=0,0,IF($C$231=Q$235,($C$227/$E$231),IF(SUM($C236:P236)&gt;0,IF(COUNTIF($C236:P236,"&gt;0")&lt;$E$231,($C$227/$E$231),0)))))</f>
        <v>0</v>
      </c>
      <c r="R236" s="51">
        <f>IF(IF($C$227=0,0,IF($C$231=R$235,($C$227/$E$231),IF(SUM($C236:Q236)&gt;0,IF(COUNTIF($C236:Q236,"&gt;0")&lt;$E$231,($C$227/$E$231),0))))=FALSE,0,IF($C$227=0,0,IF($C$231=R$235,($C$227/$E$231),IF(SUM($C236:Q236)&gt;0,IF(COUNTIF($C236:Q236,"&gt;0")&lt;$E$231,($C$227/$E$231),0)))))</f>
        <v>0</v>
      </c>
      <c r="S236" s="51">
        <f>IF(IF($C$227=0,0,IF($C$231=S$235,($C$227/$E$231),IF(SUM($C236:R236)&gt;0,IF(COUNTIF($C236:R236,"&gt;0")&lt;$E$231,($C$227/$E$231),0))))=FALSE,0,IF($C$227=0,0,IF($C$231=S$235,($C$227/$E$231),IF(SUM($C236:R236)&gt;0,IF(COUNTIF($C236:R236,"&gt;0")&lt;$E$231,($C$227/$E$231),0)))))</f>
        <v>0</v>
      </c>
      <c r="T236" s="51">
        <f>IF(IF($C$227=0,0,IF($C$231=T$235,($C$227/$E$231),IF(SUM($C236:S236)&gt;0,IF(COUNTIF($C236:S236,"&gt;0")&lt;$E$231,($C$227/$E$231),0))))=FALSE,0,IF($C$227=0,0,IF($C$231=T$235,($C$227/$E$231),IF(SUM($C236:S236)&gt;0,IF(COUNTIF($C236:S236,"&gt;0")&lt;$E$231,($C$227/$E$231),0)))))</f>
        <v>0</v>
      </c>
      <c r="U236" s="51">
        <f>IF(IF($C$227=0,0,IF($C$231=U$235,($C$227/$E$231),IF(SUM($C236:T236)&gt;0,IF(COUNTIF($C236:T236,"&gt;0")&lt;$E$231,($C$227/$E$231),0))))=FALSE,0,IF($C$227=0,0,IF($C$231=U$235,($C$227/$E$231),IF(SUM($C236:T236)&gt;0,IF(COUNTIF($C236:T236,"&gt;0")&lt;$E$231,($C$227/$E$231),0)))))</f>
        <v>0</v>
      </c>
      <c r="V236" s="51">
        <f>IF(IF($C$227=0,0,IF($C$231=V$235,($C$227/$E$231),IF(SUM($C236:U236)&gt;0,IF(COUNTIF($C236:U236,"&gt;0")&lt;$E$231,($C$227/$E$231),0))))=FALSE,0,IF($C$227=0,0,IF($C$231=V$235,($C$227/$E$231),IF(SUM($C236:U236)&gt;0,IF(COUNTIF($C236:U236,"&gt;0")&lt;$E$231,($C$227/$E$231),0)))))</f>
        <v>0</v>
      </c>
      <c r="W236" s="51">
        <f>IF(IF($C$227=0,0,IF($C$231=W$235,($C$227/$E$231),IF(SUM($C236:V236)&gt;0,IF(COUNTIF($C236:V236,"&gt;0")&lt;$E$231,($C$227/$E$231),0))))=FALSE,0,IF($C$227=0,0,IF($C$231=W$235,($C$227/$E$231),IF(SUM($C236:V236)&gt;0,IF(COUNTIF($C236:V236,"&gt;0")&lt;$E$231,($C$227/$E$231),0)))))</f>
        <v>0</v>
      </c>
      <c r="X236" s="51">
        <f>IF(IF($C$227=0,0,IF($C$231=X$235,($C$227/$E$231),IF(SUM($C236:W236)&gt;0,IF(COUNTIF($C236:W236,"&gt;0")&lt;$E$231,($C$227/$E$231),0))))=FALSE,0,IF($C$227=0,0,IF($C$231=X$235,($C$227/$E$231),IF(SUM($C236:W236)&gt;0,IF(COUNTIF($C236:W236,"&gt;0")&lt;$E$231,($C$227/$E$231),0)))))</f>
        <v>0</v>
      </c>
      <c r="Y236" s="51">
        <f>IF(IF($C$227=0,0,IF($C$231=Y$235,($C$227/$E$231),IF(SUM($C236:X236)&gt;0,IF(COUNTIF($C236:X236,"&gt;0")&lt;$E$231,($C$227/$E$231),0))))=FALSE,0,IF($C$227=0,0,IF($C$231=Y$235,($C$227/$E$231),IF(SUM($C236:X236)&gt;0,IF(COUNTIF($C236:X236,"&gt;0")&lt;$E$231,($C$227/$E$231),0)))))</f>
        <v>0</v>
      </c>
      <c r="Z236" s="51">
        <f>IF(IF($C$227=0,0,IF($C$231=Z$235,($C$227/$E$231),IF(SUM($C236:Y236)&gt;0,IF(COUNTIF($C236:Y236,"&gt;0")&lt;$E$231,($C$227/$E$231),0))))=FALSE,0,IF($C$227=0,0,IF($C$231=Z$235,($C$227/$E$231),IF(SUM($C236:Y236)&gt;0,IF(COUNTIF($C236:Y236,"&gt;0")&lt;$E$231,($C$227/$E$231),0)))))</f>
        <v>0</v>
      </c>
      <c r="AA236" s="51">
        <f>IF(IF($C$227=0,0,IF($C$231=AA$235,($C$227/$E$231),IF(SUM($C236:Z236)&gt;0,IF(COUNTIF($C236:Z236,"&gt;0")&lt;$E$231,($C$227/$E$231),0))))=FALSE,0,IF($C$227=0,0,IF($C$231=AA$235,($C$227/$E$231),IF(SUM($C236:Z236)&gt;0,IF(COUNTIF($C236:Z236,"&gt;0")&lt;$E$231,($C$227/$E$231),0)))))</f>
        <v>0</v>
      </c>
      <c r="AB236" s="51">
        <f>IF(IF($C$227=0,0,IF($C$231=AB$235,($C$227/$E$231),IF(SUM($C236:AA236)&gt;0,IF(COUNTIF($C236:AA236,"&gt;0")&lt;$E$231,($C$227/$E$231),0))))=FALSE,0,IF($C$227=0,0,IF($C$231=AB$235,($C$227/$E$231),IF(SUM($C236:AA236)&gt;0,IF(COUNTIF($C236:AA236,"&gt;0")&lt;$E$231,($C$227/$E$231),0)))))</f>
        <v>0</v>
      </c>
      <c r="AC236" s="51">
        <f>IF(IF($C$227=0,0,IF($C$231=AC$235,($C$227/$E$231),IF(SUM($C236:AB236)&gt;0,IF(COUNTIF($C236:AB236,"&gt;0")&lt;$E$231,($C$227/$E$231),0))))=FALSE,0,IF($C$227=0,0,IF($C$231=AC$235,($C$227/$E$231),IF(SUM($C236:AB236)&gt;0,IF(COUNTIF($C236:AB236,"&gt;0")&lt;$E$231,($C$227/$E$231),0)))))</f>
        <v>0</v>
      </c>
      <c r="AD236" s="51">
        <f>IF(IF($C$227=0,0,IF($C$231=AD$235,($C$227/$E$231),IF(SUM($C236:AC236)&gt;0,IF(COUNTIF($C236:AC236,"&gt;0")&lt;$E$231,($C$227/$E$231),0))))=FALSE,0,IF($C$227=0,0,IF($C$231=AD$235,($C$227/$E$231),IF(SUM($C236:AC236)&gt;0,IF(COUNTIF($C236:AC236,"&gt;0")&lt;$E$231,($C$227/$E$231),0)))))</f>
        <v>0</v>
      </c>
      <c r="AE236" s="51">
        <f>IF(IF($C$227=0,0,IF($C$231=AE$235,($C$227/$E$231),IF(SUM($C236:AD236)&gt;0,IF(COUNTIF($C236:AD236,"&gt;0")&lt;$E$231,($C$227/$E$231),0))))=FALSE,0,IF($C$227=0,0,IF($C$231=AE$235,($C$227/$E$231),IF(SUM($C236:AD236)&gt;0,IF(COUNTIF($C236:AD236,"&gt;0")&lt;$E$231,($C$227/$E$231),0)))))</f>
        <v>0</v>
      </c>
      <c r="AF236" s="51">
        <f>IF(IF($C$227=0,0,IF($C$231=AF$235,($C$227/$E$231),IF(SUM($C236:AE236)&gt;0,IF(COUNTIF($C236:AE236,"&gt;0")&lt;$E$231,($C$227/$E$231),0))))=FALSE,0,IF($C$227=0,0,IF($C$231=AF$235,($C$227/$E$231),IF(SUM($C236:AE236)&gt;0,IF(COUNTIF($C236:AE236,"&gt;0")&lt;$E$231,($C$227/$E$231),0)))))</f>
        <v>0</v>
      </c>
      <c r="AG236" s="51">
        <f>IF(IF($C$227=0,0,IF($C$231=AG$235,($C$227/$E$231),IF(SUM($C236:AF236)&gt;0,IF(COUNTIF($C236:AF236,"&gt;0")&lt;$E$231,($C$227/$E$231),0))))=FALSE,0,IF($C$227=0,0,IF($C$231=AG$235,($C$227/$E$231),IF(SUM($C236:AF236)&gt;0,IF(COUNTIF($C236:AF236,"&gt;0")&lt;$E$231,($C$227/$E$231),0)))))</f>
        <v>233711325</v>
      </c>
      <c r="AH236" s="51">
        <f>IF(IF($C$227=0,0,IF($C$231=AH$235,($C$227/$E$231),IF(SUM($C236:AG236)&gt;0,IF(COUNTIF($C236:AG236,"&gt;0")&lt;$E$231,($C$227/$E$231),0))))=FALSE,0,IF($C$227=0,0,IF($C$231=AH$235,($C$227/$E$231),IF(SUM($C236:AG236)&gt;0,IF(COUNTIF($C236:AG236,"&gt;0")&lt;$E$231,($C$227/$E$231),0)))))</f>
        <v>0</v>
      </c>
      <c r="AI236" s="51">
        <f>IF(IF($C$227=0,0,IF($C$231=AI$235,($C$227/$E$231),IF(SUM($C236:AH236)&gt;0,IF(COUNTIF($C236:AH236,"&gt;0")&lt;$E$231,($C$227/$E$231),0))))=FALSE,0,IF($C$227=0,0,IF($C$231=AI$235,($C$227/$E$231),IF(SUM($C236:AH236)&gt;0,IF(COUNTIF($C236:AH236,"&gt;0")&lt;$E$231,($C$227/$E$231),0)))))</f>
        <v>0</v>
      </c>
      <c r="AJ236" s="51">
        <f>IF(IF($C$227=0,0,IF($C$231=AJ$235,($C$227/$E$231),IF(SUM($C236:AI236)&gt;0,IF(COUNTIF($C236:AI236,"&gt;0")&lt;$E$231,($C$227/$E$231),0))))=FALSE,0,IF($C$227=0,0,IF($C$231=AJ$235,($C$227/$E$231),IF(SUM($C236:AI236)&gt;0,IF(COUNTIF($C236:AI236,"&gt;0")&lt;$E$231,($C$227/$E$231),0)))))</f>
        <v>0</v>
      </c>
      <c r="AK236" s="51">
        <f>IF(IF($C$227=0,0,IF($C$231=AK$235,($C$227/$E$231),IF(SUM($C236:AJ236)&gt;0,IF(COUNTIF($C236:AJ236,"&gt;0")&lt;$E$231,($C$227/$E$231),0))))=FALSE,0,IF($C$227=0,0,IF($C$231=AK$235,($C$227/$E$231),IF(SUM($C236:AJ236)&gt;0,IF(COUNTIF($C236:AJ236,"&gt;0")&lt;$E$231,($C$227/$E$231),0)))))</f>
        <v>0</v>
      </c>
      <c r="AL236" s="51">
        <f>IF(IF($C$227=0,0,IF($C$231=AL$235,($C$227/$E$231),IF(SUM($C236:AK236)&gt;0,IF(COUNTIF($C236:AK236,"&gt;0")&lt;$E$231,($C$227/$E$231),0))))=FALSE,0,IF($C$227=0,0,IF($C$231=AL$235,($C$227/$E$231),IF(SUM($C236:AK236)&gt;0,IF(COUNTIF($C236:AK236,"&gt;0")&lt;$E$231,($C$227/$E$231),0)))))</f>
        <v>0</v>
      </c>
      <c r="AM236" s="51">
        <f>IF(IF($C$227=0,0,IF($C$231=AM$235,($C$227/$E$231),IF(SUM($C236:AL236)&gt;0,IF(COUNTIF($C236:AL236,"&gt;0")&lt;$E$231,($C$227/$E$231),0))))=FALSE,0,IF($C$227=0,0,IF($C$231=AM$235,($C$227/$E$231),IF(SUM($C236:AL236)&gt;0,IF(COUNTIF($C236:AL236,"&gt;0")&lt;$E$231,($C$227/$E$231),0)))))</f>
        <v>0</v>
      </c>
      <c r="AN236" s="51">
        <f>IF(IF($C$227=0,0,IF($C$231=AN$235,($C$227/$E$231),IF(SUM($C236:AM236)&gt;0,IF(COUNTIF($C236:AM236,"&gt;0")&lt;$E$231,($C$227/$E$231),0))))=FALSE,0,IF($C$227=0,0,IF($C$231=AN$235,($C$227/$E$231),IF(SUM($C236:AM236)&gt;0,IF(COUNTIF($C236:AM236,"&gt;0")&lt;$E$231,($C$227/$E$231),0)))))</f>
        <v>0</v>
      </c>
      <c r="AO236" s="51">
        <f>IF(IF($C$227=0,0,IF($C$231=AO$235,($C$227/$E$231),IF(SUM($C236:AN236)&gt;0,IF(COUNTIF($C236:AN236,"&gt;0")&lt;$E$231,($C$227/$E$231),0))))=FALSE,0,IF($C$227=0,0,IF($C$231=AO$235,($C$227/$E$231),IF(SUM($C236:AN236)&gt;0,IF(COUNTIF($C236:AN236,"&gt;0")&lt;$E$231,($C$227/$E$231),0)))))</f>
        <v>0</v>
      </c>
      <c r="AP236" s="51">
        <f>IF(IF($C$227=0,0,IF($C$231=AP$235,($C$227/$E$231),IF(SUM($C236:AO236)&gt;0,IF(COUNTIF($C236:AO236,"&gt;0")&lt;$E$231,($C$227/$E$231),0))))=FALSE,0,IF($C$227=0,0,IF($C$231=AP$235,($C$227/$E$231),IF(SUM($C236:AO236)&gt;0,IF(COUNTIF($C236:AO236,"&gt;0")&lt;$E$231,($C$227/$E$231),0)))))</f>
        <v>0</v>
      </c>
      <c r="AQ236" s="51">
        <f>IF(IF($C$227=0,0,IF($C$231=AQ$235,($C$227/$E$231),IF(SUM($C236:AP236)&gt;0,IF(COUNTIF($C236:AP236,"&gt;0")&lt;$E$231,($C$227/$E$231),0))))=FALSE,0,IF($C$227=0,0,IF($C$231=AQ$235,($C$227/$E$231),IF(SUM($C236:AP236)&gt;0,IF(COUNTIF($C236:AP236,"&gt;0")&lt;$E$231,($C$227/$E$231),0)))))</f>
        <v>0</v>
      </c>
      <c r="AR236" s="51">
        <f>IF(IF($C$227=0,0,IF($C$231=AR$235,($C$227/$E$231),IF(SUM($C236:AQ236)&gt;0,IF(COUNTIF($C236:AQ236,"&gt;0")&lt;$E$231,($C$227/$E$231),0))))=FALSE,0,IF($C$227=0,0,IF($C$231=AR$235,($C$227/$E$231),IF(SUM($C236:AQ236)&gt;0,IF(COUNTIF($C236:AQ236,"&gt;0")&lt;$E$231,($C$227/$E$231),0)))))</f>
        <v>0</v>
      </c>
      <c r="AS236" s="51">
        <f>IF(IF($C$227=0,0,IF($C$231=AS$235,($C$227/$E$231),IF(SUM($C236:AR236)&gt;0,IF(COUNTIF($C236:AR236,"&gt;0")&lt;$E$231,($C$227/$E$231),0))))=FALSE,0,IF($C$227=0,0,IF($C$231=AS$235,($C$227/$E$231),IF(SUM($C236:AR236)&gt;0,IF(COUNTIF($C236:AR236,"&gt;0")&lt;$E$231,($C$227/$E$231),0)))))</f>
        <v>0</v>
      </c>
      <c r="AT236" s="51">
        <f>IF(IF($C$227=0,0,IF($C$231=AT$235,($C$227/$E$231),IF(SUM($C236:AS236)&gt;0,IF(COUNTIF($C236:AS236,"&gt;0")&lt;$E$231,($C$227/$E$231),0))))=FALSE,0,IF($C$227=0,0,IF($C$231=AT$235,($C$227/$E$231),IF(SUM($C236:AS236)&gt;0,IF(COUNTIF($C236:AS236,"&gt;0")&lt;$E$231,($C$227/$E$231),0)))))</f>
        <v>0</v>
      </c>
      <c r="AU236" s="51">
        <f>IF(IF($C$227=0,0,IF($C$231=AU$235,($C$227/$E$231),IF(SUM($C236:AT236)&gt;0,IF(COUNTIF($C236:AT236,"&gt;0")&lt;$E$231,($C$227/$E$231),0))))=FALSE,0,IF($C$227=0,0,IF($C$231=AU$235,($C$227/$E$231),IF(SUM($C236:AT236)&gt;0,IF(COUNTIF($C236:AT236,"&gt;0")&lt;$E$231,($C$227/$E$231),0)))))</f>
        <v>0</v>
      </c>
      <c r="AV236" s="51">
        <f>IF(IF($C$227=0,0,IF($C$231=AV$235,($C$227/$E$231),IF(SUM($C236:AU236)&gt;0,IF(COUNTIF($C236:AU236,"&gt;0")&lt;$E$231,($C$227/$E$231),0))))=FALSE,0,IF($C$227=0,0,IF($C$231=AV$235,($C$227/$E$231),IF(SUM($C236:AU236)&gt;0,IF(COUNTIF($C236:AU236,"&gt;0")&lt;$E$231,($C$227/$E$231),0)))))</f>
        <v>0</v>
      </c>
      <c r="AW236" s="51">
        <f>IF(IF($C$227=0,0,IF($C$231=AW$235,($C$227/$E$231),IF(SUM($C236:AV236)&gt;0,IF(COUNTIF($C236:AV236,"&gt;0")&lt;$E$231,($C$227/$E$231),0))))=FALSE,0,IF($C$227=0,0,IF($C$231=AW$235,($C$227/$E$231),IF(SUM($C236:AV236)&gt;0,IF(COUNTIF($C236:AV236,"&gt;0")&lt;$E$231,($C$227/$E$231),0)))))</f>
        <v>0</v>
      </c>
      <c r="AX236" s="51">
        <f>IF(IF($C$227=0,0,IF($C$231=AX$235,($C$227/$E$231),IF(SUM($C236:AW236)&gt;0,IF(COUNTIF($C236:AW236,"&gt;0")&lt;$E$231,($C$227/$E$231),0))))=FALSE,0,IF($C$227=0,0,IF($C$231=AX$235,($C$227/$E$231),IF(SUM($C236:AW236)&gt;0,IF(COUNTIF($C236:AW236,"&gt;0")&lt;$E$231,($C$227/$E$231),0)))))</f>
        <v>0</v>
      </c>
      <c r="AY236" s="51">
        <f>IF(IF($C$227=0,0,IF($C$231=AY$235,($C$227/$E$231),IF(SUM($C236:AX236)&gt;0,IF(COUNTIF($C236:AX236,"&gt;0")&lt;$E$231,($C$227/$E$231),0))))=FALSE,0,IF($C$227=0,0,IF($C$231=AY$235,($C$227/$E$231),IF(SUM($C236:AX236)&gt;0,IF(COUNTIF($C236:AX236,"&gt;0")&lt;$E$231,($C$227/$E$231),0)))))</f>
        <v>0</v>
      </c>
      <c r="AZ236" s="51">
        <f>IF(IF($C$227=0,0,IF($C$231=AZ$235,($C$227/$E$231),IF(SUM($C236:AY236)&gt;0,IF(COUNTIF($C236:AY236,"&gt;0")&lt;$E$231,($C$227/$E$231),0))))=FALSE,0,IF($C$227=0,0,IF($C$231=AZ$235,($C$227/$E$231),IF(SUM($C236:AY236)&gt;0,IF(COUNTIF($C236:AY236,"&gt;0")&lt;$E$231,($C$227/$E$231),0)))))</f>
        <v>0</v>
      </c>
      <c r="BA236" s="51">
        <f>IF(IF($C$227=0,0,IF($C$231=BA$235,($C$227/$E$231),IF(SUM($C236:AZ236)&gt;0,IF(COUNTIF($C236:AZ236,"&gt;0")&lt;$E$231,($C$227/$E$231),0))))=FALSE,0,IF($C$227=0,0,IF($C$231=BA$235,($C$227/$E$231),IF(SUM($C236:AZ236)&gt;0,IF(COUNTIF($C236:AZ236,"&gt;0")&lt;$E$231,($C$227/$E$231),0)))))</f>
        <v>0</v>
      </c>
      <c r="BB236" s="51">
        <f>IF(IF($C$227=0,0,IF($C$231=BB$235,($C$227/$E$231),IF(SUM($C236:BA236)&gt;0,IF(COUNTIF($C236:BA236,"&gt;0")&lt;$E$231,($C$227/$E$231),0))))=FALSE,0,IF($C$227=0,0,IF($C$231=BB$235,($C$227/$E$231),IF(SUM($C236:BA236)&gt;0,IF(COUNTIF($C236:BA236,"&gt;0")&lt;$E$231,($C$227/$E$231),0)))))</f>
        <v>0</v>
      </c>
      <c r="BC236" s="51">
        <f>IF(IF($C$227=0,0,IF($C$231=BC$235,($C$227/$E$231),IF(SUM($C236:BB236)&gt;0,IF(COUNTIF($C236:BB236,"&gt;0")&lt;$E$231,($C$227/$E$231),0))))=FALSE,0,IF($C$227=0,0,IF($C$231=BC$235,($C$227/$E$231),IF(SUM($C236:BB236)&gt;0,IF(COUNTIF($C236:BB236,"&gt;0")&lt;$E$231,($C$227/$E$231),0)))))</f>
        <v>0</v>
      </c>
      <c r="BD236" s="51">
        <f>IF(IF($C$227=0,0,IF($C$231=BD$235,($C$227/$E$231),IF(SUM($C236:BC236)&gt;0,IF(COUNTIF($C236:BC236,"&gt;0")&lt;$E$231,($C$227/$E$231),0))))=FALSE,0,IF($C$227=0,0,IF($C$231=BD$235,($C$227/$E$231),IF(SUM($C236:BC236)&gt;0,IF(COUNTIF($C236:BC236,"&gt;0")&lt;$E$231,($C$227/$E$231),0)))))</f>
        <v>0</v>
      </c>
      <c r="BE236" s="51">
        <f>IF(IF($C$227=0,0,IF($C$231=BE$235,($C$227/$E$231),IF(SUM($C236:BD236)&gt;0,IF(COUNTIF($C236:BD236,"&gt;0")&lt;$E$231,($C$227/$E$231),0))))=FALSE,0,IF($C$227=0,0,IF($C$231=BE$235,($C$227/$E$231),IF(SUM($C236:BD236)&gt;0,IF(COUNTIF($C236:BD236,"&gt;0")&lt;$E$231,($C$227/$E$231),0)))))</f>
        <v>0</v>
      </c>
      <c r="BF236" s="51">
        <f>IF(IF($C$227=0,0,IF($C$231=BF$235,($C$227/$E$231),IF(SUM($C236:BE236)&gt;0,IF(COUNTIF($C236:BE236,"&gt;0")&lt;$E$231,($C$227/$E$231),0))))=FALSE,0,IF($C$227=0,0,IF($C$231=BF$235,($C$227/$E$231),IF(SUM($C236:BE236)&gt;0,IF(COUNTIF($C236:BE236,"&gt;0")&lt;$E$231,($C$227/$E$231),0)))))</f>
        <v>0</v>
      </c>
      <c r="BG236" s="51">
        <f>IF(IF($C$227=0,0,IF($C$231=BG$235,($C$227/$E$231),IF(SUM($C236:BF236)&gt;0,IF(COUNTIF($C236:BF236,"&gt;0")&lt;$E$231,($C$227/$E$231),0))))=FALSE,0,IF($C$227=0,0,IF($C$231=BG$235,($C$227/$E$231),IF(SUM($C236:BF236)&gt;0,IF(COUNTIF($C236:BF236,"&gt;0")&lt;$E$231,($C$227/$E$231),0)))))</f>
        <v>0</v>
      </c>
      <c r="BH236" s="51">
        <f>IF(IF($C$227=0,0,IF($C$231=BH$235,($C$227/$E$231),IF(SUM($C236:BG236)&gt;0,IF(COUNTIF($C236:BG236,"&gt;0")&lt;$E$231,($C$227/$E$231),0))))=FALSE,0,IF($C$227=0,0,IF($C$231=BH$235,($C$227/$E$231),IF(SUM($C236:BG236)&gt;0,IF(COUNTIF($C236:BG236,"&gt;0")&lt;$E$231,($C$227/$E$231),0)))))</f>
        <v>0</v>
      </c>
      <c r="BI236" s="51">
        <f>IF(IF($C$227=0,0,IF($C$231=BI$235,($C$227/$E$231),IF(SUM($C236:BH236)&gt;0,IF(COUNTIF($C236:BH236,"&gt;0")&lt;$E$231,($C$227/$E$231),0))))=FALSE,0,IF($C$227=0,0,IF($C$231=BI$235,($C$227/$E$231),IF(SUM($C236:BH236)&gt;0,IF(COUNTIF($C236:BH236,"&gt;0")&lt;$E$231,($C$227/$E$231),0)))))</f>
        <v>0</v>
      </c>
      <c r="BJ236" s="51">
        <f>IF(IF($C$227=0,0,IF($C$231=BJ$235,($C$227/$E$231),IF(SUM($C236:BI236)&gt;0,IF(COUNTIF($C236:BI236,"&gt;0")&lt;$E$231,($C$227/$E$231),0))))=FALSE,0,IF($C$227=0,0,IF($C$231=BJ$235,($C$227/$E$231),IF(SUM($C236:BI236)&gt;0,IF(COUNTIF($C236:BI236,"&gt;0")&lt;$E$231,($C$227/$E$231),0)))))</f>
        <v>0</v>
      </c>
      <c r="BK236" s="235"/>
      <c r="BL236" s="235"/>
      <c r="BM236" s="235"/>
      <c r="BN236" s="235"/>
      <c r="BO236" s="235"/>
      <c r="BP236" s="235"/>
      <c r="BQ236" s="235"/>
      <c r="BR236" s="235"/>
      <c r="BS236" s="235"/>
      <c r="BT236" s="235"/>
      <c r="BU236" s="235"/>
      <c r="BV236" s="235"/>
      <c r="BW236" s="235"/>
      <c r="BX236" s="235"/>
      <c r="BY236" s="235"/>
      <c r="BZ236" s="235"/>
      <c r="CA236" s="235"/>
      <c r="CB236" s="235"/>
      <c r="CC236" s="235"/>
      <c r="CD236" s="235"/>
      <c r="CE236" s="235"/>
    </row>
    <row r="237" spans="1:83" s="241" customFormat="1">
      <c r="A237" s="39"/>
      <c r="B237" s="1"/>
      <c r="C237" s="256"/>
      <c r="D237" s="256"/>
      <c r="E237" s="257"/>
      <c r="F237" s="258"/>
      <c r="G237" s="235"/>
      <c r="H237" s="235"/>
      <c r="I237" s="235"/>
      <c r="J237" s="235"/>
      <c r="K237" s="259"/>
      <c r="L237" s="255"/>
      <c r="M237" s="255"/>
      <c r="N237" s="255"/>
      <c r="O237" s="255"/>
      <c r="P237" s="235"/>
      <c r="Q237" s="235"/>
      <c r="R237" s="235"/>
      <c r="S237" s="235"/>
      <c r="T237" s="235"/>
      <c r="U237" s="235"/>
      <c r="V237" s="235"/>
      <c r="W237" s="235"/>
      <c r="X237" s="235"/>
      <c r="Y237" s="235"/>
      <c r="Z237" s="235"/>
      <c r="AA237" s="235"/>
      <c r="AB237" s="235"/>
      <c r="AC237" s="235"/>
      <c r="AD237" s="235"/>
      <c r="AE237" s="235"/>
      <c r="AF237" s="235"/>
      <c r="AG237" s="235"/>
      <c r="AH237" s="235"/>
      <c r="AI237" s="235"/>
      <c r="AJ237" s="235"/>
      <c r="AK237" s="235"/>
      <c r="AL237" s="235"/>
      <c r="AM237" s="235"/>
      <c r="AN237" s="235"/>
      <c r="AO237" s="235"/>
      <c r="AP237" s="235"/>
      <c r="AQ237" s="235"/>
      <c r="AR237" s="235"/>
      <c r="AS237" s="235"/>
      <c r="AT237" s="235"/>
      <c r="AU237" s="235"/>
      <c r="AV237" s="235"/>
      <c r="AW237" s="235"/>
      <c r="AX237" s="235"/>
      <c r="AY237" s="235"/>
      <c r="AZ237" s="235"/>
      <c r="BA237" s="235"/>
      <c r="BB237" s="235"/>
      <c r="BC237" s="235"/>
      <c r="BD237" s="235"/>
      <c r="BE237" s="235"/>
      <c r="BF237" s="235"/>
      <c r="BG237" s="235"/>
      <c r="BH237" s="235"/>
      <c r="BI237" s="235"/>
      <c r="BJ237" s="235"/>
      <c r="BK237" s="235"/>
      <c r="BL237" s="235"/>
      <c r="BM237" s="235"/>
      <c r="BN237" s="235"/>
      <c r="BO237" s="235"/>
      <c r="BP237" s="235"/>
      <c r="BQ237" s="235"/>
      <c r="BR237" s="235"/>
      <c r="BS237" s="235"/>
      <c r="BT237" s="235"/>
      <c r="BU237" s="235"/>
      <c r="BV237" s="235"/>
      <c r="BW237" s="235"/>
      <c r="BX237" s="235"/>
      <c r="BY237" s="235"/>
      <c r="BZ237" s="235"/>
      <c r="CA237" s="235"/>
      <c r="CB237" s="235"/>
      <c r="CC237" s="235"/>
      <c r="CD237" s="235"/>
      <c r="CE237" s="235"/>
    </row>
    <row r="238" spans="1:83" s="241" customFormat="1">
      <c r="A238" s="39"/>
      <c r="B238" s="493" t="s">
        <v>436</v>
      </c>
      <c r="C238" s="489" t="str">
        <f>+'REPORTE Base0'!X45</f>
        <v>NO</v>
      </c>
      <c r="D238" s="256"/>
      <c r="E238" s="257"/>
      <c r="F238" s="258"/>
      <c r="G238" s="235"/>
      <c r="H238" s="235"/>
      <c r="I238" s="235"/>
      <c r="J238" s="235"/>
      <c r="K238" s="259"/>
      <c r="L238" s="255"/>
      <c r="M238" s="255"/>
      <c r="N238" s="255"/>
      <c r="O238" s="255"/>
      <c r="P238" s="235"/>
      <c r="Q238" s="235"/>
      <c r="R238" s="235"/>
      <c r="S238" s="235"/>
      <c r="T238" s="235"/>
      <c r="U238" s="235"/>
      <c r="V238" s="235"/>
      <c r="W238" s="235"/>
      <c r="X238" s="235"/>
      <c r="Y238" s="235"/>
      <c r="Z238" s="235"/>
      <c r="AA238" s="235"/>
      <c r="AB238" s="235"/>
      <c r="AC238" s="235"/>
      <c r="AD238" s="235"/>
      <c r="AE238" s="235"/>
      <c r="AF238" s="235"/>
      <c r="AG238" s="235"/>
      <c r="AH238" s="235"/>
      <c r="AI238" s="235"/>
      <c r="AJ238" s="235"/>
      <c r="AK238" s="235"/>
      <c r="AL238" s="235"/>
      <c r="AM238" s="235"/>
      <c r="AN238" s="235"/>
      <c r="AO238" s="235"/>
      <c r="AP238" s="235"/>
      <c r="AQ238" s="235"/>
      <c r="AR238" s="235"/>
      <c r="AS238" s="235"/>
      <c r="AT238" s="235"/>
      <c r="AU238" s="235"/>
      <c r="AV238" s="235"/>
      <c r="AW238" s="235"/>
      <c r="AX238" s="235"/>
      <c r="AY238" s="235"/>
      <c r="AZ238" s="235"/>
      <c r="BA238" s="235"/>
      <c r="BB238" s="235"/>
      <c r="BC238" s="235"/>
      <c r="BD238" s="235"/>
      <c r="BE238" s="235"/>
      <c r="BF238" s="235"/>
      <c r="BG238" s="235"/>
      <c r="BH238" s="235"/>
      <c r="BI238" s="235"/>
      <c r="BJ238" s="235"/>
      <c r="BK238" s="235"/>
      <c r="BL238" s="235"/>
      <c r="BM238" s="235"/>
      <c r="BN238" s="235"/>
      <c r="BO238" s="235"/>
      <c r="BP238" s="235"/>
      <c r="BQ238" s="235"/>
      <c r="BR238" s="235"/>
      <c r="BS238" s="235"/>
      <c r="BT238" s="235"/>
      <c r="BU238" s="235"/>
      <c r="BV238" s="235"/>
      <c r="BW238" s="235"/>
      <c r="BX238" s="235"/>
      <c r="BY238" s="235"/>
      <c r="BZ238" s="235"/>
      <c r="CA238" s="235"/>
      <c r="CB238" s="235"/>
      <c r="CC238" s="235"/>
      <c r="CD238" s="235"/>
      <c r="CE238" s="235"/>
    </row>
    <row r="239" spans="1:83" s="241" customFormat="1">
      <c r="A239" s="39"/>
      <c r="B239" s="39"/>
      <c r="C239" s="39"/>
      <c r="D239" s="256"/>
      <c r="E239" s="257"/>
      <c r="F239" s="258"/>
      <c r="G239" s="235"/>
      <c r="H239" s="235"/>
      <c r="I239" s="235"/>
      <c r="J239" s="235"/>
      <c r="K239" s="259"/>
      <c r="L239" s="255"/>
      <c r="M239" s="255"/>
      <c r="N239" s="255"/>
      <c r="O239" s="255"/>
      <c r="P239" s="235"/>
      <c r="Q239" s="235"/>
      <c r="R239" s="235"/>
      <c r="S239" s="235"/>
      <c r="T239" s="235"/>
      <c r="U239" s="235"/>
      <c r="V239" s="235"/>
      <c r="W239" s="235"/>
      <c r="X239" s="235"/>
      <c r="Y239" s="235"/>
      <c r="Z239" s="235"/>
      <c r="AA239" s="235"/>
      <c r="AB239" s="235"/>
      <c r="AC239" s="235"/>
      <c r="AD239" s="235"/>
      <c r="AE239" s="235"/>
      <c r="AF239" s="235"/>
      <c r="AG239" s="235"/>
      <c r="AH239" s="235"/>
      <c r="AI239" s="235"/>
      <c r="AJ239" s="235"/>
      <c r="AK239" s="235"/>
      <c r="AL239" s="235"/>
      <c r="AM239" s="235"/>
      <c r="AN239" s="235"/>
      <c r="AO239" s="235"/>
      <c r="AP239" s="235"/>
      <c r="AQ239" s="235"/>
      <c r="AR239" s="235"/>
      <c r="AS239" s="235"/>
      <c r="AT239" s="235"/>
      <c r="AU239" s="235"/>
      <c r="AV239" s="235"/>
      <c r="AW239" s="235"/>
      <c r="AX239" s="235"/>
      <c r="AY239" s="235"/>
      <c r="AZ239" s="235"/>
      <c r="BA239" s="235"/>
      <c r="BB239" s="235"/>
      <c r="BC239" s="235"/>
      <c r="BD239" s="235"/>
      <c r="BE239" s="235"/>
      <c r="BF239" s="235"/>
      <c r="BG239" s="235"/>
      <c r="BH239" s="235"/>
      <c r="BI239" s="235"/>
      <c r="BJ239" s="235"/>
      <c r="BK239" s="235"/>
      <c r="BL239" s="235"/>
      <c r="BM239" s="235"/>
      <c r="BN239" s="235"/>
      <c r="BO239" s="235"/>
      <c r="BP239" s="235"/>
      <c r="BQ239" s="235"/>
      <c r="BR239" s="235"/>
      <c r="BS239" s="235"/>
      <c r="BT239" s="235"/>
      <c r="BU239" s="235"/>
      <c r="BV239" s="235"/>
      <c r="BW239" s="235"/>
      <c r="BX239" s="235"/>
      <c r="BY239" s="235"/>
      <c r="BZ239" s="235"/>
      <c r="CA239" s="235"/>
      <c r="CB239" s="235"/>
      <c r="CC239" s="235"/>
      <c r="CD239" s="235"/>
      <c r="CE239" s="235"/>
    </row>
    <row r="240" spans="1:83" s="235" customFormat="1" ht="18.75" customHeight="1">
      <c r="A240" s="1"/>
      <c r="B240" s="39"/>
      <c r="C240" s="241"/>
      <c r="D240" s="241"/>
      <c r="E240" s="241"/>
      <c r="F240" s="241"/>
      <c r="G240" s="241"/>
      <c r="H240" s="241"/>
      <c r="I240" s="241"/>
      <c r="J240" s="241"/>
      <c r="K240" s="260"/>
      <c r="L240" s="260"/>
      <c r="M240" s="260"/>
      <c r="N240" s="260"/>
      <c r="O240" s="260"/>
      <c r="P240" s="241"/>
      <c r="Q240" s="241"/>
      <c r="R240" s="241"/>
      <c r="S240" s="241"/>
      <c r="T240" s="241"/>
      <c r="U240" s="241"/>
      <c r="V240" s="241"/>
      <c r="W240" s="241"/>
      <c r="X240" s="241"/>
      <c r="Y240" s="241"/>
      <c r="Z240" s="241"/>
      <c r="AA240" s="241"/>
      <c r="AB240" s="241"/>
      <c r="AC240" s="241"/>
      <c r="AD240" s="241"/>
      <c r="AE240" s="241"/>
      <c r="AF240" s="241"/>
      <c r="AG240" s="241"/>
      <c r="AH240" s="241"/>
      <c r="AI240" s="241"/>
      <c r="AJ240" s="241"/>
      <c r="AK240" s="241"/>
      <c r="AL240" s="241"/>
      <c r="AM240" s="241"/>
      <c r="AN240" s="241"/>
      <c r="AO240" s="241"/>
      <c r="AP240" s="241"/>
      <c r="AQ240" s="241"/>
      <c r="AR240" s="241"/>
      <c r="AS240" s="241"/>
      <c r="AT240" s="241"/>
      <c r="AU240" s="241"/>
      <c r="AV240" s="241"/>
      <c r="AW240" s="241"/>
      <c r="AX240" s="241"/>
      <c r="AY240" s="241"/>
      <c r="AZ240" s="241"/>
      <c r="BA240" s="241"/>
      <c r="BB240" s="241"/>
      <c r="BC240" s="241"/>
      <c r="BD240" s="241"/>
      <c r="BE240" s="241"/>
      <c r="BF240" s="241"/>
      <c r="BG240" s="241"/>
      <c r="BH240" s="241"/>
      <c r="BI240" s="241"/>
      <c r="BJ240" s="241"/>
      <c r="BK240" s="241"/>
      <c r="BL240" s="241"/>
      <c r="BM240" s="241"/>
      <c r="BN240" s="241"/>
      <c r="BO240" s="241"/>
      <c r="BP240" s="241"/>
      <c r="BQ240" s="241"/>
      <c r="BR240" s="241"/>
      <c r="BS240" s="241"/>
      <c r="BT240" s="241"/>
      <c r="BU240" s="241"/>
      <c r="BV240" s="241"/>
      <c r="BW240" s="241"/>
      <c r="BX240" s="241"/>
      <c r="BY240" s="241"/>
      <c r="BZ240" s="241"/>
      <c r="CA240" s="241"/>
      <c r="CB240" s="241"/>
      <c r="CC240" s="241"/>
      <c r="CD240" s="241"/>
      <c r="CE240" s="241"/>
    </row>
    <row r="241" spans="1:82" ht="18.75" customHeight="1">
      <c r="B241" s="440" t="s">
        <v>16</v>
      </c>
      <c r="C241" s="117"/>
      <c r="D241" s="117"/>
      <c r="E241" s="117"/>
      <c r="F241" s="117"/>
      <c r="G241" s="117"/>
      <c r="H241" s="117"/>
      <c r="I241" s="118"/>
      <c r="J241" s="118"/>
      <c r="K241" s="118"/>
      <c r="L241" s="118"/>
      <c r="M241" s="118"/>
    </row>
    <row r="242" spans="1:82">
      <c r="B242" s="39"/>
      <c r="C242" s="39"/>
      <c r="D242" s="39"/>
      <c r="E242" s="39"/>
      <c r="F242" s="39"/>
      <c r="G242" s="39"/>
      <c r="H242" s="39"/>
      <c r="I242" s="39"/>
      <c r="J242" s="39"/>
      <c r="K242" s="39"/>
      <c r="L242" s="39"/>
      <c r="M242" s="39"/>
      <c r="N242" s="39"/>
      <c r="O242" s="39"/>
      <c r="P242" s="39"/>
      <c r="Q242" s="39"/>
      <c r="R242" s="39"/>
      <c r="S242" s="39"/>
      <c r="T242" s="39"/>
      <c r="U242" s="39"/>
      <c r="V242" s="39"/>
      <c r="W242" s="39"/>
      <c r="X242" s="39"/>
      <c r="Y242" s="39"/>
      <c r="Z242" s="39"/>
      <c r="AA242" s="39"/>
      <c r="AB242" s="39"/>
      <c r="AC242" s="39"/>
      <c r="AD242" s="39"/>
      <c r="AE242" s="39"/>
      <c r="AF242" s="39"/>
      <c r="AG242" s="39"/>
      <c r="AH242" s="39"/>
      <c r="AI242" s="39"/>
      <c r="AJ242" s="39"/>
      <c r="AK242" s="39"/>
      <c r="AL242" s="39"/>
      <c r="AM242" s="39"/>
      <c r="AN242" s="39"/>
      <c r="AO242" s="39"/>
      <c r="AP242" s="39"/>
      <c r="AQ242" s="39"/>
      <c r="AR242" s="39"/>
      <c r="AS242" s="39"/>
      <c r="AT242" s="39"/>
      <c r="AU242" s="39"/>
      <c r="AV242" s="39"/>
      <c r="AW242" s="39"/>
      <c r="AX242" s="39"/>
      <c r="AY242" s="39"/>
      <c r="AZ242" s="39"/>
      <c r="BA242" s="39"/>
      <c r="BB242" s="39"/>
      <c r="BC242" s="39"/>
      <c r="BD242" s="39"/>
      <c r="BE242" s="39"/>
      <c r="BF242" s="39"/>
      <c r="BG242" s="39"/>
      <c r="BH242" s="39"/>
      <c r="BI242" s="39"/>
      <c r="BJ242" s="39"/>
      <c r="BK242" s="39"/>
      <c r="BL242" s="39"/>
      <c r="BM242" s="39"/>
      <c r="BN242" s="39"/>
      <c r="BO242" s="39"/>
      <c r="BP242" s="39"/>
      <c r="BQ242" s="39"/>
      <c r="BR242" s="39"/>
      <c r="BS242" s="39"/>
      <c r="BT242" s="39"/>
      <c r="BU242" s="39"/>
      <c r="BV242" s="39"/>
      <c r="BW242" s="39"/>
      <c r="BX242" s="39"/>
      <c r="BY242" s="39"/>
      <c r="BZ242" s="39"/>
      <c r="CA242" s="39"/>
      <c r="CB242" s="39"/>
      <c r="CC242" s="39"/>
      <c r="CD242" s="39"/>
    </row>
    <row r="243" spans="1:82" ht="25.5">
      <c r="A243" s="41"/>
      <c r="B243" s="4" t="s">
        <v>73</v>
      </c>
      <c r="C243" s="3" t="s">
        <v>126</v>
      </c>
      <c r="D243" s="94" t="s">
        <v>125</v>
      </c>
      <c r="E243" s="3" t="s">
        <v>62</v>
      </c>
      <c r="F243" s="94" t="s">
        <v>228</v>
      </c>
      <c r="G243" s="185" t="s">
        <v>110</v>
      </c>
    </row>
    <row r="244" spans="1:82">
      <c r="B244" s="44" t="s">
        <v>53</v>
      </c>
      <c r="C244" s="236">
        <v>0</v>
      </c>
      <c r="D244" s="34">
        <f>+C244/$F$19</f>
        <v>0</v>
      </c>
      <c r="E244" s="243">
        <v>0.21</v>
      </c>
      <c r="F244" s="243">
        <v>0</v>
      </c>
      <c r="G244" s="188">
        <f>COUNT(C257:XFC257)</f>
        <v>1</v>
      </c>
    </row>
    <row r="245" spans="1:82" s="2" customFormat="1">
      <c r="B245" s="93" t="s">
        <v>79</v>
      </c>
      <c r="C245" s="236">
        <v>0</v>
      </c>
      <c r="D245" s="34">
        <f>+C245/$F$19</f>
        <v>0</v>
      </c>
      <c r="E245" s="243">
        <v>0.105</v>
      </c>
      <c r="F245" s="243">
        <v>0</v>
      </c>
      <c r="G245" s="188">
        <f>COUNT(C262:XFC262)</f>
        <v>1</v>
      </c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</row>
    <row r="246" spans="1:82">
      <c r="A246" s="42"/>
      <c r="B246" s="1" t="s">
        <v>109</v>
      </c>
      <c r="C246" s="5">
        <f>SUM(C247:C248)</f>
        <v>465922225.00000024</v>
      </c>
      <c r="D246" s="5">
        <f>+C246/F19</f>
        <v>85668.64877437528</v>
      </c>
      <c r="E246" s="13">
        <f>E247</f>
        <v>0.105</v>
      </c>
      <c r="F246" s="310">
        <f>+SUMPRODUCT(C247:C248,F247:F248)/C246</f>
        <v>0</v>
      </c>
      <c r="G246" s="186"/>
    </row>
    <row r="247" spans="1:82">
      <c r="A247" s="42"/>
      <c r="B247" s="29" t="str">
        <f>+B17</f>
        <v xml:space="preserve">DEPARTAMENTOS </v>
      </c>
      <c r="C247" s="34">
        <f>+D247*F17</f>
        <v>378922225.00000024</v>
      </c>
      <c r="D247" s="466">
        <v>95000</v>
      </c>
      <c r="E247" s="243">
        <v>0.105</v>
      </c>
      <c r="F247" s="243">
        <v>0</v>
      </c>
      <c r="G247" s="253">
        <f>COUNT(C267:XFC267)</f>
        <v>36</v>
      </c>
    </row>
    <row r="248" spans="1:82">
      <c r="A248" s="42"/>
      <c r="B248" s="29" t="str">
        <f>+B18</f>
        <v>COCHERAS</v>
      </c>
      <c r="C248" s="34">
        <f>+D248*F18</f>
        <v>87000000</v>
      </c>
      <c r="D248" s="466">
        <v>60000</v>
      </c>
      <c r="E248" s="243">
        <v>0.105</v>
      </c>
      <c r="F248" s="243">
        <v>0</v>
      </c>
      <c r="G248" s="253">
        <f>COUNT(C272:XFC272)</f>
        <v>36</v>
      </c>
    </row>
    <row r="249" spans="1:82">
      <c r="B249" s="44" t="s">
        <v>54</v>
      </c>
      <c r="C249" s="236">
        <v>0</v>
      </c>
      <c r="D249" s="5">
        <f>+C249/F19</f>
        <v>0</v>
      </c>
      <c r="E249" s="243">
        <v>0.105</v>
      </c>
      <c r="F249" s="243">
        <v>0</v>
      </c>
      <c r="G249" s="188">
        <f>COUNT(C277:XFC277)</f>
        <v>1</v>
      </c>
    </row>
    <row r="250" spans="1:82">
      <c r="B250" s="111" t="s">
        <v>7</v>
      </c>
      <c r="C250" s="113">
        <f>C246+C244+C245+C249</f>
        <v>465922225.00000024</v>
      </c>
      <c r="D250" s="115" t="s">
        <v>65</v>
      </c>
      <c r="E250" s="116"/>
    </row>
    <row r="251" spans="1:82" s="39" customFormat="1">
      <c r="B251" s="1"/>
      <c r="C251" s="5">
        <f>+C250/C9</f>
        <v>3882685.2083333354</v>
      </c>
      <c r="D251" s="1" t="s">
        <v>64</v>
      </c>
      <c r="E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</row>
    <row r="252" spans="1:82" s="39" customFormat="1">
      <c r="C252" s="99">
        <f>C251/F19</f>
        <v>713.9054064531274</v>
      </c>
      <c r="D252" s="1" t="s">
        <v>127</v>
      </c>
    </row>
    <row r="253" spans="1:82" s="39" customFormat="1">
      <c r="C253" s="99"/>
      <c r="D253" s="1"/>
    </row>
    <row r="254" spans="1:82" s="39" customFormat="1">
      <c r="C254" s="99"/>
      <c r="D254" s="1"/>
    </row>
    <row r="255" spans="1:82" s="39" customFormat="1">
      <c r="A255" s="527" t="s">
        <v>183</v>
      </c>
      <c r="B255" s="4" t="s">
        <v>177</v>
      </c>
      <c r="C255" s="501">
        <f>+$C$12</f>
        <v>44075</v>
      </c>
      <c r="D255" s="501">
        <f>DATE(YEAR(C255),MONTH(C255)+1,DAY(C255))</f>
        <v>44105</v>
      </c>
      <c r="E255" s="501">
        <f t="shared" ref="E255" si="33">DATE(YEAR(D255),MONTH(D255)+1,DAY(D255))</f>
        <v>44136</v>
      </c>
      <c r="F255" s="501">
        <f t="shared" ref="F255" si="34">DATE(YEAR(E255),MONTH(E255)+1,DAY(E255))</f>
        <v>44166</v>
      </c>
      <c r="G255" s="501">
        <f t="shared" ref="G255" si="35">DATE(YEAR(F255),MONTH(F255)+1,DAY(F255))</f>
        <v>44197</v>
      </c>
      <c r="H255" s="501">
        <f t="shared" ref="H255" si="36">DATE(YEAR(G255),MONTH(G255)+1,DAY(G255))</f>
        <v>44228</v>
      </c>
      <c r="I255" s="501">
        <f t="shared" ref="I255" si="37">DATE(YEAR(H255),MONTH(H255)+1,DAY(H255))</f>
        <v>44256</v>
      </c>
      <c r="J255" s="501">
        <f t="shared" ref="J255" si="38">DATE(YEAR(I255),MONTH(I255)+1,DAY(I255))</f>
        <v>44287</v>
      </c>
      <c r="K255" s="501">
        <f t="shared" ref="K255" si="39">DATE(YEAR(J255),MONTH(J255)+1,DAY(J255))</f>
        <v>44317</v>
      </c>
      <c r="L255" s="501">
        <f t="shared" ref="L255" si="40">DATE(YEAR(K255),MONTH(K255)+1,DAY(K255))</f>
        <v>44348</v>
      </c>
      <c r="M255" s="501">
        <f t="shared" ref="M255" si="41">DATE(YEAR(L255),MONTH(L255)+1,DAY(L255))</f>
        <v>44378</v>
      </c>
      <c r="N255" s="501">
        <f t="shared" ref="N255" si="42">DATE(YEAR(M255),MONTH(M255)+1,DAY(M255))</f>
        <v>44409</v>
      </c>
      <c r="O255" s="501">
        <f t="shared" ref="O255" si="43">DATE(YEAR(N255),MONTH(N255)+1,DAY(N255))</f>
        <v>44440</v>
      </c>
      <c r="P255" s="501">
        <f t="shared" ref="P255" si="44">DATE(YEAR(O255),MONTH(O255)+1,DAY(O255))</f>
        <v>44470</v>
      </c>
      <c r="Q255" s="501">
        <f t="shared" ref="Q255" si="45">DATE(YEAR(P255),MONTH(P255)+1,DAY(P255))</f>
        <v>44501</v>
      </c>
      <c r="R255" s="501">
        <f t="shared" ref="R255" si="46">DATE(YEAR(Q255),MONTH(Q255)+1,DAY(Q255))</f>
        <v>44531</v>
      </c>
      <c r="S255" s="501">
        <f t="shared" ref="S255" si="47">DATE(YEAR(R255),MONTH(R255)+1,DAY(R255))</f>
        <v>44562</v>
      </c>
      <c r="T255" s="501">
        <f t="shared" ref="T255" si="48">DATE(YEAR(S255),MONTH(S255)+1,DAY(S255))</f>
        <v>44593</v>
      </c>
      <c r="U255" s="501">
        <f t="shared" ref="U255" si="49">DATE(YEAR(T255),MONTH(T255)+1,DAY(T255))</f>
        <v>44621</v>
      </c>
      <c r="V255" s="501">
        <f t="shared" ref="V255" si="50">DATE(YEAR(U255),MONTH(U255)+1,DAY(U255))</f>
        <v>44652</v>
      </c>
      <c r="W255" s="501">
        <f t="shared" ref="W255" si="51">DATE(YEAR(V255),MONTH(V255)+1,DAY(V255))</f>
        <v>44682</v>
      </c>
      <c r="X255" s="501">
        <f t="shared" ref="X255" si="52">DATE(YEAR(W255),MONTH(W255)+1,DAY(W255))</f>
        <v>44713</v>
      </c>
      <c r="Y255" s="501">
        <f t="shared" ref="Y255" si="53">DATE(YEAR(X255),MONTH(X255)+1,DAY(X255))</f>
        <v>44743</v>
      </c>
      <c r="Z255" s="501">
        <f t="shared" ref="Z255" si="54">DATE(YEAR(Y255),MONTH(Y255)+1,DAY(Y255))</f>
        <v>44774</v>
      </c>
      <c r="AA255" s="501">
        <f t="shared" ref="AA255" si="55">DATE(YEAR(Z255),MONTH(Z255)+1,DAY(Z255))</f>
        <v>44805</v>
      </c>
      <c r="AB255" s="501">
        <f t="shared" ref="AB255" si="56">DATE(YEAR(AA255),MONTH(AA255)+1,DAY(AA255))</f>
        <v>44835</v>
      </c>
      <c r="AC255" s="501">
        <f t="shared" ref="AC255" si="57">DATE(YEAR(AB255),MONTH(AB255)+1,DAY(AB255))</f>
        <v>44866</v>
      </c>
      <c r="AD255" s="501">
        <f t="shared" ref="AD255" si="58">DATE(YEAR(AC255),MONTH(AC255)+1,DAY(AC255))</f>
        <v>44896</v>
      </c>
      <c r="AE255" s="501">
        <f t="shared" ref="AE255" si="59">DATE(YEAR(AD255),MONTH(AD255)+1,DAY(AD255))</f>
        <v>44927</v>
      </c>
      <c r="AF255" s="501">
        <f t="shared" ref="AF255" si="60">DATE(YEAR(AE255),MONTH(AE255)+1,DAY(AE255))</f>
        <v>44958</v>
      </c>
      <c r="AG255" s="501">
        <f t="shared" ref="AG255" si="61">DATE(YEAR(AF255),MONTH(AF255)+1,DAY(AF255))</f>
        <v>44986</v>
      </c>
      <c r="AH255" s="501">
        <f t="shared" ref="AH255" si="62">DATE(YEAR(AG255),MONTH(AG255)+1,DAY(AG255))</f>
        <v>45017</v>
      </c>
      <c r="AI255" s="501">
        <f t="shared" ref="AI255" si="63">DATE(YEAR(AH255),MONTH(AH255)+1,DAY(AH255))</f>
        <v>45047</v>
      </c>
      <c r="AJ255" s="501">
        <f t="shared" ref="AJ255" si="64">DATE(YEAR(AI255),MONTH(AI255)+1,DAY(AI255))</f>
        <v>45078</v>
      </c>
      <c r="AK255" s="501">
        <f t="shared" ref="AK255" si="65">DATE(YEAR(AJ255),MONTH(AJ255)+1,DAY(AJ255))</f>
        <v>45108</v>
      </c>
      <c r="AL255" s="501">
        <f t="shared" ref="AL255" si="66">DATE(YEAR(AK255),MONTH(AK255)+1,DAY(AK255))</f>
        <v>45139</v>
      </c>
      <c r="AM255" s="501">
        <f t="shared" ref="AM255" si="67">DATE(YEAR(AL255),MONTH(AL255)+1,DAY(AL255))</f>
        <v>45170</v>
      </c>
      <c r="AN255" s="501">
        <f t="shared" ref="AN255" si="68">DATE(YEAR(AM255),MONTH(AM255)+1,DAY(AM255))</f>
        <v>45200</v>
      </c>
      <c r="AO255" s="501">
        <f t="shared" ref="AO255" si="69">DATE(YEAR(AN255),MONTH(AN255)+1,DAY(AN255))</f>
        <v>45231</v>
      </c>
      <c r="AP255" s="501">
        <f t="shared" ref="AP255" si="70">DATE(YEAR(AO255),MONTH(AO255)+1,DAY(AO255))</f>
        <v>45261</v>
      </c>
      <c r="AQ255" s="501">
        <f t="shared" ref="AQ255" si="71">DATE(YEAR(AP255),MONTH(AP255)+1,DAY(AP255))</f>
        <v>45292</v>
      </c>
      <c r="AR255" s="501">
        <f t="shared" ref="AR255" si="72">DATE(YEAR(AQ255),MONTH(AQ255)+1,DAY(AQ255))</f>
        <v>45323</v>
      </c>
      <c r="AS255" s="501">
        <f t="shared" ref="AS255" si="73">DATE(YEAR(AR255),MONTH(AR255)+1,DAY(AR255))</f>
        <v>45352</v>
      </c>
      <c r="AT255" s="501">
        <f t="shared" ref="AT255" si="74">DATE(YEAR(AS255),MONTH(AS255)+1,DAY(AS255))</f>
        <v>45383</v>
      </c>
      <c r="AU255" s="501">
        <f t="shared" ref="AU255" si="75">DATE(YEAR(AT255),MONTH(AT255)+1,DAY(AT255))</f>
        <v>45413</v>
      </c>
      <c r="AV255" s="501">
        <f t="shared" ref="AV255" si="76">DATE(YEAR(AU255),MONTH(AU255)+1,DAY(AU255))</f>
        <v>45444</v>
      </c>
      <c r="AW255" s="501">
        <f t="shared" ref="AW255" si="77">DATE(YEAR(AV255),MONTH(AV255)+1,DAY(AV255))</f>
        <v>45474</v>
      </c>
      <c r="AX255" s="501">
        <f t="shared" ref="AX255" si="78">DATE(YEAR(AW255),MONTH(AW255)+1,DAY(AW255))</f>
        <v>45505</v>
      </c>
      <c r="AY255" s="501">
        <f t="shared" ref="AY255" si="79">DATE(YEAR(AX255),MONTH(AX255)+1,DAY(AX255))</f>
        <v>45536</v>
      </c>
      <c r="AZ255" s="501">
        <f t="shared" ref="AZ255" si="80">DATE(YEAR(AY255),MONTH(AY255)+1,DAY(AY255))</f>
        <v>45566</v>
      </c>
      <c r="BA255" s="501">
        <f t="shared" ref="BA255" si="81">DATE(YEAR(AZ255),MONTH(AZ255)+1,DAY(AZ255))</f>
        <v>45597</v>
      </c>
      <c r="BB255" s="501">
        <f t="shared" ref="BB255" si="82">DATE(YEAR(BA255),MONTH(BA255)+1,DAY(BA255))</f>
        <v>45627</v>
      </c>
      <c r="BC255" s="501">
        <f t="shared" ref="BC255" si="83">DATE(YEAR(BB255),MONTH(BB255)+1,DAY(BB255))</f>
        <v>45658</v>
      </c>
      <c r="BD255" s="501">
        <f t="shared" ref="BD255" si="84">DATE(YEAR(BC255),MONTH(BC255)+1,DAY(BC255))</f>
        <v>45689</v>
      </c>
      <c r="BE255" s="501">
        <f t="shared" ref="BE255" si="85">DATE(YEAR(BD255),MONTH(BD255)+1,DAY(BD255))</f>
        <v>45717</v>
      </c>
      <c r="BF255" s="501">
        <f t="shared" ref="BF255" si="86">DATE(YEAR(BE255),MONTH(BE255)+1,DAY(BE255))</f>
        <v>45748</v>
      </c>
      <c r="BG255" s="501">
        <f t="shared" ref="BG255" si="87">DATE(YEAR(BF255),MONTH(BF255)+1,DAY(BF255))</f>
        <v>45778</v>
      </c>
      <c r="BH255" s="501">
        <f t="shared" ref="BH255" si="88">DATE(YEAR(BG255),MONTH(BG255)+1,DAY(BG255))</f>
        <v>45809</v>
      </c>
      <c r="BI255" s="501">
        <f t="shared" ref="BI255" si="89">DATE(YEAR(BH255),MONTH(BH255)+1,DAY(BH255))</f>
        <v>45839</v>
      </c>
      <c r="BJ255" s="501">
        <f t="shared" ref="BJ255" si="90">DATE(YEAR(BI255),MONTH(BI255)+1,DAY(BI255))</f>
        <v>45870</v>
      </c>
    </row>
    <row r="256" spans="1:82" s="39" customFormat="1">
      <c r="A256" s="527"/>
      <c r="B256" s="39" t="str">
        <f>+B244</f>
        <v>GASTOS DE PROYECTO</v>
      </c>
      <c r="C256" s="213"/>
      <c r="D256" s="213"/>
      <c r="E256" s="213"/>
      <c r="F256" s="213"/>
      <c r="G256" s="213"/>
      <c r="H256" s="213"/>
      <c r="I256" s="213"/>
      <c r="J256" s="213"/>
      <c r="K256" s="213"/>
      <c r="L256" s="213"/>
      <c r="M256" s="213"/>
      <c r="N256" s="213"/>
      <c r="O256" s="213"/>
      <c r="P256" s="213"/>
      <c r="Q256" s="213"/>
      <c r="R256" s="213"/>
      <c r="S256" s="213"/>
      <c r="T256" s="213"/>
      <c r="U256" s="213"/>
      <c r="V256" s="213"/>
      <c r="W256" s="213"/>
      <c r="X256" s="213"/>
      <c r="Y256" s="213"/>
      <c r="Z256" s="213"/>
      <c r="AA256" s="213"/>
      <c r="AB256" s="213"/>
      <c r="AC256" s="213"/>
      <c r="AD256" s="213"/>
      <c r="AE256" s="213"/>
      <c r="AF256" s="213"/>
      <c r="AG256" s="213"/>
      <c r="AH256" s="213"/>
      <c r="AI256" s="213"/>
      <c r="AJ256" s="213"/>
      <c r="AK256" s="213"/>
      <c r="AL256" s="213"/>
      <c r="AM256" s="213"/>
      <c r="AN256" s="213"/>
      <c r="AO256" s="213"/>
      <c r="AP256" s="213"/>
      <c r="AQ256" s="213"/>
      <c r="AR256" s="213"/>
      <c r="AS256" s="213"/>
      <c r="AT256" s="213"/>
      <c r="AU256" s="213"/>
      <c r="AV256" s="213"/>
      <c r="AW256" s="213"/>
      <c r="AX256" s="213"/>
      <c r="AY256" s="213"/>
      <c r="AZ256" s="213"/>
      <c r="BA256" s="213"/>
      <c r="BB256" s="213"/>
      <c r="BC256" s="213"/>
      <c r="BD256" s="213"/>
      <c r="BE256" s="213"/>
      <c r="BF256" s="213"/>
      <c r="BG256" s="213"/>
      <c r="BH256" s="213"/>
      <c r="BI256" s="213"/>
      <c r="BJ256" s="213"/>
    </row>
    <row r="257" spans="1:62" s="245" customFormat="1">
      <c r="A257" s="183">
        <f>SUM(C257:BJ257)</f>
        <v>1</v>
      </c>
      <c r="B257" s="187" t="s">
        <v>179</v>
      </c>
      <c r="C257" s="244">
        <v>1</v>
      </c>
      <c r="D257" s="244"/>
      <c r="E257" s="244"/>
      <c r="F257" s="244"/>
      <c r="G257" s="244"/>
      <c r="H257" s="244"/>
      <c r="I257" s="244"/>
      <c r="J257" s="244"/>
      <c r="K257" s="244"/>
      <c r="L257" s="244"/>
      <c r="M257" s="244"/>
      <c r="N257" s="244"/>
      <c r="O257" s="244"/>
      <c r="P257" s="244"/>
      <c r="Q257" s="244"/>
      <c r="R257" s="244"/>
      <c r="S257" s="244"/>
      <c r="T257" s="244"/>
      <c r="U257" s="244"/>
      <c r="V257" s="244"/>
      <c r="W257" s="244"/>
      <c r="X257" s="244"/>
      <c r="Y257" s="244"/>
      <c r="Z257" s="244"/>
    </row>
    <row r="258" spans="1:62" s="39" customFormat="1">
      <c r="A258" s="266">
        <f>+SUM(C259:BJ260)</f>
        <v>0</v>
      </c>
      <c r="B258" s="187" t="s">
        <v>180</v>
      </c>
      <c r="C258" s="34">
        <f>+SUM(C259:C260)</f>
        <v>0</v>
      </c>
      <c r="D258" s="34">
        <f t="shared" ref="D258:BJ258" si="91">+SUM(D259:D260)</f>
        <v>0</v>
      </c>
      <c r="E258" s="34">
        <f t="shared" si="91"/>
        <v>0</v>
      </c>
      <c r="F258" s="34">
        <f t="shared" si="91"/>
        <v>0</v>
      </c>
      <c r="G258" s="34">
        <f t="shared" si="91"/>
        <v>0</v>
      </c>
      <c r="H258" s="34">
        <f t="shared" si="91"/>
        <v>0</v>
      </c>
      <c r="I258" s="34">
        <f t="shared" si="91"/>
        <v>0</v>
      </c>
      <c r="J258" s="34">
        <f t="shared" si="91"/>
        <v>0</v>
      </c>
      <c r="K258" s="34">
        <f t="shared" si="91"/>
        <v>0</v>
      </c>
      <c r="L258" s="34">
        <f t="shared" si="91"/>
        <v>0</v>
      </c>
      <c r="M258" s="34">
        <f t="shared" si="91"/>
        <v>0</v>
      </c>
      <c r="N258" s="34">
        <f t="shared" si="91"/>
        <v>0</v>
      </c>
      <c r="O258" s="34">
        <f t="shared" si="91"/>
        <v>0</v>
      </c>
      <c r="P258" s="34">
        <f t="shared" si="91"/>
        <v>0</v>
      </c>
      <c r="Q258" s="34">
        <f t="shared" si="91"/>
        <v>0</v>
      </c>
      <c r="R258" s="34">
        <f t="shared" si="91"/>
        <v>0</v>
      </c>
      <c r="S258" s="34">
        <f t="shared" si="91"/>
        <v>0</v>
      </c>
      <c r="T258" s="34">
        <f t="shared" si="91"/>
        <v>0</v>
      </c>
      <c r="U258" s="34">
        <f t="shared" si="91"/>
        <v>0</v>
      </c>
      <c r="V258" s="34">
        <f t="shared" si="91"/>
        <v>0</v>
      </c>
      <c r="W258" s="34">
        <f t="shared" si="91"/>
        <v>0</v>
      </c>
      <c r="X258" s="34">
        <f t="shared" si="91"/>
        <v>0</v>
      </c>
      <c r="Y258" s="34">
        <f t="shared" si="91"/>
        <v>0</v>
      </c>
      <c r="Z258" s="34">
        <f t="shared" si="91"/>
        <v>0</v>
      </c>
      <c r="AA258" s="34">
        <f t="shared" si="91"/>
        <v>0</v>
      </c>
      <c r="AB258" s="34">
        <f t="shared" si="91"/>
        <v>0</v>
      </c>
      <c r="AC258" s="34">
        <f t="shared" si="91"/>
        <v>0</v>
      </c>
      <c r="AD258" s="34">
        <f t="shared" si="91"/>
        <v>0</v>
      </c>
      <c r="AE258" s="34">
        <f t="shared" si="91"/>
        <v>0</v>
      </c>
      <c r="AF258" s="34">
        <f t="shared" si="91"/>
        <v>0</v>
      </c>
      <c r="AG258" s="34">
        <f t="shared" si="91"/>
        <v>0</v>
      </c>
      <c r="AH258" s="34">
        <f t="shared" si="91"/>
        <v>0</v>
      </c>
      <c r="AI258" s="34">
        <f t="shared" si="91"/>
        <v>0</v>
      </c>
      <c r="AJ258" s="34">
        <f t="shared" si="91"/>
        <v>0</v>
      </c>
      <c r="AK258" s="34">
        <f t="shared" si="91"/>
        <v>0</v>
      </c>
      <c r="AL258" s="34">
        <f t="shared" si="91"/>
        <v>0</v>
      </c>
      <c r="AM258" s="34">
        <f t="shared" si="91"/>
        <v>0</v>
      </c>
      <c r="AN258" s="34">
        <f t="shared" si="91"/>
        <v>0</v>
      </c>
      <c r="AO258" s="34">
        <f t="shared" si="91"/>
        <v>0</v>
      </c>
      <c r="AP258" s="34">
        <f t="shared" si="91"/>
        <v>0</v>
      </c>
      <c r="AQ258" s="34">
        <f t="shared" si="91"/>
        <v>0</v>
      </c>
      <c r="AR258" s="34">
        <f t="shared" si="91"/>
        <v>0</v>
      </c>
      <c r="AS258" s="34">
        <f t="shared" si="91"/>
        <v>0</v>
      </c>
      <c r="AT258" s="34">
        <f t="shared" si="91"/>
        <v>0</v>
      </c>
      <c r="AU258" s="34">
        <f t="shared" si="91"/>
        <v>0</v>
      </c>
      <c r="AV258" s="34">
        <f t="shared" si="91"/>
        <v>0</v>
      </c>
      <c r="AW258" s="34">
        <f t="shared" si="91"/>
        <v>0</v>
      </c>
      <c r="AX258" s="34">
        <f t="shared" si="91"/>
        <v>0</v>
      </c>
      <c r="AY258" s="34">
        <f t="shared" si="91"/>
        <v>0</v>
      </c>
      <c r="AZ258" s="34">
        <f t="shared" si="91"/>
        <v>0</v>
      </c>
      <c r="BA258" s="34">
        <f t="shared" si="91"/>
        <v>0</v>
      </c>
      <c r="BB258" s="34">
        <f t="shared" si="91"/>
        <v>0</v>
      </c>
      <c r="BC258" s="34">
        <f t="shared" si="91"/>
        <v>0</v>
      </c>
      <c r="BD258" s="34">
        <f t="shared" si="91"/>
        <v>0</v>
      </c>
      <c r="BE258" s="34">
        <f t="shared" si="91"/>
        <v>0</v>
      </c>
      <c r="BF258" s="34">
        <f t="shared" si="91"/>
        <v>0</v>
      </c>
      <c r="BG258" s="34">
        <f t="shared" si="91"/>
        <v>0</v>
      </c>
      <c r="BH258" s="34">
        <f t="shared" si="91"/>
        <v>0</v>
      </c>
      <c r="BI258" s="34">
        <f t="shared" si="91"/>
        <v>0</v>
      </c>
      <c r="BJ258" s="34">
        <f t="shared" si="91"/>
        <v>0</v>
      </c>
    </row>
    <row r="259" spans="1:62" s="245" customFormat="1">
      <c r="A259" s="274">
        <v>0</v>
      </c>
      <c r="B259" s="261" t="str">
        <f>+$B$17</f>
        <v xml:space="preserve">DEPARTAMENTOS </v>
      </c>
      <c r="C259" s="236">
        <v>0</v>
      </c>
      <c r="D259" s="236">
        <v>0</v>
      </c>
      <c r="E259" s="236">
        <v>0</v>
      </c>
      <c r="F259" s="236">
        <v>0</v>
      </c>
      <c r="G259" s="236">
        <v>0</v>
      </c>
      <c r="H259" s="236">
        <v>0</v>
      </c>
      <c r="I259" s="236">
        <v>0</v>
      </c>
      <c r="J259" s="236">
        <v>0</v>
      </c>
      <c r="K259" s="236">
        <v>0</v>
      </c>
      <c r="L259" s="236">
        <v>0</v>
      </c>
      <c r="M259" s="236">
        <v>0</v>
      </c>
      <c r="N259" s="236">
        <v>0</v>
      </c>
      <c r="O259" s="236">
        <v>0</v>
      </c>
      <c r="P259" s="236">
        <v>0</v>
      </c>
      <c r="Q259" s="236">
        <v>0</v>
      </c>
      <c r="R259" s="236">
        <v>0</v>
      </c>
      <c r="S259" s="236">
        <v>0</v>
      </c>
      <c r="T259" s="236">
        <v>0</v>
      </c>
      <c r="U259" s="236">
        <v>0</v>
      </c>
      <c r="V259" s="236">
        <v>0</v>
      </c>
      <c r="W259" s="236">
        <v>0</v>
      </c>
      <c r="X259" s="236">
        <v>0</v>
      </c>
      <c r="Y259" s="236">
        <v>0</v>
      </c>
      <c r="Z259" s="236">
        <v>0</v>
      </c>
      <c r="AA259" s="236">
        <v>0</v>
      </c>
      <c r="AB259" s="236">
        <v>0</v>
      </c>
      <c r="AC259" s="236">
        <v>0</v>
      </c>
      <c r="AD259" s="236">
        <v>0</v>
      </c>
      <c r="AE259" s="236">
        <v>0</v>
      </c>
      <c r="AF259" s="236">
        <v>0</v>
      </c>
      <c r="AG259" s="236">
        <v>0</v>
      </c>
      <c r="AH259" s="236">
        <v>0</v>
      </c>
      <c r="AI259" s="236">
        <v>0</v>
      </c>
      <c r="AJ259" s="236">
        <v>0</v>
      </c>
      <c r="AK259" s="236">
        <v>0</v>
      </c>
      <c r="AL259" s="236">
        <v>0</v>
      </c>
      <c r="AM259" s="236">
        <v>0</v>
      </c>
      <c r="AN259" s="236">
        <v>0</v>
      </c>
      <c r="AO259" s="236">
        <v>0</v>
      </c>
      <c r="AP259" s="236">
        <v>0</v>
      </c>
      <c r="AQ259" s="236">
        <v>0</v>
      </c>
      <c r="AR259" s="236">
        <v>0</v>
      </c>
      <c r="AS259" s="236">
        <v>0</v>
      </c>
      <c r="AT259" s="236">
        <v>0</v>
      </c>
      <c r="AU259" s="236">
        <v>0</v>
      </c>
      <c r="AV259" s="236">
        <v>0</v>
      </c>
      <c r="AW259" s="236">
        <v>0</v>
      </c>
      <c r="AX259" s="236">
        <v>0</v>
      </c>
      <c r="AY259" s="236">
        <v>0</v>
      </c>
      <c r="AZ259" s="236">
        <v>0</v>
      </c>
      <c r="BA259" s="236">
        <v>0</v>
      </c>
      <c r="BB259" s="236">
        <v>0</v>
      </c>
      <c r="BC259" s="236">
        <v>0</v>
      </c>
      <c r="BD259" s="236">
        <v>0</v>
      </c>
      <c r="BE259" s="236">
        <v>0</v>
      </c>
      <c r="BF259" s="236">
        <v>0</v>
      </c>
      <c r="BG259" s="236">
        <v>0</v>
      </c>
      <c r="BH259" s="236">
        <v>0</v>
      </c>
      <c r="BI259" s="236">
        <v>0</v>
      </c>
      <c r="BJ259" s="236">
        <v>0</v>
      </c>
    </row>
    <row r="260" spans="1:62" s="245" customFormat="1">
      <c r="A260" s="274">
        <v>0</v>
      </c>
      <c r="B260" s="261" t="str">
        <f>+$B$18</f>
        <v>COCHERAS</v>
      </c>
      <c r="C260" s="236">
        <v>0</v>
      </c>
      <c r="D260" s="236">
        <v>0</v>
      </c>
      <c r="E260" s="236">
        <v>0</v>
      </c>
      <c r="F260" s="236">
        <v>0</v>
      </c>
      <c r="G260" s="236">
        <v>0</v>
      </c>
      <c r="H260" s="236">
        <v>0</v>
      </c>
      <c r="I260" s="236">
        <v>0</v>
      </c>
      <c r="J260" s="236">
        <v>0</v>
      </c>
      <c r="K260" s="236">
        <v>0</v>
      </c>
      <c r="L260" s="236">
        <v>0</v>
      </c>
      <c r="M260" s="236">
        <v>0</v>
      </c>
      <c r="N260" s="236">
        <v>0</v>
      </c>
      <c r="O260" s="236">
        <v>0</v>
      </c>
      <c r="P260" s="236">
        <v>0</v>
      </c>
      <c r="Q260" s="236">
        <v>0</v>
      </c>
      <c r="R260" s="236">
        <v>0</v>
      </c>
      <c r="S260" s="236">
        <v>0</v>
      </c>
      <c r="T260" s="236">
        <v>0</v>
      </c>
      <c r="U260" s="236">
        <v>0</v>
      </c>
      <c r="V260" s="236">
        <v>0</v>
      </c>
      <c r="W260" s="236">
        <v>0</v>
      </c>
      <c r="X260" s="236">
        <v>0</v>
      </c>
      <c r="Y260" s="236">
        <v>0</v>
      </c>
      <c r="Z260" s="236">
        <v>0</v>
      </c>
      <c r="AA260" s="236">
        <v>0</v>
      </c>
      <c r="AB260" s="236">
        <v>0</v>
      </c>
      <c r="AC260" s="236">
        <v>0</v>
      </c>
      <c r="AD260" s="236">
        <v>0</v>
      </c>
      <c r="AE260" s="236">
        <v>0</v>
      </c>
      <c r="AF260" s="236">
        <v>0</v>
      </c>
      <c r="AG260" s="236">
        <v>0</v>
      </c>
      <c r="AH260" s="236">
        <v>0</v>
      </c>
      <c r="AI260" s="236">
        <v>0</v>
      </c>
      <c r="AJ260" s="236">
        <v>0</v>
      </c>
      <c r="AK260" s="236">
        <v>0</v>
      </c>
      <c r="AL260" s="236">
        <v>0</v>
      </c>
      <c r="AM260" s="236">
        <v>0</v>
      </c>
      <c r="AN260" s="236">
        <v>0</v>
      </c>
      <c r="AO260" s="236">
        <v>0</v>
      </c>
      <c r="AP260" s="236">
        <v>0</v>
      </c>
      <c r="AQ260" s="236">
        <v>0</v>
      </c>
      <c r="AR260" s="236">
        <v>0</v>
      </c>
      <c r="AS260" s="236">
        <v>0</v>
      </c>
      <c r="AT260" s="236">
        <v>0</v>
      </c>
      <c r="AU260" s="236">
        <v>0</v>
      </c>
      <c r="AV260" s="236">
        <v>0</v>
      </c>
      <c r="AW260" s="236">
        <v>0</v>
      </c>
      <c r="AX260" s="236">
        <v>0</v>
      </c>
      <c r="AY260" s="236">
        <v>0</v>
      </c>
      <c r="AZ260" s="236">
        <v>0</v>
      </c>
      <c r="BA260" s="236">
        <v>0</v>
      </c>
      <c r="BB260" s="236">
        <v>0</v>
      </c>
      <c r="BC260" s="236">
        <v>0</v>
      </c>
      <c r="BD260" s="236">
        <v>0</v>
      </c>
      <c r="BE260" s="236">
        <v>0</v>
      </c>
      <c r="BF260" s="236">
        <v>0</v>
      </c>
      <c r="BG260" s="236">
        <v>0</v>
      </c>
      <c r="BH260" s="236">
        <v>0</v>
      </c>
      <c r="BI260" s="236">
        <v>0</v>
      </c>
      <c r="BJ260" s="236">
        <v>0</v>
      </c>
    </row>
    <row r="261" spans="1:62" s="39" customFormat="1">
      <c r="B261" s="39" t="str">
        <f>+B245</f>
        <v>INFRA + NEXOS</v>
      </c>
      <c r="C261" s="213"/>
      <c r="D261" s="213"/>
      <c r="E261" s="213"/>
      <c r="F261" s="213"/>
      <c r="G261" s="213"/>
      <c r="H261" s="213"/>
      <c r="I261" s="213"/>
      <c r="J261" s="213"/>
      <c r="K261" s="213"/>
      <c r="L261" s="213"/>
      <c r="M261" s="213"/>
      <c r="N261" s="213"/>
      <c r="O261" s="213"/>
      <c r="P261" s="213"/>
      <c r="Q261" s="213"/>
      <c r="R261" s="213"/>
      <c r="S261" s="213"/>
      <c r="T261" s="213"/>
      <c r="U261" s="213"/>
      <c r="V261" s="213"/>
      <c r="W261" s="213"/>
      <c r="X261" s="213"/>
      <c r="Y261" s="213"/>
      <c r="Z261" s="213"/>
      <c r="AA261" s="213"/>
      <c r="AB261" s="213"/>
      <c r="AC261" s="213"/>
      <c r="AD261" s="213"/>
      <c r="AE261" s="213"/>
      <c r="AF261" s="213"/>
      <c r="AG261" s="213"/>
      <c r="AH261" s="213"/>
      <c r="AI261" s="213"/>
      <c r="AJ261" s="213"/>
      <c r="AK261" s="213"/>
      <c r="AL261" s="213"/>
      <c r="AM261" s="213"/>
      <c r="AN261" s="213"/>
      <c r="AO261" s="213"/>
      <c r="AP261" s="213"/>
      <c r="AQ261" s="213"/>
      <c r="AR261" s="213"/>
      <c r="AS261" s="213"/>
      <c r="AT261" s="213"/>
      <c r="AU261" s="213"/>
      <c r="AV261" s="213"/>
      <c r="AW261" s="213"/>
      <c r="AX261" s="213"/>
      <c r="AY261" s="213"/>
      <c r="AZ261" s="213"/>
      <c r="BA261" s="213"/>
      <c r="BB261" s="213"/>
      <c r="BC261" s="213"/>
      <c r="BD261" s="213"/>
      <c r="BE261" s="213"/>
      <c r="BF261" s="213"/>
      <c r="BG261" s="213"/>
      <c r="BH261" s="213"/>
      <c r="BI261" s="213"/>
      <c r="BJ261" s="213"/>
    </row>
    <row r="262" spans="1:62" s="245" customFormat="1">
      <c r="A262" s="183">
        <f>SUM(C262:BJ262)</f>
        <v>1</v>
      </c>
      <c r="B262" s="187" t="s">
        <v>179</v>
      </c>
      <c r="C262" s="244">
        <v>1</v>
      </c>
      <c r="D262" s="244"/>
      <c r="E262" s="244"/>
      <c r="F262" s="244"/>
      <c r="G262" s="244"/>
      <c r="H262" s="244"/>
      <c r="I262" s="244"/>
      <c r="J262" s="244"/>
      <c r="K262" s="244"/>
      <c r="L262" s="244"/>
      <c r="M262" s="244"/>
      <c r="N262" s="244"/>
      <c r="O262" s="244"/>
      <c r="P262" s="244"/>
      <c r="Q262" s="244"/>
      <c r="R262" s="244"/>
      <c r="S262" s="244"/>
      <c r="T262" s="244"/>
      <c r="U262" s="244"/>
      <c r="V262" s="244"/>
      <c r="W262" s="244"/>
      <c r="X262" s="244"/>
      <c r="Y262" s="244"/>
      <c r="Z262" s="244"/>
    </row>
    <row r="263" spans="1:62" s="39" customFormat="1">
      <c r="A263" s="266">
        <f>+SUM(C264:BJ265)</f>
        <v>0</v>
      </c>
      <c r="B263" s="187" t="s">
        <v>180</v>
      </c>
      <c r="C263" s="34">
        <f>+SUM(C264:C265)</f>
        <v>0</v>
      </c>
      <c r="D263" s="34">
        <f>+SUM(D264:D265)</f>
        <v>0</v>
      </c>
      <c r="E263" s="34">
        <f t="shared" ref="E263:BJ263" si="92">+SUM(E264:E265)</f>
        <v>0</v>
      </c>
      <c r="F263" s="34">
        <f t="shared" si="92"/>
        <v>0</v>
      </c>
      <c r="G263" s="34">
        <f t="shared" si="92"/>
        <v>0</v>
      </c>
      <c r="H263" s="34">
        <f t="shared" si="92"/>
        <v>0</v>
      </c>
      <c r="I263" s="34">
        <f t="shared" si="92"/>
        <v>0</v>
      </c>
      <c r="J263" s="34">
        <f t="shared" si="92"/>
        <v>0</v>
      </c>
      <c r="K263" s="34">
        <f t="shared" si="92"/>
        <v>0</v>
      </c>
      <c r="L263" s="34">
        <f t="shared" si="92"/>
        <v>0</v>
      </c>
      <c r="M263" s="34">
        <f t="shared" si="92"/>
        <v>0</v>
      </c>
      <c r="N263" s="34">
        <f t="shared" si="92"/>
        <v>0</v>
      </c>
      <c r="O263" s="34">
        <f t="shared" si="92"/>
        <v>0</v>
      </c>
      <c r="P263" s="34">
        <f t="shared" si="92"/>
        <v>0</v>
      </c>
      <c r="Q263" s="34">
        <f t="shared" si="92"/>
        <v>0</v>
      </c>
      <c r="R263" s="34">
        <f t="shared" si="92"/>
        <v>0</v>
      </c>
      <c r="S263" s="34">
        <f t="shared" si="92"/>
        <v>0</v>
      </c>
      <c r="T263" s="34">
        <f t="shared" si="92"/>
        <v>0</v>
      </c>
      <c r="U263" s="34">
        <f t="shared" si="92"/>
        <v>0</v>
      </c>
      <c r="V263" s="34">
        <f t="shared" si="92"/>
        <v>0</v>
      </c>
      <c r="W263" s="34">
        <f t="shared" si="92"/>
        <v>0</v>
      </c>
      <c r="X263" s="34">
        <f t="shared" si="92"/>
        <v>0</v>
      </c>
      <c r="Y263" s="34">
        <f t="shared" si="92"/>
        <v>0</v>
      </c>
      <c r="Z263" s="34">
        <f t="shared" si="92"/>
        <v>0</v>
      </c>
      <c r="AA263" s="34">
        <f t="shared" si="92"/>
        <v>0</v>
      </c>
      <c r="AB263" s="34">
        <f t="shared" si="92"/>
        <v>0</v>
      </c>
      <c r="AC263" s="34">
        <f t="shared" si="92"/>
        <v>0</v>
      </c>
      <c r="AD263" s="34">
        <f t="shared" si="92"/>
        <v>0</v>
      </c>
      <c r="AE263" s="34">
        <f t="shared" si="92"/>
        <v>0</v>
      </c>
      <c r="AF263" s="34">
        <f t="shared" si="92"/>
        <v>0</v>
      </c>
      <c r="AG263" s="34">
        <f t="shared" si="92"/>
        <v>0</v>
      </c>
      <c r="AH263" s="34">
        <f t="shared" si="92"/>
        <v>0</v>
      </c>
      <c r="AI263" s="34">
        <f t="shared" si="92"/>
        <v>0</v>
      </c>
      <c r="AJ263" s="34">
        <f t="shared" si="92"/>
        <v>0</v>
      </c>
      <c r="AK263" s="34">
        <f t="shared" si="92"/>
        <v>0</v>
      </c>
      <c r="AL263" s="34">
        <f t="shared" si="92"/>
        <v>0</v>
      </c>
      <c r="AM263" s="34">
        <f t="shared" si="92"/>
        <v>0</v>
      </c>
      <c r="AN263" s="34">
        <f t="shared" si="92"/>
        <v>0</v>
      </c>
      <c r="AO263" s="34">
        <f t="shared" si="92"/>
        <v>0</v>
      </c>
      <c r="AP263" s="34">
        <f t="shared" si="92"/>
        <v>0</v>
      </c>
      <c r="AQ263" s="34">
        <f t="shared" si="92"/>
        <v>0</v>
      </c>
      <c r="AR263" s="34">
        <f t="shared" si="92"/>
        <v>0</v>
      </c>
      <c r="AS263" s="34">
        <f t="shared" si="92"/>
        <v>0</v>
      </c>
      <c r="AT263" s="34">
        <f t="shared" si="92"/>
        <v>0</v>
      </c>
      <c r="AU263" s="34">
        <f t="shared" si="92"/>
        <v>0</v>
      </c>
      <c r="AV263" s="34">
        <f t="shared" si="92"/>
        <v>0</v>
      </c>
      <c r="AW263" s="34">
        <f t="shared" si="92"/>
        <v>0</v>
      </c>
      <c r="AX263" s="34">
        <f t="shared" si="92"/>
        <v>0</v>
      </c>
      <c r="AY263" s="34">
        <f t="shared" si="92"/>
        <v>0</v>
      </c>
      <c r="AZ263" s="34">
        <f t="shared" si="92"/>
        <v>0</v>
      </c>
      <c r="BA263" s="34">
        <f t="shared" si="92"/>
        <v>0</v>
      </c>
      <c r="BB263" s="34">
        <f t="shared" si="92"/>
        <v>0</v>
      </c>
      <c r="BC263" s="34">
        <f t="shared" si="92"/>
        <v>0</v>
      </c>
      <c r="BD263" s="34">
        <f t="shared" si="92"/>
        <v>0</v>
      </c>
      <c r="BE263" s="34">
        <f t="shared" si="92"/>
        <v>0</v>
      </c>
      <c r="BF263" s="34">
        <f t="shared" si="92"/>
        <v>0</v>
      </c>
      <c r="BG263" s="34">
        <f t="shared" si="92"/>
        <v>0</v>
      </c>
      <c r="BH263" s="34">
        <f t="shared" si="92"/>
        <v>0</v>
      </c>
      <c r="BI263" s="34">
        <f t="shared" si="92"/>
        <v>0</v>
      </c>
      <c r="BJ263" s="34">
        <f t="shared" si="92"/>
        <v>0</v>
      </c>
    </row>
    <row r="264" spans="1:62" s="245" customFormat="1">
      <c r="A264" s="274">
        <v>0</v>
      </c>
      <c r="B264" s="261" t="str">
        <f>+$B$17</f>
        <v xml:space="preserve">DEPARTAMENTOS </v>
      </c>
      <c r="C264" s="236"/>
      <c r="D264" s="236">
        <v>0</v>
      </c>
      <c r="E264" s="236">
        <v>0</v>
      </c>
      <c r="F264" s="236">
        <v>0</v>
      </c>
      <c r="G264" s="236">
        <v>0</v>
      </c>
      <c r="H264" s="236">
        <v>0</v>
      </c>
      <c r="I264" s="236">
        <v>0</v>
      </c>
      <c r="J264" s="236">
        <v>0</v>
      </c>
      <c r="K264" s="236">
        <v>0</v>
      </c>
      <c r="L264" s="236">
        <v>0</v>
      </c>
      <c r="M264" s="236">
        <v>0</v>
      </c>
      <c r="N264" s="236">
        <v>0</v>
      </c>
      <c r="O264" s="236">
        <v>0</v>
      </c>
      <c r="P264" s="236">
        <v>0</v>
      </c>
      <c r="Q264" s="236">
        <v>0</v>
      </c>
      <c r="R264" s="236">
        <v>0</v>
      </c>
      <c r="S264" s="236">
        <v>0</v>
      </c>
      <c r="T264" s="236">
        <v>0</v>
      </c>
      <c r="U264" s="236">
        <v>0</v>
      </c>
      <c r="V264" s="236">
        <v>0</v>
      </c>
      <c r="W264" s="236">
        <v>0</v>
      </c>
      <c r="X264" s="236">
        <v>0</v>
      </c>
      <c r="Y264" s="236">
        <v>0</v>
      </c>
      <c r="Z264" s="236">
        <v>0</v>
      </c>
      <c r="AA264" s="236">
        <v>0</v>
      </c>
      <c r="AB264" s="236">
        <v>0</v>
      </c>
      <c r="AC264" s="236">
        <v>0</v>
      </c>
      <c r="AD264" s="236">
        <v>0</v>
      </c>
      <c r="AE264" s="236">
        <v>0</v>
      </c>
      <c r="AF264" s="236">
        <v>0</v>
      </c>
      <c r="AG264" s="236">
        <v>0</v>
      </c>
      <c r="AH264" s="236">
        <v>0</v>
      </c>
      <c r="AI264" s="236">
        <v>0</v>
      </c>
      <c r="AJ264" s="236">
        <v>0</v>
      </c>
      <c r="AK264" s="236">
        <v>0</v>
      </c>
      <c r="AL264" s="236">
        <v>0</v>
      </c>
      <c r="AM264" s="236">
        <v>0</v>
      </c>
      <c r="AN264" s="236">
        <v>0</v>
      </c>
      <c r="AO264" s="236">
        <v>0</v>
      </c>
      <c r="AP264" s="236">
        <v>0</v>
      </c>
      <c r="AQ264" s="236">
        <v>0</v>
      </c>
      <c r="AR264" s="236">
        <v>0</v>
      </c>
      <c r="AS264" s="236">
        <v>0</v>
      </c>
      <c r="AT264" s="236">
        <v>0</v>
      </c>
      <c r="AU264" s="236">
        <v>0</v>
      </c>
      <c r="AV264" s="236">
        <v>0</v>
      </c>
      <c r="AW264" s="236">
        <v>0</v>
      </c>
      <c r="AX264" s="236">
        <v>0</v>
      </c>
      <c r="AY264" s="236">
        <v>0</v>
      </c>
      <c r="AZ264" s="236">
        <v>0</v>
      </c>
      <c r="BA264" s="236">
        <v>0</v>
      </c>
      <c r="BB264" s="236">
        <v>0</v>
      </c>
      <c r="BC264" s="236">
        <v>0</v>
      </c>
      <c r="BD264" s="236">
        <v>0</v>
      </c>
      <c r="BE264" s="236">
        <v>0</v>
      </c>
      <c r="BF264" s="236">
        <v>0</v>
      </c>
      <c r="BG264" s="236">
        <v>0</v>
      </c>
      <c r="BH264" s="236">
        <v>0</v>
      </c>
      <c r="BI264" s="236">
        <v>0</v>
      </c>
      <c r="BJ264" s="236">
        <v>0</v>
      </c>
    </row>
    <row r="265" spans="1:62" s="245" customFormat="1">
      <c r="A265" s="274">
        <v>0</v>
      </c>
      <c r="B265" s="261" t="str">
        <f>+$B$18</f>
        <v>COCHERAS</v>
      </c>
      <c r="C265" s="466">
        <v>0</v>
      </c>
      <c r="D265" s="236">
        <v>0</v>
      </c>
      <c r="E265" s="236">
        <v>0</v>
      </c>
      <c r="F265" s="236">
        <v>0</v>
      </c>
      <c r="G265" s="236">
        <v>0</v>
      </c>
      <c r="H265" s="236">
        <v>0</v>
      </c>
      <c r="I265" s="236">
        <v>0</v>
      </c>
      <c r="J265" s="236">
        <v>0</v>
      </c>
      <c r="K265" s="236">
        <v>0</v>
      </c>
      <c r="L265" s="236">
        <v>0</v>
      </c>
      <c r="M265" s="236">
        <v>0</v>
      </c>
      <c r="N265" s="236">
        <v>0</v>
      </c>
      <c r="O265" s="236">
        <v>0</v>
      </c>
      <c r="P265" s="236">
        <v>0</v>
      </c>
      <c r="Q265" s="236">
        <v>0</v>
      </c>
      <c r="R265" s="236">
        <v>0</v>
      </c>
      <c r="S265" s="236">
        <v>0</v>
      </c>
      <c r="T265" s="236">
        <v>0</v>
      </c>
      <c r="U265" s="236">
        <v>0</v>
      </c>
      <c r="V265" s="236">
        <v>0</v>
      </c>
      <c r="W265" s="236">
        <v>0</v>
      </c>
      <c r="X265" s="236">
        <v>0</v>
      </c>
      <c r="Y265" s="236">
        <v>0</v>
      </c>
      <c r="Z265" s="236">
        <v>0</v>
      </c>
      <c r="AA265" s="236">
        <v>0</v>
      </c>
      <c r="AB265" s="236">
        <v>0</v>
      </c>
      <c r="AC265" s="236">
        <v>0</v>
      </c>
      <c r="AD265" s="236">
        <v>0</v>
      </c>
      <c r="AE265" s="236">
        <v>0</v>
      </c>
      <c r="AF265" s="236">
        <v>0</v>
      </c>
      <c r="AG265" s="236">
        <v>0</v>
      </c>
      <c r="AH265" s="236">
        <v>0</v>
      </c>
      <c r="AI265" s="236">
        <v>0</v>
      </c>
      <c r="AJ265" s="236">
        <v>0</v>
      </c>
      <c r="AK265" s="236">
        <v>0</v>
      </c>
      <c r="AL265" s="236">
        <v>0</v>
      </c>
      <c r="AM265" s="236">
        <v>0</v>
      </c>
      <c r="AN265" s="236">
        <v>0</v>
      </c>
      <c r="AO265" s="236">
        <v>0</v>
      </c>
      <c r="AP265" s="236">
        <v>0</v>
      </c>
      <c r="AQ265" s="236">
        <v>0</v>
      </c>
      <c r="AR265" s="236">
        <v>0</v>
      </c>
      <c r="AS265" s="236">
        <v>0</v>
      </c>
      <c r="AT265" s="236">
        <v>0</v>
      </c>
      <c r="AU265" s="236">
        <v>0</v>
      </c>
      <c r="AV265" s="236">
        <v>0</v>
      </c>
      <c r="AW265" s="236">
        <v>0</v>
      </c>
      <c r="AX265" s="236">
        <v>0</v>
      </c>
      <c r="AY265" s="236">
        <v>0</v>
      </c>
      <c r="AZ265" s="236">
        <v>0</v>
      </c>
      <c r="BA265" s="236">
        <v>0</v>
      </c>
      <c r="BB265" s="236">
        <v>0</v>
      </c>
      <c r="BC265" s="236">
        <v>0</v>
      </c>
      <c r="BD265" s="236">
        <v>0</v>
      </c>
      <c r="BE265" s="236">
        <v>0</v>
      </c>
      <c r="BF265" s="236">
        <v>0</v>
      </c>
      <c r="BG265" s="236">
        <v>0</v>
      </c>
      <c r="BH265" s="236">
        <v>0</v>
      </c>
      <c r="BI265" s="236">
        <v>0</v>
      </c>
      <c r="BJ265" s="236">
        <v>0</v>
      </c>
    </row>
    <row r="266" spans="1:62" s="245" customFormat="1">
      <c r="A266" s="39"/>
      <c r="B266" s="39" t="s">
        <v>178</v>
      </c>
      <c r="C266" s="246"/>
      <c r="D266" s="232"/>
    </row>
    <row r="267" spans="1:62" s="245" customFormat="1">
      <c r="A267" s="183">
        <f>SUM(C267:BJ267)</f>
        <v>1.0000000000000004</v>
      </c>
      <c r="B267" s="63" t="s">
        <v>179</v>
      </c>
      <c r="C267" s="310">
        <f>+'REPORTE Base0'!$P$39/6</f>
        <v>2.3333333333333334E-2</v>
      </c>
      <c r="D267" s="310">
        <f>+'REPORTE Base0'!$P$39/6</f>
        <v>2.3333333333333334E-2</v>
      </c>
      <c r="E267" s="310">
        <f>+'REPORTE Base0'!$P$39/6</f>
        <v>2.3333333333333334E-2</v>
      </c>
      <c r="F267" s="310">
        <f>+'REPORTE Base0'!$P$39/6</f>
        <v>2.3333333333333334E-2</v>
      </c>
      <c r="G267" s="310">
        <f>+'REPORTE Base0'!$P$39/6</f>
        <v>2.3333333333333334E-2</v>
      </c>
      <c r="H267" s="310">
        <f>+'REPORTE Base0'!$P$39/6</f>
        <v>2.3333333333333334E-2</v>
      </c>
      <c r="I267" s="310">
        <f>+'REPORTE Base0'!$Q$39/6</f>
        <v>2.4999999999999998E-2</v>
      </c>
      <c r="J267" s="310">
        <f>+'REPORTE Base0'!$Q$39/6</f>
        <v>2.4999999999999998E-2</v>
      </c>
      <c r="K267" s="310">
        <f>+'REPORTE Base0'!$Q$39/6</f>
        <v>2.4999999999999998E-2</v>
      </c>
      <c r="L267" s="310">
        <f>+'REPORTE Base0'!$Q$39/6</f>
        <v>2.4999999999999998E-2</v>
      </c>
      <c r="M267" s="310">
        <f>+'REPORTE Base0'!$Q$39/6</f>
        <v>2.4999999999999998E-2</v>
      </c>
      <c r="N267" s="310">
        <f>+'REPORTE Base0'!$Q$39/6</f>
        <v>2.4999999999999998E-2</v>
      </c>
      <c r="O267" s="310">
        <f>+'REPORTE Base0'!$R$39/6</f>
        <v>0.03</v>
      </c>
      <c r="P267" s="310">
        <f>+'REPORTE Base0'!$R$39/6</f>
        <v>0.03</v>
      </c>
      <c r="Q267" s="310">
        <f>+'REPORTE Base0'!$R$39/6</f>
        <v>0.03</v>
      </c>
      <c r="R267" s="310">
        <f>+'REPORTE Base0'!$R$39/6</f>
        <v>0.03</v>
      </c>
      <c r="S267" s="310">
        <f>+'REPORTE Base0'!$R$39/6</f>
        <v>0.03</v>
      </c>
      <c r="T267" s="310">
        <f>+'REPORTE Base0'!$R$39/6</f>
        <v>0.03</v>
      </c>
      <c r="U267" s="310">
        <f>+'REPORTE Base0'!$S$39/6</f>
        <v>0.04</v>
      </c>
      <c r="V267" s="310">
        <f>+'REPORTE Base0'!$S$39/6</f>
        <v>0.04</v>
      </c>
      <c r="W267" s="310">
        <f>+'REPORTE Base0'!$S$39/6</f>
        <v>0.04</v>
      </c>
      <c r="X267" s="310">
        <f>+'REPORTE Base0'!$S$39/6</f>
        <v>0.04</v>
      </c>
      <c r="Y267" s="310">
        <f>+'REPORTE Base0'!$S$39/6</f>
        <v>0.04</v>
      </c>
      <c r="Z267" s="310">
        <f>+'REPORTE Base0'!$S$39/6</f>
        <v>0.04</v>
      </c>
      <c r="AA267" s="310">
        <f>+'REPORTE Base0'!$T$39/6</f>
        <v>3.1666666666666669E-2</v>
      </c>
      <c r="AB267" s="310">
        <f>+'REPORTE Base0'!$T$39/6</f>
        <v>3.1666666666666669E-2</v>
      </c>
      <c r="AC267" s="310">
        <f>+'REPORTE Base0'!$T$39/6</f>
        <v>3.1666666666666669E-2</v>
      </c>
      <c r="AD267" s="310">
        <f>+'REPORTE Base0'!$T$39/6</f>
        <v>3.1666666666666669E-2</v>
      </c>
      <c r="AE267" s="310">
        <f>+'REPORTE Base0'!$T$39/6</f>
        <v>3.1666666666666669E-2</v>
      </c>
      <c r="AF267" s="310">
        <f>+'REPORTE Base0'!$T$39/6</f>
        <v>3.1666666666666669E-2</v>
      </c>
      <c r="AG267" s="310">
        <f>+'REPORTE Base0'!$U$39/6</f>
        <v>1.6666666666666666E-2</v>
      </c>
      <c r="AH267" s="310">
        <f>+'REPORTE Base0'!$U$39/6</f>
        <v>1.6666666666666666E-2</v>
      </c>
      <c r="AI267" s="310">
        <f>+'REPORTE Base0'!$U$39/6</f>
        <v>1.6666666666666666E-2</v>
      </c>
      <c r="AJ267" s="310">
        <f>+'REPORTE Base0'!$U$39/6</f>
        <v>1.6666666666666666E-2</v>
      </c>
      <c r="AK267" s="310">
        <f>+'REPORTE Base0'!$U$39/6</f>
        <v>1.6666666666666666E-2</v>
      </c>
      <c r="AL267" s="310">
        <f>+'REPORTE Base0'!$U$39/6</f>
        <v>1.6666666666666666E-2</v>
      </c>
    </row>
    <row r="268" spans="1:62" s="39" customFormat="1">
      <c r="A268" s="266">
        <f>+SUM(C269:BJ270)</f>
        <v>0</v>
      </c>
      <c r="B268" s="187" t="s">
        <v>180</v>
      </c>
      <c r="C268" s="34">
        <f>+SUM(C269:C270)</f>
        <v>0</v>
      </c>
      <c r="D268" s="34">
        <f t="shared" ref="D268:BJ268" si="93">+SUM(D269:D270)</f>
        <v>0</v>
      </c>
      <c r="E268" s="34">
        <f t="shared" si="93"/>
        <v>0</v>
      </c>
      <c r="F268" s="34">
        <f t="shared" si="93"/>
        <v>0</v>
      </c>
      <c r="G268" s="34">
        <f t="shared" si="93"/>
        <v>0</v>
      </c>
      <c r="H268" s="34">
        <f t="shared" si="93"/>
        <v>0</v>
      </c>
      <c r="I268" s="34">
        <f t="shared" si="93"/>
        <v>0</v>
      </c>
      <c r="J268" s="34">
        <f t="shared" si="93"/>
        <v>0</v>
      </c>
      <c r="K268" s="34">
        <f t="shared" si="93"/>
        <v>0</v>
      </c>
      <c r="L268" s="34">
        <f t="shared" si="93"/>
        <v>0</v>
      </c>
      <c r="M268" s="34">
        <f t="shared" si="93"/>
        <v>0</v>
      </c>
      <c r="N268" s="34">
        <f t="shared" si="93"/>
        <v>0</v>
      </c>
      <c r="O268" s="34">
        <f t="shared" si="93"/>
        <v>0</v>
      </c>
      <c r="P268" s="34">
        <f t="shared" si="93"/>
        <v>0</v>
      </c>
      <c r="Q268" s="34">
        <f t="shared" si="93"/>
        <v>0</v>
      </c>
      <c r="R268" s="34">
        <f t="shared" si="93"/>
        <v>0</v>
      </c>
      <c r="S268" s="34">
        <f t="shared" si="93"/>
        <v>0</v>
      </c>
      <c r="T268" s="34">
        <f t="shared" si="93"/>
        <v>0</v>
      </c>
      <c r="U268" s="34">
        <f t="shared" si="93"/>
        <v>0</v>
      </c>
      <c r="V268" s="34">
        <f t="shared" si="93"/>
        <v>0</v>
      </c>
      <c r="W268" s="34">
        <f t="shared" si="93"/>
        <v>0</v>
      </c>
      <c r="X268" s="34">
        <f t="shared" si="93"/>
        <v>0</v>
      </c>
      <c r="Y268" s="34">
        <f t="shared" si="93"/>
        <v>0</v>
      </c>
      <c r="Z268" s="34">
        <f t="shared" si="93"/>
        <v>0</v>
      </c>
      <c r="AA268" s="34">
        <f t="shared" si="93"/>
        <v>0</v>
      </c>
      <c r="AB268" s="34">
        <f t="shared" si="93"/>
        <v>0</v>
      </c>
      <c r="AC268" s="34">
        <f t="shared" si="93"/>
        <v>0</v>
      </c>
      <c r="AD268" s="34">
        <f t="shared" si="93"/>
        <v>0</v>
      </c>
      <c r="AE268" s="34">
        <f t="shared" si="93"/>
        <v>0</v>
      </c>
      <c r="AF268" s="34">
        <f t="shared" si="93"/>
        <v>0</v>
      </c>
      <c r="AG268" s="34">
        <f t="shared" si="93"/>
        <v>0</v>
      </c>
      <c r="AH268" s="34">
        <f t="shared" si="93"/>
        <v>0</v>
      </c>
      <c r="AI268" s="34">
        <f t="shared" si="93"/>
        <v>0</v>
      </c>
      <c r="AJ268" s="34">
        <f t="shared" si="93"/>
        <v>0</v>
      </c>
      <c r="AK268" s="34">
        <f t="shared" si="93"/>
        <v>0</v>
      </c>
      <c r="AL268" s="34">
        <f t="shared" si="93"/>
        <v>0</v>
      </c>
      <c r="AM268" s="34">
        <f t="shared" si="93"/>
        <v>0</v>
      </c>
      <c r="AN268" s="34">
        <f t="shared" si="93"/>
        <v>0</v>
      </c>
      <c r="AO268" s="34">
        <f t="shared" si="93"/>
        <v>0</v>
      </c>
      <c r="AP268" s="34">
        <f t="shared" si="93"/>
        <v>0</v>
      </c>
      <c r="AQ268" s="34">
        <f t="shared" si="93"/>
        <v>0</v>
      </c>
      <c r="AR268" s="34">
        <f t="shared" si="93"/>
        <v>0</v>
      </c>
      <c r="AS268" s="34">
        <f t="shared" si="93"/>
        <v>0</v>
      </c>
      <c r="AT268" s="34">
        <f t="shared" si="93"/>
        <v>0</v>
      </c>
      <c r="AU268" s="34">
        <f t="shared" si="93"/>
        <v>0</v>
      </c>
      <c r="AV268" s="34">
        <f t="shared" si="93"/>
        <v>0</v>
      </c>
      <c r="AW268" s="34">
        <f t="shared" si="93"/>
        <v>0</v>
      </c>
      <c r="AX268" s="34">
        <f t="shared" si="93"/>
        <v>0</v>
      </c>
      <c r="AY268" s="34">
        <f t="shared" si="93"/>
        <v>0</v>
      </c>
      <c r="AZ268" s="34">
        <f t="shared" si="93"/>
        <v>0</v>
      </c>
      <c r="BA268" s="34">
        <f t="shared" si="93"/>
        <v>0</v>
      </c>
      <c r="BB268" s="34">
        <f t="shared" si="93"/>
        <v>0</v>
      </c>
      <c r="BC268" s="34">
        <f t="shared" si="93"/>
        <v>0</v>
      </c>
      <c r="BD268" s="34">
        <f t="shared" si="93"/>
        <v>0</v>
      </c>
      <c r="BE268" s="34">
        <f t="shared" si="93"/>
        <v>0</v>
      </c>
      <c r="BF268" s="34">
        <f t="shared" si="93"/>
        <v>0</v>
      </c>
      <c r="BG268" s="34">
        <f t="shared" si="93"/>
        <v>0</v>
      </c>
      <c r="BH268" s="34">
        <f t="shared" si="93"/>
        <v>0</v>
      </c>
      <c r="BI268" s="34">
        <f t="shared" si="93"/>
        <v>0</v>
      </c>
      <c r="BJ268" s="34">
        <f t="shared" si="93"/>
        <v>0</v>
      </c>
    </row>
    <row r="269" spans="1:62" s="245" customFormat="1">
      <c r="A269" s="340">
        <f>+SUM('REPORTE Base0'!P38:U38)</f>
        <v>0</v>
      </c>
      <c r="B269" s="343" t="str">
        <f>+$B$17</f>
        <v xml:space="preserve">DEPARTAMENTOS </v>
      </c>
      <c r="C269" s="34">
        <f>+'REPORTE Base0'!$P$35*1000000/6</f>
        <v>0</v>
      </c>
      <c r="D269" s="34">
        <f>+'REPORTE Base0'!$P$35*1000000/6</f>
        <v>0</v>
      </c>
      <c r="E269" s="34">
        <f>+'REPORTE Base0'!$P$35*1000000/6</f>
        <v>0</v>
      </c>
      <c r="F269" s="34">
        <f>+'REPORTE Base0'!$P$35*1000000/6</f>
        <v>0</v>
      </c>
      <c r="G269" s="34">
        <f>+'REPORTE Base0'!$P$35*1000000/6</f>
        <v>0</v>
      </c>
      <c r="H269" s="34">
        <f>+'REPORTE Base0'!$P$35*1000000/6</f>
        <v>0</v>
      </c>
      <c r="I269" s="34">
        <f>+'REPORTE Base0'!$Q$35*1000000/6</f>
        <v>0</v>
      </c>
      <c r="J269" s="34">
        <f>+'REPORTE Base0'!$Q$35*1000000/6</f>
        <v>0</v>
      </c>
      <c r="K269" s="34">
        <f>+'REPORTE Base0'!$Q$35*1000000/6</f>
        <v>0</v>
      </c>
      <c r="L269" s="34">
        <f>+'REPORTE Base0'!$Q$35*1000000/6</f>
        <v>0</v>
      </c>
      <c r="M269" s="34">
        <f>+'REPORTE Base0'!$Q$35*1000000/6</f>
        <v>0</v>
      </c>
      <c r="N269" s="34">
        <f>+'REPORTE Base0'!$Q$35*1000000/6</f>
        <v>0</v>
      </c>
      <c r="O269" s="34">
        <f>+'REPORTE Base0'!$R$35*1000000/6</f>
        <v>0</v>
      </c>
      <c r="P269" s="34">
        <f>+'REPORTE Base0'!$R$35*1000000/6</f>
        <v>0</v>
      </c>
      <c r="Q269" s="34">
        <f>+'REPORTE Base0'!$R$35*1000000/6</f>
        <v>0</v>
      </c>
      <c r="R269" s="34">
        <f>+'REPORTE Base0'!$R$35*1000000/6</f>
        <v>0</v>
      </c>
      <c r="S269" s="34">
        <f>+'REPORTE Base0'!$R$35*1000000/6</f>
        <v>0</v>
      </c>
      <c r="T269" s="34">
        <f>+'REPORTE Base0'!$R$35*1000000/6</f>
        <v>0</v>
      </c>
      <c r="U269" s="34">
        <f>+'REPORTE Base0'!$S$35*1000000/6</f>
        <v>0</v>
      </c>
      <c r="V269" s="34">
        <f>+'REPORTE Base0'!$S$35*1000000/6</f>
        <v>0</v>
      </c>
      <c r="W269" s="34">
        <f>+'REPORTE Base0'!$S$35*1000000/6</f>
        <v>0</v>
      </c>
      <c r="X269" s="34">
        <f>+'REPORTE Base0'!$S$35*1000000/6</f>
        <v>0</v>
      </c>
      <c r="Y269" s="34">
        <f>+'REPORTE Base0'!$S$35*1000000/6</f>
        <v>0</v>
      </c>
      <c r="Z269" s="34">
        <f>+'REPORTE Base0'!$S$35*1000000/6</f>
        <v>0</v>
      </c>
      <c r="AA269" s="34">
        <f>+'REPORTE Base0'!$T$35*1000000/6</f>
        <v>0</v>
      </c>
      <c r="AB269" s="34">
        <f>+'REPORTE Base0'!$T$35*1000000/6</f>
        <v>0</v>
      </c>
      <c r="AC269" s="34">
        <f>+'REPORTE Base0'!$T$35*1000000/6</f>
        <v>0</v>
      </c>
      <c r="AD269" s="34">
        <f>+'REPORTE Base0'!$T$35*1000000/6</f>
        <v>0</v>
      </c>
      <c r="AE269" s="34">
        <f>+'REPORTE Base0'!$T$35*1000000/6</f>
        <v>0</v>
      </c>
      <c r="AF269" s="34">
        <f>+'REPORTE Base0'!$T$35*1000000/6</f>
        <v>0</v>
      </c>
      <c r="AG269" s="34">
        <f>+'REPORTE Base0'!$U$35*1000000/6</f>
        <v>0</v>
      </c>
      <c r="AH269" s="34">
        <f>+'REPORTE Base0'!$U$35*1000000/6</f>
        <v>0</v>
      </c>
      <c r="AI269" s="34">
        <f>+'REPORTE Base0'!$U$35*1000000/6</f>
        <v>0</v>
      </c>
      <c r="AJ269" s="34">
        <f>+'REPORTE Base0'!$U$35*1000000/6</f>
        <v>0</v>
      </c>
      <c r="AK269" s="34">
        <f>+'REPORTE Base0'!$U$35*1000000/6</f>
        <v>0</v>
      </c>
      <c r="AL269" s="34">
        <f>+'REPORTE Base0'!$U$35*1000000/6</f>
        <v>0</v>
      </c>
      <c r="AM269" s="236">
        <v>0</v>
      </c>
      <c r="AN269" s="236">
        <v>0</v>
      </c>
      <c r="AO269" s="236">
        <v>0</v>
      </c>
      <c r="AP269" s="236">
        <v>0</v>
      </c>
      <c r="AQ269" s="236">
        <v>0</v>
      </c>
      <c r="AR269" s="236">
        <v>0</v>
      </c>
      <c r="AS269" s="236">
        <v>0</v>
      </c>
      <c r="AT269" s="236">
        <v>0</v>
      </c>
      <c r="AU269" s="236">
        <v>0</v>
      </c>
      <c r="AV269" s="236">
        <v>0</v>
      </c>
      <c r="AW269" s="236">
        <v>0</v>
      </c>
      <c r="AX269" s="236">
        <v>0</v>
      </c>
      <c r="AY269" s="236">
        <v>0</v>
      </c>
      <c r="AZ269" s="236">
        <v>0</v>
      </c>
      <c r="BA269" s="236">
        <v>0</v>
      </c>
      <c r="BB269" s="236">
        <v>0</v>
      </c>
      <c r="BC269" s="236">
        <v>0</v>
      </c>
      <c r="BD269" s="236">
        <v>0</v>
      </c>
      <c r="BE269" s="236">
        <v>0</v>
      </c>
      <c r="BF269" s="236">
        <v>0</v>
      </c>
      <c r="BG269" s="236">
        <v>0</v>
      </c>
      <c r="BH269" s="236">
        <v>0</v>
      </c>
      <c r="BI269" s="236">
        <v>0</v>
      </c>
      <c r="BJ269" s="236">
        <v>0</v>
      </c>
    </row>
    <row r="270" spans="1:62" s="245" customFormat="1">
      <c r="A270" s="274">
        <v>0</v>
      </c>
      <c r="B270" s="261" t="str">
        <f>+$B$18</f>
        <v>COCHERAS</v>
      </c>
      <c r="C270" s="236">
        <v>0</v>
      </c>
      <c r="D270" s="236">
        <v>0</v>
      </c>
      <c r="E270" s="236">
        <v>0</v>
      </c>
      <c r="F270" s="236">
        <v>0</v>
      </c>
      <c r="G270" s="236">
        <v>0</v>
      </c>
      <c r="H270" s="236">
        <v>0</v>
      </c>
      <c r="I270" s="236">
        <v>0</v>
      </c>
      <c r="J270" s="236">
        <v>0</v>
      </c>
      <c r="K270" s="236">
        <v>0</v>
      </c>
      <c r="L270" s="236">
        <v>0</v>
      </c>
      <c r="M270" s="236">
        <v>0</v>
      </c>
      <c r="N270" s="236">
        <v>0</v>
      </c>
      <c r="O270" s="236">
        <v>0</v>
      </c>
      <c r="P270" s="236">
        <v>0</v>
      </c>
      <c r="Q270" s="236">
        <v>0</v>
      </c>
      <c r="R270" s="236">
        <v>0</v>
      </c>
      <c r="S270" s="236">
        <v>0</v>
      </c>
      <c r="T270" s="236">
        <v>0</v>
      </c>
      <c r="U270" s="236">
        <v>0</v>
      </c>
      <c r="V270" s="236">
        <v>0</v>
      </c>
      <c r="W270" s="236">
        <v>0</v>
      </c>
      <c r="X270" s="236">
        <v>0</v>
      </c>
      <c r="Y270" s="236">
        <v>0</v>
      </c>
      <c r="Z270" s="236">
        <v>0</v>
      </c>
      <c r="AA270" s="236">
        <v>0</v>
      </c>
      <c r="AB270" s="236">
        <v>0</v>
      </c>
      <c r="AC270" s="236">
        <v>0</v>
      </c>
      <c r="AD270" s="236">
        <v>0</v>
      </c>
      <c r="AE270" s="236">
        <v>0</v>
      </c>
      <c r="AF270" s="236">
        <v>0</v>
      </c>
      <c r="AG270" s="236">
        <v>0</v>
      </c>
      <c r="AH270" s="236">
        <v>0</v>
      </c>
      <c r="AI270" s="236">
        <v>0</v>
      </c>
      <c r="AJ270" s="236">
        <v>0</v>
      </c>
      <c r="AK270" s="236">
        <v>0</v>
      </c>
      <c r="AL270" s="236">
        <v>0</v>
      </c>
      <c r="AM270" s="236">
        <v>0</v>
      </c>
      <c r="AN270" s="236">
        <v>0</v>
      </c>
      <c r="AO270" s="236">
        <v>0</v>
      </c>
      <c r="AP270" s="236">
        <v>0</v>
      </c>
      <c r="AQ270" s="236">
        <v>0</v>
      </c>
      <c r="AR270" s="236">
        <v>0</v>
      </c>
      <c r="AS270" s="236">
        <v>0</v>
      </c>
      <c r="AT270" s="236">
        <v>0</v>
      </c>
      <c r="AU270" s="236">
        <v>0</v>
      </c>
      <c r="AV270" s="236">
        <v>0</v>
      </c>
      <c r="AW270" s="236">
        <v>0</v>
      </c>
      <c r="AX270" s="236">
        <v>0</v>
      </c>
      <c r="AY270" s="236">
        <v>0</v>
      </c>
      <c r="AZ270" s="236">
        <v>0</v>
      </c>
      <c r="BA270" s="236">
        <v>0</v>
      </c>
      <c r="BB270" s="236">
        <v>0</v>
      </c>
      <c r="BC270" s="236">
        <v>0</v>
      </c>
      <c r="BD270" s="236">
        <v>0</v>
      </c>
      <c r="BE270" s="236">
        <v>0</v>
      </c>
      <c r="BF270" s="236">
        <v>0</v>
      </c>
      <c r="BG270" s="236">
        <v>0</v>
      </c>
      <c r="BH270" s="236">
        <v>0</v>
      </c>
      <c r="BI270" s="236">
        <v>0</v>
      </c>
      <c r="BJ270" s="236">
        <v>0</v>
      </c>
    </row>
    <row r="271" spans="1:62" s="245" customFormat="1">
      <c r="A271" s="39"/>
      <c r="B271" s="39" t="s">
        <v>173</v>
      </c>
      <c r="C271" s="246"/>
      <c r="D271" s="232"/>
    </row>
    <row r="272" spans="1:62" s="245" customFormat="1">
      <c r="A272" s="183">
        <f>SUM(C272:BJ272)</f>
        <v>1.0000000000000004</v>
      </c>
      <c r="B272" s="63" t="s">
        <v>179</v>
      </c>
      <c r="C272" s="310">
        <f>+'REPORTE Base0'!$P$39/6</f>
        <v>2.3333333333333334E-2</v>
      </c>
      <c r="D272" s="310">
        <f>+'REPORTE Base0'!$P$39/6</f>
        <v>2.3333333333333334E-2</v>
      </c>
      <c r="E272" s="310">
        <f>+'REPORTE Base0'!$P$39/6</f>
        <v>2.3333333333333334E-2</v>
      </c>
      <c r="F272" s="310">
        <f>+'REPORTE Base0'!$P$39/6</f>
        <v>2.3333333333333334E-2</v>
      </c>
      <c r="G272" s="310">
        <f>+'REPORTE Base0'!$P$39/6</f>
        <v>2.3333333333333334E-2</v>
      </c>
      <c r="H272" s="310">
        <f>+'REPORTE Base0'!$P$39/6</f>
        <v>2.3333333333333334E-2</v>
      </c>
      <c r="I272" s="310">
        <f>+'REPORTE Base0'!$Q$39/6</f>
        <v>2.4999999999999998E-2</v>
      </c>
      <c r="J272" s="310">
        <f>+'REPORTE Base0'!$Q$39/6</f>
        <v>2.4999999999999998E-2</v>
      </c>
      <c r="K272" s="310">
        <f>+'REPORTE Base0'!$Q$39/6</f>
        <v>2.4999999999999998E-2</v>
      </c>
      <c r="L272" s="310">
        <f>+'REPORTE Base0'!$Q$39/6</f>
        <v>2.4999999999999998E-2</v>
      </c>
      <c r="M272" s="310">
        <f>+'REPORTE Base0'!$Q$39/6</f>
        <v>2.4999999999999998E-2</v>
      </c>
      <c r="N272" s="310">
        <f>+'REPORTE Base0'!$Q$39/6</f>
        <v>2.4999999999999998E-2</v>
      </c>
      <c r="O272" s="310">
        <f>+'REPORTE Base0'!$R$39/6</f>
        <v>0.03</v>
      </c>
      <c r="P272" s="310">
        <f>+'REPORTE Base0'!$R$39/6</f>
        <v>0.03</v>
      </c>
      <c r="Q272" s="310">
        <f>+'REPORTE Base0'!$R$39/6</f>
        <v>0.03</v>
      </c>
      <c r="R272" s="310">
        <f>+'REPORTE Base0'!$R$39/6</f>
        <v>0.03</v>
      </c>
      <c r="S272" s="310">
        <f>+'REPORTE Base0'!$R$39/6</f>
        <v>0.03</v>
      </c>
      <c r="T272" s="310">
        <f>+'REPORTE Base0'!$R$39/6</f>
        <v>0.03</v>
      </c>
      <c r="U272" s="310">
        <f>+'REPORTE Base0'!$S$39/6</f>
        <v>0.04</v>
      </c>
      <c r="V272" s="310">
        <f>+'REPORTE Base0'!$S$39/6</f>
        <v>0.04</v>
      </c>
      <c r="W272" s="310">
        <f>+'REPORTE Base0'!$S$39/6</f>
        <v>0.04</v>
      </c>
      <c r="X272" s="310">
        <f>+'REPORTE Base0'!$S$39/6</f>
        <v>0.04</v>
      </c>
      <c r="Y272" s="310">
        <f>+'REPORTE Base0'!$S$39/6</f>
        <v>0.04</v>
      </c>
      <c r="Z272" s="310">
        <f>+'REPORTE Base0'!$S$39/6</f>
        <v>0.04</v>
      </c>
      <c r="AA272" s="310">
        <f>+'REPORTE Base0'!$T$39/6</f>
        <v>3.1666666666666669E-2</v>
      </c>
      <c r="AB272" s="310">
        <f>+'REPORTE Base0'!$T$39/6</f>
        <v>3.1666666666666669E-2</v>
      </c>
      <c r="AC272" s="310">
        <f>+'REPORTE Base0'!$T$39/6</f>
        <v>3.1666666666666669E-2</v>
      </c>
      <c r="AD272" s="310">
        <f>+'REPORTE Base0'!$T$39/6</f>
        <v>3.1666666666666669E-2</v>
      </c>
      <c r="AE272" s="310">
        <f>+'REPORTE Base0'!$T$39/6</f>
        <v>3.1666666666666669E-2</v>
      </c>
      <c r="AF272" s="310">
        <f>+'REPORTE Base0'!$T$39/6</f>
        <v>3.1666666666666669E-2</v>
      </c>
      <c r="AG272" s="310">
        <f>+'REPORTE Base0'!$U$39/6</f>
        <v>1.6666666666666666E-2</v>
      </c>
      <c r="AH272" s="310">
        <f>+'REPORTE Base0'!$U$39/6</f>
        <v>1.6666666666666666E-2</v>
      </c>
      <c r="AI272" s="310">
        <f>+'REPORTE Base0'!$U$39/6</f>
        <v>1.6666666666666666E-2</v>
      </c>
      <c r="AJ272" s="310">
        <f>+'REPORTE Base0'!$U$39/6</f>
        <v>1.6666666666666666E-2</v>
      </c>
      <c r="AK272" s="310">
        <f>+'REPORTE Base0'!$U$39/6</f>
        <v>1.6666666666666666E-2</v>
      </c>
      <c r="AL272" s="310">
        <f>+'REPORTE Base0'!$U$39/6</f>
        <v>1.6666666666666666E-2</v>
      </c>
    </row>
    <row r="273" spans="1:83" s="39" customFormat="1">
      <c r="A273" s="266">
        <f>+SUM(C274:BJ275)</f>
        <v>0</v>
      </c>
      <c r="B273" s="187" t="s">
        <v>180</v>
      </c>
      <c r="C273" s="34">
        <f>+SUM(C274:C275)</f>
        <v>0</v>
      </c>
      <c r="D273" s="34">
        <f t="shared" ref="D273:BJ273" si="94">+SUM(D274:D275)</f>
        <v>0</v>
      </c>
      <c r="E273" s="34">
        <f t="shared" si="94"/>
        <v>0</v>
      </c>
      <c r="F273" s="34">
        <f t="shared" si="94"/>
        <v>0</v>
      </c>
      <c r="G273" s="34">
        <f t="shared" si="94"/>
        <v>0</v>
      </c>
      <c r="H273" s="34">
        <f t="shared" si="94"/>
        <v>0</v>
      </c>
      <c r="I273" s="34">
        <f t="shared" si="94"/>
        <v>0</v>
      </c>
      <c r="J273" s="34">
        <f t="shared" si="94"/>
        <v>0</v>
      </c>
      <c r="K273" s="34">
        <f t="shared" si="94"/>
        <v>0</v>
      </c>
      <c r="L273" s="34">
        <f t="shared" si="94"/>
        <v>0</v>
      </c>
      <c r="M273" s="34">
        <f t="shared" si="94"/>
        <v>0</v>
      </c>
      <c r="N273" s="34">
        <f t="shared" si="94"/>
        <v>0</v>
      </c>
      <c r="O273" s="34">
        <f t="shared" si="94"/>
        <v>0</v>
      </c>
      <c r="P273" s="34">
        <f t="shared" si="94"/>
        <v>0</v>
      </c>
      <c r="Q273" s="34">
        <f t="shared" si="94"/>
        <v>0</v>
      </c>
      <c r="R273" s="34">
        <f t="shared" si="94"/>
        <v>0</v>
      </c>
      <c r="S273" s="34">
        <f t="shared" si="94"/>
        <v>0</v>
      </c>
      <c r="T273" s="34">
        <f t="shared" si="94"/>
        <v>0</v>
      </c>
      <c r="U273" s="34">
        <f t="shared" si="94"/>
        <v>0</v>
      </c>
      <c r="V273" s="34">
        <f t="shared" si="94"/>
        <v>0</v>
      </c>
      <c r="W273" s="34">
        <f t="shared" si="94"/>
        <v>0</v>
      </c>
      <c r="X273" s="34">
        <f t="shared" si="94"/>
        <v>0</v>
      </c>
      <c r="Y273" s="34">
        <f t="shared" si="94"/>
        <v>0</v>
      </c>
      <c r="Z273" s="34">
        <f t="shared" si="94"/>
        <v>0</v>
      </c>
      <c r="AA273" s="34">
        <f t="shared" si="94"/>
        <v>0</v>
      </c>
      <c r="AB273" s="34">
        <f t="shared" si="94"/>
        <v>0</v>
      </c>
      <c r="AC273" s="34">
        <f t="shared" si="94"/>
        <v>0</v>
      </c>
      <c r="AD273" s="34">
        <f t="shared" si="94"/>
        <v>0</v>
      </c>
      <c r="AE273" s="34">
        <f t="shared" si="94"/>
        <v>0</v>
      </c>
      <c r="AF273" s="34">
        <f t="shared" si="94"/>
        <v>0</v>
      </c>
      <c r="AG273" s="34">
        <f t="shared" si="94"/>
        <v>0</v>
      </c>
      <c r="AH273" s="34">
        <f t="shared" si="94"/>
        <v>0</v>
      </c>
      <c r="AI273" s="34">
        <f t="shared" si="94"/>
        <v>0</v>
      </c>
      <c r="AJ273" s="34">
        <f t="shared" si="94"/>
        <v>0</v>
      </c>
      <c r="AK273" s="34">
        <f t="shared" si="94"/>
        <v>0</v>
      </c>
      <c r="AL273" s="34">
        <f t="shared" si="94"/>
        <v>0</v>
      </c>
      <c r="AM273" s="34">
        <f t="shared" si="94"/>
        <v>0</v>
      </c>
      <c r="AN273" s="34">
        <f t="shared" si="94"/>
        <v>0</v>
      </c>
      <c r="AO273" s="34">
        <f t="shared" si="94"/>
        <v>0</v>
      </c>
      <c r="AP273" s="34">
        <f t="shared" si="94"/>
        <v>0</v>
      </c>
      <c r="AQ273" s="34">
        <f t="shared" si="94"/>
        <v>0</v>
      </c>
      <c r="AR273" s="34">
        <f t="shared" si="94"/>
        <v>0</v>
      </c>
      <c r="AS273" s="34">
        <f t="shared" si="94"/>
        <v>0</v>
      </c>
      <c r="AT273" s="34">
        <f t="shared" si="94"/>
        <v>0</v>
      </c>
      <c r="AU273" s="34">
        <f t="shared" si="94"/>
        <v>0</v>
      </c>
      <c r="AV273" s="34">
        <f t="shared" si="94"/>
        <v>0</v>
      </c>
      <c r="AW273" s="34">
        <f t="shared" si="94"/>
        <v>0</v>
      </c>
      <c r="AX273" s="34">
        <f t="shared" si="94"/>
        <v>0</v>
      </c>
      <c r="AY273" s="34">
        <f t="shared" si="94"/>
        <v>0</v>
      </c>
      <c r="AZ273" s="34">
        <f t="shared" si="94"/>
        <v>0</v>
      </c>
      <c r="BA273" s="34">
        <f t="shared" si="94"/>
        <v>0</v>
      </c>
      <c r="BB273" s="34">
        <f t="shared" si="94"/>
        <v>0</v>
      </c>
      <c r="BC273" s="34">
        <f t="shared" si="94"/>
        <v>0</v>
      </c>
      <c r="BD273" s="34">
        <f t="shared" si="94"/>
        <v>0</v>
      </c>
      <c r="BE273" s="34">
        <f t="shared" si="94"/>
        <v>0</v>
      </c>
      <c r="BF273" s="34">
        <f t="shared" si="94"/>
        <v>0</v>
      </c>
      <c r="BG273" s="34">
        <f t="shared" si="94"/>
        <v>0</v>
      </c>
      <c r="BH273" s="34">
        <f t="shared" si="94"/>
        <v>0</v>
      </c>
      <c r="BI273" s="34">
        <f t="shared" si="94"/>
        <v>0</v>
      </c>
      <c r="BJ273" s="34">
        <f t="shared" si="94"/>
        <v>0</v>
      </c>
    </row>
    <row r="274" spans="1:83" s="245" customFormat="1">
      <c r="A274" s="274">
        <v>0</v>
      </c>
      <c r="B274" s="261" t="str">
        <f>+$B$17</f>
        <v xml:space="preserve">DEPARTAMENTOS </v>
      </c>
      <c r="C274" s="236">
        <v>0</v>
      </c>
      <c r="D274" s="236">
        <v>0</v>
      </c>
      <c r="E274" s="236">
        <v>0</v>
      </c>
      <c r="F274" s="236">
        <v>0</v>
      </c>
      <c r="G274" s="236">
        <v>0</v>
      </c>
      <c r="H274" s="236">
        <v>0</v>
      </c>
      <c r="I274" s="236">
        <v>0</v>
      </c>
      <c r="J274" s="236">
        <v>0</v>
      </c>
      <c r="K274" s="236">
        <v>0</v>
      </c>
      <c r="L274" s="236">
        <v>0</v>
      </c>
      <c r="M274" s="236">
        <v>0</v>
      </c>
      <c r="N274" s="236">
        <v>0</v>
      </c>
      <c r="O274" s="236">
        <v>0</v>
      </c>
      <c r="P274" s="236">
        <v>0</v>
      </c>
      <c r="Q274" s="236">
        <v>0</v>
      </c>
      <c r="R274" s="236">
        <v>0</v>
      </c>
      <c r="S274" s="236">
        <v>0</v>
      </c>
      <c r="T274" s="236">
        <v>0</v>
      </c>
      <c r="U274" s="236">
        <v>0</v>
      </c>
      <c r="V274" s="236">
        <v>0</v>
      </c>
      <c r="W274" s="236">
        <v>0</v>
      </c>
      <c r="X274" s="236">
        <v>0</v>
      </c>
      <c r="Y274" s="236">
        <v>0</v>
      </c>
      <c r="Z274" s="236">
        <v>0</v>
      </c>
      <c r="AA274" s="236">
        <v>0</v>
      </c>
      <c r="AB274" s="236">
        <v>0</v>
      </c>
      <c r="AC274" s="236">
        <v>0</v>
      </c>
      <c r="AD274" s="236">
        <v>0</v>
      </c>
      <c r="AE274" s="236">
        <v>0</v>
      </c>
      <c r="AF274" s="236">
        <v>0</v>
      </c>
      <c r="AG274" s="236">
        <v>0</v>
      </c>
      <c r="AH274" s="236">
        <v>0</v>
      </c>
      <c r="AI274" s="236">
        <v>0</v>
      </c>
      <c r="AJ274" s="236">
        <v>0</v>
      </c>
      <c r="AK274" s="236">
        <v>0</v>
      </c>
      <c r="AL274" s="236">
        <v>0</v>
      </c>
      <c r="AM274" s="236">
        <v>0</v>
      </c>
      <c r="AN274" s="236">
        <v>0</v>
      </c>
      <c r="AO274" s="236">
        <v>0</v>
      </c>
      <c r="AP274" s="236">
        <v>0</v>
      </c>
      <c r="AQ274" s="236">
        <v>0</v>
      </c>
      <c r="AR274" s="236">
        <v>0</v>
      </c>
      <c r="AS274" s="236">
        <v>0</v>
      </c>
      <c r="AT274" s="236">
        <v>0</v>
      </c>
      <c r="AU274" s="236">
        <v>0</v>
      </c>
      <c r="AV274" s="236">
        <v>0</v>
      </c>
      <c r="AW274" s="236">
        <v>0</v>
      </c>
      <c r="AX274" s="236">
        <v>0</v>
      </c>
      <c r="AY274" s="236">
        <v>0</v>
      </c>
      <c r="AZ274" s="236">
        <v>0</v>
      </c>
      <c r="BA274" s="236">
        <v>0</v>
      </c>
      <c r="BB274" s="236">
        <v>0</v>
      </c>
      <c r="BC274" s="236">
        <v>0</v>
      </c>
      <c r="BD274" s="236">
        <v>0</v>
      </c>
      <c r="BE274" s="236">
        <v>0</v>
      </c>
      <c r="BF274" s="236">
        <v>0</v>
      </c>
      <c r="BG274" s="236">
        <v>0</v>
      </c>
      <c r="BH274" s="236">
        <v>0</v>
      </c>
      <c r="BI274" s="236">
        <v>0</v>
      </c>
      <c r="BJ274" s="236">
        <v>0</v>
      </c>
    </row>
    <row r="275" spans="1:83" s="245" customFormat="1">
      <c r="A275" s="274">
        <v>0</v>
      </c>
      <c r="B275" s="261" t="str">
        <f>+$B$18</f>
        <v>COCHERAS</v>
      </c>
      <c r="C275" s="236">
        <v>0</v>
      </c>
      <c r="D275" s="236">
        <v>0</v>
      </c>
      <c r="E275" s="236">
        <v>0</v>
      </c>
      <c r="F275" s="236">
        <v>0</v>
      </c>
      <c r="G275" s="236">
        <v>0</v>
      </c>
      <c r="H275" s="236">
        <v>0</v>
      </c>
      <c r="I275" s="236">
        <v>0</v>
      </c>
      <c r="J275" s="236">
        <v>0</v>
      </c>
      <c r="K275" s="236">
        <v>0</v>
      </c>
      <c r="L275" s="236">
        <v>0</v>
      </c>
      <c r="M275" s="236">
        <v>0</v>
      </c>
      <c r="N275" s="236">
        <v>0</v>
      </c>
      <c r="O275" s="236">
        <v>0</v>
      </c>
      <c r="P275" s="236">
        <v>0</v>
      </c>
      <c r="Q275" s="236">
        <v>0</v>
      </c>
      <c r="R275" s="236">
        <v>0</v>
      </c>
      <c r="S275" s="236">
        <v>0</v>
      </c>
      <c r="T275" s="236">
        <v>0</v>
      </c>
      <c r="U275" s="236">
        <v>0</v>
      </c>
      <c r="V275" s="236">
        <v>0</v>
      </c>
      <c r="W275" s="236">
        <v>0</v>
      </c>
      <c r="X275" s="236">
        <v>0</v>
      </c>
      <c r="Y275" s="236">
        <v>0</v>
      </c>
      <c r="Z275" s="236">
        <v>0</v>
      </c>
      <c r="AA275" s="236">
        <v>0</v>
      </c>
      <c r="AB275" s="236">
        <v>0</v>
      </c>
      <c r="AC275" s="236">
        <v>0</v>
      </c>
      <c r="AD275" s="236">
        <v>0</v>
      </c>
      <c r="AE275" s="236">
        <v>0</v>
      </c>
      <c r="AF275" s="236">
        <v>0</v>
      </c>
      <c r="AG275" s="236">
        <v>0</v>
      </c>
      <c r="AH275" s="236">
        <v>0</v>
      </c>
      <c r="AI275" s="236">
        <v>0</v>
      </c>
      <c r="AJ275" s="236">
        <v>0</v>
      </c>
      <c r="AK275" s="236">
        <v>0</v>
      </c>
      <c r="AL275" s="236">
        <v>0</v>
      </c>
      <c r="AM275" s="236">
        <v>0</v>
      </c>
      <c r="AN275" s="236">
        <v>0</v>
      </c>
      <c r="AO275" s="236">
        <v>0</v>
      </c>
      <c r="AP275" s="236">
        <v>0</v>
      </c>
      <c r="AQ275" s="236">
        <v>0</v>
      </c>
      <c r="AR275" s="236">
        <v>0</v>
      </c>
      <c r="AS275" s="236">
        <v>0</v>
      </c>
      <c r="AT275" s="236">
        <v>0</v>
      </c>
      <c r="AU275" s="236">
        <v>0</v>
      </c>
      <c r="AV275" s="236">
        <v>0</v>
      </c>
      <c r="AW275" s="236">
        <v>0</v>
      </c>
      <c r="AX275" s="236">
        <v>0</v>
      </c>
      <c r="AY275" s="236">
        <v>0</v>
      </c>
      <c r="AZ275" s="236">
        <v>0</v>
      </c>
      <c r="BA275" s="236">
        <v>0</v>
      </c>
      <c r="BB275" s="236">
        <v>0</v>
      </c>
      <c r="BC275" s="236">
        <v>0</v>
      </c>
      <c r="BD275" s="236">
        <v>0</v>
      </c>
      <c r="BE275" s="236">
        <v>0</v>
      </c>
      <c r="BF275" s="236">
        <v>0</v>
      </c>
      <c r="BG275" s="236">
        <v>0</v>
      </c>
      <c r="BH275" s="236">
        <v>0</v>
      </c>
      <c r="BI275" s="236">
        <v>0</v>
      </c>
      <c r="BJ275" s="236">
        <v>0</v>
      </c>
    </row>
    <row r="276" spans="1:83" s="245" customFormat="1">
      <c r="A276" s="39"/>
      <c r="B276" s="39" t="str">
        <f>+B249</f>
        <v>OBRAS COMUNES</v>
      </c>
      <c r="C276" s="246"/>
      <c r="D276" s="232"/>
    </row>
    <row r="277" spans="1:83" s="245" customFormat="1">
      <c r="A277" s="183">
        <f>SUM(C277:BJ277)</f>
        <v>1</v>
      </c>
      <c r="B277" s="187" t="s">
        <v>179</v>
      </c>
      <c r="C277" s="244">
        <v>1</v>
      </c>
      <c r="D277" s="244"/>
      <c r="E277" s="244"/>
      <c r="F277" s="244"/>
      <c r="G277" s="244"/>
      <c r="H277" s="244"/>
      <c r="I277" s="244"/>
      <c r="J277" s="244"/>
      <c r="K277" s="244"/>
      <c r="L277" s="244"/>
      <c r="M277" s="244"/>
      <c r="N277" s="244"/>
      <c r="O277" s="244"/>
      <c r="P277" s="244"/>
      <c r="Q277" s="244"/>
      <c r="R277" s="244"/>
      <c r="S277" s="244"/>
      <c r="T277" s="244"/>
      <c r="U277" s="244"/>
      <c r="V277" s="244"/>
      <c r="W277" s="244"/>
      <c r="X277" s="244"/>
      <c r="Y277" s="244"/>
      <c r="Z277" s="244"/>
    </row>
    <row r="278" spans="1:83" s="39" customFormat="1">
      <c r="A278" s="266">
        <f>+SUM(C279:BJ280)</f>
        <v>0</v>
      </c>
      <c r="B278" s="187" t="s">
        <v>180</v>
      </c>
      <c r="C278" s="34">
        <f>+SUM(C279:C280)</f>
        <v>0</v>
      </c>
      <c r="D278" s="34">
        <f t="shared" ref="D278:BJ278" si="95">+SUM(D279:D280)</f>
        <v>0</v>
      </c>
      <c r="E278" s="34">
        <f t="shared" si="95"/>
        <v>0</v>
      </c>
      <c r="F278" s="34">
        <f t="shared" si="95"/>
        <v>0</v>
      </c>
      <c r="G278" s="34">
        <f t="shared" si="95"/>
        <v>0</v>
      </c>
      <c r="H278" s="34">
        <f t="shared" si="95"/>
        <v>0</v>
      </c>
      <c r="I278" s="34">
        <f t="shared" si="95"/>
        <v>0</v>
      </c>
      <c r="J278" s="34">
        <f t="shared" si="95"/>
        <v>0</v>
      </c>
      <c r="K278" s="34">
        <f t="shared" si="95"/>
        <v>0</v>
      </c>
      <c r="L278" s="34">
        <f t="shared" si="95"/>
        <v>0</v>
      </c>
      <c r="M278" s="34">
        <f t="shared" si="95"/>
        <v>0</v>
      </c>
      <c r="N278" s="34">
        <f t="shared" si="95"/>
        <v>0</v>
      </c>
      <c r="O278" s="34">
        <f t="shared" si="95"/>
        <v>0</v>
      </c>
      <c r="P278" s="34">
        <f t="shared" si="95"/>
        <v>0</v>
      </c>
      <c r="Q278" s="34">
        <f t="shared" si="95"/>
        <v>0</v>
      </c>
      <c r="R278" s="34">
        <f t="shared" si="95"/>
        <v>0</v>
      </c>
      <c r="S278" s="34">
        <f t="shared" si="95"/>
        <v>0</v>
      </c>
      <c r="T278" s="34">
        <f t="shared" si="95"/>
        <v>0</v>
      </c>
      <c r="U278" s="34">
        <f t="shared" si="95"/>
        <v>0</v>
      </c>
      <c r="V278" s="34">
        <f t="shared" si="95"/>
        <v>0</v>
      </c>
      <c r="W278" s="34">
        <f t="shared" si="95"/>
        <v>0</v>
      </c>
      <c r="X278" s="34">
        <f t="shared" si="95"/>
        <v>0</v>
      </c>
      <c r="Y278" s="34">
        <f t="shared" si="95"/>
        <v>0</v>
      </c>
      <c r="Z278" s="34">
        <f t="shared" si="95"/>
        <v>0</v>
      </c>
      <c r="AA278" s="34">
        <f t="shared" si="95"/>
        <v>0</v>
      </c>
      <c r="AB278" s="34">
        <f t="shared" si="95"/>
        <v>0</v>
      </c>
      <c r="AC278" s="34">
        <f t="shared" si="95"/>
        <v>0</v>
      </c>
      <c r="AD278" s="34">
        <f t="shared" si="95"/>
        <v>0</v>
      </c>
      <c r="AE278" s="34">
        <f t="shared" si="95"/>
        <v>0</v>
      </c>
      <c r="AF278" s="34">
        <f t="shared" si="95"/>
        <v>0</v>
      </c>
      <c r="AG278" s="34">
        <f t="shared" si="95"/>
        <v>0</v>
      </c>
      <c r="AH278" s="34">
        <f t="shared" si="95"/>
        <v>0</v>
      </c>
      <c r="AI278" s="34">
        <f t="shared" si="95"/>
        <v>0</v>
      </c>
      <c r="AJ278" s="34">
        <f t="shared" si="95"/>
        <v>0</v>
      </c>
      <c r="AK278" s="34">
        <f t="shared" si="95"/>
        <v>0</v>
      </c>
      <c r="AL278" s="34">
        <f t="shared" si="95"/>
        <v>0</v>
      </c>
      <c r="AM278" s="34">
        <f t="shared" si="95"/>
        <v>0</v>
      </c>
      <c r="AN278" s="34">
        <f t="shared" si="95"/>
        <v>0</v>
      </c>
      <c r="AO278" s="34">
        <f t="shared" si="95"/>
        <v>0</v>
      </c>
      <c r="AP278" s="34">
        <f t="shared" si="95"/>
        <v>0</v>
      </c>
      <c r="AQ278" s="34">
        <f t="shared" si="95"/>
        <v>0</v>
      </c>
      <c r="AR278" s="34">
        <f t="shared" si="95"/>
        <v>0</v>
      </c>
      <c r="AS278" s="34">
        <f t="shared" si="95"/>
        <v>0</v>
      </c>
      <c r="AT278" s="34">
        <f t="shared" si="95"/>
        <v>0</v>
      </c>
      <c r="AU278" s="34">
        <f t="shared" si="95"/>
        <v>0</v>
      </c>
      <c r="AV278" s="34">
        <f t="shared" si="95"/>
        <v>0</v>
      </c>
      <c r="AW278" s="34">
        <f t="shared" si="95"/>
        <v>0</v>
      </c>
      <c r="AX278" s="34">
        <f t="shared" si="95"/>
        <v>0</v>
      </c>
      <c r="AY278" s="34">
        <f t="shared" si="95"/>
        <v>0</v>
      </c>
      <c r="AZ278" s="34">
        <f t="shared" si="95"/>
        <v>0</v>
      </c>
      <c r="BA278" s="34">
        <f t="shared" si="95"/>
        <v>0</v>
      </c>
      <c r="BB278" s="34">
        <f t="shared" si="95"/>
        <v>0</v>
      </c>
      <c r="BC278" s="34">
        <f t="shared" si="95"/>
        <v>0</v>
      </c>
      <c r="BD278" s="34">
        <f t="shared" si="95"/>
        <v>0</v>
      </c>
      <c r="BE278" s="34">
        <f t="shared" si="95"/>
        <v>0</v>
      </c>
      <c r="BF278" s="34">
        <f t="shared" si="95"/>
        <v>0</v>
      </c>
      <c r="BG278" s="34">
        <f t="shared" si="95"/>
        <v>0</v>
      </c>
      <c r="BH278" s="34">
        <f t="shared" si="95"/>
        <v>0</v>
      </c>
      <c r="BI278" s="34">
        <f t="shared" si="95"/>
        <v>0</v>
      </c>
      <c r="BJ278" s="34">
        <f t="shared" si="95"/>
        <v>0</v>
      </c>
    </row>
    <row r="279" spans="1:83" s="245" customFormat="1">
      <c r="A279" s="274">
        <v>0</v>
      </c>
      <c r="B279" s="261" t="str">
        <f>+$B$17</f>
        <v xml:space="preserve">DEPARTAMENTOS </v>
      </c>
      <c r="C279" s="236">
        <v>0</v>
      </c>
      <c r="D279" s="236">
        <v>0</v>
      </c>
      <c r="E279" s="236">
        <v>0</v>
      </c>
      <c r="F279" s="236">
        <v>0</v>
      </c>
      <c r="G279" s="236">
        <v>0</v>
      </c>
      <c r="H279" s="236">
        <v>0</v>
      </c>
      <c r="I279" s="236">
        <v>0</v>
      </c>
      <c r="J279" s="236">
        <v>0</v>
      </c>
      <c r="K279" s="236">
        <v>0</v>
      </c>
      <c r="L279" s="236">
        <v>0</v>
      </c>
      <c r="M279" s="236">
        <v>0</v>
      </c>
      <c r="N279" s="236">
        <v>0</v>
      </c>
      <c r="O279" s="236">
        <v>0</v>
      </c>
      <c r="P279" s="236">
        <v>0</v>
      </c>
      <c r="Q279" s="236">
        <v>0</v>
      </c>
      <c r="R279" s="236">
        <v>0</v>
      </c>
      <c r="S279" s="236">
        <v>0</v>
      </c>
      <c r="T279" s="236">
        <v>0</v>
      </c>
      <c r="U279" s="236">
        <v>0</v>
      </c>
      <c r="V279" s="236">
        <v>0</v>
      </c>
      <c r="W279" s="236">
        <v>0</v>
      </c>
      <c r="X279" s="236">
        <v>0</v>
      </c>
      <c r="Y279" s="236">
        <v>0</v>
      </c>
      <c r="Z279" s="236">
        <v>0</v>
      </c>
      <c r="AA279" s="236">
        <v>0</v>
      </c>
      <c r="AB279" s="236">
        <v>0</v>
      </c>
      <c r="AC279" s="236">
        <v>0</v>
      </c>
      <c r="AD279" s="236">
        <v>0</v>
      </c>
      <c r="AE279" s="236">
        <v>0</v>
      </c>
      <c r="AF279" s="236">
        <v>0</v>
      </c>
      <c r="AG279" s="236">
        <v>0</v>
      </c>
      <c r="AH279" s="236">
        <v>0</v>
      </c>
      <c r="AI279" s="236">
        <v>0</v>
      </c>
      <c r="AJ279" s="236">
        <v>0</v>
      </c>
      <c r="AK279" s="236">
        <v>0</v>
      </c>
      <c r="AL279" s="236">
        <v>0</v>
      </c>
      <c r="AM279" s="236">
        <v>0</v>
      </c>
      <c r="AN279" s="236">
        <v>0</v>
      </c>
      <c r="AO279" s="236">
        <v>0</v>
      </c>
      <c r="AP279" s="236">
        <v>0</v>
      </c>
      <c r="AQ279" s="236">
        <v>0</v>
      </c>
      <c r="AR279" s="236">
        <v>0</v>
      </c>
      <c r="AS279" s="236">
        <v>0</v>
      </c>
      <c r="AT279" s="236">
        <v>0</v>
      </c>
      <c r="AU279" s="236">
        <v>0</v>
      </c>
      <c r="AV279" s="236">
        <v>0</v>
      </c>
      <c r="AW279" s="236">
        <v>0</v>
      </c>
      <c r="AX279" s="236">
        <v>0</v>
      </c>
      <c r="AY279" s="236">
        <v>0</v>
      </c>
      <c r="AZ279" s="236">
        <v>0</v>
      </c>
      <c r="BA279" s="236">
        <v>0</v>
      </c>
      <c r="BB279" s="236">
        <v>0</v>
      </c>
      <c r="BC279" s="236">
        <v>0</v>
      </c>
      <c r="BD279" s="236">
        <v>0</v>
      </c>
      <c r="BE279" s="236">
        <v>0</v>
      </c>
      <c r="BF279" s="236">
        <v>0</v>
      </c>
      <c r="BG279" s="236">
        <v>0</v>
      </c>
      <c r="BH279" s="236">
        <v>0</v>
      </c>
      <c r="BI279" s="236">
        <v>0</v>
      </c>
      <c r="BJ279" s="236">
        <v>0</v>
      </c>
    </row>
    <row r="280" spans="1:83" s="245" customFormat="1">
      <c r="A280" s="274">
        <v>0</v>
      </c>
      <c r="B280" s="261" t="str">
        <f>+$B$18</f>
        <v>COCHERAS</v>
      </c>
      <c r="C280" s="236">
        <v>0</v>
      </c>
      <c r="D280" s="236">
        <v>0</v>
      </c>
      <c r="E280" s="236">
        <v>0</v>
      </c>
      <c r="F280" s="236">
        <v>0</v>
      </c>
      <c r="G280" s="236">
        <v>0</v>
      </c>
      <c r="H280" s="236">
        <v>0</v>
      </c>
      <c r="I280" s="236">
        <v>0</v>
      </c>
      <c r="J280" s="236">
        <v>0</v>
      </c>
      <c r="K280" s="236">
        <v>0</v>
      </c>
      <c r="L280" s="236">
        <v>0</v>
      </c>
      <c r="M280" s="236">
        <v>0</v>
      </c>
      <c r="N280" s="236">
        <v>0</v>
      </c>
      <c r="O280" s="236">
        <v>0</v>
      </c>
      <c r="P280" s="236">
        <v>0</v>
      </c>
      <c r="Q280" s="236">
        <v>0</v>
      </c>
      <c r="R280" s="236">
        <v>0</v>
      </c>
      <c r="S280" s="236">
        <v>0</v>
      </c>
      <c r="T280" s="236">
        <v>0</v>
      </c>
      <c r="U280" s="236">
        <v>0</v>
      </c>
      <c r="V280" s="236">
        <v>0</v>
      </c>
      <c r="W280" s="236">
        <v>0</v>
      </c>
      <c r="X280" s="236">
        <v>0</v>
      </c>
      <c r="Y280" s="236">
        <v>0</v>
      </c>
      <c r="Z280" s="236">
        <v>0</v>
      </c>
      <c r="AA280" s="236">
        <v>0</v>
      </c>
      <c r="AB280" s="236">
        <v>0</v>
      </c>
      <c r="AC280" s="236">
        <v>0</v>
      </c>
      <c r="AD280" s="236">
        <v>0</v>
      </c>
      <c r="AE280" s="236">
        <v>0</v>
      </c>
      <c r="AF280" s="236">
        <v>0</v>
      </c>
      <c r="AG280" s="236">
        <v>0</v>
      </c>
      <c r="AH280" s="236">
        <v>0</v>
      </c>
      <c r="AI280" s="236">
        <v>0</v>
      </c>
      <c r="AJ280" s="236">
        <v>0</v>
      </c>
      <c r="AK280" s="236">
        <v>0</v>
      </c>
      <c r="AL280" s="236">
        <v>0</v>
      </c>
      <c r="AM280" s="236">
        <v>0</v>
      </c>
      <c r="AN280" s="236">
        <v>0</v>
      </c>
      <c r="AO280" s="236">
        <v>0</v>
      </c>
      <c r="AP280" s="236">
        <v>0</v>
      </c>
      <c r="AQ280" s="236">
        <v>0</v>
      </c>
      <c r="AR280" s="236">
        <v>0</v>
      </c>
      <c r="AS280" s="236">
        <v>0</v>
      </c>
      <c r="AT280" s="236">
        <v>0</v>
      </c>
      <c r="AU280" s="236">
        <v>0</v>
      </c>
      <c r="AV280" s="236">
        <v>0</v>
      </c>
      <c r="AW280" s="236">
        <v>0</v>
      </c>
      <c r="AX280" s="236">
        <v>0</v>
      </c>
      <c r="AY280" s="236">
        <v>0</v>
      </c>
      <c r="AZ280" s="236">
        <v>0</v>
      </c>
      <c r="BA280" s="236">
        <v>0</v>
      </c>
      <c r="BB280" s="236">
        <v>0</v>
      </c>
      <c r="BC280" s="236">
        <v>0</v>
      </c>
      <c r="BD280" s="236">
        <v>0</v>
      </c>
      <c r="BE280" s="236">
        <v>0</v>
      </c>
      <c r="BF280" s="236">
        <v>0</v>
      </c>
      <c r="BG280" s="236">
        <v>0</v>
      </c>
      <c r="BH280" s="236">
        <v>0</v>
      </c>
      <c r="BI280" s="236">
        <v>0</v>
      </c>
      <c r="BJ280" s="236">
        <v>0</v>
      </c>
    </row>
    <row r="281" spans="1:83" s="39" customFormat="1"/>
    <row r="282" spans="1:83" s="39" customFormat="1"/>
    <row r="283" spans="1:83" ht="18.75" customHeight="1">
      <c r="B283" s="39"/>
      <c r="C283" s="39"/>
      <c r="D283" s="39"/>
      <c r="E283" s="39"/>
      <c r="F283" s="39"/>
      <c r="G283" s="39"/>
      <c r="H283" s="39"/>
      <c r="I283" s="39"/>
      <c r="J283" s="39"/>
      <c r="K283" s="100"/>
      <c r="L283" s="100"/>
      <c r="M283" s="100"/>
      <c r="N283" s="100"/>
      <c r="O283" s="100"/>
      <c r="P283" s="39"/>
      <c r="Q283" s="39"/>
      <c r="R283" s="39"/>
      <c r="S283" s="39"/>
      <c r="T283" s="39"/>
      <c r="U283" s="39"/>
      <c r="V283" s="39"/>
      <c r="W283" s="39"/>
      <c r="X283" s="39"/>
      <c r="Y283" s="39"/>
      <c r="Z283" s="39"/>
      <c r="AA283" s="39"/>
      <c r="AB283" s="39"/>
      <c r="AC283" s="39"/>
      <c r="AD283" s="39"/>
      <c r="AE283" s="39"/>
      <c r="AF283" s="39"/>
      <c r="AG283" s="39"/>
      <c r="AH283" s="39"/>
      <c r="AI283" s="39"/>
      <c r="AJ283" s="39"/>
      <c r="AK283" s="39"/>
      <c r="AL283" s="39"/>
      <c r="AM283" s="39"/>
      <c r="AN283" s="39"/>
      <c r="AO283" s="39"/>
      <c r="AP283" s="39"/>
      <c r="AQ283" s="39"/>
      <c r="AR283" s="39"/>
      <c r="AS283" s="39"/>
      <c r="AT283" s="39"/>
      <c r="AU283" s="39"/>
      <c r="AV283" s="39"/>
      <c r="AW283" s="39"/>
      <c r="AX283" s="39"/>
      <c r="AY283" s="39"/>
      <c r="AZ283" s="39"/>
      <c r="BA283" s="39"/>
      <c r="BB283" s="39"/>
      <c r="BC283" s="39"/>
      <c r="BD283" s="39"/>
      <c r="BE283" s="39"/>
      <c r="BF283" s="39"/>
      <c r="BG283" s="39"/>
      <c r="BH283" s="39"/>
      <c r="BI283" s="39"/>
      <c r="BJ283" s="39"/>
      <c r="BK283" s="39"/>
      <c r="BL283" s="39"/>
      <c r="BM283" s="39"/>
      <c r="BN283" s="39"/>
      <c r="BO283" s="39"/>
      <c r="BP283" s="39"/>
      <c r="BQ283" s="39"/>
      <c r="BR283" s="39"/>
      <c r="BS283" s="39"/>
      <c r="BT283" s="39"/>
      <c r="BU283" s="39"/>
      <c r="BV283" s="39"/>
      <c r="BW283" s="39"/>
      <c r="BX283" s="39"/>
      <c r="BY283" s="39"/>
      <c r="BZ283" s="39"/>
      <c r="CA283" s="39"/>
      <c r="CB283" s="39"/>
      <c r="CC283" s="39"/>
      <c r="CD283" s="39"/>
      <c r="CE283" s="39"/>
    </row>
    <row r="284" spans="1:83" ht="18.75" customHeight="1">
      <c r="B284" s="440" t="s">
        <v>82</v>
      </c>
      <c r="C284" s="117"/>
      <c r="D284" s="117"/>
      <c r="E284" s="117"/>
      <c r="F284" s="117"/>
      <c r="G284" s="117"/>
      <c r="H284" s="117"/>
      <c r="I284" s="118"/>
      <c r="J284" s="118"/>
      <c r="K284" s="118"/>
      <c r="L284" s="118"/>
      <c r="M284" s="118"/>
    </row>
    <row r="285" spans="1:83" ht="26.25" customHeight="1">
      <c r="C285" s="39"/>
      <c r="D285" s="39"/>
      <c r="E285" s="39"/>
      <c r="F285" s="39"/>
      <c r="G285" s="39"/>
      <c r="H285" s="39"/>
      <c r="I285" s="99"/>
      <c r="J285" s="39"/>
      <c r="K285" s="39"/>
      <c r="L285" s="39"/>
      <c r="M285" s="39"/>
      <c r="N285" s="39"/>
      <c r="O285" s="39"/>
      <c r="P285" s="39"/>
      <c r="Q285" s="39"/>
      <c r="R285" s="39"/>
      <c r="S285" s="39"/>
      <c r="T285" s="39"/>
      <c r="U285" s="39"/>
      <c r="V285" s="39"/>
      <c r="W285" s="39"/>
      <c r="X285" s="39"/>
      <c r="Y285" s="39"/>
      <c r="Z285" s="39"/>
      <c r="AA285" s="39"/>
      <c r="AB285" s="39"/>
      <c r="AC285" s="39"/>
      <c r="AD285" s="39"/>
      <c r="AE285" s="39"/>
      <c r="AF285" s="39"/>
      <c r="AG285" s="39"/>
      <c r="AH285" s="39"/>
      <c r="AI285" s="39"/>
      <c r="AJ285" s="39"/>
      <c r="AK285" s="39"/>
      <c r="AL285" s="39"/>
      <c r="AM285" s="39"/>
      <c r="AN285" s="39"/>
      <c r="AO285" s="39"/>
      <c r="AP285" s="39"/>
      <c r="AQ285" s="39"/>
      <c r="AR285" s="39"/>
      <c r="AS285" s="39"/>
      <c r="AT285" s="39"/>
      <c r="AU285" s="39"/>
      <c r="AV285" s="39"/>
      <c r="AW285" s="39"/>
      <c r="AX285" s="39"/>
      <c r="AY285" s="39"/>
      <c r="AZ285" s="39"/>
      <c r="BA285" s="39"/>
      <c r="BB285" s="39"/>
      <c r="BC285" s="39"/>
      <c r="BD285" s="39"/>
      <c r="BE285" s="39"/>
      <c r="BF285" s="39"/>
      <c r="BG285" s="39"/>
      <c r="BH285" s="39"/>
      <c r="BI285" s="39"/>
      <c r="BJ285" s="39"/>
      <c r="BK285" s="39"/>
      <c r="BL285" s="39"/>
      <c r="BM285" s="39"/>
      <c r="BN285" s="39"/>
      <c r="BO285" s="39"/>
      <c r="BP285" s="39"/>
      <c r="BQ285" s="39"/>
      <c r="BR285" s="39"/>
      <c r="BS285" s="39"/>
      <c r="BT285" s="39"/>
      <c r="BU285" s="39"/>
      <c r="BV285" s="39"/>
      <c r="BW285" s="39"/>
      <c r="BX285" s="39"/>
      <c r="BY285" s="39"/>
      <c r="BZ285" s="39"/>
      <c r="CA285" s="39"/>
      <c r="CB285" s="39"/>
      <c r="CC285" s="39"/>
      <c r="CD285" s="39"/>
      <c r="CE285" s="39"/>
    </row>
    <row r="286" spans="1:83">
      <c r="B286" s="4" t="s">
        <v>1</v>
      </c>
      <c r="C286" s="94" t="s">
        <v>172</v>
      </c>
      <c r="D286" s="3" t="s">
        <v>62</v>
      </c>
      <c r="E286" s="3"/>
      <c r="G286" s="3"/>
      <c r="I286" s="5"/>
    </row>
    <row r="287" spans="1:83">
      <c r="B287" s="1" t="s">
        <v>2</v>
      </c>
      <c r="C287" s="243">
        <v>0.11</v>
      </c>
      <c r="D287" s="239">
        <v>0.21</v>
      </c>
      <c r="E287" s="528" t="s">
        <v>190</v>
      </c>
      <c r="F287" s="528"/>
      <c r="G287" s="5"/>
      <c r="H287" s="6"/>
      <c r="I287" s="5"/>
      <c r="K287" s="5"/>
    </row>
    <row r="288" spans="1:83">
      <c r="B288" s="1" t="s">
        <v>188</v>
      </c>
      <c r="C288" s="243">
        <v>0.03</v>
      </c>
      <c r="D288" s="239">
        <v>0.21</v>
      </c>
      <c r="E288" s="528" t="s">
        <v>190</v>
      </c>
      <c r="F288" s="528"/>
      <c r="G288" s="5"/>
      <c r="H288" s="6"/>
      <c r="I288" s="5"/>
      <c r="K288" s="5"/>
    </row>
    <row r="289" spans="2:83">
      <c r="B289" s="1" t="s">
        <v>3</v>
      </c>
      <c r="C289" s="243">
        <v>1.7999999999999999E-2</v>
      </c>
      <c r="D289" s="239">
        <v>0.21</v>
      </c>
      <c r="E289" s="528" t="s">
        <v>189</v>
      </c>
      <c r="F289" s="528"/>
      <c r="G289" s="5"/>
      <c r="I289" s="5"/>
      <c r="K289" s="5"/>
    </row>
    <row r="290" spans="2:83">
      <c r="B290" s="1" t="s">
        <v>451</v>
      </c>
      <c r="C290" s="466">
        <v>0</v>
      </c>
      <c r="D290" s="502">
        <v>44105</v>
      </c>
      <c r="I290" s="14"/>
      <c r="J290" s="15"/>
      <c r="K290" s="5"/>
    </row>
    <row r="291" spans="2:83" s="39" customFormat="1">
      <c r="B291" s="2" t="s">
        <v>452</v>
      </c>
      <c r="C291" s="103"/>
      <c r="D291" s="1"/>
      <c r="E291" s="1"/>
      <c r="F291" s="1"/>
      <c r="G291" s="1"/>
      <c r="H291" s="1"/>
      <c r="I291" s="5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  <c r="CB291" s="1"/>
      <c r="CC291" s="1"/>
      <c r="CD291" s="1"/>
      <c r="CE291" s="1"/>
    </row>
    <row r="292" spans="2:83" s="39" customFormat="1">
      <c r="I292" s="99"/>
    </row>
    <row r="293" spans="2:83">
      <c r="B293" s="39"/>
      <c r="C293" s="39"/>
      <c r="D293" s="39"/>
      <c r="E293" s="39"/>
      <c r="F293" s="39"/>
      <c r="G293" s="39"/>
      <c r="H293" s="39"/>
      <c r="I293" s="99"/>
      <c r="J293" s="39"/>
      <c r="K293" s="39"/>
      <c r="L293" s="39"/>
      <c r="M293" s="39"/>
      <c r="N293" s="39"/>
      <c r="O293" s="39"/>
      <c r="P293" s="39"/>
      <c r="Q293" s="39"/>
      <c r="R293" s="39"/>
      <c r="S293" s="39"/>
      <c r="T293" s="39"/>
      <c r="U293" s="39"/>
      <c r="V293" s="39"/>
      <c r="W293" s="39"/>
      <c r="X293" s="39"/>
      <c r="Y293" s="39"/>
      <c r="Z293" s="39"/>
      <c r="AA293" s="39"/>
      <c r="AB293" s="39"/>
      <c r="AC293" s="39"/>
      <c r="AD293" s="39"/>
      <c r="AE293" s="39"/>
      <c r="AF293" s="39"/>
      <c r="AG293" s="39"/>
      <c r="AH293" s="39"/>
      <c r="AI293" s="39"/>
      <c r="AJ293" s="39"/>
      <c r="AK293" s="39"/>
      <c r="AL293" s="39"/>
      <c r="AM293" s="39"/>
      <c r="AN293" s="39"/>
      <c r="AO293" s="39"/>
      <c r="AP293" s="39"/>
      <c r="AQ293" s="39"/>
      <c r="AR293" s="39"/>
      <c r="AS293" s="39"/>
      <c r="AT293" s="39"/>
      <c r="AU293" s="39"/>
      <c r="AV293" s="39"/>
      <c r="AW293" s="39"/>
      <c r="AX293" s="39"/>
      <c r="AY293" s="39"/>
      <c r="AZ293" s="39"/>
      <c r="BA293" s="39"/>
      <c r="BB293" s="39"/>
      <c r="BC293" s="39"/>
      <c r="BD293" s="39"/>
      <c r="BE293" s="39"/>
      <c r="BF293" s="39"/>
      <c r="BG293" s="39"/>
      <c r="BH293" s="39"/>
      <c r="BI293" s="39"/>
      <c r="BJ293" s="39"/>
      <c r="BK293" s="39"/>
      <c r="BL293" s="39"/>
      <c r="BM293" s="39"/>
      <c r="BN293" s="39"/>
      <c r="BO293" s="39"/>
      <c r="BP293" s="39"/>
      <c r="BQ293" s="39"/>
      <c r="BR293" s="39"/>
      <c r="BS293" s="39"/>
      <c r="BT293" s="39"/>
      <c r="BU293" s="39"/>
      <c r="BV293" s="39"/>
      <c r="BW293" s="39"/>
      <c r="BX293" s="39"/>
      <c r="BY293" s="39"/>
      <c r="BZ293" s="39"/>
      <c r="CA293" s="39"/>
      <c r="CB293" s="39"/>
      <c r="CC293" s="39"/>
      <c r="CD293" s="39"/>
      <c r="CE293" s="39"/>
    </row>
    <row r="294" spans="2:83" ht="25.5">
      <c r="B294" s="4" t="s">
        <v>51</v>
      </c>
      <c r="C294" s="94" t="s">
        <v>172</v>
      </c>
      <c r="D294" s="3" t="s">
        <v>62</v>
      </c>
      <c r="I294" s="5"/>
    </row>
    <row r="295" spans="2:83" ht="12.75" customHeight="1">
      <c r="B295" s="54" t="s">
        <v>453</v>
      </c>
      <c r="C295" s="271">
        <v>3.3500000000000002E-2</v>
      </c>
      <c r="D295" s="239">
        <v>0.21</v>
      </c>
      <c r="E295" s="528" t="s">
        <v>190</v>
      </c>
      <c r="F295" s="528"/>
      <c r="I295" s="5"/>
      <c r="J295" s="5"/>
    </row>
    <row r="296" spans="2:83" ht="12.75" customHeight="1">
      <c r="B296" s="54" t="s">
        <v>454</v>
      </c>
      <c r="C296" s="271">
        <v>0.01</v>
      </c>
      <c r="D296" s="239">
        <v>0.21</v>
      </c>
      <c r="E296" s="1" t="s">
        <v>192</v>
      </c>
      <c r="I296" s="5"/>
      <c r="J296" s="5"/>
    </row>
    <row r="297" spans="2:83" ht="12.75" customHeight="1">
      <c r="B297" s="54" t="s">
        <v>191</v>
      </c>
      <c r="C297" s="271">
        <v>0</v>
      </c>
      <c r="D297" s="239">
        <v>0.21</v>
      </c>
      <c r="E297" s="1" t="s">
        <v>192</v>
      </c>
      <c r="I297" s="5"/>
      <c r="J297" s="5"/>
    </row>
    <row r="298" spans="2:83" ht="12.75" customHeight="1">
      <c r="B298" s="54" t="s">
        <v>191</v>
      </c>
      <c r="C298" s="271">
        <v>0</v>
      </c>
      <c r="D298" s="239">
        <v>0.21</v>
      </c>
      <c r="E298" s="1" t="s">
        <v>192</v>
      </c>
      <c r="I298" s="5"/>
      <c r="J298" s="5"/>
    </row>
    <row r="299" spans="2:83" s="39" customFormat="1">
      <c r="B299" s="44"/>
      <c r="C299" s="103"/>
      <c r="D299" s="103"/>
      <c r="E299" s="1"/>
      <c r="F299" s="1"/>
      <c r="G299" s="1"/>
      <c r="H299" s="1"/>
      <c r="I299" s="14"/>
      <c r="J299" s="14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  <c r="CB299" s="1"/>
      <c r="CC299" s="1"/>
      <c r="CD299" s="1"/>
      <c r="CE299" s="1"/>
    </row>
    <row r="300" spans="2:83" s="39" customFormat="1">
      <c r="C300" s="81"/>
      <c r="I300" s="99"/>
      <c r="J300" s="99"/>
    </row>
    <row r="301" spans="2:83" ht="18.75" customHeight="1">
      <c r="B301" s="101"/>
      <c r="C301" s="81"/>
      <c r="D301" s="39"/>
      <c r="E301" s="39"/>
      <c r="F301" s="39"/>
      <c r="G301" s="39"/>
      <c r="H301" s="39"/>
      <c r="I301" s="102"/>
      <c r="J301" s="99"/>
      <c r="K301" s="39"/>
      <c r="L301" s="39"/>
      <c r="M301" s="39"/>
      <c r="N301" s="39"/>
      <c r="O301" s="39"/>
      <c r="P301" s="39"/>
      <c r="Q301" s="39"/>
      <c r="R301" s="39"/>
      <c r="S301" s="39"/>
      <c r="T301" s="39"/>
      <c r="U301" s="39"/>
      <c r="V301" s="39"/>
      <c r="W301" s="39"/>
      <c r="X301" s="39"/>
      <c r="Y301" s="39"/>
      <c r="Z301" s="39"/>
      <c r="AA301" s="39"/>
      <c r="AB301" s="39"/>
      <c r="AC301" s="39"/>
      <c r="AD301" s="39"/>
      <c r="AE301" s="39"/>
      <c r="AF301" s="39"/>
      <c r="AG301" s="39"/>
      <c r="AH301" s="39"/>
      <c r="AI301" s="39"/>
      <c r="AJ301" s="39"/>
      <c r="AK301" s="39"/>
      <c r="AL301" s="39"/>
      <c r="AM301" s="39"/>
      <c r="AN301" s="39"/>
      <c r="AO301" s="39"/>
      <c r="AP301" s="39"/>
      <c r="AQ301" s="39"/>
      <c r="AR301" s="39"/>
      <c r="AS301" s="39"/>
      <c r="AT301" s="39"/>
      <c r="AU301" s="39"/>
      <c r="AV301" s="39"/>
      <c r="AW301" s="39"/>
      <c r="AX301" s="39"/>
      <c r="AY301" s="39"/>
      <c r="AZ301" s="39"/>
      <c r="BA301" s="39"/>
      <c r="BB301" s="39"/>
      <c r="BC301" s="39"/>
      <c r="BD301" s="39"/>
      <c r="BE301" s="39"/>
      <c r="BF301" s="39"/>
      <c r="BG301" s="39"/>
      <c r="BH301" s="39"/>
      <c r="BI301" s="39"/>
      <c r="BJ301" s="39"/>
      <c r="BK301" s="39"/>
      <c r="BL301" s="39"/>
      <c r="BM301" s="39"/>
      <c r="BN301" s="39"/>
      <c r="BO301" s="39"/>
      <c r="BP301" s="39"/>
      <c r="BQ301" s="39"/>
      <c r="BR301" s="39"/>
      <c r="BS301" s="39"/>
      <c r="BT301" s="39"/>
      <c r="BU301" s="39"/>
      <c r="BV301" s="39"/>
      <c r="BW301" s="39"/>
      <c r="BX301" s="39"/>
      <c r="BY301" s="39"/>
      <c r="BZ301" s="39"/>
      <c r="CA301" s="39"/>
      <c r="CB301" s="39"/>
      <c r="CC301" s="39"/>
      <c r="CD301" s="39"/>
      <c r="CE301" s="39"/>
    </row>
    <row r="302" spans="2:83" ht="18.75" customHeight="1">
      <c r="B302" s="440" t="s">
        <v>5</v>
      </c>
      <c r="C302" s="117"/>
      <c r="D302" s="117"/>
      <c r="E302" s="117"/>
      <c r="F302" s="117"/>
      <c r="G302" s="117"/>
      <c r="H302" s="117"/>
      <c r="I302" s="118"/>
      <c r="J302" s="118"/>
      <c r="K302" s="118"/>
      <c r="L302" s="118"/>
      <c r="M302" s="118"/>
    </row>
    <row r="303" spans="2:83">
      <c r="B303" s="4"/>
      <c r="C303" s="44"/>
      <c r="I303" s="5"/>
      <c r="J303" s="5"/>
    </row>
    <row r="304" spans="2:83">
      <c r="B304" s="44" t="s">
        <v>6</v>
      </c>
      <c r="C304" s="272">
        <v>6.0000000000000001E-3</v>
      </c>
      <c r="D304" s="1" t="s">
        <v>192</v>
      </c>
      <c r="E304" s="5"/>
      <c r="I304" s="5"/>
      <c r="J304" s="5"/>
    </row>
    <row r="305" spans="2:83">
      <c r="B305" s="44"/>
      <c r="C305" s="272"/>
      <c r="I305" s="5"/>
      <c r="J305" s="5"/>
    </row>
    <row r="306" spans="2:83">
      <c r="B306" s="54" t="s">
        <v>30</v>
      </c>
      <c r="C306" s="271">
        <v>2.5000000000000001E-2</v>
      </c>
      <c r="D306" s="1" t="s">
        <v>192</v>
      </c>
      <c r="E306" s="5"/>
      <c r="I306" s="5"/>
      <c r="J306" s="5"/>
    </row>
    <row r="307" spans="2:83">
      <c r="B307" s="55" t="s">
        <v>193</v>
      </c>
      <c r="C307" s="271">
        <v>0</v>
      </c>
      <c r="D307" s="1" t="s">
        <v>192</v>
      </c>
      <c r="E307" s="5"/>
      <c r="I307" s="5"/>
      <c r="J307" s="5"/>
    </row>
    <row r="308" spans="2:83">
      <c r="B308" s="4"/>
      <c r="I308" s="5"/>
      <c r="J308" s="5"/>
    </row>
    <row r="309" spans="2:83">
      <c r="B309" s="44" t="s">
        <v>239</v>
      </c>
      <c r="C309" s="272">
        <v>0.1</v>
      </c>
      <c r="E309" s="5"/>
      <c r="I309" s="5"/>
      <c r="J309" s="5"/>
    </row>
    <row r="310" spans="2:83" s="39" customFormat="1"/>
    <row r="311" spans="2:83" s="39" customFormat="1"/>
    <row r="312" spans="2:83" ht="18.75" customHeight="1">
      <c r="B312" s="39"/>
      <c r="C312" s="39"/>
      <c r="D312" s="39"/>
      <c r="E312" s="39"/>
      <c r="F312" s="39"/>
      <c r="G312" s="39"/>
      <c r="H312" s="39"/>
      <c r="I312" s="39"/>
      <c r="J312" s="39"/>
      <c r="K312" s="100"/>
      <c r="L312" s="100"/>
      <c r="M312" s="100"/>
      <c r="N312" s="100"/>
      <c r="O312" s="100"/>
      <c r="P312" s="39"/>
      <c r="Q312" s="39"/>
      <c r="R312" s="39"/>
      <c r="S312" s="39"/>
      <c r="T312" s="39"/>
      <c r="U312" s="39"/>
      <c r="V312" s="39"/>
      <c r="W312" s="39"/>
      <c r="X312" s="39"/>
      <c r="Y312" s="39"/>
      <c r="Z312" s="39"/>
      <c r="AA312" s="39"/>
      <c r="AB312" s="39"/>
      <c r="AC312" s="39"/>
      <c r="AD312" s="39"/>
      <c r="AE312" s="39"/>
      <c r="AF312" s="39"/>
      <c r="AG312" s="39"/>
      <c r="AH312" s="39"/>
      <c r="AI312" s="39"/>
      <c r="AJ312" s="39"/>
      <c r="AK312" s="39"/>
      <c r="AL312" s="39"/>
      <c r="AM312" s="39"/>
      <c r="AN312" s="39"/>
      <c r="AO312" s="39"/>
      <c r="AP312" s="39"/>
      <c r="AQ312" s="39"/>
      <c r="AR312" s="39"/>
      <c r="AS312" s="39"/>
      <c r="AT312" s="39"/>
      <c r="AU312" s="39"/>
      <c r="AV312" s="39"/>
      <c r="AW312" s="39"/>
      <c r="AX312" s="39"/>
      <c r="AY312" s="39"/>
      <c r="AZ312" s="39"/>
      <c r="BA312" s="39"/>
      <c r="BB312" s="39"/>
      <c r="BC312" s="39"/>
      <c r="BD312" s="39"/>
      <c r="BE312" s="39"/>
      <c r="BF312" s="39"/>
      <c r="BG312" s="39"/>
      <c r="BH312" s="39"/>
      <c r="BI312" s="39"/>
      <c r="BJ312" s="39"/>
      <c r="BK312" s="39"/>
      <c r="BL312" s="39"/>
      <c r="BM312" s="39"/>
      <c r="BN312" s="39"/>
      <c r="BO312" s="39"/>
      <c r="BP312" s="39"/>
      <c r="BQ312" s="39"/>
      <c r="BR312" s="39"/>
      <c r="BS312" s="39"/>
      <c r="BT312" s="39"/>
      <c r="BU312" s="39"/>
      <c r="BV312" s="39"/>
      <c r="BW312" s="39"/>
      <c r="BX312" s="39"/>
      <c r="BY312" s="39"/>
      <c r="BZ312" s="39"/>
      <c r="CA312" s="39"/>
      <c r="CB312" s="39"/>
      <c r="CC312" s="39"/>
      <c r="CD312" s="39"/>
      <c r="CE312" s="39"/>
    </row>
    <row r="313" spans="2:83" ht="18.75" customHeight="1">
      <c r="B313" s="526" t="s">
        <v>433</v>
      </c>
      <c r="C313" s="526"/>
      <c r="D313" s="526"/>
      <c r="E313" s="117"/>
      <c r="F313" s="117"/>
      <c r="G313" s="117"/>
      <c r="H313" s="117"/>
      <c r="I313" s="118"/>
      <c r="J313" s="118"/>
      <c r="K313" s="118"/>
      <c r="L313" s="118"/>
      <c r="M313" s="118"/>
    </row>
    <row r="314" spans="2:83" s="39" customFormat="1">
      <c r="B314" s="44"/>
      <c r="C314" s="235"/>
      <c r="D314" s="1"/>
      <c r="E314" s="1"/>
      <c r="F314" s="1"/>
      <c r="G314" s="1"/>
      <c r="H314" s="1"/>
      <c r="I314" s="5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</row>
    <row r="315" spans="2:83" s="39" customFormat="1">
      <c r="B315" s="44"/>
      <c r="C315" s="94" t="s">
        <v>203</v>
      </c>
      <c r="E315" s="1"/>
      <c r="F315" s="1"/>
      <c r="G315" s="1"/>
      <c r="H315" s="1"/>
      <c r="I315" s="5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</row>
    <row r="316" spans="2:83" s="39" customFormat="1">
      <c r="B316" s="29" t="s">
        <v>448</v>
      </c>
      <c r="C316" s="273">
        <f>+'REPORTE Base0'!Z40</f>
        <v>0.1</v>
      </c>
      <c r="E316" s="1"/>
      <c r="F316" s="1"/>
      <c r="G316" s="1"/>
      <c r="H316" s="1"/>
      <c r="I316" s="5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</row>
    <row r="317" spans="2:83" s="39" customFormat="1">
      <c r="B317" s="29" t="s">
        <v>449</v>
      </c>
      <c r="C317" s="273">
        <f>+'REPORTE Base0'!Z41</f>
        <v>0.02</v>
      </c>
      <c r="D317" s="1"/>
      <c r="E317" s="1"/>
      <c r="F317" s="1"/>
      <c r="G317" s="1"/>
      <c r="H317" s="1"/>
      <c r="I317" s="5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</row>
    <row r="318" spans="2:83" s="39" customFormat="1">
      <c r="B318" s="44"/>
      <c r="C318" s="235"/>
      <c r="D318" s="1"/>
      <c r="E318" s="1"/>
      <c r="F318" s="1"/>
      <c r="G318" s="1"/>
      <c r="H318" s="1"/>
      <c r="I318" s="5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</row>
    <row r="319" spans="2:83" ht="18.75" customHeight="1">
      <c r="B319" s="440" t="s">
        <v>250</v>
      </c>
      <c r="C319" s="117"/>
      <c r="D319" s="117"/>
      <c r="E319" s="117"/>
      <c r="F319" s="117"/>
      <c r="G319" s="117"/>
      <c r="H319" s="117"/>
      <c r="I319" s="118"/>
      <c r="J319" s="118"/>
      <c r="K319" s="118"/>
      <c r="L319" s="118"/>
      <c r="M319" s="118"/>
    </row>
    <row r="320" spans="2:83" s="39" customFormat="1">
      <c r="C320" s="235"/>
      <c r="I320" s="99"/>
    </row>
    <row r="321" spans="2:83" s="39" customFormat="1">
      <c r="B321" s="52" t="s">
        <v>17</v>
      </c>
      <c r="C321" s="235"/>
      <c r="I321" s="99"/>
    </row>
    <row r="322" spans="2:83" s="39" customFormat="1">
      <c r="B322" s="39" t="s">
        <v>151</v>
      </c>
      <c r="C322" s="271">
        <v>0.5</v>
      </c>
      <c r="I322" s="99"/>
    </row>
    <row r="323" spans="2:83" s="39" customFormat="1">
      <c r="B323" s="39" t="s">
        <v>152</v>
      </c>
      <c r="C323" s="273">
        <f>100%-C322</f>
        <v>0.5</v>
      </c>
      <c r="I323" s="99"/>
    </row>
    <row r="324" spans="2:83" s="39" customFormat="1">
      <c r="C324" s="1"/>
      <c r="I324" s="99"/>
    </row>
    <row r="325" spans="2:83" s="39" customFormat="1">
      <c r="B325" s="52" t="s">
        <v>18</v>
      </c>
      <c r="C325" s="1"/>
      <c r="I325" s="99"/>
    </row>
    <row r="326" spans="2:83" s="39" customFormat="1">
      <c r="B326" s="39" t="s">
        <v>151</v>
      </c>
      <c r="C326" s="271">
        <v>0.6</v>
      </c>
      <c r="I326" s="99"/>
    </row>
    <row r="327" spans="2:83" s="39" customFormat="1">
      <c r="B327" s="39" t="s">
        <v>152</v>
      </c>
      <c r="C327" s="273">
        <f>100%-C326</f>
        <v>0.4</v>
      </c>
      <c r="I327" s="99"/>
    </row>
    <row r="328" spans="2:83" s="39" customFormat="1">
      <c r="I328" s="99"/>
    </row>
    <row r="329" spans="2:83" s="39" customFormat="1">
      <c r="I329" s="99"/>
    </row>
    <row r="330" spans="2:83" s="39" customFormat="1">
      <c r="I330" s="99"/>
    </row>
    <row r="331" spans="2:83" s="39" customFormat="1">
      <c r="I331" s="99"/>
    </row>
    <row r="332" spans="2:83" s="39" customFormat="1">
      <c r="I332" s="99"/>
    </row>
    <row r="333" spans="2:83" s="39" customFormat="1">
      <c r="I333" s="99"/>
    </row>
    <row r="334" spans="2:83" s="39" customFormat="1">
      <c r="I334" s="99"/>
    </row>
    <row r="335" spans="2:83" s="39" customFormat="1">
      <c r="I335" s="99"/>
    </row>
    <row r="336" spans="2:83">
      <c r="B336" s="39"/>
      <c r="C336" s="39"/>
      <c r="D336" s="39"/>
      <c r="E336" s="39"/>
      <c r="F336" s="39"/>
      <c r="G336" s="39"/>
      <c r="H336" s="39"/>
      <c r="I336" s="99"/>
      <c r="J336" s="39"/>
      <c r="K336" s="39"/>
      <c r="L336" s="39"/>
      <c r="M336" s="39"/>
      <c r="N336" s="39"/>
      <c r="O336" s="39"/>
      <c r="P336" s="39"/>
      <c r="Q336" s="39"/>
      <c r="R336" s="39"/>
      <c r="S336" s="39"/>
      <c r="T336" s="39"/>
      <c r="U336" s="39"/>
      <c r="V336" s="39"/>
      <c r="W336" s="39"/>
      <c r="X336" s="39"/>
      <c r="Y336" s="39"/>
      <c r="Z336" s="39"/>
      <c r="AA336" s="39"/>
      <c r="AB336" s="39"/>
      <c r="AC336" s="39"/>
      <c r="AD336" s="39"/>
      <c r="AE336" s="39"/>
      <c r="AF336" s="39"/>
      <c r="AG336" s="39"/>
      <c r="AH336" s="39"/>
      <c r="AI336" s="39"/>
      <c r="AJ336" s="39"/>
      <c r="AK336" s="39"/>
      <c r="AL336" s="39"/>
      <c r="AM336" s="39"/>
      <c r="AN336" s="39"/>
      <c r="AO336" s="39"/>
      <c r="AP336" s="39"/>
      <c r="AQ336" s="39"/>
      <c r="AR336" s="39"/>
      <c r="AS336" s="39"/>
      <c r="AT336" s="39"/>
      <c r="AU336" s="39"/>
      <c r="AV336" s="39"/>
      <c r="AW336" s="39"/>
      <c r="AX336" s="39"/>
      <c r="AY336" s="39"/>
      <c r="AZ336" s="39"/>
      <c r="BA336" s="39"/>
      <c r="BB336" s="39"/>
      <c r="BC336" s="39"/>
      <c r="BD336" s="39"/>
      <c r="BE336" s="39"/>
      <c r="BF336" s="39"/>
      <c r="BG336" s="39"/>
      <c r="BH336" s="39"/>
      <c r="BI336" s="39"/>
      <c r="BJ336" s="39"/>
      <c r="BK336" s="39"/>
      <c r="BL336" s="39"/>
      <c r="BM336" s="39"/>
      <c r="BN336" s="39"/>
      <c r="BO336" s="39"/>
      <c r="BP336" s="39"/>
      <c r="BQ336" s="39"/>
      <c r="BR336" s="39"/>
      <c r="BS336" s="39"/>
      <c r="BT336" s="39"/>
      <c r="BU336" s="39"/>
      <c r="BV336" s="39"/>
      <c r="BW336" s="39"/>
      <c r="BX336" s="39"/>
      <c r="BY336" s="39"/>
      <c r="BZ336" s="39"/>
      <c r="CA336" s="39"/>
      <c r="CB336" s="39"/>
      <c r="CC336" s="39"/>
      <c r="CD336" s="39"/>
      <c r="CE336" s="39"/>
    </row>
    <row r="337" spans="1:9">
      <c r="I337" s="5"/>
    </row>
    <row r="338" spans="1:9">
      <c r="I338" s="5"/>
    </row>
    <row r="339" spans="1:9">
      <c r="I339" s="5"/>
    </row>
    <row r="340" spans="1:9">
      <c r="I340" s="5"/>
    </row>
    <row r="341" spans="1:9" s="269" customFormat="1">
      <c r="I341" s="359"/>
    </row>
    <row r="342" spans="1:9" s="269" customFormat="1">
      <c r="A342" s="269" t="s">
        <v>141</v>
      </c>
      <c r="I342" s="359"/>
    </row>
    <row r="343" spans="1:9" s="269" customFormat="1">
      <c r="A343" s="269" t="s">
        <v>142</v>
      </c>
      <c r="D343" s="360"/>
      <c r="I343" s="359"/>
    </row>
    <row r="344" spans="1:9" s="269" customFormat="1">
      <c r="A344" s="269" t="s">
        <v>143</v>
      </c>
      <c r="D344" s="360"/>
      <c r="I344" s="359"/>
    </row>
    <row r="345" spans="1:9" s="269" customFormat="1">
      <c r="D345" s="360"/>
      <c r="I345" s="359"/>
    </row>
    <row r="346" spans="1:9" s="269" customFormat="1">
      <c r="D346" s="360"/>
      <c r="I346" s="359"/>
    </row>
    <row r="347" spans="1:9" s="269" customFormat="1">
      <c r="D347" s="360"/>
      <c r="I347" s="359"/>
    </row>
    <row r="348" spans="1:9" s="269" customFormat="1">
      <c r="A348" s="269" t="s">
        <v>145</v>
      </c>
      <c r="D348" s="360"/>
      <c r="I348" s="359"/>
    </row>
    <row r="349" spans="1:9" s="269" customFormat="1">
      <c r="A349" s="269" t="s">
        <v>135</v>
      </c>
      <c r="D349" s="360"/>
      <c r="I349" s="359"/>
    </row>
    <row r="350" spans="1:9" s="269" customFormat="1">
      <c r="A350" s="269" t="s">
        <v>136</v>
      </c>
      <c r="D350" s="360"/>
      <c r="I350" s="359"/>
    </row>
    <row r="351" spans="1:9" s="269" customFormat="1">
      <c r="A351" s="361" t="s">
        <v>146</v>
      </c>
      <c r="I351" s="359"/>
    </row>
    <row r="352" spans="1:9" s="269" customFormat="1">
      <c r="A352" s="269" t="s">
        <v>147</v>
      </c>
      <c r="B352" s="361"/>
      <c r="C352" s="361"/>
      <c r="I352" s="359"/>
    </row>
    <row r="353" spans="1:9" s="269" customFormat="1">
      <c r="A353" s="269" t="s">
        <v>139</v>
      </c>
      <c r="B353" s="361"/>
      <c r="C353" s="361"/>
      <c r="D353" s="360"/>
      <c r="I353" s="359"/>
    </row>
    <row r="354" spans="1:9" s="269" customFormat="1">
      <c r="A354" s="269" t="s">
        <v>137</v>
      </c>
      <c r="I354" s="359"/>
    </row>
    <row r="355" spans="1:9" s="269" customFormat="1">
      <c r="A355" s="269" t="s">
        <v>148</v>
      </c>
      <c r="B355" s="361"/>
      <c r="C355" s="361"/>
      <c r="I355" s="359"/>
    </row>
    <row r="356" spans="1:9" s="269" customFormat="1">
      <c r="A356" s="269" t="s">
        <v>149</v>
      </c>
      <c r="I356" s="359"/>
    </row>
    <row r="357" spans="1:9" s="269" customFormat="1">
      <c r="A357" s="361" t="s">
        <v>138</v>
      </c>
      <c r="B357" s="361"/>
      <c r="C357" s="361"/>
      <c r="I357" s="359"/>
    </row>
    <row r="358" spans="1:9" s="269" customFormat="1">
      <c r="I358" s="359"/>
    </row>
    <row r="359" spans="1:9" s="269" customFormat="1">
      <c r="A359" s="269" t="s">
        <v>159</v>
      </c>
      <c r="I359" s="359"/>
    </row>
    <row r="360" spans="1:9" s="269" customFormat="1">
      <c r="A360" s="269" t="s">
        <v>160</v>
      </c>
      <c r="I360" s="359"/>
    </row>
    <row r="361" spans="1:9" s="269" customFormat="1">
      <c r="A361" s="269" t="s">
        <v>161</v>
      </c>
      <c r="I361" s="359"/>
    </row>
    <row r="362" spans="1:9" s="269" customFormat="1">
      <c r="A362" s="361" t="s">
        <v>162</v>
      </c>
      <c r="I362" s="359"/>
    </row>
    <row r="363" spans="1:9" s="269" customFormat="1">
      <c r="A363" s="269" t="s">
        <v>163</v>
      </c>
      <c r="I363" s="359"/>
    </row>
    <row r="364" spans="1:9" s="269" customFormat="1">
      <c r="A364" s="269" t="s">
        <v>164</v>
      </c>
      <c r="I364" s="359"/>
    </row>
    <row r="365" spans="1:9" s="269" customFormat="1">
      <c r="A365" s="269" t="s">
        <v>165</v>
      </c>
      <c r="I365" s="359"/>
    </row>
    <row r="366" spans="1:9" s="269" customFormat="1">
      <c r="A366" s="269" t="s">
        <v>166</v>
      </c>
      <c r="I366" s="359"/>
    </row>
    <row r="367" spans="1:9" s="269" customFormat="1">
      <c r="A367" s="269" t="s">
        <v>167</v>
      </c>
      <c r="I367" s="359"/>
    </row>
    <row r="368" spans="1:9" s="269" customFormat="1">
      <c r="A368" s="361" t="s">
        <v>168</v>
      </c>
      <c r="I368" s="359"/>
    </row>
    <row r="369" spans="1:9" s="269" customFormat="1">
      <c r="I369" s="359"/>
    </row>
    <row r="370" spans="1:9">
      <c r="A370" s="269" t="s">
        <v>437</v>
      </c>
      <c r="I370" s="5"/>
    </row>
    <row r="371" spans="1:9">
      <c r="A371" s="361" t="s">
        <v>438</v>
      </c>
      <c r="I371" s="5"/>
    </row>
    <row r="372" spans="1:9">
      <c r="I372" s="5"/>
    </row>
    <row r="373" spans="1:9">
      <c r="I373" s="5"/>
    </row>
    <row r="374" spans="1:9">
      <c r="I374" s="5"/>
    </row>
    <row r="375" spans="1:9">
      <c r="I375" s="5"/>
    </row>
    <row r="376" spans="1:9">
      <c r="B376" s="5"/>
      <c r="I376" s="5"/>
    </row>
    <row r="377" spans="1:9">
      <c r="B377" s="25"/>
      <c r="I377" s="5"/>
    </row>
    <row r="378" spans="1:9">
      <c r="I378" s="5"/>
    </row>
    <row r="379" spans="1:9">
      <c r="B379" s="13"/>
      <c r="D379" s="33"/>
      <c r="I379" s="5"/>
    </row>
    <row r="380" spans="1:9">
      <c r="B380" s="5"/>
      <c r="I380" s="5"/>
    </row>
    <row r="381" spans="1:9">
      <c r="C381" s="25"/>
      <c r="I381" s="5"/>
    </row>
    <row r="382" spans="1:9">
      <c r="I382" s="5"/>
    </row>
    <row r="383" spans="1:9">
      <c r="I383" s="5"/>
    </row>
    <row r="384" spans="1:9">
      <c r="I384" s="5"/>
    </row>
    <row r="385" spans="2:9">
      <c r="I385" s="5"/>
    </row>
    <row r="386" spans="2:9">
      <c r="I386" s="5"/>
    </row>
    <row r="387" spans="2:9">
      <c r="B387" s="13"/>
      <c r="I387" s="5"/>
    </row>
    <row r="388" spans="2:9">
      <c r="B388" s="13"/>
      <c r="I388" s="5"/>
    </row>
    <row r="389" spans="2:9">
      <c r="I389" s="5"/>
    </row>
    <row r="390" spans="2:9">
      <c r="I390" s="5"/>
    </row>
    <row r="391" spans="2:9">
      <c r="I391" s="5"/>
    </row>
    <row r="392" spans="2:9">
      <c r="I392" s="5"/>
    </row>
    <row r="393" spans="2:9">
      <c r="I393" s="5"/>
    </row>
    <row r="394" spans="2:9">
      <c r="I394" s="5"/>
    </row>
    <row r="395" spans="2:9">
      <c r="I395" s="5"/>
    </row>
    <row r="396" spans="2:9">
      <c r="I396" s="5"/>
    </row>
    <row r="397" spans="2:9">
      <c r="I397" s="5"/>
    </row>
    <row r="398" spans="2:9">
      <c r="I398" s="5"/>
    </row>
    <row r="399" spans="2:9">
      <c r="I399" s="5"/>
    </row>
    <row r="400" spans="2:9">
      <c r="I400" s="5"/>
    </row>
    <row r="401" spans="9:9">
      <c r="I401" s="5"/>
    </row>
    <row r="402" spans="9:9">
      <c r="I402" s="5"/>
    </row>
    <row r="403" spans="9:9">
      <c r="I403" s="5"/>
    </row>
    <row r="404" spans="9:9">
      <c r="I404" s="5"/>
    </row>
    <row r="405" spans="9:9">
      <c r="I405" s="5"/>
    </row>
    <row r="406" spans="9:9">
      <c r="I406" s="5"/>
    </row>
    <row r="407" spans="9:9">
      <c r="I407" s="5"/>
    </row>
    <row r="408" spans="9:9">
      <c r="I408" s="5"/>
    </row>
    <row r="409" spans="9:9">
      <c r="I409" s="5"/>
    </row>
    <row r="410" spans="9:9">
      <c r="I410" s="5"/>
    </row>
    <row r="411" spans="9:9">
      <c r="I411" s="5"/>
    </row>
    <row r="412" spans="9:9">
      <c r="I412" s="5"/>
    </row>
    <row r="413" spans="9:9">
      <c r="I413" s="5"/>
    </row>
    <row r="414" spans="9:9">
      <c r="I414" s="5"/>
    </row>
    <row r="415" spans="9:9">
      <c r="I415" s="5"/>
    </row>
    <row r="416" spans="9:9">
      <c r="I416" s="5"/>
    </row>
    <row r="417" spans="9:9">
      <c r="I417" s="5"/>
    </row>
    <row r="418" spans="9:9">
      <c r="I418" s="5"/>
    </row>
    <row r="420" spans="9:9">
      <c r="I420" s="5"/>
    </row>
    <row r="421" spans="9:9">
      <c r="I421" s="5"/>
    </row>
    <row r="422" spans="9:9">
      <c r="I422" s="5"/>
    </row>
    <row r="423" spans="9:9">
      <c r="I423" s="5"/>
    </row>
    <row r="424" spans="9:9">
      <c r="I424" s="5"/>
    </row>
    <row r="425" spans="9:9">
      <c r="I425" s="5"/>
    </row>
    <row r="426" spans="9:9">
      <c r="I426" s="5"/>
    </row>
    <row r="427" spans="9:9">
      <c r="I427" s="5"/>
    </row>
    <row r="428" spans="9:9">
      <c r="I428" s="5"/>
    </row>
    <row r="429" spans="9:9">
      <c r="I429" s="5"/>
    </row>
    <row r="430" spans="9:9">
      <c r="I430" s="5"/>
    </row>
    <row r="431" spans="9:9">
      <c r="I431" s="5"/>
    </row>
    <row r="432" spans="9:9">
      <c r="I432" s="5"/>
    </row>
    <row r="433" spans="9:9">
      <c r="I433" s="5"/>
    </row>
    <row r="434" spans="9:9">
      <c r="I434" s="5"/>
    </row>
    <row r="435" spans="9:9">
      <c r="I435" s="5"/>
    </row>
    <row r="436" spans="9:9">
      <c r="I436" s="5"/>
    </row>
    <row r="437" spans="9:9">
      <c r="I437" s="5"/>
    </row>
    <row r="438" spans="9:9">
      <c r="I438" s="5"/>
    </row>
    <row r="439" spans="9:9">
      <c r="I439" s="5"/>
    </row>
    <row r="440" spans="9:9">
      <c r="I440" s="5"/>
    </row>
    <row r="441" spans="9:9">
      <c r="I441" s="5"/>
    </row>
    <row r="442" spans="9:9">
      <c r="I442" s="5"/>
    </row>
    <row r="443" spans="9:9">
      <c r="I443" s="5"/>
    </row>
    <row r="444" spans="9:9">
      <c r="I444" s="5"/>
    </row>
    <row r="445" spans="9:9">
      <c r="I445" s="5"/>
    </row>
    <row r="446" spans="9:9">
      <c r="I446" s="5"/>
    </row>
    <row r="447" spans="9:9">
      <c r="I447" s="5"/>
    </row>
    <row r="448" spans="9:9">
      <c r="I448" s="5"/>
    </row>
    <row r="449" spans="9:9">
      <c r="I449" s="5"/>
    </row>
    <row r="450" spans="9:9">
      <c r="I450" s="5"/>
    </row>
  </sheetData>
  <mergeCells count="6">
    <mergeCell ref="B313:D313"/>
    <mergeCell ref="A255:A256"/>
    <mergeCell ref="E287:F287"/>
    <mergeCell ref="E288:F288"/>
    <mergeCell ref="E289:F289"/>
    <mergeCell ref="E295:F295"/>
  </mergeCells>
  <conditionalFormatting sqref="C257:Z257 C277:Z277 C262:Z262">
    <cfRule type="cellIs" dxfId="32" priority="47" stopIfTrue="1" operator="greaterThan">
      <formula>0</formula>
    </cfRule>
  </conditionalFormatting>
  <conditionalFormatting sqref="C232">
    <cfRule type="expression" dxfId="31" priority="43" stopIfTrue="1">
      <formula>$C$226="Valor absoluto"</formula>
    </cfRule>
    <cfRule type="expression" dxfId="30" priority="44" stopIfTrue="1">
      <formula>$C$226="% de Ganancia Neta"</formula>
    </cfRule>
  </conditionalFormatting>
  <conditionalFormatting sqref="C233">
    <cfRule type="expression" dxfId="29" priority="45" stopIfTrue="1">
      <formula>$C$226="Valor absoluto"</formula>
    </cfRule>
    <cfRule type="expression" dxfId="28" priority="46" stopIfTrue="1">
      <formula>$C$226="% de Ganancia Bruta"</formula>
    </cfRule>
  </conditionalFormatting>
  <conditionalFormatting sqref="B236">
    <cfRule type="expression" dxfId="27" priority="37" stopIfTrue="1">
      <formula>$C$226="% de Ganancia Bruta"</formula>
    </cfRule>
    <cfRule type="expression" dxfId="26" priority="38" stopIfTrue="1">
      <formula>$C$226="% de Ganancia Neta"</formula>
    </cfRule>
  </conditionalFormatting>
  <conditionalFormatting sqref="C227">
    <cfRule type="expression" dxfId="25" priority="35" stopIfTrue="1">
      <formula>$C$226="% de Ganancia Bruta"</formula>
    </cfRule>
    <cfRule type="expression" dxfId="24" priority="36" stopIfTrue="1">
      <formula>$C$226="% de Ganancia Neta"</formula>
    </cfRule>
  </conditionalFormatting>
  <conditionalFormatting sqref="C229:C230">
    <cfRule type="expression" dxfId="23" priority="33" stopIfTrue="1">
      <formula>$C$226="% de Ganancia Bruta"</formula>
    </cfRule>
    <cfRule type="expression" dxfId="22" priority="34" stopIfTrue="1">
      <formula>$C$226="% de Ganancia Neta"</formula>
    </cfRule>
  </conditionalFormatting>
  <conditionalFormatting sqref="C198:H198">
    <cfRule type="expression" dxfId="21" priority="32">
      <formula>C196&gt;$B$201</formula>
    </cfRule>
  </conditionalFormatting>
  <conditionalFormatting sqref="D198:AG198">
    <cfRule type="expression" dxfId="20" priority="31">
      <formula>D196&gt;$B$201</formula>
    </cfRule>
  </conditionalFormatting>
  <conditionalFormatting sqref="C211">
    <cfRule type="expression" dxfId="19" priority="30">
      <formula>C209&lt;=$B$214</formula>
    </cfRule>
  </conditionalFormatting>
  <conditionalFormatting sqref="C212">
    <cfRule type="expression" dxfId="18" priority="29">
      <formula>C209&lt;=$B$215</formula>
    </cfRule>
  </conditionalFormatting>
  <conditionalFormatting sqref="D211:AG211">
    <cfRule type="expression" dxfId="17" priority="28">
      <formula>D209&lt;=$B$214</formula>
    </cfRule>
  </conditionalFormatting>
  <conditionalFormatting sqref="D212:AG212">
    <cfRule type="expression" dxfId="16" priority="27">
      <formula>D209&lt;=$B$215</formula>
    </cfRule>
  </conditionalFormatting>
  <conditionalFormatting sqref="I198:N198">
    <cfRule type="expression" dxfId="15" priority="26">
      <formula>I196&gt;$B$201</formula>
    </cfRule>
  </conditionalFormatting>
  <conditionalFormatting sqref="O198:T198">
    <cfRule type="expression" dxfId="14" priority="25">
      <formula>O196&gt;$B$201</formula>
    </cfRule>
  </conditionalFormatting>
  <conditionalFormatting sqref="U198:Z198">
    <cfRule type="expression" dxfId="13" priority="24">
      <formula>U196&gt;$B$201</formula>
    </cfRule>
  </conditionalFormatting>
  <conditionalFormatting sqref="AA198:AF198">
    <cfRule type="expression" dxfId="12" priority="23">
      <formula>AA196&gt;$B$201</formula>
    </cfRule>
  </conditionalFormatting>
  <conditionalFormatting sqref="C199 AM199:XFD199">
    <cfRule type="expression" dxfId="11" priority="22">
      <formula>C196&gt;$B$201</formula>
    </cfRule>
  </conditionalFormatting>
  <conditionalFormatting sqref="D199:AF199">
    <cfRule type="expression" dxfId="10" priority="21">
      <formula>D196&gt;$B$201</formula>
    </cfRule>
  </conditionalFormatting>
  <conditionalFormatting sqref="AM198:BJ198">
    <cfRule type="expression" dxfId="9" priority="20">
      <formula>AM196&gt;$B$201</formula>
    </cfRule>
  </conditionalFormatting>
  <conditionalFormatting sqref="AH198:AL198">
    <cfRule type="expression" dxfId="8" priority="17">
      <formula>AH196&gt;$B$201</formula>
    </cfRule>
  </conditionalFormatting>
  <conditionalFormatting sqref="AG199">
    <cfRule type="expression" dxfId="7" priority="16">
      <formula>AG197&gt;$B$201</formula>
    </cfRule>
  </conditionalFormatting>
  <conditionalFormatting sqref="AH199:AL199">
    <cfRule type="expression" dxfId="6" priority="15">
      <formula>AH197&gt;$B$201</formula>
    </cfRule>
  </conditionalFormatting>
  <conditionalFormatting sqref="C236:BJ236">
    <cfRule type="expression" dxfId="5" priority="41" stopIfTrue="1">
      <formula>$C$226="% de Ganancia Bruta"</formula>
    </cfRule>
    <cfRule type="expression" dxfId="4" priority="42" stopIfTrue="1">
      <formula>$C$226="% de Ganancia Neta"</formula>
    </cfRule>
  </conditionalFormatting>
  <conditionalFormatting sqref="E231">
    <cfRule type="expression" dxfId="3" priority="3" stopIfTrue="1">
      <formula>$C$226="% de Ganancia Bruta"</formula>
    </cfRule>
    <cfRule type="expression" dxfId="2" priority="4" stopIfTrue="1">
      <formula>$C$226="% de Ganancia Neta"</formula>
    </cfRule>
  </conditionalFormatting>
  <conditionalFormatting sqref="C228">
    <cfRule type="expression" dxfId="1" priority="1" stopIfTrue="1">
      <formula>$C$226="% de Ganancia Bruta"</formula>
    </cfRule>
    <cfRule type="expression" dxfId="0" priority="2" stopIfTrue="1">
      <formula>$C$226="% de Ganancia Neta"</formula>
    </cfRule>
  </conditionalFormatting>
  <dataValidations count="1">
    <dataValidation type="list" allowBlank="1" showInputMessage="1" showErrorMessage="1" sqref="C226" xr:uid="{5B443078-8A61-4445-A3D8-B58734575593}">
      <formula1>$A$342:$A$344</formula1>
    </dataValidation>
  </dataValidations>
  <pageMargins left="0.38" right="0.17" top="0.22" bottom="0.22" header="0" footer="0"/>
  <pageSetup scale="61" fitToHeight="2" orientation="portrait" verticalDpi="0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48AD9-BC92-448D-866B-106486F41A06}">
  <sheetPr>
    <tabColor theme="1"/>
    <pageSetUpPr fitToPage="1"/>
  </sheetPr>
  <dimension ref="A1:DX427"/>
  <sheetViews>
    <sheetView showGridLines="0" zoomScale="70" zoomScaleNormal="70" workbookViewId="0">
      <selection activeCell="B90" sqref="B90"/>
    </sheetView>
  </sheetViews>
  <sheetFormatPr baseColWidth="10" defaultRowHeight="12.75" outlineLevelRow="2"/>
  <cols>
    <col min="1" max="1" width="7.5703125" style="1" customWidth="1"/>
    <col min="2" max="2" width="52.7109375" style="1" customWidth="1"/>
    <col min="3" max="3" width="23.7109375" style="1" customWidth="1"/>
    <col min="4" max="28" width="0.140625" style="1" customWidth="1"/>
    <col min="29" max="120" width="19.7109375" style="1" customWidth="1"/>
    <col min="121" max="16384" width="11.42578125" style="1"/>
  </cols>
  <sheetData>
    <row r="1" spans="1:120"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490"/>
      <c r="AD1" s="490"/>
      <c r="AE1" s="490"/>
      <c r="AF1" s="490"/>
      <c r="AG1" s="490"/>
      <c r="AH1" s="490"/>
      <c r="AI1" s="490"/>
      <c r="AJ1" s="490"/>
      <c r="AK1" s="490"/>
      <c r="AL1" s="490"/>
      <c r="AM1" s="490"/>
      <c r="AN1" s="490"/>
      <c r="AO1" s="490"/>
      <c r="AP1" s="490"/>
      <c r="AQ1" s="490"/>
      <c r="AR1" s="490"/>
      <c r="AS1" s="490"/>
      <c r="AT1" s="490"/>
      <c r="AU1" s="490"/>
      <c r="AV1" s="490"/>
      <c r="AW1" s="490"/>
      <c r="AX1" s="490"/>
      <c r="AY1" s="490"/>
      <c r="AZ1" s="490"/>
      <c r="BA1" s="490"/>
      <c r="BB1" s="490"/>
      <c r="BC1" s="490"/>
      <c r="BD1" s="490"/>
      <c r="BE1" s="490"/>
      <c r="BF1" s="490"/>
      <c r="BG1" s="490"/>
      <c r="BH1" s="490"/>
      <c r="BI1" s="490"/>
      <c r="BJ1" s="490"/>
      <c r="BK1" s="490"/>
      <c r="BL1" s="490"/>
      <c r="BM1" s="490"/>
      <c r="BN1" s="490"/>
      <c r="BO1" s="490"/>
      <c r="BP1" s="490"/>
      <c r="BQ1" s="490"/>
      <c r="BR1" s="490"/>
      <c r="BS1" s="490"/>
      <c r="BT1" s="490"/>
      <c r="BU1" s="490"/>
      <c r="BV1" s="490"/>
      <c r="BW1" s="490"/>
      <c r="BX1" s="490"/>
      <c r="BY1" s="490"/>
      <c r="BZ1" s="490"/>
      <c r="CA1" s="490"/>
      <c r="CB1" s="490"/>
      <c r="CC1" s="490"/>
      <c r="CD1" s="490"/>
      <c r="CE1" s="490"/>
      <c r="CF1" s="490"/>
      <c r="CG1" s="490"/>
      <c r="CH1" s="490"/>
      <c r="CI1" s="490"/>
      <c r="CJ1" s="490"/>
      <c r="CK1" s="490"/>
      <c r="CL1" s="490"/>
      <c r="CM1" s="490"/>
      <c r="CN1" s="490"/>
      <c r="CO1" s="490"/>
      <c r="CP1" s="490"/>
      <c r="CQ1" s="490"/>
      <c r="CR1" s="490"/>
      <c r="CS1" s="490"/>
      <c r="CT1" s="490"/>
      <c r="CU1" s="490"/>
      <c r="CV1" s="490"/>
      <c r="CW1" s="490"/>
      <c r="CX1" s="490"/>
      <c r="CY1" s="490"/>
      <c r="CZ1" s="490"/>
      <c r="DA1" s="490"/>
      <c r="DB1" s="490"/>
      <c r="DC1" s="490"/>
      <c r="DD1" s="490"/>
      <c r="DE1" s="490"/>
      <c r="DF1" s="490"/>
      <c r="DG1" s="490"/>
      <c r="DH1" s="490"/>
      <c r="DI1" s="490"/>
      <c r="DJ1" s="490"/>
      <c r="DK1" s="490"/>
      <c r="DL1" s="490"/>
      <c r="DM1" s="490"/>
      <c r="DN1" s="490"/>
      <c r="DO1" s="490"/>
      <c r="DP1" s="490"/>
    </row>
    <row r="2" spans="1:120" s="44" customFormat="1" ht="13.5" thickBot="1">
      <c r="B2" s="345"/>
      <c r="C2" s="195"/>
      <c r="D2" s="195"/>
      <c r="E2" s="195"/>
      <c r="F2" s="195"/>
      <c r="G2" s="195"/>
      <c r="H2" s="195"/>
      <c r="I2" s="195"/>
      <c r="J2" s="195"/>
      <c r="K2" s="195"/>
      <c r="L2" s="195"/>
      <c r="M2" s="195"/>
      <c r="N2" s="195"/>
      <c r="O2" s="195"/>
      <c r="P2" s="195"/>
      <c r="Q2" s="195"/>
      <c r="R2" s="195"/>
      <c r="S2" s="195"/>
      <c r="T2" s="195"/>
      <c r="U2" s="195"/>
      <c r="V2" s="195"/>
      <c r="W2" s="195"/>
      <c r="X2" s="195"/>
      <c r="Y2" s="195"/>
      <c r="Z2" s="195"/>
      <c r="AA2" s="195"/>
      <c r="AB2" s="195"/>
      <c r="AC2" s="195">
        <v>1</v>
      </c>
      <c r="AD2" s="195">
        <f>+AC2+1</f>
        <v>2</v>
      </c>
      <c r="AE2" s="195">
        <f t="shared" ref="AE2:CP2" si="0">+AD2+1</f>
        <v>3</v>
      </c>
      <c r="AF2" s="195">
        <f t="shared" si="0"/>
        <v>4</v>
      </c>
      <c r="AG2" s="195">
        <f t="shared" si="0"/>
        <v>5</v>
      </c>
      <c r="AH2" s="195">
        <f t="shared" si="0"/>
        <v>6</v>
      </c>
      <c r="AI2" s="195">
        <f t="shared" si="0"/>
        <v>7</v>
      </c>
      <c r="AJ2" s="195">
        <f t="shared" si="0"/>
        <v>8</v>
      </c>
      <c r="AK2" s="195">
        <f t="shared" si="0"/>
        <v>9</v>
      </c>
      <c r="AL2" s="195">
        <f t="shared" si="0"/>
        <v>10</v>
      </c>
      <c r="AM2" s="195">
        <f t="shared" si="0"/>
        <v>11</v>
      </c>
      <c r="AN2" s="195">
        <f t="shared" si="0"/>
        <v>12</v>
      </c>
      <c r="AO2" s="195">
        <f t="shared" si="0"/>
        <v>13</v>
      </c>
      <c r="AP2" s="195">
        <f t="shared" si="0"/>
        <v>14</v>
      </c>
      <c r="AQ2" s="195">
        <f t="shared" si="0"/>
        <v>15</v>
      </c>
      <c r="AR2" s="195">
        <f t="shared" si="0"/>
        <v>16</v>
      </c>
      <c r="AS2" s="195">
        <f t="shared" si="0"/>
        <v>17</v>
      </c>
      <c r="AT2" s="195">
        <f t="shared" si="0"/>
        <v>18</v>
      </c>
      <c r="AU2" s="195">
        <f t="shared" si="0"/>
        <v>19</v>
      </c>
      <c r="AV2" s="195">
        <f t="shared" si="0"/>
        <v>20</v>
      </c>
      <c r="AW2" s="195">
        <f t="shared" si="0"/>
        <v>21</v>
      </c>
      <c r="AX2" s="195">
        <f t="shared" si="0"/>
        <v>22</v>
      </c>
      <c r="AY2" s="195">
        <f t="shared" si="0"/>
        <v>23</v>
      </c>
      <c r="AZ2" s="195">
        <f t="shared" si="0"/>
        <v>24</v>
      </c>
      <c r="BA2" s="195">
        <f t="shared" si="0"/>
        <v>25</v>
      </c>
      <c r="BB2" s="195">
        <f t="shared" si="0"/>
        <v>26</v>
      </c>
      <c r="BC2" s="195">
        <f t="shared" si="0"/>
        <v>27</v>
      </c>
      <c r="BD2" s="195">
        <f t="shared" si="0"/>
        <v>28</v>
      </c>
      <c r="BE2" s="195">
        <f t="shared" si="0"/>
        <v>29</v>
      </c>
      <c r="BF2" s="195">
        <f t="shared" si="0"/>
        <v>30</v>
      </c>
      <c r="BG2" s="195">
        <f t="shared" si="0"/>
        <v>31</v>
      </c>
      <c r="BH2" s="195">
        <f t="shared" si="0"/>
        <v>32</v>
      </c>
      <c r="BI2" s="195">
        <f t="shared" si="0"/>
        <v>33</v>
      </c>
      <c r="BJ2" s="195">
        <f t="shared" si="0"/>
        <v>34</v>
      </c>
      <c r="BK2" s="195">
        <f t="shared" si="0"/>
        <v>35</v>
      </c>
      <c r="BL2" s="195">
        <f t="shared" si="0"/>
        <v>36</v>
      </c>
      <c r="BM2" s="195">
        <f t="shared" si="0"/>
        <v>37</v>
      </c>
      <c r="BN2" s="195">
        <f t="shared" si="0"/>
        <v>38</v>
      </c>
      <c r="BO2" s="195">
        <f t="shared" si="0"/>
        <v>39</v>
      </c>
      <c r="BP2" s="195">
        <f t="shared" si="0"/>
        <v>40</v>
      </c>
      <c r="BQ2" s="195">
        <f t="shared" si="0"/>
        <v>41</v>
      </c>
      <c r="BR2" s="195">
        <f t="shared" si="0"/>
        <v>42</v>
      </c>
      <c r="BS2" s="195">
        <f t="shared" si="0"/>
        <v>43</v>
      </c>
      <c r="BT2" s="195">
        <f t="shared" si="0"/>
        <v>44</v>
      </c>
      <c r="BU2" s="195">
        <f t="shared" si="0"/>
        <v>45</v>
      </c>
      <c r="BV2" s="195">
        <f t="shared" si="0"/>
        <v>46</v>
      </c>
      <c r="BW2" s="195">
        <f t="shared" si="0"/>
        <v>47</v>
      </c>
      <c r="BX2" s="195">
        <f t="shared" si="0"/>
        <v>48</v>
      </c>
      <c r="BY2" s="195">
        <f t="shared" si="0"/>
        <v>49</v>
      </c>
      <c r="BZ2" s="195">
        <f t="shared" si="0"/>
        <v>50</v>
      </c>
      <c r="CA2" s="195">
        <f t="shared" si="0"/>
        <v>51</v>
      </c>
      <c r="CB2" s="195">
        <f t="shared" si="0"/>
        <v>52</v>
      </c>
      <c r="CC2" s="195">
        <f t="shared" si="0"/>
        <v>53</v>
      </c>
      <c r="CD2" s="195">
        <f t="shared" si="0"/>
        <v>54</v>
      </c>
      <c r="CE2" s="195">
        <f t="shared" si="0"/>
        <v>55</v>
      </c>
      <c r="CF2" s="195">
        <f t="shared" si="0"/>
        <v>56</v>
      </c>
      <c r="CG2" s="195">
        <f t="shared" si="0"/>
        <v>57</v>
      </c>
      <c r="CH2" s="195">
        <f t="shared" si="0"/>
        <v>58</v>
      </c>
      <c r="CI2" s="195">
        <f t="shared" si="0"/>
        <v>59</v>
      </c>
      <c r="CJ2" s="195">
        <f t="shared" si="0"/>
        <v>60</v>
      </c>
      <c r="CK2" s="195">
        <f t="shared" si="0"/>
        <v>61</v>
      </c>
      <c r="CL2" s="195">
        <f t="shared" si="0"/>
        <v>62</v>
      </c>
      <c r="CM2" s="195">
        <f t="shared" si="0"/>
        <v>63</v>
      </c>
      <c r="CN2" s="195">
        <f t="shared" si="0"/>
        <v>64</v>
      </c>
      <c r="CO2" s="195">
        <f t="shared" si="0"/>
        <v>65</v>
      </c>
      <c r="CP2" s="195">
        <f t="shared" si="0"/>
        <v>66</v>
      </c>
      <c r="CQ2" s="195">
        <f t="shared" ref="CQ2:DP2" si="1">+CP2+1</f>
        <v>67</v>
      </c>
      <c r="CR2" s="195">
        <f t="shared" si="1"/>
        <v>68</v>
      </c>
      <c r="CS2" s="195">
        <f t="shared" si="1"/>
        <v>69</v>
      </c>
      <c r="CT2" s="195">
        <f t="shared" si="1"/>
        <v>70</v>
      </c>
      <c r="CU2" s="195">
        <f t="shared" si="1"/>
        <v>71</v>
      </c>
      <c r="CV2" s="195">
        <f t="shared" si="1"/>
        <v>72</v>
      </c>
      <c r="CW2" s="195">
        <f t="shared" si="1"/>
        <v>73</v>
      </c>
      <c r="CX2" s="195">
        <f t="shared" si="1"/>
        <v>74</v>
      </c>
      <c r="CY2" s="195">
        <f t="shared" si="1"/>
        <v>75</v>
      </c>
      <c r="CZ2" s="195">
        <f t="shared" si="1"/>
        <v>76</v>
      </c>
      <c r="DA2" s="195">
        <f t="shared" si="1"/>
        <v>77</v>
      </c>
      <c r="DB2" s="195">
        <f t="shared" si="1"/>
        <v>78</v>
      </c>
      <c r="DC2" s="195">
        <f t="shared" si="1"/>
        <v>79</v>
      </c>
      <c r="DD2" s="195">
        <f t="shared" si="1"/>
        <v>80</v>
      </c>
      <c r="DE2" s="195">
        <f t="shared" si="1"/>
        <v>81</v>
      </c>
      <c r="DF2" s="195">
        <f t="shared" si="1"/>
        <v>82</v>
      </c>
      <c r="DG2" s="195">
        <f t="shared" si="1"/>
        <v>83</v>
      </c>
      <c r="DH2" s="195">
        <f t="shared" si="1"/>
        <v>84</v>
      </c>
      <c r="DI2" s="195">
        <f t="shared" si="1"/>
        <v>85</v>
      </c>
      <c r="DJ2" s="195">
        <f t="shared" si="1"/>
        <v>86</v>
      </c>
      <c r="DK2" s="195">
        <f t="shared" si="1"/>
        <v>87</v>
      </c>
      <c r="DL2" s="195">
        <f t="shared" si="1"/>
        <v>88</v>
      </c>
      <c r="DM2" s="195">
        <f t="shared" si="1"/>
        <v>89</v>
      </c>
      <c r="DN2" s="195">
        <f t="shared" si="1"/>
        <v>90</v>
      </c>
      <c r="DO2" s="195">
        <f t="shared" si="1"/>
        <v>91</v>
      </c>
      <c r="DP2" s="195">
        <f t="shared" si="1"/>
        <v>92</v>
      </c>
    </row>
    <row r="3" spans="1:120" s="19" customFormat="1" ht="18.75" thickBot="1">
      <c r="B3" s="126" t="s">
        <v>83</v>
      </c>
      <c r="C3" s="295" t="s">
        <v>209</v>
      </c>
      <c r="D3" s="192"/>
      <c r="E3" s="192"/>
      <c r="F3" s="192"/>
      <c r="G3" s="192"/>
      <c r="H3" s="192"/>
      <c r="I3" s="192"/>
      <c r="J3" s="192"/>
      <c r="K3" s="192"/>
      <c r="L3" s="192"/>
      <c r="M3" s="192"/>
      <c r="N3" s="192"/>
      <c r="O3" s="192"/>
      <c r="P3" s="192"/>
      <c r="Q3" s="192"/>
      <c r="R3" s="192"/>
      <c r="S3" s="192"/>
      <c r="T3" s="192"/>
      <c r="U3" s="192"/>
      <c r="V3" s="192"/>
      <c r="W3" s="192"/>
      <c r="X3" s="192"/>
      <c r="Y3" s="192"/>
      <c r="Z3" s="192"/>
      <c r="AA3" s="192"/>
      <c r="AB3" s="192"/>
      <c r="AC3" s="495">
        <f>+'Inputs  Base0'!$C$12</f>
        <v>44075</v>
      </c>
      <c r="AD3" s="495">
        <f>DATE(YEAR(AC3),MONTH(AC3)+1,DAY(AC3))</f>
        <v>44105</v>
      </c>
      <c r="AE3" s="495">
        <f t="shared" ref="AE3:CP3" si="2">DATE(YEAR(AD3),MONTH(AD3)+1,DAY(AD3))</f>
        <v>44136</v>
      </c>
      <c r="AF3" s="495">
        <f t="shared" si="2"/>
        <v>44166</v>
      </c>
      <c r="AG3" s="495">
        <f t="shared" si="2"/>
        <v>44197</v>
      </c>
      <c r="AH3" s="495">
        <f t="shared" si="2"/>
        <v>44228</v>
      </c>
      <c r="AI3" s="495">
        <f t="shared" si="2"/>
        <v>44256</v>
      </c>
      <c r="AJ3" s="495">
        <f t="shared" si="2"/>
        <v>44287</v>
      </c>
      <c r="AK3" s="495">
        <f t="shared" si="2"/>
        <v>44317</v>
      </c>
      <c r="AL3" s="495">
        <f t="shared" si="2"/>
        <v>44348</v>
      </c>
      <c r="AM3" s="495">
        <f t="shared" si="2"/>
        <v>44378</v>
      </c>
      <c r="AN3" s="495">
        <f t="shared" si="2"/>
        <v>44409</v>
      </c>
      <c r="AO3" s="495">
        <f t="shared" si="2"/>
        <v>44440</v>
      </c>
      <c r="AP3" s="495">
        <f t="shared" si="2"/>
        <v>44470</v>
      </c>
      <c r="AQ3" s="495">
        <f t="shared" si="2"/>
        <v>44501</v>
      </c>
      <c r="AR3" s="495">
        <f t="shared" si="2"/>
        <v>44531</v>
      </c>
      <c r="AS3" s="495">
        <f t="shared" si="2"/>
        <v>44562</v>
      </c>
      <c r="AT3" s="495">
        <f t="shared" si="2"/>
        <v>44593</v>
      </c>
      <c r="AU3" s="495">
        <f t="shared" si="2"/>
        <v>44621</v>
      </c>
      <c r="AV3" s="495">
        <f t="shared" si="2"/>
        <v>44652</v>
      </c>
      <c r="AW3" s="495">
        <f t="shared" si="2"/>
        <v>44682</v>
      </c>
      <c r="AX3" s="495">
        <f t="shared" si="2"/>
        <v>44713</v>
      </c>
      <c r="AY3" s="495">
        <f t="shared" si="2"/>
        <v>44743</v>
      </c>
      <c r="AZ3" s="495">
        <f t="shared" si="2"/>
        <v>44774</v>
      </c>
      <c r="BA3" s="495">
        <f t="shared" si="2"/>
        <v>44805</v>
      </c>
      <c r="BB3" s="495">
        <f t="shared" si="2"/>
        <v>44835</v>
      </c>
      <c r="BC3" s="495">
        <f t="shared" si="2"/>
        <v>44866</v>
      </c>
      <c r="BD3" s="495">
        <f t="shared" si="2"/>
        <v>44896</v>
      </c>
      <c r="BE3" s="495">
        <f t="shared" si="2"/>
        <v>44927</v>
      </c>
      <c r="BF3" s="495">
        <f t="shared" si="2"/>
        <v>44958</v>
      </c>
      <c r="BG3" s="495">
        <f t="shared" si="2"/>
        <v>44986</v>
      </c>
      <c r="BH3" s="495">
        <f t="shared" si="2"/>
        <v>45017</v>
      </c>
      <c r="BI3" s="495">
        <f t="shared" si="2"/>
        <v>45047</v>
      </c>
      <c r="BJ3" s="495">
        <f t="shared" si="2"/>
        <v>45078</v>
      </c>
      <c r="BK3" s="495">
        <f t="shared" si="2"/>
        <v>45108</v>
      </c>
      <c r="BL3" s="495">
        <f t="shared" si="2"/>
        <v>45139</v>
      </c>
      <c r="BM3" s="495">
        <f t="shared" si="2"/>
        <v>45170</v>
      </c>
      <c r="BN3" s="495">
        <f t="shared" si="2"/>
        <v>45200</v>
      </c>
      <c r="BO3" s="495">
        <f t="shared" si="2"/>
        <v>45231</v>
      </c>
      <c r="BP3" s="495">
        <f t="shared" si="2"/>
        <v>45261</v>
      </c>
      <c r="BQ3" s="495">
        <f t="shared" si="2"/>
        <v>45292</v>
      </c>
      <c r="BR3" s="495">
        <f t="shared" si="2"/>
        <v>45323</v>
      </c>
      <c r="BS3" s="495">
        <f t="shared" si="2"/>
        <v>45352</v>
      </c>
      <c r="BT3" s="495">
        <f t="shared" si="2"/>
        <v>45383</v>
      </c>
      <c r="BU3" s="495">
        <f t="shared" si="2"/>
        <v>45413</v>
      </c>
      <c r="BV3" s="495">
        <f t="shared" si="2"/>
        <v>45444</v>
      </c>
      <c r="BW3" s="495">
        <f t="shared" si="2"/>
        <v>45474</v>
      </c>
      <c r="BX3" s="495">
        <f t="shared" si="2"/>
        <v>45505</v>
      </c>
      <c r="BY3" s="495">
        <f t="shared" si="2"/>
        <v>45536</v>
      </c>
      <c r="BZ3" s="495">
        <f t="shared" si="2"/>
        <v>45566</v>
      </c>
      <c r="CA3" s="495">
        <f t="shared" si="2"/>
        <v>45597</v>
      </c>
      <c r="CB3" s="495">
        <f t="shared" si="2"/>
        <v>45627</v>
      </c>
      <c r="CC3" s="495">
        <f t="shared" si="2"/>
        <v>45658</v>
      </c>
      <c r="CD3" s="495">
        <f t="shared" si="2"/>
        <v>45689</v>
      </c>
      <c r="CE3" s="495">
        <f t="shared" si="2"/>
        <v>45717</v>
      </c>
      <c r="CF3" s="495">
        <f t="shared" si="2"/>
        <v>45748</v>
      </c>
      <c r="CG3" s="495">
        <f t="shared" si="2"/>
        <v>45778</v>
      </c>
      <c r="CH3" s="495">
        <f t="shared" si="2"/>
        <v>45809</v>
      </c>
      <c r="CI3" s="495">
        <f t="shared" si="2"/>
        <v>45839</v>
      </c>
      <c r="CJ3" s="495">
        <f t="shared" si="2"/>
        <v>45870</v>
      </c>
      <c r="CK3" s="495">
        <f t="shared" si="2"/>
        <v>45901</v>
      </c>
      <c r="CL3" s="495">
        <f t="shared" si="2"/>
        <v>45931</v>
      </c>
      <c r="CM3" s="495">
        <f t="shared" si="2"/>
        <v>45962</v>
      </c>
      <c r="CN3" s="495">
        <f t="shared" si="2"/>
        <v>45992</v>
      </c>
      <c r="CO3" s="495">
        <f t="shared" si="2"/>
        <v>46023</v>
      </c>
      <c r="CP3" s="495">
        <f t="shared" si="2"/>
        <v>46054</v>
      </c>
      <c r="CQ3" s="495">
        <f t="shared" ref="CQ3:DP3" si="3">DATE(YEAR(CP3),MONTH(CP3)+1,DAY(CP3))</f>
        <v>46082</v>
      </c>
      <c r="CR3" s="495">
        <f t="shared" si="3"/>
        <v>46113</v>
      </c>
      <c r="CS3" s="495">
        <f t="shared" si="3"/>
        <v>46143</v>
      </c>
      <c r="CT3" s="495">
        <f t="shared" si="3"/>
        <v>46174</v>
      </c>
      <c r="CU3" s="495">
        <f t="shared" si="3"/>
        <v>46204</v>
      </c>
      <c r="CV3" s="495">
        <f t="shared" si="3"/>
        <v>46235</v>
      </c>
      <c r="CW3" s="495">
        <f t="shared" si="3"/>
        <v>46266</v>
      </c>
      <c r="CX3" s="495">
        <f t="shared" si="3"/>
        <v>46296</v>
      </c>
      <c r="CY3" s="495">
        <f t="shared" si="3"/>
        <v>46327</v>
      </c>
      <c r="CZ3" s="495">
        <f t="shared" si="3"/>
        <v>46357</v>
      </c>
      <c r="DA3" s="495">
        <f t="shared" si="3"/>
        <v>46388</v>
      </c>
      <c r="DB3" s="495">
        <f t="shared" si="3"/>
        <v>46419</v>
      </c>
      <c r="DC3" s="495">
        <f t="shared" si="3"/>
        <v>46447</v>
      </c>
      <c r="DD3" s="495">
        <f t="shared" si="3"/>
        <v>46478</v>
      </c>
      <c r="DE3" s="495">
        <f t="shared" si="3"/>
        <v>46508</v>
      </c>
      <c r="DF3" s="495">
        <f t="shared" si="3"/>
        <v>46539</v>
      </c>
      <c r="DG3" s="495">
        <f t="shared" si="3"/>
        <v>46569</v>
      </c>
      <c r="DH3" s="495">
        <f t="shared" si="3"/>
        <v>46600</v>
      </c>
      <c r="DI3" s="495">
        <f t="shared" si="3"/>
        <v>46631</v>
      </c>
      <c r="DJ3" s="495">
        <f t="shared" si="3"/>
        <v>46661</v>
      </c>
      <c r="DK3" s="495">
        <f t="shared" si="3"/>
        <v>46692</v>
      </c>
      <c r="DL3" s="495">
        <f t="shared" si="3"/>
        <v>46722</v>
      </c>
      <c r="DM3" s="495">
        <f t="shared" si="3"/>
        <v>46753</v>
      </c>
      <c r="DN3" s="495">
        <f t="shared" si="3"/>
        <v>46784</v>
      </c>
      <c r="DO3" s="495">
        <f t="shared" si="3"/>
        <v>46813</v>
      </c>
      <c r="DP3" s="495">
        <f t="shared" si="3"/>
        <v>46844</v>
      </c>
    </row>
    <row r="4" spans="1:120" ht="13.5" thickBot="1">
      <c r="B4" s="11"/>
      <c r="C4" s="12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  <c r="BW4" s="11"/>
      <c r="BX4" s="11"/>
      <c r="BY4" s="11"/>
      <c r="BZ4" s="11"/>
      <c r="CA4" s="11"/>
      <c r="CB4" s="11"/>
      <c r="CC4" s="11"/>
      <c r="CD4" s="11"/>
      <c r="CE4" s="11"/>
      <c r="CF4" s="11"/>
      <c r="CG4" s="11"/>
      <c r="CH4" s="11"/>
      <c r="CI4" s="11"/>
      <c r="CJ4" s="11"/>
      <c r="CK4" s="11"/>
      <c r="CL4" s="11"/>
      <c r="CM4" s="11"/>
      <c r="CN4" s="11"/>
      <c r="CO4" s="11"/>
      <c r="CP4" s="11"/>
      <c r="CQ4" s="11"/>
      <c r="CR4" s="11"/>
      <c r="CS4" s="11"/>
      <c r="CT4" s="11"/>
      <c r="CU4" s="11"/>
      <c r="CV4" s="11"/>
      <c r="CW4" s="11"/>
      <c r="CX4" s="11"/>
      <c r="CY4" s="11"/>
      <c r="CZ4" s="11"/>
      <c r="DA4" s="11"/>
      <c r="DB4" s="11"/>
      <c r="DC4" s="11"/>
      <c r="DD4" s="11"/>
      <c r="DE4" s="11"/>
      <c r="DF4" s="11"/>
      <c r="DG4" s="11"/>
      <c r="DH4" s="11"/>
      <c r="DI4" s="11"/>
      <c r="DJ4" s="11"/>
      <c r="DK4" s="11"/>
      <c r="DL4" s="11"/>
      <c r="DM4" s="11"/>
      <c r="DN4" s="11"/>
      <c r="DO4" s="11"/>
      <c r="DP4" s="11"/>
    </row>
    <row r="5" spans="1:120" s="71" customFormat="1" ht="15.75" thickBot="1">
      <c r="B5" s="147" t="s">
        <v>17</v>
      </c>
      <c r="C5" s="148">
        <f ca="1">+SUM(AC5:DZ5)</f>
        <v>854670750.37452066</v>
      </c>
      <c r="D5" s="149"/>
      <c r="E5" s="149"/>
      <c r="F5" s="149"/>
      <c r="G5" s="149"/>
      <c r="H5" s="149"/>
      <c r="I5" s="149"/>
      <c r="J5" s="149"/>
      <c r="K5" s="149"/>
      <c r="L5" s="149"/>
      <c r="M5" s="149"/>
      <c r="N5" s="149"/>
      <c r="O5" s="149"/>
      <c r="P5" s="149"/>
      <c r="Q5" s="149"/>
      <c r="R5" s="149"/>
      <c r="S5" s="149"/>
      <c r="T5" s="149"/>
      <c r="U5" s="149"/>
      <c r="V5" s="149"/>
      <c r="W5" s="149"/>
      <c r="X5" s="149"/>
      <c r="Y5" s="149"/>
      <c r="Z5" s="149"/>
      <c r="AA5" s="149"/>
      <c r="AB5" s="149"/>
      <c r="AC5" s="149">
        <f ca="1">AC16+AC27+AC38+AC49+AC60+AC71+AC79+AC90+AC101+AC112+AC123+AC134+AC145+AC153</f>
        <v>12144673.371496618</v>
      </c>
      <c r="AD5" s="149">
        <f t="shared" ref="AD5:CO5" ca="1" si="4">AD16+AD27+AD38+AD49+AD60+AD71+AD79+AD90+AD101+AD112+AD123+AD134+AD145+AD153</f>
        <v>12420496.698135428</v>
      </c>
      <c r="AE5" s="149">
        <f t="shared" ca="1" si="4"/>
        <v>12704200.691249633</v>
      </c>
      <c r="AF5" s="149">
        <f t="shared" ca="1" si="4"/>
        <v>12996248.919455431</v>
      </c>
      <c r="AG5" s="149">
        <f t="shared" ca="1" si="4"/>
        <v>14353205.648013683</v>
      </c>
      <c r="AH5" s="149">
        <f t="shared" ca="1" si="4"/>
        <v>14690489.607218752</v>
      </c>
      <c r="AI5" s="149">
        <f t="shared" ca="1" si="4"/>
        <v>13152834.847634424</v>
      </c>
      <c r="AJ5" s="149">
        <f t="shared" ca="1" si="4"/>
        <v>13461208.753193341</v>
      </c>
      <c r="AK5" s="149">
        <f t="shared" ca="1" si="4"/>
        <v>13780216.241702566</v>
      </c>
      <c r="AL5" s="149">
        <f t="shared" ca="1" si="4"/>
        <v>14110616.854801407</v>
      </c>
      <c r="AM5" s="149">
        <f t="shared" ca="1" si="4"/>
        <v>14453254.527644651</v>
      </c>
      <c r="AN5" s="149">
        <f t="shared" ca="1" si="4"/>
        <v>14809070.572520323</v>
      </c>
      <c r="AO5" s="149">
        <f t="shared" ca="1" si="4"/>
        <v>13293300.412685342</v>
      </c>
      <c r="AP5" s="149">
        <f t="shared" ca="1" si="4"/>
        <v>13614523.230975879</v>
      </c>
      <c r="AQ5" s="149">
        <f t="shared" ca="1" si="4"/>
        <v>13949712.258757314</v>
      </c>
      <c r="AR5" s="149">
        <f t="shared" ca="1" si="4"/>
        <v>14300137.151437905</v>
      </c>
      <c r="AS5" s="149">
        <f t="shared" ca="1" si="4"/>
        <v>14667248.943769949</v>
      </c>
      <c r="AT5" s="149">
        <f t="shared" ca="1" si="4"/>
        <v>15052716.325718597</v>
      </c>
      <c r="AU5" s="149">
        <f t="shared" ca="1" si="4"/>
        <v>17344290.311117593</v>
      </c>
      <c r="AV5" s="149">
        <f t="shared" ca="1" si="4"/>
        <v>17858246.820382457</v>
      </c>
      <c r="AW5" s="149">
        <f t="shared" ca="1" si="4"/>
        <v>18685308.892462287</v>
      </c>
      <c r="AX5" s="149">
        <f t="shared" ca="1" si="4"/>
        <v>19277964.992208328</v>
      </c>
      <c r="AY5" s="149">
        <f t="shared" ca="1" si="4"/>
        <v>19910131.498604115</v>
      </c>
      <c r="AZ5" s="149">
        <f t="shared" ca="1" si="4"/>
        <v>20587452.755456731</v>
      </c>
      <c r="BA5" s="149">
        <f t="shared" ca="1" si="4"/>
        <v>21316875.647451866</v>
      </c>
      <c r="BB5" s="149">
        <f t="shared" ca="1" si="4"/>
        <v>22107083.780446596</v>
      </c>
      <c r="BC5" s="149">
        <f t="shared" ca="1" si="4"/>
        <v>22969129.016440842</v>
      </c>
      <c r="BD5" s="149">
        <f t="shared" ca="1" si="4"/>
        <v>23917378.776034519</v>
      </c>
      <c r="BE5" s="149">
        <f t="shared" ca="1" si="4"/>
        <v>24970989.620027483</v>
      </c>
      <c r="BF5" s="149">
        <f t="shared" ca="1" si="4"/>
        <v>26156301.819519579</v>
      </c>
      <c r="BG5" s="149">
        <f t="shared" ca="1" si="4"/>
        <v>25577980.015556496</v>
      </c>
      <c r="BH5" s="149">
        <f t="shared" ca="1" si="4"/>
        <v>26894993.570547707</v>
      </c>
      <c r="BI5" s="149">
        <f t="shared" ca="1" si="4"/>
        <v>28475409.836537164</v>
      </c>
      <c r="BJ5" s="149">
        <f t="shared" ca="1" si="4"/>
        <v>30450930.169023987</v>
      </c>
      <c r="BK5" s="149">
        <f t="shared" ca="1" si="4"/>
        <v>33084957.27900641</v>
      </c>
      <c r="BL5" s="149">
        <f t="shared" ca="1" si="4"/>
        <v>37035997.943980053</v>
      </c>
      <c r="BM5" s="149">
        <f t="shared" ca="1" si="4"/>
        <v>107844117.11788063</v>
      </c>
      <c r="BN5" s="149">
        <f t="shared" ca="1" si="4"/>
        <v>18950675.276444644</v>
      </c>
      <c r="BO5" s="149">
        <f t="shared" ca="1" si="4"/>
        <v>801858.89220336499</v>
      </c>
      <c r="BP5" s="149">
        <f t="shared" ca="1" si="4"/>
        <v>801858.89220336499</v>
      </c>
      <c r="BQ5" s="149">
        <f t="shared" ca="1" si="4"/>
        <v>801858.89220336499</v>
      </c>
      <c r="BR5" s="149">
        <f t="shared" ca="1" si="4"/>
        <v>801858.89220336499</v>
      </c>
      <c r="BS5" s="149">
        <f t="shared" ca="1" si="4"/>
        <v>801858.89220336499</v>
      </c>
      <c r="BT5" s="149">
        <f t="shared" ca="1" si="4"/>
        <v>801858.89220336499</v>
      </c>
      <c r="BU5" s="149">
        <f t="shared" ca="1" si="4"/>
        <v>801858.89220336499</v>
      </c>
      <c r="BV5" s="149">
        <f t="shared" ca="1" si="4"/>
        <v>801858.89220336499</v>
      </c>
      <c r="BW5" s="149">
        <f t="shared" ca="1" si="4"/>
        <v>801858.89220336499</v>
      </c>
      <c r="BX5" s="149">
        <f t="shared" ca="1" si="4"/>
        <v>801858.89220336499</v>
      </c>
      <c r="BY5" s="149">
        <f t="shared" ca="1" si="4"/>
        <v>801858.89220336499</v>
      </c>
      <c r="BZ5" s="149">
        <f t="shared" ca="1" si="4"/>
        <v>801858.89220336499</v>
      </c>
      <c r="CA5" s="149">
        <f t="shared" ca="1" si="4"/>
        <v>801858.89220336499</v>
      </c>
      <c r="CB5" s="149">
        <f t="shared" ca="1" si="4"/>
        <v>801858.89220336499</v>
      </c>
      <c r="CC5" s="149">
        <f t="shared" ca="1" si="4"/>
        <v>801858.89220336499</v>
      </c>
      <c r="CD5" s="149">
        <f t="shared" ca="1" si="4"/>
        <v>801858.89220336499</v>
      </c>
      <c r="CE5" s="149">
        <f t="shared" ca="1" si="4"/>
        <v>801858.89220336499</v>
      </c>
      <c r="CF5" s="149">
        <f t="shared" ca="1" si="4"/>
        <v>801858.89220336499</v>
      </c>
      <c r="CG5" s="149">
        <f t="shared" ca="1" si="4"/>
        <v>801858.89220336499</v>
      </c>
      <c r="CH5" s="149">
        <f t="shared" ca="1" si="4"/>
        <v>801858.89220336499</v>
      </c>
      <c r="CI5" s="149">
        <f t="shared" ca="1" si="4"/>
        <v>801858.89220336499</v>
      </c>
      <c r="CJ5" s="149">
        <f t="shared" ca="1" si="4"/>
        <v>801858.89220336499</v>
      </c>
      <c r="CK5" s="149">
        <f t="shared" ca="1" si="4"/>
        <v>801858.89220336499</v>
      </c>
      <c r="CL5" s="149">
        <f t="shared" ca="1" si="4"/>
        <v>801858.89220336499</v>
      </c>
      <c r="CM5" s="149">
        <f t="shared" ca="1" si="4"/>
        <v>801858.89220336499</v>
      </c>
      <c r="CN5" s="149">
        <f t="shared" ca="1" si="4"/>
        <v>801858.89220336499</v>
      </c>
      <c r="CO5" s="149">
        <f t="shared" ca="1" si="4"/>
        <v>801858.89220336499</v>
      </c>
      <c r="CP5" s="149">
        <f t="shared" ref="CP5:DP5" ca="1" si="5">CP16+CP27+CP38+CP49+CP60+CP71+CP79+CP90+CP101+CP112+CP123+CP134+CP145+CP153</f>
        <v>801858.89220336499</v>
      </c>
      <c r="CQ5" s="149">
        <f t="shared" ca="1" si="5"/>
        <v>801858.89220336499</v>
      </c>
      <c r="CR5" s="149">
        <f t="shared" ca="1" si="5"/>
        <v>801858.89220336499</v>
      </c>
      <c r="CS5" s="149">
        <f t="shared" ca="1" si="5"/>
        <v>801858.89220336499</v>
      </c>
      <c r="CT5" s="149">
        <f t="shared" ca="1" si="5"/>
        <v>801858.89220336499</v>
      </c>
      <c r="CU5" s="149">
        <f t="shared" ca="1" si="5"/>
        <v>801858.89220336499</v>
      </c>
      <c r="CV5" s="149">
        <f t="shared" ca="1" si="5"/>
        <v>801858.89220336499</v>
      </c>
      <c r="CW5" s="149">
        <f t="shared" ca="1" si="5"/>
        <v>801858.89220336499</v>
      </c>
      <c r="CX5" s="149">
        <f t="shared" ca="1" si="5"/>
        <v>801858.89220336499</v>
      </c>
      <c r="CY5" s="149">
        <f t="shared" ca="1" si="5"/>
        <v>801858.89220336499</v>
      </c>
      <c r="CZ5" s="149">
        <f t="shared" ca="1" si="5"/>
        <v>801858.89220336499</v>
      </c>
      <c r="DA5" s="149">
        <f t="shared" ca="1" si="5"/>
        <v>801858.89220336499</v>
      </c>
      <c r="DB5" s="149">
        <f t="shared" ca="1" si="5"/>
        <v>801858.89220336499</v>
      </c>
      <c r="DC5" s="149">
        <f t="shared" ca="1" si="5"/>
        <v>801858.89220336499</v>
      </c>
      <c r="DD5" s="149">
        <f t="shared" ca="1" si="5"/>
        <v>801858.89220336499</v>
      </c>
      <c r="DE5" s="149">
        <f t="shared" ca="1" si="5"/>
        <v>801858.89220336499</v>
      </c>
      <c r="DF5" s="149">
        <f t="shared" ca="1" si="5"/>
        <v>801858.89220336499</v>
      </c>
      <c r="DG5" s="149">
        <f t="shared" ca="1" si="5"/>
        <v>801858.89220336499</v>
      </c>
      <c r="DH5" s="149">
        <f t="shared" ca="1" si="5"/>
        <v>801858.89220336499</v>
      </c>
      <c r="DI5" s="149">
        <f t="shared" ca="1" si="5"/>
        <v>801858.89220336499</v>
      </c>
      <c r="DJ5" s="149">
        <f t="shared" ca="1" si="5"/>
        <v>801858.89220336499</v>
      </c>
      <c r="DK5" s="149">
        <f t="shared" ca="1" si="5"/>
        <v>801858.89220336499</v>
      </c>
      <c r="DL5" s="149">
        <f t="shared" ca="1" si="5"/>
        <v>801858.89220336499</v>
      </c>
      <c r="DM5" s="149">
        <f t="shared" ca="1" si="5"/>
        <v>801858.89220336499</v>
      </c>
      <c r="DN5" s="149">
        <f t="shared" ca="1" si="5"/>
        <v>801858.89220336499</v>
      </c>
      <c r="DO5" s="149">
        <f t="shared" ca="1" si="5"/>
        <v>801858.89220336499</v>
      </c>
      <c r="DP5" s="149">
        <f t="shared" ca="1" si="5"/>
        <v>801858.89220336499</v>
      </c>
    </row>
    <row r="6" spans="1:120">
      <c r="C6" s="86"/>
      <c r="D6" s="119"/>
      <c r="E6" s="119"/>
      <c r="F6" s="119"/>
      <c r="G6" s="119"/>
      <c r="H6" s="119"/>
      <c r="I6" s="119"/>
      <c r="J6" s="119"/>
      <c r="K6" s="119"/>
      <c r="L6" s="119"/>
      <c r="M6" s="119"/>
      <c r="N6" s="119"/>
      <c r="O6" s="119"/>
      <c r="P6" s="119"/>
      <c r="Q6" s="119"/>
      <c r="R6" s="119"/>
      <c r="S6" s="119"/>
      <c r="T6" s="119"/>
      <c r="U6" s="119"/>
      <c r="V6" s="119"/>
      <c r="W6" s="119"/>
      <c r="X6" s="119"/>
      <c r="Y6" s="119"/>
      <c r="Z6" s="119"/>
      <c r="AA6" s="119"/>
      <c r="AB6" s="119"/>
      <c r="AC6" s="87"/>
      <c r="AD6" s="87"/>
      <c r="AE6" s="87"/>
      <c r="AF6" s="87"/>
      <c r="AG6" s="87"/>
      <c r="AH6" s="87"/>
      <c r="AI6" s="87"/>
      <c r="AJ6" s="87"/>
      <c r="AK6" s="87"/>
      <c r="AL6" s="87"/>
      <c r="AM6" s="87"/>
      <c r="AN6" s="87"/>
      <c r="AO6" s="87"/>
      <c r="AP6" s="87"/>
      <c r="AQ6" s="87"/>
      <c r="AR6" s="87"/>
      <c r="AS6" s="87"/>
      <c r="AT6" s="87"/>
      <c r="AU6" s="87"/>
      <c r="AV6" s="87"/>
      <c r="AW6" s="87"/>
      <c r="AX6" s="87"/>
      <c r="AY6" s="87"/>
      <c r="AZ6" s="87"/>
      <c r="BA6" s="87"/>
      <c r="BB6" s="87"/>
      <c r="BC6" s="87"/>
      <c r="BD6" s="87"/>
      <c r="BE6" s="87"/>
      <c r="BF6" s="87"/>
      <c r="BG6" s="87"/>
      <c r="BH6" s="87"/>
      <c r="BI6" s="87"/>
      <c r="BJ6" s="87"/>
      <c r="BK6" s="87"/>
      <c r="BL6" s="87"/>
      <c r="BM6" s="87"/>
      <c r="BN6" s="87"/>
      <c r="BO6" s="87"/>
      <c r="BP6" s="87"/>
      <c r="BQ6" s="87"/>
      <c r="BR6" s="87"/>
      <c r="BS6" s="87"/>
      <c r="BT6" s="87"/>
      <c r="BU6" s="87"/>
      <c r="BV6" s="87"/>
      <c r="BW6" s="87"/>
      <c r="BX6" s="87"/>
      <c r="BY6" s="87"/>
      <c r="BZ6" s="87"/>
      <c r="CA6" s="87"/>
      <c r="CB6" s="87"/>
      <c r="CC6" s="87"/>
      <c r="CD6" s="87"/>
      <c r="CE6" s="87"/>
      <c r="CF6" s="87"/>
      <c r="CG6" s="87"/>
      <c r="CH6" s="87"/>
      <c r="CI6" s="87"/>
      <c r="CJ6" s="87"/>
      <c r="CK6" s="87"/>
      <c r="CL6" s="87"/>
      <c r="CM6" s="87"/>
      <c r="CN6" s="87"/>
      <c r="CO6" s="87"/>
      <c r="CP6" s="87"/>
      <c r="CQ6" s="87"/>
      <c r="CR6" s="87"/>
      <c r="CS6" s="87"/>
      <c r="CT6" s="87"/>
      <c r="CU6" s="87"/>
      <c r="CV6" s="87"/>
      <c r="CW6" s="87"/>
      <c r="CX6" s="87"/>
      <c r="CY6" s="87"/>
      <c r="CZ6" s="87"/>
      <c r="DA6" s="87"/>
      <c r="DB6" s="87"/>
      <c r="DC6" s="87"/>
      <c r="DD6" s="87"/>
      <c r="DE6" s="87"/>
      <c r="DF6" s="87"/>
      <c r="DG6" s="87"/>
      <c r="DH6" s="87"/>
      <c r="DI6" s="87"/>
      <c r="DJ6" s="87"/>
      <c r="DK6" s="87"/>
      <c r="DL6" s="87"/>
      <c r="DM6" s="87"/>
      <c r="DN6" s="87"/>
      <c r="DO6" s="87"/>
      <c r="DP6" s="87"/>
    </row>
    <row r="7" spans="1:120" s="189" customFormat="1" ht="14.25" hidden="1" outlineLevel="2">
      <c r="A7" s="196"/>
      <c r="B7" s="190" t="str">
        <f>CONCATENATE('Inputs  Base0'!$A$348,'Inputs  Base0'!$B$114)</f>
        <v>ventas teóricas $ - Dptos PLAN CONTADO</v>
      </c>
      <c r="C7" s="88">
        <f t="shared" ref="C7:C16" si="6">SUM(AC7:DZ7)</f>
        <v>87447621.534933299</v>
      </c>
      <c r="D7" s="191"/>
      <c r="E7" s="191"/>
      <c r="F7" s="191"/>
      <c r="G7" s="191"/>
      <c r="H7" s="191"/>
      <c r="I7" s="191"/>
      <c r="J7" s="191"/>
      <c r="K7" s="191"/>
      <c r="L7" s="191"/>
      <c r="M7" s="191"/>
      <c r="N7" s="191"/>
      <c r="O7" s="191"/>
      <c r="P7" s="191"/>
      <c r="Q7" s="191"/>
      <c r="R7" s="191"/>
      <c r="S7" s="191"/>
      <c r="T7" s="191"/>
      <c r="U7" s="191"/>
      <c r="V7" s="191"/>
      <c r="W7" s="191"/>
      <c r="X7" s="191"/>
      <c r="Y7" s="191"/>
      <c r="Z7" s="191"/>
      <c r="AA7" s="191"/>
      <c r="AB7" s="191"/>
      <c r="AC7" s="89">
        <f>('Inputs  Base0'!$E$114*(1+AC$363))*('Inputs  Base0'!$D$17*'Inputs  Base0'!$C$192)*'Inputs  Base0'!C$198</f>
        <v>2681599.3651967552</v>
      </c>
      <c r="AD7" s="89">
        <f>('Inputs  Base0'!$E$114*(1+AD$363))*('Inputs  Base0'!$D$17*'Inputs  Base0'!$C$192)*'Inputs  Base0'!D$198</f>
        <v>2681599.3651967552</v>
      </c>
      <c r="AE7" s="89">
        <f>('Inputs  Base0'!$E$114*(1+AE$363))*('Inputs  Base0'!$D$17*'Inputs  Base0'!$C$192)*'Inputs  Base0'!E$198</f>
        <v>2681599.3651967552</v>
      </c>
      <c r="AF7" s="89">
        <f>('Inputs  Base0'!$E$114*(1+AF$363))*('Inputs  Base0'!$D$17*'Inputs  Base0'!$C$192)*'Inputs  Base0'!F$198</f>
        <v>2681599.3651967552</v>
      </c>
      <c r="AG7" s="89">
        <f>('Inputs  Base0'!$E$114*(1+AG$363))*('Inputs  Base0'!$D$17*'Inputs  Base0'!$C$192)*'Inputs  Base0'!G$198</f>
        <v>2914781.918692125</v>
      </c>
      <c r="AH7" s="89">
        <f>('Inputs  Base0'!$E$114*(1+AH$363))*('Inputs  Base0'!$D$17*'Inputs  Base0'!$C$192)*'Inputs  Base0'!H$198</f>
        <v>2914781.918692125</v>
      </c>
      <c r="AI7" s="89">
        <f>('Inputs  Base0'!$E$114*(1+AI$363))*('Inputs  Base0'!$D$17*'Inputs  Base0'!$C$192)*'Inputs  Base0'!I$198</f>
        <v>2498384.5017361068</v>
      </c>
      <c r="AJ7" s="89">
        <f>('Inputs  Base0'!$E$114*(1+AJ$363))*('Inputs  Base0'!$D$17*'Inputs  Base0'!$C$192)*'Inputs  Base0'!J$198</f>
        <v>2498384.5017361068</v>
      </c>
      <c r="AK7" s="89">
        <f>('Inputs  Base0'!$E$114*(1+AK$363))*('Inputs  Base0'!$D$17*'Inputs  Base0'!$C$192)*'Inputs  Base0'!K$198</f>
        <v>2498384.5017361068</v>
      </c>
      <c r="AL7" s="89">
        <f>('Inputs  Base0'!$E$114*(1+AL$363))*('Inputs  Base0'!$D$17*'Inputs  Base0'!$C$192)*'Inputs  Base0'!L$198</f>
        <v>2498384.5017361068</v>
      </c>
      <c r="AM7" s="89">
        <f>('Inputs  Base0'!$E$114*(1+AM$363))*('Inputs  Base0'!$D$17*'Inputs  Base0'!$C$192)*'Inputs  Base0'!M$198</f>
        <v>2498384.5017361068</v>
      </c>
      <c r="AN7" s="89">
        <f>('Inputs  Base0'!$E$114*(1+AN$363))*('Inputs  Base0'!$D$17*'Inputs  Base0'!$C$192)*'Inputs  Base0'!N$198</f>
        <v>2498384.5017361068</v>
      </c>
      <c r="AO7" s="89">
        <f>('Inputs  Base0'!$E$114*(1+AO$363))*('Inputs  Base0'!$D$17*'Inputs  Base0'!$C$192)*'Inputs  Base0'!O$198</f>
        <v>2081987.0847800891</v>
      </c>
      <c r="AP7" s="89">
        <f>('Inputs  Base0'!$E$114*(1+AP$363))*('Inputs  Base0'!$D$17*'Inputs  Base0'!$C$192)*'Inputs  Base0'!P$198</f>
        <v>2081987.0847800891</v>
      </c>
      <c r="AQ7" s="89">
        <f>('Inputs  Base0'!$E$114*(1+AQ$363))*('Inputs  Base0'!$D$17*'Inputs  Base0'!$C$192)*'Inputs  Base0'!Q$198</f>
        <v>2081987.0847800891</v>
      </c>
      <c r="AR7" s="89">
        <f>('Inputs  Base0'!$E$114*(1+AR$363))*('Inputs  Base0'!$D$17*'Inputs  Base0'!$C$192)*'Inputs  Base0'!R$198</f>
        <v>2081987.0847800891</v>
      </c>
      <c r="AS7" s="89">
        <f>('Inputs  Base0'!$E$114*(1+AS$363))*('Inputs  Base0'!$D$17*'Inputs  Base0'!$C$192)*'Inputs  Base0'!S$198</f>
        <v>2081987.0847800891</v>
      </c>
      <c r="AT7" s="89">
        <f>('Inputs  Base0'!$E$114*(1+AT$363))*('Inputs  Base0'!$D$17*'Inputs  Base0'!$C$192)*'Inputs  Base0'!T$198</f>
        <v>2081987.0847800891</v>
      </c>
      <c r="AU7" s="89">
        <f>('Inputs  Base0'!$E$114*(1+AU$363))*('Inputs  Base0'!$D$17*'Inputs  Base0'!$C$192)*'Inputs  Base0'!U$198</f>
        <v>2498384.5017361068</v>
      </c>
      <c r="AV7" s="89">
        <f>('Inputs  Base0'!$E$114*(1+AV$363))*('Inputs  Base0'!$D$17*'Inputs  Base0'!$C$192)*'Inputs  Base0'!V$198</f>
        <v>2498384.5017361068</v>
      </c>
      <c r="AW7" s="89">
        <f>('Inputs  Base0'!$E$114*(1+AW$363))*('Inputs  Base0'!$D$17*'Inputs  Base0'!$C$192)*'Inputs  Base0'!W$198</f>
        <v>2560844.1142795095</v>
      </c>
      <c r="AX7" s="89">
        <f>('Inputs  Base0'!$E$114*(1+AX$363))*('Inputs  Base0'!$D$17*'Inputs  Base0'!$C$192)*'Inputs  Base0'!X$198</f>
        <v>2560844.1142795095</v>
      </c>
      <c r="AY7" s="89">
        <f>('Inputs  Base0'!$E$114*(1+AY$363))*('Inputs  Base0'!$D$17*'Inputs  Base0'!$C$192)*'Inputs  Base0'!Y$198</f>
        <v>2560844.1142795095</v>
      </c>
      <c r="AZ7" s="89">
        <f>('Inputs  Base0'!$E$114*(1+AZ$363))*('Inputs  Base0'!$D$17*'Inputs  Base0'!$C$192)*'Inputs  Base0'!Z$198</f>
        <v>2560844.1142795095</v>
      </c>
      <c r="BA7" s="89">
        <f>('Inputs  Base0'!$E$114*(1+BA$363))*('Inputs  Base0'!$D$17*'Inputs  Base0'!$C$192)*'Inputs  Base0'!AA$198</f>
        <v>2560844.1142795095</v>
      </c>
      <c r="BB7" s="89">
        <f>('Inputs  Base0'!$E$114*(1+BB$363))*('Inputs  Base0'!$D$17*'Inputs  Base0'!$C$192)*'Inputs  Base0'!AB$198</f>
        <v>2560844.1142795095</v>
      </c>
      <c r="BC7" s="89">
        <f>('Inputs  Base0'!$E$114*(1+BC$363))*('Inputs  Base0'!$D$17*'Inputs  Base0'!$C$192)*'Inputs  Base0'!AC$198</f>
        <v>2560844.1142795095</v>
      </c>
      <c r="BD7" s="89">
        <f>('Inputs  Base0'!$E$114*(1+BD$363))*('Inputs  Base0'!$D$17*'Inputs  Base0'!$C$192)*'Inputs  Base0'!AD$198</f>
        <v>2560844.1142795095</v>
      </c>
      <c r="BE7" s="89">
        <f>('Inputs  Base0'!$E$114*(1+BE$363))*('Inputs  Base0'!$D$17*'Inputs  Base0'!$C$192)*'Inputs  Base0'!AE$198</f>
        <v>2560844.1142795095</v>
      </c>
      <c r="BF7" s="89">
        <f>('Inputs  Base0'!$E$114*(1+BF$363))*('Inputs  Base0'!$D$17*'Inputs  Base0'!$C$192)*'Inputs  Base0'!AF$198</f>
        <v>2560844.1142795095</v>
      </c>
      <c r="BG7" s="89">
        <f>('Inputs  Base0'!$E$114*(1+BG$363))*('Inputs  Base0'!$D$17*'Inputs  Base0'!$C$192)*'Inputs  Base0'!AG$198</f>
        <v>2134036.7618995914</v>
      </c>
      <c r="BH7" s="89">
        <f>('Inputs  Base0'!$E$114*(1+BH$363))*('Inputs  Base0'!$D$17*'Inputs  Base0'!$C$192)*'Inputs  Base0'!AH$198</f>
        <v>2134036.7618995914</v>
      </c>
      <c r="BI7" s="89">
        <f>('Inputs  Base0'!$E$114*(1+BI$363))*('Inputs  Base0'!$D$17*'Inputs  Base0'!$C$192)*'Inputs  Base0'!AI$198</f>
        <v>2134036.7618995914</v>
      </c>
      <c r="BJ7" s="89">
        <f>('Inputs  Base0'!$E$114*(1+BJ$363))*('Inputs  Base0'!$D$17*'Inputs  Base0'!$C$192)*'Inputs  Base0'!AJ$198</f>
        <v>2134036.7618995914</v>
      </c>
      <c r="BK7" s="89">
        <f>('Inputs  Base0'!$E$114*(1+BK$363))*('Inputs  Base0'!$D$17*'Inputs  Base0'!$C$192)*'Inputs  Base0'!AK$198</f>
        <v>2134036.7618995914</v>
      </c>
      <c r="BL7" s="89">
        <f>('Inputs  Base0'!$E$114*(1+BL$363))*('Inputs  Base0'!$D$17*'Inputs  Base0'!$C$192)*'Inputs  Base0'!AL$198</f>
        <v>2134036.7618995914</v>
      </c>
      <c r="BM7" s="89">
        <f>('Inputs  Base0'!$E$114*(1+BM$363))*('Inputs  Base0'!$D$17*'Inputs  Base0'!$C$192)*'Inputs  Base0'!AM$198</f>
        <v>0</v>
      </c>
      <c r="BN7" s="89">
        <f>('Inputs  Base0'!$E$114*(1+BN$363))*('Inputs  Base0'!$D$17*'Inputs  Base0'!$C$192)*'Inputs  Base0'!AN$198</f>
        <v>0</v>
      </c>
      <c r="BO7" s="89">
        <f>('Inputs  Base0'!$E$114*(1+BO$363))*('Inputs  Base0'!$D$17*'Inputs  Base0'!$C$192)*'Inputs  Base0'!AO$198</f>
        <v>0</v>
      </c>
      <c r="BP7" s="89">
        <f>('Inputs  Base0'!$E$114*(1+BP$363))*('Inputs  Base0'!$D$17*'Inputs  Base0'!$C$192)*'Inputs  Base0'!AP$198</f>
        <v>0</v>
      </c>
      <c r="BQ7" s="89">
        <f>('Inputs  Base0'!$E$114*(1+BQ$363))*('Inputs  Base0'!$D$17*'Inputs  Base0'!$C$192)*'Inputs  Base0'!AQ$198</f>
        <v>0</v>
      </c>
      <c r="BR7" s="89">
        <f>('Inputs  Base0'!$E$114*(1+BR$363))*('Inputs  Base0'!$D$17*'Inputs  Base0'!$C$192)*'Inputs  Base0'!AR$198</f>
        <v>0</v>
      </c>
      <c r="BS7" s="89">
        <f>('Inputs  Base0'!$E$114*(1+BS$363))*('Inputs  Base0'!$D$17*'Inputs  Base0'!$C$192)*'Inputs  Base0'!AS$198</f>
        <v>0</v>
      </c>
      <c r="BT7" s="89">
        <f>('Inputs  Base0'!$E$114*(1+BT$363))*('Inputs  Base0'!$D$17*'Inputs  Base0'!$C$192)*'Inputs  Base0'!AT$198</f>
        <v>0</v>
      </c>
      <c r="BU7" s="89">
        <f>('Inputs  Base0'!$E$114*(1+BU$363))*('Inputs  Base0'!$D$17*'Inputs  Base0'!$C$192)*'Inputs  Base0'!AU$198</f>
        <v>0</v>
      </c>
      <c r="BV7" s="89">
        <f>('Inputs  Base0'!$E$114*(1+BV$363))*('Inputs  Base0'!$D$17*'Inputs  Base0'!$C$192)*'Inputs  Base0'!AV$198</f>
        <v>0</v>
      </c>
      <c r="BW7" s="89">
        <f>('Inputs  Base0'!$E$114*(1+BW$363))*('Inputs  Base0'!$D$17*'Inputs  Base0'!$C$192)*'Inputs  Base0'!AW$198</f>
        <v>0</v>
      </c>
      <c r="BX7" s="89">
        <f>('Inputs  Base0'!$E$114*(1+BX$363))*('Inputs  Base0'!$D$17*'Inputs  Base0'!$C$192)*'Inputs  Base0'!AX$198</f>
        <v>0</v>
      </c>
      <c r="BY7" s="89">
        <f>('Inputs  Base0'!$E$114*(1+BY$363))*('Inputs  Base0'!$D$17*'Inputs  Base0'!$C$192)*'Inputs  Base0'!AY$198</f>
        <v>0</v>
      </c>
      <c r="BZ7" s="89">
        <f>('Inputs  Base0'!$E$114*(1+BZ$363))*('Inputs  Base0'!$D$17*'Inputs  Base0'!$C$192)*'Inputs  Base0'!AZ$198</f>
        <v>0</v>
      </c>
      <c r="CA7" s="89">
        <f>('Inputs  Base0'!$E$114*(1+CA$363))*('Inputs  Base0'!$D$17*'Inputs  Base0'!$C$192)*'Inputs  Base0'!BA$198</f>
        <v>0</v>
      </c>
      <c r="CB7" s="89">
        <f>('Inputs  Base0'!$E$114*(1+CB$363))*('Inputs  Base0'!$D$17*'Inputs  Base0'!$C$192)*'Inputs  Base0'!BB$198</f>
        <v>0</v>
      </c>
      <c r="CC7" s="89">
        <f>('Inputs  Base0'!$E$114*(1+CC$363))*('Inputs  Base0'!$D$17*'Inputs  Base0'!$C$192)*'Inputs  Base0'!BC$198</f>
        <v>0</v>
      </c>
      <c r="CD7" s="89">
        <f>('Inputs  Base0'!$E$114*(1+CD$363))*('Inputs  Base0'!$D$17*'Inputs  Base0'!$C$192)*'Inputs  Base0'!BD$198</f>
        <v>0</v>
      </c>
      <c r="CE7" s="89">
        <f>('Inputs  Base0'!$E$114*(1+CE$363))*('Inputs  Base0'!$D$17*'Inputs  Base0'!$C$192)*'Inputs  Base0'!BE$198</f>
        <v>0</v>
      </c>
      <c r="CF7" s="89">
        <f>('Inputs  Base0'!$E$114*(1+CF$363))*('Inputs  Base0'!$D$17*'Inputs  Base0'!$C$192)*'Inputs  Base0'!BF$198</f>
        <v>0</v>
      </c>
      <c r="CG7" s="89">
        <f>('Inputs  Base0'!$E$114*(1+CG$363))*('Inputs  Base0'!$D$17*'Inputs  Base0'!$C$192)*'Inputs  Base0'!BG$198</f>
        <v>0</v>
      </c>
      <c r="CH7" s="89">
        <f>('Inputs  Base0'!$E$114*(1+CH$363))*('Inputs  Base0'!$D$17*'Inputs  Base0'!$C$192)*'Inputs  Base0'!BH$198</f>
        <v>0</v>
      </c>
      <c r="CI7" s="89">
        <f>('Inputs  Base0'!$E$114*(1+CI$363))*('Inputs  Base0'!$D$17*'Inputs  Base0'!$C$192)*'Inputs  Base0'!BI$198</f>
        <v>0</v>
      </c>
      <c r="CJ7" s="89">
        <f>('Inputs  Base0'!$E$114*(1+CJ$363))*('Inputs  Base0'!$D$17*'Inputs  Base0'!$C$192)*'Inputs  Base0'!BJ$198</f>
        <v>0</v>
      </c>
      <c r="CK7" s="89">
        <f>('Inputs  Base0'!$E$114*(1+CK$363))*('Inputs  Base0'!$D$17*'Inputs  Base0'!$C$192)*'Inputs  Base0'!BK$198</f>
        <v>0</v>
      </c>
      <c r="CL7" s="89">
        <f>('Inputs  Base0'!$E$114*(1+CL$363))*('Inputs  Base0'!$D$17*'Inputs  Base0'!$C$192)*'Inputs  Base0'!BL$198</f>
        <v>0</v>
      </c>
      <c r="CM7" s="89">
        <f>('Inputs  Base0'!$E$114*(1+CM$363))*('Inputs  Base0'!$D$17*'Inputs  Base0'!$C$192)*'Inputs  Base0'!BM$198</f>
        <v>0</v>
      </c>
      <c r="CN7" s="89">
        <f>('Inputs  Base0'!$E$114*(1+CN$363))*('Inputs  Base0'!$D$17*'Inputs  Base0'!$C$192)*'Inputs  Base0'!BN$198</f>
        <v>0</v>
      </c>
      <c r="CO7" s="89">
        <f>('Inputs  Base0'!$E$114*(1+CO$363))*('Inputs  Base0'!$D$17*'Inputs  Base0'!$C$192)*'Inputs  Base0'!BO$198</f>
        <v>0</v>
      </c>
      <c r="CP7" s="89">
        <f>('Inputs  Base0'!$E$114*(1+CP$363))*('Inputs  Base0'!$D$17*'Inputs  Base0'!$C$192)*'Inputs  Base0'!BP$198</f>
        <v>0</v>
      </c>
      <c r="CQ7" s="89">
        <f>('Inputs  Base0'!$E$114*(1+CQ$363))*('Inputs  Base0'!$D$17*'Inputs  Base0'!$C$192)*'Inputs  Base0'!BQ$198</f>
        <v>0</v>
      </c>
      <c r="CR7" s="89">
        <f>('Inputs  Base0'!$E$114*(1+CR$363))*('Inputs  Base0'!$D$17*'Inputs  Base0'!$C$192)*'Inputs  Base0'!BR$198</f>
        <v>0</v>
      </c>
      <c r="CS7" s="89">
        <f>('Inputs  Base0'!$E$114*(1+CS$363))*('Inputs  Base0'!$D$17*'Inputs  Base0'!$C$192)*'Inputs  Base0'!BS$198</f>
        <v>0</v>
      </c>
      <c r="CT7" s="89">
        <f>('Inputs  Base0'!$E$114*(1+CT$363))*('Inputs  Base0'!$D$17*'Inputs  Base0'!$C$192)*'Inputs  Base0'!BT$198</f>
        <v>0</v>
      </c>
      <c r="CU7" s="89">
        <f>('Inputs  Base0'!$E$114*(1+CU$363))*('Inputs  Base0'!$D$17*'Inputs  Base0'!$C$192)*'Inputs  Base0'!BU$198</f>
        <v>0</v>
      </c>
      <c r="CV7" s="89">
        <f>('Inputs  Base0'!$E$114*(1+CV$363))*('Inputs  Base0'!$D$17*'Inputs  Base0'!$C$192)*'Inputs  Base0'!BV$198</f>
        <v>0</v>
      </c>
      <c r="CW7" s="89">
        <f>('Inputs  Base0'!$E$114*(1+CW$363))*('Inputs  Base0'!$D$17*'Inputs  Base0'!$C$192)*'Inputs  Base0'!BW$198</f>
        <v>0</v>
      </c>
      <c r="CX7" s="89">
        <f>('Inputs  Base0'!$E$114*(1+CX$363))*('Inputs  Base0'!$D$17*'Inputs  Base0'!$C$192)*'Inputs  Base0'!BX$198</f>
        <v>0</v>
      </c>
      <c r="CY7" s="89">
        <f>('Inputs  Base0'!$E$114*(1+CY$363))*('Inputs  Base0'!$D$17*'Inputs  Base0'!$C$192)*'Inputs  Base0'!BY$198</f>
        <v>0</v>
      </c>
      <c r="CZ7" s="89">
        <f>('Inputs  Base0'!$E$114*(1+CZ$363))*('Inputs  Base0'!$D$17*'Inputs  Base0'!$C$192)*'Inputs  Base0'!BZ$198</f>
        <v>0</v>
      </c>
      <c r="DA7" s="89">
        <f>('Inputs  Base0'!$E$114*(1+DA$363))*('Inputs  Base0'!$D$17*'Inputs  Base0'!$C$192)*'Inputs  Base0'!CA$198</f>
        <v>0</v>
      </c>
      <c r="DB7" s="89">
        <f>('Inputs  Base0'!$E$114*(1+DB$363))*('Inputs  Base0'!$D$17*'Inputs  Base0'!$C$192)*'Inputs  Base0'!CB$198</f>
        <v>0</v>
      </c>
      <c r="DC7" s="89">
        <f>('Inputs  Base0'!$E$114*(1+DC$363))*('Inputs  Base0'!$D$17*'Inputs  Base0'!$C$192)*'Inputs  Base0'!CC$198</f>
        <v>0</v>
      </c>
      <c r="DD7" s="89">
        <f>('Inputs  Base0'!$E$114*(1+DD$363))*('Inputs  Base0'!$D$17*'Inputs  Base0'!$C$192)*'Inputs  Base0'!CD$198</f>
        <v>0</v>
      </c>
      <c r="DE7" s="89">
        <f>('Inputs  Base0'!$E$114*(1+DE$363))*('Inputs  Base0'!$D$17*'Inputs  Base0'!$C$192)*'Inputs  Base0'!CE$198</f>
        <v>0</v>
      </c>
      <c r="DF7" s="89">
        <f>('Inputs  Base0'!$E$114*(1+DF$363))*('Inputs  Base0'!$D$17*'Inputs  Base0'!$C$192)*'Inputs  Base0'!CF$198</f>
        <v>0</v>
      </c>
      <c r="DG7" s="89">
        <f>('Inputs  Base0'!$E$114*(1+DG$363))*('Inputs  Base0'!$D$17*'Inputs  Base0'!$C$192)*'Inputs  Base0'!CG$198</f>
        <v>0</v>
      </c>
      <c r="DH7" s="89">
        <f>('Inputs  Base0'!$E$114*(1+DH$363))*('Inputs  Base0'!$D$17*'Inputs  Base0'!$C$192)*'Inputs  Base0'!CH$198</f>
        <v>0</v>
      </c>
      <c r="DI7" s="89">
        <f>('Inputs  Base0'!$E$114*(1+DI$363))*('Inputs  Base0'!$D$17*'Inputs  Base0'!$C$192)*'Inputs  Base0'!CI$198</f>
        <v>0</v>
      </c>
      <c r="DJ7" s="89">
        <f>('Inputs  Base0'!$E$114*(1+DJ$363))*('Inputs  Base0'!$D$17*'Inputs  Base0'!$C$192)*'Inputs  Base0'!CJ$198</f>
        <v>0</v>
      </c>
      <c r="DK7" s="89">
        <f>('Inputs  Base0'!$E$114*(1+DK$363))*('Inputs  Base0'!$D$17*'Inputs  Base0'!$C$192)*'Inputs  Base0'!CK$198</f>
        <v>0</v>
      </c>
      <c r="DL7" s="89">
        <f>('Inputs  Base0'!$E$114*(1+DL$363))*('Inputs  Base0'!$D$17*'Inputs  Base0'!$C$192)*'Inputs  Base0'!CL$198</f>
        <v>0</v>
      </c>
      <c r="DM7" s="89">
        <f>('Inputs  Base0'!$E$114*(1+DM$363))*('Inputs  Base0'!$D$17*'Inputs  Base0'!$C$192)*'Inputs  Base0'!CM$198</f>
        <v>0</v>
      </c>
      <c r="DN7" s="89">
        <f>('Inputs  Base0'!$E$114*(1+DN$363))*('Inputs  Base0'!$D$17*'Inputs  Base0'!$C$192)*'Inputs  Base0'!CN$198</f>
        <v>0</v>
      </c>
      <c r="DO7" s="89">
        <f>('Inputs  Base0'!$E$114*(1+DO$363))*('Inputs  Base0'!$D$17*'Inputs  Base0'!$C$192)*'Inputs  Base0'!CO$198</f>
        <v>0</v>
      </c>
      <c r="DP7" s="89">
        <f>('Inputs  Base0'!$E$114*(1+DP$363))*('Inputs  Base0'!$D$17*'Inputs  Base0'!$C$192)*'Inputs  Base0'!CP$198</f>
        <v>0</v>
      </c>
    </row>
    <row r="8" spans="1:120" s="189" customFormat="1" ht="14.25" hidden="1" outlineLevel="2">
      <c r="A8" s="212">
        <f>+C8-'Inputs  Base0'!$G$114</f>
        <v>-3.0150000000000006</v>
      </c>
      <c r="B8" s="190" t="str">
        <f>CONCATENATE('Inputs  Base0'!$A$349,'Inputs  Base0'!$B$114)</f>
        <v>unidades vendidas - Dptos PLAN CONTADO</v>
      </c>
      <c r="C8" s="88">
        <f t="shared" si="6"/>
        <v>7.0349999999999984</v>
      </c>
      <c r="D8" s="191"/>
      <c r="E8" s="191"/>
      <c r="F8" s="191"/>
      <c r="G8" s="191"/>
      <c r="H8" s="191"/>
      <c r="I8" s="191"/>
      <c r="J8" s="191"/>
      <c r="K8" s="191"/>
      <c r="L8" s="191"/>
      <c r="M8" s="191"/>
      <c r="N8" s="191"/>
      <c r="O8" s="191"/>
      <c r="P8" s="191"/>
      <c r="Q8" s="191"/>
      <c r="R8" s="191"/>
      <c r="S8" s="191"/>
      <c r="T8" s="191"/>
      <c r="U8" s="191"/>
      <c r="V8" s="191"/>
      <c r="W8" s="191"/>
      <c r="X8" s="191"/>
      <c r="Y8" s="191"/>
      <c r="Z8" s="191"/>
      <c r="AA8" s="191"/>
      <c r="AB8" s="191"/>
      <c r="AC8" s="89">
        <f>HLOOKUP(AC$3,'Inputs  Base0'!$C$197:$BJ$198,2)*'Inputs  Base0'!$G$114</f>
        <v>0.23449999999999999</v>
      </c>
      <c r="AD8" s="89">
        <f>HLOOKUP(AD$3,'Inputs  Base0'!$C$197:$BJ$198,2)*'Inputs  Base0'!$G$114</f>
        <v>0.23449999999999999</v>
      </c>
      <c r="AE8" s="89">
        <f>HLOOKUP(AE$3,'Inputs  Base0'!$C$197:$BJ$198,2)*'Inputs  Base0'!$G$114</f>
        <v>0.23449999999999999</v>
      </c>
      <c r="AF8" s="89">
        <f>HLOOKUP(AF$3,'Inputs  Base0'!$C$197:$BJ$198,2)*'Inputs  Base0'!$G$114</f>
        <v>0.23449999999999999</v>
      </c>
      <c r="AG8" s="89">
        <f>HLOOKUP(AG$3,'Inputs  Base0'!$C$197:$BJ$198,2)*'Inputs  Base0'!$G$114</f>
        <v>0.23449999999999999</v>
      </c>
      <c r="AH8" s="89">
        <f>HLOOKUP(AH$3,'Inputs  Base0'!$C$197:$BJ$198,2)*'Inputs  Base0'!$G$114</f>
        <v>0.23449999999999999</v>
      </c>
      <c r="AI8" s="89">
        <f>HLOOKUP(AI$3,'Inputs  Base0'!$C$197:$BJ$198,2)*'Inputs  Base0'!$G$114</f>
        <v>0.20099999999999998</v>
      </c>
      <c r="AJ8" s="89">
        <f>HLOOKUP(AJ$3,'Inputs  Base0'!$C$197:$BJ$198,2)*'Inputs  Base0'!$G$114</f>
        <v>0.20099999999999998</v>
      </c>
      <c r="AK8" s="89">
        <f>HLOOKUP(AK$3,'Inputs  Base0'!$C$197:$BJ$198,2)*'Inputs  Base0'!$G$114</f>
        <v>0.20099999999999998</v>
      </c>
      <c r="AL8" s="89">
        <f>HLOOKUP(AL$3,'Inputs  Base0'!$C$197:$BJ$198,2)*'Inputs  Base0'!$G$114</f>
        <v>0.20099999999999998</v>
      </c>
      <c r="AM8" s="89">
        <f>HLOOKUP(AM$3,'Inputs  Base0'!$C$197:$BJ$198,2)*'Inputs  Base0'!$G$114</f>
        <v>0.20099999999999998</v>
      </c>
      <c r="AN8" s="89">
        <f>HLOOKUP(AN$3,'Inputs  Base0'!$C$197:$BJ$198,2)*'Inputs  Base0'!$G$114</f>
        <v>0.20099999999999998</v>
      </c>
      <c r="AO8" s="89">
        <f>HLOOKUP(AO$3,'Inputs  Base0'!$C$197:$BJ$198,2)*'Inputs  Base0'!$G$114</f>
        <v>0.16749999999999998</v>
      </c>
      <c r="AP8" s="89">
        <f>HLOOKUP(AP$3,'Inputs  Base0'!$C$197:$BJ$198,2)*'Inputs  Base0'!$G$114</f>
        <v>0.16749999999999998</v>
      </c>
      <c r="AQ8" s="89">
        <f>HLOOKUP(AQ$3,'Inputs  Base0'!$C$197:$BJ$198,2)*'Inputs  Base0'!$G$114</f>
        <v>0.16749999999999998</v>
      </c>
      <c r="AR8" s="89">
        <f>HLOOKUP(AR$3,'Inputs  Base0'!$C$197:$BJ$198,2)*'Inputs  Base0'!$G$114</f>
        <v>0.16749999999999998</v>
      </c>
      <c r="AS8" s="89">
        <f>HLOOKUP(AS$3,'Inputs  Base0'!$C$197:$BJ$198,2)*'Inputs  Base0'!$G$114</f>
        <v>0.16749999999999998</v>
      </c>
      <c r="AT8" s="89">
        <f>HLOOKUP(AT$3,'Inputs  Base0'!$C$197:$BJ$198,2)*'Inputs  Base0'!$G$114</f>
        <v>0.16749999999999998</v>
      </c>
      <c r="AU8" s="89">
        <f>HLOOKUP(AU$3,'Inputs  Base0'!$C$197:$BJ$198,2)*'Inputs  Base0'!$G$114</f>
        <v>0.20099999999999998</v>
      </c>
      <c r="AV8" s="89">
        <f>HLOOKUP(AV$3,'Inputs  Base0'!$C$197:$BJ$198,2)*'Inputs  Base0'!$G$114</f>
        <v>0.20099999999999998</v>
      </c>
      <c r="AW8" s="89">
        <f>HLOOKUP(AW$3,'Inputs  Base0'!$C$197:$BJ$198,2)*'Inputs  Base0'!$G$114</f>
        <v>0.20099999999999998</v>
      </c>
      <c r="AX8" s="89">
        <f>HLOOKUP(AX$3,'Inputs  Base0'!$C$197:$BJ$198,2)*'Inputs  Base0'!$G$114</f>
        <v>0.20099999999999998</v>
      </c>
      <c r="AY8" s="89">
        <f>HLOOKUP(AY$3,'Inputs  Base0'!$C$197:$BJ$198,2)*'Inputs  Base0'!$G$114</f>
        <v>0.20099999999999998</v>
      </c>
      <c r="AZ8" s="89">
        <f>HLOOKUP(AZ$3,'Inputs  Base0'!$C$197:$BJ$198,2)*'Inputs  Base0'!$G$114</f>
        <v>0.20099999999999998</v>
      </c>
      <c r="BA8" s="89">
        <f>HLOOKUP(BA$3,'Inputs  Base0'!$C$197:$BJ$198,2)*'Inputs  Base0'!$G$114</f>
        <v>0.20099999999999998</v>
      </c>
      <c r="BB8" s="89">
        <f>HLOOKUP(BB$3,'Inputs  Base0'!$C$197:$BJ$198,2)*'Inputs  Base0'!$G$114</f>
        <v>0.20099999999999998</v>
      </c>
      <c r="BC8" s="89">
        <f>HLOOKUP(BC$3,'Inputs  Base0'!$C$197:$BJ$198,2)*'Inputs  Base0'!$G$114</f>
        <v>0.20099999999999998</v>
      </c>
      <c r="BD8" s="89">
        <f>HLOOKUP(BD$3,'Inputs  Base0'!$C$197:$BJ$198,2)*'Inputs  Base0'!$G$114</f>
        <v>0.20099999999999998</v>
      </c>
      <c r="BE8" s="89">
        <f>HLOOKUP(BE$3,'Inputs  Base0'!$C$197:$BJ$198,2)*'Inputs  Base0'!$G$114</f>
        <v>0.20099999999999998</v>
      </c>
      <c r="BF8" s="89">
        <f>HLOOKUP(BF$3,'Inputs  Base0'!$C$197:$BJ$198,2)*'Inputs  Base0'!$G$114</f>
        <v>0.20099999999999998</v>
      </c>
      <c r="BG8" s="89">
        <f>HLOOKUP(BG$3,'Inputs  Base0'!$C$197:$BJ$198,2)*'Inputs  Base0'!$G$114</f>
        <v>0.16749999999999998</v>
      </c>
      <c r="BH8" s="89">
        <f>HLOOKUP(BH$3,'Inputs  Base0'!$C$197:$BJ$198,2)*'Inputs  Base0'!$G$114</f>
        <v>0.16749999999999998</v>
      </c>
      <c r="BI8" s="89">
        <f>HLOOKUP(BI$3,'Inputs  Base0'!$C$197:$BJ$198,2)*'Inputs  Base0'!$G$114</f>
        <v>0.16749999999999998</v>
      </c>
      <c r="BJ8" s="89">
        <f>HLOOKUP(BJ$3,'Inputs  Base0'!$C$197:$BJ$198,2)*'Inputs  Base0'!$G$114</f>
        <v>0.16749999999999998</v>
      </c>
      <c r="BK8" s="89">
        <f>HLOOKUP(BK$3,'Inputs  Base0'!$C$197:$BJ$198,2)*'Inputs  Base0'!$G$114</f>
        <v>0.16749999999999998</v>
      </c>
      <c r="BL8" s="89">
        <f>HLOOKUP(BL$3,'Inputs  Base0'!$C$197:$BJ$198,2)*'Inputs  Base0'!$G$114</f>
        <v>0.16749999999999998</v>
      </c>
      <c r="BM8" s="89">
        <f>HLOOKUP(BM$3,'Inputs  Base0'!$C$197:$BJ$198,2)*'Inputs  Base0'!$G$114</f>
        <v>0</v>
      </c>
      <c r="BN8" s="89">
        <f>HLOOKUP(BN$3,'Inputs  Base0'!$C$197:$BJ$198,2)*'Inputs  Base0'!$G$114</f>
        <v>0</v>
      </c>
      <c r="BO8" s="89">
        <f>HLOOKUP(BO$3,'Inputs  Base0'!$C$197:$BJ$198,2)*'Inputs  Base0'!$G$114</f>
        <v>0</v>
      </c>
      <c r="BP8" s="89">
        <f>HLOOKUP(BP$3,'Inputs  Base0'!$C$197:$BJ$198,2)*'Inputs  Base0'!$G$114</f>
        <v>0</v>
      </c>
      <c r="BQ8" s="89">
        <f>HLOOKUP(BQ$3,'Inputs  Base0'!$C$197:$BJ$198,2)*'Inputs  Base0'!$G$114</f>
        <v>0</v>
      </c>
      <c r="BR8" s="89">
        <f>HLOOKUP(BR$3,'Inputs  Base0'!$C$197:$BJ$198,2)*'Inputs  Base0'!$G$114</f>
        <v>0</v>
      </c>
      <c r="BS8" s="89">
        <f>HLOOKUP(BS$3,'Inputs  Base0'!$C$197:$BJ$198,2)*'Inputs  Base0'!$G$114</f>
        <v>0</v>
      </c>
      <c r="BT8" s="89">
        <f>HLOOKUP(BT$3,'Inputs  Base0'!$C$197:$BJ$198,2)*'Inputs  Base0'!$G$114</f>
        <v>0</v>
      </c>
      <c r="BU8" s="89">
        <f>HLOOKUP(BU$3,'Inputs  Base0'!$C$197:$BJ$198,2)*'Inputs  Base0'!$G$114</f>
        <v>0</v>
      </c>
      <c r="BV8" s="89">
        <f>HLOOKUP(BV$3,'Inputs  Base0'!$C$197:$BJ$198,2)*'Inputs  Base0'!$G$114</f>
        <v>0</v>
      </c>
      <c r="BW8" s="89">
        <f>HLOOKUP(BW$3,'Inputs  Base0'!$C$197:$BJ$198,2)*'Inputs  Base0'!$G$114</f>
        <v>0</v>
      </c>
      <c r="BX8" s="89">
        <f>HLOOKUP(BX$3,'Inputs  Base0'!$C$197:$BJ$198,2)*'Inputs  Base0'!$G$114</f>
        <v>0</v>
      </c>
      <c r="BY8" s="89">
        <f>HLOOKUP(BY$3,'Inputs  Base0'!$C$197:$BJ$198,2)*'Inputs  Base0'!$G$114</f>
        <v>0</v>
      </c>
      <c r="BZ8" s="89">
        <f>HLOOKUP(BZ$3,'Inputs  Base0'!$C$197:$BJ$198,2)*'Inputs  Base0'!$G$114</f>
        <v>0</v>
      </c>
      <c r="CA8" s="89">
        <f>HLOOKUP(CA$3,'Inputs  Base0'!$C$197:$BJ$198,2)*'Inputs  Base0'!$G$114</f>
        <v>0</v>
      </c>
      <c r="CB8" s="89">
        <f>HLOOKUP(CB$3,'Inputs  Base0'!$C$197:$BJ$198,2)*'Inputs  Base0'!$G$114</f>
        <v>0</v>
      </c>
      <c r="CC8" s="89">
        <f>HLOOKUP(CC$3,'Inputs  Base0'!$C$197:$BJ$198,2)*'Inputs  Base0'!$G$114</f>
        <v>0</v>
      </c>
      <c r="CD8" s="89">
        <f>HLOOKUP(CD$3,'Inputs  Base0'!$C$197:$BJ$198,2)*'Inputs  Base0'!$G$114</f>
        <v>0</v>
      </c>
      <c r="CE8" s="89">
        <f>HLOOKUP(CE$3,'Inputs  Base0'!$C$197:$BJ$198,2)*'Inputs  Base0'!$G$114</f>
        <v>0</v>
      </c>
      <c r="CF8" s="89">
        <f>HLOOKUP(CF$3,'Inputs  Base0'!$C$197:$BJ$198,2)*'Inputs  Base0'!$G$114</f>
        <v>0</v>
      </c>
      <c r="CG8" s="89">
        <f>HLOOKUP(CG$3,'Inputs  Base0'!$C$197:$BJ$198,2)*'Inputs  Base0'!$G$114</f>
        <v>0</v>
      </c>
      <c r="CH8" s="89">
        <f>HLOOKUP(CH$3,'Inputs  Base0'!$C$197:$BJ$198,2)*'Inputs  Base0'!$G$114</f>
        <v>0</v>
      </c>
      <c r="CI8" s="89">
        <f>HLOOKUP(CI$3,'Inputs  Base0'!$C$197:$BJ$198,2)*'Inputs  Base0'!$G$114</f>
        <v>0</v>
      </c>
      <c r="CJ8" s="89">
        <f>HLOOKUP(CJ$3,'Inputs  Base0'!$C$197:$BJ$198,2)*'Inputs  Base0'!$G$114</f>
        <v>0</v>
      </c>
      <c r="CK8" s="89">
        <f>HLOOKUP(CK$3,'Inputs  Base0'!$C$197:$BJ$198,2)*'Inputs  Base0'!$G$114</f>
        <v>0</v>
      </c>
      <c r="CL8" s="89">
        <f>HLOOKUP(CL$3,'Inputs  Base0'!$C$197:$BJ$198,2)*'Inputs  Base0'!$G$114</f>
        <v>0</v>
      </c>
      <c r="CM8" s="89">
        <f>HLOOKUP(CM$3,'Inputs  Base0'!$C$197:$BJ$198,2)*'Inputs  Base0'!$G$114</f>
        <v>0</v>
      </c>
      <c r="CN8" s="89">
        <f>HLOOKUP(CN$3,'Inputs  Base0'!$C$197:$BJ$198,2)*'Inputs  Base0'!$G$114</f>
        <v>0</v>
      </c>
      <c r="CO8" s="89">
        <f>HLOOKUP(CO$3,'Inputs  Base0'!$C$197:$BJ$198,2)*'Inputs  Base0'!$G$114</f>
        <v>0</v>
      </c>
      <c r="CP8" s="89">
        <f>HLOOKUP(CP$3,'Inputs  Base0'!$C$197:$BJ$198,2)*'Inputs  Base0'!$G$114</f>
        <v>0</v>
      </c>
      <c r="CQ8" s="89">
        <f>HLOOKUP(CQ$3,'Inputs  Base0'!$C$197:$BJ$198,2)*'Inputs  Base0'!$G$114</f>
        <v>0</v>
      </c>
      <c r="CR8" s="89">
        <f>HLOOKUP(CR$3,'Inputs  Base0'!$C$197:$BJ$198,2)*'Inputs  Base0'!$G$114</f>
        <v>0</v>
      </c>
      <c r="CS8" s="89">
        <f>HLOOKUP(CS$3,'Inputs  Base0'!$C$197:$BJ$198,2)*'Inputs  Base0'!$G$114</f>
        <v>0</v>
      </c>
      <c r="CT8" s="89">
        <f>HLOOKUP(CT$3,'Inputs  Base0'!$C$197:$BJ$198,2)*'Inputs  Base0'!$G$114</f>
        <v>0</v>
      </c>
      <c r="CU8" s="89">
        <f>HLOOKUP(CU$3,'Inputs  Base0'!$C$197:$BJ$198,2)*'Inputs  Base0'!$G$114</f>
        <v>0</v>
      </c>
      <c r="CV8" s="89">
        <f>HLOOKUP(CV$3,'Inputs  Base0'!$C$197:$BJ$198,2)*'Inputs  Base0'!$G$114</f>
        <v>0</v>
      </c>
      <c r="CW8" s="89">
        <f>HLOOKUP(CW$3,'Inputs  Base0'!$C$197:$BJ$198,2)*'Inputs  Base0'!$G$114</f>
        <v>0</v>
      </c>
      <c r="CX8" s="89">
        <f>HLOOKUP(CX$3,'Inputs  Base0'!$C$197:$BJ$198,2)*'Inputs  Base0'!$G$114</f>
        <v>0</v>
      </c>
      <c r="CY8" s="89">
        <f>HLOOKUP(CY$3,'Inputs  Base0'!$C$197:$BJ$198,2)*'Inputs  Base0'!$G$114</f>
        <v>0</v>
      </c>
      <c r="CZ8" s="89">
        <f>HLOOKUP(CZ$3,'Inputs  Base0'!$C$197:$BJ$198,2)*'Inputs  Base0'!$G$114</f>
        <v>0</v>
      </c>
      <c r="DA8" s="89">
        <f>HLOOKUP(DA$3,'Inputs  Base0'!$C$197:$BJ$198,2)*'Inputs  Base0'!$G$114</f>
        <v>0</v>
      </c>
      <c r="DB8" s="89">
        <f>HLOOKUP(DB$3,'Inputs  Base0'!$C$197:$BJ$198,2)*'Inputs  Base0'!$G$114</f>
        <v>0</v>
      </c>
      <c r="DC8" s="89">
        <f>HLOOKUP(DC$3,'Inputs  Base0'!$C$197:$BJ$198,2)*'Inputs  Base0'!$G$114</f>
        <v>0</v>
      </c>
      <c r="DD8" s="89">
        <f>HLOOKUP(DD$3,'Inputs  Base0'!$C$197:$BJ$198,2)*'Inputs  Base0'!$G$114</f>
        <v>0</v>
      </c>
      <c r="DE8" s="89">
        <f>HLOOKUP(DE$3,'Inputs  Base0'!$C$197:$BJ$198,2)*'Inputs  Base0'!$G$114</f>
        <v>0</v>
      </c>
      <c r="DF8" s="89">
        <f>HLOOKUP(DF$3,'Inputs  Base0'!$C$197:$BJ$198,2)*'Inputs  Base0'!$G$114</f>
        <v>0</v>
      </c>
      <c r="DG8" s="89">
        <f>HLOOKUP(DG$3,'Inputs  Base0'!$C$197:$BJ$198,2)*'Inputs  Base0'!$G$114</f>
        <v>0</v>
      </c>
      <c r="DH8" s="89">
        <f>HLOOKUP(DH$3,'Inputs  Base0'!$C$197:$BJ$198,2)*'Inputs  Base0'!$G$114</f>
        <v>0</v>
      </c>
      <c r="DI8" s="89">
        <f>HLOOKUP(DI$3,'Inputs  Base0'!$C$197:$BJ$198,2)*'Inputs  Base0'!$G$114</f>
        <v>0</v>
      </c>
      <c r="DJ8" s="89">
        <f>HLOOKUP(DJ$3,'Inputs  Base0'!$C$197:$BJ$198,2)*'Inputs  Base0'!$G$114</f>
        <v>0</v>
      </c>
      <c r="DK8" s="89">
        <f>HLOOKUP(DK$3,'Inputs  Base0'!$C$197:$BJ$198,2)*'Inputs  Base0'!$G$114</f>
        <v>0</v>
      </c>
      <c r="DL8" s="89">
        <f>HLOOKUP(DL$3,'Inputs  Base0'!$C$197:$BJ$198,2)*'Inputs  Base0'!$G$114</f>
        <v>0</v>
      </c>
      <c r="DM8" s="89">
        <f>HLOOKUP(DM$3,'Inputs  Base0'!$C$197:$BJ$198,2)*'Inputs  Base0'!$G$114</f>
        <v>0</v>
      </c>
      <c r="DN8" s="89">
        <f>HLOOKUP(DN$3,'Inputs  Base0'!$C$197:$BJ$198,2)*'Inputs  Base0'!$G$114</f>
        <v>0</v>
      </c>
      <c r="DO8" s="89">
        <f>HLOOKUP(DO$3,'Inputs  Base0'!$C$197:$BJ$198,2)*'Inputs  Base0'!$G$114</f>
        <v>0</v>
      </c>
      <c r="DP8" s="89">
        <f>HLOOKUP(DP$3,'Inputs  Base0'!$C$197:$BJ$198,2)*'Inputs  Base0'!$G$114</f>
        <v>0</v>
      </c>
    </row>
    <row r="9" spans="1:120" s="189" customFormat="1" ht="14.25" hidden="1" outlineLevel="2">
      <c r="A9" s="212">
        <f>+C9-'Inputs  Base0'!$H$114</f>
        <v>-179.48947500000031</v>
      </c>
      <c r="B9" s="190" t="str">
        <f>CONCATENATE('Inputs  Base0'!$A$350,'Inputs  Base0'!$B$114)</f>
        <v>m2 vendidos - Dptos PLAN CONTADO</v>
      </c>
      <c r="C9" s="88">
        <f t="shared" si="6"/>
        <v>418.80877499999997</v>
      </c>
      <c r="D9" s="191"/>
      <c r="E9" s="191"/>
      <c r="F9" s="191"/>
      <c r="G9" s="191"/>
      <c r="H9" s="191"/>
      <c r="I9" s="191"/>
      <c r="J9" s="191"/>
      <c r="K9" s="191"/>
      <c r="L9" s="191"/>
      <c r="M9" s="191"/>
      <c r="N9" s="191"/>
      <c r="O9" s="191"/>
      <c r="P9" s="191"/>
      <c r="Q9" s="191"/>
      <c r="R9" s="191"/>
      <c r="S9" s="191"/>
      <c r="T9" s="191"/>
      <c r="U9" s="191"/>
      <c r="V9" s="191"/>
      <c r="W9" s="191"/>
      <c r="X9" s="191"/>
      <c r="Y9" s="191"/>
      <c r="Z9" s="191"/>
      <c r="AA9" s="191"/>
      <c r="AB9" s="191"/>
      <c r="AC9" s="89">
        <f>HLOOKUP(AC$3,'Inputs  Base0'!$C$197:$BJ$198,2)*'Inputs  Base0'!$H$114</f>
        <v>13.960292500000007</v>
      </c>
      <c r="AD9" s="89">
        <f>HLOOKUP(AD$3,'Inputs  Base0'!$C$197:$BJ$198,2)*'Inputs  Base0'!$H$114</f>
        <v>13.960292500000007</v>
      </c>
      <c r="AE9" s="89">
        <f>HLOOKUP(AE$3,'Inputs  Base0'!$C$197:$BJ$198,2)*'Inputs  Base0'!$H$114</f>
        <v>13.960292500000007</v>
      </c>
      <c r="AF9" s="89">
        <f>HLOOKUP(AF$3,'Inputs  Base0'!$C$197:$BJ$198,2)*'Inputs  Base0'!$H$114</f>
        <v>13.960292500000007</v>
      </c>
      <c r="AG9" s="89">
        <f>HLOOKUP(AG$3,'Inputs  Base0'!$C$197:$BJ$198,2)*'Inputs  Base0'!$H$114</f>
        <v>13.960292500000007</v>
      </c>
      <c r="AH9" s="89">
        <f>HLOOKUP(AH$3,'Inputs  Base0'!$C$197:$BJ$198,2)*'Inputs  Base0'!$H$114</f>
        <v>13.960292500000007</v>
      </c>
      <c r="AI9" s="89">
        <f>HLOOKUP(AI$3,'Inputs  Base0'!$C$197:$BJ$198,2)*'Inputs  Base0'!$H$114</f>
        <v>11.965965000000006</v>
      </c>
      <c r="AJ9" s="89">
        <f>HLOOKUP(AJ$3,'Inputs  Base0'!$C$197:$BJ$198,2)*'Inputs  Base0'!$H$114</f>
        <v>11.965965000000006</v>
      </c>
      <c r="AK9" s="89">
        <f>HLOOKUP(AK$3,'Inputs  Base0'!$C$197:$BJ$198,2)*'Inputs  Base0'!$H$114</f>
        <v>11.965965000000006</v>
      </c>
      <c r="AL9" s="89">
        <f>HLOOKUP(AL$3,'Inputs  Base0'!$C$197:$BJ$198,2)*'Inputs  Base0'!$H$114</f>
        <v>11.965965000000006</v>
      </c>
      <c r="AM9" s="89">
        <f>HLOOKUP(AM$3,'Inputs  Base0'!$C$197:$BJ$198,2)*'Inputs  Base0'!$H$114</f>
        <v>11.965965000000006</v>
      </c>
      <c r="AN9" s="89">
        <f>HLOOKUP(AN$3,'Inputs  Base0'!$C$197:$BJ$198,2)*'Inputs  Base0'!$H$114</f>
        <v>11.965965000000006</v>
      </c>
      <c r="AO9" s="89">
        <f>HLOOKUP(AO$3,'Inputs  Base0'!$C$197:$BJ$198,2)*'Inputs  Base0'!$H$114</f>
        <v>9.9716375000000053</v>
      </c>
      <c r="AP9" s="89">
        <f>HLOOKUP(AP$3,'Inputs  Base0'!$C$197:$BJ$198,2)*'Inputs  Base0'!$H$114</f>
        <v>9.9716375000000053</v>
      </c>
      <c r="AQ9" s="89">
        <f>HLOOKUP(AQ$3,'Inputs  Base0'!$C$197:$BJ$198,2)*'Inputs  Base0'!$H$114</f>
        <v>9.9716375000000053</v>
      </c>
      <c r="AR9" s="89">
        <f>HLOOKUP(AR$3,'Inputs  Base0'!$C$197:$BJ$198,2)*'Inputs  Base0'!$H$114</f>
        <v>9.9716375000000053</v>
      </c>
      <c r="AS9" s="89">
        <f>HLOOKUP(AS$3,'Inputs  Base0'!$C$197:$BJ$198,2)*'Inputs  Base0'!$H$114</f>
        <v>9.9716375000000053</v>
      </c>
      <c r="AT9" s="89">
        <f>HLOOKUP(AT$3,'Inputs  Base0'!$C$197:$BJ$198,2)*'Inputs  Base0'!$H$114</f>
        <v>9.9716375000000053</v>
      </c>
      <c r="AU9" s="89">
        <f>HLOOKUP(AU$3,'Inputs  Base0'!$C$197:$BJ$198,2)*'Inputs  Base0'!$H$114</f>
        <v>11.965965000000006</v>
      </c>
      <c r="AV9" s="89">
        <f>HLOOKUP(AV$3,'Inputs  Base0'!$C$197:$BJ$198,2)*'Inputs  Base0'!$H$114</f>
        <v>11.965965000000006</v>
      </c>
      <c r="AW9" s="89">
        <f>HLOOKUP(AW$3,'Inputs  Base0'!$C$197:$BJ$198,2)*'Inputs  Base0'!$H$114</f>
        <v>11.965965000000006</v>
      </c>
      <c r="AX9" s="89">
        <f>HLOOKUP(AX$3,'Inputs  Base0'!$C$197:$BJ$198,2)*'Inputs  Base0'!$H$114</f>
        <v>11.965965000000006</v>
      </c>
      <c r="AY9" s="89">
        <f>HLOOKUP(AY$3,'Inputs  Base0'!$C$197:$BJ$198,2)*'Inputs  Base0'!$H$114</f>
        <v>11.965965000000006</v>
      </c>
      <c r="AZ9" s="89">
        <f>HLOOKUP(AZ$3,'Inputs  Base0'!$C$197:$BJ$198,2)*'Inputs  Base0'!$H$114</f>
        <v>11.965965000000006</v>
      </c>
      <c r="BA9" s="89">
        <f>HLOOKUP(BA$3,'Inputs  Base0'!$C$197:$BJ$198,2)*'Inputs  Base0'!$H$114</f>
        <v>11.965965000000006</v>
      </c>
      <c r="BB9" s="89">
        <f>HLOOKUP(BB$3,'Inputs  Base0'!$C$197:$BJ$198,2)*'Inputs  Base0'!$H$114</f>
        <v>11.965965000000006</v>
      </c>
      <c r="BC9" s="89">
        <f>HLOOKUP(BC$3,'Inputs  Base0'!$C$197:$BJ$198,2)*'Inputs  Base0'!$H$114</f>
        <v>11.965965000000006</v>
      </c>
      <c r="BD9" s="89">
        <f>HLOOKUP(BD$3,'Inputs  Base0'!$C$197:$BJ$198,2)*'Inputs  Base0'!$H$114</f>
        <v>11.965965000000006</v>
      </c>
      <c r="BE9" s="89">
        <f>HLOOKUP(BE$3,'Inputs  Base0'!$C$197:$BJ$198,2)*'Inputs  Base0'!$H$114</f>
        <v>11.965965000000006</v>
      </c>
      <c r="BF9" s="89">
        <f>HLOOKUP(BF$3,'Inputs  Base0'!$C$197:$BJ$198,2)*'Inputs  Base0'!$H$114</f>
        <v>11.965965000000006</v>
      </c>
      <c r="BG9" s="89">
        <f>HLOOKUP(BG$3,'Inputs  Base0'!$C$197:$BJ$198,2)*'Inputs  Base0'!$H$114</f>
        <v>9.9716375000000053</v>
      </c>
      <c r="BH9" s="89">
        <f>HLOOKUP(BH$3,'Inputs  Base0'!$C$197:$BJ$198,2)*'Inputs  Base0'!$H$114</f>
        <v>9.9716375000000053</v>
      </c>
      <c r="BI9" s="89">
        <f>HLOOKUP(BI$3,'Inputs  Base0'!$C$197:$BJ$198,2)*'Inputs  Base0'!$H$114</f>
        <v>9.9716375000000053</v>
      </c>
      <c r="BJ9" s="89">
        <f>HLOOKUP(BJ$3,'Inputs  Base0'!$C$197:$BJ$198,2)*'Inputs  Base0'!$H$114</f>
        <v>9.9716375000000053</v>
      </c>
      <c r="BK9" s="89">
        <f>HLOOKUP(BK$3,'Inputs  Base0'!$C$197:$BJ$198,2)*'Inputs  Base0'!$H$114</f>
        <v>9.9716375000000053</v>
      </c>
      <c r="BL9" s="89">
        <f>HLOOKUP(BL$3,'Inputs  Base0'!$C$197:$BJ$198,2)*'Inputs  Base0'!$H$114</f>
        <v>9.9716375000000053</v>
      </c>
      <c r="BM9" s="89">
        <f>HLOOKUP(BM$3,'Inputs  Base0'!$C$197:$BJ$198,2)*'Inputs  Base0'!$H$114</f>
        <v>0</v>
      </c>
      <c r="BN9" s="89">
        <f>HLOOKUP(BN$3,'Inputs  Base0'!$C$197:$BJ$198,2)*'Inputs  Base0'!$H$114</f>
        <v>0</v>
      </c>
      <c r="BO9" s="89">
        <f>HLOOKUP(BO$3,'Inputs  Base0'!$C$197:$BJ$198,2)*'Inputs  Base0'!$H$114</f>
        <v>0</v>
      </c>
      <c r="BP9" s="89">
        <f>HLOOKUP(BP$3,'Inputs  Base0'!$C$197:$BJ$198,2)*'Inputs  Base0'!$H$114</f>
        <v>0</v>
      </c>
      <c r="BQ9" s="89">
        <f>HLOOKUP(BQ$3,'Inputs  Base0'!$C$197:$BJ$198,2)*'Inputs  Base0'!$H$114</f>
        <v>0</v>
      </c>
      <c r="BR9" s="89">
        <f>HLOOKUP(BR$3,'Inputs  Base0'!$C$197:$BJ$198,2)*'Inputs  Base0'!$H$114</f>
        <v>0</v>
      </c>
      <c r="BS9" s="89">
        <f>HLOOKUP(BS$3,'Inputs  Base0'!$C$197:$BJ$198,2)*'Inputs  Base0'!$H$114</f>
        <v>0</v>
      </c>
      <c r="BT9" s="89">
        <f>HLOOKUP(BT$3,'Inputs  Base0'!$C$197:$BJ$198,2)*'Inputs  Base0'!$H$114</f>
        <v>0</v>
      </c>
      <c r="BU9" s="89">
        <f>HLOOKUP(BU$3,'Inputs  Base0'!$C$197:$BJ$198,2)*'Inputs  Base0'!$H$114</f>
        <v>0</v>
      </c>
      <c r="BV9" s="89">
        <f>HLOOKUP(BV$3,'Inputs  Base0'!$C$197:$BJ$198,2)*'Inputs  Base0'!$H$114</f>
        <v>0</v>
      </c>
      <c r="BW9" s="89">
        <f>HLOOKUP(BW$3,'Inputs  Base0'!$C$197:$BJ$198,2)*'Inputs  Base0'!$H$114</f>
        <v>0</v>
      </c>
      <c r="BX9" s="89">
        <f>HLOOKUP(BX$3,'Inputs  Base0'!$C$197:$BJ$198,2)*'Inputs  Base0'!$H$114</f>
        <v>0</v>
      </c>
      <c r="BY9" s="89">
        <f>HLOOKUP(BY$3,'Inputs  Base0'!$C$197:$BJ$198,2)*'Inputs  Base0'!$H$114</f>
        <v>0</v>
      </c>
      <c r="BZ9" s="89">
        <f>HLOOKUP(BZ$3,'Inputs  Base0'!$C$197:$BJ$198,2)*'Inputs  Base0'!$H$114</f>
        <v>0</v>
      </c>
      <c r="CA9" s="89">
        <f>HLOOKUP(CA$3,'Inputs  Base0'!$C$197:$BJ$198,2)*'Inputs  Base0'!$H$114</f>
        <v>0</v>
      </c>
      <c r="CB9" s="89">
        <f>HLOOKUP(CB$3,'Inputs  Base0'!$C$197:$BJ$198,2)*'Inputs  Base0'!$H$114</f>
        <v>0</v>
      </c>
      <c r="CC9" s="89">
        <f>HLOOKUP(CC$3,'Inputs  Base0'!$C$197:$BJ$198,2)*'Inputs  Base0'!$H$114</f>
        <v>0</v>
      </c>
      <c r="CD9" s="89">
        <f>HLOOKUP(CD$3,'Inputs  Base0'!$C$197:$BJ$198,2)*'Inputs  Base0'!$H$114</f>
        <v>0</v>
      </c>
      <c r="CE9" s="89">
        <f>HLOOKUP(CE$3,'Inputs  Base0'!$C$197:$BJ$198,2)*'Inputs  Base0'!$H$114</f>
        <v>0</v>
      </c>
      <c r="CF9" s="89">
        <f>HLOOKUP(CF$3,'Inputs  Base0'!$C$197:$BJ$198,2)*'Inputs  Base0'!$H$114</f>
        <v>0</v>
      </c>
      <c r="CG9" s="89">
        <f>HLOOKUP(CG$3,'Inputs  Base0'!$C$197:$BJ$198,2)*'Inputs  Base0'!$H$114</f>
        <v>0</v>
      </c>
      <c r="CH9" s="89">
        <f>HLOOKUP(CH$3,'Inputs  Base0'!$C$197:$BJ$198,2)*'Inputs  Base0'!$H$114</f>
        <v>0</v>
      </c>
      <c r="CI9" s="89">
        <f>HLOOKUP(CI$3,'Inputs  Base0'!$C$197:$BJ$198,2)*'Inputs  Base0'!$H$114</f>
        <v>0</v>
      </c>
      <c r="CJ9" s="89">
        <f>HLOOKUP(CJ$3,'Inputs  Base0'!$C$197:$BJ$198,2)*'Inputs  Base0'!$H$114</f>
        <v>0</v>
      </c>
      <c r="CK9" s="89">
        <f>HLOOKUP(CK$3,'Inputs  Base0'!$C$197:$BJ$198,2)*'Inputs  Base0'!$H$114</f>
        <v>0</v>
      </c>
      <c r="CL9" s="89">
        <f>HLOOKUP(CL$3,'Inputs  Base0'!$C$197:$BJ$198,2)*'Inputs  Base0'!$H$114</f>
        <v>0</v>
      </c>
      <c r="CM9" s="89">
        <f>HLOOKUP(CM$3,'Inputs  Base0'!$C$197:$BJ$198,2)*'Inputs  Base0'!$H$114</f>
        <v>0</v>
      </c>
      <c r="CN9" s="89">
        <f>HLOOKUP(CN$3,'Inputs  Base0'!$C$197:$BJ$198,2)*'Inputs  Base0'!$H$114</f>
        <v>0</v>
      </c>
      <c r="CO9" s="89">
        <f>HLOOKUP(CO$3,'Inputs  Base0'!$C$197:$BJ$198,2)*'Inputs  Base0'!$H$114</f>
        <v>0</v>
      </c>
      <c r="CP9" s="89">
        <f>HLOOKUP(CP$3,'Inputs  Base0'!$C$197:$BJ$198,2)*'Inputs  Base0'!$H$114</f>
        <v>0</v>
      </c>
      <c r="CQ9" s="89">
        <f>HLOOKUP(CQ$3,'Inputs  Base0'!$C$197:$BJ$198,2)*'Inputs  Base0'!$H$114</f>
        <v>0</v>
      </c>
      <c r="CR9" s="89">
        <f>HLOOKUP(CR$3,'Inputs  Base0'!$C$197:$BJ$198,2)*'Inputs  Base0'!$H$114</f>
        <v>0</v>
      </c>
      <c r="CS9" s="89">
        <f>HLOOKUP(CS$3,'Inputs  Base0'!$C$197:$BJ$198,2)*'Inputs  Base0'!$H$114</f>
        <v>0</v>
      </c>
      <c r="CT9" s="89">
        <f>HLOOKUP(CT$3,'Inputs  Base0'!$C$197:$BJ$198,2)*'Inputs  Base0'!$H$114</f>
        <v>0</v>
      </c>
      <c r="CU9" s="89">
        <f>HLOOKUP(CU$3,'Inputs  Base0'!$C$197:$BJ$198,2)*'Inputs  Base0'!$H$114</f>
        <v>0</v>
      </c>
      <c r="CV9" s="89">
        <f>HLOOKUP(CV$3,'Inputs  Base0'!$C$197:$BJ$198,2)*'Inputs  Base0'!$H$114</f>
        <v>0</v>
      </c>
      <c r="CW9" s="89">
        <f>HLOOKUP(CW$3,'Inputs  Base0'!$C$197:$BJ$198,2)*'Inputs  Base0'!$H$114</f>
        <v>0</v>
      </c>
      <c r="CX9" s="89">
        <f>HLOOKUP(CX$3,'Inputs  Base0'!$C$197:$BJ$198,2)*'Inputs  Base0'!$H$114</f>
        <v>0</v>
      </c>
      <c r="CY9" s="89">
        <f>HLOOKUP(CY$3,'Inputs  Base0'!$C$197:$BJ$198,2)*'Inputs  Base0'!$H$114</f>
        <v>0</v>
      </c>
      <c r="CZ9" s="89">
        <f>HLOOKUP(CZ$3,'Inputs  Base0'!$C$197:$BJ$198,2)*'Inputs  Base0'!$H$114</f>
        <v>0</v>
      </c>
      <c r="DA9" s="89">
        <f>HLOOKUP(DA$3,'Inputs  Base0'!$C$197:$BJ$198,2)*'Inputs  Base0'!$H$114</f>
        <v>0</v>
      </c>
      <c r="DB9" s="89">
        <f>HLOOKUP(DB$3,'Inputs  Base0'!$C$197:$BJ$198,2)*'Inputs  Base0'!$H$114</f>
        <v>0</v>
      </c>
      <c r="DC9" s="89">
        <f>HLOOKUP(DC$3,'Inputs  Base0'!$C$197:$BJ$198,2)*'Inputs  Base0'!$H$114</f>
        <v>0</v>
      </c>
      <c r="DD9" s="89">
        <f>HLOOKUP(DD$3,'Inputs  Base0'!$C$197:$BJ$198,2)*'Inputs  Base0'!$H$114</f>
        <v>0</v>
      </c>
      <c r="DE9" s="89">
        <f>HLOOKUP(DE$3,'Inputs  Base0'!$C$197:$BJ$198,2)*'Inputs  Base0'!$H$114</f>
        <v>0</v>
      </c>
      <c r="DF9" s="89">
        <f>HLOOKUP(DF$3,'Inputs  Base0'!$C$197:$BJ$198,2)*'Inputs  Base0'!$H$114</f>
        <v>0</v>
      </c>
      <c r="DG9" s="89">
        <f>HLOOKUP(DG$3,'Inputs  Base0'!$C$197:$BJ$198,2)*'Inputs  Base0'!$H$114</f>
        <v>0</v>
      </c>
      <c r="DH9" s="89">
        <f>HLOOKUP(DH$3,'Inputs  Base0'!$C$197:$BJ$198,2)*'Inputs  Base0'!$H$114</f>
        <v>0</v>
      </c>
      <c r="DI9" s="89">
        <f>HLOOKUP(DI$3,'Inputs  Base0'!$C$197:$BJ$198,2)*'Inputs  Base0'!$H$114</f>
        <v>0</v>
      </c>
      <c r="DJ9" s="89">
        <f>HLOOKUP(DJ$3,'Inputs  Base0'!$C$197:$BJ$198,2)*'Inputs  Base0'!$H$114</f>
        <v>0</v>
      </c>
      <c r="DK9" s="89">
        <f>HLOOKUP(DK$3,'Inputs  Base0'!$C$197:$BJ$198,2)*'Inputs  Base0'!$H$114</f>
        <v>0</v>
      </c>
      <c r="DL9" s="89">
        <f>HLOOKUP(DL$3,'Inputs  Base0'!$C$197:$BJ$198,2)*'Inputs  Base0'!$H$114</f>
        <v>0</v>
      </c>
      <c r="DM9" s="89">
        <f>HLOOKUP(DM$3,'Inputs  Base0'!$C$197:$BJ$198,2)*'Inputs  Base0'!$H$114</f>
        <v>0</v>
      </c>
      <c r="DN9" s="89">
        <f>HLOOKUP(DN$3,'Inputs  Base0'!$C$197:$BJ$198,2)*'Inputs  Base0'!$H$114</f>
        <v>0</v>
      </c>
      <c r="DO9" s="89">
        <f>HLOOKUP(DO$3,'Inputs  Base0'!$C$197:$BJ$198,2)*'Inputs  Base0'!$H$114</f>
        <v>0</v>
      </c>
      <c r="DP9" s="89">
        <f>HLOOKUP(DP$3,'Inputs  Base0'!$C$197:$BJ$198,2)*'Inputs  Base0'!$H$114</f>
        <v>0</v>
      </c>
    </row>
    <row r="10" spans="1:120" s="189" customFormat="1" ht="14.25" hidden="1" outlineLevel="1">
      <c r="B10" s="190" t="str">
        <f>CONCATENATE('Inputs  Base0'!$A$351,'Inputs  Base0'!$B$114)</f>
        <v>boleto $ - Dptos PLAN CONTADO</v>
      </c>
      <c r="C10" s="88">
        <f t="shared" si="6"/>
        <v>87447621.534933299</v>
      </c>
      <c r="D10" s="191"/>
      <c r="E10" s="191"/>
      <c r="F10" s="191"/>
      <c r="G10" s="191"/>
      <c r="H10" s="191"/>
      <c r="I10" s="191"/>
      <c r="J10" s="191"/>
      <c r="K10" s="191"/>
      <c r="L10" s="191"/>
      <c r="M10" s="191"/>
      <c r="N10" s="191"/>
      <c r="O10" s="191"/>
      <c r="P10" s="191"/>
      <c r="Q10" s="191"/>
      <c r="R10" s="191"/>
      <c r="S10" s="191"/>
      <c r="T10" s="191"/>
      <c r="U10" s="191"/>
      <c r="V10" s="191"/>
      <c r="W10" s="191"/>
      <c r="X10" s="191"/>
      <c r="Y10" s="191"/>
      <c r="Z10" s="191"/>
      <c r="AA10" s="191"/>
      <c r="AB10" s="191"/>
      <c r="AC10" s="89">
        <f>+AC7*'Inputs  Base0'!$C$150</f>
        <v>2681599.3651967552</v>
      </c>
      <c r="AD10" s="89">
        <f>+AD7*'Inputs  Base0'!$C$150</f>
        <v>2681599.3651967552</v>
      </c>
      <c r="AE10" s="89">
        <f>+AE7*'Inputs  Base0'!$C$150</f>
        <v>2681599.3651967552</v>
      </c>
      <c r="AF10" s="89">
        <f>+AF7*'Inputs  Base0'!$C$150</f>
        <v>2681599.3651967552</v>
      </c>
      <c r="AG10" s="89">
        <f>+AG7*'Inputs  Base0'!$C$150</f>
        <v>2914781.918692125</v>
      </c>
      <c r="AH10" s="89">
        <f>+AH7*'Inputs  Base0'!$C$150</f>
        <v>2914781.918692125</v>
      </c>
      <c r="AI10" s="89">
        <f>+AI7*'Inputs  Base0'!$C$150</f>
        <v>2498384.5017361068</v>
      </c>
      <c r="AJ10" s="89">
        <f>+AJ7*'Inputs  Base0'!$C$150</f>
        <v>2498384.5017361068</v>
      </c>
      <c r="AK10" s="89">
        <f>+AK7*'Inputs  Base0'!$C$150</f>
        <v>2498384.5017361068</v>
      </c>
      <c r="AL10" s="89">
        <f>+AL7*'Inputs  Base0'!$C$150</f>
        <v>2498384.5017361068</v>
      </c>
      <c r="AM10" s="89">
        <f>+AM7*'Inputs  Base0'!$C$150</f>
        <v>2498384.5017361068</v>
      </c>
      <c r="AN10" s="89">
        <f>+AN7*'Inputs  Base0'!$C$150</f>
        <v>2498384.5017361068</v>
      </c>
      <c r="AO10" s="89">
        <f>+AO7*'Inputs  Base0'!$C$150</f>
        <v>2081987.0847800891</v>
      </c>
      <c r="AP10" s="89">
        <f>+AP7*'Inputs  Base0'!$C$150</f>
        <v>2081987.0847800891</v>
      </c>
      <c r="AQ10" s="89">
        <f>+AQ7*'Inputs  Base0'!$C$150</f>
        <v>2081987.0847800891</v>
      </c>
      <c r="AR10" s="89">
        <f>+AR7*'Inputs  Base0'!$C$150</f>
        <v>2081987.0847800891</v>
      </c>
      <c r="AS10" s="89">
        <f>+AS7*'Inputs  Base0'!$C$150</f>
        <v>2081987.0847800891</v>
      </c>
      <c r="AT10" s="89">
        <f>+AT7*'Inputs  Base0'!$C$150</f>
        <v>2081987.0847800891</v>
      </c>
      <c r="AU10" s="89">
        <f>+AU7*'Inputs  Base0'!$C$150</f>
        <v>2498384.5017361068</v>
      </c>
      <c r="AV10" s="89">
        <f>+AV7*'Inputs  Base0'!$C$150</f>
        <v>2498384.5017361068</v>
      </c>
      <c r="AW10" s="89">
        <f>+AW7*'Inputs  Base0'!$C$150</f>
        <v>2560844.1142795095</v>
      </c>
      <c r="AX10" s="89">
        <f>+AX7*'Inputs  Base0'!$C$150</f>
        <v>2560844.1142795095</v>
      </c>
      <c r="AY10" s="89">
        <f>+AY7*'Inputs  Base0'!$C$150</f>
        <v>2560844.1142795095</v>
      </c>
      <c r="AZ10" s="89">
        <f>+AZ7*'Inputs  Base0'!$C$150</f>
        <v>2560844.1142795095</v>
      </c>
      <c r="BA10" s="89">
        <f>+BA7*'Inputs  Base0'!$C$150</f>
        <v>2560844.1142795095</v>
      </c>
      <c r="BB10" s="89">
        <f>+BB7*'Inputs  Base0'!$C$150</f>
        <v>2560844.1142795095</v>
      </c>
      <c r="BC10" s="89">
        <f>+BC7*'Inputs  Base0'!$C$150</f>
        <v>2560844.1142795095</v>
      </c>
      <c r="BD10" s="89">
        <f>+BD7*'Inputs  Base0'!$C$150</f>
        <v>2560844.1142795095</v>
      </c>
      <c r="BE10" s="89">
        <f>+BE7*'Inputs  Base0'!$C$150</f>
        <v>2560844.1142795095</v>
      </c>
      <c r="BF10" s="89">
        <f>+BF7*'Inputs  Base0'!$C$150</f>
        <v>2560844.1142795095</v>
      </c>
      <c r="BG10" s="89">
        <f>+BG7*'Inputs  Base0'!$C$150</f>
        <v>2134036.7618995914</v>
      </c>
      <c r="BH10" s="89">
        <f>+BH7*'Inputs  Base0'!$C$150</f>
        <v>2134036.7618995914</v>
      </c>
      <c r="BI10" s="89">
        <f>+BI7*'Inputs  Base0'!$C$150</f>
        <v>2134036.7618995914</v>
      </c>
      <c r="BJ10" s="89">
        <f>+BJ7*'Inputs  Base0'!$C$150</f>
        <v>2134036.7618995914</v>
      </c>
      <c r="BK10" s="89">
        <f>+BK7*'Inputs  Base0'!$C$150</f>
        <v>2134036.7618995914</v>
      </c>
      <c r="BL10" s="89">
        <f>+BL7*'Inputs  Base0'!$C$150</f>
        <v>2134036.7618995914</v>
      </c>
      <c r="BM10" s="89">
        <f>+BM7*'Inputs  Base0'!$C$150</f>
        <v>0</v>
      </c>
      <c r="BN10" s="89">
        <f>+BN7*'Inputs  Base0'!$C$150</f>
        <v>0</v>
      </c>
      <c r="BO10" s="89">
        <f>+BO7*'Inputs  Base0'!$C$150</f>
        <v>0</v>
      </c>
      <c r="BP10" s="89">
        <f>+BP7*'Inputs  Base0'!$C$150</f>
        <v>0</v>
      </c>
      <c r="BQ10" s="89">
        <f>+BQ7*'Inputs  Base0'!$C$150</f>
        <v>0</v>
      </c>
      <c r="BR10" s="89">
        <f>+BR7*'Inputs  Base0'!$C$150</f>
        <v>0</v>
      </c>
      <c r="BS10" s="89">
        <f>+BS7*'Inputs  Base0'!$C$150</f>
        <v>0</v>
      </c>
      <c r="BT10" s="89">
        <f>+BT7*'Inputs  Base0'!$C$150</f>
        <v>0</v>
      </c>
      <c r="BU10" s="89">
        <f>+BU7*'Inputs  Base0'!$C$150</f>
        <v>0</v>
      </c>
      <c r="BV10" s="89">
        <f>+BV7*'Inputs  Base0'!$C$150</f>
        <v>0</v>
      </c>
      <c r="BW10" s="89">
        <f>+BW7*'Inputs  Base0'!$C$150</f>
        <v>0</v>
      </c>
      <c r="BX10" s="89">
        <f>+BX7*'Inputs  Base0'!$C$150</f>
        <v>0</v>
      </c>
      <c r="BY10" s="89">
        <f>+BY7*'Inputs  Base0'!$C$150</f>
        <v>0</v>
      </c>
      <c r="BZ10" s="89">
        <f>+BZ7*'Inputs  Base0'!$C$150</f>
        <v>0</v>
      </c>
      <c r="CA10" s="89">
        <f>+CA7*'Inputs  Base0'!$C$150</f>
        <v>0</v>
      </c>
      <c r="CB10" s="89">
        <f>+CB7*'Inputs  Base0'!$C$150</f>
        <v>0</v>
      </c>
      <c r="CC10" s="89">
        <f>+CC7*'Inputs  Base0'!$C$150</f>
        <v>0</v>
      </c>
      <c r="CD10" s="89">
        <f>+CD7*'Inputs  Base0'!$C$150</f>
        <v>0</v>
      </c>
      <c r="CE10" s="89">
        <f>+CE7*'Inputs  Base0'!$C$150</f>
        <v>0</v>
      </c>
      <c r="CF10" s="89">
        <f>+CF7*'Inputs  Base0'!$C$150</f>
        <v>0</v>
      </c>
      <c r="CG10" s="89">
        <f>+CG7*'Inputs  Base0'!$C$150</f>
        <v>0</v>
      </c>
      <c r="CH10" s="89">
        <f>+CH7*'Inputs  Base0'!$C$150</f>
        <v>0</v>
      </c>
      <c r="CI10" s="89">
        <f>+CI7*'Inputs  Base0'!$C$150</f>
        <v>0</v>
      </c>
      <c r="CJ10" s="89">
        <f>+CJ7*'Inputs  Base0'!$C$150</f>
        <v>0</v>
      </c>
      <c r="CK10" s="89">
        <f>+CK7*'Inputs  Base0'!$C$150</f>
        <v>0</v>
      </c>
      <c r="CL10" s="89">
        <f>+CL7*'Inputs  Base0'!$C$150</f>
        <v>0</v>
      </c>
      <c r="CM10" s="89">
        <f>+CM7*'Inputs  Base0'!$C$150</f>
        <v>0</v>
      </c>
      <c r="CN10" s="89">
        <f>+CN7*'Inputs  Base0'!$C$150</f>
        <v>0</v>
      </c>
      <c r="CO10" s="89">
        <f>+CO7*'Inputs  Base0'!$C$150</f>
        <v>0</v>
      </c>
      <c r="CP10" s="89">
        <f>+CP7*'Inputs  Base0'!$C$150</f>
        <v>0</v>
      </c>
      <c r="CQ10" s="89">
        <f>+CQ7*'Inputs  Base0'!$C$150</f>
        <v>0</v>
      </c>
      <c r="CR10" s="89">
        <f>+CR7*'Inputs  Base0'!$C$150</f>
        <v>0</v>
      </c>
      <c r="CS10" s="89">
        <f>+CS7*'Inputs  Base0'!$C$150</f>
        <v>0</v>
      </c>
      <c r="CT10" s="89">
        <f>+CT7*'Inputs  Base0'!$C$150</f>
        <v>0</v>
      </c>
      <c r="CU10" s="89">
        <f>+CU7*'Inputs  Base0'!$C$150</f>
        <v>0</v>
      </c>
      <c r="CV10" s="89">
        <f>+CV7*'Inputs  Base0'!$C$150</f>
        <v>0</v>
      </c>
      <c r="CW10" s="89">
        <f>+CW7*'Inputs  Base0'!$C$150</f>
        <v>0</v>
      </c>
      <c r="CX10" s="89">
        <f>+CX7*'Inputs  Base0'!$C$150</f>
        <v>0</v>
      </c>
      <c r="CY10" s="89">
        <f>+CY7*'Inputs  Base0'!$C$150</f>
        <v>0</v>
      </c>
      <c r="CZ10" s="89">
        <f>+CZ7*'Inputs  Base0'!$C$150</f>
        <v>0</v>
      </c>
      <c r="DA10" s="89">
        <f>+DA7*'Inputs  Base0'!$C$150</f>
        <v>0</v>
      </c>
      <c r="DB10" s="89">
        <f>+DB7*'Inputs  Base0'!$C$150</f>
        <v>0</v>
      </c>
      <c r="DC10" s="89">
        <f>+DC7*'Inputs  Base0'!$C$150</f>
        <v>0</v>
      </c>
      <c r="DD10" s="89">
        <f>+DD7*'Inputs  Base0'!$C$150</f>
        <v>0</v>
      </c>
      <c r="DE10" s="89">
        <f>+DE7*'Inputs  Base0'!$C$150</f>
        <v>0</v>
      </c>
      <c r="DF10" s="89">
        <f>+DF7*'Inputs  Base0'!$C$150</f>
        <v>0</v>
      </c>
      <c r="DG10" s="89">
        <f>+DG7*'Inputs  Base0'!$C$150</f>
        <v>0</v>
      </c>
      <c r="DH10" s="89">
        <f>+DH7*'Inputs  Base0'!$C$150</f>
        <v>0</v>
      </c>
      <c r="DI10" s="89">
        <f>+DI7*'Inputs  Base0'!$C$150</f>
        <v>0</v>
      </c>
      <c r="DJ10" s="89">
        <f>+DJ7*'Inputs  Base0'!$C$150</f>
        <v>0</v>
      </c>
      <c r="DK10" s="89">
        <f>+DK7*'Inputs  Base0'!$C$150</f>
        <v>0</v>
      </c>
      <c r="DL10" s="89">
        <f>+DL7*'Inputs  Base0'!$C$150</f>
        <v>0</v>
      </c>
      <c r="DM10" s="89">
        <f>+DM7*'Inputs  Base0'!$C$150</f>
        <v>0</v>
      </c>
      <c r="DN10" s="89">
        <f>+DN7*'Inputs  Base0'!$C$150</f>
        <v>0</v>
      </c>
      <c r="DO10" s="89">
        <f>+DO7*'Inputs  Base0'!$C$150</f>
        <v>0</v>
      </c>
      <c r="DP10" s="89">
        <f>+DP7*'Inputs  Base0'!$C$150</f>
        <v>0</v>
      </c>
    </row>
    <row r="11" spans="1:120" s="189" customFormat="1" ht="14.25" hidden="1" outlineLevel="1">
      <c r="B11" s="190" t="str">
        <f>CONCATENATE('Inputs  Base0'!$A$352,'Inputs  Base0'!$B$114)</f>
        <v>cuotas pre-entrega $ - Dptos PLAN CONTADO</v>
      </c>
      <c r="C11" s="88">
        <f t="shared" si="6"/>
        <v>0</v>
      </c>
      <c r="D11" s="191"/>
      <c r="E11" s="191"/>
      <c r="F11" s="191"/>
      <c r="G11" s="191"/>
      <c r="H11" s="191"/>
      <c r="I11" s="191"/>
      <c r="J11" s="191"/>
      <c r="K11" s="191"/>
      <c r="L11" s="191"/>
      <c r="M11" s="191"/>
      <c r="N11" s="191"/>
      <c r="O11" s="191"/>
      <c r="P11" s="191"/>
      <c r="Q11" s="191"/>
      <c r="R11" s="191"/>
      <c r="S11" s="191"/>
      <c r="T11" s="191"/>
      <c r="U11" s="191"/>
      <c r="V11" s="191"/>
      <c r="W11" s="191"/>
      <c r="X11" s="191"/>
      <c r="Y11" s="191"/>
      <c r="Z11" s="191"/>
      <c r="AA11" s="191"/>
      <c r="AB11" s="191"/>
      <c r="AC11" s="89">
        <v>0</v>
      </c>
      <c r="AD11" s="89">
        <f>IFERROR((AC7/AC$352*'Inputs  Base0'!$C$152)+'CF+EERR  Base0'!AC11,0)</f>
        <v>0</v>
      </c>
      <c r="AE11" s="89">
        <f>IFERROR((AD7/AD$352*'Inputs  Base0'!$C$152)+'CF+EERR  Base0'!AD11,0)</f>
        <v>0</v>
      </c>
      <c r="AF11" s="89">
        <f>IFERROR((AE7/AE$352*'Inputs  Base0'!$C$152)+'CF+EERR  Base0'!AE11,0)</f>
        <v>0</v>
      </c>
      <c r="AG11" s="89">
        <f>IFERROR((AF7/AF$352*'Inputs  Base0'!$C$152)+'CF+EERR  Base0'!AF11,0)</f>
        <v>0</v>
      </c>
      <c r="AH11" s="89">
        <f>IFERROR((AG7/AG$352*'Inputs  Base0'!$C$152)+'CF+EERR  Base0'!AG11,0)</f>
        <v>0</v>
      </c>
      <c r="AI11" s="89">
        <f>IFERROR((AH7/AH$352*'Inputs  Base0'!$C$152)+'CF+EERR  Base0'!AH11,0)</f>
        <v>0</v>
      </c>
      <c r="AJ11" s="89">
        <f>IFERROR((AI7/AI$352*'Inputs  Base0'!$C$152)+'CF+EERR  Base0'!AI11,0)</f>
        <v>0</v>
      </c>
      <c r="AK11" s="89">
        <f>IFERROR((AJ7/AJ$352*'Inputs  Base0'!$C$152)+'CF+EERR  Base0'!AJ11,0)</f>
        <v>0</v>
      </c>
      <c r="AL11" s="89">
        <f>IFERROR((AK7/AK$352*'Inputs  Base0'!$C$152)+'CF+EERR  Base0'!AK11,0)</f>
        <v>0</v>
      </c>
      <c r="AM11" s="89">
        <f>IFERROR((AL7/AL$352*'Inputs  Base0'!$C$152)+'CF+EERR  Base0'!AL11,0)</f>
        <v>0</v>
      </c>
      <c r="AN11" s="89">
        <f>IFERROR((AM7/AM$352*'Inputs  Base0'!$C$152)+'CF+EERR  Base0'!AM11,0)</f>
        <v>0</v>
      </c>
      <c r="AO11" s="89">
        <f>IFERROR((AN7/AN$352*'Inputs  Base0'!$C$152)+'CF+EERR  Base0'!AN11,0)</f>
        <v>0</v>
      </c>
      <c r="AP11" s="89">
        <f>IFERROR((AO7/AO$352*'Inputs  Base0'!$C$152)+'CF+EERR  Base0'!AO11,0)</f>
        <v>0</v>
      </c>
      <c r="AQ11" s="89">
        <f>IFERROR((AP7/AP$352*'Inputs  Base0'!$C$152)+'CF+EERR  Base0'!AP11,0)</f>
        <v>0</v>
      </c>
      <c r="AR11" s="89">
        <f>IFERROR((AQ7/AQ$352*'Inputs  Base0'!$C$152)+'CF+EERR  Base0'!AQ11,0)</f>
        <v>0</v>
      </c>
      <c r="AS11" s="89">
        <f>IFERROR((AR7/AR$352*'Inputs  Base0'!$C$152)+'CF+EERR  Base0'!AR11,0)</f>
        <v>0</v>
      </c>
      <c r="AT11" s="89">
        <f>IFERROR((AS7/AS$352*'Inputs  Base0'!$C$152)+'CF+EERR  Base0'!AS11,0)</f>
        <v>0</v>
      </c>
      <c r="AU11" s="89">
        <f>IFERROR((AT7/AT$352*'Inputs  Base0'!$C$152)+'CF+EERR  Base0'!AT11,0)</f>
        <v>0</v>
      </c>
      <c r="AV11" s="89">
        <f>IFERROR((AU7/AU$352*'Inputs  Base0'!$C$152)+'CF+EERR  Base0'!AU11,0)</f>
        <v>0</v>
      </c>
      <c r="AW11" s="89">
        <f>IFERROR((AV7/AV$352*'Inputs  Base0'!$C$152)+'CF+EERR  Base0'!AV11,0)</f>
        <v>0</v>
      </c>
      <c r="AX11" s="89">
        <f>IFERROR((AW7/AW$352*'Inputs  Base0'!$C$152)+'CF+EERR  Base0'!AW11,0)</f>
        <v>0</v>
      </c>
      <c r="AY11" s="89">
        <f>IFERROR((AX7/AX$352*'Inputs  Base0'!$C$152)+'CF+EERR  Base0'!AX11,0)</f>
        <v>0</v>
      </c>
      <c r="AZ11" s="89">
        <f>IFERROR((AY7/AY$352*'Inputs  Base0'!$C$152)+'CF+EERR  Base0'!AY11,0)</f>
        <v>0</v>
      </c>
      <c r="BA11" s="89">
        <f>IFERROR((AZ7/AZ$352*'Inputs  Base0'!$C$152)+'CF+EERR  Base0'!AZ11,0)</f>
        <v>0</v>
      </c>
      <c r="BB11" s="89">
        <f>IFERROR((BA7/BA$352*'Inputs  Base0'!$C$152)+'CF+EERR  Base0'!BA11,0)</f>
        <v>0</v>
      </c>
      <c r="BC11" s="89">
        <f>IFERROR((BB7/BB$352*'Inputs  Base0'!$C$152)+'CF+EERR  Base0'!BB11,0)</f>
        <v>0</v>
      </c>
      <c r="BD11" s="89">
        <f>IFERROR((BC7/BC$352*'Inputs  Base0'!$C$152)+'CF+EERR  Base0'!BC11,0)</f>
        <v>0</v>
      </c>
      <c r="BE11" s="89">
        <f>IFERROR((BD7/BD$352*'Inputs  Base0'!$C$152)+'CF+EERR  Base0'!BD11,0)</f>
        <v>0</v>
      </c>
      <c r="BF11" s="89">
        <f>IFERROR((BE7/BE$352*'Inputs  Base0'!$C$152)+'CF+EERR  Base0'!BE11,0)</f>
        <v>0</v>
      </c>
      <c r="BG11" s="89">
        <f>IFERROR((BF7/BF$352*'Inputs  Base0'!$C$152)+'CF+EERR  Base0'!BF11,0)</f>
        <v>0</v>
      </c>
      <c r="BH11" s="89">
        <f>IFERROR((BG7/BG$352*'Inputs  Base0'!$C$152)+'CF+EERR  Base0'!BG11,0)</f>
        <v>0</v>
      </c>
      <c r="BI11" s="89">
        <f>IFERROR((BH7/BH$352*'Inputs  Base0'!$C$152)+'CF+EERR  Base0'!BH11,0)</f>
        <v>0</v>
      </c>
      <c r="BJ11" s="89">
        <f>IFERROR((BI7/BI$352*'Inputs  Base0'!$C$152)+'CF+EERR  Base0'!BI11,0)</f>
        <v>0</v>
      </c>
      <c r="BK11" s="89">
        <f>IFERROR((BJ7/BJ$352*'Inputs  Base0'!$C$152)+'CF+EERR  Base0'!BJ11,0)</f>
        <v>0</v>
      </c>
      <c r="BL11" s="89">
        <f>IFERROR((BK7/BK$352*'Inputs  Base0'!$C$152)+'CF+EERR  Base0'!BK11,0)</f>
        <v>0</v>
      </c>
      <c r="BM11" s="89">
        <f>IFERROR((BL7/BL$352*'Inputs  Base0'!$C$152)+'CF+EERR  Base0'!BL11,0)</f>
        <v>0</v>
      </c>
      <c r="BN11" s="89">
        <f>IFERROR((BM7/BM$352*'Inputs  Base0'!$C$152)+'CF+EERR  Base0'!BM11,0)</f>
        <v>0</v>
      </c>
      <c r="BO11" s="89">
        <f>IFERROR((BN7/BN$352*'Inputs  Base0'!$C$152)+'CF+EERR  Base0'!BN11,0)</f>
        <v>0</v>
      </c>
      <c r="BP11" s="89">
        <f>IFERROR((BO7/BO$352*'Inputs  Base0'!$C$152)+'CF+EERR  Base0'!BO11,0)</f>
        <v>0</v>
      </c>
      <c r="BQ11" s="89">
        <f>IFERROR((BP7/BP$352*'Inputs  Base0'!$C$152)+'CF+EERR  Base0'!BP11,0)</f>
        <v>0</v>
      </c>
      <c r="BR11" s="89">
        <f>IFERROR((BQ7/BQ$352*'Inputs  Base0'!$C$152)+'CF+EERR  Base0'!BQ11,0)</f>
        <v>0</v>
      </c>
      <c r="BS11" s="89">
        <f>IFERROR((BR7/BR$352*'Inputs  Base0'!$C$152)+'CF+EERR  Base0'!BR11,0)</f>
        <v>0</v>
      </c>
      <c r="BT11" s="89">
        <f>IFERROR((BS7/BS$352*'Inputs  Base0'!$C$152)+'CF+EERR  Base0'!BS11,0)</f>
        <v>0</v>
      </c>
      <c r="BU11" s="89">
        <f>IFERROR((BT7/BT$352*'Inputs  Base0'!$C$152)+'CF+EERR  Base0'!BT11,0)</f>
        <v>0</v>
      </c>
      <c r="BV11" s="89">
        <f>IFERROR((BU7/BU$352*'Inputs  Base0'!$C$152)+'CF+EERR  Base0'!BU11,0)</f>
        <v>0</v>
      </c>
      <c r="BW11" s="89">
        <f>IFERROR((BV7/BV$352*'Inputs  Base0'!$C$152)+'CF+EERR  Base0'!BV11,0)</f>
        <v>0</v>
      </c>
      <c r="BX11" s="89">
        <f>IFERROR((BW7/BW$352*'Inputs  Base0'!$C$152)+'CF+EERR  Base0'!BW11,0)</f>
        <v>0</v>
      </c>
      <c r="BY11" s="89">
        <f>IFERROR((BX7/BX$352*'Inputs  Base0'!$C$152)+'CF+EERR  Base0'!BX11,0)</f>
        <v>0</v>
      </c>
      <c r="BZ11" s="89">
        <f>IFERROR((BY7/BY$352*'Inputs  Base0'!$C$152)+'CF+EERR  Base0'!BY11,0)</f>
        <v>0</v>
      </c>
      <c r="CA11" s="89">
        <f>IFERROR((BZ7/BZ$352*'Inputs  Base0'!$C$152)+'CF+EERR  Base0'!BZ11,0)</f>
        <v>0</v>
      </c>
      <c r="CB11" s="89">
        <f>IFERROR((CA7/CA$352*'Inputs  Base0'!$C$152)+'CF+EERR  Base0'!CA11,0)</f>
        <v>0</v>
      </c>
      <c r="CC11" s="89">
        <f>IFERROR((CB7/CB$352*'Inputs  Base0'!$C$152)+'CF+EERR  Base0'!CB11,0)</f>
        <v>0</v>
      </c>
      <c r="CD11" s="89">
        <f>IFERROR((CC7/CC$352*'Inputs  Base0'!$C$152)+'CF+EERR  Base0'!CC11,0)</f>
        <v>0</v>
      </c>
      <c r="CE11" s="89">
        <f>IFERROR((CD7/CD$352*'Inputs  Base0'!$C$152)+'CF+EERR  Base0'!CD11,0)</f>
        <v>0</v>
      </c>
      <c r="CF11" s="89">
        <f>IFERROR((CE7/CE$352*'Inputs  Base0'!$C$152)+'CF+EERR  Base0'!CE11,0)</f>
        <v>0</v>
      </c>
      <c r="CG11" s="89">
        <f>IFERROR((CF7/CF$352*'Inputs  Base0'!$C$152)+'CF+EERR  Base0'!CF11,0)</f>
        <v>0</v>
      </c>
      <c r="CH11" s="89">
        <f>IFERROR((CG7/CG$352*'Inputs  Base0'!$C$152)+'CF+EERR  Base0'!CG11,0)</f>
        <v>0</v>
      </c>
      <c r="CI11" s="89">
        <f>IFERROR((CH7/CH$352*'Inputs  Base0'!$C$152)+'CF+EERR  Base0'!CH11,0)</f>
        <v>0</v>
      </c>
      <c r="CJ11" s="89">
        <f>IFERROR((CI7/CI$352*'Inputs  Base0'!$C$152)+'CF+EERR  Base0'!CI11,0)</f>
        <v>0</v>
      </c>
      <c r="CK11" s="89">
        <f>IFERROR((CJ7/CJ$352*'Inputs  Base0'!$C$152)+'CF+EERR  Base0'!CJ11,0)</f>
        <v>0</v>
      </c>
      <c r="CL11" s="89">
        <f>IFERROR((CK7/CK$352*'Inputs  Base0'!$C$152)+'CF+EERR  Base0'!CK11,0)</f>
        <v>0</v>
      </c>
      <c r="CM11" s="89">
        <f>IFERROR((CL7/CL$352*'Inputs  Base0'!$C$152)+'CF+EERR  Base0'!CL11,0)</f>
        <v>0</v>
      </c>
      <c r="CN11" s="89">
        <f>IFERROR((CM7/CM$352*'Inputs  Base0'!$C$152)+'CF+EERR  Base0'!CM11,0)</f>
        <v>0</v>
      </c>
      <c r="CO11" s="89">
        <f>IFERROR((CN7/CN$352*'Inputs  Base0'!$C$152)+'CF+EERR  Base0'!CN11,0)</f>
        <v>0</v>
      </c>
      <c r="CP11" s="89">
        <f>IFERROR((CO7/CO$352*'Inputs  Base0'!$C$152)+'CF+EERR  Base0'!CO11,0)</f>
        <v>0</v>
      </c>
      <c r="CQ11" s="89">
        <f>IFERROR((CP7/CP$352*'Inputs  Base0'!$C$152)+'CF+EERR  Base0'!CP11,0)</f>
        <v>0</v>
      </c>
      <c r="CR11" s="89">
        <f>IFERROR((CQ7/CQ$352*'Inputs  Base0'!$C$152)+'CF+EERR  Base0'!CQ11,0)</f>
        <v>0</v>
      </c>
      <c r="CS11" s="89">
        <f>IFERROR((CR7/CR$352*'Inputs  Base0'!$C$152)+'CF+EERR  Base0'!CR11,0)</f>
        <v>0</v>
      </c>
      <c r="CT11" s="89">
        <f>IFERROR((CS7/CS$352*'Inputs  Base0'!$C$152)+'CF+EERR  Base0'!CS11,0)</f>
        <v>0</v>
      </c>
      <c r="CU11" s="89">
        <f>IFERROR((CT7/CT$352*'Inputs  Base0'!$C$152)+'CF+EERR  Base0'!CT11,0)</f>
        <v>0</v>
      </c>
      <c r="CV11" s="89">
        <f>IFERROR((CU7/CU$352*'Inputs  Base0'!$C$152)+'CF+EERR  Base0'!CU11,0)</f>
        <v>0</v>
      </c>
      <c r="CW11" s="89">
        <f>IFERROR((CV7/CV$352*'Inputs  Base0'!$C$152)+'CF+EERR  Base0'!CV11,0)</f>
        <v>0</v>
      </c>
      <c r="CX11" s="89">
        <f>IFERROR((CW7/CW$352*'Inputs  Base0'!$C$152)+'CF+EERR  Base0'!CW11,0)</f>
        <v>0</v>
      </c>
      <c r="CY11" s="89">
        <f>IFERROR((CX7/CX$352*'Inputs  Base0'!$C$152)+'CF+EERR  Base0'!CX11,0)</f>
        <v>0</v>
      </c>
      <c r="CZ11" s="89">
        <f>IFERROR((CY7/CY$352*'Inputs  Base0'!$C$152)+'CF+EERR  Base0'!CY11,0)</f>
        <v>0</v>
      </c>
      <c r="DA11" s="89">
        <f>IFERROR((CZ7/CZ$352*'Inputs  Base0'!$C$152)+'CF+EERR  Base0'!CZ11,0)</f>
        <v>0</v>
      </c>
      <c r="DB11" s="89">
        <f>IFERROR((DA7/DA$352*'Inputs  Base0'!$C$152)+'CF+EERR  Base0'!DA11,0)</f>
        <v>0</v>
      </c>
      <c r="DC11" s="89">
        <f>IFERROR((DB7/DB$352*'Inputs  Base0'!$C$152)+'CF+EERR  Base0'!DB11,0)</f>
        <v>0</v>
      </c>
      <c r="DD11" s="89">
        <f>IFERROR((DC7/DC$352*'Inputs  Base0'!$C$152)+'CF+EERR  Base0'!DC11,0)</f>
        <v>0</v>
      </c>
      <c r="DE11" s="89">
        <f>IFERROR((DD7/DD$352*'Inputs  Base0'!$C$152)+'CF+EERR  Base0'!DD11,0)</f>
        <v>0</v>
      </c>
      <c r="DF11" s="89">
        <f>IFERROR((DE7/DE$352*'Inputs  Base0'!$C$152)+'CF+EERR  Base0'!DE11,0)</f>
        <v>0</v>
      </c>
      <c r="DG11" s="89">
        <f>IFERROR((DF7/DF$352*'Inputs  Base0'!$C$152)+'CF+EERR  Base0'!DF11,0)</f>
        <v>0</v>
      </c>
      <c r="DH11" s="89">
        <f>IFERROR((DG7/DG$352*'Inputs  Base0'!$C$152)+'CF+EERR  Base0'!DG11,0)</f>
        <v>0</v>
      </c>
      <c r="DI11" s="89">
        <f>IFERROR((DH7/DH$352*'Inputs  Base0'!$C$152)+'CF+EERR  Base0'!DH11,0)</f>
        <v>0</v>
      </c>
      <c r="DJ11" s="89">
        <f>IFERROR((DI7/DI$352*'Inputs  Base0'!$C$152)+'CF+EERR  Base0'!DI11,0)</f>
        <v>0</v>
      </c>
      <c r="DK11" s="89">
        <f>IFERROR((DJ7/DJ$352*'Inputs  Base0'!$C$152)+'CF+EERR  Base0'!DJ11,0)</f>
        <v>0</v>
      </c>
      <c r="DL11" s="89">
        <f>IFERROR((DK7/DK$352*'Inputs  Base0'!$C$152)+'CF+EERR  Base0'!DK11,0)</f>
        <v>0</v>
      </c>
      <c r="DM11" s="89">
        <f>IFERROR((DL7/DL$352*'Inputs  Base0'!$C$152)+'CF+EERR  Base0'!DL11,0)</f>
        <v>0</v>
      </c>
      <c r="DN11" s="89">
        <f>IFERROR((DM7/DM$352*'Inputs  Base0'!$C$152)+'CF+EERR  Base0'!DM11,0)</f>
        <v>0</v>
      </c>
      <c r="DO11" s="89">
        <f>IFERROR((DN7/DN$352*'Inputs  Base0'!$C$152)+'CF+EERR  Base0'!DN11,0)</f>
        <v>0</v>
      </c>
      <c r="DP11" s="89">
        <f>IFERROR((DO7/DO$352*'Inputs  Base0'!$C$152)+'CF+EERR  Base0'!DO11,0)</f>
        <v>0</v>
      </c>
    </row>
    <row r="12" spans="1:120" s="189" customFormat="1" ht="14.25" hidden="1" outlineLevel="2">
      <c r="B12" s="190" t="str">
        <f>CONCATENATE('Inputs  Base0'!$A$353,'Inputs  Base0'!$B$114)</f>
        <v>unidades entregadas - Dptos PLAN CONTADO</v>
      </c>
      <c r="C12" s="88">
        <f t="shared" si="6"/>
        <v>10.049999999999999</v>
      </c>
      <c r="D12" s="191"/>
      <c r="E12" s="191"/>
      <c r="F12" s="191"/>
      <c r="G12" s="191"/>
      <c r="H12" s="191"/>
      <c r="I12" s="191"/>
      <c r="J12" s="191"/>
      <c r="K12" s="191"/>
      <c r="L12" s="191"/>
      <c r="M12" s="191"/>
      <c r="N12" s="191"/>
      <c r="O12" s="191"/>
      <c r="P12" s="191"/>
      <c r="Q12" s="191"/>
      <c r="R12" s="191"/>
      <c r="S12" s="191"/>
      <c r="T12" s="191"/>
      <c r="U12" s="191"/>
      <c r="V12" s="191"/>
      <c r="W12" s="191"/>
      <c r="X12" s="191"/>
      <c r="Y12" s="191"/>
      <c r="Z12" s="191"/>
      <c r="AA12" s="191"/>
      <c r="AB12" s="191"/>
      <c r="AC12" s="89">
        <f>+IF(AC$2='Inputs  Base0'!$J$192,'Inputs  Base0'!$G$114,0)</f>
        <v>0</v>
      </c>
      <c r="AD12" s="89">
        <f>+IF(AD$2='Inputs  Base0'!$J$192,'Inputs  Base0'!$G$114,0)</f>
        <v>0</v>
      </c>
      <c r="AE12" s="89">
        <f>+IF(AE$2='Inputs  Base0'!$J$192,'Inputs  Base0'!$G$114,0)</f>
        <v>0</v>
      </c>
      <c r="AF12" s="89">
        <f>+IF(AF$2='Inputs  Base0'!$J$192,'Inputs  Base0'!$G$114,0)</f>
        <v>0</v>
      </c>
      <c r="AG12" s="89">
        <f>+IF(AG$2='Inputs  Base0'!$J$192,'Inputs  Base0'!$G$114,0)</f>
        <v>0</v>
      </c>
      <c r="AH12" s="89">
        <f>+IF(AH$2='Inputs  Base0'!$J$192,'Inputs  Base0'!$G$114,0)</f>
        <v>0</v>
      </c>
      <c r="AI12" s="89">
        <f>+IF(AI$2='Inputs  Base0'!$J$192,'Inputs  Base0'!$G$114,0)</f>
        <v>0</v>
      </c>
      <c r="AJ12" s="89">
        <f>+IF(AJ$2='Inputs  Base0'!$J$192,'Inputs  Base0'!$G$114,0)</f>
        <v>0</v>
      </c>
      <c r="AK12" s="89">
        <f>+IF(AK$2='Inputs  Base0'!$J$192,'Inputs  Base0'!$G$114,0)</f>
        <v>0</v>
      </c>
      <c r="AL12" s="89">
        <f>+IF(AL$2='Inputs  Base0'!$J$192,'Inputs  Base0'!$G$114,0)</f>
        <v>0</v>
      </c>
      <c r="AM12" s="89">
        <f>+IF(AM$2='Inputs  Base0'!$J$192,'Inputs  Base0'!$G$114,0)</f>
        <v>0</v>
      </c>
      <c r="AN12" s="89">
        <f>+IF(AN$2='Inputs  Base0'!$J$192,'Inputs  Base0'!$G$114,0)</f>
        <v>0</v>
      </c>
      <c r="AO12" s="89">
        <f>+IF(AO$2='Inputs  Base0'!$J$192,'Inputs  Base0'!$G$114,0)</f>
        <v>0</v>
      </c>
      <c r="AP12" s="89">
        <f>+IF(AP$2='Inputs  Base0'!$J$192,'Inputs  Base0'!$G$114,0)</f>
        <v>0</v>
      </c>
      <c r="AQ12" s="89">
        <f>+IF(AQ$2='Inputs  Base0'!$J$192,'Inputs  Base0'!$G$114,0)</f>
        <v>0</v>
      </c>
      <c r="AR12" s="89">
        <f>+IF(AR$2='Inputs  Base0'!$J$192,'Inputs  Base0'!$G$114,0)</f>
        <v>0</v>
      </c>
      <c r="AS12" s="89">
        <f>+IF(AS$2='Inputs  Base0'!$J$192,'Inputs  Base0'!$G$114,0)</f>
        <v>0</v>
      </c>
      <c r="AT12" s="89">
        <f>+IF(AT$2='Inputs  Base0'!$J$192,'Inputs  Base0'!$G$114,0)</f>
        <v>0</v>
      </c>
      <c r="AU12" s="89">
        <f>+IF(AU$2='Inputs  Base0'!$J$192,'Inputs  Base0'!$G$114,0)</f>
        <v>0</v>
      </c>
      <c r="AV12" s="89">
        <f>+IF(AV$2='Inputs  Base0'!$J$192,'Inputs  Base0'!$G$114,0)</f>
        <v>0</v>
      </c>
      <c r="AW12" s="89">
        <f>+IF(AW$2='Inputs  Base0'!$J$192,'Inputs  Base0'!$G$114,0)</f>
        <v>0</v>
      </c>
      <c r="AX12" s="89">
        <f>+IF(AX$2='Inputs  Base0'!$J$192,'Inputs  Base0'!$G$114,0)</f>
        <v>0</v>
      </c>
      <c r="AY12" s="89">
        <f>+IF(AY$2='Inputs  Base0'!$J$192,'Inputs  Base0'!$G$114,0)</f>
        <v>0</v>
      </c>
      <c r="AZ12" s="89">
        <f>+IF(AZ$2='Inputs  Base0'!$J$192,'Inputs  Base0'!$G$114,0)</f>
        <v>0</v>
      </c>
      <c r="BA12" s="89">
        <f>+IF(BA$2='Inputs  Base0'!$J$192,'Inputs  Base0'!$G$114,0)</f>
        <v>0</v>
      </c>
      <c r="BB12" s="89">
        <f>+IF(BB$2='Inputs  Base0'!$J$192,'Inputs  Base0'!$G$114,0)</f>
        <v>0</v>
      </c>
      <c r="BC12" s="89">
        <f>+IF(BC$2='Inputs  Base0'!$J$192,'Inputs  Base0'!$G$114,0)</f>
        <v>0</v>
      </c>
      <c r="BD12" s="89">
        <f>+IF(BD$2='Inputs  Base0'!$J$192,'Inputs  Base0'!$G$114,0)</f>
        <v>0</v>
      </c>
      <c r="BE12" s="89">
        <f>+IF(BE$2='Inputs  Base0'!$J$192,'Inputs  Base0'!$G$114,0)</f>
        <v>0</v>
      </c>
      <c r="BF12" s="89">
        <f>+IF(BF$2='Inputs  Base0'!$J$192,'Inputs  Base0'!$G$114,0)</f>
        <v>0</v>
      </c>
      <c r="BG12" s="89">
        <f>+IF(BG$2='Inputs  Base0'!$J$192,'Inputs  Base0'!$G$114,0)</f>
        <v>0</v>
      </c>
      <c r="BH12" s="89">
        <f>+IF(BH$2='Inputs  Base0'!$J$192,'Inputs  Base0'!$G$114,0)</f>
        <v>0</v>
      </c>
      <c r="BI12" s="89">
        <f>+IF(BI$2='Inputs  Base0'!$J$192,'Inputs  Base0'!$G$114,0)</f>
        <v>0</v>
      </c>
      <c r="BJ12" s="89">
        <f>+IF(BJ$2='Inputs  Base0'!$J$192,'Inputs  Base0'!$G$114,0)</f>
        <v>0</v>
      </c>
      <c r="BK12" s="89">
        <f>+IF(BK$2='Inputs  Base0'!$J$192,'Inputs  Base0'!$G$114,0)</f>
        <v>0</v>
      </c>
      <c r="BL12" s="89">
        <f>+IF(BL$2='Inputs  Base0'!$J$192,'Inputs  Base0'!$G$114,0)</f>
        <v>0</v>
      </c>
      <c r="BM12" s="89">
        <f>+IF(BM$2='Inputs  Base0'!$J$192,'Inputs  Base0'!$G$114,0)</f>
        <v>10.049999999999999</v>
      </c>
      <c r="BN12" s="89">
        <f>+IF(BN$2='Inputs  Base0'!$J$192,'Inputs  Base0'!$G$114,0)</f>
        <v>0</v>
      </c>
      <c r="BO12" s="89">
        <f>+IF(BO$2='Inputs  Base0'!$J$192,'Inputs  Base0'!$G$114,0)</f>
        <v>0</v>
      </c>
      <c r="BP12" s="89">
        <f>+IF(BP$2='Inputs  Base0'!$J$192,'Inputs  Base0'!$G$114,0)</f>
        <v>0</v>
      </c>
      <c r="BQ12" s="89">
        <f>+IF(BQ$2='Inputs  Base0'!$J$192,'Inputs  Base0'!$G$114,0)</f>
        <v>0</v>
      </c>
      <c r="BR12" s="89">
        <f>+IF(BR$2='Inputs  Base0'!$J$192,'Inputs  Base0'!$G$114,0)</f>
        <v>0</v>
      </c>
      <c r="BS12" s="89">
        <f>+IF(BS$2='Inputs  Base0'!$J$192,'Inputs  Base0'!$G$114,0)</f>
        <v>0</v>
      </c>
      <c r="BT12" s="89">
        <f>+IF(BT$2='Inputs  Base0'!$J$192,'Inputs  Base0'!$G$114,0)</f>
        <v>0</v>
      </c>
      <c r="BU12" s="89">
        <f>+IF(BU$2='Inputs  Base0'!$J$192,'Inputs  Base0'!$G$114,0)</f>
        <v>0</v>
      </c>
      <c r="BV12" s="89">
        <f>+IF(BV$2='Inputs  Base0'!$J$192,'Inputs  Base0'!$G$114,0)</f>
        <v>0</v>
      </c>
      <c r="BW12" s="89">
        <f>+IF(BW$2='Inputs  Base0'!$J$192,'Inputs  Base0'!$G$114,0)</f>
        <v>0</v>
      </c>
      <c r="BX12" s="89">
        <f>+IF(BX$2='Inputs  Base0'!$J$192,'Inputs  Base0'!$G$114,0)</f>
        <v>0</v>
      </c>
      <c r="BY12" s="89">
        <f>+IF(BY$2='Inputs  Base0'!$J$192,'Inputs  Base0'!$G$114,0)</f>
        <v>0</v>
      </c>
      <c r="BZ12" s="89">
        <f>+IF(BZ$2='Inputs  Base0'!$J$192,'Inputs  Base0'!$G$114,0)</f>
        <v>0</v>
      </c>
      <c r="CA12" s="89">
        <f>+IF(CA$2='Inputs  Base0'!$J$192,'Inputs  Base0'!$G$114,0)</f>
        <v>0</v>
      </c>
      <c r="CB12" s="89">
        <f>+IF(CB$2='Inputs  Base0'!$J$192,'Inputs  Base0'!$G$114,0)</f>
        <v>0</v>
      </c>
      <c r="CC12" s="89">
        <f>+IF(CC$2='Inputs  Base0'!$J$192,'Inputs  Base0'!$G$114,0)</f>
        <v>0</v>
      </c>
      <c r="CD12" s="89">
        <f>+IF(CD$2='Inputs  Base0'!$J$192,'Inputs  Base0'!$G$114,0)</f>
        <v>0</v>
      </c>
      <c r="CE12" s="89">
        <f>+IF(CE$2='Inputs  Base0'!$J$192,'Inputs  Base0'!$G$114,0)</f>
        <v>0</v>
      </c>
      <c r="CF12" s="89">
        <f>+IF(CF$2='Inputs  Base0'!$J$192,'Inputs  Base0'!$G$114,0)</f>
        <v>0</v>
      </c>
      <c r="CG12" s="89">
        <f>+IF(CG$2='Inputs  Base0'!$J$192,'Inputs  Base0'!$G$114,0)</f>
        <v>0</v>
      </c>
      <c r="CH12" s="89">
        <f>+IF(CH$2='Inputs  Base0'!$J$192,'Inputs  Base0'!$G$114,0)</f>
        <v>0</v>
      </c>
      <c r="CI12" s="89">
        <f>+IF(CI$2='Inputs  Base0'!$J$192,'Inputs  Base0'!$G$114,0)</f>
        <v>0</v>
      </c>
      <c r="CJ12" s="89">
        <f>+IF(CJ$2='Inputs  Base0'!$J$192,'Inputs  Base0'!$G$114,0)</f>
        <v>0</v>
      </c>
      <c r="CK12" s="89">
        <f>+IF(CK$2='Inputs  Base0'!$J$192,'Inputs  Base0'!$G$114,0)</f>
        <v>0</v>
      </c>
      <c r="CL12" s="89">
        <f>+IF(CL$2='Inputs  Base0'!$J$192,'Inputs  Base0'!$G$114,0)</f>
        <v>0</v>
      </c>
      <c r="CM12" s="89">
        <f>+IF(CM$2='Inputs  Base0'!$J$192,'Inputs  Base0'!$G$114,0)</f>
        <v>0</v>
      </c>
      <c r="CN12" s="89">
        <f>+IF(CN$2='Inputs  Base0'!$J$192,'Inputs  Base0'!$G$114,0)</f>
        <v>0</v>
      </c>
      <c r="CO12" s="89">
        <f>+IF(CO$2='Inputs  Base0'!$J$192,'Inputs  Base0'!$G$114,0)</f>
        <v>0</v>
      </c>
      <c r="CP12" s="89">
        <f>+IF(CP$2='Inputs  Base0'!$J$192,'Inputs  Base0'!$G$114,0)</f>
        <v>0</v>
      </c>
      <c r="CQ12" s="89">
        <f>+IF(CQ$2='Inputs  Base0'!$J$192,'Inputs  Base0'!$G$114,0)</f>
        <v>0</v>
      </c>
      <c r="CR12" s="89">
        <f>+IF(CR$2='Inputs  Base0'!$J$192,'Inputs  Base0'!$G$114,0)</f>
        <v>0</v>
      </c>
      <c r="CS12" s="89">
        <f>+IF(CS$2='Inputs  Base0'!$J$192,'Inputs  Base0'!$G$114,0)</f>
        <v>0</v>
      </c>
      <c r="CT12" s="89">
        <f>+IF(CT$2='Inputs  Base0'!$J$192,'Inputs  Base0'!$G$114,0)</f>
        <v>0</v>
      </c>
      <c r="CU12" s="89">
        <f>+IF(CU$2='Inputs  Base0'!$J$192,'Inputs  Base0'!$G$114,0)</f>
        <v>0</v>
      </c>
      <c r="CV12" s="89">
        <f>+IF(CV$2='Inputs  Base0'!$J$192,'Inputs  Base0'!$G$114,0)</f>
        <v>0</v>
      </c>
      <c r="CW12" s="89">
        <f>+IF(CW$2='Inputs  Base0'!$J$192,'Inputs  Base0'!$G$114,0)</f>
        <v>0</v>
      </c>
      <c r="CX12" s="89">
        <f>+IF(CX$2='Inputs  Base0'!$J$192,'Inputs  Base0'!$G$114,0)</f>
        <v>0</v>
      </c>
      <c r="CY12" s="89">
        <f>+IF(CY$2='Inputs  Base0'!$J$192,'Inputs  Base0'!$G$114,0)</f>
        <v>0</v>
      </c>
      <c r="CZ12" s="89">
        <f>+IF(CZ$2='Inputs  Base0'!$J$192,'Inputs  Base0'!$G$114,0)</f>
        <v>0</v>
      </c>
      <c r="DA12" s="89">
        <f>+IF(DA$2='Inputs  Base0'!$J$192,'Inputs  Base0'!$G$114,0)</f>
        <v>0</v>
      </c>
      <c r="DB12" s="89">
        <f>+IF(DB$2='Inputs  Base0'!$J$192,'Inputs  Base0'!$G$114,0)</f>
        <v>0</v>
      </c>
      <c r="DC12" s="89">
        <f>+IF(DC$2='Inputs  Base0'!$J$192,'Inputs  Base0'!$G$114,0)</f>
        <v>0</v>
      </c>
      <c r="DD12" s="89">
        <f>+IF(DD$2='Inputs  Base0'!$J$192,'Inputs  Base0'!$G$114,0)</f>
        <v>0</v>
      </c>
      <c r="DE12" s="89">
        <f>+IF(DE$2='Inputs  Base0'!$J$192,'Inputs  Base0'!$G$114,0)</f>
        <v>0</v>
      </c>
      <c r="DF12" s="89">
        <f>+IF(DF$2='Inputs  Base0'!$J$192,'Inputs  Base0'!$G$114,0)</f>
        <v>0</v>
      </c>
      <c r="DG12" s="89">
        <f>+IF(DG$2='Inputs  Base0'!$J$192,'Inputs  Base0'!$G$114,0)</f>
        <v>0</v>
      </c>
      <c r="DH12" s="89">
        <f>+IF(DH$2='Inputs  Base0'!$J$192,'Inputs  Base0'!$G$114,0)</f>
        <v>0</v>
      </c>
      <c r="DI12" s="89">
        <f>+IF(DI$2='Inputs  Base0'!$J$192,'Inputs  Base0'!$G$114,0)</f>
        <v>0</v>
      </c>
      <c r="DJ12" s="89">
        <f>+IF(DJ$2='Inputs  Base0'!$J$192,'Inputs  Base0'!$G$114,0)</f>
        <v>0</v>
      </c>
      <c r="DK12" s="89">
        <f>+IF(DK$2='Inputs  Base0'!$J$192,'Inputs  Base0'!$G$114,0)</f>
        <v>0</v>
      </c>
      <c r="DL12" s="89">
        <f>+IF(DL$2='Inputs  Base0'!$J$192,'Inputs  Base0'!$G$114,0)</f>
        <v>0</v>
      </c>
      <c r="DM12" s="89">
        <f>+IF(DM$2='Inputs  Base0'!$J$192,'Inputs  Base0'!$G$114,0)</f>
        <v>0</v>
      </c>
      <c r="DN12" s="89">
        <f>+IF(DN$2='Inputs  Base0'!$J$192,'Inputs  Base0'!$G$114,0)</f>
        <v>0</v>
      </c>
      <c r="DO12" s="89">
        <f>+IF(DO$2='Inputs  Base0'!$J$192,'Inputs  Base0'!$G$114,0)</f>
        <v>0</v>
      </c>
      <c r="DP12" s="89">
        <f>+IF(DP$2='Inputs  Base0'!$J$192,'Inputs  Base0'!$G$114,0)</f>
        <v>0</v>
      </c>
    </row>
    <row r="13" spans="1:120" s="189" customFormat="1" ht="14.25" hidden="1" outlineLevel="2">
      <c r="B13" s="190" t="str">
        <f>CONCATENATE('Inputs  Base0'!$A$354,'Inputs  Base0'!$B$114)</f>
        <v>m2 entregados - Dptos PLAN CONTADO</v>
      </c>
      <c r="C13" s="88">
        <f t="shared" si="6"/>
        <v>598.29825000000028</v>
      </c>
      <c r="D13" s="191"/>
      <c r="E13" s="191"/>
      <c r="F13" s="191"/>
      <c r="G13" s="191"/>
      <c r="H13" s="191"/>
      <c r="I13" s="191"/>
      <c r="J13" s="191"/>
      <c r="K13" s="191"/>
      <c r="L13" s="191"/>
      <c r="M13" s="191"/>
      <c r="N13" s="191"/>
      <c r="O13" s="191"/>
      <c r="P13" s="191"/>
      <c r="Q13" s="191"/>
      <c r="R13" s="191"/>
      <c r="S13" s="191"/>
      <c r="T13" s="191"/>
      <c r="U13" s="191"/>
      <c r="V13" s="191"/>
      <c r="W13" s="191"/>
      <c r="X13" s="191"/>
      <c r="Y13" s="191"/>
      <c r="Z13" s="191"/>
      <c r="AA13" s="191"/>
      <c r="AB13" s="191"/>
      <c r="AC13" s="89">
        <f>+IF(AC$2='Inputs  Base0'!$J$192,'Inputs  Base0'!$H$114,0)</f>
        <v>0</v>
      </c>
      <c r="AD13" s="89">
        <f>+IF(AD$2='Inputs  Base0'!$J$192,'Inputs  Base0'!$H$114,0)</f>
        <v>0</v>
      </c>
      <c r="AE13" s="89">
        <f>+IF(AE$2='Inputs  Base0'!$J$192,'Inputs  Base0'!$H$114,0)</f>
        <v>0</v>
      </c>
      <c r="AF13" s="89">
        <f>+IF(AF$2='Inputs  Base0'!$J$192,'Inputs  Base0'!$H$114,0)</f>
        <v>0</v>
      </c>
      <c r="AG13" s="89">
        <f>+IF(AG$2='Inputs  Base0'!$J$192,'Inputs  Base0'!$H$114,0)</f>
        <v>0</v>
      </c>
      <c r="AH13" s="89">
        <f>+IF(AH$2='Inputs  Base0'!$J$192,'Inputs  Base0'!$H$114,0)</f>
        <v>0</v>
      </c>
      <c r="AI13" s="89">
        <f>+IF(AI$2='Inputs  Base0'!$J$192,'Inputs  Base0'!$H$114,0)</f>
        <v>0</v>
      </c>
      <c r="AJ13" s="89">
        <f>+IF(AJ$2='Inputs  Base0'!$J$192,'Inputs  Base0'!$H$114,0)</f>
        <v>0</v>
      </c>
      <c r="AK13" s="89">
        <f>+IF(AK$2='Inputs  Base0'!$J$192,'Inputs  Base0'!$H$114,0)</f>
        <v>0</v>
      </c>
      <c r="AL13" s="89">
        <f>+IF(AL$2='Inputs  Base0'!$J$192,'Inputs  Base0'!$H$114,0)</f>
        <v>0</v>
      </c>
      <c r="AM13" s="89">
        <f>+IF(AM$2='Inputs  Base0'!$J$192,'Inputs  Base0'!$H$114,0)</f>
        <v>0</v>
      </c>
      <c r="AN13" s="89">
        <f>+IF(AN$2='Inputs  Base0'!$J$192,'Inputs  Base0'!$H$114,0)</f>
        <v>0</v>
      </c>
      <c r="AO13" s="89">
        <f>+IF(AO$2='Inputs  Base0'!$J$192,'Inputs  Base0'!$H$114,0)</f>
        <v>0</v>
      </c>
      <c r="AP13" s="89">
        <f>+IF(AP$2='Inputs  Base0'!$J$192,'Inputs  Base0'!$H$114,0)</f>
        <v>0</v>
      </c>
      <c r="AQ13" s="89">
        <f>+IF(AQ$2='Inputs  Base0'!$J$192,'Inputs  Base0'!$H$114,0)</f>
        <v>0</v>
      </c>
      <c r="AR13" s="89">
        <f>+IF(AR$2='Inputs  Base0'!$J$192,'Inputs  Base0'!$H$114,0)</f>
        <v>0</v>
      </c>
      <c r="AS13" s="89">
        <f>+IF(AS$2='Inputs  Base0'!$J$192,'Inputs  Base0'!$H$114,0)</f>
        <v>0</v>
      </c>
      <c r="AT13" s="89">
        <f>+IF(AT$2='Inputs  Base0'!$J$192,'Inputs  Base0'!$H$114,0)</f>
        <v>0</v>
      </c>
      <c r="AU13" s="89">
        <f>+IF(AU$2='Inputs  Base0'!$J$192,'Inputs  Base0'!$H$114,0)</f>
        <v>0</v>
      </c>
      <c r="AV13" s="89">
        <f>+IF(AV$2='Inputs  Base0'!$J$192,'Inputs  Base0'!$H$114,0)</f>
        <v>0</v>
      </c>
      <c r="AW13" s="89">
        <f>+IF(AW$2='Inputs  Base0'!$J$192,'Inputs  Base0'!$H$114,0)</f>
        <v>0</v>
      </c>
      <c r="AX13" s="89">
        <f>+IF(AX$2='Inputs  Base0'!$J$192,'Inputs  Base0'!$H$114,0)</f>
        <v>0</v>
      </c>
      <c r="AY13" s="89">
        <f>+IF(AY$2='Inputs  Base0'!$J$192,'Inputs  Base0'!$H$114,0)</f>
        <v>0</v>
      </c>
      <c r="AZ13" s="89">
        <f>+IF(AZ$2='Inputs  Base0'!$J$192,'Inputs  Base0'!$H$114,0)</f>
        <v>0</v>
      </c>
      <c r="BA13" s="89">
        <f>+IF(BA$2='Inputs  Base0'!$J$192,'Inputs  Base0'!$H$114,0)</f>
        <v>0</v>
      </c>
      <c r="BB13" s="89">
        <f>+IF(BB$2='Inputs  Base0'!$J$192,'Inputs  Base0'!$H$114,0)</f>
        <v>0</v>
      </c>
      <c r="BC13" s="89">
        <f>+IF(BC$2='Inputs  Base0'!$J$192,'Inputs  Base0'!$H$114,0)</f>
        <v>0</v>
      </c>
      <c r="BD13" s="89">
        <f>+IF(BD$2='Inputs  Base0'!$J$192,'Inputs  Base0'!$H$114,0)</f>
        <v>0</v>
      </c>
      <c r="BE13" s="89">
        <f>+IF(BE$2='Inputs  Base0'!$J$192,'Inputs  Base0'!$H$114,0)</f>
        <v>0</v>
      </c>
      <c r="BF13" s="89">
        <f>+IF(BF$2='Inputs  Base0'!$J$192,'Inputs  Base0'!$H$114,0)</f>
        <v>0</v>
      </c>
      <c r="BG13" s="89">
        <f>+IF(BG$2='Inputs  Base0'!$J$192,'Inputs  Base0'!$H$114,0)</f>
        <v>0</v>
      </c>
      <c r="BH13" s="89">
        <f>+IF(BH$2='Inputs  Base0'!$J$192,'Inputs  Base0'!$H$114,0)</f>
        <v>0</v>
      </c>
      <c r="BI13" s="89">
        <f>+IF(BI$2='Inputs  Base0'!$J$192,'Inputs  Base0'!$H$114,0)</f>
        <v>0</v>
      </c>
      <c r="BJ13" s="89">
        <f>+IF(BJ$2='Inputs  Base0'!$J$192,'Inputs  Base0'!$H$114,0)</f>
        <v>0</v>
      </c>
      <c r="BK13" s="89">
        <f>+IF(BK$2='Inputs  Base0'!$J$192,'Inputs  Base0'!$H$114,0)</f>
        <v>0</v>
      </c>
      <c r="BL13" s="89">
        <f>+IF(BL$2='Inputs  Base0'!$J$192,'Inputs  Base0'!$H$114,0)</f>
        <v>0</v>
      </c>
      <c r="BM13" s="89">
        <f>+IF(BM$2='Inputs  Base0'!$J$192,'Inputs  Base0'!$H$114,0)</f>
        <v>598.29825000000028</v>
      </c>
      <c r="BN13" s="89">
        <f>+IF(BN$2='Inputs  Base0'!$J$192,'Inputs  Base0'!$H$114,0)</f>
        <v>0</v>
      </c>
      <c r="BO13" s="89">
        <f>+IF(BO$2='Inputs  Base0'!$J$192,'Inputs  Base0'!$H$114,0)</f>
        <v>0</v>
      </c>
      <c r="BP13" s="89">
        <f>+IF(BP$2='Inputs  Base0'!$J$192,'Inputs  Base0'!$H$114,0)</f>
        <v>0</v>
      </c>
      <c r="BQ13" s="89">
        <f>+IF(BQ$2='Inputs  Base0'!$J$192,'Inputs  Base0'!$H$114,0)</f>
        <v>0</v>
      </c>
      <c r="BR13" s="89">
        <f>+IF(BR$2='Inputs  Base0'!$J$192,'Inputs  Base0'!$H$114,0)</f>
        <v>0</v>
      </c>
      <c r="BS13" s="89">
        <f>+IF(BS$2='Inputs  Base0'!$J$192,'Inputs  Base0'!$H$114,0)</f>
        <v>0</v>
      </c>
      <c r="BT13" s="89">
        <f>+IF(BT$2='Inputs  Base0'!$J$192,'Inputs  Base0'!$H$114,0)</f>
        <v>0</v>
      </c>
      <c r="BU13" s="89">
        <f>+IF(BU$2='Inputs  Base0'!$J$192,'Inputs  Base0'!$H$114,0)</f>
        <v>0</v>
      </c>
      <c r="BV13" s="89">
        <f>+IF(BV$2='Inputs  Base0'!$J$192,'Inputs  Base0'!$H$114,0)</f>
        <v>0</v>
      </c>
      <c r="BW13" s="89">
        <f>+IF(BW$2='Inputs  Base0'!$J$192,'Inputs  Base0'!$H$114,0)</f>
        <v>0</v>
      </c>
      <c r="BX13" s="89">
        <f>+IF(BX$2='Inputs  Base0'!$J$192,'Inputs  Base0'!$H$114,0)</f>
        <v>0</v>
      </c>
      <c r="BY13" s="89">
        <f>+IF(BY$2='Inputs  Base0'!$J$192,'Inputs  Base0'!$H$114,0)</f>
        <v>0</v>
      </c>
      <c r="BZ13" s="89">
        <f>+IF(BZ$2='Inputs  Base0'!$J$192,'Inputs  Base0'!$H$114,0)</f>
        <v>0</v>
      </c>
      <c r="CA13" s="89">
        <f>+IF(CA$2='Inputs  Base0'!$J$192,'Inputs  Base0'!$H$114,0)</f>
        <v>0</v>
      </c>
      <c r="CB13" s="89">
        <f>+IF(CB$2='Inputs  Base0'!$J$192,'Inputs  Base0'!$H$114,0)</f>
        <v>0</v>
      </c>
      <c r="CC13" s="89">
        <f>+IF(CC$2='Inputs  Base0'!$J$192,'Inputs  Base0'!$H$114,0)</f>
        <v>0</v>
      </c>
      <c r="CD13" s="89">
        <f>+IF(CD$2='Inputs  Base0'!$J$192,'Inputs  Base0'!$H$114,0)</f>
        <v>0</v>
      </c>
      <c r="CE13" s="89">
        <f>+IF(CE$2='Inputs  Base0'!$J$192,'Inputs  Base0'!$H$114,0)</f>
        <v>0</v>
      </c>
      <c r="CF13" s="89">
        <f>+IF(CF$2='Inputs  Base0'!$J$192,'Inputs  Base0'!$H$114,0)</f>
        <v>0</v>
      </c>
      <c r="CG13" s="89">
        <f>+IF(CG$2='Inputs  Base0'!$J$192,'Inputs  Base0'!$H$114,0)</f>
        <v>0</v>
      </c>
      <c r="CH13" s="89">
        <f>+IF(CH$2='Inputs  Base0'!$J$192,'Inputs  Base0'!$H$114,0)</f>
        <v>0</v>
      </c>
      <c r="CI13" s="89">
        <f>+IF(CI$2='Inputs  Base0'!$J$192,'Inputs  Base0'!$H$114,0)</f>
        <v>0</v>
      </c>
      <c r="CJ13" s="89">
        <f>+IF(CJ$2='Inputs  Base0'!$J$192,'Inputs  Base0'!$H$114,0)</f>
        <v>0</v>
      </c>
      <c r="CK13" s="89">
        <f>+IF(CK$2='Inputs  Base0'!$J$192,'Inputs  Base0'!$H$114,0)</f>
        <v>0</v>
      </c>
      <c r="CL13" s="89">
        <f>+IF(CL$2='Inputs  Base0'!$J$192,'Inputs  Base0'!$H$114,0)</f>
        <v>0</v>
      </c>
      <c r="CM13" s="89">
        <f>+IF(CM$2='Inputs  Base0'!$J$192,'Inputs  Base0'!$H$114,0)</f>
        <v>0</v>
      </c>
      <c r="CN13" s="89">
        <f>+IF(CN$2='Inputs  Base0'!$J$192,'Inputs  Base0'!$H$114,0)</f>
        <v>0</v>
      </c>
      <c r="CO13" s="89">
        <f>+IF(CO$2='Inputs  Base0'!$J$192,'Inputs  Base0'!$H$114,0)</f>
        <v>0</v>
      </c>
      <c r="CP13" s="89">
        <f>+IF(CP$2='Inputs  Base0'!$J$192,'Inputs  Base0'!$H$114,0)</f>
        <v>0</v>
      </c>
      <c r="CQ13" s="89">
        <f>+IF(CQ$2='Inputs  Base0'!$J$192,'Inputs  Base0'!$H$114,0)</f>
        <v>0</v>
      </c>
      <c r="CR13" s="89">
        <f>+IF(CR$2='Inputs  Base0'!$J$192,'Inputs  Base0'!$H$114,0)</f>
        <v>0</v>
      </c>
      <c r="CS13" s="89">
        <f>+IF(CS$2='Inputs  Base0'!$J$192,'Inputs  Base0'!$H$114,0)</f>
        <v>0</v>
      </c>
      <c r="CT13" s="89">
        <f>+IF(CT$2='Inputs  Base0'!$J$192,'Inputs  Base0'!$H$114,0)</f>
        <v>0</v>
      </c>
      <c r="CU13" s="89">
        <f>+IF(CU$2='Inputs  Base0'!$J$192,'Inputs  Base0'!$H$114,0)</f>
        <v>0</v>
      </c>
      <c r="CV13" s="89">
        <f>+IF(CV$2='Inputs  Base0'!$J$192,'Inputs  Base0'!$H$114,0)</f>
        <v>0</v>
      </c>
      <c r="CW13" s="89">
        <f>+IF(CW$2='Inputs  Base0'!$J$192,'Inputs  Base0'!$H$114,0)</f>
        <v>0</v>
      </c>
      <c r="CX13" s="89">
        <f>+IF(CX$2='Inputs  Base0'!$J$192,'Inputs  Base0'!$H$114,0)</f>
        <v>0</v>
      </c>
      <c r="CY13" s="89">
        <f>+IF(CY$2='Inputs  Base0'!$J$192,'Inputs  Base0'!$H$114,0)</f>
        <v>0</v>
      </c>
      <c r="CZ13" s="89">
        <f>+IF(CZ$2='Inputs  Base0'!$J$192,'Inputs  Base0'!$H$114,0)</f>
        <v>0</v>
      </c>
      <c r="DA13" s="89">
        <f>+IF(DA$2='Inputs  Base0'!$J$192,'Inputs  Base0'!$H$114,0)</f>
        <v>0</v>
      </c>
      <c r="DB13" s="89">
        <f>+IF(DB$2='Inputs  Base0'!$J$192,'Inputs  Base0'!$H$114,0)</f>
        <v>0</v>
      </c>
      <c r="DC13" s="89">
        <f>+IF(DC$2='Inputs  Base0'!$J$192,'Inputs  Base0'!$H$114,0)</f>
        <v>0</v>
      </c>
      <c r="DD13" s="89">
        <f>+IF(DD$2='Inputs  Base0'!$J$192,'Inputs  Base0'!$H$114,0)</f>
        <v>0</v>
      </c>
      <c r="DE13" s="89">
        <f>+IF(DE$2='Inputs  Base0'!$J$192,'Inputs  Base0'!$H$114,0)</f>
        <v>0</v>
      </c>
      <c r="DF13" s="89">
        <f>+IF(DF$2='Inputs  Base0'!$J$192,'Inputs  Base0'!$H$114,0)</f>
        <v>0</v>
      </c>
      <c r="DG13" s="89">
        <f>+IF(DG$2='Inputs  Base0'!$J$192,'Inputs  Base0'!$H$114,0)</f>
        <v>0</v>
      </c>
      <c r="DH13" s="89">
        <f>+IF(DH$2='Inputs  Base0'!$J$192,'Inputs  Base0'!$H$114,0)</f>
        <v>0</v>
      </c>
      <c r="DI13" s="89">
        <f>+IF(DI$2='Inputs  Base0'!$J$192,'Inputs  Base0'!$H$114,0)</f>
        <v>0</v>
      </c>
      <c r="DJ13" s="89">
        <f>+IF(DJ$2='Inputs  Base0'!$J$192,'Inputs  Base0'!$H$114,0)</f>
        <v>0</v>
      </c>
      <c r="DK13" s="89">
        <f>+IF(DK$2='Inputs  Base0'!$J$192,'Inputs  Base0'!$H$114,0)</f>
        <v>0</v>
      </c>
      <c r="DL13" s="89">
        <f>+IF(DL$2='Inputs  Base0'!$J$192,'Inputs  Base0'!$H$114,0)</f>
        <v>0</v>
      </c>
      <c r="DM13" s="89">
        <f>+IF(DM$2='Inputs  Base0'!$J$192,'Inputs  Base0'!$H$114,0)</f>
        <v>0</v>
      </c>
      <c r="DN13" s="89">
        <f>+IF(DN$2='Inputs  Base0'!$J$192,'Inputs  Base0'!$H$114,0)</f>
        <v>0</v>
      </c>
      <c r="DO13" s="89">
        <f>+IF(DO$2='Inputs  Base0'!$J$192,'Inputs  Base0'!$H$114,0)</f>
        <v>0</v>
      </c>
      <c r="DP13" s="89">
        <f>+IF(DP$2='Inputs  Base0'!$J$192,'Inputs  Base0'!$H$114,0)</f>
        <v>0</v>
      </c>
    </row>
    <row r="14" spans="1:120" s="189" customFormat="1" ht="14.25" hidden="1" outlineLevel="1">
      <c r="B14" s="190" t="str">
        <f>CONCATENATE('Inputs  Base0'!$A$355,'Inputs  Base0'!$B$114)</f>
        <v>posesión $ - Dptos PLAN CONTADO</v>
      </c>
      <c r="C14" s="88">
        <f t="shared" si="6"/>
        <v>0</v>
      </c>
      <c r="D14" s="191"/>
      <c r="E14" s="191"/>
      <c r="F14" s="191"/>
      <c r="G14" s="191"/>
      <c r="H14" s="191"/>
      <c r="I14" s="191"/>
      <c r="J14" s="191"/>
      <c r="K14" s="191"/>
      <c r="L14" s="191"/>
      <c r="M14" s="191"/>
      <c r="N14" s="191"/>
      <c r="O14" s="191"/>
      <c r="P14" s="191"/>
      <c r="Q14" s="191"/>
      <c r="R14" s="191"/>
      <c r="S14" s="191"/>
      <c r="T14" s="191"/>
      <c r="U14" s="191"/>
      <c r="V14" s="191"/>
      <c r="W14" s="191"/>
      <c r="X14" s="191"/>
      <c r="Y14" s="191"/>
      <c r="Z14" s="191"/>
      <c r="AA14" s="191"/>
      <c r="AB14" s="191"/>
      <c r="AC14" s="89">
        <f>IF(AC12='Inputs  Base0'!$G$114,'CF+EERR  Base0'!$C7*'Inputs  Base0'!$C$155,0)</f>
        <v>0</v>
      </c>
      <c r="AD14" s="89">
        <f>IF(AD12='Inputs  Base0'!$G$114,'CF+EERR  Base0'!$C7*'Inputs  Base0'!$C$155,0)</f>
        <v>0</v>
      </c>
      <c r="AE14" s="89">
        <f>IF(AE12='Inputs  Base0'!$G$114,'CF+EERR  Base0'!$C7*'Inputs  Base0'!$C$155,0)</f>
        <v>0</v>
      </c>
      <c r="AF14" s="89">
        <f>IF(AF12='Inputs  Base0'!$G$114,'CF+EERR  Base0'!$C7*'Inputs  Base0'!$C$155,0)</f>
        <v>0</v>
      </c>
      <c r="AG14" s="89">
        <f>IF(AG12='Inputs  Base0'!$G$114,'CF+EERR  Base0'!$C7*'Inputs  Base0'!$C$155,0)</f>
        <v>0</v>
      </c>
      <c r="AH14" s="89">
        <f>IF(AH12='Inputs  Base0'!$G$114,'CF+EERR  Base0'!$C7*'Inputs  Base0'!$C$155,0)</f>
        <v>0</v>
      </c>
      <c r="AI14" s="89">
        <f>IF(AI12='Inputs  Base0'!$G$114,'CF+EERR  Base0'!$C7*'Inputs  Base0'!$C$155,0)</f>
        <v>0</v>
      </c>
      <c r="AJ14" s="89">
        <f>IF(AJ12='Inputs  Base0'!$G$114,'CF+EERR  Base0'!$C7*'Inputs  Base0'!$C$155,0)</f>
        <v>0</v>
      </c>
      <c r="AK14" s="89">
        <f>IF(AK12='Inputs  Base0'!$G$114,'CF+EERR  Base0'!$C7*'Inputs  Base0'!$C$155,0)</f>
        <v>0</v>
      </c>
      <c r="AL14" s="89">
        <f>IF(AL12='Inputs  Base0'!$G$114,'CF+EERR  Base0'!$C7*'Inputs  Base0'!$C$155,0)</f>
        <v>0</v>
      </c>
      <c r="AM14" s="89">
        <f>IF(AM12='Inputs  Base0'!$G$114,'CF+EERR  Base0'!$C7*'Inputs  Base0'!$C$155,0)</f>
        <v>0</v>
      </c>
      <c r="AN14" s="89">
        <f>IF(AN12='Inputs  Base0'!$G$114,'CF+EERR  Base0'!$C7*'Inputs  Base0'!$C$155,0)</f>
        <v>0</v>
      </c>
      <c r="AO14" s="89">
        <f>IF(AO12='Inputs  Base0'!$G$114,'CF+EERR  Base0'!$C7*'Inputs  Base0'!$C$155,0)</f>
        <v>0</v>
      </c>
      <c r="AP14" s="89">
        <f>IF(AP12='Inputs  Base0'!$G$114,'CF+EERR  Base0'!$C7*'Inputs  Base0'!$C$155,0)</f>
        <v>0</v>
      </c>
      <c r="AQ14" s="89">
        <f>IF(AQ12='Inputs  Base0'!$G$114,'CF+EERR  Base0'!$C7*'Inputs  Base0'!$C$155,0)</f>
        <v>0</v>
      </c>
      <c r="AR14" s="89">
        <f>IF(AR12='Inputs  Base0'!$G$114,'CF+EERR  Base0'!$C7*'Inputs  Base0'!$C$155,0)</f>
        <v>0</v>
      </c>
      <c r="AS14" s="89">
        <f>IF(AS12='Inputs  Base0'!$G$114,'CF+EERR  Base0'!$C7*'Inputs  Base0'!$C$155,0)</f>
        <v>0</v>
      </c>
      <c r="AT14" s="89">
        <f>IF(AT12='Inputs  Base0'!$G$114,'CF+EERR  Base0'!$C7*'Inputs  Base0'!$C$155,0)</f>
        <v>0</v>
      </c>
      <c r="AU14" s="89">
        <f>IF(AU12='Inputs  Base0'!$G$114,'CF+EERR  Base0'!$C7*'Inputs  Base0'!$C$155,0)</f>
        <v>0</v>
      </c>
      <c r="AV14" s="89">
        <f>IF(AV12='Inputs  Base0'!$G$114,'CF+EERR  Base0'!$C7*'Inputs  Base0'!$C$155,0)</f>
        <v>0</v>
      </c>
      <c r="AW14" s="89">
        <f>IF(AW12='Inputs  Base0'!$G$114,'CF+EERR  Base0'!$C7*'Inputs  Base0'!$C$155,0)</f>
        <v>0</v>
      </c>
      <c r="AX14" s="89">
        <f>IF(AX12='Inputs  Base0'!$G$114,'CF+EERR  Base0'!$C7*'Inputs  Base0'!$C$155,0)</f>
        <v>0</v>
      </c>
      <c r="AY14" s="89">
        <f>IF(AY12='Inputs  Base0'!$G$114,'CF+EERR  Base0'!$C7*'Inputs  Base0'!$C$155,0)</f>
        <v>0</v>
      </c>
      <c r="AZ14" s="89">
        <f>IF(AZ12='Inputs  Base0'!$G$114,'CF+EERR  Base0'!$C7*'Inputs  Base0'!$C$155,0)</f>
        <v>0</v>
      </c>
      <c r="BA14" s="89">
        <f>IF(BA12='Inputs  Base0'!$G$114,'CF+EERR  Base0'!$C7*'Inputs  Base0'!$C$155,0)</f>
        <v>0</v>
      </c>
      <c r="BB14" s="89">
        <f>IF(BB12='Inputs  Base0'!$G$114,'CF+EERR  Base0'!$C7*'Inputs  Base0'!$C$155,0)</f>
        <v>0</v>
      </c>
      <c r="BC14" s="89">
        <f>IF(BC12='Inputs  Base0'!$G$114,'CF+EERR  Base0'!$C7*'Inputs  Base0'!$C$155,0)</f>
        <v>0</v>
      </c>
      <c r="BD14" s="89">
        <f>IF(BD12='Inputs  Base0'!$G$114,'CF+EERR  Base0'!$C7*'Inputs  Base0'!$C$155,0)</f>
        <v>0</v>
      </c>
      <c r="BE14" s="89">
        <f>IF(BE12='Inputs  Base0'!$G$114,'CF+EERR  Base0'!$C7*'Inputs  Base0'!$C$155,0)</f>
        <v>0</v>
      </c>
      <c r="BF14" s="89">
        <f>IF(BF12='Inputs  Base0'!$G$114,'CF+EERR  Base0'!$C7*'Inputs  Base0'!$C$155,0)</f>
        <v>0</v>
      </c>
      <c r="BG14" s="89">
        <f>IF(BG12='Inputs  Base0'!$G$114,'CF+EERR  Base0'!$C7*'Inputs  Base0'!$C$155,0)</f>
        <v>0</v>
      </c>
      <c r="BH14" s="89">
        <f>IF(BH12='Inputs  Base0'!$G$114,'CF+EERR  Base0'!$C7*'Inputs  Base0'!$C$155,0)</f>
        <v>0</v>
      </c>
      <c r="BI14" s="89">
        <f>IF(BI12='Inputs  Base0'!$G$114,'CF+EERR  Base0'!$C7*'Inputs  Base0'!$C$155,0)</f>
        <v>0</v>
      </c>
      <c r="BJ14" s="89">
        <f>IF(BJ12='Inputs  Base0'!$G$114,'CF+EERR  Base0'!$C7*'Inputs  Base0'!$C$155,0)</f>
        <v>0</v>
      </c>
      <c r="BK14" s="89">
        <f>IF(BK12='Inputs  Base0'!$G$114,'CF+EERR  Base0'!$C7*'Inputs  Base0'!$C$155,0)</f>
        <v>0</v>
      </c>
      <c r="BL14" s="89">
        <f>IF(BL12='Inputs  Base0'!$G$114,'CF+EERR  Base0'!$C7*'Inputs  Base0'!$C$155,0)</f>
        <v>0</v>
      </c>
      <c r="BM14" s="89">
        <f>IF(BM12='Inputs  Base0'!$G$114,'CF+EERR  Base0'!$C7*'Inputs  Base0'!$C$155,0)</f>
        <v>0</v>
      </c>
      <c r="BN14" s="89">
        <f>IF(BN12='Inputs  Base0'!$G$114,'CF+EERR  Base0'!$C7*'Inputs  Base0'!$C$155,0)</f>
        <v>0</v>
      </c>
      <c r="BO14" s="89">
        <f>IF(BO12='Inputs  Base0'!$G$114,'CF+EERR  Base0'!$C7*'Inputs  Base0'!$C$155,0)</f>
        <v>0</v>
      </c>
      <c r="BP14" s="89">
        <f>IF(BP12='Inputs  Base0'!$G$114,'CF+EERR  Base0'!$C7*'Inputs  Base0'!$C$155,0)</f>
        <v>0</v>
      </c>
      <c r="BQ14" s="89">
        <f>IF(BQ12='Inputs  Base0'!$G$114,'CF+EERR  Base0'!$C7*'Inputs  Base0'!$C$155,0)</f>
        <v>0</v>
      </c>
      <c r="BR14" s="89">
        <f>IF(BR12='Inputs  Base0'!$G$114,'CF+EERR  Base0'!$C7*'Inputs  Base0'!$C$155,0)</f>
        <v>0</v>
      </c>
      <c r="BS14" s="89">
        <f>IF(BS12='Inputs  Base0'!$G$114,'CF+EERR  Base0'!$C7*'Inputs  Base0'!$C$155,0)</f>
        <v>0</v>
      </c>
      <c r="BT14" s="89">
        <f>IF(BT12='Inputs  Base0'!$G$114,'CF+EERR  Base0'!$C7*'Inputs  Base0'!$C$155,0)</f>
        <v>0</v>
      </c>
      <c r="BU14" s="89">
        <f>IF(BU12='Inputs  Base0'!$G$114,'CF+EERR  Base0'!$C7*'Inputs  Base0'!$C$155,0)</f>
        <v>0</v>
      </c>
      <c r="BV14" s="89">
        <f>IF(BV12='Inputs  Base0'!$G$114,'CF+EERR  Base0'!$C7*'Inputs  Base0'!$C$155,0)</f>
        <v>0</v>
      </c>
      <c r="BW14" s="89">
        <f>IF(BW12='Inputs  Base0'!$G$114,'CF+EERR  Base0'!$C7*'Inputs  Base0'!$C$155,0)</f>
        <v>0</v>
      </c>
      <c r="BX14" s="89">
        <f>IF(BX12='Inputs  Base0'!$G$114,'CF+EERR  Base0'!$C7*'Inputs  Base0'!$C$155,0)</f>
        <v>0</v>
      </c>
      <c r="BY14" s="89">
        <f>IF(BY12='Inputs  Base0'!$G$114,'CF+EERR  Base0'!$C7*'Inputs  Base0'!$C$155,0)</f>
        <v>0</v>
      </c>
      <c r="BZ14" s="89">
        <f>IF(BZ12='Inputs  Base0'!$G$114,'CF+EERR  Base0'!$C7*'Inputs  Base0'!$C$155,0)</f>
        <v>0</v>
      </c>
      <c r="CA14" s="89">
        <f>IF(CA12='Inputs  Base0'!$G$114,'CF+EERR  Base0'!$C7*'Inputs  Base0'!$C$155,0)</f>
        <v>0</v>
      </c>
      <c r="CB14" s="89">
        <f>IF(CB12='Inputs  Base0'!$G$114,'CF+EERR  Base0'!$C7*'Inputs  Base0'!$C$155,0)</f>
        <v>0</v>
      </c>
      <c r="CC14" s="89">
        <f>IF(CC12='Inputs  Base0'!$G$114,'CF+EERR  Base0'!$C7*'Inputs  Base0'!$C$155,0)</f>
        <v>0</v>
      </c>
      <c r="CD14" s="89">
        <f>IF(CD12='Inputs  Base0'!$G$114,'CF+EERR  Base0'!$C7*'Inputs  Base0'!$C$155,0)</f>
        <v>0</v>
      </c>
      <c r="CE14" s="89">
        <f>IF(CE12='Inputs  Base0'!$G$114,'CF+EERR  Base0'!$C7*'Inputs  Base0'!$C$155,0)</f>
        <v>0</v>
      </c>
      <c r="CF14" s="89">
        <f>IF(CF12='Inputs  Base0'!$G$114,'CF+EERR  Base0'!$C7*'Inputs  Base0'!$C$155,0)</f>
        <v>0</v>
      </c>
      <c r="CG14" s="89">
        <f>IF(CG12='Inputs  Base0'!$G$114,'CF+EERR  Base0'!$C7*'Inputs  Base0'!$C$155,0)</f>
        <v>0</v>
      </c>
      <c r="CH14" s="89">
        <f>IF(CH12='Inputs  Base0'!$G$114,'CF+EERR  Base0'!$C7*'Inputs  Base0'!$C$155,0)</f>
        <v>0</v>
      </c>
      <c r="CI14" s="89">
        <f>IF(CI12='Inputs  Base0'!$G$114,'CF+EERR  Base0'!$C7*'Inputs  Base0'!$C$155,0)</f>
        <v>0</v>
      </c>
      <c r="CJ14" s="89">
        <f>IF(CJ12='Inputs  Base0'!$G$114,'CF+EERR  Base0'!$C7*'Inputs  Base0'!$C$155,0)</f>
        <v>0</v>
      </c>
      <c r="CK14" s="89">
        <f>IF(CK12='Inputs  Base0'!$G$114,'CF+EERR  Base0'!$C7*'Inputs  Base0'!$C$155,0)</f>
        <v>0</v>
      </c>
      <c r="CL14" s="89">
        <f>IF(CL12='Inputs  Base0'!$G$114,'CF+EERR  Base0'!$C7*'Inputs  Base0'!$C$155,0)</f>
        <v>0</v>
      </c>
      <c r="CM14" s="89">
        <f>IF(CM12='Inputs  Base0'!$G$114,'CF+EERR  Base0'!$C7*'Inputs  Base0'!$C$155,0)</f>
        <v>0</v>
      </c>
      <c r="CN14" s="89">
        <f>IF(CN12='Inputs  Base0'!$G$114,'CF+EERR  Base0'!$C7*'Inputs  Base0'!$C$155,0)</f>
        <v>0</v>
      </c>
      <c r="CO14" s="89">
        <f>IF(CO12='Inputs  Base0'!$G$114,'CF+EERR  Base0'!$C7*'Inputs  Base0'!$C$155,0)</f>
        <v>0</v>
      </c>
      <c r="CP14" s="89">
        <f>IF(CP12='Inputs  Base0'!$G$114,'CF+EERR  Base0'!$C7*'Inputs  Base0'!$C$155,0)</f>
        <v>0</v>
      </c>
      <c r="CQ14" s="89">
        <f>IF(CQ12='Inputs  Base0'!$G$114,'CF+EERR  Base0'!$C7*'Inputs  Base0'!$C$155,0)</f>
        <v>0</v>
      </c>
      <c r="CR14" s="89">
        <f>IF(CR12='Inputs  Base0'!$G$114,'CF+EERR  Base0'!$C7*'Inputs  Base0'!$C$155,0)</f>
        <v>0</v>
      </c>
      <c r="CS14" s="89">
        <f>IF(CS12='Inputs  Base0'!$G$114,'CF+EERR  Base0'!$C7*'Inputs  Base0'!$C$155,0)</f>
        <v>0</v>
      </c>
      <c r="CT14" s="89">
        <f>IF(CT12='Inputs  Base0'!$G$114,'CF+EERR  Base0'!$C7*'Inputs  Base0'!$C$155,0)</f>
        <v>0</v>
      </c>
      <c r="CU14" s="89">
        <f>IF(CU12='Inputs  Base0'!$G$114,'CF+EERR  Base0'!$C7*'Inputs  Base0'!$C$155,0)</f>
        <v>0</v>
      </c>
      <c r="CV14" s="89">
        <f>IF(CV12='Inputs  Base0'!$G$114,'CF+EERR  Base0'!$C7*'Inputs  Base0'!$C$155,0)</f>
        <v>0</v>
      </c>
      <c r="CW14" s="89">
        <f>IF(CW12='Inputs  Base0'!$G$114,'CF+EERR  Base0'!$C7*'Inputs  Base0'!$C$155,0)</f>
        <v>0</v>
      </c>
      <c r="CX14" s="89">
        <f>IF(CX12='Inputs  Base0'!$G$114,'CF+EERR  Base0'!$C7*'Inputs  Base0'!$C$155,0)</f>
        <v>0</v>
      </c>
      <c r="CY14" s="89">
        <f>IF(CY12='Inputs  Base0'!$G$114,'CF+EERR  Base0'!$C7*'Inputs  Base0'!$C$155,0)</f>
        <v>0</v>
      </c>
      <c r="CZ14" s="89">
        <f>IF(CZ12='Inputs  Base0'!$G$114,'CF+EERR  Base0'!$C7*'Inputs  Base0'!$C$155,0)</f>
        <v>0</v>
      </c>
      <c r="DA14" s="89">
        <f>IF(DA12='Inputs  Base0'!$G$114,'CF+EERR  Base0'!$C7*'Inputs  Base0'!$C$155,0)</f>
        <v>0</v>
      </c>
      <c r="DB14" s="89">
        <f>IF(DB12='Inputs  Base0'!$G$114,'CF+EERR  Base0'!$C7*'Inputs  Base0'!$C$155,0)</f>
        <v>0</v>
      </c>
      <c r="DC14" s="89">
        <f>IF(DC12='Inputs  Base0'!$G$114,'CF+EERR  Base0'!$C7*'Inputs  Base0'!$C$155,0)</f>
        <v>0</v>
      </c>
      <c r="DD14" s="89">
        <f>IF(DD12='Inputs  Base0'!$G$114,'CF+EERR  Base0'!$C7*'Inputs  Base0'!$C$155,0)</f>
        <v>0</v>
      </c>
      <c r="DE14" s="89">
        <f>IF(DE12='Inputs  Base0'!$G$114,'CF+EERR  Base0'!$C7*'Inputs  Base0'!$C$155,0)</f>
        <v>0</v>
      </c>
      <c r="DF14" s="89">
        <f>IF(DF12='Inputs  Base0'!$G$114,'CF+EERR  Base0'!$C7*'Inputs  Base0'!$C$155,0)</f>
        <v>0</v>
      </c>
      <c r="DG14" s="89">
        <f>IF(DG12='Inputs  Base0'!$G$114,'CF+EERR  Base0'!$C7*'Inputs  Base0'!$C$155,0)</f>
        <v>0</v>
      </c>
      <c r="DH14" s="89">
        <f>IF(DH12='Inputs  Base0'!$G$114,'CF+EERR  Base0'!$C7*'Inputs  Base0'!$C$155,0)</f>
        <v>0</v>
      </c>
      <c r="DI14" s="89">
        <f>IF(DI12='Inputs  Base0'!$G$114,'CF+EERR  Base0'!$C7*'Inputs  Base0'!$C$155,0)</f>
        <v>0</v>
      </c>
      <c r="DJ14" s="89">
        <f>IF(DJ12='Inputs  Base0'!$G$114,'CF+EERR  Base0'!$C7*'Inputs  Base0'!$C$155,0)</f>
        <v>0</v>
      </c>
      <c r="DK14" s="89">
        <f>IF(DK12='Inputs  Base0'!$G$114,'CF+EERR  Base0'!$C7*'Inputs  Base0'!$C$155,0)</f>
        <v>0</v>
      </c>
      <c r="DL14" s="89">
        <f>IF(DL12='Inputs  Base0'!$G$114,'CF+EERR  Base0'!$C7*'Inputs  Base0'!$C$155,0)</f>
        <v>0</v>
      </c>
      <c r="DM14" s="89">
        <f>IF(DM12='Inputs  Base0'!$G$114,'CF+EERR  Base0'!$C7*'Inputs  Base0'!$C$155,0)</f>
        <v>0</v>
      </c>
      <c r="DN14" s="89">
        <f>IF(DN12='Inputs  Base0'!$G$114,'CF+EERR  Base0'!$C7*'Inputs  Base0'!$C$155,0)</f>
        <v>0</v>
      </c>
      <c r="DO14" s="89">
        <f>IF(DO12='Inputs  Base0'!$G$114,'CF+EERR  Base0'!$C7*'Inputs  Base0'!$C$155,0)</f>
        <v>0</v>
      </c>
      <c r="DP14" s="89">
        <f>IF(DP12='Inputs  Base0'!$G$114,'CF+EERR  Base0'!$C7*'Inputs  Base0'!$C$155,0)</f>
        <v>0</v>
      </c>
    </row>
    <row r="15" spans="1:120" s="189" customFormat="1" ht="14.25" hidden="1" outlineLevel="1">
      <c r="B15" s="262" t="str">
        <f>CONCATENATE('Inputs  Base0'!$A$356,'Inputs  Base0'!$B$114)</f>
        <v>financiamiento hipotecario $ - Dptos PLAN CONTADO</v>
      </c>
      <c r="C15" s="263">
        <f t="shared" ca="1" si="6"/>
        <v>0</v>
      </c>
      <c r="D15" s="264"/>
      <c r="E15" s="264"/>
      <c r="F15" s="264"/>
      <c r="G15" s="264"/>
      <c r="H15" s="264"/>
      <c r="I15" s="264"/>
      <c r="J15" s="264"/>
      <c r="K15" s="264"/>
      <c r="L15" s="264"/>
      <c r="M15" s="264"/>
      <c r="N15" s="264"/>
      <c r="O15" s="264"/>
      <c r="P15" s="264"/>
      <c r="Q15" s="264"/>
      <c r="R15" s="264"/>
      <c r="S15" s="264"/>
      <c r="T15" s="264"/>
      <c r="U15" s="264"/>
      <c r="V15" s="264"/>
      <c r="W15" s="264"/>
      <c r="X15" s="264"/>
      <c r="Y15" s="264"/>
      <c r="Z15" s="264"/>
      <c r="AA15" s="264"/>
      <c r="AB15" s="264"/>
      <c r="AC15" s="265">
        <f ca="1">+SUM(OFFSET(AB12,0,0,1,-MIN('Inputs  Base0'!$C$158,AC$2)))*(IF($C$12=0,0,-PMT('Inputs  Base0'!$C$159/12,'Inputs  Base0'!$C$158,$C$7/$C$12*'Inputs  Base0'!$C$157)))</f>
        <v>0</v>
      </c>
      <c r="AD15" s="265">
        <f ca="1">+SUM(OFFSET(AC12,0,0,1,-MIN('Inputs  Base0'!$C$158,AD$2)))*(IF($C$12=0,0,-PMT('Inputs  Base0'!$C$159/12,'Inputs  Base0'!$C$158,$C$7/$C$12*'Inputs  Base0'!$C$157)))</f>
        <v>0</v>
      </c>
      <c r="AE15" s="265">
        <f ca="1">+SUM(OFFSET(AD12,0,0,1,-MIN('Inputs  Base0'!$C$158,AE$2)))*(IF($C$12=0,0,-PMT('Inputs  Base0'!$C$159/12,'Inputs  Base0'!$C$158,$C$7/$C$12*'Inputs  Base0'!$C$157)))</f>
        <v>0</v>
      </c>
      <c r="AF15" s="265">
        <f ca="1">+SUM(OFFSET(AE12,0,0,1,-MIN('Inputs  Base0'!$C$158,AF$2)))*(IF($C$12=0,0,-PMT('Inputs  Base0'!$C$159/12,'Inputs  Base0'!$C$158,$C$7/$C$12*'Inputs  Base0'!$C$157)))</f>
        <v>0</v>
      </c>
      <c r="AG15" s="265">
        <f ca="1">+SUM(OFFSET(AF12,0,0,1,-MIN('Inputs  Base0'!$C$158,AG$2)))*(IF($C$12=0,0,-PMT('Inputs  Base0'!$C$159/12,'Inputs  Base0'!$C$158,$C$7/$C$12*'Inputs  Base0'!$C$157)))</f>
        <v>0</v>
      </c>
      <c r="AH15" s="265">
        <f ca="1">+SUM(OFFSET(AG12,0,0,1,-MIN('Inputs  Base0'!$C$158,AH$2)))*(IF($C$12=0,0,-PMT('Inputs  Base0'!$C$159/12,'Inputs  Base0'!$C$158,$C$7/$C$12*'Inputs  Base0'!$C$157)))</f>
        <v>0</v>
      </c>
      <c r="AI15" s="265">
        <f ca="1">+SUM(OFFSET(AH12,0,0,1,-MIN('Inputs  Base0'!$C$158,AI$2)))*(IF($C$12=0,0,-PMT('Inputs  Base0'!$C$159/12,'Inputs  Base0'!$C$158,$C$7/$C$12*'Inputs  Base0'!$C$157)))</f>
        <v>0</v>
      </c>
      <c r="AJ15" s="265">
        <f ca="1">+SUM(OFFSET(AI12,0,0,1,-MIN('Inputs  Base0'!$C$158,AJ$2)))*(IF($C$12=0,0,-PMT('Inputs  Base0'!$C$159/12,'Inputs  Base0'!$C$158,$C$7/$C$12*'Inputs  Base0'!$C$157)))</f>
        <v>0</v>
      </c>
      <c r="AK15" s="265">
        <f ca="1">+SUM(OFFSET(AJ12,0,0,1,-MIN('Inputs  Base0'!$C$158,AK$2)))*(IF($C$12=0,0,-PMT('Inputs  Base0'!$C$159/12,'Inputs  Base0'!$C$158,$C$7/$C$12*'Inputs  Base0'!$C$157)))</f>
        <v>0</v>
      </c>
      <c r="AL15" s="265">
        <f ca="1">+SUM(OFFSET(AK12,0,0,1,-MIN('Inputs  Base0'!$C$158,AL$2)))*(IF($C$12=0,0,-PMT('Inputs  Base0'!$C$159/12,'Inputs  Base0'!$C$158,$C$7/$C$12*'Inputs  Base0'!$C$157)))</f>
        <v>0</v>
      </c>
      <c r="AM15" s="265">
        <f ca="1">+SUM(OFFSET(AL12,0,0,1,-MIN('Inputs  Base0'!$C$158,AM$2)))*(IF($C$12=0,0,-PMT('Inputs  Base0'!$C$159/12,'Inputs  Base0'!$C$158,$C$7/$C$12*'Inputs  Base0'!$C$157)))</f>
        <v>0</v>
      </c>
      <c r="AN15" s="265">
        <f ca="1">+SUM(OFFSET(AM12,0,0,1,-MIN('Inputs  Base0'!$C$158,AN$2)))*(IF($C$12=0,0,-PMT('Inputs  Base0'!$C$159/12,'Inputs  Base0'!$C$158,$C$7/$C$12*'Inputs  Base0'!$C$157)))</f>
        <v>0</v>
      </c>
      <c r="AO15" s="265">
        <f ca="1">+SUM(OFFSET(AN12,0,0,1,-MIN('Inputs  Base0'!$C$158,AO$2)))*(IF($C$12=0,0,-PMT('Inputs  Base0'!$C$159/12,'Inputs  Base0'!$C$158,$C$7/$C$12*'Inputs  Base0'!$C$157)))</f>
        <v>0</v>
      </c>
      <c r="AP15" s="265">
        <f ca="1">+SUM(OFFSET(AO12,0,0,1,-MIN('Inputs  Base0'!$C$158,AP$2)))*(IF($C$12=0,0,-PMT('Inputs  Base0'!$C$159/12,'Inputs  Base0'!$C$158,$C$7/$C$12*'Inputs  Base0'!$C$157)))</f>
        <v>0</v>
      </c>
      <c r="AQ15" s="265">
        <f ca="1">+SUM(OFFSET(AP12,0,0,1,-MIN('Inputs  Base0'!$C$158,AQ$2)))*(IF($C$12=0,0,-PMT('Inputs  Base0'!$C$159/12,'Inputs  Base0'!$C$158,$C$7/$C$12*'Inputs  Base0'!$C$157)))</f>
        <v>0</v>
      </c>
      <c r="AR15" s="265">
        <f ca="1">+SUM(OFFSET(AQ12,0,0,1,-MIN('Inputs  Base0'!$C$158,AR$2)))*(IF($C$12=0,0,-PMT('Inputs  Base0'!$C$159/12,'Inputs  Base0'!$C$158,$C$7/$C$12*'Inputs  Base0'!$C$157)))</f>
        <v>0</v>
      </c>
      <c r="AS15" s="265">
        <f ca="1">+SUM(OFFSET(AR12,0,0,1,-MIN('Inputs  Base0'!$C$158,AS$2)))*(IF($C$12=0,0,-PMT('Inputs  Base0'!$C$159/12,'Inputs  Base0'!$C$158,$C$7/$C$12*'Inputs  Base0'!$C$157)))</f>
        <v>0</v>
      </c>
      <c r="AT15" s="265">
        <f ca="1">+SUM(OFFSET(AS12,0,0,1,-MIN('Inputs  Base0'!$C$158,AT$2)))*(IF($C$12=0,0,-PMT('Inputs  Base0'!$C$159/12,'Inputs  Base0'!$C$158,$C$7/$C$12*'Inputs  Base0'!$C$157)))</f>
        <v>0</v>
      </c>
      <c r="AU15" s="265">
        <f ca="1">+SUM(OFFSET(AT12,0,0,1,-MIN('Inputs  Base0'!$C$158,AU$2)))*(IF($C$12=0,0,-PMT('Inputs  Base0'!$C$159/12,'Inputs  Base0'!$C$158,$C$7/$C$12*'Inputs  Base0'!$C$157)))</f>
        <v>0</v>
      </c>
      <c r="AV15" s="265">
        <f ca="1">+SUM(OFFSET(AU12,0,0,1,-MIN('Inputs  Base0'!$C$158,AV$2)))*(IF($C$12=0,0,-PMT('Inputs  Base0'!$C$159/12,'Inputs  Base0'!$C$158,$C$7/$C$12*'Inputs  Base0'!$C$157)))</f>
        <v>0</v>
      </c>
      <c r="AW15" s="265">
        <f ca="1">+SUM(OFFSET(AV12,0,0,1,-MIN('Inputs  Base0'!$C$158,AW$2)))*(IF($C$12=0,0,-PMT('Inputs  Base0'!$C$159/12,'Inputs  Base0'!$C$158,$C$7/$C$12*'Inputs  Base0'!$C$157)))</f>
        <v>0</v>
      </c>
      <c r="AX15" s="265">
        <f ca="1">+SUM(OFFSET(AW12,0,0,1,-MIN('Inputs  Base0'!$C$158,AX$2)))*(IF($C$12=0,0,-PMT('Inputs  Base0'!$C$159/12,'Inputs  Base0'!$C$158,$C$7/$C$12*'Inputs  Base0'!$C$157)))</f>
        <v>0</v>
      </c>
      <c r="AY15" s="265">
        <f ca="1">+SUM(OFFSET(AX12,0,0,1,-MIN('Inputs  Base0'!$C$158,AY$2)))*(IF($C$12=0,0,-PMT('Inputs  Base0'!$C$159/12,'Inputs  Base0'!$C$158,$C$7/$C$12*'Inputs  Base0'!$C$157)))</f>
        <v>0</v>
      </c>
      <c r="AZ15" s="265">
        <f ca="1">+SUM(OFFSET(AY12,0,0,1,-MIN('Inputs  Base0'!$C$158,AZ$2)))*(IF($C$12=0,0,-PMT('Inputs  Base0'!$C$159/12,'Inputs  Base0'!$C$158,$C$7/$C$12*'Inputs  Base0'!$C$157)))</f>
        <v>0</v>
      </c>
      <c r="BA15" s="265">
        <f ca="1">+SUM(OFFSET(AZ12,0,0,1,-MIN('Inputs  Base0'!$C$158,BA$2)))*(IF($C$12=0,0,-PMT('Inputs  Base0'!$C$159/12,'Inputs  Base0'!$C$158,$C$7/$C$12*'Inputs  Base0'!$C$157)))</f>
        <v>0</v>
      </c>
      <c r="BB15" s="265">
        <f ca="1">+SUM(OFFSET(BA12,0,0,1,-MIN('Inputs  Base0'!$C$158,BB$2)))*(IF($C$12=0,0,-PMT('Inputs  Base0'!$C$159/12,'Inputs  Base0'!$C$158,$C$7/$C$12*'Inputs  Base0'!$C$157)))</f>
        <v>0</v>
      </c>
      <c r="BC15" s="265">
        <f ca="1">+SUM(OFFSET(BB12,0,0,1,-MIN('Inputs  Base0'!$C$158,BC$2)))*(IF($C$12=0,0,-PMT('Inputs  Base0'!$C$159/12,'Inputs  Base0'!$C$158,$C$7/$C$12*'Inputs  Base0'!$C$157)))</f>
        <v>0</v>
      </c>
      <c r="BD15" s="265">
        <f ca="1">+SUM(OFFSET(BC12,0,0,1,-MIN('Inputs  Base0'!$C$158,BD$2)))*(IF($C$12=0,0,-PMT('Inputs  Base0'!$C$159/12,'Inputs  Base0'!$C$158,$C$7/$C$12*'Inputs  Base0'!$C$157)))</f>
        <v>0</v>
      </c>
      <c r="BE15" s="265">
        <f ca="1">+SUM(OFFSET(BD12,0,0,1,-MIN('Inputs  Base0'!$C$158,BE$2)))*(IF($C$12=0,0,-PMT('Inputs  Base0'!$C$159/12,'Inputs  Base0'!$C$158,$C$7/$C$12*'Inputs  Base0'!$C$157)))</f>
        <v>0</v>
      </c>
      <c r="BF15" s="265">
        <f ca="1">+SUM(OFFSET(BE12,0,0,1,-MIN('Inputs  Base0'!$C$158,BF$2)))*(IF($C$12=0,0,-PMT('Inputs  Base0'!$C$159/12,'Inputs  Base0'!$C$158,$C$7/$C$12*'Inputs  Base0'!$C$157)))</f>
        <v>0</v>
      </c>
      <c r="BG15" s="265">
        <f ca="1">+SUM(OFFSET(BF12,0,0,1,-MIN('Inputs  Base0'!$C$158,BG$2)))*(IF($C$12=0,0,-PMT('Inputs  Base0'!$C$159/12,'Inputs  Base0'!$C$158,$C$7/$C$12*'Inputs  Base0'!$C$157)))</f>
        <v>0</v>
      </c>
      <c r="BH15" s="265">
        <f ca="1">+SUM(OFFSET(BG12,0,0,1,-MIN('Inputs  Base0'!$C$158,BH$2)))*(IF($C$12=0,0,-PMT('Inputs  Base0'!$C$159/12,'Inputs  Base0'!$C$158,$C$7/$C$12*'Inputs  Base0'!$C$157)))</f>
        <v>0</v>
      </c>
      <c r="BI15" s="265">
        <f ca="1">+SUM(OFFSET(BH12,0,0,1,-MIN('Inputs  Base0'!$C$158,BI$2)))*(IF($C$12=0,0,-PMT('Inputs  Base0'!$C$159/12,'Inputs  Base0'!$C$158,$C$7/$C$12*'Inputs  Base0'!$C$157)))</f>
        <v>0</v>
      </c>
      <c r="BJ15" s="265">
        <f ca="1">+SUM(OFFSET(BI12,0,0,1,-MIN('Inputs  Base0'!$C$158,BJ$2)))*(IF($C$12=0,0,-PMT('Inputs  Base0'!$C$159/12,'Inputs  Base0'!$C$158,$C$7/$C$12*'Inputs  Base0'!$C$157)))</f>
        <v>0</v>
      </c>
      <c r="BK15" s="265">
        <f ca="1">+SUM(OFFSET(BJ12,0,0,1,-MIN('Inputs  Base0'!$C$158,BK$2)))*(IF($C$12=0,0,-PMT('Inputs  Base0'!$C$159/12,'Inputs  Base0'!$C$158,$C$7/$C$12*'Inputs  Base0'!$C$157)))</f>
        <v>0</v>
      </c>
      <c r="BL15" s="265">
        <f ca="1">+SUM(OFFSET(BK12,0,0,1,-MIN('Inputs  Base0'!$C$158,BL$2)))*(IF($C$12=0,0,-PMT('Inputs  Base0'!$C$159/12,'Inputs  Base0'!$C$158,$C$7/$C$12*'Inputs  Base0'!$C$157)))</f>
        <v>0</v>
      </c>
      <c r="BM15" s="265">
        <f ca="1">+SUM(OFFSET(BL12,0,0,1,-MIN('Inputs  Base0'!$C$158,BM$2)))*(IF($C$12=0,0,-PMT('Inputs  Base0'!$C$159/12,'Inputs  Base0'!$C$158,$C$7/$C$12*'Inputs  Base0'!$C$157)))</f>
        <v>0</v>
      </c>
      <c r="BN15" s="265">
        <f ca="1">+SUM(OFFSET(BM12,0,0,1,-MIN('Inputs  Base0'!$C$158,BN$2)))*(IF($C$12=0,0,-PMT('Inputs  Base0'!$C$159/12,'Inputs  Base0'!$C$158,$C$7/$C$12*'Inputs  Base0'!$C$157)))</f>
        <v>0</v>
      </c>
      <c r="BO15" s="265">
        <f ca="1">+SUM(OFFSET(BN12,0,0,1,-MIN('Inputs  Base0'!$C$158,BO$2)))*(IF($C$12=0,0,-PMT('Inputs  Base0'!$C$159/12,'Inputs  Base0'!$C$158,$C$7/$C$12*'Inputs  Base0'!$C$157)))</f>
        <v>0</v>
      </c>
      <c r="BP15" s="265">
        <f ca="1">+SUM(OFFSET(BO12,0,0,1,-MIN('Inputs  Base0'!$C$158,BP$2)))*(IF($C$12=0,0,-PMT('Inputs  Base0'!$C$159/12,'Inputs  Base0'!$C$158,$C$7/$C$12*'Inputs  Base0'!$C$157)))</f>
        <v>0</v>
      </c>
      <c r="BQ15" s="265">
        <f ca="1">+SUM(OFFSET(BP12,0,0,1,-MIN('Inputs  Base0'!$C$158,BQ$2)))*(IF($C$12=0,0,-PMT('Inputs  Base0'!$C$159/12,'Inputs  Base0'!$C$158,$C$7/$C$12*'Inputs  Base0'!$C$157)))</f>
        <v>0</v>
      </c>
      <c r="BR15" s="265">
        <f ca="1">+SUM(OFFSET(BQ12,0,0,1,-MIN('Inputs  Base0'!$C$158,BR$2)))*(IF($C$12=0,0,-PMT('Inputs  Base0'!$C$159/12,'Inputs  Base0'!$C$158,$C$7/$C$12*'Inputs  Base0'!$C$157)))</f>
        <v>0</v>
      </c>
      <c r="BS15" s="265">
        <f ca="1">+SUM(OFFSET(BR12,0,0,1,-MIN('Inputs  Base0'!$C$158,BS$2)))*(IF($C$12=0,0,-PMT('Inputs  Base0'!$C$159/12,'Inputs  Base0'!$C$158,$C$7/$C$12*'Inputs  Base0'!$C$157)))</f>
        <v>0</v>
      </c>
      <c r="BT15" s="265">
        <f ca="1">+SUM(OFFSET(BS12,0,0,1,-MIN('Inputs  Base0'!$C$158,BT$2)))*(IF($C$12=0,0,-PMT('Inputs  Base0'!$C$159/12,'Inputs  Base0'!$C$158,$C$7/$C$12*'Inputs  Base0'!$C$157)))</f>
        <v>0</v>
      </c>
      <c r="BU15" s="265">
        <f ca="1">+SUM(OFFSET(BT12,0,0,1,-MIN('Inputs  Base0'!$C$158,BU$2)))*(IF($C$12=0,0,-PMT('Inputs  Base0'!$C$159/12,'Inputs  Base0'!$C$158,$C$7/$C$12*'Inputs  Base0'!$C$157)))</f>
        <v>0</v>
      </c>
      <c r="BV15" s="265">
        <f ca="1">+SUM(OFFSET(BU12,0,0,1,-MIN('Inputs  Base0'!$C$158,BV$2)))*(IF($C$12=0,0,-PMT('Inputs  Base0'!$C$159/12,'Inputs  Base0'!$C$158,$C$7/$C$12*'Inputs  Base0'!$C$157)))</f>
        <v>0</v>
      </c>
      <c r="BW15" s="265">
        <f ca="1">+SUM(OFFSET(BV12,0,0,1,-MIN('Inputs  Base0'!$C$158,BW$2)))*(IF($C$12=0,0,-PMT('Inputs  Base0'!$C$159/12,'Inputs  Base0'!$C$158,$C$7/$C$12*'Inputs  Base0'!$C$157)))</f>
        <v>0</v>
      </c>
      <c r="BX15" s="265">
        <f ca="1">+SUM(OFFSET(BW12,0,0,1,-MIN('Inputs  Base0'!$C$158,BX$2)))*(IF($C$12=0,0,-PMT('Inputs  Base0'!$C$159/12,'Inputs  Base0'!$C$158,$C$7/$C$12*'Inputs  Base0'!$C$157)))</f>
        <v>0</v>
      </c>
      <c r="BY15" s="265">
        <f ca="1">+SUM(OFFSET(BX12,0,0,1,-MIN('Inputs  Base0'!$C$158,BY$2)))*(IF($C$12=0,0,-PMT('Inputs  Base0'!$C$159/12,'Inputs  Base0'!$C$158,$C$7/$C$12*'Inputs  Base0'!$C$157)))</f>
        <v>0</v>
      </c>
      <c r="BZ15" s="265">
        <f ca="1">+SUM(OFFSET(BY12,0,0,1,-MIN('Inputs  Base0'!$C$158,BZ$2)))*(IF($C$12=0,0,-PMT('Inputs  Base0'!$C$159/12,'Inputs  Base0'!$C$158,$C$7/$C$12*'Inputs  Base0'!$C$157)))</f>
        <v>0</v>
      </c>
      <c r="CA15" s="265">
        <f ca="1">+SUM(OFFSET(BZ12,0,0,1,-MIN('Inputs  Base0'!$C$158,CA$2)))*(IF($C$12=0,0,-PMT('Inputs  Base0'!$C$159/12,'Inputs  Base0'!$C$158,$C$7/$C$12*'Inputs  Base0'!$C$157)))</f>
        <v>0</v>
      </c>
      <c r="CB15" s="265">
        <f ca="1">+SUM(OFFSET(CA12,0,0,1,-MIN('Inputs  Base0'!$C$158,CB$2)))*(IF($C$12=0,0,-PMT('Inputs  Base0'!$C$159/12,'Inputs  Base0'!$C$158,$C$7/$C$12*'Inputs  Base0'!$C$157)))</f>
        <v>0</v>
      </c>
      <c r="CC15" s="265">
        <f ca="1">+SUM(OFFSET(CB12,0,0,1,-MIN('Inputs  Base0'!$C$158,CC$2)))*(IF($C$12=0,0,-PMT('Inputs  Base0'!$C$159/12,'Inputs  Base0'!$C$158,$C$7/$C$12*'Inputs  Base0'!$C$157)))</f>
        <v>0</v>
      </c>
      <c r="CD15" s="265">
        <f ca="1">+SUM(OFFSET(CC12,0,0,1,-MIN('Inputs  Base0'!$C$158,CD$2)))*(IF($C$12=0,0,-PMT('Inputs  Base0'!$C$159/12,'Inputs  Base0'!$C$158,$C$7/$C$12*'Inputs  Base0'!$C$157)))</f>
        <v>0</v>
      </c>
      <c r="CE15" s="265">
        <f ca="1">+SUM(OFFSET(CD12,0,0,1,-MIN('Inputs  Base0'!$C$158,CE$2)))*(IF($C$12=0,0,-PMT('Inputs  Base0'!$C$159/12,'Inputs  Base0'!$C$158,$C$7/$C$12*'Inputs  Base0'!$C$157)))</f>
        <v>0</v>
      </c>
      <c r="CF15" s="265">
        <f ca="1">+SUM(OFFSET(CE12,0,0,1,-MIN('Inputs  Base0'!$C$158,CF$2)))*(IF($C$12=0,0,-PMT('Inputs  Base0'!$C$159/12,'Inputs  Base0'!$C$158,$C$7/$C$12*'Inputs  Base0'!$C$157)))</f>
        <v>0</v>
      </c>
      <c r="CG15" s="265">
        <f ca="1">+SUM(OFFSET(CF12,0,0,1,-MIN('Inputs  Base0'!$C$158,CG$2)))*(IF($C$12=0,0,-PMT('Inputs  Base0'!$C$159/12,'Inputs  Base0'!$C$158,$C$7/$C$12*'Inputs  Base0'!$C$157)))</f>
        <v>0</v>
      </c>
      <c r="CH15" s="265">
        <f ca="1">+SUM(OFFSET(CG12,0,0,1,-MIN('Inputs  Base0'!$C$158,CH$2)))*(IF($C$12=0,0,-PMT('Inputs  Base0'!$C$159/12,'Inputs  Base0'!$C$158,$C$7/$C$12*'Inputs  Base0'!$C$157)))</f>
        <v>0</v>
      </c>
      <c r="CI15" s="265">
        <f ca="1">+SUM(OFFSET(CH12,0,0,1,-MIN('Inputs  Base0'!$C$158,CI$2)))*(IF($C$12=0,0,-PMT('Inputs  Base0'!$C$159/12,'Inputs  Base0'!$C$158,$C$7/$C$12*'Inputs  Base0'!$C$157)))</f>
        <v>0</v>
      </c>
      <c r="CJ15" s="265">
        <f ca="1">+SUM(OFFSET(CI12,0,0,1,-MIN('Inputs  Base0'!$C$158,CJ$2)))*(IF($C$12=0,0,-PMT('Inputs  Base0'!$C$159/12,'Inputs  Base0'!$C$158,$C$7/$C$12*'Inputs  Base0'!$C$157)))</f>
        <v>0</v>
      </c>
      <c r="CK15" s="265">
        <f ca="1">+SUM(OFFSET(CJ12,0,0,1,-MIN('Inputs  Base0'!$C$158,CK$2)))*(IF($C$12=0,0,-PMT('Inputs  Base0'!$C$159/12,'Inputs  Base0'!$C$158,$C$7/$C$12*'Inputs  Base0'!$C$157)))</f>
        <v>0</v>
      </c>
      <c r="CL15" s="265">
        <f ca="1">+SUM(OFFSET(CK12,0,0,1,-MIN('Inputs  Base0'!$C$158,CL$2)))*(IF($C$12=0,0,-PMT('Inputs  Base0'!$C$159/12,'Inputs  Base0'!$C$158,$C$7/$C$12*'Inputs  Base0'!$C$157)))</f>
        <v>0</v>
      </c>
      <c r="CM15" s="265">
        <f ca="1">+SUM(OFFSET(CL12,0,0,1,-MIN('Inputs  Base0'!$C$158,CM$2)))*(IF($C$12=0,0,-PMT('Inputs  Base0'!$C$159/12,'Inputs  Base0'!$C$158,$C$7/$C$12*'Inputs  Base0'!$C$157)))</f>
        <v>0</v>
      </c>
      <c r="CN15" s="265">
        <f ca="1">+SUM(OFFSET(CM12,0,0,1,-MIN('Inputs  Base0'!$C$158,CN$2)))*(IF($C$12=0,0,-PMT('Inputs  Base0'!$C$159/12,'Inputs  Base0'!$C$158,$C$7/$C$12*'Inputs  Base0'!$C$157)))</f>
        <v>0</v>
      </c>
      <c r="CO15" s="265">
        <f ca="1">+SUM(OFFSET(CN12,0,0,1,-MIN('Inputs  Base0'!$C$158,CO$2)))*(IF($C$12=0,0,-PMT('Inputs  Base0'!$C$159/12,'Inputs  Base0'!$C$158,$C$7/$C$12*'Inputs  Base0'!$C$157)))</f>
        <v>0</v>
      </c>
      <c r="CP15" s="265">
        <f ca="1">+SUM(OFFSET(CO12,0,0,1,-MIN('Inputs  Base0'!$C$158,CP$2)))*(IF($C$12=0,0,-PMT('Inputs  Base0'!$C$159/12,'Inputs  Base0'!$C$158,$C$7/$C$12*'Inputs  Base0'!$C$157)))</f>
        <v>0</v>
      </c>
      <c r="CQ15" s="265">
        <f ca="1">+SUM(OFFSET(CP12,0,0,1,-MIN('Inputs  Base0'!$C$158,CQ$2)))*(IF($C$12=0,0,-PMT('Inputs  Base0'!$C$159/12,'Inputs  Base0'!$C$158,$C$7/$C$12*'Inputs  Base0'!$C$157)))</f>
        <v>0</v>
      </c>
      <c r="CR15" s="265">
        <f ca="1">+SUM(OFFSET(CQ12,0,0,1,-MIN('Inputs  Base0'!$C$158,CR$2)))*(IF($C$12=0,0,-PMT('Inputs  Base0'!$C$159/12,'Inputs  Base0'!$C$158,$C$7/$C$12*'Inputs  Base0'!$C$157)))</f>
        <v>0</v>
      </c>
      <c r="CS15" s="265">
        <f ca="1">+SUM(OFFSET(CR12,0,0,1,-MIN('Inputs  Base0'!$C$158,CS$2)))*(IF($C$12=0,0,-PMT('Inputs  Base0'!$C$159/12,'Inputs  Base0'!$C$158,$C$7/$C$12*'Inputs  Base0'!$C$157)))</f>
        <v>0</v>
      </c>
      <c r="CT15" s="265">
        <f ca="1">+SUM(OFFSET(CS12,0,0,1,-MIN('Inputs  Base0'!$C$158,CT$2)))*(IF($C$12=0,0,-PMT('Inputs  Base0'!$C$159/12,'Inputs  Base0'!$C$158,$C$7/$C$12*'Inputs  Base0'!$C$157)))</f>
        <v>0</v>
      </c>
      <c r="CU15" s="265">
        <f ca="1">+SUM(OFFSET(CT12,0,0,1,-MIN('Inputs  Base0'!$C$158,CU$2)))*(IF($C$12=0,0,-PMT('Inputs  Base0'!$C$159/12,'Inputs  Base0'!$C$158,$C$7/$C$12*'Inputs  Base0'!$C$157)))</f>
        <v>0</v>
      </c>
      <c r="CV15" s="265">
        <f ca="1">+SUM(OFFSET(CU12,0,0,1,-MIN('Inputs  Base0'!$C$158,CV$2)))*(IF($C$12=0,0,-PMT('Inputs  Base0'!$C$159/12,'Inputs  Base0'!$C$158,$C$7/$C$12*'Inputs  Base0'!$C$157)))</f>
        <v>0</v>
      </c>
      <c r="CW15" s="265">
        <f ca="1">+SUM(OFFSET(CV12,0,0,1,-MIN('Inputs  Base0'!$C$158,CW$2)))*(IF($C$12=0,0,-PMT('Inputs  Base0'!$C$159/12,'Inputs  Base0'!$C$158,$C$7/$C$12*'Inputs  Base0'!$C$157)))</f>
        <v>0</v>
      </c>
      <c r="CX15" s="265">
        <f ca="1">+SUM(OFFSET(CW12,0,0,1,-MIN('Inputs  Base0'!$C$158,CX$2)))*(IF($C$12=0,0,-PMT('Inputs  Base0'!$C$159/12,'Inputs  Base0'!$C$158,$C$7/$C$12*'Inputs  Base0'!$C$157)))</f>
        <v>0</v>
      </c>
      <c r="CY15" s="265">
        <f ca="1">+SUM(OFFSET(CX12,0,0,1,-MIN('Inputs  Base0'!$C$158,CY$2)))*(IF($C$12=0,0,-PMT('Inputs  Base0'!$C$159/12,'Inputs  Base0'!$C$158,$C$7/$C$12*'Inputs  Base0'!$C$157)))</f>
        <v>0</v>
      </c>
      <c r="CZ15" s="265">
        <f ca="1">+SUM(OFFSET(CY12,0,0,1,-MIN('Inputs  Base0'!$C$158,CZ$2)))*(IF($C$12=0,0,-PMT('Inputs  Base0'!$C$159/12,'Inputs  Base0'!$C$158,$C$7/$C$12*'Inputs  Base0'!$C$157)))</f>
        <v>0</v>
      </c>
      <c r="DA15" s="265">
        <f ca="1">+SUM(OFFSET(CZ12,0,0,1,-MIN('Inputs  Base0'!$C$158,DA$2)))*(IF($C$12=0,0,-PMT('Inputs  Base0'!$C$159/12,'Inputs  Base0'!$C$158,$C$7/$C$12*'Inputs  Base0'!$C$157)))</f>
        <v>0</v>
      </c>
      <c r="DB15" s="265">
        <f ca="1">+SUM(OFFSET(DA12,0,0,1,-MIN('Inputs  Base0'!$C$158,DB$2)))*(IF($C$12=0,0,-PMT('Inputs  Base0'!$C$159/12,'Inputs  Base0'!$C$158,$C$7/$C$12*'Inputs  Base0'!$C$157)))</f>
        <v>0</v>
      </c>
      <c r="DC15" s="265">
        <f ca="1">+SUM(OFFSET(DB12,0,0,1,-MIN('Inputs  Base0'!$C$158,DC$2)))*(IF($C$12=0,0,-PMT('Inputs  Base0'!$C$159/12,'Inputs  Base0'!$C$158,$C$7/$C$12*'Inputs  Base0'!$C$157)))</f>
        <v>0</v>
      </c>
      <c r="DD15" s="265">
        <f ca="1">+SUM(OFFSET(DC12,0,0,1,-MIN('Inputs  Base0'!$C$158,DD$2)))*(IF($C$12=0,0,-PMT('Inputs  Base0'!$C$159/12,'Inputs  Base0'!$C$158,$C$7/$C$12*'Inputs  Base0'!$C$157)))</f>
        <v>0</v>
      </c>
      <c r="DE15" s="265">
        <f ca="1">+SUM(OFFSET(DD12,0,0,1,-MIN('Inputs  Base0'!$C$158,DE$2)))*(IF($C$12=0,0,-PMT('Inputs  Base0'!$C$159/12,'Inputs  Base0'!$C$158,$C$7/$C$12*'Inputs  Base0'!$C$157)))</f>
        <v>0</v>
      </c>
      <c r="DF15" s="265">
        <f ca="1">+SUM(OFFSET(DE12,0,0,1,-MIN('Inputs  Base0'!$C$158,DF$2)))*(IF($C$12=0,0,-PMT('Inputs  Base0'!$C$159/12,'Inputs  Base0'!$C$158,$C$7/$C$12*'Inputs  Base0'!$C$157)))</f>
        <v>0</v>
      </c>
      <c r="DG15" s="265">
        <f ca="1">+SUM(OFFSET(DF12,0,0,1,-MIN('Inputs  Base0'!$C$158,DG$2)))*(IF($C$12=0,0,-PMT('Inputs  Base0'!$C$159/12,'Inputs  Base0'!$C$158,$C$7/$C$12*'Inputs  Base0'!$C$157)))</f>
        <v>0</v>
      </c>
      <c r="DH15" s="265">
        <f ca="1">+SUM(OFFSET(DG12,0,0,1,-MIN('Inputs  Base0'!$C$158,DH$2)))*(IF($C$12=0,0,-PMT('Inputs  Base0'!$C$159/12,'Inputs  Base0'!$C$158,$C$7/$C$12*'Inputs  Base0'!$C$157)))</f>
        <v>0</v>
      </c>
      <c r="DI15" s="265">
        <f ca="1">+SUM(OFFSET(DH12,0,0,1,-MIN('Inputs  Base0'!$C$158,DI$2)))*(IF($C$12=0,0,-PMT('Inputs  Base0'!$C$159/12,'Inputs  Base0'!$C$158,$C$7/$C$12*'Inputs  Base0'!$C$157)))</f>
        <v>0</v>
      </c>
      <c r="DJ15" s="265">
        <f ca="1">+SUM(OFFSET(DI12,0,0,1,-MIN('Inputs  Base0'!$C$158,DJ$2)))*(IF($C$12=0,0,-PMT('Inputs  Base0'!$C$159/12,'Inputs  Base0'!$C$158,$C$7/$C$12*'Inputs  Base0'!$C$157)))</f>
        <v>0</v>
      </c>
      <c r="DK15" s="265">
        <f ca="1">+SUM(OFFSET(DJ12,0,0,1,-MIN('Inputs  Base0'!$C$158,DK$2)))*(IF($C$12=0,0,-PMT('Inputs  Base0'!$C$159/12,'Inputs  Base0'!$C$158,$C$7/$C$12*'Inputs  Base0'!$C$157)))</f>
        <v>0</v>
      </c>
      <c r="DL15" s="265">
        <f ca="1">+SUM(OFFSET(DK12,0,0,1,-MIN('Inputs  Base0'!$C$158,DL$2)))*(IF($C$12=0,0,-PMT('Inputs  Base0'!$C$159/12,'Inputs  Base0'!$C$158,$C$7/$C$12*'Inputs  Base0'!$C$157)))</f>
        <v>0</v>
      </c>
      <c r="DM15" s="265">
        <f ca="1">+SUM(OFFSET(DL12,0,0,1,-MIN('Inputs  Base0'!$C$158,DM$2)))*(IF($C$12=0,0,-PMT('Inputs  Base0'!$C$159/12,'Inputs  Base0'!$C$158,$C$7/$C$12*'Inputs  Base0'!$C$157)))</f>
        <v>0</v>
      </c>
      <c r="DN15" s="265">
        <f ca="1">+SUM(OFFSET(DM12,0,0,1,-MIN('Inputs  Base0'!$C$158,DN$2)))*(IF($C$12=0,0,-PMT('Inputs  Base0'!$C$159/12,'Inputs  Base0'!$C$158,$C$7/$C$12*'Inputs  Base0'!$C$157)))</f>
        <v>0</v>
      </c>
      <c r="DO15" s="265">
        <f ca="1">+SUM(OFFSET(DN12,0,0,1,-MIN('Inputs  Base0'!$C$158,DO$2)))*(IF($C$12=0,0,-PMT('Inputs  Base0'!$C$159/12,'Inputs  Base0'!$C$158,$C$7/$C$12*'Inputs  Base0'!$C$157)))</f>
        <v>0</v>
      </c>
      <c r="DP15" s="265">
        <f ca="1">+SUM(OFFSET(DO12,0,0,1,-MIN('Inputs  Base0'!$C$158,DP$2)))*(IF($C$12=0,0,-PMT('Inputs  Base0'!$C$159/12,'Inputs  Base0'!$C$158,$C$7/$C$12*'Inputs  Base0'!$C$157)))</f>
        <v>0</v>
      </c>
    </row>
    <row r="16" spans="1:120" s="189" customFormat="1" ht="14.25" collapsed="1">
      <c r="B16" s="190" t="str">
        <f>CONCATENATE('Inputs  Base0'!$A$357,'Inputs  Base0'!$B$114)</f>
        <v>Ingreso Total - Dptos PLAN CONTADO</v>
      </c>
      <c r="C16" s="88">
        <f t="shared" ca="1" si="6"/>
        <v>87447621.534933299</v>
      </c>
      <c r="D16" s="191"/>
      <c r="E16" s="191"/>
      <c r="F16" s="191"/>
      <c r="G16" s="191"/>
      <c r="H16" s="191"/>
      <c r="I16" s="191"/>
      <c r="J16" s="191"/>
      <c r="K16" s="191"/>
      <c r="L16" s="191"/>
      <c r="M16" s="191"/>
      <c r="N16" s="191"/>
      <c r="O16" s="191"/>
      <c r="P16" s="191"/>
      <c r="Q16" s="191"/>
      <c r="R16" s="191"/>
      <c r="S16" s="191"/>
      <c r="T16" s="191"/>
      <c r="U16" s="191"/>
      <c r="V16" s="191"/>
      <c r="W16" s="191"/>
      <c r="X16" s="191"/>
      <c r="Y16" s="191"/>
      <c r="Z16" s="191"/>
      <c r="AA16" s="191"/>
      <c r="AB16" s="191"/>
      <c r="AC16" s="89">
        <f t="shared" ref="AC16:CN16" ca="1" si="7">+AC10+AC11+AC14+AC15</f>
        <v>2681599.3651967552</v>
      </c>
      <c r="AD16" s="89">
        <f t="shared" ca="1" si="7"/>
        <v>2681599.3651967552</v>
      </c>
      <c r="AE16" s="89">
        <f t="shared" ca="1" si="7"/>
        <v>2681599.3651967552</v>
      </c>
      <c r="AF16" s="89">
        <f t="shared" ca="1" si="7"/>
        <v>2681599.3651967552</v>
      </c>
      <c r="AG16" s="89">
        <f t="shared" ca="1" si="7"/>
        <v>2914781.918692125</v>
      </c>
      <c r="AH16" s="89">
        <f t="shared" ca="1" si="7"/>
        <v>2914781.918692125</v>
      </c>
      <c r="AI16" s="89">
        <f t="shared" ca="1" si="7"/>
        <v>2498384.5017361068</v>
      </c>
      <c r="AJ16" s="89">
        <f t="shared" ca="1" si="7"/>
        <v>2498384.5017361068</v>
      </c>
      <c r="AK16" s="89">
        <f t="shared" ca="1" si="7"/>
        <v>2498384.5017361068</v>
      </c>
      <c r="AL16" s="89">
        <f t="shared" ca="1" si="7"/>
        <v>2498384.5017361068</v>
      </c>
      <c r="AM16" s="89">
        <f t="shared" ca="1" si="7"/>
        <v>2498384.5017361068</v>
      </c>
      <c r="AN16" s="89">
        <f t="shared" ca="1" si="7"/>
        <v>2498384.5017361068</v>
      </c>
      <c r="AO16" s="89">
        <f t="shared" ca="1" si="7"/>
        <v>2081987.0847800891</v>
      </c>
      <c r="AP16" s="89">
        <f t="shared" ca="1" si="7"/>
        <v>2081987.0847800891</v>
      </c>
      <c r="AQ16" s="89">
        <f t="shared" ca="1" si="7"/>
        <v>2081987.0847800891</v>
      </c>
      <c r="AR16" s="89">
        <f t="shared" ca="1" si="7"/>
        <v>2081987.0847800891</v>
      </c>
      <c r="AS16" s="89">
        <f t="shared" ca="1" si="7"/>
        <v>2081987.0847800891</v>
      </c>
      <c r="AT16" s="89">
        <f t="shared" ca="1" si="7"/>
        <v>2081987.0847800891</v>
      </c>
      <c r="AU16" s="89">
        <f t="shared" ca="1" si="7"/>
        <v>2498384.5017361068</v>
      </c>
      <c r="AV16" s="89">
        <f t="shared" ca="1" si="7"/>
        <v>2498384.5017361068</v>
      </c>
      <c r="AW16" s="89">
        <f t="shared" ca="1" si="7"/>
        <v>2560844.1142795095</v>
      </c>
      <c r="AX16" s="89">
        <f t="shared" ca="1" si="7"/>
        <v>2560844.1142795095</v>
      </c>
      <c r="AY16" s="89">
        <f t="shared" ca="1" si="7"/>
        <v>2560844.1142795095</v>
      </c>
      <c r="AZ16" s="89">
        <f t="shared" ca="1" si="7"/>
        <v>2560844.1142795095</v>
      </c>
      <c r="BA16" s="89">
        <f t="shared" ca="1" si="7"/>
        <v>2560844.1142795095</v>
      </c>
      <c r="BB16" s="89">
        <f t="shared" ca="1" si="7"/>
        <v>2560844.1142795095</v>
      </c>
      <c r="BC16" s="89">
        <f t="shared" ca="1" si="7"/>
        <v>2560844.1142795095</v>
      </c>
      <c r="BD16" s="89">
        <f t="shared" ca="1" si="7"/>
        <v>2560844.1142795095</v>
      </c>
      <c r="BE16" s="89">
        <f t="shared" ca="1" si="7"/>
        <v>2560844.1142795095</v>
      </c>
      <c r="BF16" s="89">
        <f t="shared" ca="1" si="7"/>
        <v>2560844.1142795095</v>
      </c>
      <c r="BG16" s="89">
        <f t="shared" ca="1" si="7"/>
        <v>2134036.7618995914</v>
      </c>
      <c r="BH16" s="89">
        <f t="shared" ca="1" si="7"/>
        <v>2134036.7618995914</v>
      </c>
      <c r="BI16" s="89">
        <f t="shared" ca="1" si="7"/>
        <v>2134036.7618995914</v>
      </c>
      <c r="BJ16" s="89">
        <f t="shared" ca="1" si="7"/>
        <v>2134036.7618995914</v>
      </c>
      <c r="BK16" s="89">
        <f t="shared" ca="1" si="7"/>
        <v>2134036.7618995914</v>
      </c>
      <c r="BL16" s="89">
        <f t="shared" ca="1" si="7"/>
        <v>2134036.7618995914</v>
      </c>
      <c r="BM16" s="89">
        <f t="shared" ca="1" si="7"/>
        <v>0</v>
      </c>
      <c r="BN16" s="89">
        <f t="shared" ca="1" si="7"/>
        <v>0</v>
      </c>
      <c r="BO16" s="89">
        <f t="shared" ca="1" si="7"/>
        <v>0</v>
      </c>
      <c r="BP16" s="89">
        <f t="shared" ca="1" si="7"/>
        <v>0</v>
      </c>
      <c r="BQ16" s="89">
        <f t="shared" ca="1" si="7"/>
        <v>0</v>
      </c>
      <c r="BR16" s="89">
        <f t="shared" ca="1" si="7"/>
        <v>0</v>
      </c>
      <c r="BS16" s="89">
        <f t="shared" ca="1" si="7"/>
        <v>0</v>
      </c>
      <c r="BT16" s="89">
        <f t="shared" ca="1" si="7"/>
        <v>0</v>
      </c>
      <c r="BU16" s="89">
        <f t="shared" ca="1" si="7"/>
        <v>0</v>
      </c>
      <c r="BV16" s="89">
        <f t="shared" ca="1" si="7"/>
        <v>0</v>
      </c>
      <c r="BW16" s="89">
        <f t="shared" ca="1" si="7"/>
        <v>0</v>
      </c>
      <c r="BX16" s="89">
        <f t="shared" ca="1" si="7"/>
        <v>0</v>
      </c>
      <c r="BY16" s="89">
        <f t="shared" ca="1" si="7"/>
        <v>0</v>
      </c>
      <c r="BZ16" s="89">
        <f t="shared" ca="1" si="7"/>
        <v>0</v>
      </c>
      <c r="CA16" s="89">
        <f t="shared" ca="1" si="7"/>
        <v>0</v>
      </c>
      <c r="CB16" s="89">
        <f t="shared" ca="1" si="7"/>
        <v>0</v>
      </c>
      <c r="CC16" s="89">
        <f t="shared" ca="1" si="7"/>
        <v>0</v>
      </c>
      <c r="CD16" s="89">
        <f t="shared" ca="1" si="7"/>
        <v>0</v>
      </c>
      <c r="CE16" s="89">
        <f t="shared" ca="1" si="7"/>
        <v>0</v>
      </c>
      <c r="CF16" s="89">
        <f t="shared" ca="1" si="7"/>
        <v>0</v>
      </c>
      <c r="CG16" s="89">
        <f t="shared" ca="1" si="7"/>
        <v>0</v>
      </c>
      <c r="CH16" s="89">
        <f t="shared" ca="1" si="7"/>
        <v>0</v>
      </c>
      <c r="CI16" s="89">
        <f t="shared" ca="1" si="7"/>
        <v>0</v>
      </c>
      <c r="CJ16" s="89">
        <f t="shared" ca="1" si="7"/>
        <v>0</v>
      </c>
      <c r="CK16" s="89">
        <f t="shared" ca="1" si="7"/>
        <v>0</v>
      </c>
      <c r="CL16" s="89">
        <f t="shared" ca="1" si="7"/>
        <v>0</v>
      </c>
      <c r="CM16" s="89">
        <f t="shared" ca="1" si="7"/>
        <v>0</v>
      </c>
      <c r="CN16" s="89">
        <f t="shared" ca="1" si="7"/>
        <v>0</v>
      </c>
      <c r="CO16" s="89">
        <f t="shared" ref="CO16:DP16" ca="1" si="8">+CO10+CO11+CO14+CO15</f>
        <v>0</v>
      </c>
      <c r="CP16" s="89">
        <f t="shared" ca="1" si="8"/>
        <v>0</v>
      </c>
      <c r="CQ16" s="89">
        <f t="shared" ca="1" si="8"/>
        <v>0</v>
      </c>
      <c r="CR16" s="89">
        <f t="shared" ca="1" si="8"/>
        <v>0</v>
      </c>
      <c r="CS16" s="89">
        <f t="shared" ca="1" si="8"/>
        <v>0</v>
      </c>
      <c r="CT16" s="89">
        <f t="shared" ca="1" si="8"/>
        <v>0</v>
      </c>
      <c r="CU16" s="89">
        <f t="shared" ca="1" si="8"/>
        <v>0</v>
      </c>
      <c r="CV16" s="89">
        <f t="shared" ca="1" si="8"/>
        <v>0</v>
      </c>
      <c r="CW16" s="89">
        <f t="shared" ca="1" si="8"/>
        <v>0</v>
      </c>
      <c r="CX16" s="89">
        <f t="shared" ca="1" si="8"/>
        <v>0</v>
      </c>
      <c r="CY16" s="89">
        <f t="shared" ca="1" si="8"/>
        <v>0</v>
      </c>
      <c r="CZ16" s="89">
        <f t="shared" ca="1" si="8"/>
        <v>0</v>
      </c>
      <c r="DA16" s="89">
        <f t="shared" ca="1" si="8"/>
        <v>0</v>
      </c>
      <c r="DB16" s="89">
        <f t="shared" ca="1" si="8"/>
        <v>0</v>
      </c>
      <c r="DC16" s="89">
        <f t="shared" ca="1" si="8"/>
        <v>0</v>
      </c>
      <c r="DD16" s="89">
        <f t="shared" ca="1" si="8"/>
        <v>0</v>
      </c>
      <c r="DE16" s="89">
        <f t="shared" ca="1" si="8"/>
        <v>0</v>
      </c>
      <c r="DF16" s="89">
        <f t="shared" ca="1" si="8"/>
        <v>0</v>
      </c>
      <c r="DG16" s="89">
        <f t="shared" ca="1" si="8"/>
        <v>0</v>
      </c>
      <c r="DH16" s="89">
        <f t="shared" ca="1" si="8"/>
        <v>0</v>
      </c>
      <c r="DI16" s="89">
        <f t="shared" ca="1" si="8"/>
        <v>0</v>
      </c>
      <c r="DJ16" s="89">
        <f t="shared" ca="1" si="8"/>
        <v>0</v>
      </c>
      <c r="DK16" s="89">
        <f t="shared" ca="1" si="8"/>
        <v>0</v>
      </c>
      <c r="DL16" s="89">
        <f t="shared" ca="1" si="8"/>
        <v>0</v>
      </c>
      <c r="DM16" s="89">
        <f t="shared" ca="1" si="8"/>
        <v>0</v>
      </c>
      <c r="DN16" s="89">
        <f t="shared" ca="1" si="8"/>
        <v>0</v>
      </c>
      <c r="DO16" s="89">
        <f t="shared" ca="1" si="8"/>
        <v>0</v>
      </c>
      <c r="DP16" s="89">
        <f t="shared" ca="1" si="8"/>
        <v>0</v>
      </c>
    </row>
    <row r="17" spans="1:120" s="44" customFormat="1">
      <c r="C17" s="276"/>
      <c r="D17" s="277"/>
      <c r="E17" s="277"/>
      <c r="F17" s="277"/>
      <c r="G17" s="277"/>
      <c r="H17" s="277"/>
      <c r="I17" s="277"/>
      <c r="J17" s="277"/>
      <c r="K17" s="277"/>
      <c r="L17" s="277"/>
      <c r="M17" s="277"/>
      <c r="N17" s="277"/>
      <c r="O17" s="277"/>
      <c r="P17" s="277"/>
      <c r="Q17" s="277"/>
      <c r="R17" s="277"/>
      <c r="S17" s="277"/>
      <c r="T17" s="277"/>
      <c r="U17" s="277"/>
      <c r="V17" s="277"/>
      <c r="W17" s="277"/>
      <c r="X17" s="277"/>
      <c r="Y17" s="277"/>
      <c r="Z17" s="277"/>
      <c r="AA17" s="277"/>
      <c r="AB17" s="277"/>
      <c r="AC17" s="89"/>
      <c r="AD17" s="89"/>
      <c r="AE17" s="89"/>
      <c r="AF17" s="89"/>
      <c r="AG17" s="89"/>
      <c r="AH17" s="89"/>
      <c r="AI17" s="89"/>
      <c r="AJ17" s="89"/>
      <c r="AK17" s="89"/>
      <c r="AL17" s="89"/>
      <c r="AM17" s="89"/>
      <c r="AN17" s="89"/>
      <c r="AO17" s="89"/>
      <c r="AP17" s="89"/>
      <c r="AQ17" s="89"/>
      <c r="AR17" s="89"/>
      <c r="AS17" s="89"/>
      <c r="AT17" s="89"/>
      <c r="AU17" s="89"/>
      <c r="AV17" s="89"/>
      <c r="AW17" s="89"/>
      <c r="AX17" s="89"/>
      <c r="AY17" s="89"/>
      <c r="AZ17" s="89"/>
      <c r="BA17" s="89"/>
      <c r="BB17" s="89"/>
      <c r="BC17" s="89"/>
      <c r="BD17" s="89"/>
      <c r="BE17" s="89"/>
      <c r="BF17" s="89"/>
      <c r="BG17" s="89"/>
      <c r="BH17" s="89"/>
      <c r="BI17" s="89"/>
      <c r="BJ17" s="89"/>
      <c r="BK17" s="89"/>
      <c r="BL17" s="89"/>
      <c r="BM17" s="89"/>
      <c r="BN17" s="89"/>
      <c r="BO17" s="89"/>
      <c r="BP17" s="89"/>
      <c r="BQ17" s="89"/>
      <c r="BR17" s="89"/>
      <c r="BS17" s="89"/>
      <c r="BT17" s="89"/>
      <c r="BU17" s="89"/>
      <c r="BV17" s="89"/>
      <c r="BW17" s="89"/>
      <c r="BX17" s="89"/>
      <c r="BY17" s="89"/>
      <c r="BZ17" s="89"/>
      <c r="CA17" s="89"/>
      <c r="CB17" s="89"/>
      <c r="CC17" s="89"/>
      <c r="CD17" s="89"/>
      <c r="CE17" s="89"/>
      <c r="CF17" s="89"/>
      <c r="CG17" s="89"/>
      <c r="CH17" s="89"/>
      <c r="CI17" s="89"/>
      <c r="CJ17" s="89"/>
      <c r="CK17" s="89"/>
      <c r="CL17" s="89"/>
      <c r="CM17" s="89"/>
      <c r="CN17" s="89"/>
      <c r="CO17" s="89"/>
      <c r="CP17" s="89"/>
      <c r="CQ17" s="89"/>
      <c r="CR17" s="89"/>
      <c r="CS17" s="89"/>
      <c r="CT17" s="89"/>
      <c r="CU17" s="89"/>
      <c r="CV17" s="89"/>
      <c r="CW17" s="89"/>
      <c r="CX17" s="89"/>
      <c r="CY17" s="89"/>
      <c r="CZ17" s="89"/>
      <c r="DA17" s="89"/>
      <c r="DB17" s="89"/>
      <c r="DC17" s="89"/>
      <c r="DD17" s="89"/>
      <c r="DE17" s="89"/>
      <c r="DF17" s="89"/>
      <c r="DG17" s="89"/>
      <c r="DH17" s="89"/>
      <c r="DI17" s="89"/>
      <c r="DJ17" s="89"/>
      <c r="DK17" s="89"/>
      <c r="DL17" s="89"/>
      <c r="DM17" s="89"/>
      <c r="DN17" s="89"/>
      <c r="DO17" s="89"/>
      <c r="DP17" s="89"/>
    </row>
    <row r="18" spans="1:120" s="189" customFormat="1" ht="14.25" hidden="1" outlineLevel="2">
      <c r="A18" s="196"/>
      <c r="B18" s="190" t="str">
        <f>CONCATENATE('Inputs  Base0'!$A$348,'Inputs  Base0'!$B$115)</f>
        <v>ventas teóricas $ - Dptos PLAN CDO+RENTA</v>
      </c>
      <c r="C18" s="88">
        <f t="shared" ref="C18:C27" si="9">SUM(AC18:DZ18)</f>
        <v>89288624.093563467</v>
      </c>
      <c r="D18" s="191"/>
      <c r="E18" s="191"/>
      <c r="F18" s="191"/>
      <c r="G18" s="191"/>
      <c r="H18" s="191"/>
      <c r="I18" s="191"/>
      <c r="J18" s="191"/>
      <c r="K18" s="191"/>
      <c r="L18" s="191"/>
      <c r="M18" s="191"/>
      <c r="N18" s="191"/>
      <c r="O18" s="191"/>
      <c r="P18" s="191"/>
      <c r="Q18" s="191"/>
      <c r="R18" s="191"/>
      <c r="S18" s="191"/>
      <c r="T18" s="191"/>
      <c r="U18" s="191"/>
      <c r="V18" s="191"/>
      <c r="W18" s="191"/>
      <c r="X18" s="191"/>
      <c r="Y18" s="191"/>
      <c r="Z18" s="191"/>
      <c r="AA18" s="191"/>
      <c r="AB18" s="191"/>
      <c r="AC18" s="89">
        <f>+('Inputs  Base0'!$E$115*(1+AC363))*('Inputs  Base0'!$D$17*'Inputs  Base0'!$D$192)*'Inputs  Base0'!C$198</f>
        <v>2738054.0886745816</v>
      </c>
      <c r="AD18" s="89">
        <f>+('Inputs  Base0'!$E$115*(1+AD363))*('Inputs  Base0'!$D$17*'Inputs  Base0'!$D$192)*'Inputs  Base0'!D$198</f>
        <v>2738054.0886745816</v>
      </c>
      <c r="AE18" s="89">
        <f>+('Inputs  Base0'!$E$115*(1+AE363))*('Inputs  Base0'!$D$17*'Inputs  Base0'!$D$192)*'Inputs  Base0'!E$198</f>
        <v>2738054.0886745816</v>
      </c>
      <c r="AF18" s="89">
        <f>+('Inputs  Base0'!$E$115*(1+AF363))*('Inputs  Base0'!$D$17*'Inputs  Base0'!$D$192)*'Inputs  Base0'!F$198</f>
        <v>2738054.0886745816</v>
      </c>
      <c r="AG18" s="89">
        <f>+('Inputs  Base0'!$E$115*(1+AG363))*('Inputs  Base0'!$D$17*'Inputs  Base0'!$D$192)*'Inputs  Base0'!G$198</f>
        <v>2976145.7485593278</v>
      </c>
      <c r="AH18" s="89">
        <f>+('Inputs  Base0'!$E$115*(1+AH363))*('Inputs  Base0'!$D$17*'Inputs  Base0'!$D$192)*'Inputs  Base0'!H$198</f>
        <v>2976145.7485593278</v>
      </c>
      <c r="AI18" s="89">
        <f>+('Inputs  Base0'!$E$115*(1+AI363))*('Inputs  Base0'!$D$17*'Inputs  Base0'!$D$192)*'Inputs  Base0'!I$198</f>
        <v>2550982.0701937093</v>
      </c>
      <c r="AJ18" s="89">
        <f>+('Inputs  Base0'!$E$115*(1+AJ363))*('Inputs  Base0'!$D$17*'Inputs  Base0'!$D$192)*'Inputs  Base0'!J$198</f>
        <v>2550982.0701937093</v>
      </c>
      <c r="AK18" s="89">
        <f>+('Inputs  Base0'!$E$115*(1+AK363))*('Inputs  Base0'!$D$17*'Inputs  Base0'!$D$192)*'Inputs  Base0'!K$198</f>
        <v>2550982.0701937093</v>
      </c>
      <c r="AL18" s="89">
        <f>+('Inputs  Base0'!$E$115*(1+AL363))*('Inputs  Base0'!$D$17*'Inputs  Base0'!$D$192)*'Inputs  Base0'!L$198</f>
        <v>2550982.0701937093</v>
      </c>
      <c r="AM18" s="89">
        <f>+('Inputs  Base0'!$E$115*(1+AM363))*('Inputs  Base0'!$D$17*'Inputs  Base0'!$D$192)*'Inputs  Base0'!M$198</f>
        <v>2550982.0701937093</v>
      </c>
      <c r="AN18" s="89">
        <f>+('Inputs  Base0'!$E$115*(1+AN363))*('Inputs  Base0'!$D$17*'Inputs  Base0'!$D$192)*'Inputs  Base0'!N$198</f>
        <v>2550982.0701937093</v>
      </c>
      <c r="AO18" s="89">
        <f>+('Inputs  Base0'!$E$115*(1+AO363))*('Inputs  Base0'!$D$17*'Inputs  Base0'!$D$192)*'Inputs  Base0'!O$198</f>
        <v>2125818.3918280913</v>
      </c>
      <c r="AP18" s="89">
        <f>+('Inputs  Base0'!$E$115*(1+AP363))*('Inputs  Base0'!$D$17*'Inputs  Base0'!$D$192)*'Inputs  Base0'!P$198</f>
        <v>2125818.3918280913</v>
      </c>
      <c r="AQ18" s="89">
        <f>+('Inputs  Base0'!$E$115*(1+AQ363))*('Inputs  Base0'!$D$17*'Inputs  Base0'!$D$192)*'Inputs  Base0'!Q$198</f>
        <v>2125818.3918280913</v>
      </c>
      <c r="AR18" s="89">
        <f>+('Inputs  Base0'!$E$115*(1+AR363))*('Inputs  Base0'!$D$17*'Inputs  Base0'!$D$192)*'Inputs  Base0'!R$198</f>
        <v>2125818.3918280913</v>
      </c>
      <c r="AS18" s="89">
        <f>+('Inputs  Base0'!$E$115*(1+AS363))*('Inputs  Base0'!$D$17*'Inputs  Base0'!$D$192)*'Inputs  Base0'!S$198</f>
        <v>2125818.3918280913</v>
      </c>
      <c r="AT18" s="89">
        <f>+('Inputs  Base0'!$E$115*(1+AT363))*('Inputs  Base0'!$D$17*'Inputs  Base0'!$D$192)*'Inputs  Base0'!T$198</f>
        <v>2125818.3918280913</v>
      </c>
      <c r="AU18" s="89">
        <f>+('Inputs  Base0'!$E$115*(1+AU363))*('Inputs  Base0'!$D$17*'Inputs  Base0'!$D$192)*'Inputs  Base0'!U$198</f>
        <v>2550982.0701937093</v>
      </c>
      <c r="AV18" s="89">
        <f>+('Inputs  Base0'!$E$115*(1+AV363))*('Inputs  Base0'!$D$17*'Inputs  Base0'!$D$192)*'Inputs  Base0'!V$198</f>
        <v>2550982.0701937093</v>
      </c>
      <c r="AW18" s="89">
        <f>+('Inputs  Base0'!$E$115*(1+AW363))*('Inputs  Base0'!$D$17*'Inputs  Base0'!$D$192)*'Inputs  Base0'!W$198</f>
        <v>2614756.6219485523</v>
      </c>
      <c r="AX18" s="89">
        <f>+('Inputs  Base0'!$E$115*(1+AX363))*('Inputs  Base0'!$D$17*'Inputs  Base0'!$D$192)*'Inputs  Base0'!X$198</f>
        <v>2614756.6219485523</v>
      </c>
      <c r="AY18" s="89">
        <f>+('Inputs  Base0'!$E$115*(1+AY363))*('Inputs  Base0'!$D$17*'Inputs  Base0'!$D$192)*'Inputs  Base0'!Y$198</f>
        <v>2614756.6219485523</v>
      </c>
      <c r="AZ18" s="89">
        <f>+('Inputs  Base0'!$E$115*(1+AZ363))*('Inputs  Base0'!$D$17*'Inputs  Base0'!$D$192)*'Inputs  Base0'!Z$198</f>
        <v>2614756.6219485523</v>
      </c>
      <c r="BA18" s="89">
        <f>+('Inputs  Base0'!$E$115*(1+BA363))*('Inputs  Base0'!$D$17*'Inputs  Base0'!$D$192)*'Inputs  Base0'!AA$198</f>
        <v>2614756.6219485523</v>
      </c>
      <c r="BB18" s="89">
        <f>+('Inputs  Base0'!$E$115*(1+BB363))*('Inputs  Base0'!$D$17*'Inputs  Base0'!$D$192)*'Inputs  Base0'!AB$198</f>
        <v>2614756.6219485523</v>
      </c>
      <c r="BC18" s="89">
        <f>+('Inputs  Base0'!$E$115*(1+BC363))*('Inputs  Base0'!$D$17*'Inputs  Base0'!$D$192)*'Inputs  Base0'!AC$198</f>
        <v>2614756.6219485523</v>
      </c>
      <c r="BD18" s="89">
        <f>+('Inputs  Base0'!$E$115*(1+BD363))*('Inputs  Base0'!$D$17*'Inputs  Base0'!$D$192)*'Inputs  Base0'!AD$198</f>
        <v>2614756.6219485523</v>
      </c>
      <c r="BE18" s="89">
        <f>+('Inputs  Base0'!$E$115*(1+BE363))*('Inputs  Base0'!$D$17*'Inputs  Base0'!$D$192)*'Inputs  Base0'!AE$198</f>
        <v>2614756.6219485523</v>
      </c>
      <c r="BF18" s="89">
        <f>+('Inputs  Base0'!$E$115*(1+BF363))*('Inputs  Base0'!$D$17*'Inputs  Base0'!$D$192)*'Inputs  Base0'!AF$198</f>
        <v>2614756.6219485523</v>
      </c>
      <c r="BG18" s="89">
        <f>+('Inputs  Base0'!$E$115*(1+BG363))*('Inputs  Base0'!$D$17*'Inputs  Base0'!$D$192)*'Inputs  Base0'!AG$198</f>
        <v>2178963.8516237936</v>
      </c>
      <c r="BH18" s="89">
        <f>+('Inputs  Base0'!$E$115*(1+BH363))*('Inputs  Base0'!$D$17*'Inputs  Base0'!$D$192)*'Inputs  Base0'!AH$198</f>
        <v>2178963.8516237936</v>
      </c>
      <c r="BI18" s="89">
        <f>+('Inputs  Base0'!$E$115*(1+BI363))*('Inputs  Base0'!$D$17*'Inputs  Base0'!$D$192)*'Inputs  Base0'!AI$198</f>
        <v>2178963.8516237936</v>
      </c>
      <c r="BJ18" s="89">
        <f>+('Inputs  Base0'!$E$115*(1+BJ363))*('Inputs  Base0'!$D$17*'Inputs  Base0'!$D$192)*'Inputs  Base0'!AJ$198</f>
        <v>2178963.8516237936</v>
      </c>
      <c r="BK18" s="89">
        <f>+('Inputs  Base0'!$E$115*(1+BK363))*('Inputs  Base0'!$D$17*'Inputs  Base0'!$D$192)*'Inputs  Base0'!AK$198</f>
        <v>2178963.8516237936</v>
      </c>
      <c r="BL18" s="89">
        <f>+('Inputs  Base0'!$E$115*(1+BL363))*('Inputs  Base0'!$D$17*'Inputs  Base0'!$D$192)*'Inputs  Base0'!AL$198</f>
        <v>2178963.8516237936</v>
      </c>
      <c r="BM18" s="89">
        <f>+('Inputs  Base0'!$E$115*(1+BM363))*('Inputs  Base0'!$D$17*'Inputs  Base0'!$D$192)*'Inputs  Base0'!AM$198</f>
        <v>0</v>
      </c>
      <c r="BN18" s="89">
        <f>+('Inputs  Base0'!$E$115*(1+BN363))*('Inputs  Base0'!$D$17*'Inputs  Base0'!$D$192)*'Inputs  Base0'!AN$198</f>
        <v>0</v>
      </c>
      <c r="BO18" s="89">
        <f>+('Inputs  Base0'!$E$115*(1+BO363))*('Inputs  Base0'!$D$17*'Inputs  Base0'!$D$192)*'Inputs  Base0'!AO$198</f>
        <v>0</v>
      </c>
      <c r="BP18" s="89">
        <f>+('Inputs  Base0'!$E$115*(1+BP363))*('Inputs  Base0'!$D$17*'Inputs  Base0'!$D$192)*'Inputs  Base0'!AP$198</f>
        <v>0</v>
      </c>
      <c r="BQ18" s="89">
        <f>+('Inputs  Base0'!$E$115*(1+BQ363))*('Inputs  Base0'!$D$17*'Inputs  Base0'!$D$192)*'Inputs  Base0'!AQ$198</f>
        <v>0</v>
      </c>
      <c r="BR18" s="89">
        <f>+('Inputs  Base0'!$E$115*(1+BR363))*('Inputs  Base0'!$D$17*'Inputs  Base0'!$D$192)*'Inputs  Base0'!AR$198</f>
        <v>0</v>
      </c>
      <c r="BS18" s="89">
        <f>+('Inputs  Base0'!$E$115*(1+BS363))*('Inputs  Base0'!$D$17*'Inputs  Base0'!$D$192)*'Inputs  Base0'!AS$198</f>
        <v>0</v>
      </c>
      <c r="BT18" s="89">
        <f>+('Inputs  Base0'!$E$115*(1+BT363))*('Inputs  Base0'!$D$17*'Inputs  Base0'!$D$192)*'Inputs  Base0'!AT$198</f>
        <v>0</v>
      </c>
      <c r="BU18" s="89">
        <f>+('Inputs  Base0'!$E$115*(1+BU363))*('Inputs  Base0'!$D$17*'Inputs  Base0'!$D$192)*'Inputs  Base0'!AU$198</f>
        <v>0</v>
      </c>
      <c r="BV18" s="89">
        <f>+('Inputs  Base0'!$E$115*(1+BV363))*('Inputs  Base0'!$D$17*'Inputs  Base0'!$D$192)*'Inputs  Base0'!AV$198</f>
        <v>0</v>
      </c>
      <c r="BW18" s="89">
        <f>+('Inputs  Base0'!$E$115*(1+BW363))*('Inputs  Base0'!$D$17*'Inputs  Base0'!$D$192)*'Inputs  Base0'!AW$198</f>
        <v>0</v>
      </c>
      <c r="BX18" s="89">
        <f>+('Inputs  Base0'!$E$115*(1+BX363))*('Inputs  Base0'!$D$17*'Inputs  Base0'!$D$192)*'Inputs  Base0'!AX$198</f>
        <v>0</v>
      </c>
      <c r="BY18" s="89">
        <f>+('Inputs  Base0'!$E$115*(1+BY363))*('Inputs  Base0'!$D$17*'Inputs  Base0'!$D$192)*'Inputs  Base0'!AY$198</f>
        <v>0</v>
      </c>
      <c r="BZ18" s="89">
        <f>+('Inputs  Base0'!$E$115*(1+BZ363))*('Inputs  Base0'!$D$17*'Inputs  Base0'!$D$192)*'Inputs  Base0'!AZ$198</f>
        <v>0</v>
      </c>
      <c r="CA18" s="89">
        <f>+('Inputs  Base0'!$E$115*(1+CA363))*('Inputs  Base0'!$D$17*'Inputs  Base0'!$D$192)*'Inputs  Base0'!BA$198</f>
        <v>0</v>
      </c>
      <c r="CB18" s="89">
        <f>+('Inputs  Base0'!$E$115*(1+CB363))*('Inputs  Base0'!$D$17*'Inputs  Base0'!$D$192)*'Inputs  Base0'!BB$198</f>
        <v>0</v>
      </c>
      <c r="CC18" s="89">
        <f>+('Inputs  Base0'!$E$115*(1+CC363))*('Inputs  Base0'!$D$17*'Inputs  Base0'!$D$192)*'Inputs  Base0'!BC$198</f>
        <v>0</v>
      </c>
      <c r="CD18" s="89">
        <f>+('Inputs  Base0'!$E$115*(1+CD363))*('Inputs  Base0'!$D$17*'Inputs  Base0'!$D$192)*'Inputs  Base0'!BD$198</f>
        <v>0</v>
      </c>
      <c r="CE18" s="89">
        <f>+('Inputs  Base0'!$E$115*(1+CE363))*('Inputs  Base0'!$D$17*'Inputs  Base0'!$D$192)*'Inputs  Base0'!BE$198</f>
        <v>0</v>
      </c>
      <c r="CF18" s="89">
        <f>+('Inputs  Base0'!$E$115*(1+CF363))*('Inputs  Base0'!$D$17*'Inputs  Base0'!$D$192)*'Inputs  Base0'!BF$198</f>
        <v>0</v>
      </c>
      <c r="CG18" s="89">
        <f>+('Inputs  Base0'!$E$115*(1+CG363))*('Inputs  Base0'!$D$17*'Inputs  Base0'!$D$192)*'Inputs  Base0'!BG$198</f>
        <v>0</v>
      </c>
      <c r="CH18" s="89">
        <f>+('Inputs  Base0'!$E$115*(1+CH363))*('Inputs  Base0'!$D$17*'Inputs  Base0'!$D$192)*'Inputs  Base0'!BH$198</f>
        <v>0</v>
      </c>
      <c r="CI18" s="89">
        <f>+('Inputs  Base0'!$E$115*(1+CI363))*('Inputs  Base0'!$D$17*'Inputs  Base0'!$D$192)*'Inputs  Base0'!BI$198</f>
        <v>0</v>
      </c>
      <c r="CJ18" s="89">
        <f>+('Inputs  Base0'!$E$115*(1+CJ363))*('Inputs  Base0'!$D$17*'Inputs  Base0'!$D$192)*'Inputs  Base0'!BJ$198</f>
        <v>0</v>
      </c>
      <c r="CK18" s="89">
        <f>+('Inputs  Base0'!$E$115*(1+CK363))*('Inputs  Base0'!$D$17*'Inputs  Base0'!$D$192)*'Inputs  Base0'!BK$198</f>
        <v>0</v>
      </c>
      <c r="CL18" s="89">
        <f>+('Inputs  Base0'!$E$115*(1+CL363))*('Inputs  Base0'!$D$17*'Inputs  Base0'!$D$192)*'Inputs  Base0'!BL$198</f>
        <v>0</v>
      </c>
      <c r="CM18" s="89">
        <f>+('Inputs  Base0'!$E$115*(1+CM363))*('Inputs  Base0'!$D$17*'Inputs  Base0'!$D$192)*'Inputs  Base0'!BM$198</f>
        <v>0</v>
      </c>
      <c r="CN18" s="89">
        <f>+('Inputs  Base0'!$E$115*(1+CN363))*('Inputs  Base0'!$D$17*'Inputs  Base0'!$D$192)*'Inputs  Base0'!BN$198</f>
        <v>0</v>
      </c>
      <c r="CO18" s="89">
        <f>+('Inputs  Base0'!$E$115*(1+CO363))*('Inputs  Base0'!$D$17*'Inputs  Base0'!$D$192)*'Inputs  Base0'!BO$198</f>
        <v>0</v>
      </c>
      <c r="CP18" s="89">
        <f>+('Inputs  Base0'!$E$115*(1+CP363))*('Inputs  Base0'!$D$17*'Inputs  Base0'!$D$192)*'Inputs  Base0'!BP$198</f>
        <v>0</v>
      </c>
      <c r="CQ18" s="89">
        <f>+('Inputs  Base0'!$E$115*(1+CQ363))*('Inputs  Base0'!$D$17*'Inputs  Base0'!$D$192)*'Inputs  Base0'!BQ$198</f>
        <v>0</v>
      </c>
      <c r="CR18" s="89">
        <f>+('Inputs  Base0'!$E$115*(1+CR363))*('Inputs  Base0'!$D$17*'Inputs  Base0'!$D$192)*'Inputs  Base0'!BR$198</f>
        <v>0</v>
      </c>
      <c r="CS18" s="89">
        <f>+('Inputs  Base0'!$E$115*(1+CS363))*('Inputs  Base0'!$D$17*'Inputs  Base0'!$D$192)*'Inputs  Base0'!BS$198</f>
        <v>0</v>
      </c>
      <c r="CT18" s="89">
        <f>+('Inputs  Base0'!$E$115*(1+CT363))*('Inputs  Base0'!$D$17*'Inputs  Base0'!$D$192)*'Inputs  Base0'!BT$198</f>
        <v>0</v>
      </c>
      <c r="CU18" s="89">
        <f>+('Inputs  Base0'!$E$115*(1+CU363))*('Inputs  Base0'!$D$17*'Inputs  Base0'!$D$192)*'Inputs  Base0'!BU$198</f>
        <v>0</v>
      </c>
      <c r="CV18" s="89">
        <f>+('Inputs  Base0'!$E$115*(1+CV363))*('Inputs  Base0'!$D$17*'Inputs  Base0'!$D$192)*'Inputs  Base0'!BV$198</f>
        <v>0</v>
      </c>
      <c r="CW18" s="89">
        <f>+('Inputs  Base0'!$E$115*(1+CW363))*('Inputs  Base0'!$D$17*'Inputs  Base0'!$D$192)*'Inputs  Base0'!BW$198</f>
        <v>0</v>
      </c>
      <c r="CX18" s="89">
        <f>+('Inputs  Base0'!$E$115*(1+CX363))*('Inputs  Base0'!$D$17*'Inputs  Base0'!$D$192)*'Inputs  Base0'!BX$198</f>
        <v>0</v>
      </c>
      <c r="CY18" s="89">
        <f>+('Inputs  Base0'!$E$115*(1+CY363))*('Inputs  Base0'!$D$17*'Inputs  Base0'!$D$192)*'Inputs  Base0'!BY$198</f>
        <v>0</v>
      </c>
      <c r="CZ18" s="89">
        <f>+('Inputs  Base0'!$E$115*(1+CZ363))*('Inputs  Base0'!$D$17*'Inputs  Base0'!$D$192)*'Inputs  Base0'!BZ$198</f>
        <v>0</v>
      </c>
      <c r="DA18" s="89">
        <f>+('Inputs  Base0'!$E$115*(1+DA363))*('Inputs  Base0'!$D$17*'Inputs  Base0'!$D$192)*'Inputs  Base0'!CA$198</f>
        <v>0</v>
      </c>
      <c r="DB18" s="89">
        <f>+('Inputs  Base0'!$E$115*(1+DB363))*('Inputs  Base0'!$D$17*'Inputs  Base0'!$D$192)*'Inputs  Base0'!CB$198</f>
        <v>0</v>
      </c>
      <c r="DC18" s="89">
        <f>+('Inputs  Base0'!$E$115*(1+DC363))*('Inputs  Base0'!$D$17*'Inputs  Base0'!$D$192)*'Inputs  Base0'!CC$198</f>
        <v>0</v>
      </c>
      <c r="DD18" s="89">
        <f>+('Inputs  Base0'!$E$115*(1+DD363))*('Inputs  Base0'!$D$17*'Inputs  Base0'!$D$192)*'Inputs  Base0'!CD$198</f>
        <v>0</v>
      </c>
      <c r="DE18" s="89">
        <f>+('Inputs  Base0'!$E$115*(1+DE363))*('Inputs  Base0'!$D$17*'Inputs  Base0'!$D$192)*'Inputs  Base0'!CE$198</f>
        <v>0</v>
      </c>
      <c r="DF18" s="89">
        <f>+('Inputs  Base0'!$E$115*(1+DF363))*('Inputs  Base0'!$D$17*'Inputs  Base0'!$D$192)*'Inputs  Base0'!CF$198</f>
        <v>0</v>
      </c>
      <c r="DG18" s="89">
        <f>+('Inputs  Base0'!$E$115*(1+DG363))*('Inputs  Base0'!$D$17*'Inputs  Base0'!$D$192)*'Inputs  Base0'!CG$198</f>
        <v>0</v>
      </c>
      <c r="DH18" s="89">
        <f>+('Inputs  Base0'!$E$115*(1+DH363))*('Inputs  Base0'!$D$17*'Inputs  Base0'!$D$192)*'Inputs  Base0'!CH$198</f>
        <v>0</v>
      </c>
      <c r="DI18" s="89">
        <f>+('Inputs  Base0'!$E$115*(1+DI363))*('Inputs  Base0'!$D$17*'Inputs  Base0'!$D$192)*'Inputs  Base0'!CI$198</f>
        <v>0</v>
      </c>
      <c r="DJ18" s="89">
        <f>+('Inputs  Base0'!$E$115*(1+DJ363))*('Inputs  Base0'!$D$17*'Inputs  Base0'!$D$192)*'Inputs  Base0'!CJ$198</f>
        <v>0</v>
      </c>
      <c r="DK18" s="89">
        <f>+('Inputs  Base0'!$E$115*(1+DK363))*('Inputs  Base0'!$D$17*'Inputs  Base0'!$D$192)*'Inputs  Base0'!CK$198</f>
        <v>0</v>
      </c>
      <c r="DL18" s="89">
        <f>+('Inputs  Base0'!$E$115*(1+DL363))*('Inputs  Base0'!$D$17*'Inputs  Base0'!$D$192)*'Inputs  Base0'!CL$198</f>
        <v>0</v>
      </c>
      <c r="DM18" s="89">
        <f>+('Inputs  Base0'!$E$115*(1+DM363))*('Inputs  Base0'!$D$17*'Inputs  Base0'!$D$192)*'Inputs  Base0'!CM$198</f>
        <v>0</v>
      </c>
      <c r="DN18" s="89">
        <f>+('Inputs  Base0'!$E$115*(1+DN363))*('Inputs  Base0'!$D$17*'Inputs  Base0'!$D$192)*'Inputs  Base0'!CN$198</f>
        <v>0</v>
      </c>
      <c r="DO18" s="89">
        <f>+('Inputs  Base0'!$E$115*(1+DO363))*('Inputs  Base0'!$D$17*'Inputs  Base0'!$D$192)*'Inputs  Base0'!CO$198</f>
        <v>0</v>
      </c>
      <c r="DP18" s="89">
        <f>+('Inputs  Base0'!$E$115*(1+DP363))*('Inputs  Base0'!$D$17*'Inputs  Base0'!$D$192)*'Inputs  Base0'!CP$198</f>
        <v>0</v>
      </c>
    </row>
    <row r="19" spans="1:120" s="189" customFormat="1" ht="14.25" hidden="1" outlineLevel="2">
      <c r="A19" s="212">
        <f>+C19-'Inputs  Base0'!$G$115</f>
        <v>-3.0150000000000006</v>
      </c>
      <c r="B19" s="190" t="str">
        <f>CONCATENATE('Inputs  Base0'!$A$349,'Inputs  Base0'!$B$115)</f>
        <v>unidades vendidas - Dptos PLAN CDO+RENTA</v>
      </c>
      <c r="C19" s="88">
        <f t="shared" si="9"/>
        <v>7.0349999999999984</v>
      </c>
      <c r="D19" s="191"/>
      <c r="E19" s="191"/>
      <c r="F19" s="191"/>
      <c r="G19" s="191"/>
      <c r="H19" s="191"/>
      <c r="I19" s="191"/>
      <c r="J19" s="191"/>
      <c r="K19" s="191"/>
      <c r="L19" s="191"/>
      <c r="M19" s="191"/>
      <c r="N19" s="191"/>
      <c r="O19" s="191"/>
      <c r="P19" s="191"/>
      <c r="Q19" s="191"/>
      <c r="R19" s="191"/>
      <c r="S19" s="191"/>
      <c r="T19" s="191"/>
      <c r="U19" s="191"/>
      <c r="V19" s="191"/>
      <c r="W19" s="191"/>
      <c r="X19" s="191"/>
      <c r="Y19" s="191"/>
      <c r="Z19" s="191"/>
      <c r="AA19" s="191"/>
      <c r="AB19" s="191"/>
      <c r="AC19" s="89">
        <f>HLOOKUP(AC$3,'Inputs  Base0'!$C$197:$BJ$198,2)*'Inputs  Base0'!$G$115</f>
        <v>0.23449999999999999</v>
      </c>
      <c r="AD19" s="89">
        <f>HLOOKUP(AD$3,'Inputs  Base0'!$C$197:$BJ$198,2)*'Inputs  Base0'!$G$115</f>
        <v>0.23449999999999999</v>
      </c>
      <c r="AE19" s="89">
        <f>HLOOKUP(AE$3,'Inputs  Base0'!$C$197:$BJ$198,2)*'Inputs  Base0'!$G$115</f>
        <v>0.23449999999999999</v>
      </c>
      <c r="AF19" s="89">
        <f>HLOOKUP(AF$3,'Inputs  Base0'!$C$197:$BJ$198,2)*'Inputs  Base0'!$G$115</f>
        <v>0.23449999999999999</v>
      </c>
      <c r="AG19" s="89">
        <f>HLOOKUP(AG$3,'Inputs  Base0'!$C$197:$BJ$198,2)*'Inputs  Base0'!$G$115</f>
        <v>0.23449999999999999</v>
      </c>
      <c r="AH19" s="89">
        <f>HLOOKUP(AH$3,'Inputs  Base0'!$C$197:$BJ$198,2)*'Inputs  Base0'!$G$115</f>
        <v>0.23449999999999999</v>
      </c>
      <c r="AI19" s="89">
        <f>HLOOKUP(AI$3,'Inputs  Base0'!$C$197:$BJ$198,2)*'Inputs  Base0'!$G$115</f>
        <v>0.20099999999999998</v>
      </c>
      <c r="AJ19" s="89">
        <f>HLOOKUP(AJ$3,'Inputs  Base0'!$C$197:$BJ$198,2)*'Inputs  Base0'!$G$115</f>
        <v>0.20099999999999998</v>
      </c>
      <c r="AK19" s="89">
        <f>HLOOKUP(AK$3,'Inputs  Base0'!$C$197:$BJ$198,2)*'Inputs  Base0'!$G$115</f>
        <v>0.20099999999999998</v>
      </c>
      <c r="AL19" s="89">
        <f>HLOOKUP(AL$3,'Inputs  Base0'!$C$197:$BJ$198,2)*'Inputs  Base0'!$G$115</f>
        <v>0.20099999999999998</v>
      </c>
      <c r="AM19" s="89">
        <f>HLOOKUP(AM$3,'Inputs  Base0'!$C$197:$BJ$198,2)*'Inputs  Base0'!$G$115</f>
        <v>0.20099999999999998</v>
      </c>
      <c r="AN19" s="89">
        <f>HLOOKUP(AN$3,'Inputs  Base0'!$C$197:$BJ$198,2)*'Inputs  Base0'!$G$115</f>
        <v>0.20099999999999998</v>
      </c>
      <c r="AO19" s="89">
        <f>HLOOKUP(AO$3,'Inputs  Base0'!$C$197:$BJ$198,2)*'Inputs  Base0'!$G$115</f>
        <v>0.16749999999999998</v>
      </c>
      <c r="AP19" s="89">
        <f>HLOOKUP(AP$3,'Inputs  Base0'!$C$197:$BJ$198,2)*'Inputs  Base0'!$G$115</f>
        <v>0.16749999999999998</v>
      </c>
      <c r="AQ19" s="89">
        <f>HLOOKUP(AQ$3,'Inputs  Base0'!$C$197:$BJ$198,2)*'Inputs  Base0'!$G$115</f>
        <v>0.16749999999999998</v>
      </c>
      <c r="AR19" s="89">
        <f>HLOOKUP(AR$3,'Inputs  Base0'!$C$197:$BJ$198,2)*'Inputs  Base0'!$G$115</f>
        <v>0.16749999999999998</v>
      </c>
      <c r="AS19" s="89">
        <f>HLOOKUP(AS$3,'Inputs  Base0'!$C$197:$BJ$198,2)*'Inputs  Base0'!$G$115</f>
        <v>0.16749999999999998</v>
      </c>
      <c r="AT19" s="89">
        <f>HLOOKUP(AT$3,'Inputs  Base0'!$C$197:$BJ$198,2)*'Inputs  Base0'!$G$115</f>
        <v>0.16749999999999998</v>
      </c>
      <c r="AU19" s="89">
        <f>HLOOKUP(AU$3,'Inputs  Base0'!$C$197:$BJ$198,2)*'Inputs  Base0'!$G$115</f>
        <v>0.20099999999999998</v>
      </c>
      <c r="AV19" s="89">
        <f>HLOOKUP(AV$3,'Inputs  Base0'!$C$197:$BJ$198,2)*'Inputs  Base0'!$G$115</f>
        <v>0.20099999999999998</v>
      </c>
      <c r="AW19" s="89">
        <f>HLOOKUP(AW$3,'Inputs  Base0'!$C$197:$BJ$198,2)*'Inputs  Base0'!$G$115</f>
        <v>0.20099999999999998</v>
      </c>
      <c r="AX19" s="89">
        <f>HLOOKUP(AX$3,'Inputs  Base0'!$C$197:$BJ$198,2)*'Inputs  Base0'!$G$115</f>
        <v>0.20099999999999998</v>
      </c>
      <c r="AY19" s="89">
        <f>HLOOKUP(AY$3,'Inputs  Base0'!$C$197:$BJ$198,2)*'Inputs  Base0'!$G$115</f>
        <v>0.20099999999999998</v>
      </c>
      <c r="AZ19" s="89">
        <f>HLOOKUP(AZ$3,'Inputs  Base0'!$C$197:$BJ$198,2)*'Inputs  Base0'!$G$115</f>
        <v>0.20099999999999998</v>
      </c>
      <c r="BA19" s="89">
        <f>HLOOKUP(BA$3,'Inputs  Base0'!$C$197:$BJ$198,2)*'Inputs  Base0'!$G$115</f>
        <v>0.20099999999999998</v>
      </c>
      <c r="BB19" s="89">
        <f>HLOOKUP(BB$3,'Inputs  Base0'!$C$197:$BJ$198,2)*'Inputs  Base0'!$G$115</f>
        <v>0.20099999999999998</v>
      </c>
      <c r="BC19" s="89">
        <f>HLOOKUP(BC$3,'Inputs  Base0'!$C$197:$BJ$198,2)*'Inputs  Base0'!$G$115</f>
        <v>0.20099999999999998</v>
      </c>
      <c r="BD19" s="89">
        <f>HLOOKUP(BD$3,'Inputs  Base0'!$C$197:$BJ$198,2)*'Inputs  Base0'!$G$115</f>
        <v>0.20099999999999998</v>
      </c>
      <c r="BE19" s="89">
        <f>HLOOKUP(BE$3,'Inputs  Base0'!$C$197:$BJ$198,2)*'Inputs  Base0'!$G$115</f>
        <v>0.20099999999999998</v>
      </c>
      <c r="BF19" s="89">
        <f>HLOOKUP(BF$3,'Inputs  Base0'!$C$197:$BJ$198,2)*'Inputs  Base0'!$G$115</f>
        <v>0.20099999999999998</v>
      </c>
      <c r="BG19" s="89">
        <f>HLOOKUP(BG$3,'Inputs  Base0'!$C$197:$BJ$198,2)*'Inputs  Base0'!$G$115</f>
        <v>0.16749999999999998</v>
      </c>
      <c r="BH19" s="89">
        <f>HLOOKUP(BH$3,'Inputs  Base0'!$C$197:$BJ$198,2)*'Inputs  Base0'!$G$115</f>
        <v>0.16749999999999998</v>
      </c>
      <c r="BI19" s="89">
        <f>HLOOKUP(BI$3,'Inputs  Base0'!$C$197:$BJ$198,2)*'Inputs  Base0'!$G$115</f>
        <v>0.16749999999999998</v>
      </c>
      <c r="BJ19" s="89">
        <f>HLOOKUP(BJ$3,'Inputs  Base0'!$C$197:$BJ$198,2)*'Inputs  Base0'!$G$115</f>
        <v>0.16749999999999998</v>
      </c>
      <c r="BK19" s="89">
        <f>HLOOKUP(BK$3,'Inputs  Base0'!$C$197:$BJ$198,2)*'Inputs  Base0'!$G$115</f>
        <v>0.16749999999999998</v>
      </c>
      <c r="BL19" s="89">
        <f>HLOOKUP(BL$3,'Inputs  Base0'!$C$197:$BJ$198,2)*'Inputs  Base0'!$G$115</f>
        <v>0.16749999999999998</v>
      </c>
      <c r="BM19" s="89">
        <f>HLOOKUP(BM$3,'Inputs  Base0'!$C$197:$BJ$198,2)*'Inputs  Base0'!$G$115</f>
        <v>0</v>
      </c>
      <c r="BN19" s="89">
        <f>HLOOKUP(BN$3,'Inputs  Base0'!$C$197:$BJ$198,2)*'Inputs  Base0'!$G$115</f>
        <v>0</v>
      </c>
      <c r="BO19" s="89">
        <f>HLOOKUP(BO$3,'Inputs  Base0'!$C$197:$BJ$198,2)*'Inputs  Base0'!$G$115</f>
        <v>0</v>
      </c>
      <c r="BP19" s="89">
        <f>HLOOKUP(BP$3,'Inputs  Base0'!$C$197:$BJ$198,2)*'Inputs  Base0'!$G$115</f>
        <v>0</v>
      </c>
      <c r="BQ19" s="89">
        <f>HLOOKUP(BQ$3,'Inputs  Base0'!$C$197:$BJ$198,2)*'Inputs  Base0'!$G$115</f>
        <v>0</v>
      </c>
      <c r="BR19" s="89">
        <f>HLOOKUP(BR$3,'Inputs  Base0'!$C$197:$BJ$198,2)*'Inputs  Base0'!$G$115</f>
        <v>0</v>
      </c>
      <c r="BS19" s="89">
        <f>HLOOKUP(BS$3,'Inputs  Base0'!$C$197:$BJ$198,2)*'Inputs  Base0'!$G$115</f>
        <v>0</v>
      </c>
      <c r="BT19" s="89">
        <f>HLOOKUP(BT$3,'Inputs  Base0'!$C$197:$BJ$198,2)*'Inputs  Base0'!$G$115</f>
        <v>0</v>
      </c>
      <c r="BU19" s="89">
        <f>HLOOKUP(BU$3,'Inputs  Base0'!$C$197:$BJ$198,2)*'Inputs  Base0'!$G$115</f>
        <v>0</v>
      </c>
      <c r="BV19" s="89">
        <f>HLOOKUP(BV$3,'Inputs  Base0'!$C$197:$BJ$198,2)*'Inputs  Base0'!$G$115</f>
        <v>0</v>
      </c>
      <c r="BW19" s="89">
        <f>HLOOKUP(BW$3,'Inputs  Base0'!$C$197:$BJ$198,2)*'Inputs  Base0'!$G$115</f>
        <v>0</v>
      </c>
      <c r="BX19" s="89">
        <f>HLOOKUP(BX$3,'Inputs  Base0'!$C$197:$BJ$198,2)*'Inputs  Base0'!$G$115</f>
        <v>0</v>
      </c>
      <c r="BY19" s="89">
        <f>HLOOKUP(BY$3,'Inputs  Base0'!$C$197:$BJ$198,2)*'Inputs  Base0'!$G$115</f>
        <v>0</v>
      </c>
      <c r="BZ19" s="89">
        <f>HLOOKUP(BZ$3,'Inputs  Base0'!$C$197:$BJ$198,2)*'Inputs  Base0'!$G$115</f>
        <v>0</v>
      </c>
      <c r="CA19" s="89">
        <f>HLOOKUP(CA$3,'Inputs  Base0'!$C$197:$BJ$198,2)*'Inputs  Base0'!$G$115</f>
        <v>0</v>
      </c>
      <c r="CB19" s="89">
        <f>HLOOKUP(CB$3,'Inputs  Base0'!$C$197:$BJ$198,2)*'Inputs  Base0'!$G$115</f>
        <v>0</v>
      </c>
      <c r="CC19" s="89">
        <f>HLOOKUP(CC$3,'Inputs  Base0'!$C$197:$BJ$198,2)*'Inputs  Base0'!$G$115</f>
        <v>0</v>
      </c>
      <c r="CD19" s="89">
        <f>HLOOKUP(CD$3,'Inputs  Base0'!$C$197:$BJ$198,2)*'Inputs  Base0'!$G$115</f>
        <v>0</v>
      </c>
      <c r="CE19" s="89">
        <f>HLOOKUP(CE$3,'Inputs  Base0'!$C$197:$BJ$198,2)*'Inputs  Base0'!$G$115</f>
        <v>0</v>
      </c>
      <c r="CF19" s="89">
        <f>HLOOKUP(CF$3,'Inputs  Base0'!$C$197:$BJ$198,2)*'Inputs  Base0'!$G$115</f>
        <v>0</v>
      </c>
      <c r="CG19" s="89">
        <f>HLOOKUP(CG$3,'Inputs  Base0'!$C$197:$BJ$198,2)*'Inputs  Base0'!$G$115</f>
        <v>0</v>
      </c>
      <c r="CH19" s="89">
        <f>HLOOKUP(CH$3,'Inputs  Base0'!$C$197:$BJ$198,2)*'Inputs  Base0'!$G$115</f>
        <v>0</v>
      </c>
      <c r="CI19" s="89">
        <f>HLOOKUP(CI$3,'Inputs  Base0'!$C$197:$BJ$198,2)*'Inputs  Base0'!$G$115</f>
        <v>0</v>
      </c>
      <c r="CJ19" s="89">
        <f>HLOOKUP(CJ$3,'Inputs  Base0'!$C$197:$BJ$198,2)*'Inputs  Base0'!$G$115</f>
        <v>0</v>
      </c>
      <c r="CK19" s="89">
        <f>HLOOKUP(CK$3,'Inputs  Base0'!$C$197:$BJ$198,2)*'Inputs  Base0'!$G$115</f>
        <v>0</v>
      </c>
      <c r="CL19" s="89">
        <f>HLOOKUP(CL$3,'Inputs  Base0'!$C$197:$BJ$198,2)*'Inputs  Base0'!$G$115</f>
        <v>0</v>
      </c>
      <c r="CM19" s="89">
        <f>HLOOKUP(CM$3,'Inputs  Base0'!$C$197:$BJ$198,2)*'Inputs  Base0'!$G$115</f>
        <v>0</v>
      </c>
      <c r="CN19" s="89">
        <f>HLOOKUP(CN$3,'Inputs  Base0'!$C$197:$BJ$198,2)*'Inputs  Base0'!$G$115</f>
        <v>0</v>
      </c>
      <c r="CO19" s="89">
        <f>HLOOKUP(CO$3,'Inputs  Base0'!$C$197:$BJ$198,2)*'Inputs  Base0'!$G$115</f>
        <v>0</v>
      </c>
      <c r="CP19" s="89">
        <f>HLOOKUP(CP$3,'Inputs  Base0'!$C$197:$BJ$198,2)*'Inputs  Base0'!$G$115</f>
        <v>0</v>
      </c>
      <c r="CQ19" s="89">
        <f>HLOOKUP(CQ$3,'Inputs  Base0'!$C$197:$BJ$198,2)*'Inputs  Base0'!$G$115</f>
        <v>0</v>
      </c>
      <c r="CR19" s="89">
        <f>HLOOKUP(CR$3,'Inputs  Base0'!$C$197:$BJ$198,2)*'Inputs  Base0'!$G$115</f>
        <v>0</v>
      </c>
      <c r="CS19" s="89">
        <f>HLOOKUP(CS$3,'Inputs  Base0'!$C$197:$BJ$198,2)*'Inputs  Base0'!$G$115</f>
        <v>0</v>
      </c>
      <c r="CT19" s="89">
        <f>HLOOKUP(CT$3,'Inputs  Base0'!$C$197:$BJ$198,2)*'Inputs  Base0'!$G$115</f>
        <v>0</v>
      </c>
      <c r="CU19" s="89">
        <f>HLOOKUP(CU$3,'Inputs  Base0'!$C$197:$BJ$198,2)*'Inputs  Base0'!$G$115</f>
        <v>0</v>
      </c>
      <c r="CV19" s="89">
        <f>HLOOKUP(CV$3,'Inputs  Base0'!$C$197:$BJ$198,2)*'Inputs  Base0'!$G$115</f>
        <v>0</v>
      </c>
      <c r="CW19" s="89">
        <f>HLOOKUP(CW$3,'Inputs  Base0'!$C$197:$BJ$198,2)*'Inputs  Base0'!$G$115</f>
        <v>0</v>
      </c>
      <c r="CX19" s="89">
        <f>HLOOKUP(CX$3,'Inputs  Base0'!$C$197:$BJ$198,2)*'Inputs  Base0'!$G$115</f>
        <v>0</v>
      </c>
      <c r="CY19" s="89">
        <f>HLOOKUP(CY$3,'Inputs  Base0'!$C$197:$BJ$198,2)*'Inputs  Base0'!$G$115</f>
        <v>0</v>
      </c>
      <c r="CZ19" s="89">
        <f>HLOOKUP(CZ$3,'Inputs  Base0'!$C$197:$BJ$198,2)*'Inputs  Base0'!$G$115</f>
        <v>0</v>
      </c>
      <c r="DA19" s="89">
        <f>HLOOKUP(DA$3,'Inputs  Base0'!$C$197:$BJ$198,2)*'Inputs  Base0'!$G$115</f>
        <v>0</v>
      </c>
      <c r="DB19" s="89">
        <f>HLOOKUP(DB$3,'Inputs  Base0'!$C$197:$BJ$198,2)*'Inputs  Base0'!$G$115</f>
        <v>0</v>
      </c>
      <c r="DC19" s="89">
        <f>HLOOKUP(DC$3,'Inputs  Base0'!$C$197:$BJ$198,2)*'Inputs  Base0'!$G$115</f>
        <v>0</v>
      </c>
      <c r="DD19" s="89">
        <f>HLOOKUP(DD$3,'Inputs  Base0'!$C$197:$BJ$198,2)*'Inputs  Base0'!$G$115</f>
        <v>0</v>
      </c>
      <c r="DE19" s="89">
        <f>HLOOKUP(DE$3,'Inputs  Base0'!$C$197:$BJ$198,2)*'Inputs  Base0'!$G$115</f>
        <v>0</v>
      </c>
      <c r="DF19" s="89">
        <f>HLOOKUP(DF$3,'Inputs  Base0'!$C$197:$BJ$198,2)*'Inputs  Base0'!$G$115</f>
        <v>0</v>
      </c>
      <c r="DG19" s="89">
        <f>HLOOKUP(DG$3,'Inputs  Base0'!$C$197:$BJ$198,2)*'Inputs  Base0'!$G$115</f>
        <v>0</v>
      </c>
      <c r="DH19" s="89">
        <f>HLOOKUP(DH$3,'Inputs  Base0'!$C$197:$BJ$198,2)*'Inputs  Base0'!$G$115</f>
        <v>0</v>
      </c>
      <c r="DI19" s="89">
        <f>HLOOKUP(DI$3,'Inputs  Base0'!$C$197:$BJ$198,2)*'Inputs  Base0'!$G$115</f>
        <v>0</v>
      </c>
      <c r="DJ19" s="89">
        <f>HLOOKUP(DJ$3,'Inputs  Base0'!$C$197:$BJ$198,2)*'Inputs  Base0'!$G$115</f>
        <v>0</v>
      </c>
      <c r="DK19" s="89">
        <f>HLOOKUP(DK$3,'Inputs  Base0'!$C$197:$BJ$198,2)*'Inputs  Base0'!$G$115</f>
        <v>0</v>
      </c>
      <c r="DL19" s="89">
        <f>HLOOKUP(DL$3,'Inputs  Base0'!$C$197:$BJ$198,2)*'Inputs  Base0'!$G$115</f>
        <v>0</v>
      </c>
      <c r="DM19" s="89">
        <f>HLOOKUP(DM$3,'Inputs  Base0'!$C$197:$BJ$198,2)*'Inputs  Base0'!$G$115</f>
        <v>0</v>
      </c>
      <c r="DN19" s="89">
        <f>HLOOKUP(DN$3,'Inputs  Base0'!$C$197:$BJ$198,2)*'Inputs  Base0'!$G$115</f>
        <v>0</v>
      </c>
      <c r="DO19" s="89">
        <f>HLOOKUP(DO$3,'Inputs  Base0'!$C$197:$BJ$198,2)*'Inputs  Base0'!$G$115</f>
        <v>0</v>
      </c>
      <c r="DP19" s="89">
        <f>HLOOKUP(DP$3,'Inputs  Base0'!$C$197:$BJ$198,2)*'Inputs  Base0'!$G$115</f>
        <v>0</v>
      </c>
    </row>
    <row r="20" spans="1:120" s="189" customFormat="1" ht="14.25" hidden="1" outlineLevel="2">
      <c r="A20" s="212">
        <f>+C20-'Inputs  Base0'!$H$115</f>
        <v>-179.48947500000031</v>
      </c>
      <c r="B20" s="190" t="str">
        <f>CONCATENATE('Inputs  Base0'!$A$350,'Inputs  Base0'!$B$115)</f>
        <v>m2 vendidos - Dptos PLAN CDO+RENTA</v>
      </c>
      <c r="C20" s="88">
        <f t="shared" si="9"/>
        <v>418.80877499999997</v>
      </c>
      <c r="D20" s="191"/>
      <c r="E20" s="191"/>
      <c r="F20" s="191"/>
      <c r="G20" s="191"/>
      <c r="H20" s="191"/>
      <c r="I20" s="191"/>
      <c r="J20" s="191"/>
      <c r="K20" s="191"/>
      <c r="L20" s="191"/>
      <c r="M20" s="191"/>
      <c r="N20" s="191"/>
      <c r="O20" s="191"/>
      <c r="P20" s="191"/>
      <c r="Q20" s="191"/>
      <c r="R20" s="191"/>
      <c r="S20" s="191"/>
      <c r="T20" s="191"/>
      <c r="U20" s="191"/>
      <c r="V20" s="191"/>
      <c r="W20" s="191"/>
      <c r="X20" s="191"/>
      <c r="Y20" s="191"/>
      <c r="Z20" s="191"/>
      <c r="AA20" s="191"/>
      <c r="AB20" s="191"/>
      <c r="AC20" s="89">
        <f>HLOOKUP(AC$3,'Inputs  Base0'!$C$197:$BJ$198,2)*'Inputs  Base0'!$H$115</f>
        <v>13.960292500000007</v>
      </c>
      <c r="AD20" s="89">
        <f>HLOOKUP(AD$3,'Inputs  Base0'!$C$197:$BJ$198,2)*'Inputs  Base0'!$H$115</f>
        <v>13.960292500000007</v>
      </c>
      <c r="AE20" s="89">
        <f>HLOOKUP(AE$3,'Inputs  Base0'!$C$197:$BJ$198,2)*'Inputs  Base0'!$H$115</f>
        <v>13.960292500000007</v>
      </c>
      <c r="AF20" s="89">
        <f>HLOOKUP(AF$3,'Inputs  Base0'!$C$197:$BJ$198,2)*'Inputs  Base0'!$H$115</f>
        <v>13.960292500000007</v>
      </c>
      <c r="AG20" s="89">
        <f>HLOOKUP(AG$3,'Inputs  Base0'!$C$197:$BJ$198,2)*'Inputs  Base0'!$H$115</f>
        <v>13.960292500000007</v>
      </c>
      <c r="AH20" s="89">
        <f>HLOOKUP(AH$3,'Inputs  Base0'!$C$197:$BJ$198,2)*'Inputs  Base0'!$H$115</f>
        <v>13.960292500000007</v>
      </c>
      <c r="AI20" s="89">
        <f>HLOOKUP(AI$3,'Inputs  Base0'!$C$197:$BJ$198,2)*'Inputs  Base0'!$H$115</f>
        <v>11.965965000000006</v>
      </c>
      <c r="AJ20" s="89">
        <f>HLOOKUP(AJ$3,'Inputs  Base0'!$C$197:$BJ$198,2)*'Inputs  Base0'!$H$115</f>
        <v>11.965965000000006</v>
      </c>
      <c r="AK20" s="89">
        <f>HLOOKUP(AK$3,'Inputs  Base0'!$C$197:$BJ$198,2)*'Inputs  Base0'!$H$115</f>
        <v>11.965965000000006</v>
      </c>
      <c r="AL20" s="89">
        <f>HLOOKUP(AL$3,'Inputs  Base0'!$C$197:$BJ$198,2)*'Inputs  Base0'!$H$115</f>
        <v>11.965965000000006</v>
      </c>
      <c r="AM20" s="89">
        <f>HLOOKUP(AM$3,'Inputs  Base0'!$C$197:$BJ$198,2)*'Inputs  Base0'!$H$115</f>
        <v>11.965965000000006</v>
      </c>
      <c r="AN20" s="89">
        <f>HLOOKUP(AN$3,'Inputs  Base0'!$C$197:$BJ$198,2)*'Inputs  Base0'!$H$115</f>
        <v>11.965965000000006</v>
      </c>
      <c r="AO20" s="89">
        <f>HLOOKUP(AO$3,'Inputs  Base0'!$C$197:$BJ$198,2)*'Inputs  Base0'!$H$115</f>
        <v>9.9716375000000053</v>
      </c>
      <c r="AP20" s="89">
        <f>HLOOKUP(AP$3,'Inputs  Base0'!$C$197:$BJ$198,2)*'Inputs  Base0'!$H$115</f>
        <v>9.9716375000000053</v>
      </c>
      <c r="AQ20" s="89">
        <f>HLOOKUP(AQ$3,'Inputs  Base0'!$C$197:$BJ$198,2)*'Inputs  Base0'!$H$115</f>
        <v>9.9716375000000053</v>
      </c>
      <c r="AR20" s="89">
        <f>HLOOKUP(AR$3,'Inputs  Base0'!$C$197:$BJ$198,2)*'Inputs  Base0'!$H$115</f>
        <v>9.9716375000000053</v>
      </c>
      <c r="AS20" s="89">
        <f>HLOOKUP(AS$3,'Inputs  Base0'!$C$197:$BJ$198,2)*'Inputs  Base0'!$H$115</f>
        <v>9.9716375000000053</v>
      </c>
      <c r="AT20" s="89">
        <f>HLOOKUP(AT$3,'Inputs  Base0'!$C$197:$BJ$198,2)*'Inputs  Base0'!$H$115</f>
        <v>9.9716375000000053</v>
      </c>
      <c r="AU20" s="89">
        <f>HLOOKUP(AU$3,'Inputs  Base0'!$C$197:$BJ$198,2)*'Inputs  Base0'!$H$115</f>
        <v>11.965965000000006</v>
      </c>
      <c r="AV20" s="89">
        <f>HLOOKUP(AV$3,'Inputs  Base0'!$C$197:$BJ$198,2)*'Inputs  Base0'!$H$115</f>
        <v>11.965965000000006</v>
      </c>
      <c r="AW20" s="89">
        <f>HLOOKUP(AW$3,'Inputs  Base0'!$C$197:$BJ$198,2)*'Inputs  Base0'!$H$115</f>
        <v>11.965965000000006</v>
      </c>
      <c r="AX20" s="89">
        <f>HLOOKUP(AX$3,'Inputs  Base0'!$C$197:$BJ$198,2)*'Inputs  Base0'!$H$115</f>
        <v>11.965965000000006</v>
      </c>
      <c r="AY20" s="89">
        <f>HLOOKUP(AY$3,'Inputs  Base0'!$C$197:$BJ$198,2)*'Inputs  Base0'!$H$115</f>
        <v>11.965965000000006</v>
      </c>
      <c r="AZ20" s="89">
        <f>HLOOKUP(AZ$3,'Inputs  Base0'!$C$197:$BJ$198,2)*'Inputs  Base0'!$H$115</f>
        <v>11.965965000000006</v>
      </c>
      <c r="BA20" s="89">
        <f>HLOOKUP(BA$3,'Inputs  Base0'!$C$197:$BJ$198,2)*'Inputs  Base0'!$H$115</f>
        <v>11.965965000000006</v>
      </c>
      <c r="BB20" s="89">
        <f>HLOOKUP(BB$3,'Inputs  Base0'!$C$197:$BJ$198,2)*'Inputs  Base0'!$H$115</f>
        <v>11.965965000000006</v>
      </c>
      <c r="BC20" s="89">
        <f>HLOOKUP(BC$3,'Inputs  Base0'!$C$197:$BJ$198,2)*'Inputs  Base0'!$H$115</f>
        <v>11.965965000000006</v>
      </c>
      <c r="BD20" s="89">
        <f>HLOOKUP(BD$3,'Inputs  Base0'!$C$197:$BJ$198,2)*'Inputs  Base0'!$H$115</f>
        <v>11.965965000000006</v>
      </c>
      <c r="BE20" s="89">
        <f>HLOOKUP(BE$3,'Inputs  Base0'!$C$197:$BJ$198,2)*'Inputs  Base0'!$H$115</f>
        <v>11.965965000000006</v>
      </c>
      <c r="BF20" s="89">
        <f>HLOOKUP(BF$3,'Inputs  Base0'!$C$197:$BJ$198,2)*'Inputs  Base0'!$H$115</f>
        <v>11.965965000000006</v>
      </c>
      <c r="BG20" s="89">
        <f>HLOOKUP(BG$3,'Inputs  Base0'!$C$197:$BJ$198,2)*'Inputs  Base0'!$H$115</f>
        <v>9.9716375000000053</v>
      </c>
      <c r="BH20" s="89">
        <f>HLOOKUP(BH$3,'Inputs  Base0'!$C$197:$BJ$198,2)*'Inputs  Base0'!$H$115</f>
        <v>9.9716375000000053</v>
      </c>
      <c r="BI20" s="89">
        <f>HLOOKUP(BI$3,'Inputs  Base0'!$C$197:$BJ$198,2)*'Inputs  Base0'!$H$115</f>
        <v>9.9716375000000053</v>
      </c>
      <c r="BJ20" s="89">
        <f>HLOOKUP(BJ$3,'Inputs  Base0'!$C$197:$BJ$198,2)*'Inputs  Base0'!$H$115</f>
        <v>9.9716375000000053</v>
      </c>
      <c r="BK20" s="89">
        <f>HLOOKUP(BK$3,'Inputs  Base0'!$C$197:$BJ$198,2)*'Inputs  Base0'!$H$115</f>
        <v>9.9716375000000053</v>
      </c>
      <c r="BL20" s="89">
        <f>HLOOKUP(BL$3,'Inputs  Base0'!$C$197:$BJ$198,2)*'Inputs  Base0'!$H$115</f>
        <v>9.9716375000000053</v>
      </c>
      <c r="BM20" s="89">
        <f>HLOOKUP(BM$3,'Inputs  Base0'!$C$197:$BJ$198,2)*'Inputs  Base0'!$H$115</f>
        <v>0</v>
      </c>
      <c r="BN20" s="89">
        <f>HLOOKUP(BN$3,'Inputs  Base0'!$C$197:$BJ$198,2)*'Inputs  Base0'!$H$115</f>
        <v>0</v>
      </c>
      <c r="BO20" s="89">
        <f>HLOOKUP(BO$3,'Inputs  Base0'!$C$197:$BJ$198,2)*'Inputs  Base0'!$H$115</f>
        <v>0</v>
      </c>
      <c r="BP20" s="89">
        <f>HLOOKUP(BP$3,'Inputs  Base0'!$C$197:$BJ$198,2)*'Inputs  Base0'!$H$115</f>
        <v>0</v>
      </c>
      <c r="BQ20" s="89">
        <f>HLOOKUP(BQ$3,'Inputs  Base0'!$C$197:$BJ$198,2)*'Inputs  Base0'!$H$115</f>
        <v>0</v>
      </c>
      <c r="BR20" s="89">
        <f>HLOOKUP(BR$3,'Inputs  Base0'!$C$197:$BJ$198,2)*'Inputs  Base0'!$H$115</f>
        <v>0</v>
      </c>
      <c r="BS20" s="89">
        <f>HLOOKUP(BS$3,'Inputs  Base0'!$C$197:$BJ$198,2)*'Inputs  Base0'!$H$115</f>
        <v>0</v>
      </c>
      <c r="BT20" s="89">
        <f>HLOOKUP(BT$3,'Inputs  Base0'!$C$197:$BJ$198,2)*'Inputs  Base0'!$H$115</f>
        <v>0</v>
      </c>
      <c r="BU20" s="89">
        <f>HLOOKUP(BU$3,'Inputs  Base0'!$C$197:$BJ$198,2)*'Inputs  Base0'!$H$115</f>
        <v>0</v>
      </c>
      <c r="BV20" s="89">
        <f>HLOOKUP(BV$3,'Inputs  Base0'!$C$197:$BJ$198,2)*'Inputs  Base0'!$H$115</f>
        <v>0</v>
      </c>
      <c r="BW20" s="89">
        <f>HLOOKUP(BW$3,'Inputs  Base0'!$C$197:$BJ$198,2)*'Inputs  Base0'!$H$115</f>
        <v>0</v>
      </c>
      <c r="BX20" s="89">
        <f>HLOOKUP(BX$3,'Inputs  Base0'!$C$197:$BJ$198,2)*'Inputs  Base0'!$H$115</f>
        <v>0</v>
      </c>
      <c r="BY20" s="89">
        <f>HLOOKUP(BY$3,'Inputs  Base0'!$C$197:$BJ$198,2)*'Inputs  Base0'!$H$115</f>
        <v>0</v>
      </c>
      <c r="BZ20" s="89">
        <f>HLOOKUP(BZ$3,'Inputs  Base0'!$C$197:$BJ$198,2)*'Inputs  Base0'!$H$115</f>
        <v>0</v>
      </c>
      <c r="CA20" s="89">
        <f>HLOOKUP(CA$3,'Inputs  Base0'!$C$197:$BJ$198,2)*'Inputs  Base0'!$H$115</f>
        <v>0</v>
      </c>
      <c r="CB20" s="89">
        <f>HLOOKUP(CB$3,'Inputs  Base0'!$C$197:$BJ$198,2)*'Inputs  Base0'!$H$115</f>
        <v>0</v>
      </c>
      <c r="CC20" s="89">
        <f>HLOOKUP(CC$3,'Inputs  Base0'!$C$197:$BJ$198,2)*'Inputs  Base0'!$H$115</f>
        <v>0</v>
      </c>
      <c r="CD20" s="89">
        <f>HLOOKUP(CD$3,'Inputs  Base0'!$C$197:$BJ$198,2)*'Inputs  Base0'!$H$115</f>
        <v>0</v>
      </c>
      <c r="CE20" s="89">
        <f>HLOOKUP(CE$3,'Inputs  Base0'!$C$197:$BJ$198,2)*'Inputs  Base0'!$H$115</f>
        <v>0</v>
      </c>
      <c r="CF20" s="89">
        <f>HLOOKUP(CF$3,'Inputs  Base0'!$C$197:$BJ$198,2)*'Inputs  Base0'!$H$115</f>
        <v>0</v>
      </c>
      <c r="CG20" s="89">
        <f>HLOOKUP(CG$3,'Inputs  Base0'!$C$197:$BJ$198,2)*'Inputs  Base0'!$H$115</f>
        <v>0</v>
      </c>
      <c r="CH20" s="89">
        <f>HLOOKUP(CH$3,'Inputs  Base0'!$C$197:$BJ$198,2)*'Inputs  Base0'!$H$115</f>
        <v>0</v>
      </c>
      <c r="CI20" s="89">
        <f>HLOOKUP(CI$3,'Inputs  Base0'!$C$197:$BJ$198,2)*'Inputs  Base0'!$H$115</f>
        <v>0</v>
      </c>
      <c r="CJ20" s="89">
        <f>HLOOKUP(CJ$3,'Inputs  Base0'!$C$197:$BJ$198,2)*'Inputs  Base0'!$H$115</f>
        <v>0</v>
      </c>
      <c r="CK20" s="89">
        <f>HLOOKUP(CK$3,'Inputs  Base0'!$C$197:$BJ$198,2)*'Inputs  Base0'!$H$115</f>
        <v>0</v>
      </c>
      <c r="CL20" s="89">
        <f>HLOOKUP(CL$3,'Inputs  Base0'!$C$197:$BJ$198,2)*'Inputs  Base0'!$H$115</f>
        <v>0</v>
      </c>
      <c r="CM20" s="89">
        <f>HLOOKUP(CM$3,'Inputs  Base0'!$C$197:$BJ$198,2)*'Inputs  Base0'!$H$115</f>
        <v>0</v>
      </c>
      <c r="CN20" s="89">
        <f>HLOOKUP(CN$3,'Inputs  Base0'!$C$197:$BJ$198,2)*'Inputs  Base0'!$H$115</f>
        <v>0</v>
      </c>
      <c r="CO20" s="89">
        <f>HLOOKUP(CO$3,'Inputs  Base0'!$C$197:$BJ$198,2)*'Inputs  Base0'!$H$115</f>
        <v>0</v>
      </c>
      <c r="CP20" s="89">
        <f>HLOOKUP(CP$3,'Inputs  Base0'!$C$197:$BJ$198,2)*'Inputs  Base0'!$H$115</f>
        <v>0</v>
      </c>
      <c r="CQ20" s="89">
        <f>HLOOKUP(CQ$3,'Inputs  Base0'!$C$197:$BJ$198,2)*'Inputs  Base0'!$H$115</f>
        <v>0</v>
      </c>
      <c r="CR20" s="89">
        <f>HLOOKUP(CR$3,'Inputs  Base0'!$C$197:$BJ$198,2)*'Inputs  Base0'!$H$115</f>
        <v>0</v>
      </c>
      <c r="CS20" s="89">
        <f>HLOOKUP(CS$3,'Inputs  Base0'!$C$197:$BJ$198,2)*'Inputs  Base0'!$H$115</f>
        <v>0</v>
      </c>
      <c r="CT20" s="89">
        <f>HLOOKUP(CT$3,'Inputs  Base0'!$C$197:$BJ$198,2)*'Inputs  Base0'!$H$115</f>
        <v>0</v>
      </c>
      <c r="CU20" s="89">
        <f>HLOOKUP(CU$3,'Inputs  Base0'!$C$197:$BJ$198,2)*'Inputs  Base0'!$H$115</f>
        <v>0</v>
      </c>
      <c r="CV20" s="89">
        <f>HLOOKUP(CV$3,'Inputs  Base0'!$C$197:$BJ$198,2)*'Inputs  Base0'!$H$115</f>
        <v>0</v>
      </c>
      <c r="CW20" s="89">
        <f>HLOOKUP(CW$3,'Inputs  Base0'!$C$197:$BJ$198,2)*'Inputs  Base0'!$H$115</f>
        <v>0</v>
      </c>
      <c r="CX20" s="89">
        <f>HLOOKUP(CX$3,'Inputs  Base0'!$C$197:$BJ$198,2)*'Inputs  Base0'!$H$115</f>
        <v>0</v>
      </c>
      <c r="CY20" s="89">
        <f>HLOOKUP(CY$3,'Inputs  Base0'!$C$197:$BJ$198,2)*'Inputs  Base0'!$H$115</f>
        <v>0</v>
      </c>
      <c r="CZ20" s="89">
        <f>HLOOKUP(CZ$3,'Inputs  Base0'!$C$197:$BJ$198,2)*'Inputs  Base0'!$H$115</f>
        <v>0</v>
      </c>
      <c r="DA20" s="89">
        <f>HLOOKUP(DA$3,'Inputs  Base0'!$C$197:$BJ$198,2)*'Inputs  Base0'!$H$115</f>
        <v>0</v>
      </c>
      <c r="DB20" s="89">
        <f>HLOOKUP(DB$3,'Inputs  Base0'!$C$197:$BJ$198,2)*'Inputs  Base0'!$H$115</f>
        <v>0</v>
      </c>
      <c r="DC20" s="89">
        <f>HLOOKUP(DC$3,'Inputs  Base0'!$C$197:$BJ$198,2)*'Inputs  Base0'!$H$115</f>
        <v>0</v>
      </c>
      <c r="DD20" s="89">
        <f>HLOOKUP(DD$3,'Inputs  Base0'!$C$197:$BJ$198,2)*'Inputs  Base0'!$H$115</f>
        <v>0</v>
      </c>
      <c r="DE20" s="89">
        <f>HLOOKUP(DE$3,'Inputs  Base0'!$C$197:$BJ$198,2)*'Inputs  Base0'!$H$115</f>
        <v>0</v>
      </c>
      <c r="DF20" s="89">
        <f>HLOOKUP(DF$3,'Inputs  Base0'!$C$197:$BJ$198,2)*'Inputs  Base0'!$H$115</f>
        <v>0</v>
      </c>
      <c r="DG20" s="89">
        <f>HLOOKUP(DG$3,'Inputs  Base0'!$C$197:$BJ$198,2)*'Inputs  Base0'!$H$115</f>
        <v>0</v>
      </c>
      <c r="DH20" s="89">
        <f>HLOOKUP(DH$3,'Inputs  Base0'!$C$197:$BJ$198,2)*'Inputs  Base0'!$H$115</f>
        <v>0</v>
      </c>
      <c r="DI20" s="89">
        <f>HLOOKUP(DI$3,'Inputs  Base0'!$C$197:$BJ$198,2)*'Inputs  Base0'!$H$115</f>
        <v>0</v>
      </c>
      <c r="DJ20" s="89">
        <f>HLOOKUP(DJ$3,'Inputs  Base0'!$C$197:$BJ$198,2)*'Inputs  Base0'!$H$115</f>
        <v>0</v>
      </c>
      <c r="DK20" s="89">
        <f>HLOOKUP(DK$3,'Inputs  Base0'!$C$197:$BJ$198,2)*'Inputs  Base0'!$H$115</f>
        <v>0</v>
      </c>
      <c r="DL20" s="89">
        <f>HLOOKUP(DL$3,'Inputs  Base0'!$C$197:$BJ$198,2)*'Inputs  Base0'!$H$115</f>
        <v>0</v>
      </c>
      <c r="DM20" s="89">
        <f>HLOOKUP(DM$3,'Inputs  Base0'!$C$197:$BJ$198,2)*'Inputs  Base0'!$H$115</f>
        <v>0</v>
      </c>
      <c r="DN20" s="89">
        <f>HLOOKUP(DN$3,'Inputs  Base0'!$C$197:$BJ$198,2)*'Inputs  Base0'!$H$115</f>
        <v>0</v>
      </c>
      <c r="DO20" s="89">
        <f>HLOOKUP(DO$3,'Inputs  Base0'!$C$197:$BJ$198,2)*'Inputs  Base0'!$H$115</f>
        <v>0</v>
      </c>
      <c r="DP20" s="89">
        <f>HLOOKUP(DP$3,'Inputs  Base0'!$C$197:$BJ$198,2)*'Inputs  Base0'!$H$115</f>
        <v>0</v>
      </c>
    </row>
    <row r="21" spans="1:120" s="189" customFormat="1" ht="14.25" hidden="1" outlineLevel="1">
      <c r="B21" s="190" t="str">
        <f>CONCATENATE('Inputs  Base0'!$A$351,'Inputs  Base0'!$B$115)</f>
        <v>boleto $ - Dptos PLAN CDO+RENTA</v>
      </c>
      <c r="C21" s="88">
        <f t="shared" si="9"/>
        <v>89288624.093563467</v>
      </c>
      <c r="D21" s="191"/>
      <c r="E21" s="191"/>
      <c r="F21" s="191"/>
      <c r="G21" s="191"/>
      <c r="H21" s="191"/>
      <c r="I21" s="191"/>
      <c r="J21" s="191"/>
      <c r="K21" s="191"/>
      <c r="L21" s="191"/>
      <c r="M21" s="191"/>
      <c r="N21" s="191"/>
      <c r="O21" s="191"/>
      <c r="P21" s="191"/>
      <c r="Q21" s="191"/>
      <c r="R21" s="191"/>
      <c r="S21" s="191"/>
      <c r="T21" s="191"/>
      <c r="U21" s="191"/>
      <c r="V21" s="191"/>
      <c r="W21" s="191"/>
      <c r="X21" s="191"/>
      <c r="Y21" s="191"/>
      <c r="Z21" s="191"/>
      <c r="AA21" s="191"/>
      <c r="AB21" s="191"/>
      <c r="AC21" s="89">
        <f>+AC18*'Inputs  Base0'!$D$150</f>
        <v>2738054.0886745816</v>
      </c>
      <c r="AD21" s="89">
        <f>+AD18*'Inputs  Base0'!$D$150</f>
        <v>2738054.0886745816</v>
      </c>
      <c r="AE21" s="89">
        <f>+AE18*'Inputs  Base0'!$D$150</f>
        <v>2738054.0886745816</v>
      </c>
      <c r="AF21" s="89">
        <f>+AF18*'Inputs  Base0'!$D$150</f>
        <v>2738054.0886745816</v>
      </c>
      <c r="AG21" s="89">
        <f>+AG18*'Inputs  Base0'!$D$150</f>
        <v>2976145.7485593278</v>
      </c>
      <c r="AH21" s="89">
        <f>+AH18*'Inputs  Base0'!$D$150</f>
        <v>2976145.7485593278</v>
      </c>
      <c r="AI21" s="89">
        <f>+AI18*'Inputs  Base0'!$D$150</f>
        <v>2550982.0701937093</v>
      </c>
      <c r="AJ21" s="89">
        <f>+AJ18*'Inputs  Base0'!$D$150</f>
        <v>2550982.0701937093</v>
      </c>
      <c r="AK21" s="89">
        <f>+AK18*'Inputs  Base0'!$D$150</f>
        <v>2550982.0701937093</v>
      </c>
      <c r="AL21" s="89">
        <f>+AL18*'Inputs  Base0'!$D$150</f>
        <v>2550982.0701937093</v>
      </c>
      <c r="AM21" s="89">
        <f>+AM18*'Inputs  Base0'!$D$150</f>
        <v>2550982.0701937093</v>
      </c>
      <c r="AN21" s="89">
        <f>+AN18*'Inputs  Base0'!$D$150</f>
        <v>2550982.0701937093</v>
      </c>
      <c r="AO21" s="89">
        <f>+AO18*'Inputs  Base0'!$D$150</f>
        <v>2125818.3918280913</v>
      </c>
      <c r="AP21" s="89">
        <f>+AP18*'Inputs  Base0'!$D$150</f>
        <v>2125818.3918280913</v>
      </c>
      <c r="AQ21" s="89">
        <f>+AQ18*'Inputs  Base0'!$D$150</f>
        <v>2125818.3918280913</v>
      </c>
      <c r="AR21" s="89">
        <f>+AR18*'Inputs  Base0'!$D$150</f>
        <v>2125818.3918280913</v>
      </c>
      <c r="AS21" s="89">
        <f>+AS18*'Inputs  Base0'!$D$150</f>
        <v>2125818.3918280913</v>
      </c>
      <c r="AT21" s="89">
        <f>+AT18*'Inputs  Base0'!$D$150</f>
        <v>2125818.3918280913</v>
      </c>
      <c r="AU21" s="89">
        <f>+AU18*'Inputs  Base0'!$D$150</f>
        <v>2550982.0701937093</v>
      </c>
      <c r="AV21" s="89">
        <f>+AV18*'Inputs  Base0'!$D$150</f>
        <v>2550982.0701937093</v>
      </c>
      <c r="AW21" s="89">
        <f>+AW18*'Inputs  Base0'!$D$150</f>
        <v>2614756.6219485523</v>
      </c>
      <c r="AX21" s="89">
        <f>+AX18*'Inputs  Base0'!$D$150</f>
        <v>2614756.6219485523</v>
      </c>
      <c r="AY21" s="89">
        <f>+AY18*'Inputs  Base0'!$D$150</f>
        <v>2614756.6219485523</v>
      </c>
      <c r="AZ21" s="89">
        <f>+AZ18*'Inputs  Base0'!$D$150</f>
        <v>2614756.6219485523</v>
      </c>
      <c r="BA21" s="89">
        <f>+BA18*'Inputs  Base0'!$D$150</f>
        <v>2614756.6219485523</v>
      </c>
      <c r="BB21" s="89">
        <f>+BB18*'Inputs  Base0'!$D$150</f>
        <v>2614756.6219485523</v>
      </c>
      <c r="BC21" s="89">
        <f>+BC18*'Inputs  Base0'!$D$150</f>
        <v>2614756.6219485523</v>
      </c>
      <c r="BD21" s="89">
        <f>+BD18*'Inputs  Base0'!$D$150</f>
        <v>2614756.6219485523</v>
      </c>
      <c r="BE21" s="89">
        <f>+BE18*'Inputs  Base0'!$D$150</f>
        <v>2614756.6219485523</v>
      </c>
      <c r="BF21" s="89">
        <f>+BF18*'Inputs  Base0'!$D$150</f>
        <v>2614756.6219485523</v>
      </c>
      <c r="BG21" s="89">
        <f>+BG18*'Inputs  Base0'!$D$150</f>
        <v>2178963.8516237936</v>
      </c>
      <c r="BH21" s="89">
        <f>+BH18*'Inputs  Base0'!$D$150</f>
        <v>2178963.8516237936</v>
      </c>
      <c r="BI21" s="89">
        <f>+BI18*'Inputs  Base0'!$D$150</f>
        <v>2178963.8516237936</v>
      </c>
      <c r="BJ21" s="89">
        <f>+BJ18*'Inputs  Base0'!$D$150</f>
        <v>2178963.8516237936</v>
      </c>
      <c r="BK21" s="89">
        <f>+BK18*'Inputs  Base0'!$D$150</f>
        <v>2178963.8516237936</v>
      </c>
      <c r="BL21" s="89">
        <f>+BL18*'Inputs  Base0'!$D$150</f>
        <v>2178963.8516237936</v>
      </c>
      <c r="BM21" s="89">
        <f>+BM18*'Inputs  Base0'!$D$150</f>
        <v>0</v>
      </c>
      <c r="BN21" s="89">
        <f>+BN18*'Inputs  Base0'!$D$150</f>
        <v>0</v>
      </c>
      <c r="BO21" s="89">
        <f>+BO18*'Inputs  Base0'!$D$150</f>
        <v>0</v>
      </c>
      <c r="BP21" s="89">
        <f>+BP18*'Inputs  Base0'!$D$150</f>
        <v>0</v>
      </c>
      <c r="BQ21" s="89">
        <f>+BQ18*'Inputs  Base0'!$D$150</f>
        <v>0</v>
      </c>
      <c r="BR21" s="89">
        <f>+BR18*'Inputs  Base0'!$D$150</f>
        <v>0</v>
      </c>
      <c r="BS21" s="89">
        <f>+BS18*'Inputs  Base0'!$D$150</f>
        <v>0</v>
      </c>
      <c r="BT21" s="89">
        <f>+BT18*'Inputs  Base0'!$D$150</f>
        <v>0</v>
      </c>
      <c r="BU21" s="89">
        <f>+BU18*'Inputs  Base0'!$D$150</f>
        <v>0</v>
      </c>
      <c r="BV21" s="89">
        <f>+BV18*'Inputs  Base0'!$D$150</f>
        <v>0</v>
      </c>
      <c r="BW21" s="89">
        <f>+BW18*'Inputs  Base0'!$D$150</f>
        <v>0</v>
      </c>
      <c r="BX21" s="89">
        <f>+BX18*'Inputs  Base0'!$D$150</f>
        <v>0</v>
      </c>
      <c r="BY21" s="89">
        <f>+BY18*'Inputs  Base0'!$D$150</f>
        <v>0</v>
      </c>
      <c r="BZ21" s="89">
        <f>+BZ18*'Inputs  Base0'!$D$150</f>
        <v>0</v>
      </c>
      <c r="CA21" s="89">
        <f>+CA18*'Inputs  Base0'!$D$150</f>
        <v>0</v>
      </c>
      <c r="CB21" s="89">
        <f>+CB18*'Inputs  Base0'!$D$150</f>
        <v>0</v>
      </c>
      <c r="CC21" s="89">
        <f>+CC18*'Inputs  Base0'!$D$150</f>
        <v>0</v>
      </c>
      <c r="CD21" s="89">
        <f>+CD18*'Inputs  Base0'!$D$150</f>
        <v>0</v>
      </c>
      <c r="CE21" s="89">
        <f>+CE18*'Inputs  Base0'!$D$150</f>
        <v>0</v>
      </c>
      <c r="CF21" s="89">
        <f>+CF18*'Inputs  Base0'!$D$150</f>
        <v>0</v>
      </c>
      <c r="CG21" s="89">
        <f>+CG18*'Inputs  Base0'!$D$150</f>
        <v>0</v>
      </c>
      <c r="CH21" s="89">
        <f>+CH18*'Inputs  Base0'!$D$150</f>
        <v>0</v>
      </c>
      <c r="CI21" s="89">
        <f>+CI18*'Inputs  Base0'!$D$150</f>
        <v>0</v>
      </c>
      <c r="CJ21" s="89">
        <f>+CJ18*'Inputs  Base0'!$D$150</f>
        <v>0</v>
      </c>
      <c r="CK21" s="89">
        <f>+CK18*'Inputs  Base0'!$D$150</f>
        <v>0</v>
      </c>
      <c r="CL21" s="89">
        <f>+CL18*'Inputs  Base0'!$D$150</f>
        <v>0</v>
      </c>
      <c r="CM21" s="89">
        <f>+CM18*'Inputs  Base0'!$D$150</f>
        <v>0</v>
      </c>
      <c r="CN21" s="89">
        <f>+CN18*'Inputs  Base0'!$D$150</f>
        <v>0</v>
      </c>
      <c r="CO21" s="89">
        <f>+CO18*'Inputs  Base0'!$D$150</f>
        <v>0</v>
      </c>
      <c r="CP21" s="89">
        <f>+CP18*'Inputs  Base0'!$D$150</f>
        <v>0</v>
      </c>
      <c r="CQ21" s="89">
        <f>+CQ18*'Inputs  Base0'!$D$150</f>
        <v>0</v>
      </c>
      <c r="CR21" s="89">
        <f>+CR18*'Inputs  Base0'!$D$150</f>
        <v>0</v>
      </c>
      <c r="CS21" s="89">
        <f>+CS18*'Inputs  Base0'!$D$150</f>
        <v>0</v>
      </c>
      <c r="CT21" s="89">
        <f>+CT18*'Inputs  Base0'!$D$150</f>
        <v>0</v>
      </c>
      <c r="CU21" s="89">
        <f>+CU18*'Inputs  Base0'!$D$150</f>
        <v>0</v>
      </c>
      <c r="CV21" s="89">
        <f>+CV18*'Inputs  Base0'!$D$150</f>
        <v>0</v>
      </c>
      <c r="CW21" s="89">
        <f>+CW18*'Inputs  Base0'!$D$150</f>
        <v>0</v>
      </c>
      <c r="CX21" s="89">
        <f>+CX18*'Inputs  Base0'!$D$150</f>
        <v>0</v>
      </c>
      <c r="CY21" s="89">
        <f>+CY18*'Inputs  Base0'!$D$150</f>
        <v>0</v>
      </c>
      <c r="CZ21" s="89">
        <f>+CZ18*'Inputs  Base0'!$D$150</f>
        <v>0</v>
      </c>
      <c r="DA21" s="89">
        <f>+DA18*'Inputs  Base0'!$D$150</f>
        <v>0</v>
      </c>
      <c r="DB21" s="89">
        <f>+DB18*'Inputs  Base0'!$D$150</f>
        <v>0</v>
      </c>
      <c r="DC21" s="89">
        <f>+DC18*'Inputs  Base0'!$D$150</f>
        <v>0</v>
      </c>
      <c r="DD21" s="89">
        <f>+DD18*'Inputs  Base0'!$D$150</f>
        <v>0</v>
      </c>
      <c r="DE21" s="89">
        <f>+DE18*'Inputs  Base0'!$D$150</f>
        <v>0</v>
      </c>
      <c r="DF21" s="89">
        <f>+DF18*'Inputs  Base0'!$D$150</f>
        <v>0</v>
      </c>
      <c r="DG21" s="89">
        <f>+DG18*'Inputs  Base0'!$D$150</f>
        <v>0</v>
      </c>
      <c r="DH21" s="89">
        <f>+DH18*'Inputs  Base0'!$D$150</f>
        <v>0</v>
      </c>
      <c r="DI21" s="89">
        <f>+DI18*'Inputs  Base0'!$D$150</f>
        <v>0</v>
      </c>
      <c r="DJ21" s="89">
        <f>+DJ18*'Inputs  Base0'!$D$150</f>
        <v>0</v>
      </c>
      <c r="DK21" s="89">
        <f>+DK18*'Inputs  Base0'!$D$150</f>
        <v>0</v>
      </c>
      <c r="DL21" s="89">
        <f>+DL18*'Inputs  Base0'!$D$150</f>
        <v>0</v>
      </c>
      <c r="DM21" s="89">
        <f>+DM18*'Inputs  Base0'!$D$150</f>
        <v>0</v>
      </c>
      <c r="DN21" s="89">
        <f>+DN18*'Inputs  Base0'!$D$150</f>
        <v>0</v>
      </c>
      <c r="DO21" s="89">
        <f>+DO18*'Inputs  Base0'!$D$150</f>
        <v>0</v>
      </c>
      <c r="DP21" s="89">
        <f>+DP18*'Inputs  Base0'!$D$150</f>
        <v>0</v>
      </c>
    </row>
    <row r="22" spans="1:120" s="189" customFormat="1" ht="14.25" hidden="1" outlineLevel="1">
      <c r="B22" s="190" t="str">
        <f>CONCATENATE('Inputs  Base0'!$A$352,'Inputs  Base0'!$B$115)</f>
        <v>cuotas pre-entrega $ - Dptos PLAN CDO+RENTA</v>
      </c>
      <c r="C22" s="88">
        <f t="shared" si="9"/>
        <v>0</v>
      </c>
      <c r="D22" s="191"/>
      <c r="E22" s="191"/>
      <c r="F22" s="191"/>
      <c r="G22" s="191"/>
      <c r="H22" s="191"/>
      <c r="I22" s="191"/>
      <c r="J22" s="191"/>
      <c r="K22" s="191"/>
      <c r="L22" s="191"/>
      <c r="M22" s="191"/>
      <c r="N22" s="191"/>
      <c r="O22" s="191"/>
      <c r="P22" s="191"/>
      <c r="Q22" s="191"/>
      <c r="R22" s="191"/>
      <c r="S22" s="191"/>
      <c r="T22" s="191"/>
      <c r="U22" s="191"/>
      <c r="V22" s="191"/>
      <c r="W22" s="191"/>
      <c r="X22" s="191"/>
      <c r="Y22" s="191"/>
      <c r="Z22" s="191"/>
      <c r="AA22" s="191"/>
      <c r="AB22" s="191"/>
      <c r="AC22" s="89">
        <v>0</v>
      </c>
      <c r="AD22" s="89">
        <f>IFERROR((AC18/AC352*'Inputs  Base0'!$D$152)+'CF+EERR  Base0'!AC22,0)</f>
        <v>0</v>
      </c>
      <c r="AE22" s="89">
        <f>IFERROR((AD18/AD352*'Inputs  Base0'!$D$152)+'CF+EERR  Base0'!AD22,0)</f>
        <v>0</v>
      </c>
      <c r="AF22" s="89">
        <f>IFERROR((AE18/AE352*'Inputs  Base0'!$D$152)+'CF+EERR  Base0'!AE22,0)</f>
        <v>0</v>
      </c>
      <c r="AG22" s="89">
        <f>IFERROR((AF18/AF352*'Inputs  Base0'!$D$152)+'CF+EERR  Base0'!AF22,0)</f>
        <v>0</v>
      </c>
      <c r="AH22" s="89">
        <f>IFERROR((AG18/AG352*'Inputs  Base0'!$D$152)+'CF+EERR  Base0'!AG22,0)</f>
        <v>0</v>
      </c>
      <c r="AI22" s="89">
        <f>IFERROR((AH18/AH352*'Inputs  Base0'!$D$152)+'CF+EERR  Base0'!AH22,0)</f>
        <v>0</v>
      </c>
      <c r="AJ22" s="89">
        <f>IFERROR((AI18/AI352*'Inputs  Base0'!$D$152)+'CF+EERR  Base0'!AI22,0)</f>
        <v>0</v>
      </c>
      <c r="AK22" s="89">
        <f>IFERROR((AJ18/AJ352*'Inputs  Base0'!$D$152)+'CF+EERR  Base0'!AJ22,0)</f>
        <v>0</v>
      </c>
      <c r="AL22" s="89">
        <f>IFERROR((AK18/AK352*'Inputs  Base0'!$D$152)+'CF+EERR  Base0'!AK22,0)</f>
        <v>0</v>
      </c>
      <c r="AM22" s="89">
        <f>IFERROR((AL18/AL352*'Inputs  Base0'!$D$152)+'CF+EERR  Base0'!AL22,0)</f>
        <v>0</v>
      </c>
      <c r="AN22" s="89">
        <f>IFERROR((AM18/AM352*'Inputs  Base0'!$D$152)+'CF+EERR  Base0'!AM22,0)</f>
        <v>0</v>
      </c>
      <c r="AO22" s="89">
        <f>IFERROR((AN18/AN352*'Inputs  Base0'!$D$152)+'CF+EERR  Base0'!AN22,0)</f>
        <v>0</v>
      </c>
      <c r="AP22" s="89">
        <f>IFERROR((AO18/AO352*'Inputs  Base0'!$D$152)+'CF+EERR  Base0'!AO22,0)</f>
        <v>0</v>
      </c>
      <c r="AQ22" s="89">
        <f>IFERROR((AP18/AP352*'Inputs  Base0'!$D$152)+'CF+EERR  Base0'!AP22,0)</f>
        <v>0</v>
      </c>
      <c r="AR22" s="89">
        <f>IFERROR((AQ18/AQ352*'Inputs  Base0'!$D$152)+'CF+EERR  Base0'!AQ22,0)</f>
        <v>0</v>
      </c>
      <c r="AS22" s="89">
        <f>IFERROR((AR18/AR352*'Inputs  Base0'!$D$152)+'CF+EERR  Base0'!AR22,0)</f>
        <v>0</v>
      </c>
      <c r="AT22" s="89">
        <f>IFERROR((AS18/AS352*'Inputs  Base0'!$D$152)+'CF+EERR  Base0'!AS22,0)</f>
        <v>0</v>
      </c>
      <c r="AU22" s="89">
        <f>IFERROR((AT18/AT352*'Inputs  Base0'!$D$152)+'CF+EERR  Base0'!AT22,0)</f>
        <v>0</v>
      </c>
      <c r="AV22" s="89">
        <f>IFERROR((AU18/AU352*'Inputs  Base0'!$D$152)+'CF+EERR  Base0'!AU22,0)</f>
        <v>0</v>
      </c>
      <c r="AW22" s="89">
        <f>IFERROR((AV18/AV352*'Inputs  Base0'!$D$152)+'CF+EERR  Base0'!AV22,0)</f>
        <v>0</v>
      </c>
      <c r="AX22" s="89">
        <f>IFERROR((AW18/AW352*'Inputs  Base0'!$D$152)+'CF+EERR  Base0'!AW22,0)</f>
        <v>0</v>
      </c>
      <c r="AY22" s="89">
        <f>IFERROR((AX18/AX352*'Inputs  Base0'!$D$152)+'CF+EERR  Base0'!AX22,0)</f>
        <v>0</v>
      </c>
      <c r="AZ22" s="89">
        <f>IFERROR((AY18/AY352*'Inputs  Base0'!$D$152)+'CF+EERR  Base0'!AY22,0)</f>
        <v>0</v>
      </c>
      <c r="BA22" s="89">
        <f>IFERROR((AZ18/AZ352*'Inputs  Base0'!$D$152)+'CF+EERR  Base0'!AZ22,0)</f>
        <v>0</v>
      </c>
      <c r="BB22" s="89">
        <f>IFERROR((BA18/BA352*'Inputs  Base0'!$D$152)+'CF+EERR  Base0'!BA22,0)</f>
        <v>0</v>
      </c>
      <c r="BC22" s="89">
        <f>IFERROR((BB18/BB352*'Inputs  Base0'!$D$152)+'CF+EERR  Base0'!BB22,0)</f>
        <v>0</v>
      </c>
      <c r="BD22" s="89">
        <f>IFERROR((BC18/BC352*'Inputs  Base0'!$D$152)+'CF+EERR  Base0'!BC22,0)</f>
        <v>0</v>
      </c>
      <c r="BE22" s="89">
        <f>IFERROR((BD18/BD352*'Inputs  Base0'!$D$152)+'CF+EERR  Base0'!BD22,0)</f>
        <v>0</v>
      </c>
      <c r="BF22" s="89">
        <f>IFERROR((BE18/BE352*'Inputs  Base0'!$D$152)+'CF+EERR  Base0'!BE22,0)</f>
        <v>0</v>
      </c>
      <c r="BG22" s="89">
        <f>IFERROR((BF18/BF352*'Inputs  Base0'!$D$152)+'CF+EERR  Base0'!BF22,0)</f>
        <v>0</v>
      </c>
      <c r="BH22" s="89">
        <f>IFERROR((BG18/BG352*'Inputs  Base0'!$D$152)+'CF+EERR  Base0'!BG22,0)</f>
        <v>0</v>
      </c>
      <c r="BI22" s="89">
        <f>IFERROR((BH18/BH352*'Inputs  Base0'!$D$152)+'CF+EERR  Base0'!BH22,0)</f>
        <v>0</v>
      </c>
      <c r="BJ22" s="89">
        <f>IFERROR((BI18/BI352*'Inputs  Base0'!$D$152)+'CF+EERR  Base0'!BI22,0)</f>
        <v>0</v>
      </c>
      <c r="BK22" s="89">
        <f>IFERROR((BJ18/BJ352*'Inputs  Base0'!$D$152)+'CF+EERR  Base0'!BJ22,0)</f>
        <v>0</v>
      </c>
      <c r="BL22" s="89">
        <f>IFERROR((BK18/BK352*'Inputs  Base0'!$D$152)+'CF+EERR  Base0'!BK22,0)</f>
        <v>0</v>
      </c>
      <c r="BM22" s="89">
        <f>IFERROR((BL18/BL352*'Inputs  Base0'!$D$152)+'CF+EERR  Base0'!BL22,0)</f>
        <v>0</v>
      </c>
      <c r="BN22" s="89">
        <f>IFERROR((BM18/BM352*'Inputs  Base0'!$D$152)+'CF+EERR  Base0'!BM22,0)</f>
        <v>0</v>
      </c>
      <c r="BO22" s="89">
        <f>IFERROR((BN18/BN352*'Inputs  Base0'!$D$152)+'CF+EERR  Base0'!BN22,0)</f>
        <v>0</v>
      </c>
      <c r="BP22" s="89">
        <f>IFERROR((BO18/BO352*'Inputs  Base0'!$D$152)+'CF+EERR  Base0'!BO22,0)</f>
        <v>0</v>
      </c>
      <c r="BQ22" s="89">
        <f>IFERROR((BP18/BP352*'Inputs  Base0'!$D$152)+'CF+EERR  Base0'!BP22,0)</f>
        <v>0</v>
      </c>
      <c r="BR22" s="89">
        <f>IFERROR((BQ18/BQ352*'Inputs  Base0'!$D$152)+'CF+EERR  Base0'!BQ22,0)</f>
        <v>0</v>
      </c>
      <c r="BS22" s="89">
        <f>IFERROR((BR18/BR352*'Inputs  Base0'!$D$152)+'CF+EERR  Base0'!BR22,0)</f>
        <v>0</v>
      </c>
      <c r="BT22" s="89">
        <f>IFERROR((BS18/BS352*'Inputs  Base0'!$D$152)+'CF+EERR  Base0'!BS22,0)</f>
        <v>0</v>
      </c>
      <c r="BU22" s="89">
        <f>IFERROR((BT18/BT352*'Inputs  Base0'!$D$152)+'CF+EERR  Base0'!BT22,0)</f>
        <v>0</v>
      </c>
      <c r="BV22" s="89">
        <f>IFERROR((BU18/BU352*'Inputs  Base0'!$D$152)+'CF+EERR  Base0'!BU22,0)</f>
        <v>0</v>
      </c>
      <c r="BW22" s="89">
        <f>IFERROR((BV18/BV352*'Inputs  Base0'!$D$152)+'CF+EERR  Base0'!BV22,0)</f>
        <v>0</v>
      </c>
      <c r="BX22" s="89">
        <f>IFERROR((BW18/BW352*'Inputs  Base0'!$D$152)+'CF+EERR  Base0'!BW22,0)</f>
        <v>0</v>
      </c>
      <c r="BY22" s="89">
        <f>IFERROR((BX18/BX352*'Inputs  Base0'!$D$152)+'CF+EERR  Base0'!BX22,0)</f>
        <v>0</v>
      </c>
      <c r="BZ22" s="89">
        <f>IFERROR((BY18/BY352*'Inputs  Base0'!$D$152)+'CF+EERR  Base0'!BY22,0)</f>
        <v>0</v>
      </c>
      <c r="CA22" s="89">
        <f>IFERROR((BZ18/BZ352*'Inputs  Base0'!$D$152)+'CF+EERR  Base0'!BZ22,0)</f>
        <v>0</v>
      </c>
      <c r="CB22" s="89">
        <f>IFERROR((CA18/CA352*'Inputs  Base0'!$D$152)+'CF+EERR  Base0'!CA22,0)</f>
        <v>0</v>
      </c>
      <c r="CC22" s="89">
        <f>IFERROR((CB18/CB352*'Inputs  Base0'!$D$152)+'CF+EERR  Base0'!CB22,0)</f>
        <v>0</v>
      </c>
      <c r="CD22" s="89">
        <f>IFERROR((CC18/CC352*'Inputs  Base0'!$D$152)+'CF+EERR  Base0'!CC22,0)</f>
        <v>0</v>
      </c>
      <c r="CE22" s="89">
        <f>IFERROR((CD18/CD352*'Inputs  Base0'!$D$152)+'CF+EERR  Base0'!CD22,0)</f>
        <v>0</v>
      </c>
      <c r="CF22" s="89">
        <f>IFERROR((CE18/CE352*'Inputs  Base0'!$D$152)+'CF+EERR  Base0'!CE22,0)</f>
        <v>0</v>
      </c>
      <c r="CG22" s="89">
        <f>IFERROR((CF18/CF352*'Inputs  Base0'!$D$152)+'CF+EERR  Base0'!CF22,0)</f>
        <v>0</v>
      </c>
      <c r="CH22" s="89">
        <f>IFERROR((CG18/CG352*'Inputs  Base0'!$D$152)+'CF+EERR  Base0'!CG22,0)</f>
        <v>0</v>
      </c>
      <c r="CI22" s="89">
        <f>IFERROR((CH18/CH352*'Inputs  Base0'!$D$152)+'CF+EERR  Base0'!CH22,0)</f>
        <v>0</v>
      </c>
      <c r="CJ22" s="89">
        <f>IFERROR((CI18/CI352*'Inputs  Base0'!$D$152)+'CF+EERR  Base0'!CI22,0)</f>
        <v>0</v>
      </c>
      <c r="CK22" s="89">
        <f>IFERROR((CJ18/CJ352*'Inputs  Base0'!$D$152)+'CF+EERR  Base0'!CJ22,0)</f>
        <v>0</v>
      </c>
      <c r="CL22" s="89">
        <f>IFERROR((CK18/CK352*'Inputs  Base0'!$D$152)+'CF+EERR  Base0'!CK22,0)</f>
        <v>0</v>
      </c>
      <c r="CM22" s="89">
        <f>IFERROR((CL18/CL352*'Inputs  Base0'!$D$152)+'CF+EERR  Base0'!CL22,0)</f>
        <v>0</v>
      </c>
      <c r="CN22" s="89">
        <f>IFERROR((CM18/CM352*'Inputs  Base0'!$D$152)+'CF+EERR  Base0'!CM22,0)</f>
        <v>0</v>
      </c>
      <c r="CO22" s="89">
        <f>IFERROR((CN18/CN352*'Inputs  Base0'!$D$152)+'CF+EERR  Base0'!CN22,0)</f>
        <v>0</v>
      </c>
      <c r="CP22" s="89">
        <f>IFERROR((CO18/CO352*'Inputs  Base0'!$D$152)+'CF+EERR  Base0'!CO22,0)</f>
        <v>0</v>
      </c>
      <c r="CQ22" s="89">
        <f>IFERROR((CP18/CP352*'Inputs  Base0'!$D$152)+'CF+EERR  Base0'!CP22,0)</f>
        <v>0</v>
      </c>
      <c r="CR22" s="89">
        <f>IFERROR((CQ18/CQ352*'Inputs  Base0'!$D$152)+'CF+EERR  Base0'!CQ22,0)</f>
        <v>0</v>
      </c>
      <c r="CS22" s="89">
        <f>IFERROR((CR18/CR352*'Inputs  Base0'!$D$152)+'CF+EERR  Base0'!CR22,0)</f>
        <v>0</v>
      </c>
      <c r="CT22" s="89">
        <f>IFERROR((CS18/CS352*'Inputs  Base0'!$D$152)+'CF+EERR  Base0'!CS22,0)</f>
        <v>0</v>
      </c>
      <c r="CU22" s="89">
        <f>IFERROR((CT18/CT352*'Inputs  Base0'!$D$152)+'CF+EERR  Base0'!CT22,0)</f>
        <v>0</v>
      </c>
      <c r="CV22" s="89">
        <f>IFERROR((CU18/CU352*'Inputs  Base0'!$D$152)+'CF+EERR  Base0'!CU22,0)</f>
        <v>0</v>
      </c>
      <c r="CW22" s="89">
        <f>IFERROR((CV18/CV352*'Inputs  Base0'!$D$152)+'CF+EERR  Base0'!CV22,0)</f>
        <v>0</v>
      </c>
      <c r="CX22" s="89">
        <f>IFERROR((CW18/CW352*'Inputs  Base0'!$D$152)+'CF+EERR  Base0'!CW22,0)</f>
        <v>0</v>
      </c>
      <c r="CY22" s="89">
        <f>IFERROR((CX18/CX352*'Inputs  Base0'!$D$152)+'CF+EERR  Base0'!CX22,0)</f>
        <v>0</v>
      </c>
      <c r="CZ22" s="89">
        <f>IFERROR((CY18/CY352*'Inputs  Base0'!$D$152)+'CF+EERR  Base0'!CY22,0)</f>
        <v>0</v>
      </c>
      <c r="DA22" s="89">
        <f>IFERROR((CZ18/CZ352*'Inputs  Base0'!$D$152)+'CF+EERR  Base0'!CZ22,0)</f>
        <v>0</v>
      </c>
      <c r="DB22" s="89">
        <f>IFERROR((DA18/DA352*'Inputs  Base0'!$D$152)+'CF+EERR  Base0'!DA22,0)</f>
        <v>0</v>
      </c>
      <c r="DC22" s="89">
        <f>IFERROR((DB18/DB352*'Inputs  Base0'!$D$152)+'CF+EERR  Base0'!DB22,0)</f>
        <v>0</v>
      </c>
      <c r="DD22" s="89">
        <f>IFERROR((DC18/DC352*'Inputs  Base0'!$D$152)+'CF+EERR  Base0'!DC22,0)</f>
        <v>0</v>
      </c>
      <c r="DE22" s="89">
        <f>IFERROR((DD18/DD352*'Inputs  Base0'!$D$152)+'CF+EERR  Base0'!DD22,0)</f>
        <v>0</v>
      </c>
      <c r="DF22" s="89">
        <f>IFERROR((DE18/DE352*'Inputs  Base0'!$D$152)+'CF+EERR  Base0'!DE22,0)</f>
        <v>0</v>
      </c>
      <c r="DG22" s="89">
        <f>IFERROR((DF18/DF352*'Inputs  Base0'!$D$152)+'CF+EERR  Base0'!DF22,0)</f>
        <v>0</v>
      </c>
      <c r="DH22" s="89">
        <f>IFERROR((DG18/DG352*'Inputs  Base0'!$D$152)+'CF+EERR  Base0'!DG22,0)</f>
        <v>0</v>
      </c>
      <c r="DI22" s="89">
        <f>IFERROR((DH18/DH352*'Inputs  Base0'!$D$152)+'CF+EERR  Base0'!DH22,0)</f>
        <v>0</v>
      </c>
      <c r="DJ22" s="89">
        <f>IFERROR((DI18/DI352*'Inputs  Base0'!$D$152)+'CF+EERR  Base0'!DI22,0)</f>
        <v>0</v>
      </c>
      <c r="DK22" s="89">
        <f>IFERROR((DJ18/DJ352*'Inputs  Base0'!$D$152)+'CF+EERR  Base0'!DJ22,0)</f>
        <v>0</v>
      </c>
      <c r="DL22" s="89">
        <f>IFERROR((DK18/DK352*'Inputs  Base0'!$D$152)+'CF+EERR  Base0'!DK22,0)</f>
        <v>0</v>
      </c>
      <c r="DM22" s="89">
        <f>IFERROR((DL18/DL352*'Inputs  Base0'!$D$152)+'CF+EERR  Base0'!DL22,0)</f>
        <v>0</v>
      </c>
      <c r="DN22" s="89">
        <f>IFERROR((DM18/DM352*'Inputs  Base0'!$D$152)+'CF+EERR  Base0'!DM22,0)</f>
        <v>0</v>
      </c>
      <c r="DO22" s="89">
        <f>IFERROR((DN18/DN352*'Inputs  Base0'!$D$152)+'CF+EERR  Base0'!DN22,0)</f>
        <v>0</v>
      </c>
      <c r="DP22" s="89">
        <f>IFERROR((DO18/DO352*'Inputs  Base0'!$D$152)+'CF+EERR  Base0'!DO22,0)</f>
        <v>0</v>
      </c>
    </row>
    <row r="23" spans="1:120" s="189" customFormat="1" ht="14.25" hidden="1" outlineLevel="2">
      <c r="B23" s="190" t="str">
        <f>CONCATENATE('Inputs  Base0'!$A$353,'Inputs  Base0'!$B$115)</f>
        <v>unidades entregadas - Dptos PLAN CDO+RENTA</v>
      </c>
      <c r="C23" s="88">
        <f t="shared" si="9"/>
        <v>10.049999999999999</v>
      </c>
      <c r="D23" s="191"/>
      <c r="E23" s="191"/>
      <c r="F23" s="191"/>
      <c r="G23" s="191"/>
      <c r="H23" s="191"/>
      <c r="I23" s="191"/>
      <c r="J23" s="191"/>
      <c r="K23" s="191"/>
      <c r="L23" s="191"/>
      <c r="M23" s="191"/>
      <c r="N23" s="191"/>
      <c r="O23" s="191"/>
      <c r="P23" s="191"/>
      <c r="Q23" s="191"/>
      <c r="R23" s="191"/>
      <c r="S23" s="191"/>
      <c r="T23" s="191"/>
      <c r="U23" s="191"/>
      <c r="V23" s="191"/>
      <c r="W23" s="191"/>
      <c r="X23" s="191"/>
      <c r="Y23" s="191"/>
      <c r="Z23" s="191"/>
      <c r="AA23" s="191"/>
      <c r="AB23" s="191"/>
      <c r="AC23" s="89">
        <f>IF(AC$2='Inputs  Base0'!$J$192,'Inputs  Base0'!$G$115,0)</f>
        <v>0</v>
      </c>
      <c r="AD23" s="89">
        <f>IF(AD$2='Inputs  Base0'!$J$192,'Inputs  Base0'!$G$115,0)</f>
        <v>0</v>
      </c>
      <c r="AE23" s="89">
        <f>IF(AE$2='Inputs  Base0'!$J$192,'Inputs  Base0'!$G$115,0)</f>
        <v>0</v>
      </c>
      <c r="AF23" s="89">
        <f>IF(AF$2='Inputs  Base0'!$J$192,'Inputs  Base0'!$G$115,0)</f>
        <v>0</v>
      </c>
      <c r="AG23" s="89">
        <f>IF(AG$2='Inputs  Base0'!$J$192,'Inputs  Base0'!$G$115,0)</f>
        <v>0</v>
      </c>
      <c r="AH23" s="89">
        <f>IF(AH$2='Inputs  Base0'!$J$192,'Inputs  Base0'!$G$115,0)</f>
        <v>0</v>
      </c>
      <c r="AI23" s="89">
        <f>IF(AI$2='Inputs  Base0'!$J$192,'Inputs  Base0'!$G$115,0)</f>
        <v>0</v>
      </c>
      <c r="AJ23" s="89">
        <f>IF(AJ$2='Inputs  Base0'!$J$192,'Inputs  Base0'!$G$115,0)</f>
        <v>0</v>
      </c>
      <c r="AK23" s="89">
        <f>IF(AK$2='Inputs  Base0'!$J$192,'Inputs  Base0'!$G$115,0)</f>
        <v>0</v>
      </c>
      <c r="AL23" s="89">
        <f>IF(AL$2='Inputs  Base0'!$J$192,'Inputs  Base0'!$G$115,0)</f>
        <v>0</v>
      </c>
      <c r="AM23" s="89">
        <f>IF(AM$2='Inputs  Base0'!$J$192,'Inputs  Base0'!$G$115,0)</f>
        <v>0</v>
      </c>
      <c r="AN23" s="89">
        <f>IF(AN$2='Inputs  Base0'!$J$192,'Inputs  Base0'!$G$115,0)</f>
        <v>0</v>
      </c>
      <c r="AO23" s="89">
        <f>IF(AO$2='Inputs  Base0'!$J$192,'Inputs  Base0'!$G$115,0)</f>
        <v>0</v>
      </c>
      <c r="AP23" s="89">
        <f>IF(AP$2='Inputs  Base0'!$J$192,'Inputs  Base0'!$G$115,0)</f>
        <v>0</v>
      </c>
      <c r="AQ23" s="89">
        <f>IF(AQ$2='Inputs  Base0'!$J$192,'Inputs  Base0'!$G$115,0)</f>
        <v>0</v>
      </c>
      <c r="AR23" s="89">
        <f>IF(AR$2='Inputs  Base0'!$J$192,'Inputs  Base0'!$G$115,0)</f>
        <v>0</v>
      </c>
      <c r="AS23" s="89">
        <f>IF(AS$2='Inputs  Base0'!$J$192,'Inputs  Base0'!$G$115,0)</f>
        <v>0</v>
      </c>
      <c r="AT23" s="89">
        <f>IF(AT$2='Inputs  Base0'!$J$192,'Inputs  Base0'!$G$115,0)</f>
        <v>0</v>
      </c>
      <c r="AU23" s="89">
        <f>IF(AU$2='Inputs  Base0'!$J$192,'Inputs  Base0'!$G$115,0)</f>
        <v>0</v>
      </c>
      <c r="AV23" s="89">
        <f>IF(AV$2='Inputs  Base0'!$J$192,'Inputs  Base0'!$G$115,0)</f>
        <v>0</v>
      </c>
      <c r="AW23" s="89">
        <f>IF(AW$2='Inputs  Base0'!$J$192,'Inputs  Base0'!$G$115,0)</f>
        <v>0</v>
      </c>
      <c r="AX23" s="89">
        <f>IF(AX$2='Inputs  Base0'!$J$192,'Inputs  Base0'!$G$115,0)</f>
        <v>0</v>
      </c>
      <c r="AY23" s="89">
        <f>IF(AY$2='Inputs  Base0'!$J$192,'Inputs  Base0'!$G$115,0)</f>
        <v>0</v>
      </c>
      <c r="AZ23" s="89">
        <f>IF(AZ$2='Inputs  Base0'!$J$192,'Inputs  Base0'!$G$115,0)</f>
        <v>0</v>
      </c>
      <c r="BA23" s="89">
        <f>IF(BA$2='Inputs  Base0'!$J$192,'Inputs  Base0'!$G$115,0)</f>
        <v>0</v>
      </c>
      <c r="BB23" s="89">
        <f>IF(BB$2='Inputs  Base0'!$J$192,'Inputs  Base0'!$G$115,0)</f>
        <v>0</v>
      </c>
      <c r="BC23" s="89">
        <f>IF(BC$2='Inputs  Base0'!$J$192,'Inputs  Base0'!$G$115,0)</f>
        <v>0</v>
      </c>
      <c r="BD23" s="89">
        <f>IF(BD$2='Inputs  Base0'!$J$192,'Inputs  Base0'!$G$115,0)</f>
        <v>0</v>
      </c>
      <c r="BE23" s="89">
        <f>IF(BE$2='Inputs  Base0'!$J$192,'Inputs  Base0'!$G$115,0)</f>
        <v>0</v>
      </c>
      <c r="BF23" s="89">
        <f>IF(BF$2='Inputs  Base0'!$J$192,'Inputs  Base0'!$G$115,0)</f>
        <v>0</v>
      </c>
      <c r="BG23" s="89">
        <f>IF(BG$2='Inputs  Base0'!$J$192,'Inputs  Base0'!$G$115,0)</f>
        <v>0</v>
      </c>
      <c r="BH23" s="89">
        <f>IF(BH$2='Inputs  Base0'!$J$192,'Inputs  Base0'!$G$115,0)</f>
        <v>0</v>
      </c>
      <c r="BI23" s="89">
        <f>IF(BI$2='Inputs  Base0'!$J$192,'Inputs  Base0'!$G$115,0)</f>
        <v>0</v>
      </c>
      <c r="BJ23" s="89">
        <f>IF(BJ$2='Inputs  Base0'!$J$192,'Inputs  Base0'!$G$115,0)</f>
        <v>0</v>
      </c>
      <c r="BK23" s="89">
        <f>IF(BK$2='Inputs  Base0'!$J$192,'Inputs  Base0'!$G$115,0)</f>
        <v>0</v>
      </c>
      <c r="BL23" s="89">
        <f>IF(BL$2='Inputs  Base0'!$J$192,'Inputs  Base0'!$G$115,0)</f>
        <v>0</v>
      </c>
      <c r="BM23" s="89">
        <f>IF(BM$2='Inputs  Base0'!$J$192,'Inputs  Base0'!$G$115,0)</f>
        <v>10.049999999999999</v>
      </c>
      <c r="BN23" s="89">
        <f>IF(BN$2='Inputs  Base0'!$J$192,'Inputs  Base0'!$G$115,0)</f>
        <v>0</v>
      </c>
      <c r="BO23" s="89">
        <f>IF(BO$2='Inputs  Base0'!$J$192,'Inputs  Base0'!$G$115,0)</f>
        <v>0</v>
      </c>
      <c r="BP23" s="89">
        <f>IF(BP$2='Inputs  Base0'!$J$192,'Inputs  Base0'!$G$115,0)</f>
        <v>0</v>
      </c>
      <c r="BQ23" s="89">
        <f>IF(BQ$2='Inputs  Base0'!$J$192,'Inputs  Base0'!$G$115,0)</f>
        <v>0</v>
      </c>
      <c r="BR23" s="89">
        <f>IF(BR$2='Inputs  Base0'!$J$192,'Inputs  Base0'!$G$115,0)</f>
        <v>0</v>
      </c>
      <c r="BS23" s="89">
        <f>IF(BS$2='Inputs  Base0'!$J$192,'Inputs  Base0'!$G$115,0)</f>
        <v>0</v>
      </c>
      <c r="BT23" s="89">
        <f>IF(BT$2='Inputs  Base0'!$J$192,'Inputs  Base0'!$G$115,0)</f>
        <v>0</v>
      </c>
      <c r="BU23" s="89">
        <f>IF(BU$2='Inputs  Base0'!$J$192,'Inputs  Base0'!$G$115,0)</f>
        <v>0</v>
      </c>
      <c r="BV23" s="89">
        <f>IF(BV$2='Inputs  Base0'!$J$192,'Inputs  Base0'!$G$115,0)</f>
        <v>0</v>
      </c>
      <c r="BW23" s="89">
        <f>IF(BW$2='Inputs  Base0'!$J$192,'Inputs  Base0'!$G$115,0)</f>
        <v>0</v>
      </c>
      <c r="BX23" s="89">
        <f>IF(BX$2='Inputs  Base0'!$J$192,'Inputs  Base0'!$G$115,0)</f>
        <v>0</v>
      </c>
      <c r="BY23" s="89">
        <f>IF(BY$2='Inputs  Base0'!$J$192,'Inputs  Base0'!$G$115,0)</f>
        <v>0</v>
      </c>
      <c r="BZ23" s="89">
        <f>IF(BZ$2='Inputs  Base0'!$J$192,'Inputs  Base0'!$G$115,0)</f>
        <v>0</v>
      </c>
      <c r="CA23" s="89">
        <f>IF(CA$2='Inputs  Base0'!$J$192,'Inputs  Base0'!$G$115,0)</f>
        <v>0</v>
      </c>
      <c r="CB23" s="89">
        <f>IF(CB$2='Inputs  Base0'!$J$192,'Inputs  Base0'!$G$115,0)</f>
        <v>0</v>
      </c>
      <c r="CC23" s="89">
        <f>IF(CC$2='Inputs  Base0'!$J$192,'Inputs  Base0'!$G$115,0)</f>
        <v>0</v>
      </c>
      <c r="CD23" s="89">
        <f>IF(CD$2='Inputs  Base0'!$J$192,'Inputs  Base0'!$G$115,0)</f>
        <v>0</v>
      </c>
      <c r="CE23" s="89">
        <f>IF(CE$2='Inputs  Base0'!$J$192,'Inputs  Base0'!$G$115,0)</f>
        <v>0</v>
      </c>
      <c r="CF23" s="89">
        <f>IF(CF$2='Inputs  Base0'!$J$192,'Inputs  Base0'!$G$115,0)</f>
        <v>0</v>
      </c>
      <c r="CG23" s="89">
        <f>IF(CG$2='Inputs  Base0'!$J$192,'Inputs  Base0'!$G$115,0)</f>
        <v>0</v>
      </c>
      <c r="CH23" s="89">
        <f>IF(CH$2='Inputs  Base0'!$J$192,'Inputs  Base0'!$G$115,0)</f>
        <v>0</v>
      </c>
      <c r="CI23" s="89">
        <f>IF(CI$2='Inputs  Base0'!$J$192,'Inputs  Base0'!$G$115,0)</f>
        <v>0</v>
      </c>
      <c r="CJ23" s="89">
        <f>IF(CJ$2='Inputs  Base0'!$J$192,'Inputs  Base0'!$G$115,0)</f>
        <v>0</v>
      </c>
      <c r="CK23" s="89">
        <f>IF(CK$2='Inputs  Base0'!$J$192,'Inputs  Base0'!$G$115,0)</f>
        <v>0</v>
      </c>
      <c r="CL23" s="89">
        <f>IF(CL$2='Inputs  Base0'!$J$192,'Inputs  Base0'!$G$115,0)</f>
        <v>0</v>
      </c>
      <c r="CM23" s="89">
        <f>IF(CM$2='Inputs  Base0'!$J$192,'Inputs  Base0'!$G$115,0)</f>
        <v>0</v>
      </c>
      <c r="CN23" s="89">
        <f>IF(CN$2='Inputs  Base0'!$J$192,'Inputs  Base0'!$G$115,0)</f>
        <v>0</v>
      </c>
      <c r="CO23" s="89">
        <f>IF(CO$2='Inputs  Base0'!$J$192,'Inputs  Base0'!$G$115,0)</f>
        <v>0</v>
      </c>
      <c r="CP23" s="89">
        <f>IF(CP$2='Inputs  Base0'!$J$192,'Inputs  Base0'!$G$115,0)</f>
        <v>0</v>
      </c>
      <c r="CQ23" s="89">
        <f>IF(CQ$2='Inputs  Base0'!$J$192,'Inputs  Base0'!$G$115,0)</f>
        <v>0</v>
      </c>
      <c r="CR23" s="89">
        <f>IF(CR$2='Inputs  Base0'!$J$192,'Inputs  Base0'!$G$115,0)</f>
        <v>0</v>
      </c>
      <c r="CS23" s="89">
        <f>IF(CS$2='Inputs  Base0'!$J$192,'Inputs  Base0'!$G$115,0)</f>
        <v>0</v>
      </c>
      <c r="CT23" s="89">
        <f>IF(CT$2='Inputs  Base0'!$J$192,'Inputs  Base0'!$G$115,0)</f>
        <v>0</v>
      </c>
      <c r="CU23" s="89">
        <f>IF(CU$2='Inputs  Base0'!$J$192,'Inputs  Base0'!$G$115,0)</f>
        <v>0</v>
      </c>
      <c r="CV23" s="89">
        <f>IF(CV$2='Inputs  Base0'!$J$192,'Inputs  Base0'!$G$115,0)</f>
        <v>0</v>
      </c>
      <c r="CW23" s="89">
        <f>IF(CW$2='Inputs  Base0'!$J$192,'Inputs  Base0'!$G$115,0)</f>
        <v>0</v>
      </c>
      <c r="CX23" s="89">
        <f>IF(CX$2='Inputs  Base0'!$J$192,'Inputs  Base0'!$G$115,0)</f>
        <v>0</v>
      </c>
      <c r="CY23" s="89">
        <f>IF(CY$2='Inputs  Base0'!$J$192,'Inputs  Base0'!$G$115,0)</f>
        <v>0</v>
      </c>
      <c r="CZ23" s="89">
        <f>IF(CZ$2='Inputs  Base0'!$J$192,'Inputs  Base0'!$G$115,0)</f>
        <v>0</v>
      </c>
      <c r="DA23" s="89">
        <f>IF(DA$2='Inputs  Base0'!$J$192,'Inputs  Base0'!$G$115,0)</f>
        <v>0</v>
      </c>
      <c r="DB23" s="89">
        <f>IF(DB$2='Inputs  Base0'!$J$192,'Inputs  Base0'!$G$115,0)</f>
        <v>0</v>
      </c>
      <c r="DC23" s="89">
        <f>IF(DC$2='Inputs  Base0'!$J$192,'Inputs  Base0'!$G$115,0)</f>
        <v>0</v>
      </c>
      <c r="DD23" s="89">
        <f>IF(DD$2='Inputs  Base0'!$J$192,'Inputs  Base0'!$G$115,0)</f>
        <v>0</v>
      </c>
      <c r="DE23" s="89">
        <f>IF(DE$2='Inputs  Base0'!$J$192,'Inputs  Base0'!$G$115,0)</f>
        <v>0</v>
      </c>
      <c r="DF23" s="89">
        <f>IF(DF$2='Inputs  Base0'!$J$192,'Inputs  Base0'!$G$115,0)</f>
        <v>0</v>
      </c>
      <c r="DG23" s="89">
        <f>IF(DG$2='Inputs  Base0'!$J$192,'Inputs  Base0'!$G$115,0)</f>
        <v>0</v>
      </c>
      <c r="DH23" s="89">
        <f>IF(DH$2='Inputs  Base0'!$J$192,'Inputs  Base0'!$G$115,0)</f>
        <v>0</v>
      </c>
      <c r="DI23" s="89">
        <f>IF(DI$2='Inputs  Base0'!$J$192,'Inputs  Base0'!$G$115,0)</f>
        <v>0</v>
      </c>
      <c r="DJ23" s="89">
        <f>IF(DJ$2='Inputs  Base0'!$J$192,'Inputs  Base0'!$G$115,0)</f>
        <v>0</v>
      </c>
      <c r="DK23" s="89">
        <f>IF(DK$2='Inputs  Base0'!$J$192,'Inputs  Base0'!$G$115,0)</f>
        <v>0</v>
      </c>
      <c r="DL23" s="89">
        <f>IF(DL$2='Inputs  Base0'!$J$192,'Inputs  Base0'!$G$115,0)</f>
        <v>0</v>
      </c>
      <c r="DM23" s="89">
        <f>IF(DM$2='Inputs  Base0'!$J$192,'Inputs  Base0'!$G$115,0)</f>
        <v>0</v>
      </c>
      <c r="DN23" s="89">
        <f>IF(DN$2='Inputs  Base0'!$J$192,'Inputs  Base0'!$G$115,0)</f>
        <v>0</v>
      </c>
      <c r="DO23" s="89">
        <f>IF(DO$2='Inputs  Base0'!$J$192,'Inputs  Base0'!$G$115,0)</f>
        <v>0</v>
      </c>
      <c r="DP23" s="89">
        <f>IF(DP$2='Inputs  Base0'!$J$192,'Inputs  Base0'!$G$115,0)</f>
        <v>0</v>
      </c>
    </row>
    <row r="24" spans="1:120" s="189" customFormat="1" ht="14.25" hidden="1" outlineLevel="2">
      <c r="B24" s="190" t="str">
        <f>CONCATENATE('Inputs  Base0'!$A$354,'Inputs  Base0'!$B$115)</f>
        <v>m2 entregados - Dptos PLAN CDO+RENTA</v>
      </c>
      <c r="C24" s="88">
        <f t="shared" si="9"/>
        <v>598.29825000000028</v>
      </c>
      <c r="D24" s="191"/>
      <c r="E24" s="191"/>
      <c r="F24" s="191"/>
      <c r="G24" s="191"/>
      <c r="H24" s="191"/>
      <c r="I24" s="191"/>
      <c r="J24" s="191"/>
      <c r="K24" s="191"/>
      <c r="L24" s="191"/>
      <c r="M24" s="191"/>
      <c r="N24" s="191"/>
      <c r="O24" s="191"/>
      <c r="P24" s="191"/>
      <c r="Q24" s="191"/>
      <c r="R24" s="191"/>
      <c r="S24" s="191"/>
      <c r="T24" s="191"/>
      <c r="U24" s="191"/>
      <c r="V24" s="191"/>
      <c r="W24" s="191"/>
      <c r="X24" s="191"/>
      <c r="Y24" s="191"/>
      <c r="Z24" s="191"/>
      <c r="AA24" s="191"/>
      <c r="AB24" s="191"/>
      <c r="AC24" s="89">
        <f>+IF(AC$2='Inputs  Base0'!$J$192,'Inputs  Base0'!$H$115,0)</f>
        <v>0</v>
      </c>
      <c r="AD24" s="89">
        <f>+IF(AD$2='Inputs  Base0'!$J$192,'Inputs  Base0'!$H$115,0)</f>
        <v>0</v>
      </c>
      <c r="AE24" s="89">
        <f>+IF(AE$2='Inputs  Base0'!$J$192,'Inputs  Base0'!$H$115,0)</f>
        <v>0</v>
      </c>
      <c r="AF24" s="89">
        <f>+IF(AF$2='Inputs  Base0'!$J$192,'Inputs  Base0'!$H$115,0)</f>
        <v>0</v>
      </c>
      <c r="AG24" s="89">
        <f>+IF(AG$2='Inputs  Base0'!$J$192,'Inputs  Base0'!$H$115,0)</f>
        <v>0</v>
      </c>
      <c r="AH24" s="89">
        <f>+IF(AH$2='Inputs  Base0'!$J$192,'Inputs  Base0'!$H$115,0)</f>
        <v>0</v>
      </c>
      <c r="AI24" s="89">
        <f>+IF(AI$2='Inputs  Base0'!$J$192,'Inputs  Base0'!$H$115,0)</f>
        <v>0</v>
      </c>
      <c r="AJ24" s="89">
        <f>+IF(AJ$2='Inputs  Base0'!$J$192,'Inputs  Base0'!$H$115,0)</f>
        <v>0</v>
      </c>
      <c r="AK24" s="89">
        <f>+IF(AK$2='Inputs  Base0'!$J$192,'Inputs  Base0'!$H$115,0)</f>
        <v>0</v>
      </c>
      <c r="AL24" s="89">
        <f>+IF(AL$2='Inputs  Base0'!$J$192,'Inputs  Base0'!$H$115,0)</f>
        <v>0</v>
      </c>
      <c r="AM24" s="89">
        <f>+IF(AM$2='Inputs  Base0'!$J$192,'Inputs  Base0'!$H$115,0)</f>
        <v>0</v>
      </c>
      <c r="AN24" s="89">
        <f>+IF(AN$2='Inputs  Base0'!$J$192,'Inputs  Base0'!$H$115,0)</f>
        <v>0</v>
      </c>
      <c r="AO24" s="89">
        <f>+IF(AO$2='Inputs  Base0'!$J$192,'Inputs  Base0'!$H$115,0)</f>
        <v>0</v>
      </c>
      <c r="AP24" s="89">
        <f>+IF(AP$2='Inputs  Base0'!$J$192,'Inputs  Base0'!$H$115,0)</f>
        <v>0</v>
      </c>
      <c r="AQ24" s="89">
        <f>+IF(AQ$2='Inputs  Base0'!$J$192,'Inputs  Base0'!$H$115,0)</f>
        <v>0</v>
      </c>
      <c r="AR24" s="89">
        <f>+IF(AR$2='Inputs  Base0'!$J$192,'Inputs  Base0'!$H$115,0)</f>
        <v>0</v>
      </c>
      <c r="AS24" s="89">
        <f>+IF(AS$2='Inputs  Base0'!$J$192,'Inputs  Base0'!$H$115,0)</f>
        <v>0</v>
      </c>
      <c r="AT24" s="89">
        <f>+IF(AT$2='Inputs  Base0'!$J$192,'Inputs  Base0'!$H$115,0)</f>
        <v>0</v>
      </c>
      <c r="AU24" s="89">
        <f>+IF(AU$2='Inputs  Base0'!$J$192,'Inputs  Base0'!$H$115,0)</f>
        <v>0</v>
      </c>
      <c r="AV24" s="89">
        <f>+IF(AV$2='Inputs  Base0'!$J$192,'Inputs  Base0'!$H$115,0)</f>
        <v>0</v>
      </c>
      <c r="AW24" s="89">
        <f>+IF(AW$2='Inputs  Base0'!$J$192,'Inputs  Base0'!$H$115,0)</f>
        <v>0</v>
      </c>
      <c r="AX24" s="89">
        <f>+IF(AX$2='Inputs  Base0'!$J$192,'Inputs  Base0'!$H$115,0)</f>
        <v>0</v>
      </c>
      <c r="AY24" s="89">
        <f>+IF(AY$2='Inputs  Base0'!$J$192,'Inputs  Base0'!$H$115,0)</f>
        <v>0</v>
      </c>
      <c r="AZ24" s="89">
        <f>+IF(AZ$2='Inputs  Base0'!$J$192,'Inputs  Base0'!$H$115,0)</f>
        <v>0</v>
      </c>
      <c r="BA24" s="89">
        <f>+IF(BA$2='Inputs  Base0'!$J$192,'Inputs  Base0'!$H$115,0)</f>
        <v>0</v>
      </c>
      <c r="BB24" s="89">
        <f>+IF(BB$2='Inputs  Base0'!$J$192,'Inputs  Base0'!$H$115,0)</f>
        <v>0</v>
      </c>
      <c r="BC24" s="89">
        <f>+IF(BC$2='Inputs  Base0'!$J$192,'Inputs  Base0'!$H$115,0)</f>
        <v>0</v>
      </c>
      <c r="BD24" s="89">
        <f>+IF(BD$2='Inputs  Base0'!$J$192,'Inputs  Base0'!$H$115,0)</f>
        <v>0</v>
      </c>
      <c r="BE24" s="89">
        <f>+IF(BE$2='Inputs  Base0'!$J$192,'Inputs  Base0'!$H$115,0)</f>
        <v>0</v>
      </c>
      <c r="BF24" s="89">
        <f>+IF(BF$2='Inputs  Base0'!$J$192,'Inputs  Base0'!$H$115,0)</f>
        <v>0</v>
      </c>
      <c r="BG24" s="89">
        <f>+IF(BG$2='Inputs  Base0'!$J$192,'Inputs  Base0'!$H$115,0)</f>
        <v>0</v>
      </c>
      <c r="BH24" s="89">
        <f>+IF(BH$2='Inputs  Base0'!$J$192,'Inputs  Base0'!$H$115,0)</f>
        <v>0</v>
      </c>
      <c r="BI24" s="89">
        <f>+IF(BI$2='Inputs  Base0'!$J$192,'Inputs  Base0'!$H$115,0)</f>
        <v>0</v>
      </c>
      <c r="BJ24" s="89">
        <f>+IF(BJ$2='Inputs  Base0'!$J$192,'Inputs  Base0'!$H$115,0)</f>
        <v>0</v>
      </c>
      <c r="BK24" s="89">
        <f>+IF(BK$2='Inputs  Base0'!$J$192,'Inputs  Base0'!$H$115,0)</f>
        <v>0</v>
      </c>
      <c r="BL24" s="89">
        <f>+IF(BL$2='Inputs  Base0'!$J$192,'Inputs  Base0'!$H$115,0)</f>
        <v>0</v>
      </c>
      <c r="BM24" s="89">
        <f>+IF(BM$2='Inputs  Base0'!$J$192,'Inputs  Base0'!$H$115,0)</f>
        <v>598.29825000000028</v>
      </c>
      <c r="BN24" s="89">
        <f>+IF(BN$2='Inputs  Base0'!$J$192,'Inputs  Base0'!$H$115,0)</f>
        <v>0</v>
      </c>
      <c r="BO24" s="89">
        <f>+IF(BO$2='Inputs  Base0'!$J$192,'Inputs  Base0'!$H$115,0)</f>
        <v>0</v>
      </c>
      <c r="BP24" s="89">
        <f>+IF(BP$2='Inputs  Base0'!$J$192,'Inputs  Base0'!$H$115,0)</f>
        <v>0</v>
      </c>
      <c r="BQ24" s="89">
        <f>+IF(BQ$2='Inputs  Base0'!$J$192,'Inputs  Base0'!$H$115,0)</f>
        <v>0</v>
      </c>
      <c r="BR24" s="89">
        <f>+IF(BR$2='Inputs  Base0'!$J$192,'Inputs  Base0'!$H$115,0)</f>
        <v>0</v>
      </c>
      <c r="BS24" s="89">
        <f>+IF(BS$2='Inputs  Base0'!$J$192,'Inputs  Base0'!$H$115,0)</f>
        <v>0</v>
      </c>
      <c r="BT24" s="89">
        <f>+IF(BT$2='Inputs  Base0'!$J$192,'Inputs  Base0'!$H$115,0)</f>
        <v>0</v>
      </c>
      <c r="BU24" s="89">
        <f>+IF(BU$2='Inputs  Base0'!$J$192,'Inputs  Base0'!$H$115,0)</f>
        <v>0</v>
      </c>
      <c r="BV24" s="89">
        <f>+IF(BV$2='Inputs  Base0'!$J$192,'Inputs  Base0'!$H$115,0)</f>
        <v>0</v>
      </c>
      <c r="BW24" s="89">
        <f>+IF(BW$2='Inputs  Base0'!$J$192,'Inputs  Base0'!$H$115,0)</f>
        <v>0</v>
      </c>
      <c r="BX24" s="89">
        <f>+IF(BX$2='Inputs  Base0'!$J$192,'Inputs  Base0'!$H$115,0)</f>
        <v>0</v>
      </c>
      <c r="BY24" s="89">
        <f>+IF(BY$2='Inputs  Base0'!$J$192,'Inputs  Base0'!$H$115,0)</f>
        <v>0</v>
      </c>
      <c r="BZ24" s="89">
        <f>+IF(BZ$2='Inputs  Base0'!$J$192,'Inputs  Base0'!$H$115,0)</f>
        <v>0</v>
      </c>
      <c r="CA24" s="89">
        <f>+IF(CA$2='Inputs  Base0'!$J$192,'Inputs  Base0'!$H$115,0)</f>
        <v>0</v>
      </c>
      <c r="CB24" s="89">
        <f>+IF(CB$2='Inputs  Base0'!$J$192,'Inputs  Base0'!$H$115,0)</f>
        <v>0</v>
      </c>
      <c r="CC24" s="89">
        <f>+IF(CC$2='Inputs  Base0'!$J$192,'Inputs  Base0'!$H$115,0)</f>
        <v>0</v>
      </c>
      <c r="CD24" s="89">
        <f>+IF(CD$2='Inputs  Base0'!$J$192,'Inputs  Base0'!$H$115,0)</f>
        <v>0</v>
      </c>
      <c r="CE24" s="89">
        <f>+IF(CE$2='Inputs  Base0'!$J$192,'Inputs  Base0'!$H$115,0)</f>
        <v>0</v>
      </c>
      <c r="CF24" s="89">
        <f>+IF(CF$2='Inputs  Base0'!$J$192,'Inputs  Base0'!$H$115,0)</f>
        <v>0</v>
      </c>
      <c r="CG24" s="89">
        <f>+IF(CG$2='Inputs  Base0'!$J$192,'Inputs  Base0'!$H$115,0)</f>
        <v>0</v>
      </c>
      <c r="CH24" s="89">
        <f>+IF(CH$2='Inputs  Base0'!$J$192,'Inputs  Base0'!$H$115,0)</f>
        <v>0</v>
      </c>
      <c r="CI24" s="89">
        <f>+IF(CI$2='Inputs  Base0'!$J$192,'Inputs  Base0'!$H$115,0)</f>
        <v>0</v>
      </c>
      <c r="CJ24" s="89">
        <f>+IF(CJ$2='Inputs  Base0'!$J$192,'Inputs  Base0'!$H$115,0)</f>
        <v>0</v>
      </c>
      <c r="CK24" s="89">
        <f>+IF(CK$2='Inputs  Base0'!$J$192,'Inputs  Base0'!$H$115,0)</f>
        <v>0</v>
      </c>
      <c r="CL24" s="89">
        <f>+IF(CL$2='Inputs  Base0'!$J$192,'Inputs  Base0'!$H$115,0)</f>
        <v>0</v>
      </c>
      <c r="CM24" s="89">
        <f>+IF(CM$2='Inputs  Base0'!$J$192,'Inputs  Base0'!$H$115,0)</f>
        <v>0</v>
      </c>
      <c r="CN24" s="89">
        <f>+IF(CN$2='Inputs  Base0'!$J$192,'Inputs  Base0'!$H$115,0)</f>
        <v>0</v>
      </c>
      <c r="CO24" s="89">
        <f>+IF(CO$2='Inputs  Base0'!$J$192,'Inputs  Base0'!$H$115,0)</f>
        <v>0</v>
      </c>
      <c r="CP24" s="89">
        <f>+IF(CP$2='Inputs  Base0'!$J$192,'Inputs  Base0'!$H$115,0)</f>
        <v>0</v>
      </c>
      <c r="CQ24" s="89">
        <f>+IF(CQ$2='Inputs  Base0'!$J$192,'Inputs  Base0'!$H$115,0)</f>
        <v>0</v>
      </c>
      <c r="CR24" s="89">
        <f>+IF(CR$2='Inputs  Base0'!$J$192,'Inputs  Base0'!$H$115,0)</f>
        <v>0</v>
      </c>
      <c r="CS24" s="89">
        <f>+IF(CS$2='Inputs  Base0'!$J$192,'Inputs  Base0'!$H$115,0)</f>
        <v>0</v>
      </c>
      <c r="CT24" s="89">
        <f>+IF(CT$2='Inputs  Base0'!$J$192,'Inputs  Base0'!$H$115,0)</f>
        <v>0</v>
      </c>
      <c r="CU24" s="89">
        <f>+IF(CU$2='Inputs  Base0'!$J$192,'Inputs  Base0'!$H$115,0)</f>
        <v>0</v>
      </c>
      <c r="CV24" s="89">
        <f>+IF(CV$2='Inputs  Base0'!$J$192,'Inputs  Base0'!$H$115,0)</f>
        <v>0</v>
      </c>
      <c r="CW24" s="89">
        <f>+IF(CW$2='Inputs  Base0'!$J$192,'Inputs  Base0'!$H$115,0)</f>
        <v>0</v>
      </c>
      <c r="CX24" s="89">
        <f>+IF(CX$2='Inputs  Base0'!$J$192,'Inputs  Base0'!$H$115,0)</f>
        <v>0</v>
      </c>
      <c r="CY24" s="89">
        <f>+IF(CY$2='Inputs  Base0'!$J$192,'Inputs  Base0'!$H$115,0)</f>
        <v>0</v>
      </c>
      <c r="CZ24" s="89">
        <f>+IF(CZ$2='Inputs  Base0'!$J$192,'Inputs  Base0'!$H$115,0)</f>
        <v>0</v>
      </c>
      <c r="DA24" s="89">
        <f>+IF(DA$2='Inputs  Base0'!$J$192,'Inputs  Base0'!$H$115,0)</f>
        <v>0</v>
      </c>
      <c r="DB24" s="89">
        <f>+IF(DB$2='Inputs  Base0'!$J$192,'Inputs  Base0'!$H$115,0)</f>
        <v>0</v>
      </c>
      <c r="DC24" s="89">
        <f>+IF(DC$2='Inputs  Base0'!$J$192,'Inputs  Base0'!$H$115,0)</f>
        <v>0</v>
      </c>
      <c r="DD24" s="89">
        <f>+IF(DD$2='Inputs  Base0'!$J$192,'Inputs  Base0'!$H$115,0)</f>
        <v>0</v>
      </c>
      <c r="DE24" s="89">
        <f>+IF(DE$2='Inputs  Base0'!$J$192,'Inputs  Base0'!$H$115,0)</f>
        <v>0</v>
      </c>
      <c r="DF24" s="89">
        <f>+IF(DF$2='Inputs  Base0'!$J$192,'Inputs  Base0'!$H$115,0)</f>
        <v>0</v>
      </c>
      <c r="DG24" s="89">
        <f>+IF(DG$2='Inputs  Base0'!$J$192,'Inputs  Base0'!$H$115,0)</f>
        <v>0</v>
      </c>
      <c r="DH24" s="89">
        <f>+IF(DH$2='Inputs  Base0'!$J$192,'Inputs  Base0'!$H$115,0)</f>
        <v>0</v>
      </c>
      <c r="DI24" s="89">
        <f>+IF(DI$2='Inputs  Base0'!$J$192,'Inputs  Base0'!$H$115,0)</f>
        <v>0</v>
      </c>
      <c r="DJ24" s="89">
        <f>+IF(DJ$2='Inputs  Base0'!$J$192,'Inputs  Base0'!$H$115,0)</f>
        <v>0</v>
      </c>
      <c r="DK24" s="89">
        <f>+IF(DK$2='Inputs  Base0'!$J$192,'Inputs  Base0'!$H$115,0)</f>
        <v>0</v>
      </c>
      <c r="DL24" s="89">
        <f>+IF(DL$2='Inputs  Base0'!$J$192,'Inputs  Base0'!$H$115,0)</f>
        <v>0</v>
      </c>
      <c r="DM24" s="89">
        <f>+IF(DM$2='Inputs  Base0'!$J$192,'Inputs  Base0'!$H$115,0)</f>
        <v>0</v>
      </c>
      <c r="DN24" s="89">
        <f>+IF(DN$2='Inputs  Base0'!$J$192,'Inputs  Base0'!$H$115,0)</f>
        <v>0</v>
      </c>
      <c r="DO24" s="89">
        <f>+IF(DO$2='Inputs  Base0'!$J$192,'Inputs  Base0'!$H$115,0)</f>
        <v>0</v>
      </c>
      <c r="DP24" s="89">
        <f>+IF(DP$2='Inputs  Base0'!$J$192,'Inputs  Base0'!$H$115,0)</f>
        <v>0</v>
      </c>
    </row>
    <row r="25" spans="1:120" s="189" customFormat="1" ht="14.25" hidden="1" outlineLevel="1">
      <c r="B25" s="190" t="str">
        <f>CONCATENATE('Inputs  Base0'!$A$355,'Inputs  Base0'!$B$115)</f>
        <v>posesión $ - Dptos PLAN CDO+RENTA</v>
      </c>
      <c r="C25" s="88">
        <f t="shared" si="9"/>
        <v>0</v>
      </c>
      <c r="D25" s="191"/>
      <c r="E25" s="191"/>
      <c r="F25" s="191"/>
      <c r="G25" s="191"/>
      <c r="H25" s="191"/>
      <c r="I25" s="191"/>
      <c r="J25" s="191"/>
      <c r="K25" s="191"/>
      <c r="L25" s="191"/>
      <c r="M25" s="191"/>
      <c r="N25" s="191"/>
      <c r="O25" s="191"/>
      <c r="P25" s="191"/>
      <c r="Q25" s="191"/>
      <c r="R25" s="191"/>
      <c r="S25" s="191"/>
      <c r="T25" s="191"/>
      <c r="U25" s="191"/>
      <c r="V25" s="191"/>
      <c r="W25" s="191"/>
      <c r="X25" s="191"/>
      <c r="Y25" s="191"/>
      <c r="Z25" s="191"/>
      <c r="AA25" s="191"/>
      <c r="AB25" s="191"/>
      <c r="AC25" s="89">
        <f>IF(AC23='Inputs  Base0'!$G$115,'CF+EERR  Base0'!$C$18*'Inputs  Base0'!$D$155,0)</f>
        <v>0</v>
      </c>
      <c r="AD25" s="89">
        <f>IF(AD23='Inputs  Base0'!$G$115,'CF+EERR  Base0'!$C$18*'Inputs  Base0'!$D$155,0)</f>
        <v>0</v>
      </c>
      <c r="AE25" s="89">
        <f>IF(AE23='Inputs  Base0'!$G$115,'CF+EERR  Base0'!$C$18*'Inputs  Base0'!$D$155,0)</f>
        <v>0</v>
      </c>
      <c r="AF25" s="89">
        <f>IF(AF23='Inputs  Base0'!$G$115,'CF+EERR  Base0'!$C$18*'Inputs  Base0'!$D$155,0)</f>
        <v>0</v>
      </c>
      <c r="AG25" s="89">
        <f>IF(AG23='Inputs  Base0'!$G$115,'CF+EERR  Base0'!$C$18*'Inputs  Base0'!$D$155,0)</f>
        <v>0</v>
      </c>
      <c r="AH25" s="89">
        <f>IF(AH23='Inputs  Base0'!$G$115,'CF+EERR  Base0'!$C$18*'Inputs  Base0'!$D$155,0)</f>
        <v>0</v>
      </c>
      <c r="AI25" s="89">
        <f>IF(AI23='Inputs  Base0'!$G$115,'CF+EERR  Base0'!$C$18*'Inputs  Base0'!$D$155,0)</f>
        <v>0</v>
      </c>
      <c r="AJ25" s="89">
        <f>IF(AJ23='Inputs  Base0'!$G$115,'CF+EERR  Base0'!$C$18*'Inputs  Base0'!$D$155,0)</f>
        <v>0</v>
      </c>
      <c r="AK25" s="89">
        <f>IF(AK23='Inputs  Base0'!$G$115,'CF+EERR  Base0'!$C$18*'Inputs  Base0'!$D$155,0)</f>
        <v>0</v>
      </c>
      <c r="AL25" s="89">
        <f>IF(AL23='Inputs  Base0'!$G$115,'CF+EERR  Base0'!$C$18*'Inputs  Base0'!$D$155,0)</f>
        <v>0</v>
      </c>
      <c r="AM25" s="89">
        <f>IF(AM23='Inputs  Base0'!$G$115,'CF+EERR  Base0'!$C$18*'Inputs  Base0'!$D$155,0)</f>
        <v>0</v>
      </c>
      <c r="AN25" s="89">
        <f>IF(AN23='Inputs  Base0'!$G$115,'CF+EERR  Base0'!$C$18*'Inputs  Base0'!$D$155,0)</f>
        <v>0</v>
      </c>
      <c r="AO25" s="89">
        <f>IF(AO23='Inputs  Base0'!$G$115,'CF+EERR  Base0'!$C$18*'Inputs  Base0'!$D$155,0)</f>
        <v>0</v>
      </c>
      <c r="AP25" s="89">
        <f>IF(AP23='Inputs  Base0'!$G$115,'CF+EERR  Base0'!$C$18*'Inputs  Base0'!$D$155,0)</f>
        <v>0</v>
      </c>
      <c r="AQ25" s="89">
        <f>IF(AQ23='Inputs  Base0'!$G$115,'CF+EERR  Base0'!$C$18*'Inputs  Base0'!$D$155,0)</f>
        <v>0</v>
      </c>
      <c r="AR25" s="89">
        <f>IF(AR23='Inputs  Base0'!$G$115,'CF+EERR  Base0'!$C$18*'Inputs  Base0'!$D$155,0)</f>
        <v>0</v>
      </c>
      <c r="AS25" s="89">
        <f>IF(AS23='Inputs  Base0'!$G$115,'CF+EERR  Base0'!$C$18*'Inputs  Base0'!$D$155,0)</f>
        <v>0</v>
      </c>
      <c r="AT25" s="89">
        <f>IF(AT23='Inputs  Base0'!$G$115,'CF+EERR  Base0'!$C$18*'Inputs  Base0'!$D$155,0)</f>
        <v>0</v>
      </c>
      <c r="AU25" s="89">
        <f>IF(AU23='Inputs  Base0'!$G$115,'CF+EERR  Base0'!$C$18*'Inputs  Base0'!$D$155,0)</f>
        <v>0</v>
      </c>
      <c r="AV25" s="89">
        <f>IF(AV23='Inputs  Base0'!$G$115,'CF+EERR  Base0'!$C$18*'Inputs  Base0'!$D$155,0)</f>
        <v>0</v>
      </c>
      <c r="AW25" s="89">
        <f>IF(AW23='Inputs  Base0'!$G$115,'CF+EERR  Base0'!$C$18*'Inputs  Base0'!$D$155,0)</f>
        <v>0</v>
      </c>
      <c r="AX25" s="89">
        <f>IF(AX23='Inputs  Base0'!$G$115,'CF+EERR  Base0'!$C$18*'Inputs  Base0'!$D$155,0)</f>
        <v>0</v>
      </c>
      <c r="AY25" s="89">
        <f>IF(AY23='Inputs  Base0'!$G$115,'CF+EERR  Base0'!$C$18*'Inputs  Base0'!$D$155,0)</f>
        <v>0</v>
      </c>
      <c r="AZ25" s="89">
        <f>IF(AZ23='Inputs  Base0'!$G$115,'CF+EERR  Base0'!$C$18*'Inputs  Base0'!$D$155,0)</f>
        <v>0</v>
      </c>
      <c r="BA25" s="89">
        <f>IF(BA23='Inputs  Base0'!$G$115,'CF+EERR  Base0'!$C$18*'Inputs  Base0'!$D$155,0)</f>
        <v>0</v>
      </c>
      <c r="BB25" s="89">
        <f>IF(BB23='Inputs  Base0'!$G$115,'CF+EERR  Base0'!$C$18*'Inputs  Base0'!$D$155,0)</f>
        <v>0</v>
      </c>
      <c r="BC25" s="89">
        <f>IF(BC23='Inputs  Base0'!$G$115,'CF+EERR  Base0'!$C$18*'Inputs  Base0'!$D$155,0)</f>
        <v>0</v>
      </c>
      <c r="BD25" s="89">
        <f>IF(BD23='Inputs  Base0'!$G$115,'CF+EERR  Base0'!$C$18*'Inputs  Base0'!$D$155,0)</f>
        <v>0</v>
      </c>
      <c r="BE25" s="89">
        <f>IF(BE23='Inputs  Base0'!$G$115,'CF+EERR  Base0'!$C$18*'Inputs  Base0'!$D$155,0)</f>
        <v>0</v>
      </c>
      <c r="BF25" s="89">
        <f>IF(BF23='Inputs  Base0'!$G$115,'CF+EERR  Base0'!$C$18*'Inputs  Base0'!$D$155,0)</f>
        <v>0</v>
      </c>
      <c r="BG25" s="89">
        <f>IF(BG23='Inputs  Base0'!$G$115,'CF+EERR  Base0'!$C$18*'Inputs  Base0'!$D$155,0)</f>
        <v>0</v>
      </c>
      <c r="BH25" s="89">
        <f>IF(BH23='Inputs  Base0'!$G$115,'CF+EERR  Base0'!$C$18*'Inputs  Base0'!$D$155,0)</f>
        <v>0</v>
      </c>
      <c r="BI25" s="89">
        <f>IF(BI23='Inputs  Base0'!$G$115,'CF+EERR  Base0'!$C$18*'Inputs  Base0'!$D$155,0)</f>
        <v>0</v>
      </c>
      <c r="BJ25" s="89">
        <f>IF(BJ23='Inputs  Base0'!$G$115,'CF+EERR  Base0'!$C$18*'Inputs  Base0'!$D$155,0)</f>
        <v>0</v>
      </c>
      <c r="BK25" s="89">
        <f>IF(BK23='Inputs  Base0'!$G$115,'CF+EERR  Base0'!$C$18*'Inputs  Base0'!$D$155,0)</f>
        <v>0</v>
      </c>
      <c r="BL25" s="89">
        <f>IF(BL23='Inputs  Base0'!$G$115,'CF+EERR  Base0'!$C$18*'Inputs  Base0'!$D$155,0)</f>
        <v>0</v>
      </c>
      <c r="BM25" s="89">
        <f>IF(BM23='Inputs  Base0'!$G$115,'CF+EERR  Base0'!$C$18*'Inputs  Base0'!$D$155,0)</f>
        <v>0</v>
      </c>
      <c r="BN25" s="89">
        <f>IF(BN23='Inputs  Base0'!$G$115,'CF+EERR  Base0'!$C$18*'Inputs  Base0'!$D$155,0)</f>
        <v>0</v>
      </c>
      <c r="BO25" s="89">
        <f>IF(BO23='Inputs  Base0'!$G$115,'CF+EERR  Base0'!$C$18*'Inputs  Base0'!$D$155,0)</f>
        <v>0</v>
      </c>
      <c r="BP25" s="89">
        <f>IF(BP23='Inputs  Base0'!$G$115,'CF+EERR  Base0'!$C$18*'Inputs  Base0'!$D$155,0)</f>
        <v>0</v>
      </c>
      <c r="BQ25" s="89">
        <f>IF(BQ23='Inputs  Base0'!$G$115,'CF+EERR  Base0'!$C$18*'Inputs  Base0'!$D$155,0)</f>
        <v>0</v>
      </c>
      <c r="BR25" s="89">
        <f>IF(BR23='Inputs  Base0'!$G$115,'CF+EERR  Base0'!$C$18*'Inputs  Base0'!$D$155,0)</f>
        <v>0</v>
      </c>
      <c r="BS25" s="89">
        <f>IF(BS23='Inputs  Base0'!$G$115,'CF+EERR  Base0'!$C$18*'Inputs  Base0'!$D$155,0)</f>
        <v>0</v>
      </c>
      <c r="BT25" s="89">
        <f>IF(BT23='Inputs  Base0'!$G$115,'CF+EERR  Base0'!$C$18*'Inputs  Base0'!$D$155,0)</f>
        <v>0</v>
      </c>
      <c r="BU25" s="89">
        <f>IF(BU23='Inputs  Base0'!$G$115,'CF+EERR  Base0'!$C$18*'Inputs  Base0'!$D$155,0)</f>
        <v>0</v>
      </c>
      <c r="BV25" s="89">
        <f>IF(BV23='Inputs  Base0'!$G$115,'CF+EERR  Base0'!$C$18*'Inputs  Base0'!$D$155,0)</f>
        <v>0</v>
      </c>
      <c r="BW25" s="89">
        <f>IF(BW23='Inputs  Base0'!$G$115,'CF+EERR  Base0'!$C$18*'Inputs  Base0'!$D$155,0)</f>
        <v>0</v>
      </c>
      <c r="BX25" s="89">
        <f>IF(BX23='Inputs  Base0'!$G$115,'CF+EERR  Base0'!$C$18*'Inputs  Base0'!$D$155,0)</f>
        <v>0</v>
      </c>
      <c r="BY25" s="89">
        <f>IF(BY23='Inputs  Base0'!$G$115,'CF+EERR  Base0'!$C$18*'Inputs  Base0'!$D$155,0)</f>
        <v>0</v>
      </c>
      <c r="BZ25" s="89">
        <f>IF(BZ23='Inputs  Base0'!$G$115,'CF+EERR  Base0'!$C$18*'Inputs  Base0'!$D$155,0)</f>
        <v>0</v>
      </c>
      <c r="CA25" s="89">
        <f>IF(CA23='Inputs  Base0'!$G$115,'CF+EERR  Base0'!$C$18*'Inputs  Base0'!$D$155,0)</f>
        <v>0</v>
      </c>
      <c r="CB25" s="89">
        <f>IF(CB23='Inputs  Base0'!$G$115,'CF+EERR  Base0'!$C$18*'Inputs  Base0'!$D$155,0)</f>
        <v>0</v>
      </c>
      <c r="CC25" s="89">
        <f>IF(CC23='Inputs  Base0'!$G$115,'CF+EERR  Base0'!$C$18*'Inputs  Base0'!$D$155,0)</f>
        <v>0</v>
      </c>
      <c r="CD25" s="89">
        <f>IF(CD23='Inputs  Base0'!$G$115,'CF+EERR  Base0'!$C$18*'Inputs  Base0'!$D$155,0)</f>
        <v>0</v>
      </c>
      <c r="CE25" s="89">
        <f>IF(CE23='Inputs  Base0'!$G$115,'CF+EERR  Base0'!$C$18*'Inputs  Base0'!$D$155,0)</f>
        <v>0</v>
      </c>
      <c r="CF25" s="89">
        <f>IF(CF23='Inputs  Base0'!$G$115,'CF+EERR  Base0'!$C$18*'Inputs  Base0'!$D$155,0)</f>
        <v>0</v>
      </c>
      <c r="CG25" s="89">
        <f>IF(CG23='Inputs  Base0'!$G$115,'CF+EERR  Base0'!$C$18*'Inputs  Base0'!$D$155,0)</f>
        <v>0</v>
      </c>
      <c r="CH25" s="89">
        <f>IF(CH23='Inputs  Base0'!$G$115,'CF+EERR  Base0'!$C$18*'Inputs  Base0'!$D$155,0)</f>
        <v>0</v>
      </c>
      <c r="CI25" s="89">
        <f>IF(CI23='Inputs  Base0'!$G$115,'CF+EERR  Base0'!$C$18*'Inputs  Base0'!$D$155,0)</f>
        <v>0</v>
      </c>
      <c r="CJ25" s="89">
        <f>IF(CJ23='Inputs  Base0'!$G$115,'CF+EERR  Base0'!$C$18*'Inputs  Base0'!$D$155,0)</f>
        <v>0</v>
      </c>
      <c r="CK25" s="89">
        <f>IF(CK23='Inputs  Base0'!$G$115,'CF+EERR  Base0'!$C$18*'Inputs  Base0'!$D$155,0)</f>
        <v>0</v>
      </c>
      <c r="CL25" s="89">
        <f>IF(CL23='Inputs  Base0'!$G$115,'CF+EERR  Base0'!$C$18*'Inputs  Base0'!$D$155,0)</f>
        <v>0</v>
      </c>
      <c r="CM25" s="89">
        <f>IF(CM23='Inputs  Base0'!$G$115,'CF+EERR  Base0'!$C$18*'Inputs  Base0'!$D$155,0)</f>
        <v>0</v>
      </c>
      <c r="CN25" s="89">
        <f>IF(CN23='Inputs  Base0'!$G$115,'CF+EERR  Base0'!$C$18*'Inputs  Base0'!$D$155,0)</f>
        <v>0</v>
      </c>
      <c r="CO25" s="89">
        <f>IF(CO23='Inputs  Base0'!$G$115,'CF+EERR  Base0'!$C$18*'Inputs  Base0'!$D$155,0)</f>
        <v>0</v>
      </c>
      <c r="CP25" s="89">
        <f>IF(CP23='Inputs  Base0'!$G$115,'CF+EERR  Base0'!$C$18*'Inputs  Base0'!$D$155,0)</f>
        <v>0</v>
      </c>
      <c r="CQ25" s="89">
        <f>IF(CQ23='Inputs  Base0'!$G$115,'CF+EERR  Base0'!$C$18*'Inputs  Base0'!$D$155,0)</f>
        <v>0</v>
      </c>
      <c r="CR25" s="89">
        <f>IF(CR23='Inputs  Base0'!$G$115,'CF+EERR  Base0'!$C$18*'Inputs  Base0'!$D$155,0)</f>
        <v>0</v>
      </c>
      <c r="CS25" s="89">
        <f>IF(CS23='Inputs  Base0'!$G$115,'CF+EERR  Base0'!$C$18*'Inputs  Base0'!$D$155,0)</f>
        <v>0</v>
      </c>
      <c r="CT25" s="89">
        <f>IF(CT23='Inputs  Base0'!$G$115,'CF+EERR  Base0'!$C$18*'Inputs  Base0'!$D$155,0)</f>
        <v>0</v>
      </c>
      <c r="CU25" s="89">
        <f>IF(CU23='Inputs  Base0'!$G$115,'CF+EERR  Base0'!$C$18*'Inputs  Base0'!$D$155,0)</f>
        <v>0</v>
      </c>
      <c r="CV25" s="89">
        <f>IF(CV23='Inputs  Base0'!$G$115,'CF+EERR  Base0'!$C$18*'Inputs  Base0'!$D$155,0)</f>
        <v>0</v>
      </c>
      <c r="CW25" s="89">
        <f>IF(CW23='Inputs  Base0'!$G$115,'CF+EERR  Base0'!$C$18*'Inputs  Base0'!$D$155,0)</f>
        <v>0</v>
      </c>
      <c r="CX25" s="89">
        <f>IF(CX23='Inputs  Base0'!$G$115,'CF+EERR  Base0'!$C$18*'Inputs  Base0'!$D$155,0)</f>
        <v>0</v>
      </c>
      <c r="CY25" s="89">
        <f>IF(CY23='Inputs  Base0'!$G$115,'CF+EERR  Base0'!$C$18*'Inputs  Base0'!$D$155,0)</f>
        <v>0</v>
      </c>
      <c r="CZ25" s="89">
        <f>IF(CZ23='Inputs  Base0'!$G$115,'CF+EERR  Base0'!$C$18*'Inputs  Base0'!$D$155,0)</f>
        <v>0</v>
      </c>
      <c r="DA25" s="89">
        <f>IF(DA23='Inputs  Base0'!$G$115,'CF+EERR  Base0'!$C$18*'Inputs  Base0'!$D$155,0)</f>
        <v>0</v>
      </c>
      <c r="DB25" s="89">
        <f>IF(DB23='Inputs  Base0'!$G$115,'CF+EERR  Base0'!$C$18*'Inputs  Base0'!$D$155,0)</f>
        <v>0</v>
      </c>
      <c r="DC25" s="89">
        <f>IF(DC23='Inputs  Base0'!$G$115,'CF+EERR  Base0'!$C$18*'Inputs  Base0'!$D$155,0)</f>
        <v>0</v>
      </c>
      <c r="DD25" s="89">
        <f>IF(DD23='Inputs  Base0'!$G$115,'CF+EERR  Base0'!$C$18*'Inputs  Base0'!$D$155,0)</f>
        <v>0</v>
      </c>
      <c r="DE25" s="89">
        <f>IF(DE23='Inputs  Base0'!$G$115,'CF+EERR  Base0'!$C$18*'Inputs  Base0'!$D$155,0)</f>
        <v>0</v>
      </c>
      <c r="DF25" s="89">
        <f>IF(DF23='Inputs  Base0'!$G$115,'CF+EERR  Base0'!$C$18*'Inputs  Base0'!$D$155,0)</f>
        <v>0</v>
      </c>
      <c r="DG25" s="89">
        <f>IF(DG23='Inputs  Base0'!$G$115,'CF+EERR  Base0'!$C$18*'Inputs  Base0'!$D$155,0)</f>
        <v>0</v>
      </c>
      <c r="DH25" s="89">
        <f>IF(DH23='Inputs  Base0'!$G$115,'CF+EERR  Base0'!$C$18*'Inputs  Base0'!$D$155,0)</f>
        <v>0</v>
      </c>
      <c r="DI25" s="89">
        <f>IF(DI23='Inputs  Base0'!$G$115,'CF+EERR  Base0'!$C$18*'Inputs  Base0'!$D$155,0)</f>
        <v>0</v>
      </c>
      <c r="DJ25" s="89">
        <f>IF(DJ23='Inputs  Base0'!$G$115,'CF+EERR  Base0'!$C$18*'Inputs  Base0'!$D$155,0)</f>
        <v>0</v>
      </c>
      <c r="DK25" s="89">
        <f>IF(DK23='Inputs  Base0'!$G$115,'CF+EERR  Base0'!$C$18*'Inputs  Base0'!$D$155,0)</f>
        <v>0</v>
      </c>
      <c r="DL25" s="89">
        <f>IF(DL23='Inputs  Base0'!$G$115,'CF+EERR  Base0'!$C$18*'Inputs  Base0'!$D$155,0)</f>
        <v>0</v>
      </c>
      <c r="DM25" s="89">
        <f>IF(DM23='Inputs  Base0'!$G$115,'CF+EERR  Base0'!$C$18*'Inputs  Base0'!$D$155,0)</f>
        <v>0</v>
      </c>
      <c r="DN25" s="89">
        <f>IF(DN23='Inputs  Base0'!$G$115,'CF+EERR  Base0'!$C$18*'Inputs  Base0'!$D$155,0)</f>
        <v>0</v>
      </c>
      <c r="DO25" s="89">
        <f>IF(DO23='Inputs  Base0'!$G$115,'CF+EERR  Base0'!$C$18*'Inputs  Base0'!$D$155,0)</f>
        <v>0</v>
      </c>
      <c r="DP25" s="89">
        <f>IF(DP23='Inputs  Base0'!$G$115,'CF+EERR  Base0'!$C$18*'Inputs  Base0'!$D$155,0)</f>
        <v>0</v>
      </c>
    </row>
    <row r="26" spans="1:120" s="189" customFormat="1" ht="14.25" hidden="1" outlineLevel="1">
      <c r="B26" s="262" t="str">
        <f>CONCATENATE('Inputs  Base0'!$A$356,'Inputs  Base0'!$B$115)</f>
        <v>financiamiento hipotecario $ - Dptos PLAN CDO+RENTA</v>
      </c>
      <c r="C26" s="263">
        <f t="shared" ca="1" si="9"/>
        <v>0</v>
      </c>
      <c r="D26" s="264"/>
      <c r="E26" s="264"/>
      <c r="F26" s="264"/>
      <c r="G26" s="264"/>
      <c r="H26" s="264"/>
      <c r="I26" s="264"/>
      <c r="J26" s="264"/>
      <c r="K26" s="264"/>
      <c r="L26" s="264"/>
      <c r="M26" s="264"/>
      <c r="N26" s="264"/>
      <c r="O26" s="264"/>
      <c r="P26" s="264"/>
      <c r="Q26" s="264"/>
      <c r="R26" s="264"/>
      <c r="S26" s="264"/>
      <c r="T26" s="264"/>
      <c r="U26" s="264"/>
      <c r="V26" s="264"/>
      <c r="W26" s="264"/>
      <c r="X26" s="264"/>
      <c r="Y26" s="264"/>
      <c r="Z26" s="264"/>
      <c r="AA26" s="264"/>
      <c r="AB26" s="264"/>
      <c r="AC26" s="265">
        <f ca="1">+SUM(OFFSET(AB23,0,0,1,-MIN('Inputs  Base0'!$D$158,AC2)))*(IF($C$23=0,0,-PMT('Inputs  Base0'!$D$159/12,'Inputs  Base0'!$D$158,$C$18/$C$23*'Inputs  Base0'!$D$157)))</f>
        <v>0</v>
      </c>
      <c r="AD26" s="265">
        <f ca="1">+SUM(OFFSET(AC23,0,0,1,-MIN('Inputs  Base0'!$D$158,AD2)))*(IF($C$23=0,0,-PMT('Inputs  Base0'!$D$159/12,'Inputs  Base0'!$D$158,$C$18/$C$23*'Inputs  Base0'!$D$157)))</f>
        <v>0</v>
      </c>
      <c r="AE26" s="265">
        <f ca="1">+SUM(OFFSET(AD23,0,0,1,-MIN('Inputs  Base0'!$D$158,AE2)))*(IF($C$23=0,0,-PMT('Inputs  Base0'!$D$159/12,'Inputs  Base0'!$D$158,$C$18/$C$23*'Inputs  Base0'!$D$157)))</f>
        <v>0</v>
      </c>
      <c r="AF26" s="265">
        <f ca="1">+SUM(OFFSET(AE23,0,0,1,-MIN('Inputs  Base0'!$D$158,AF2)))*(IF($C$23=0,0,-PMT('Inputs  Base0'!$D$159/12,'Inputs  Base0'!$D$158,$C$18/$C$23*'Inputs  Base0'!$D$157)))</f>
        <v>0</v>
      </c>
      <c r="AG26" s="265">
        <f ca="1">+SUM(OFFSET(AF23,0,0,1,-MIN('Inputs  Base0'!$D$158,AG2)))*(IF($C$23=0,0,-PMT('Inputs  Base0'!$D$159/12,'Inputs  Base0'!$D$158,$C$18/$C$23*'Inputs  Base0'!$D$157)))</f>
        <v>0</v>
      </c>
      <c r="AH26" s="265">
        <f ca="1">+SUM(OFFSET(AG23,0,0,1,-MIN('Inputs  Base0'!$D$158,AH2)))*(IF($C$23=0,0,-PMT('Inputs  Base0'!$D$159/12,'Inputs  Base0'!$D$158,$C$18/$C$23*'Inputs  Base0'!$D$157)))</f>
        <v>0</v>
      </c>
      <c r="AI26" s="265">
        <f ca="1">+SUM(OFFSET(AH23,0,0,1,-MIN('Inputs  Base0'!$D$158,AI2)))*(IF($C$23=0,0,-PMT('Inputs  Base0'!$D$159/12,'Inputs  Base0'!$D$158,$C$18/$C$23*'Inputs  Base0'!$D$157)))</f>
        <v>0</v>
      </c>
      <c r="AJ26" s="265">
        <f ca="1">+SUM(OFFSET(AI23,0,0,1,-MIN('Inputs  Base0'!$D$158,AJ2)))*(IF($C$23=0,0,-PMT('Inputs  Base0'!$D$159/12,'Inputs  Base0'!$D$158,$C$18/$C$23*'Inputs  Base0'!$D$157)))</f>
        <v>0</v>
      </c>
      <c r="AK26" s="265">
        <f ca="1">+SUM(OFFSET(AJ23,0,0,1,-MIN('Inputs  Base0'!$D$158,AK2)))*(IF($C$23=0,0,-PMT('Inputs  Base0'!$D$159/12,'Inputs  Base0'!$D$158,$C$18/$C$23*'Inputs  Base0'!$D$157)))</f>
        <v>0</v>
      </c>
      <c r="AL26" s="265">
        <f ca="1">+SUM(OFFSET(AK23,0,0,1,-MIN('Inputs  Base0'!$D$158,AL2)))*(IF($C$23=0,0,-PMT('Inputs  Base0'!$D$159/12,'Inputs  Base0'!$D$158,$C$18/$C$23*'Inputs  Base0'!$D$157)))</f>
        <v>0</v>
      </c>
      <c r="AM26" s="265">
        <f ca="1">+SUM(OFFSET(AL23,0,0,1,-MIN('Inputs  Base0'!$D$158,AM2)))*(IF($C$23=0,0,-PMT('Inputs  Base0'!$D$159/12,'Inputs  Base0'!$D$158,$C$18/$C$23*'Inputs  Base0'!$D$157)))</f>
        <v>0</v>
      </c>
      <c r="AN26" s="265">
        <f ca="1">+SUM(OFFSET(AM23,0,0,1,-MIN('Inputs  Base0'!$D$158,AN2)))*(IF($C$23=0,0,-PMT('Inputs  Base0'!$D$159/12,'Inputs  Base0'!$D$158,$C$18/$C$23*'Inputs  Base0'!$D$157)))</f>
        <v>0</v>
      </c>
      <c r="AO26" s="265">
        <f ca="1">+SUM(OFFSET(AN23,0,0,1,-MIN('Inputs  Base0'!$D$158,AO2)))*(IF($C$23=0,0,-PMT('Inputs  Base0'!$D$159/12,'Inputs  Base0'!$D$158,$C$18/$C$23*'Inputs  Base0'!$D$157)))</f>
        <v>0</v>
      </c>
      <c r="AP26" s="265">
        <f ca="1">+SUM(OFFSET(AO23,0,0,1,-MIN('Inputs  Base0'!$D$158,AP2)))*(IF($C$23=0,0,-PMT('Inputs  Base0'!$D$159/12,'Inputs  Base0'!$D$158,$C$18/$C$23*'Inputs  Base0'!$D$157)))</f>
        <v>0</v>
      </c>
      <c r="AQ26" s="265">
        <f ca="1">+SUM(OFFSET(AP23,0,0,1,-MIN('Inputs  Base0'!$D$158,AQ2)))*(IF($C$23=0,0,-PMT('Inputs  Base0'!$D$159/12,'Inputs  Base0'!$D$158,$C$18/$C$23*'Inputs  Base0'!$D$157)))</f>
        <v>0</v>
      </c>
      <c r="AR26" s="265">
        <f ca="1">+SUM(OFFSET(AQ23,0,0,1,-MIN('Inputs  Base0'!$D$158,AR2)))*(IF($C$23=0,0,-PMT('Inputs  Base0'!$D$159/12,'Inputs  Base0'!$D$158,$C$18/$C$23*'Inputs  Base0'!$D$157)))</f>
        <v>0</v>
      </c>
      <c r="AS26" s="265">
        <f ca="1">+SUM(OFFSET(AR23,0,0,1,-MIN('Inputs  Base0'!$D$158,AS2)))*(IF($C$23=0,0,-PMT('Inputs  Base0'!$D$159/12,'Inputs  Base0'!$D$158,$C$18/$C$23*'Inputs  Base0'!$D$157)))</f>
        <v>0</v>
      </c>
      <c r="AT26" s="265">
        <f ca="1">+SUM(OFFSET(AS23,0,0,1,-MIN('Inputs  Base0'!$D$158,AT2)))*(IF($C$23=0,0,-PMT('Inputs  Base0'!$D$159/12,'Inputs  Base0'!$D$158,$C$18/$C$23*'Inputs  Base0'!$D$157)))</f>
        <v>0</v>
      </c>
      <c r="AU26" s="265">
        <f ca="1">+SUM(OFFSET(AT23,0,0,1,-MIN('Inputs  Base0'!$D$158,AU2)))*(IF($C$23=0,0,-PMT('Inputs  Base0'!$D$159/12,'Inputs  Base0'!$D$158,$C$18/$C$23*'Inputs  Base0'!$D$157)))</f>
        <v>0</v>
      </c>
      <c r="AV26" s="265">
        <f ca="1">+SUM(OFFSET(AU23,0,0,1,-MIN('Inputs  Base0'!$D$158,AV2)))*(IF($C$23=0,0,-PMT('Inputs  Base0'!$D$159/12,'Inputs  Base0'!$D$158,$C$18/$C$23*'Inputs  Base0'!$D$157)))</f>
        <v>0</v>
      </c>
      <c r="AW26" s="265">
        <f ca="1">+SUM(OFFSET(AV23,0,0,1,-MIN('Inputs  Base0'!$D$158,AW2)))*(IF($C$23=0,0,-PMT('Inputs  Base0'!$D$159/12,'Inputs  Base0'!$D$158,$C$18/$C$23*'Inputs  Base0'!$D$157)))</f>
        <v>0</v>
      </c>
      <c r="AX26" s="265">
        <f ca="1">+SUM(OFFSET(AW23,0,0,1,-MIN('Inputs  Base0'!$D$158,AX2)))*(IF($C$23=0,0,-PMT('Inputs  Base0'!$D$159/12,'Inputs  Base0'!$D$158,$C$18/$C$23*'Inputs  Base0'!$D$157)))</f>
        <v>0</v>
      </c>
      <c r="AY26" s="265">
        <f ca="1">+SUM(OFFSET(AX23,0,0,1,-MIN('Inputs  Base0'!$D$158,AY2)))*(IF($C$23=0,0,-PMT('Inputs  Base0'!$D$159/12,'Inputs  Base0'!$D$158,$C$18/$C$23*'Inputs  Base0'!$D$157)))</f>
        <v>0</v>
      </c>
      <c r="AZ26" s="265">
        <f ca="1">+SUM(OFFSET(AY23,0,0,1,-MIN('Inputs  Base0'!$D$158,AZ2)))*(IF($C$23=0,0,-PMT('Inputs  Base0'!$D$159/12,'Inputs  Base0'!$D$158,$C$18/$C$23*'Inputs  Base0'!$D$157)))</f>
        <v>0</v>
      </c>
      <c r="BA26" s="265">
        <f ca="1">+SUM(OFFSET(AZ23,0,0,1,-MIN('Inputs  Base0'!$D$158,BA2)))*(IF($C$23=0,0,-PMT('Inputs  Base0'!$D$159/12,'Inputs  Base0'!$D$158,$C$18/$C$23*'Inputs  Base0'!$D$157)))</f>
        <v>0</v>
      </c>
      <c r="BB26" s="265">
        <f ca="1">+SUM(OFFSET(BA23,0,0,1,-MIN('Inputs  Base0'!$D$158,BB2)))*(IF($C$23=0,0,-PMT('Inputs  Base0'!$D$159/12,'Inputs  Base0'!$D$158,$C$18/$C$23*'Inputs  Base0'!$D$157)))</f>
        <v>0</v>
      </c>
      <c r="BC26" s="265">
        <f ca="1">+SUM(OFFSET(BB23,0,0,1,-MIN('Inputs  Base0'!$D$158,BC2)))*(IF($C$23=0,0,-PMT('Inputs  Base0'!$D$159/12,'Inputs  Base0'!$D$158,$C$18/$C$23*'Inputs  Base0'!$D$157)))</f>
        <v>0</v>
      </c>
      <c r="BD26" s="265">
        <f ca="1">+SUM(OFFSET(BC23,0,0,1,-MIN('Inputs  Base0'!$D$158,BD2)))*(IF($C$23=0,0,-PMT('Inputs  Base0'!$D$159/12,'Inputs  Base0'!$D$158,$C$18/$C$23*'Inputs  Base0'!$D$157)))</f>
        <v>0</v>
      </c>
      <c r="BE26" s="265">
        <f ca="1">+SUM(OFFSET(BD23,0,0,1,-MIN('Inputs  Base0'!$D$158,BE2)))*(IF($C$23=0,0,-PMT('Inputs  Base0'!$D$159/12,'Inputs  Base0'!$D$158,$C$18/$C$23*'Inputs  Base0'!$D$157)))</f>
        <v>0</v>
      </c>
      <c r="BF26" s="265">
        <f ca="1">+SUM(OFFSET(BE23,0,0,1,-MIN('Inputs  Base0'!$D$158,BF2)))*(IF($C$23=0,0,-PMT('Inputs  Base0'!$D$159/12,'Inputs  Base0'!$D$158,$C$18/$C$23*'Inputs  Base0'!$D$157)))</f>
        <v>0</v>
      </c>
      <c r="BG26" s="265">
        <f ca="1">+SUM(OFFSET(BF23,0,0,1,-MIN('Inputs  Base0'!$D$158,BG2)))*(IF($C$23=0,0,-PMT('Inputs  Base0'!$D$159/12,'Inputs  Base0'!$D$158,$C$18/$C$23*'Inputs  Base0'!$D$157)))</f>
        <v>0</v>
      </c>
      <c r="BH26" s="265">
        <f ca="1">+SUM(OFFSET(BG23,0,0,1,-MIN('Inputs  Base0'!$D$158,BH2)))*(IF($C$23=0,0,-PMT('Inputs  Base0'!$D$159/12,'Inputs  Base0'!$D$158,$C$18/$C$23*'Inputs  Base0'!$D$157)))</f>
        <v>0</v>
      </c>
      <c r="BI26" s="265">
        <f ca="1">+SUM(OFFSET(BH23,0,0,1,-MIN('Inputs  Base0'!$D$158,BI2)))*(IF($C$23=0,0,-PMT('Inputs  Base0'!$D$159/12,'Inputs  Base0'!$D$158,$C$18/$C$23*'Inputs  Base0'!$D$157)))</f>
        <v>0</v>
      </c>
      <c r="BJ26" s="265">
        <f ca="1">+SUM(OFFSET(BI23,0,0,1,-MIN('Inputs  Base0'!$D$158,BJ2)))*(IF($C$23=0,0,-PMT('Inputs  Base0'!$D$159/12,'Inputs  Base0'!$D$158,$C$18/$C$23*'Inputs  Base0'!$D$157)))</f>
        <v>0</v>
      </c>
      <c r="BK26" s="265">
        <f ca="1">+SUM(OFFSET(BJ23,0,0,1,-MIN('Inputs  Base0'!$D$158,BK2)))*(IF($C$23=0,0,-PMT('Inputs  Base0'!$D$159/12,'Inputs  Base0'!$D$158,$C$18/$C$23*'Inputs  Base0'!$D$157)))</f>
        <v>0</v>
      </c>
      <c r="BL26" s="265">
        <f ca="1">+SUM(OFFSET(BK23,0,0,1,-MIN('Inputs  Base0'!$D$158,BL2)))*(IF($C$23=0,0,-PMT('Inputs  Base0'!$D$159/12,'Inputs  Base0'!$D$158,$C$18/$C$23*'Inputs  Base0'!$D$157)))</f>
        <v>0</v>
      </c>
      <c r="BM26" s="265">
        <f ca="1">+SUM(OFFSET(BL23,0,0,1,-MIN('Inputs  Base0'!$D$158,BM2)))*(IF($C$23=0,0,-PMT('Inputs  Base0'!$D$159/12,'Inputs  Base0'!$D$158,$C$18/$C$23*'Inputs  Base0'!$D$157)))</f>
        <v>0</v>
      </c>
      <c r="BN26" s="265">
        <f ca="1">+SUM(OFFSET(BM23,0,0,1,-MIN('Inputs  Base0'!$D$158,BN2)))*(IF($C$23=0,0,-PMT('Inputs  Base0'!$D$159/12,'Inputs  Base0'!$D$158,$C$18/$C$23*'Inputs  Base0'!$D$157)))</f>
        <v>0</v>
      </c>
      <c r="BO26" s="265">
        <f ca="1">+SUM(OFFSET(BN23,0,0,1,-MIN('Inputs  Base0'!$D$158,BO2)))*(IF($C$23=0,0,-PMT('Inputs  Base0'!$D$159/12,'Inputs  Base0'!$D$158,$C$18/$C$23*'Inputs  Base0'!$D$157)))</f>
        <v>0</v>
      </c>
      <c r="BP26" s="265">
        <f ca="1">+SUM(OFFSET(BO23,0,0,1,-MIN('Inputs  Base0'!$D$158,BP2)))*(IF($C$23=0,0,-PMT('Inputs  Base0'!$D$159/12,'Inputs  Base0'!$D$158,$C$18/$C$23*'Inputs  Base0'!$D$157)))</f>
        <v>0</v>
      </c>
      <c r="BQ26" s="265">
        <f ca="1">+SUM(OFFSET(BP23,0,0,1,-MIN('Inputs  Base0'!$D$158,BQ2)))*(IF($C$23=0,0,-PMT('Inputs  Base0'!$D$159/12,'Inputs  Base0'!$D$158,$C$18/$C$23*'Inputs  Base0'!$D$157)))</f>
        <v>0</v>
      </c>
      <c r="BR26" s="265">
        <f ca="1">+SUM(OFFSET(BQ23,0,0,1,-MIN('Inputs  Base0'!$D$158,BR2)))*(IF($C$23=0,0,-PMT('Inputs  Base0'!$D$159/12,'Inputs  Base0'!$D$158,$C$18/$C$23*'Inputs  Base0'!$D$157)))</f>
        <v>0</v>
      </c>
      <c r="BS26" s="265">
        <f ca="1">+SUM(OFFSET(BR23,0,0,1,-MIN('Inputs  Base0'!$D$158,BS2)))*(IF($C$23=0,0,-PMT('Inputs  Base0'!$D$159/12,'Inputs  Base0'!$D$158,$C$18/$C$23*'Inputs  Base0'!$D$157)))</f>
        <v>0</v>
      </c>
      <c r="BT26" s="265">
        <f ca="1">+SUM(OFFSET(BS23,0,0,1,-MIN('Inputs  Base0'!$D$158,BT2)))*(IF($C$23=0,0,-PMT('Inputs  Base0'!$D$159/12,'Inputs  Base0'!$D$158,$C$18/$C$23*'Inputs  Base0'!$D$157)))</f>
        <v>0</v>
      </c>
      <c r="BU26" s="265">
        <f ca="1">+SUM(OFFSET(BT23,0,0,1,-MIN('Inputs  Base0'!$D$158,BU2)))*(IF($C$23=0,0,-PMT('Inputs  Base0'!$D$159/12,'Inputs  Base0'!$D$158,$C$18/$C$23*'Inputs  Base0'!$D$157)))</f>
        <v>0</v>
      </c>
      <c r="BV26" s="265">
        <f ca="1">+SUM(OFFSET(BU23,0,0,1,-MIN('Inputs  Base0'!$D$158,BV2)))*(IF($C$23=0,0,-PMT('Inputs  Base0'!$D$159/12,'Inputs  Base0'!$D$158,$C$18/$C$23*'Inputs  Base0'!$D$157)))</f>
        <v>0</v>
      </c>
      <c r="BW26" s="265">
        <f ca="1">+SUM(OFFSET(BV23,0,0,1,-MIN('Inputs  Base0'!$D$158,BW2)))*(IF($C$23=0,0,-PMT('Inputs  Base0'!$D$159/12,'Inputs  Base0'!$D$158,$C$18/$C$23*'Inputs  Base0'!$D$157)))</f>
        <v>0</v>
      </c>
      <c r="BX26" s="265">
        <f ca="1">+SUM(OFFSET(BW23,0,0,1,-MIN('Inputs  Base0'!$D$158,BX2)))*(IF($C$23=0,0,-PMT('Inputs  Base0'!$D$159/12,'Inputs  Base0'!$D$158,$C$18/$C$23*'Inputs  Base0'!$D$157)))</f>
        <v>0</v>
      </c>
      <c r="BY26" s="265">
        <f ca="1">+SUM(OFFSET(BX23,0,0,1,-MIN('Inputs  Base0'!$D$158,BY2)))*(IF($C$23=0,0,-PMT('Inputs  Base0'!$D$159/12,'Inputs  Base0'!$D$158,$C$18/$C$23*'Inputs  Base0'!$D$157)))</f>
        <v>0</v>
      </c>
      <c r="BZ26" s="265">
        <f ca="1">+SUM(OFFSET(BY23,0,0,1,-MIN('Inputs  Base0'!$D$158,BZ2)))*(IF($C$23=0,0,-PMT('Inputs  Base0'!$D$159/12,'Inputs  Base0'!$D$158,$C$18/$C$23*'Inputs  Base0'!$D$157)))</f>
        <v>0</v>
      </c>
      <c r="CA26" s="265">
        <f ca="1">+SUM(OFFSET(BZ23,0,0,1,-MIN('Inputs  Base0'!$D$158,CA2)))*(IF($C$23=0,0,-PMT('Inputs  Base0'!$D$159/12,'Inputs  Base0'!$D$158,$C$18/$C$23*'Inputs  Base0'!$D$157)))</f>
        <v>0</v>
      </c>
      <c r="CB26" s="265">
        <f ca="1">+SUM(OFFSET(CA23,0,0,1,-MIN('Inputs  Base0'!$D$158,CB2)))*(IF($C$23=0,0,-PMT('Inputs  Base0'!$D$159/12,'Inputs  Base0'!$D$158,$C$18/$C$23*'Inputs  Base0'!$D$157)))</f>
        <v>0</v>
      </c>
      <c r="CC26" s="265">
        <f ca="1">+SUM(OFFSET(CB23,0,0,1,-MIN('Inputs  Base0'!$D$158,CC2)))*(IF($C$23=0,0,-PMT('Inputs  Base0'!$D$159/12,'Inputs  Base0'!$D$158,$C$18/$C$23*'Inputs  Base0'!$D$157)))</f>
        <v>0</v>
      </c>
      <c r="CD26" s="265">
        <f ca="1">+SUM(OFFSET(CC23,0,0,1,-MIN('Inputs  Base0'!$D$158,CD2)))*(IF($C$23=0,0,-PMT('Inputs  Base0'!$D$159/12,'Inputs  Base0'!$D$158,$C$18/$C$23*'Inputs  Base0'!$D$157)))</f>
        <v>0</v>
      </c>
      <c r="CE26" s="265">
        <f ca="1">+SUM(OFFSET(CD23,0,0,1,-MIN('Inputs  Base0'!$D$158,CE2)))*(IF($C$23=0,0,-PMT('Inputs  Base0'!$D$159/12,'Inputs  Base0'!$D$158,$C$18/$C$23*'Inputs  Base0'!$D$157)))</f>
        <v>0</v>
      </c>
      <c r="CF26" s="265">
        <f ca="1">+SUM(OFFSET(CE23,0,0,1,-MIN('Inputs  Base0'!$D$158,CF2)))*(IF($C$23=0,0,-PMT('Inputs  Base0'!$D$159/12,'Inputs  Base0'!$D$158,$C$18/$C$23*'Inputs  Base0'!$D$157)))</f>
        <v>0</v>
      </c>
      <c r="CG26" s="265">
        <f ca="1">+SUM(OFFSET(CF23,0,0,1,-MIN('Inputs  Base0'!$D$158,CG2)))*(IF($C$23=0,0,-PMT('Inputs  Base0'!$D$159/12,'Inputs  Base0'!$D$158,$C$18/$C$23*'Inputs  Base0'!$D$157)))</f>
        <v>0</v>
      </c>
      <c r="CH26" s="265">
        <f ca="1">+SUM(OFFSET(CG23,0,0,1,-MIN('Inputs  Base0'!$D$158,CH2)))*(IF($C$23=0,0,-PMT('Inputs  Base0'!$D$159/12,'Inputs  Base0'!$D$158,$C$18/$C$23*'Inputs  Base0'!$D$157)))</f>
        <v>0</v>
      </c>
      <c r="CI26" s="265">
        <f ca="1">+SUM(OFFSET(CH23,0,0,1,-MIN('Inputs  Base0'!$D$158,CI2)))*(IF($C$23=0,0,-PMT('Inputs  Base0'!$D$159/12,'Inputs  Base0'!$D$158,$C$18/$C$23*'Inputs  Base0'!$D$157)))</f>
        <v>0</v>
      </c>
      <c r="CJ26" s="265">
        <f ca="1">+SUM(OFFSET(CI23,0,0,1,-MIN('Inputs  Base0'!$D$158,CJ2)))*(IF($C$23=0,0,-PMT('Inputs  Base0'!$D$159/12,'Inputs  Base0'!$D$158,$C$18/$C$23*'Inputs  Base0'!$D$157)))</f>
        <v>0</v>
      </c>
      <c r="CK26" s="265">
        <f ca="1">+SUM(OFFSET(CJ23,0,0,1,-MIN('Inputs  Base0'!$D$158,CK2)))*(IF($C$23=0,0,-PMT('Inputs  Base0'!$D$159/12,'Inputs  Base0'!$D$158,$C$18/$C$23*'Inputs  Base0'!$D$157)))</f>
        <v>0</v>
      </c>
      <c r="CL26" s="265">
        <f ca="1">+SUM(OFFSET(CK23,0,0,1,-MIN('Inputs  Base0'!$D$158,CL2)))*(IF($C$23=0,0,-PMT('Inputs  Base0'!$D$159/12,'Inputs  Base0'!$D$158,$C$18/$C$23*'Inputs  Base0'!$D$157)))</f>
        <v>0</v>
      </c>
      <c r="CM26" s="265">
        <f ca="1">+SUM(OFFSET(CL23,0,0,1,-MIN('Inputs  Base0'!$D$158,CM2)))*(IF($C$23=0,0,-PMT('Inputs  Base0'!$D$159/12,'Inputs  Base0'!$D$158,$C$18/$C$23*'Inputs  Base0'!$D$157)))</f>
        <v>0</v>
      </c>
      <c r="CN26" s="265">
        <f ca="1">+SUM(OFFSET(CM23,0,0,1,-MIN('Inputs  Base0'!$D$158,CN2)))*(IF($C$23=0,0,-PMT('Inputs  Base0'!$D$159/12,'Inputs  Base0'!$D$158,$C$18/$C$23*'Inputs  Base0'!$D$157)))</f>
        <v>0</v>
      </c>
      <c r="CO26" s="265">
        <f ca="1">+SUM(OFFSET(CN23,0,0,1,-MIN('Inputs  Base0'!$D$158,CO2)))*(IF($C$23=0,0,-PMT('Inputs  Base0'!$D$159/12,'Inputs  Base0'!$D$158,$C$18/$C$23*'Inputs  Base0'!$D$157)))</f>
        <v>0</v>
      </c>
      <c r="CP26" s="265">
        <f ca="1">+SUM(OFFSET(CO23,0,0,1,-MIN('Inputs  Base0'!$D$158,CP2)))*(IF($C$23=0,0,-PMT('Inputs  Base0'!$D$159/12,'Inputs  Base0'!$D$158,$C$18/$C$23*'Inputs  Base0'!$D$157)))</f>
        <v>0</v>
      </c>
      <c r="CQ26" s="265">
        <f ca="1">+SUM(OFFSET(CP23,0,0,1,-MIN('Inputs  Base0'!$D$158,CQ2)))*(IF($C$23=0,0,-PMT('Inputs  Base0'!$D$159/12,'Inputs  Base0'!$D$158,$C$18/$C$23*'Inputs  Base0'!$D$157)))</f>
        <v>0</v>
      </c>
      <c r="CR26" s="265">
        <f ca="1">+SUM(OFFSET(CQ23,0,0,1,-MIN('Inputs  Base0'!$D$158,CR2)))*(IF($C$23=0,0,-PMT('Inputs  Base0'!$D$159/12,'Inputs  Base0'!$D$158,$C$18/$C$23*'Inputs  Base0'!$D$157)))</f>
        <v>0</v>
      </c>
      <c r="CS26" s="265">
        <f ca="1">+SUM(OFFSET(CR23,0,0,1,-MIN('Inputs  Base0'!$D$158,CS2)))*(IF($C$23=0,0,-PMT('Inputs  Base0'!$D$159/12,'Inputs  Base0'!$D$158,$C$18/$C$23*'Inputs  Base0'!$D$157)))</f>
        <v>0</v>
      </c>
      <c r="CT26" s="265">
        <f ca="1">+SUM(OFFSET(CS23,0,0,1,-MIN('Inputs  Base0'!$D$158,CT2)))*(IF($C$23=0,0,-PMT('Inputs  Base0'!$D$159/12,'Inputs  Base0'!$D$158,$C$18/$C$23*'Inputs  Base0'!$D$157)))</f>
        <v>0</v>
      </c>
      <c r="CU26" s="265">
        <f ca="1">+SUM(OFFSET(CT23,0,0,1,-MIN('Inputs  Base0'!$D$158,CU2)))*(IF($C$23=0,0,-PMT('Inputs  Base0'!$D$159/12,'Inputs  Base0'!$D$158,$C$18/$C$23*'Inputs  Base0'!$D$157)))</f>
        <v>0</v>
      </c>
      <c r="CV26" s="265">
        <f ca="1">+SUM(OFFSET(CU23,0,0,1,-MIN('Inputs  Base0'!$D$158,CV2)))*(IF($C$23=0,0,-PMT('Inputs  Base0'!$D$159/12,'Inputs  Base0'!$D$158,$C$18/$C$23*'Inputs  Base0'!$D$157)))</f>
        <v>0</v>
      </c>
      <c r="CW26" s="265">
        <f ca="1">+SUM(OFFSET(CV23,0,0,1,-MIN('Inputs  Base0'!$D$158,CW2)))*(IF($C$23=0,0,-PMT('Inputs  Base0'!$D$159/12,'Inputs  Base0'!$D$158,$C$18/$C$23*'Inputs  Base0'!$D$157)))</f>
        <v>0</v>
      </c>
      <c r="CX26" s="265">
        <f ca="1">+SUM(OFFSET(CW23,0,0,1,-MIN('Inputs  Base0'!$D$158,CX2)))*(IF($C$23=0,0,-PMT('Inputs  Base0'!$D$159/12,'Inputs  Base0'!$D$158,$C$18/$C$23*'Inputs  Base0'!$D$157)))</f>
        <v>0</v>
      </c>
      <c r="CY26" s="265">
        <f ca="1">+SUM(OFFSET(CX23,0,0,1,-MIN('Inputs  Base0'!$D$158,CY2)))*(IF($C$23=0,0,-PMT('Inputs  Base0'!$D$159/12,'Inputs  Base0'!$D$158,$C$18/$C$23*'Inputs  Base0'!$D$157)))</f>
        <v>0</v>
      </c>
      <c r="CZ26" s="265">
        <f ca="1">+SUM(OFFSET(CY23,0,0,1,-MIN('Inputs  Base0'!$D$158,CZ2)))*(IF($C$23=0,0,-PMT('Inputs  Base0'!$D$159/12,'Inputs  Base0'!$D$158,$C$18/$C$23*'Inputs  Base0'!$D$157)))</f>
        <v>0</v>
      </c>
      <c r="DA26" s="265">
        <f ca="1">+SUM(OFFSET(CZ23,0,0,1,-MIN('Inputs  Base0'!$D$158,DA2)))*(IF($C$23=0,0,-PMT('Inputs  Base0'!$D$159/12,'Inputs  Base0'!$D$158,$C$18/$C$23*'Inputs  Base0'!$D$157)))</f>
        <v>0</v>
      </c>
      <c r="DB26" s="265">
        <f ca="1">+SUM(OFFSET(DA23,0,0,1,-MIN('Inputs  Base0'!$D$158,DB2)))*(IF($C$23=0,0,-PMT('Inputs  Base0'!$D$159/12,'Inputs  Base0'!$D$158,$C$18/$C$23*'Inputs  Base0'!$D$157)))</f>
        <v>0</v>
      </c>
      <c r="DC26" s="265">
        <f ca="1">+SUM(OFFSET(DB23,0,0,1,-MIN('Inputs  Base0'!$D$158,DC2)))*(IF($C$23=0,0,-PMT('Inputs  Base0'!$D$159/12,'Inputs  Base0'!$D$158,$C$18/$C$23*'Inputs  Base0'!$D$157)))</f>
        <v>0</v>
      </c>
      <c r="DD26" s="265">
        <f ca="1">+SUM(OFFSET(DC23,0,0,1,-MIN('Inputs  Base0'!$D$158,DD2)))*(IF($C$23=0,0,-PMT('Inputs  Base0'!$D$159/12,'Inputs  Base0'!$D$158,$C$18/$C$23*'Inputs  Base0'!$D$157)))</f>
        <v>0</v>
      </c>
      <c r="DE26" s="265">
        <f ca="1">+SUM(OFFSET(DD23,0,0,1,-MIN('Inputs  Base0'!$D$158,DE2)))*(IF($C$23=0,0,-PMT('Inputs  Base0'!$D$159/12,'Inputs  Base0'!$D$158,$C$18/$C$23*'Inputs  Base0'!$D$157)))</f>
        <v>0</v>
      </c>
      <c r="DF26" s="265">
        <f ca="1">+SUM(OFFSET(DE23,0,0,1,-MIN('Inputs  Base0'!$D$158,DF2)))*(IF($C$23=0,0,-PMT('Inputs  Base0'!$D$159/12,'Inputs  Base0'!$D$158,$C$18/$C$23*'Inputs  Base0'!$D$157)))</f>
        <v>0</v>
      </c>
      <c r="DG26" s="265">
        <f ca="1">+SUM(OFFSET(DF23,0,0,1,-MIN('Inputs  Base0'!$D$158,DG2)))*(IF($C$23=0,0,-PMT('Inputs  Base0'!$D$159/12,'Inputs  Base0'!$D$158,$C$18/$C$23*'Inputs  Base0'!$D$157)))</f>
        <v>0</v>
      </c>
      <c r="DH26" s="265">
        <f ca="1">+SUM(OFFSET(DG23,0,0,1,-MIN('Inputs  Base0'!$D$158,DH2)))*(IF($C$23=0,0,-PMT('Inputs  Base0'!$D$159/12,'Inputs  Base0'!$D$158,$C$18/$C$23*'Inputs  Base0'!$D$157)))</f>
        <v>0</v>
      </c>
      <c r="DI26" s="265">
        <f ca="1">+SUM(OFFSET(DH23,0,0,1,-MIN('Inputs  Base0'!$D$158,DI2)))*(IF($C$23=0,0,-PMT('Inputs  Base0'!$D$159/12,'Inputs  Base0'!$D$158,$C$18/$C$23*'Inputs  Base0'!$D$157)))</f>
        <v>0</v>
      </c>
      <c r="DJ26" s="265">
        <f ca="1">+SUM(OFFSET(DI23,0,0,1,-MIN('Inputs  Base0'!$D$158,DJ2)))*(IF($C$23=0,0,-PMT('Inputs  Base0'!$D$159/12,'Inputs  Base0'!$D$158,$C$18/$C$23*'Inputs  Base0'!$D$157)))</f>
        <v>0</v>
      </c>
      <c r="DK26" s="265">
        <f ca="1">+SUM(OFFSET(DJ23,0,0,1,-MIN('Inputs  Base0'!$D$158,DK2)))*(IF($C$23=0,0,-PMT('Inputs  Base0'!$D$159/12,'Inputs  Base0'!$D$158,$C$18/$C$23*'Inputs  Base0'!$D$157)))</f>
        <v>0</v>
      </c>
      <c r="DL26" s="265">
        <f ca="1">+SUM(OFFSET(DK23,0,0,1,-MIN('Inputs  Base0'!$D$158,DL2)))*(IF($C$23=0,0,-PMT('Inputs  Base0'!$D$159/12,'Inputs  Base0'!$D$158,$C$18/$C$23*'Inputs  Base0'!$D$157)))</f>
        <v>0</v>
      </c>
      <c r="DM26" s="265">
        <f ca="1">+SUM(OFFSET(DL23,0,0,1,-MIN('Inputs  Base0'!$D$158,DM2)))*(IF($C$23=0,0,-PMT('Inputs  Base0'!$D$159/12,'Inputs  Base0'!$D$158,$C$18/$C$23*'Inputs  Base0'!$D$157)))</f>
        <v>0</v>
      </c>
      <c r="DN26" s="265">
        <f ca="1">+SUM(OFFSET(DM23,0,0,1,-MIN('Inputs  Base0'!$D$158,DN2)))*(IF($C$23=0,0,-PMT('Inputs  Base0'!$D$159/12,'Inputs  Base0'!$D$158,$C$18/$C$23*'Inputs  Base0'!$D$157)))</f>
        <v>0</v>
      </c>
      <c r="DO26" s="265">
        <f ca="1">+SUM(OFFSET(DN23,0,0,1,-MIN('Inputs  Base0'!$D$158,DO2)))*(IF($C$23=0,0,-PMT('Inputs  Base0'!$D$159/12,'Inputs  Base0'!$D$158,$C$18/$C$23*'Inputs  Base0'!$D$157)))</f>
        <v>0</v>
      </c>
      <c r="DP26" s="265">
        <f ca="1">+SUM(OFFSET(DO23,0,0,1,-MIN('Inputs  Base0'!$D$158,DP2)))*(IF($C$23=0,0,-PMT('Inputs  Base0'!$D$159/12,'Inputs  Base0'!$D$158,$C$18/$C$23*'Inputs  Base0'!$D$157)))</f>
        <v>0</v>
      </c>
    </row>
    <row r="27" spans="1:120" s="189" customFormat="1" ht="14.25" collapsed="1">
      <c r="B27" s="190" t="str">
        <f>CONCATENATE('Inputs  Base0'!$A$357,'Inputs  Base0'!$B$115)</f>
        <v>Ingreso Total - Dptos PLAN CDO+RENTA</v>
      </c>
      <c r="C27" s="88">
        <f t="shared" ca="1" si="9"/>
        <v>89288624.093563467</v>
      </c>
      <c r="D27" s="191"/>
      <c r="E27" s="191"/>
      <c r="F27" s="191"/>
      <c r="G27" s="191"/>
      <c r="H27" s="191"/>
      <c r="I27" s="191"/>
      <c r="J27" s="191"/>
      <c r="K27" s="191"/>
      <c r="L27" s="191"/>
      <c r="M27" s="191"/>
      <c r="N27" s="191"/>
      <c r="O27" s="191"/>
      <c r="P27" s="191"/>
      <c r="Q27" s="191"/>
      <c r="R27" s="191"/>
      <c r="S27" s="191"/>
      <c r="T27" s="191"/>
      <c r="U27" s="191"/>
      <c r="V27" s="191"/>
      <c r="W27" s="191"/>
      <c r="X27" s="191"/>
      <c r="Y27" s="191"/>
      <c r="Z27" s="191"/>
      <c r="AA27" s="191"/>
      <c r="AB27" s="191"/>
      <c r="AC27" s="89">
        <f ca="1">+AC21+AC22+AC25+AC26</f>
        <v>2738054.0886745816</v>
      </c>
      <c r="AD27" s="89">
        <f t="shared" ref="AD27:CO27" ca="1" si="10">+AD21+AD22+AD25+AD26</f>
        <v>2738054.0886745816</v>
      </c>
      <c r="AE27" s="89">
        <f t="shared" ca="1" si="10"/>
        <v>2738054.0886745816</v>
      </c>
      <c r="AF27" s="89">
        <f t="shared" ca="1" si="10"/>
        <v>2738054.0886745816</v>
      </c>
      <c r="AG27" s="89">
        <f t="shared" ca="1" si="10"/>
        <v>2976145.7485593278</v>
      </c>
      <c r="AH27" s="89">
        <f t="shared" ca="1" si="10"/>
        <v>2976145.7485593278</v>
      </c>
      <c r="AI27" s="89">
        <f t="shared" ca="1" si="10"/>
        <v>2550982.0701937093</v>
      </c>
      <c r="AJ27" s="89">
        <f t="shared" ca="1" si="10"/>
        <v>2550982.0701937093</v>
      </c>
      <c r="AK27" s="89">
        <f t="shared" ca="1" si="10"/>
        <v>2550982.0701937093</v>
      </c>
      <c r="AL27" s="89">
        <f t="shared" ca="1" si="10"/>
        <v>2550982.0701937093</v>
      </c>
      <c r="AM27" s="89">
        <f t="shared" ca="1" si="10"/>
        <v>2550982.0701937093</v>
      </c>
      <c r="AN27" s="89">
        <f t="shared" ca="1" si="10"/>
        <v>2550982.0701937093</v>
      </c>
      <c r="AO27" s="89">
        <f t="shared" ca="1" si="10"/>
        <v>2125818.3918280913</v>
      </c>
      <c r="AP27" s="89">
        <f t="shared" ca="1" si="10"/>
        <v>2125818.3918280913</v>
      </c>
      <c r="AQ27" s="89">
        <f t="shared" ca="1" si="10"/>
        <v>2125818.3918280913</v>
      </c>
      <c r="AR27" s="89">
        <f t="shared" ca="1" si="10"/>
        <v>2125818.3918280913</v>
      </c>
      <c r="AS27" s="89">
        <f t="shared" ca="1" si="10"/>
        <v>2125818.3918280913</v>
      </c>
      <c r="AT27" s="89">
        <f t="shared" ca="1" si="10"/>
        <v>2125818.3918280913</v>
      </c>
      <c r="AU27" s="89">
        <f t="shared" ca="1" si="10"/>
        <v>2550982.0701937093</v>
      </c>
      <c r="AV27" s="89">
        <f t="shared" ca="1" si="10"/>
        <v>2550982.0701937093</v>
      </c>
      <c r="AW27" s="89">
        <f t="shared" ca="1" si="10"/>
        <v>2614756.6219485523</v>
      </c>
      <c r="AX27" s="89">
        <f t="shared" ca="1" si="10"/>
        <v>2614756.6219485523</v>
      </c>
      <c r="AY27" s="89">
        <f t="shared" ca="1" si="10"/>
        <v>2614756.6219485523</v>
      </c>
      <c r="AZ27" s="89">
        <f t="shared" ca="1" si="10"/>
        <v>2614756.6219485523</v>
      </c>
      <c r="BA27" s="89">
        <f t="shared" ca="1" si="10"/>
        <v>2614756.6219485523</v>
      </c>
      <c r="BB27" s="89">
        <f t="shared" ca="1" si="10"/>
        <v>2614756.6219485523</v>
      </c>
      <c r="BC27" s="89">
        <f t="shared" ca="1" si="10"/>
        <v>2614756.6219485523</v>
      </c>
      <c r="BD27" s="89">
        <f t="shared" ca="1" si="10"/>
        <v>2614756.6219485523</v>
      </c>
      <c r="BE27" s="89">
        <f t="shared" ca="1" si="10"/>
        <v>2614756.6219485523</v>
      </c>
      <c r="BF27" s="89">
        <f t="shared" ca="1" si="10"/>
        <v>2614756.6219485523</v>
      </c>
      <c r="BG27" s="89">
        <f t="shared" ca="1" si="10"/>
        <v>2178963.8516237936</v>
      </c>
      <c r="BH27" s="89">
        <f t="shared" ca="1" si="10"/>
        <v>2178963.8516237936</v>
      </c>
      <c r="BI27" s="89">
        <f t="shared" ca="1" si="10"/>
        <v>2178963.8516237936</v>
      </c>
      <c r="BJ27" s="89">
        <f t="shared" ca="1" si="10"/>
        <v>2178963.8516237936</v>
      </c>
      <c r="BK27" s="89">
        <f t="shared" ca="1" si="10"/>
        <v>2178963.8516237936</v>
      </c>
      <c r="BL27" s="89">
        <f t="shared" ca="1" si="10"/>
        <v>2178963.8516237936</v>
      </c>
      <c r="BM27" s="89">
        <f t="shared" ca="1" si="10"/>
        <v>0</v>
      </c>
      <c r="BN27" s="89">
        <f t="shared" ca="1" si="10"/>
        <v>0</v>
      </c>
      <c r="BO27" s="89">
        <f t="shared" ca="1" si="10"/>
        <v>0</v>
      </c>
      <c r="BP27" s="89">
        <f t="shared" ca="1" si="10"/>
        <v>0</v>
      </c>
      <c r="BQ27" s="89">
        <f t="shared" ca="1" si="10"/>
        <v>0</v>
      </c>
      <c r="BR27" s="89">
        <f t="shared" ca="1" si="10"/>
        <v>0</v>
      </c>
      <c r="BS27" s="89">
        <f t="shared" ca="1" si="10"/>
        <v>0</v>
      </c>
      <c r="BT27" s="89">
        <f t="shared" ca="1" si="10"/>
        <v>0</v>
      </c>
      <c r="BU27" s="89">
        <f t="shared" ca="1" si="10"/>
        <v>0</v>
      </c>
      <c r="BV27" s="89">
        <f t="shared" ca="1" si="10"/>
        <v>0</v>
      </c>
      <c r="BW27" s="89">
        <f t="shared" ca="1" si="10"/>
        <v>0</v>
      </c>
      <c r="BX27" s="89">
        <f t="shared" ca="1" si="10"/>
        <v>0</v>
      </c>
      <c r="BY27" s="89">
        <f t="shared" ca="1" si="10"/>
        <v>0</v>
      </c>
      <c r="BZ27" s="89">
        <f t="shared" ca="1" si="10"/>
        <v>0</v>
      </c>
      <c r="CA27" s="89">
        <f t="shared" ca="1" si="10"/>
        <v>0</v>
      </c>
      <c r="CB27" s="89">
        <f t="shared" ca="1" si="10"/>
        <v>0</v>
      </c>
      <c r="CC27" s="89">
        <f t="shared" ca="1" si="10"/>
        <v>0</v>
      </c>
      <c r="CD27" s="89">
        <f t="shared" ca="1" si="10"/>
        <v>0</v>
      </c>
      <c r="CE27" s="89">
        <f t="shared" ca="1" si="10"/>
        <v>0</v>
      </c>
      <c r="CF27" s="89">
        <f t="shared" ca="1" si="10"/>
        <v>0</v>
      </c>
      <c r="CG27" s="89">
        <f t="shared" ca="1" si="10"/>
        <v>0</v>
      </c>
      <c r="CH27" s="89">
        <f t="shared" ca="1" si="10"/>
        <v>0</v>
      </c>
      <c r="CI27" s="89">
        <f t="shared" ca="1" si="10"/>
        <v>0</v>
      </c>
      <c r="CJ27" s="89">
        <f t="shared" ca="1" si="10"/>
        <v>0</v>
      </c>
      <c r="CK27" s="89">
        <f t="shared" ca="1" si="10"/>
        <v>0</v>
      </c>
      <c r="CL27" s="89">
        <f t="shared" ca="1" si="10"/>
        <v>0</v>
      </c>
      <c r="CM27" s="89">
        <f t="shared" ca="1" si="10"/>
        <v>0</v>
      </c>
      <c r="CN27" s="89">
        <f t="shared" ca="1" si="10"/>
        <v>0</v>
      </c>
      <c r="CO27" s="89">
        <f t="shared" ca="1" si="10"/>
        <v>0</v>
      </c>
      <c r="CP27" s="89">
        <f t="shared" ref="CP27:DP27" ca="1" si="11">+CP21+CP22+CP25+CP26</f>
        <v>0</v>
      </c>
      <c r="CQ27" s="89">
        <f t="shared" ca="1" si="11"/>
        <v>0</v>
      </c>
      <c r="CR27" s="89">
        <f t="shared" ca="1" si="11"/>
        <v>0</v>
      </c>
      <c r="CS27" s="89">
        <f t="shared" ca="1" si="11"/>
        <v>0</v>
      </c>
      <c r="CT27" s="89">
        <f t="shared" ca="1" si="11"/>
        <v>0</v>
      </c>
      <c r="CU27" s="89">
        <f t="shared" ca="1" si="11"/>
        <v>0</v>
      </c>
      <c r="CV27" s="89">
        <f t="shared" ca="1" si="11"/>
        <v>0</v>
      </c>
      <c r="CW27" s="89">
        <f t="shared" ca="1" si="11"/>
        <v>0</v>
      </c>
      <c r="CX27" s="89">
        <f t="shared" ca="1" si="11"/>
        <v>0</v>
      </c>
      <c r="CY27" s="89">
        <f t="shared" ca="1" si="11"/>
        <v>0</v>
      </c>
      <c r="CZ27" s="89">
        <f t="shared" ca="1" si="11"/>
        <v>0</v>
      </c>
      <c r="DA27" s="89">
        <f t="shared" ca="1" si="11"/>
        <v>0</v>
      </c>
      <c r="DB27" s="89">
        <f t="shared" ca="1" si="11"/>
        <v>0</v>
      </c>
      <c r="DC27" s="89">
        <f t="shared" ca="1" si="11"/>
        <v>0</v>
      </c>
      <c r="DD27" s="89">
        <f t="shared" ca="1" si="11"/>
        <v>0</v>
      </c>
      <c r="DE27" s="89">
        <f t="shared" ca="1" si="11"/>
        <v>0</v>
      </c>
      <c r="DF27" s="89">
        <f t="shared" ca="1" si="11"/>
        <v>0</v>
      </c>
      <c r="DG27" s="89">
        <f t="shared" ca="1" si="11"/>
        <v>0</v>
      </c>
      <c r="DH27" s="89">
        <f t="shared" ca="1" si="11"/>
        <v>0</v>
      </c>
      <c r="DI27" s="89">
        <f t="shared" ca="1" si="11"/>
        <v>0</v>
      </c>
      <c r="DJ27" s="89">
        <f t="shared" ca="1" si="11"/>
        <v>0</v>
      </c>
      <c r="DK27" s="89">
        <f t="shared" ca="1" si="11"/>
        <v>0</v>
      </c>
      <c r="DL27" s="89">
        <f t="shared" ca="1" si="11"/>
        <v>0</v>
      </c>
      <c r="DM27" s="89">
        <f t="shared" ca="1" si="11"/>
        <v>0</v>
      </c>
      <c r="DN27" s="89">
        <f t="shared" ca="1" si="11"/>
        <v>0</v>
      </c>
      <c r="DO27" s="89">
        <f t="shared" ca="1" si="11"/>
        <v>0</v>
      </c>
      <c r="DP27" s="89">
        <f t="shared" ca="1" si="11"/>
        <v>0</v>
      </c>
    </row>
    <row r="28" spans="1:120" s="44" customFormat="1">
      <c r="C28" s="88"/>
      <c r="D28" s="120"/>
      <c r="E28" s="120"/>
      <c r="F28" s="120"/>
      <c r="G28" s="120"/>
      <c r="H28" s="120"/>
      <c r="I28" s="120"/>
      <c r="J28" s="120"/>
      <c r="K28" s="120"/>
      <c r="L28" s="120"/>
      <c r="M28" s="120"/>
      <c r="N28" s="120"/>
      <c r="O28" s="120"/>
      <c r="P28" s="120"/>
      <c r="Q28" s="120"/>
      <c r="R28" s="120"/>
      <c r="S28" s="120"/>
      <c r="T28" s="120"/>
      <c r="U28" s="120"/>
      <c r="V28" s="120"/>
      <c r="W28" s="120"/>
      <c r="X28" s="120"/>
      <c r="Y28" s="120"/>
      <c r="Z28" s="120"/>
      <c r="AA28" s="120"/>
      <c r="AB28" s="120"/>
      <c r="AC28" s="89"/>
      <c r="AD28" s="89"/>
      <c r="AE28" s="89"/>
      <c r="AF28" s="89"/>
      <c r="AG28" s="89"/>
      <c r="AH28" s="89"/>
      <c r="AI28" s="89"/>
      <c r="AJ28" s="89"/>
      <c r="AK28" s="89"/>
      <c r="AL28" s="89"/>
      <c r="AM28" s="89"/>
      <c r="AN28" s="89"/>
      <c r="AO28" s="89"/>
      <c r="AP28" s="89"/>
      <c r="AQ28" s="89"/>
      <c r="AR28" s="89"/>
      <c r="AS28" s="89"/>
      <c r="AT28" s="89"/>
      <c r="AU28" s="89"/>
      <c r="AV28" s="89"/>
      <c r="AW28" s="89"/>
      <c r="AX28" s="89"/>
      <c r="AY28" s="89"/>
      <c r="AZ28" s="89"/>
      <c r="BA28" s="89"/>
      <c r="BB28" s="89"/>
      <c r="BC28" s="89"/>
      <c r="BD28" s="89"/>
      <c r="BE28" s="89"/>
      <c r="BF28" s="89"/>
      <c r="BG28" s="89"/>
      <c r="BH28" s="89"/>
      <c r="BI28" s="89"/>
      <c r="BJ28" s="89"/>
      <c r="BK28" s="89"/>
      <c r="BL28" s="89"/>
      <c r="BM28" s="89"/>
      <c r="BN28" s="89"/>
      <c r="BO28" s="89"/>
      <c r="BP28" s="89"/>
      <c r="BQ28" s="89"/>
      <c r="BR28" s="89"/>
      <c r="BS28" s="89"/>
      <c r="BT28" s="89"/>
      <c r="BU28" s="89"/>
      <c r="BV28" s="89"/>
      <c r="BW28" s="89"/>
      <c r="BX28" s="89"/>
      <c r="BY28" s="89"/>
      <c r="BZ28" s="89"/>
      <c r="CA28" s="89"/>
      <c r="CB28" s="89"/>
      <c r="CC28" s="89"/>
      <c r="CD28" s="89"/>
      <c r="CE28" s="89"/>
      <c r="CF28" s="89"/>
      <c r="CG28" s="89"/>
      <c r="CH28" s="89"/>
      <c r="CI28" s="89"/>
      <c r="CJ28" s="89"/>
      <c r="CK28" s="89"/>
      <c r="CL28" s="89"/>
      <c r="CM28" s="89"/>
      <c r="CN28" s="89"/>
      <c r="CO28" s="89"/>
      <c r="CP28" s="89"/>
      <c r="CQ28" s="89"/>
      <c r="CR28" s="89"/>
      <c r="CS28" s="89"/>
      <c r="CT28" s="89"/>
      <c r="CU28" s="89"/>
      <c r="CV28" s="89"/>
      <c r="CW28" s="89"/>
      <c r="CX28" s="89"/>
      <c r="CY28" s="89"/>
      <c r="CZ28" s="89"/>
      <c r="DA28" s="89"/>
      <c r="DB28" s="89"/>
      <c r="DC28" s="89"/>
      <c r="DD28" s="89"/>
      <c r="DE28" s="89"/>
      <c r="DF28" s="89"/>
      <c r="DG28" s="89"/>
      <c r="DH28" s="89"/>
      <c r="DI28" s="89"/>
      <c r="DJ28" s="89"/>
      <c r="DK28" s="89"/>
      <c r="DL28" s="89"/>
      <c r="DM28" s="89"/>
      <c r="DN28" s="89"/>
      <c r="DO28" s="89"/>
      <c r="DP28" s="89"/>
    </row>
    <row r="29" spans="1:120" s="189" customFormat="1" ht="14.25" hidden="1" outlineLevel="2">
      <c r="A29" s="196"/>
      <c r="B29" s="190" t="str">
        <f>CONCATENATE('Inputs  Base0'!$A$348,'Inputs  Base0'!$B$116)</f>
        <v>ventas teóricas $ - Dptos PLAN 35/55/10</v>
      </c>
      <c r="C29" s="88">
        <f t="shared" ref="C29:C38" si="12">SUM(AC29:DZ29)</f>
        <v>143189087.8934581</v>
      </c>
      <c r="D29" s="191"/>
      <c r="E29" s="191"/>
      <c r="F29" s="191"/>
      <c r="G29" s="191"/>
      <c r="H29" s="191"/>
      <c r="I29" s="191"/>
      <c r="J29" s="191"/>
      <c r="K29" s="191"/>
      <c r="L29" s="191"/>
      <c r="M29" s="191"/>
      <c r="N29" s="191"/>
      <c r="O29" s="191"/>
      <c r="P29" s="191"/>
      <c r="Q29" s="191"/>
      <c r="R29" s="191"/>
      <c r="S29" s="191"/>
      <c r="T29" s="191"/>
      <c r="U29" s="191"/>
      <c r="V29" s="191"/>
      <c r="W29" s="191"/>
      <c r="X29" s="191"/>
      <c r="Y29" s="191"/>
      <c r="Z29" s="191"/>
      <c r="AA29" s="191"/>
      <c r="AB29" s="191"/>
      <c r="AC29" s="89">
        <f>('Inputs  Base0'!$E$116*(1+AC$363))*('Inputs  Base0'!$D$17*'Inputs  Base0'!$E$192)*'Inputs  Base0'!C$198</f>
        <v>4390922.9371642768</v>
      </c>
      <c r="AD29" s="89">
        <f>('Inputs  Base0'!$E$116*(1+AD$363))*('Inputs  Base0'!$D$17*'Inputs  Base0'!$E$192)*'Inputs  Base0'!D$198</f>
        <v>4390922.9371642768</v>
      </c>
      <c r="AE29" s="89">
        <f>('Inputs  Base0'!$E$116*(1+AE$363))*('Inputs  Base0'!$D$17*'Inputs  Base0'!$E$192)*'Inputs  Base0'!E$198</f>
        <v>4390922.9371642768</v>
      </c>
      <c r="AF29" s="89">
        <f>('Inputs  Base0'!$E$116*(1+AF$363))*('Inputs  Base0'!$D$17*'Inputs  Base0'!$E$192)*'Inputs  Base0'!F$198</f>
        <v>4390922.9371642768</v>
      </c>
      <c r="AG29" s="89">
        <f>('Inputs  Base0'!$E$116*(1+AG$363))*('Inputs  Base0'!$D$17*'Inputs  Base0'!$E$192)*'Inputs  Base0'!G$198</f>
        <v>4772742.32300465</v>
      </c>
      <c r="AH29" s="89">
        <f>('Inputs  Base0'!$E$116*(1+AH$363))*('Inputs  Base0'!$D$17*'Inputs  Base0'!$E$192)*'Inputs  Base0'!H$198</f>
        <v>4772742.32300465</v>
      </c>
      <c r="AI29" s="89">
        <f>('Inputs  Base0'!$E$116*(1+AI$363))*('Inputs  Base0'!$D$17*'Inputs  Base0'!$E$192)*'Inputs  Base0'!I$198</f>
        <v>4090921.9911468425</v>
      </c>
      <c r="AJ29" s="89">
        <f>('Inputs  Base0'!$E$116*(1+AJ$363))*('Inputs  Base0'!$D$17*'Inputs  Base0'!$E$192)*'Inputs  Base0'!J$198</f>
        <v>4090921.9911468425</v>
      </c>
      <c r="AK29" s="89">
        <f>('Inputs  Base0'!$E$116*(1+AK$363))*('Inputs  Base0'!$D$17*'Inputs  Base0'!$E$192)*'Inputs  Base0'!K$198</f>
        <v>4090921.9911468425</v>
      </c>
      <c r="AL29" s="89">
        <f>('Inputs  Base0'!$E$116*(1+AL$363))*('Inputs  Base0'!$D$17*'Inputs  Base0'!$E$192)*'Inputs  Base0'!L$198</f>
        <v>4090921.9911468425</v>
      </c>
      <c r="AM29" s="89">
        <f>('Inputs  Base0'!$E$116*(1+AM$363))*('Inputs  Base0'!$D$17*'Inputs  Base0'!$E$192)*'Inputs  Base0'!M$198</f>
        <v>4090921.9911468425</v>
      </c>
      <c r="AN29" s="89">
        <f>('Inputs  Base0'!$E$116*(1+AN$363))*('Inputs  Base0'!$D$17*'Inputs  Base0'!$E$192)*'Inputs  Base0'!N$198</f>
        <v>4090921.9911468425</v>
      </c>
      <c r="AO29" s="89">
        <f>('Inputs  Base0'!$E$116*(1+AO$363))*('Inputs  Base0'!$D$17*'Inputs  Base0'!$E$192)*'Inputs  Base0'!O$198</f>
        <v>3409101.659289035</v>
      </c>
      <c r="AP29" s="89">
        <f>('Inputs  Base0'!$E$116*(1+AP$363))*('Inputs  Base0'!$D$17*'Inputs  Base0'!$E$192)*'Inputs  Base0'!P$198</f>
        <v>3409101.659289035</v>
      </c>
      <c r="AQ29" s="89">
        <f>('Inputs  Base0'!$E$116*(1+AQ$363))*('Inputs  Base0'!$D$17*'Inputs  Base0'!$E$192)*'Inputs  Base0'!Q$198</f>
        <v>3409101.659289035</v>
      </c>
      <c r="AR29" s="89">
        <f>('Inputs  Base0'!$E$116*(1+AR$363))*('Inputs  Base0'!$D$17*'Inputs  Base0'!$E$192)*'Inputs  Base0'!R$198</f>
        <v>3409101.659289035</v>
      </c>
      <c r="AS29" s="89">
        <f>('Inputs  Base0'!$E$116*(1+AS$363))*('Inputs  Base0'!$D$17*'Inputs  Base0'!$E$192)*'Inputs  Base0'!S$198</f>
        <v>3409101.659289035</v>
      </c>
      <c r="AT29" s="89">
        <f>('Inputs  Base0'!$E$116*(1+AT$363))*('Inputs  Base0'!$D$17*'Inputs  Base0'!$E$192)*'Inputs  Base0'!T$198</f>
        <v>3409101.659289035</v>
      </c>
      <c r="AU29" s="89">
        <f>('Inputs  Base0'!$E$116*(1+AU$363))*('Inputs  Base0'!$D$17*'Inputs  Base0'!$E$192)*'Inputs  Base0'!U$198</f>
        <v>4090921.9911468425</v>
      </c>
      <c r="AV29" s="89">
        <f>('Inputs  Base0'!$E$116*(1+AV$363))*('Inputs  Base0'!$D$17*'Inputs  Base0'!$E$192)*'Inputs  Base0'!V$198</f>
        <v>4090921.9911468425</v>
      </c>
      <c r="AW29" s="89">
        <f>('Inputs  Base0'!$E$116*(1+AW$363))*('Inputs  Base0'!$D$17*'Inputs  Base0'!$E$192)*'Inputs  Base0'!W$198</f>
        <v>4193195.040925513</v>
      </c>
      <c r="AX29" s="89">
        <f>('Inputs  Base0'!$E$116*(1+AX$363))*('Inputs  Base0'!$D$17*'Inputs  Base0'!$E$192)*'Inputs  Base0'!X$198</f>
        <v>4193195.040925513</v>
      </c>
      <c r="AY29" s="89">
        <f>('Inputs  Base0'!$E$116*(1+AY$363))*('Inputs  Base0'!$D$17*'Inputs  Base0'!$E$192)*'Inputs  Base0'!Y$198</f>
        <v>4193195.040925513</v>
      </c>
      <c r="AZ29" s="89">
        <f>('Inputs  Base0'!$E$116*(1+AZ$363))*('Inputs  Base0'!$D$17*'Inputs  Base0'!$E$192)*'Inputs  Base0'!Z$198</f>
        <v>4193195.040925513</v>
      </c>
      <c r="BA29" s="89">
        <f>('Inputs  Base0'!$E$116*(1+BA$363))*('Inputs  Base0'!$D$17*'Inputs  Base0'!$E$192)*'Inputs  Base0'!AA$198</f>
        <v>4193195.040925513</v>
      </c>
      <c r="BB29" s="89">
        <f>('Inputs  Base0'!$E$116*(1+BB$363))*('Inputs  Base0'!$D$17*'Inputs  Base0'!$E$192)*'Inputs  Base0'!AB$198</f>
        <v>4193195.040925513</v>
      </c>
      <c r="BC29" s="89">
        <f>('Inputs  Base0'!$E$116*(1+BC$363))*('Inputs  Base0'!$D$17*'Inputs  Base0'!$E$192)*'Inputs  Base0'!AC$198</f>
        <v>4193195.040925513</v>
      </c>
      <c r="BD29" s="89">
        <f>('Inputs  Base0'!$E$116*(1+BD$363))*('Inputs  Base0'!$D$17*'Inputs  Base0'!$E$192)*'Inputs  Base0'!AD$198</f>
        <v>4193195.040925513</v>
      </c>
      <c r="BE29" s="89">
        <f>('Inputs  Base0'!$E$116*(1+BE$363))*('Inputs  Base0'!$D$17*'Inputs  Base0'!$E$192)*'Inputs  Base0'!AE$198</f>
        <v>4193195.040925513</v>
      </c>
      <c r="BF29" s="89">
        <f>('Inputs  Base0'!$E$116*(1+BF$363))*('Inputs  Base0'!$D$17*'Inputs  Base0'!$E$192)*'Inputs  Base0'!AF$198</f>
        <v>4193195.040925513</v>
      </c>
      <c r="BG29" s="89">
        <f>('Inputs  Base0'!$E$116*(1+BG$363))*('Inputs  Base0'!$D$17*'Inputs  Base0'!$E$192)*'Inputs  Base0'!AG$198</f>
        <v>3494329.2007712605</v>
      </c>
      <c r="BH29" s="89">
        <f>('Inputs  Base0'!$E$116*(1+BH$363))*('Inputs  Base0'!$D$17*'Inputs  Base0'!$E$192)*'Inputs  Base0'!AH$198</f>
        <v>3494329.2007712605</v>
      </c>
      <c r="BI29" s="89">
        <f>('Inputs  Base0'!$E$116*(1+BI$363))*('Inputs  Base0'!$D$17*'Inputs  Base0'!$E$192)*'Inputs  Base0'!AI$198</f>
        <v>3494329.2007712605</v>
      </c>
      <c r="BJ29" s="89">
        <f>('Inputs  Base0'!$E$116*(1+BJ$363))*('Inputs  Base0'!$D$17*'Inputs  Base0'!$E$192)*'Inputs  Base0'!AJ$198</f>
        <v>3494329.2007712605</v>
      </c>
      <c r="BK29" s="89">
        <f>('Inputs  Base0'!$E$116*(1+BK$363))*('Inputs  Base0'!$D$17*'Inputs  Base0'!$E$192)*'Inputs  Base0'!AK$198</f>
        <v>3494329.2007712605</v>
      </c>
      <c r="BL29" s="89">
        <f>('Inputs  Base0'!$E$116*(1+BL$363))*('Inputs  Base0'!$D$17*'Inputs  Base0'!$E$192)*'Inputs  Base0'!AL$198</f>
        <v>3494329.2007712605</v>
      </c>
      <c r="BM29" s="89">
        <f>('Inputs  Base0'!$E$116*(1+BM$363))*('Inputs  Base0'!$D$17*'Inputs  Base0'!$E$192)*'Inputs  Base0'!AM$198</f>
        <v>0</v>
      </c>
      <c r="BN29" s="89">
        <f>('Inputs  Base0'!$E$116*(1+BN$363))*('Inputs  Base0'!$D$17*'Inputs  Base0'!$E$192)*'Inputs  Base0'!AN$198</f>
        <v>0</v>
      </c>
      <c r="BO29" s="89">
        <f>('Inputs  Base0'!$E$116*(1+BO$363))*('Inputs  Base0'!$D$17*'Inputs  Base0'!$E$192)*'Inputs  Base0'!AO$198</f>
        <v>0</v>
      </c>
      <c r="BP29" s="89">
        <f>('Inputs  Base0'!$E$116*(1+BP$363))*('Inputs  Base0'!$D$17*'Inputs  Base0'!$E$192)*'Inputs  Base0'!AP$198</f>
        <v>0</v>
      </c>
      <c r="BQ29" s="89">
        <f>('Inputs  Base0'!$E$116*(1+BQ$363))*('Inputs  Base0'!$D$17*'Inputs  Base0'!$E$192)*'Inputs  Base0'!AQ$198</f>
        <v>0</v>
      </c>
      <c r="BR29" s="89">
        <f>('Inputs  Base0'!$E$116*(1+BR$363))*('Inputs  Base0'!$D$17*'Inputs  Base0'!$E$192)*'Inputs  Base0'!AR$198</f>
        <v>0</v>
      </c>
      <c r="BS29" s="89">
        <f>('Inputs  Base0'!$E$116*(1+BS$363))*('Inputs  Base0'!$D$17*'Inputs  Base0'!$E$192)*'Inputs  Base0'!AS$198</f>
        <v>0</v>
      </c>
      <c r="BT29" s="89">
        <f>('Inputs  Base0'!$E$116*(1+BT$363))*('Inputs  Base0'!$D$17*'Inputs  Base0'!$E$192)*'Inputs  Base0'!AT$198</f>
        <v>0</v>
      </c>
      <c r="BU29" s="89">
        <f>('Inputs  Base0'!$E$116*(1+BU$363))*('Inputs  Base0'!$D$17*'Inputs  Base0'!$E$192)*'Inputs  Base0'!AU$198</f>
        <v>0</v>
      </c>
      <c r="BV29" s="89">
        <f>('Inputs  Base0'!$E$116*(1+BV$363))*('Inputs  Base0'!$D$17*'Inputs  Base0'!$E$192)*'Inputs  Base0'!AV$198</f>
        <v>0</v>
      </c>
      <c r="BW29" s="89">
        <f>('Inputs  Base0'!$E$116*(1+BW$363))*('Inputs  Base0'!$D$17*'Inputs  Base0'!$E$192)*'Inputs  Base0'!AW$198</f>
        <v>0</v>
      </c>
      <c r="BX29" s="89">
        <f>('Inputs  Base0'!$E$116*(1+BX$363))*('Inputs  Base0'!$D$17*'Inputs  Base0'!$E$192)*'Inputs  Base0'!AX$198</f>
        <v>0</v>
      </c>
      <c r="BY29" s="89">
        <f>('Inputs  Base0'!$E$116*(1+BY$363))*('Inputs  Base0'!$D$17*'Inputs  Base0'!$E$192)*'Inputs  Base0'!AY$198</f>
        <v>0</v>
      </c>
      <c r="BZ29" s="89">
        <f>('Inputs  Base0'!$E$116*(1+BZ$363))*('Inputs  Base0'!$D$17*'Inputs  Base0'!$E$192)*'Inputs  Base0'!AZ$198</f>
        <v>0</v>
      </c>
      <c r="CA29" s="89">
        <f>('Inputs  Base0'!$E$116*(1+CA$363))*('Inputs  Base0'!$D$17*'Inputs  Base0'!$E$192)*'Inputs  Base0'!BA$198</f>
        <v>0</v>
      </c>
      <c r="CB29" s="89">
        <f>('Inputs  Base0'!$E$116*(1+CB$363))*('Inputs  Base0'!$D$17*'Inputs  Base0'!$E$192)*'Inputs  Base0'!BB$198</f>
        <v>0</v>
      </c>
      <c r="CC29" s="89">
        <f>('Inputs  Base0'!$E$116*(1+CC$363))*('Inputs  Base0'!$D$17*'Inputs  Base0'!$E$192)*'Inputs  Base0'!BC$198</f>
        <v>0</v>
      </c>
      <c r="CD29" s="89">
        <f>('Inputs  Base0'!$E$116*(1+CD$363))*('Inputs  Base0'!$D$17*'Inputs  Base0'!$E$192)*'Inputs  Base0'!BD$198</f>
        <v>0</v>
      </c>
      <c r="CE29" s="89">
        <f>('Inputs  Base0'!$E$116*(1+CE$363))*('Inputs  Base0'!$D$17*'Inputs  Base0'!$E$192)*'Inputs  Base0'!BE$198</f>
        <v>0</v>
      </c>
      <c r="CF29" s="89">
        <f>('Inputs  Base0'!$E$116*(1+CF$363))*('Inputs  Base0'!$D$17*'Inputs  Base0'!$E$192)*'Inputs  Base0'!BF$198</f>
        <v>0</v>
      </c>
      <c r="CG29" s="89">
        <f>('Inputs  Base0'!$E$116*(1+CG$363))*('Inputs  Base0'!$D$17*'Inputs  Base0'!$E$192)*'Inputs  Base0'!BG$198</f>
        <v>0</v>
      </c>
      <c r="CH29" s="89">
        <f>('Inputs  Base0'!$E$116*(1+CH$363))*('Inputs  Base0'!$D$17*'Inputs  Base0'!$E$192)*'Inputs  Base0'!BH$198</f>
        <v>0</v>
      </c>
      <c r="CI29" s="89">
        <f>('Inputs  Base0'!$E$116*(1+CI$363))*('Inputs  Base0'!$D$17*'Inputs  Base0'!$E$192)*'Inputs  Base0'!BI$198</f>
        <v>0</v>
      </c>
      <c r="CJ29" s="89">
        <f>('Inputs  Base0'!$E$116*(1+CJ$363))*('Inputs  Base0'!$D$17*'Inputs  Base0'!$E$192)*'Inputs  Base0'!BJ$198</f>
        <v>0</v>
      </c>
      <c r="CK29" s="89">
        <f>('Inputs  Base0'!$E$116*(1+CK$363))*('Inputs  Base0'!$D$17*'Inputs  Base0'!$E$192)*'Inputs  Base0'!BK$198</f>
        <v>0</v>
      </c>
      <c r="CL29" s="89">
        <f>('Inputs  Base0'!$E$116*(1+CL$363))*('Inputs  Base0'!$D$17*'Inputs  Base0'!$E$192)*'Inputs  Base0'!BL$198</f>
        <v>0</v>
      </c>
      <c r="CM29" s="89">
        <f>('Inputs  Base0'!$E$116*(1+CM$363))*('Inputs  Base0'!$D$17*'Inputs  Base0'!$E$192)*'Inputs  Base0'!BM$198</f>
        <v>0</v>
      </c>
      <c r="CN29" s="89">
        <f>('Inputs  Base0'!$E$116*(1+CN$363))*('Inputs  Base0'!$D$17*'Inputs  Base0'!$E$192)*'Inputs  Base0'!BN$198</f>
        <v>0</v>
      </c>
      <c r="CO29" s="89">
        <f>('Inputs  Base0'!$E$116*(1+CO$363))*('Inputs  Base0'!$D$17*'Inputs  Base0'!$E$192)*'Inputs  Base0'!BO$198</f>
        <v>0</v>
      </c>
      <c r="CP29" s="89">
        <f>('Inputs  Base0'!$E$116*(1+CP$363))*('Inputs  Base0'!$D$17*'Inputs  Base0'!$E$192)*'Inputs  Base0'!BP$198</f>
        <v>0</v>
      </c>
      <c r="CQ29" s="89">
        <f>('Inputs  Base0'!$E$116*(1+CQ$363))*('Inputs  Base0'!$D$17*'Inputs  Base0'!$E$192)*'Inputs  Base0'!BQ$198</f>
        <v>0</v>
      </c>
      <c r="CR29" s="89">
        <f>('Inputs  Base0'!$E$116*(1+CR$363))*('Inputs  Base0'!$D$17*'Inputs  Base0'!$E$192)*'Inputs  Base0'!BR$198</f>
        <v>0</v>
      </c>
      <c r="CS29" s="89">
        <f>('Inputs  Base0'!$E$116*(1+CS$363))*('Inputs  Base0'!$D$17*'Inputs  Base0'!$E$192)*'Inputs  Base0'!BS$198</f>
        <v>0</v>
      </c>
      <c r="CT29" s="89">
        <f>('Inputs  Base0'!$E$116*(1+CT$363))*('Inputs  Base0'!$D$17*'Inputs  Base0'!$E$192)*'Inputs  Base0'!BT$198</f>
        <v>0</v>
      </c>
      <c r="CU29" s="89">
        <f>('Inputs  Base0'!$E$116*(1+CU$363))*('Inputs  Base0'!$D$17*'Inputs  Base0'!$E$192)*'Inputs  Base0'!BU$198</f>
        <v>0</v>
      </c>
      <c r="CV29" s="89">
        <f>('Inputs  Base0'!$E$116*(1+CV$363))*('Inputs  Base0'!$D$17*'Inputs  Base0'!$E$192)*'Inputs  Base0'!BV$198</f>
        <v>0</v>
      </c>
      <c r="CW29" s="89">
        <f>('Inputs  Base0'!$E$116*(1+CW$363))*('Inputs  Base0'!$D$17*'Inputs  Base0'!$E$192)*'Inputs  Base0'!BW$198</f>
        <v>0</v>
      </c>
      <c r="CX29" s="89">
        <f>('Inputs  Base0'!$E$116*(1+CX$363))*('Inputs  Base0'!$D$17*'Inputs  Base0'!$E$192)*'Inputs  Base0'!BX$198</f>
        <v>0</v>
      </c>
      <c r="CY29" s="89">
        <f>('Inputs  Base0'!$E$116*(1+CY$363))*('Inputs  Base0'!$D$17*'Inputs  Base0'!$E$192)*'Inputs  Base0'!BY$198</f>
        <v>0</v>
      </c>
      <c r="CZ29" s="89">
        <f>('Inputs  Base0'!$E$116*(1+CZ$363))*('Inputs  Base0'!$D$17*'Inputs  Base0'!$E$192)*'Inputs  Base0'!BZ$198</f>
        <v>0</v>
      </c>
      <c r="DA29" s="89">
        <f>('Inputs  Base0'!$E$116*(1+DA$363))*('Inputs  Base0'!$D$17*'Inputs  Base0'!$E$192)*'Inputs  Base0'!CA$198</f>
        <v>0</v>
      </c>
      <c r="DB29" s="89">
        <f>('Inputs  Base0'!$E$116*(1+DB$363))*('Inputs  Base0'!$D$17*'Inputs  Base0'!$E$192)*'Inputs  Base0'!CB$198</f>
        <v>0</v>
      </c>
      <c r="DC29" s="89">
        <f>('Inputs  Base0'!$E$116*(1+DC$363))*('Inputs  Base0'!$D$17*'Inputs  Base0'!$E$192)*'Inputs  Base0'!CC$198</f>
        <v>0</v>
      </c>
      <c r="DD29" s="89">
        <f>('Inputs  Base0'!$E$116*(1+DD$363))*('Inputs  Base0'!$D$17*'Inputs  Base0'!$E$192)*'Inputs  Base0'!CD$198</f>
        <v>0</v>
      </c>
      <c r="DE29" s="89">
        <f>('Inputs  Base0'!$E$116*(1+DE$363))*('Inputs  Base0'!$D$17*'Inputs  Base0'!$E$192)*'Inputs  Base0'!CE$198</f>
        <v>0</v>
      </c>
      <c r="DF29" s="89">
        <f>('Inputs  Base0'!$E$116*(1+DF$363))*('Inputs  Base0'!$D$17*'Inputs  Base0'!$E$192)*'Inputs  Base0'!CF$198</f>
        <v>0</v>
      </c>
      <c r="DG29" s="89">
        <f>('Inputs  Base0'!$E$116*(1+DG$363))*('Inputs  Base0'!$D$17*'Inputs  Base0'!$E$192)*'Inputs  Base0'!CG$198</f>
        <v>0</v>
      </c>
      <c r="DH29" s="89">
        <f>('Inputs  Base0'!$E$116*(1+DH$363))*('Inputs  Base0'!$D$17*'Inputs  Base0'!$E$192)*'Inputs  Base0'!CH$198</f>
        <v>0</v>
      </c>
      <c r="DI29" s="89">
        <f>('Inputs  Base0'!$E$116*(1+DI$363))*('Inputs  Base0'!$D$17*'Inputs  Base0'!$E$192)*'Inputs  Base0'!CI$198</f>
        <v>0</v>
      </c>
      <c r="DJ29" s="89">
        <f>('Inputs  Base0'!$E$116*(1+DJ$363))*('Inputs  Base0'!$D$17*'Inputs  Base0'!$E$192)*'Inputs  Base0'!CJ$198</f>
        <v>0</v>
      </c>
      <c r="DK29" s="89">
        <f>('Inputs  Base0'!$E$116*(1+DK$363))*('Inputs  Base0'!$D$17*'Inputs  Base0'!$E$192)*'Inputs  Base0'!CK$198</f>
        <v>0</v>
      </c>
      <c r="DL29" s="89">
        <f>('Inputs  Base0'!$E$116*(1+DL$363))*('Inputs  Base0'!$D$17*'Inputs  Base0'!$E$192)*'Inputs  Base0'!CL$198</f>
        <v>0</v>
      </c>
      <c r="DM29" s="89">
        <f>('Inputs  Base0'!$E$116*(1+DM$363))*('Inputs  Base0'!$D$17*'Inputs  Base0'!$E$192)*'Inputs  Base0'!CM$198</f>
        <v>0</v>
      </c>
      <c r="DN29" s="89">
        <f>('Inputs  Base0'!$E$116*(1+DN$363))*('Inputs  Base0'!$D$17*'Inputs  Base0'!$E$192)*'Inputs  Base0'!CN$198</f>
        <v>0</v>
      </c>
      <c r="DO29" s="89">
        <f>('Inputs  Base0'!$E$116*(1+DO$363))*('Inputs  Base0'!$D$17*'Inputs  Base0'!$E$192)*'Inputs  Base0'!CO$198</f>
        <v>0</v>
      </c>
      <c r="DP29" s="89">
        <f>('Inputs  Base0'!$E$116*(1+DP$363))*('Inputs  Base0'!$D$17*'Inputs  Base0'!$E$192)*'Inputs  Base0'!CP$198</f>
        <v>0</v>
      </c>
    </row>
    <row r="30" spans="1:120" s="189" customFormat="1" ht="14.25" hidden="1" outlineLevel="2">
      <c r="A30" s="212">
        <f>+C30-'Inputs  Base0'!$G$116</f>
        <v>-4.6899999999999959</v>
      </c>
      <c r="B30" s="190" t="str">
        <f>CONCATENATE('Inputs  Base0'!$A$349,'Inputs  Base0'!$B$116)</f>
        <v>unidades vendidas - Dptos PLAN 35/55/10</v>
      </c>
      <c r="C30" s="88">
        <f t="shared" si="12"/>
        <v>10.943333333333335</v>
      </c>
      <c r="D30" s="191"/>
      <c r="E30" s="191"/>
      <c r="F30" s="191"/>
      <c r="G30" s="191"/>
      <c r="H30" s="191"/>
      <c r="I30" s="191"/>
      <c r="J30" s="191"/>
      <c r="K30" s="191"/>
      <c r="L30" s="191"/>
      <c r="M30" s="191"/>
      <c r="N30" s="191"/>
      <c r="O30" s="191"/>
      <c r="P30" s="191"/>
      <c r="Q30" s="191"/>
      <c r="R30" s="191"/>
      <c r="S30" s="191"/>
      <c r="T30" s="191"/>
      <c r="U30" s="191"/>
      <c r="V30" s="191"/>
      <c r="W30" s="191"/>
      <c r="X30" s="191"/>
      <c r="Y30" s="191"/>
      <c r="Z30" s="191"/>
      <c r="AA30" s="191"/>
      <c r="AB30" s="191"/>
      <c r="AC30" s="89">
        <f>HLOOKUP(AC$3,'Inputs  Base0'!$C$197:$BJ$198,2)*'Inputs  Base0'!$G$116</f>
        <v>0.36477777777777776</v>
      </c>
      <c r="AD30" s="89">
        <f>HLOOKUP(AD$3,'Inputs  Base0'!$C$197:$BJ$198,2)*'Inputs  Base0'!$G$116</f>
        <v>0.36477777777777776</v>
      </c>
      <c r="AE30" s="89">
        <f>HLOOKUP(AE$3,'Inputs  Base0'!$C$197:$BJ$198,2)*'Inputs  Base0'!$G$116</f>
        <v>0.36477777777777776</v>
      </c>
      <c r="AF30" s="89">
        <f>HLOOKUP(AF$3,'Inputs  Base0'!$C$197:$BJ$198,2)*'Inputs  Base0'!$G$116</f>
        <v>0.36477777777777776</v>
      </c>
      <c r="AG30" s="89">
        <f>HLOOKUP(AG$3,'Inputs  Base0'!$C$197:$BJ$198,2)*'Inputs  Base0'!$G$116</f>
        <v>0.36477777777777776</v>
      </c>
      <c r="AH30" s="89">
        <f>HLOOKUP(AH$3,'Inputs  Base0'!$C$197:$BJ$198,2)*'Inputs  Base0'!$G$116</f>
        <v>0.36477777777777776</v>
      </c>
      <c r="AI30" s="89">
        <f>HLOOKUP(AI$3,'Inputs  Base0'!$C$197:$BJ$198,2)*'Inputs  Base0'!$G$116</f>
        <v>0.31266666666666665</v>
      </c>
      <c r="AJ30" s="89">
        <f>HLOOKUP(AJ$3,'Inputs  Base0'!$C$197:$BJ$198,2)*'Inputs  Base0'!$G$116</f>
        <v>0.31266666666666665</v>
      </c>
      <c r="AK30" s="89">
        <f>HLOOKUP(AK$3,'Inputs  Base0'!$C$197:$BJ$198,2)*'Inputs  Base0'!$G$116</f>
        <v>0.31266666666666665</v>
      </c>
      <c r="AL30" s="89">
        <f>HLOOKUP(AL$3,'Inputs  Base0'!$C$197:$BJ$198,2)*'Inputs  Base0'!$G$116</f>
        <v>0.31266666666666665</v>
      </c>
      <c r="AM30" s="89">
        <f>HLOOKUP(AM$3,'Inputs  Base0'!$C$197:$BJ$198,2)*'Inputs  Base0'!$G$116</f>
        <v>0.31266666666666665</v>
      </c>
      <c r="AN30" s="89">
        <f>HLOOKUP(AN$3,'Inputs  Base0'!$C$197:$BJ$198,2)*'Inputs  Base0'!$G$116</f>
        <v>0.31266666666666665</v>
      </c>
      <c r="AO30" s="89">
        <f>HLOOKUP(AO$3,'Inputs  Base0'!$C$197:$BJ$198,2)*'Inputs  Base0'!$G$116</f>
        <v>0.26055555555555554</v>
      </c>
      <c r="AP30" s="89">
        <f>HLOOKUP(AP$3,'Inputs  Base0'!$C$197:$BJ$198,2)*'Inputs  Base0'!$G$116</f>
        <v>0.26055555555555554</v>
      </c>
      <c r="AQ30" s="89">
        <f>HLOOKUP(AQ$3,'Inputs  Base0'!$C$197:$BJ$198,2)*'Inputs  Base0'!$G$116</f>
        <v>0.26055555555555554</v>
      </c>
      <c r="AR30" s="89">
        <f>HLOOKUP(AR$3,'Inputs  Base0'!$C$197:$BJ$198,2)*'Inputs  Base0'!$G$116</f>
        <v>0.26055555555555554</v>
      </c>
      <c r="AS30" s="89">
        <f>HLOOKUP(AS$3,'Inputs  Base0'!$C$197:$BJ$198,2)*'Inputs  Base0'!$G$116</f>
        <v>0.26055555555555554</v>
      </c>
      <c r="AT30" s="89">
        <f>HLOOKUP(AT$3,'Inputs  Base0'!$C$197:$BJ$198,2)*'Inputs  Base0'!$G$116</f>
        <v>0.26055555555555554</v>
      </c>
      <c r="AU30" s="89">
        <f>HLOOKUP(AU$3,'Inputs  Base0'!$C$197:$BJ$198,2)*'Inputs  Base0'!$G$116</f>
        <v>0.31266666666666665</v>
      </c>
      <c r="AV30" s="89">
        <f>HLOOKUP(AV$3,'Inputs  Base0'!$C$197:$BJ$198,2)*'Inputs  Base0'!$G$116</f>
        <v>0.31266666666666665</v>
      </c>
      <c r="AW30" s="89">
        <f>HLOOKUP(AW$3,'Inputs  Base0'!$C$197:$BJ$198,2)*'Inputs  Base0'!$G$116</f>
        <v>0.31266666666666665</v>
      </c>
      <c r="AX30" s="89">
        <f>HLOOKUP(AX$3,'Inputs  Base0'!$C$197:$BJ$198,2)*'Inputs  Base0'!$G$116</f>
        <v>0.31266666666666665</v>
      </c>
      <c r="AY30" s="89">
        <f>HLOOKUP(AY$3,'Inputs  Base0'!$C$197:$BJ$198,2)*'Inputs  Base0'!$G$116</f>
        <v>0.31266666666666665</v>
      </c>
      <c r="AZ30" s="89">
        <f>HLOOKUP(AZ$3,'Inputs  Base0'!$C$197:$BJ$198,2)*'Inputs  Base0'!$G$116</f>
        <v>0.31266666666666665</v>
      </c>
      <c r="BA30" s="89">
        <f>HLOOKUP(BA$3,'Inputs  Base0'!$C$197:$BJ$198,2)*'Inputs  Base0'!$G$116</f>
        <v>0.31266666666666665</v>
      </c>
      <c r="BB30" s="89">
        <f>HLOOKUP(BB$3,'Inputs  Base0'!$C$197:$BJ$198,2)*'Inputs  Base0'!$G$116</f>
        <v>0.31266666666666665</v>
      </c>
      <c r="BC30" s="89">
        <f>HLOOKUP(BC$3,'Inputs  Base0'!$C$197:$BJ$198,2)*'Inputs  Base0'!$G$116</f>
        <v>0.31266666666666665</v>
      </c>
      <c r="BD30" s="89">
        <f>HLOOKUP(BD$3,'Inputs  Base0'!$C$197:$BJ$198,2)*'Inputs  Base0'!$G$116</f>
        <v>0.31266666666666665</v>
      </c>
      <c r="BE30" s="89">
        <f>HLOOKUP(BE$3,'Inputs  Base0'!$C$197:$BJ$198,2)*'Inputs  Base0'!$G$116</f>
        <v>0.31266666666666665</v>
      </c>
      <c r="BF30" s="89">
        <f>HLOOKUP(BF$3,'Inputs  Base0'!$C$197:$BJ$198,2)*'Inputs  Base0'!$G$116</f>
        <v>0.31266666666666665</v>
      </c>
      <c r="BG30" s="89">
        <f>HLOOKUP(BG$3,'Inputs  Base0'!$C$197:$BJ$198,2)*'Inputs  Base0'!$G$116</f>
        <v>0.26055555555555554</v>
      </c>
      <c r="BH30" s="89">
        <f>HLOOKUP(BH$3,'Inputs  Base0'!$C$197:$BJ$198,2)*'Inputs  Base0'!$G$116</f>
        <v>0.26055555555555554</v>
      </c>
      <c r="BI30" s="89">
        <f>HLOOKUP(BI$3,'Inputs  Base0'!$C$197:$BJ$198,2)*'Inputs  Base0'!$G$116</f>
        <v>0.26055555555555554</v>
      </c>
      <c r="BJ30" s="89">
        <f>HLOOKUP(BJ$3,'Inputs  Base0'!$C$197:$BJ$198,2)*'Inputs  Base0'!$G$116</f>
        <v>0.26055555555555554</v>
      </c>
      <c r="BK30" s="89">
        <f>HLOOKUP(BK$3,'Inputs  Base0'!$C$197:$BJ$198,2)*'Inputs  Base0'!$G$116</f>
        <v>0.26055555555555554</v>
      </c>
      <c r="BL30" s="89">
        <f>HLOOKUP(BL$3,'Inputs  Base0'!$C$197:$BJ$198,2)*'Inputs  Base0'!$G$116</f>
        <v>0.26055555555555554</v>
      </c>
      <c r="BM30" s="89">
        <f>HLOOKUP(BM$3,'Inputs  Base0'!$C$197:$BJ$198,2)*'Inputs  Base0'!$G$116</f>
        <v>0</v>
      </c>
      <c r="BN30" s="89">
        <f>HLOOKUP(BN$3,'Inputs  Base0'!$C$197:$BJ$198,2)*'Inputs  Base0'!$G$116</f>
        <v>0</v>
      </c>
      <c r="BO30" s="89">
        <f>HLOOKUP(BO$3,'Inputs  Base0'!$C$197:$BJ$198,2)*'Inputs  Base0'!$G$116</f>
        <v>0</v>
      </c>
      <c r="BP30" s="89">
        <f>HLOOKUP(BP$3,'Inputs  Base0'!$C$197:$BJ$198,2)*'Inputs  Base0'!$G$116</f>
        <v>0</v>
      </c>
      <c r="BQ30" s="89">
        <f>HLOOKUP(BQ$3,'Inputs  Base0'!$C$197:$BJ$198,2)*'Inputs  Base0'!$G$116</f>
        <v>0</v>
      </c>
      <c r="BR30" s="89">
        <f>HLOOKUP(BR$3,'Inputs  Base0'!$C$197:$BJ$198,2)*'Inputs  Base0'!$G$116</f>
        <v>0</v>
      </c>
      <c r="BS30" s="89">
        <f>HLOOKUP(BS$3,'Inputs  Base0'!$C$197:$BJ$198,2)*'Inputs  Base0'!$G$116</f>
        <v>0</v>
      </c>
      <c r="BT30" s="89">
        <f>HLOOKUP(BT$3,'Inputs  Base0'!$C$197:$BJ$198,2)*'Inputs  Base0'!$G$116</f>
        <v>0</v>
      </c>
      <c r="BU30" s="89">
        <f>HLOOKUP(BU$3,'Inputs  Base0'!$C$197:$BJ$198,2)*'Inputs  Base0'!$G$116</f>
        <v>0</v>
      </c>
      <c r="BV30" s="89">
        <f>HLOOKUP(BV$3,'Inputs  Base0'!$C$197:$BJ$198,2)*'Inputs  Base0'!$G$116</f>
        <v>0</v>
      </c>
      <c r="BW30" s="89">
        <f>HLOOKUP(BW$3,'Inputs  Base0'!$C$197:$BJ$198,2)*'Inputs  Base0'!$G$116</f>
        <v>0</v>
      </c>
      <c r="BX30" s="89">
        <f>HLOOKUP(BX$3,'Inputs  Base0'!$C$197:$BJ$198,2)*'Inputs  Base0'!$G$116</f>
        <v>0</v>
      </c>
      <c r="BY30" s="89">
        <f>HLOOKUP(BY$3,'Inputs  Base0'!$C$197:$BJ$198,2)*'Inputs  Base0'!$G$116</f>
        <v>0</v>
      </c>
      <c r="BZ30" s="89">
        <f>HLOOKUP(BZ$3,'Inputs  Base0'!$C$197:$BJ$198,2)*'Inputs  Base0'!$G$116</f>
        <v>0</v>
      </c>
      <c r="CA30" s="89">
        <f>HLOOKUP(CA$3,'Inputs  Base0'!$C$197:$BJ$198,2)*'Inputs  Base0'!$G$116</f>
        <v>0</v>
      </c>
      <c r="CB30" s="89">
        <f>HLOOKUP(CB$3,'Inputs  Base0'!$C$197:$BJ$198,2)*'Inputs  Base0'!$G$116</f>
        <v>0</v>
      </c>
      <c r="CC30" s="89">
        <f>HLOOKUP(CC$3,'Inputs  Base0'!$C$197:$BJ$198,2)*'Inputs  Base0'!$G$116</f>
        <v>0</v>
      </c>
      <c r="CD30" s="89">
        <f>HLOOKUP(CD$3,'Inputs  Base0'!$C$197:$BJ$198,2)*'Inputs  Base0'!$G$116</f>
        <v>0</v>
      </c>
      <c r="CE30" s="89">
        <f>HLOOKUP(CE$3,'Inputs  Base0'!$C$197:$BJ$198,2)*'Inputs  Base0'!$G$116</f>
        <v>0</v>
      </c>
      <c r="CF30" s="89">
        <f>HLOOKUP(CF$3,'Inputs  Base0'!$C$197:$BJ$198,2)*'Inputs  Base0'!$G$116</f>
        <v>0</v>
      </c>
      <c r="CG30" s="89">
        <f>HLOOKUP(CG$3,'Inputs  Base0'!$C$197:$BJ$198,2)*'Inputs  Base0'!$G$116</f>
        <v>0</v>
      </c>
      <c r="CH30" s="89">
        <f>HLOOKUP(CH$3,'Inputs  Base0'!$C$197:$BJ$198,2)*'Inputs  Base0'!$G$116</f>
        <v>0</v>
      </c>
      <c r="CI30" s="89">
        <f>HLOOKUP(CI$3,'Inputs  Base0'!$C$197:$BJ$198,2)*'Inputs  Base0'!$G$116</f>
        <v>0</v>
      </c>
      <c r="CJ30" s="89">
        <f>HLOOKUP(CJ$3,'Inputs  Base0'!$C$197:$BJ$198,2)*'Inputs  Base0'!$G$116</f>
        <v>0</v>
      </c>
      <c r="CK30" s="89">
        <f>HLOOKUP(CK$3,'Inputs  Base0'!$C$197:$BJ$198,2)*'Inputs  Base0'!$G$116</f>
        <v>0</v>
      </c>
      <c r="CL30" s="89">
        <f>HLOOKUP(CL$3,'Inputs  Base0'!$C$197:$BJ$198,2)*'Inputs  Base0'!$G$116</f>
        <v>0</v>
      </c>
      <c r="CM30" s="89">
        <f>HLOOKUP(CM$3,'Inputs  Base0'!$C$197:$BJ$198,2)*'Inputs  Base0'!$G$116</f>
        <v>0</v>
      </c>
      <c r="CN30" s="89">
        <f>HLOOKUP(CN$3,'Inputs  Base0'!$C$197:$BJ$198,2)*'Inputs  Base0'!$G$116</f>
        <v>0</v>
      </c>
      <c r="CO30" s="89">
        <f>HLOOKUP(CO$3,'Inputs  Base0'!$C$197:$BJ$198,2)*'Inputs  Base0'!$G$116</f>
        <v>0</v>
      </c>
      <c r="CP30" s="89">
        <f>HLOOKUP(CP$3,'Inputs  Base0'!$C$197:$BJ$198,2)*'Inputs  Base0'!$G$116</f>
        <v>0</v>
      </c>
      <c r="CQ30" s="89">
        <f>HLOOKUP(CQ$3,'Inputs  Base0'!$C$197:$BJ$198,2)*'Inputs  Base0'!$G$116</f>
        <v>0</v>
      </c>
      <c r="CR30" s="89">
        <f>HLOOKUP(CR$3,'Inputs  Base0'!$C$197:$BJ$198,2)*'Inputs  Base0'!$G$116</f>
        <v>0</v>
      </c>
      <c r="CS30" s="89">
        <f>HLOOKUP(CS$3,'Inputs  Base0'!$C$197:$BJ$198,2)*'Inputs  Base0'!$G$116</f>
        <v>0</v>
      </c>
      <c r="CT30" s="89">
        <f>HLOOKUP(CT$3,'Inputs  Base0'!$C$197:$BJ$198,2)*'Inputs  Base0'!$G$116</f>
        <v>0</v>
      </c>
      <c r="CU30" s="89">
        <f>HLOOKUP(CU$3,'Inputs  Base0'!$C$197:$BJ$198,2)*'Inputs  Base0'!$G$116</f>
        <v>0</v>
      </c>
      <c r="CV30" s="89">
        <f>HLOOKUP(CV$3,'Inputs  Base0'!$C$197:$BJ$198,2)*'Inputs  Base0'!$G$116</f>
        <v>0</v>
      </c>
      <c r="CW30" s="89">
        <f>HLOOKUP(CW$3,'Inputs  Base0'!$C$197:$BJ$198,2)*'Inputs  Base0'!$G$116</f>
        <v>0</v>
      </c>
      <c r="CX30" s="89">
        <f>HLOOKUP(CX$3,'Inputs  Base0'!$C$197:$BJ$198,2)*'Inputs  Base0'!$G$116</f>
        <v>0</v>
      </c>
      <c r="CY30" s="89">
        <f>HLOOKUP(CY$3,'Inputs  Base0'!$C$197:$BJ$198,2)*'Inputs  Base0'!$G$116</f>
        <v>0</v>
      </c>
      <c r="CZ30" s="89">
        <f>HLOOKUP(CZ$3,'Inputs  Base0'!$C$197:$BJ$198,2)*'Inputs  Base0'!$G$116</f>
        <v>0</v>
      </c>
      <c r="DA30" s="89">
        <f>HLOOKUP(DA$3,'Inputs  Base0'!$C$197:$BJ$198,2)*'Inputs  Base0'!$G$116</f>
        <v>0</v>
      </c>
      <c r="DB30" s="89">
        <f>HLOOKUP(DB$3,'Inputs  Base0'!$C$197:$BJ$198,2)*'Inputs  Base0'!$G$116</f>
        <v>0</v>
      </c>
      <c r="DC30" s="89">
        <f>HLOOKUP(DC$3,'Inputs  Base0'!$C$197:$BJ$198,2)*'Inputs  Base0'!$G$116</f>
        <v>0</v>
      </c>
      <c r="DD30" s="89">
        <f>HLOOKUP(DD$3,'Inputs  Base0'!$C$197:$BJ$198,2)*'Inputs  Base0'!$G$116</f>
        <v>0</v>
      </c>
      <c r="DE30" s="89">
        <f>HLOOKUP(DE$3,'Inputs  Base0'!$C$197:$BJ$198,2)*'Inputs  Base0'!$G$116</f>
        <v>0</v>
      </c>
      <c r="DF30" s="89">
        <f>HLOOKUP(DF$3,'Inputs  Base0'!$C$197:$BJ$198,2)*'Inputs  Base0'!$G$116</f>
        <v>0</v>
      </c>
      <c r="DG30" s="89">
        <f>HLOOKUP(DG$3,'Inputs  Base0'!$C$197:$BJ$198,2)*'Inputs  Base0'!$G$116</f>
        <v>0</v>
      </c>
      <c r="DH30" s="89">
        <f>HLOOKUP(DH$3,'Inputs  Base0'!$C$197:$BJ$198,2)*'Inputs  Base0'!$G$116</f>
        <v>0</v>
      </c>
      <c r="DI30" s="89">
        <f>HLOOKUP(DI$3,'Inputs  Base0'!$C$197:$BJ$198,2)*'Inputs  Base0'!$G$116</f>
        <v>0</v>
      </c>
      <c r="DJ30" s="89">
        <f>HLOOKUP(DJ$3,'Inputs  Base0'!$C$197:$BJ$198,2)*'Inputs  Base0'!$G$116</f>
        <v>0</v>
      </c>
      <c r="DK30" s="89">
        <f>HLOOKUP(DK$3,'Inputs  Base0'!$C$197:$BJ$198,2)*'Inputs  Base0'!$G$116</f>
        <v>0</v>
      </c>
      <c r="DL30" s="89">
        <f>HLOOKUP(DL$3,'Inputs  Base0'!$C$197:$BJ$198,2)*'Inputs  Base0'!$G$116</f>
        <v>0</v>
      </c>
      <c r="DM30" s="89">
        <f>HLOOKUP(DM$3,'Inputs  Base0'!$C$197:$BJ$198,2)*'Inputs  Base0'!$G$116</f>
        <v>0</v>
      </c>
      <c r="DN30" s="89">
        <f>HLOOKUP(DN$3,'Inputs  Base0'!$C$197:$BJ$198,2)*'Inputs  Base0'!$G$116</f>
        <v>0</v>
      </c>
      <c r="DO30" s="89">
        <f>HLOOKUP(DO$3,'Inputs  Base0'!$C$197:$BJ$198,2)*'Inputs  Base0'!$G$116</f>
        <v>0</v>
      </c>
      <c r="DP30" s="89">
        <f>HLOOKUP(DP$3,'Inputs  Base0'!$C$197:$BJ$198,2)*'Inputs  Base0'!$G$116</f>
        <v>0</v>
      </c>
    </row>
    <row r="31" spans="1:120" s="189" customFormat="1" ht="14.25" hidden="1" outlineLevel="2">
      <c r="A31" s="212">
        <f>+C31-'Inputs  Base0'!$H$116</f>
        <v>-279.20585000000005</v>
      </c>
      <c r="B31" s="190" t="str">
        <f>CONCATENATE('Inputs  Base0'!$A$350,'Inputs  Base0'!$B$116)</f>
        <v>m2 vendidos - Dptos PLAN 35/55/10</v>
      </c>
      <c r="C31" s="88">
        <f t="shared" si="12"/>
        <v>651.48031666666702</v>
      </c>
      <c r="D31" s="191"/>
      <c r="E31" s="191"/>
      <c r="F31" s="191"/>
      <c r="G31" s="191"/>
      <c r="H31" s="191"/>
      <c r="I31" s="191"/>
      <c r="J31" s="191"/>
      <c r="K31" s="191"/>
      <c r="L31" s="191"/>
      <c r="M31" s="191"/>
      <c r="N31" s="191"/>
      <c r="O31" s="191"/>
      <c r="P31" s="191"/>
      <c r="Q31" s="191"/>
      <c r="R31" s="191"/>
      <c r="S31" s="191"/>
      <c r="T31" s="191"/>
      <c r="U31" s="191"/>
      <c r="V31" s="191"/>
      <c r="W31" s="191"/>
      <c r="X31" s="191"/>
      <c r="Y31" s="191"/>
      <c r="Z31" s="191"/>
      <c r="AA31" s="191"/>
      <c r="AB31" s="191"/>
      <c r="AC31" s="89">
        <f>HLOOKUP(AC$3,'Inputs  Base0'!$C$197:$BJ$198,2)*'Inputs  Base0'!$H$116</f>
        <v>21.716010555555567</v>
      </c>
      <c r="AD31" s="89">
        <f>HLOOKUP(AD$3,'Inputs  Base0'!$C$197:$BJ$198,2)*'Inputs  Base0'!$H$116</f>
        <v>21.716010555555567</v>
      </c>
      <c r="AE31" s="89">
        <f>HLOOKUP(AE$3,'Inputs  Base0'!$C$197:$BJ$198,2)*'Inputs  Base0'!$H$116</f>
        <v>21.716010555555567</v>
      </c>
      <c r="AF31" s="89">
        <f>HLOOKUP(AF$3,'Inputs  Base0'!$C$197:$BJ$198,2)*'Inputs  Base0'!$H$116</f>
        <v>21.716010555555567</v>
      </c>
      <c r="AG31" s="89">
        <f>HLOOKUP(AG$3,'Inputs  Base0'!$C$197:$BJ$198,2)*'Inputs  Base0'!$H$116</f>
        <v>21.716010555555567</v>
      </c>
      <c r="AH31" s="89">
        <f>HLOOKUP(AH$3,'Inputs  Base0'!$C$197:$BJ$198,2)*'Inputs  Base0'!$H$116</f>
        <v>21.716010555555567</v>
      </c>
      <c r="AI31" s="89">
        <f>HLOOKUP(AI$3,'Inputs  Base0'!$C$197:$BJ$198,2)*'Inputs  Base0'!$H$116</f>
        <v>18.613723333333343</v>
      </c>
      <c r="AJ31" s="89">
        <f>HLOOKUP(AJ$3,'Inputs  Base0'!$C$197:$BJ$198,2)*'Inputs  Base0'!$H$116</f>
        <v>18.613723333333343</v>
      </c>
      <c r="AK31" s="89">
        <f>HLOOKUP(AK$3,'Inputs  Base0'!$C$197:$BJ$198,2)*'Inputs  Base0'!$H$116</f>
        <v>18.613723333333343</v>
      </c>
      <c r="AL31" s="89">
        <f>HLOOKUP(AL$3,'Inputs  Base0'!$C$197:$BJ$198,2)*'Inputs  Base0'!$H$116</f>
        <v>18.613723333333343</v>
      </c>
      <c r="AM31" s="89">
        <f>HLOOKUP(AM$3,'Inputs  Base0'!$C$197:$BJ$198,2)*'Inputs  Base0'!$H$116</f>
        <v>18.613723333333343</v>
      </c>
      <c r="AN31" s="89">
        <f>HLOOKUP(AN$3,'Inputs  Base0'!$C$197:$BJ$198,2)*'Inputs  Base0'!$H$116</f>
        <v>18.613723333333343</v>
      </c>
      <c r="AO31" s="89">
        <f>HLOOKUP(AO$3,'Inputs  Base0'!$C$197:$BJ$198,2)*'Inputs  Base0'!$H$116</f>
        <v>15.511436111111118</v>
      </c>
      <c r="AP31" s="89">
        <f>HLOOKUP(AP$3,'Inputs  Base0'!$C$197:$BJ$198,2)*'Inputs  Base0'!$H$116</f>
        <v>15.511436111111118</v>
      </c>
      <c r="AQ31" s="89">
        <f>HLOOKUP(AQ$3,'Inputs  Base0'!$C$197:$BJ$198,2)*'Inputs  Base0'!$H$116</f>
        <v>15.511436111111118</v>
      </c>
      <c r="AR31" s="89">
        <f>HLOOKUP(AR$3,'Inputs  Base0'!$C$197:$BJ$198,2)*'Inputs  Base0'!$H$116</f>
        <v>15.511436111111118</v>
      </c>
      <c r="AS31" s="89">
        <f>HLOOKUP(AS$3,'Inputs  Base0'!$C$197:$BJ$198,2)*'Inputs  Base0'!$H$116</f>
        <v>15.511436111111118</v>
      </c>
      <c r="AT31" s="89">
        <f>HLOOKUP(AT$3,'Inputs  Base0'!$C$197:$BJ$198,2)*'Inputs  Base0'!$H$116</f>
        <v>15.511436111111118</v>
      </c>
      <c r="AU31" s="89">
        <f>HLOOKUP(AU$3,'Inputs  Base0'!$C$197:$BJ$198,2)*'Inputs  Base0'!$H$116</f>
        <v>18.613723333333343</v>
      </c>
      <c r="AV31" s="89">
        <f>HLOOKUP(AV$3,'Inputs  Base0'!$C$197:$BJ$198,2)*'Inputs  Base0'!$H$116</f>
        <v>18.613723333333343</v>
      </c>
      <c r="AW31" s="89">
        <f>HLOOKUP(AW$3,'Inputs  Base0'!$C$197:$BJ$198,2)*'Inputs  Base0'!$H$116</f>
        <v>18.613723333333343</v>
      </c>
      <c r="AX31" s="89">
        <f>HLOOKUP(AX$3,'Inputs  Base0'!$C$197:$BJ$198,2)*'Inputs  Base0'!$H$116</f>
        <v>18.613723333333343</v>
      </c>
      <c r="AY31" s="89">
        <f>HLOOKUP(AY$3,'Inputs  Base0'!$C$197:$BJ$198,2)*'Inputs  Base0'!$H$116</f>
        <v>18.613723333333343</v>
      </c>
      <c r="AZ31" s="89">
        <f>HLOOKUP(AZ$3,'Inputs  Base0'!$C$197:$BJ$198,2)*'Inputs  Base0'!$H$116</f>
        <v>18.613723333333343</v>
      </c>
      <c r="BA31" s="89">
        <f>HLOOKUP(BA$3,'Inputs  Base0'!$C$197:$BJ$198,2)*'Inputs  Base0'!$H$116</f>
        <v>18.613723333333343</v>
      </c>
      <c r="BB31" s="89">
        <f>HLOOKUP(BB$3,'Inputs  Base0'!$C$197:$BJ$198,2)*'Inputs  Base0'!$H$116</f>
        <v>18.613723333333343</v>
      </c>
      <c r="BC31" s="89">
        <f>HLOOKUP(BC$3,'Inputs  Base0'!$C$197:$BJ$198,2)*'Inputs  Base0'!$H$116</f>
        <v>18.613723333333343</v>
      </c>
      <c r="BD31" s="89">
        <f>HLOOKUP(BD$3,'Inputs  Base0'!$C$197:$BJ$198,2)*'Inputs  Base0'!$H$116</f>
        <v>18.613723333333343</v>
      </c>
      <c r="BE31" s="89">
        <f>HLOOKUP(BE$3,'Inputs  Base0'!$C$197:$BJ$198,2)*'Inputs  Base0'!$H$116</f>
        <v>18.613723333333343</v>
      </c>
      <c r="BF31" s="89">
        <f>HLOOKUP(BF$3,'Inputs  Base0'!$C$197:$BJ$198,2)*'Inputs  Base0'!$H$116</f>
        <v>18.613723333333343</v>
      </c>
      <c r="BG31" s="89">
        <f>HLOOKUP(BG$3,'Inputs  Base0'!$C$197:$BJ$198,2)*'Inputs  Base0'!$H$116</f>
        <v>15.511436111111118</v>
      </c>
      <c r="BH31" s="89">
        <f>HLOOKUP(BH$3,'Inputs  Base0'!$C$197:$BJ$198,2)*'Inputs  Base0'!$H$116</f>
        <v>15.511436111111118</v>
      </c>
      <c r="BI31" s="89">
        <f>HLOOKUP(BI$3,'Inputs  Base0'!$C$197:$BJ$198,2)*'Inputs  Base0'!$H$116</f>
        <v>15.511436111111118</v>
      </c>
      <c r="BJ31" s="89">
        <f>HLOOKUP(BJ$3,'Inputs  Base0'!$C$197:$BJ$198,2)*'Inputs  Base0'!$H$116</f>
        <v>15.511436111111118</v>
      </c>
      <c r="BK31" s="89">
        <f>HLOOKUP(BK$3,'Inputs  Base0'!$C$197:$BJ$198,2)*'Inputs  Base0'!$H$116</f>
        <v>15.511436111111118</v>
      </c>
      <c r="BL31" s="89">
        <f>HLOOKUP(BL$3,'Inputs  Base0'!$C$197:$BJ$198,2)*'Inputs  Base0'!$H$116</f>
        <v>15.511436111111118</v>
      </c>
      <c r="BM31" s="89">
        <f>HLOOKUP(BM$3,'Inputs  Base0'!$C$197:$BJ$198,2)*'Inputs  Base0'!$H$116</f>
        <v>0</v>
      </c>
      <c r="BN31" s="89">
        <f>HLOOKUP(BN$3,'Inputs  Base0'!$C$197:$BJ$198,2)*'Inputs  Base0'!$H$116</f>
        <v>0</v>
      </c>
      <c r="BO31" s="89">
        <f>HLOOKUP(BO$3,'Inputs  Base0'!$C$197:$BJ$198,2)*'Inputs  Base0'!$H$116</f>
        <v>0</v>
      </c>
      <c r="BP31" s="89">
        <f>HLOOKUP(BP$3,'Inputs  Base0'!$C$197:$BJ$198,2)*'Inputs  Base0'!$H$116</f>
        <v>0</v>
      </c>
      <c r="BQ31" s="89">
        <f>HLOOKUP(BQ$3,'Inputs  Base0'!$C$197:$BJ$198,2)*'Inputs  Base0'!$H$116</f>
        <v>0</v>
      </c>
      <c r="BR31" s="89">
        <f>HLOOKUP(BR$3,'Inputs  Base0'!$C$197:$BJ$198,2)*'Inputs  Base0'!$H$116</f>
        <v>0</v>
      </c>
      <c r="BS31" s="89">
        <f>HLOOKUP(BS$3,'Inputs  Base0'!$C$197:$BJ$198,2)*'Inputs  Base0'!$H$116</f>
        <v>0</v>
      </c>
      <c r="BT31" s="89">
        <f>HLOOKUP(BT$3,'Inputs  Base0'!$C$197:$BJ$198,2)*'Inputs  Base0'!$H$116</f>
        <v>0</v>
      </c>
      <c r="BU31" s="89">
        <f>HLOOKUP(BU$3,'Inputs  Base0'!$C$197:$BJ$198,2)*'Inputs  Base0'!$H$116</f>
        <v>0</v>
      </c>
      <c r="BV31" s="89">
        <f>HLOOKUP(BV$3,'Inputs  Base0'!$C$197:$BJ$198,2)*'Inputs  Base0'!$H$116</f>
        <v>0</v>
      </c>
      <c r="BW31" s="89">
        <f>HLOOKUP(BW$3,'Inputs  Base0'!$C$197:$BJ$198,2)*'Inputs  Base0'!$H$116</f>
        <v>0</v>
      </c>
      <c r="BX31" s="89">
        <f>HLOOKUP(BX$3,'Inputs  Base0'!$C$197:$BJ$198,2)*'Inputs  Base0'!$H$116</f>
        <v>0</v>
      </c>
      <c r="BY31" s="89">
        <f>HLOOKUP(BY$3,'Inputs  Base0'!$C$197:$BJ$198,2)*'Inputs  Base0'!$H$116</f>
        <v>0</v>
      </c>
      <c r="BZ31" s="89">
        <f>HLOOKUP(BZ$3,'Inputs  Base0'!$C$197:$BJ$198,2)*'Inputs  Base0'!$H$116</f>
        <v>0</v>
      </c>
      <c r="CA31" s="89">
        <f>HLOOKUP(CA$3,'Inputs  Base0'!$C$197:$BJ$198,2)*'Inputs  Base0'!$H$116</f>
        <v>0</v>
      </c>
      <c r="CB31" s="89">
        <f>HLOOKUP(CB$3,'Inputs  Base0'!$C$197:$BJ$198,2)*'Inputs  Base0'!$H$116</f>
        <v>0</v>
      </c>
      <c r="CC31" s="89">
        <f>HLOOKUP(CC$3,'Inputs  Base0'!$C$197:$BJ$198,2)*'Inputs  Base0'!$H$116</f>
        <v>0</v>
      </c>
      <c r="CD31" s="89">
        <f>HLOOKUP(CD$3,'Inputs  Base0'!$C$197:$BJ$198,2)*'Inputs  Base0'!$H$116</f>
        <v>0</v>
      </c>
      <c r="CE31" s="89">
        <f>HLOOKUP(CE$3,'Inputs  Base0'!$C$197:$BJ$198,2)*'Inputs  Base0'!$H$116</f>
        <v>0</v>
      </c>
      <c r="CF31" s="89">
        <f>HLOOKUP(CF$3,'Inputs  Base0'!$C$197:$BJ$198,2)*'Inputs  Base0'!$H$116</f>
        <v>0</v>
      </c>
      <c r="CG31" s="89">
        <f>HLOOKUP(CG$3,'Inputs  Base0'!$C$197:$BJ$198,2)*'Inputs  Base0'!$H$116</f>
        <v>0</v>
      </c>
      <c r="CH31" s="89">
        <f>HLOOKUP(CH$3,'Inputs  Base0'!$C$197:$BJ$198,2)*'Inputs  Base0'!$H$116</f>
        <v>0</v>
      </c>
      <c r="CI31" s="89">
        <f>HLOOKUP(CI$3,'Inputs  Base0'!$C$197:$BJ$198,2)*'Inputs  Base0'!$H$116</f>
        <v>0</v>
      </c>
      <c r="CJ31" s="89">
        <f>HLOOKUP(CJ$3,'Inputs  Base0'!$C$197:$BJ$198,2)*'Inputs  Base0'!$H$116</f>
        <v>0</v>
      </c>
      <c r="CK31" s="89">
        <f>HLOOKUP(CK$3,'Inputs  Base0'!$C$197:$BJ$198,2)*'Inputs  Base0'!$H$116</f>
        <v>0</v>
      </c>
      <c r="CL31" s="89">
        <f>HLOOKUP(CL$3,'Inputs  Base0'!$C$197:$BJ$198,2)*'Inputs  Base0'!$H$116</f>
        <v>0</v>
      </c>
      <c r="CM31" s="89">
        <f>HLOOKUP(CM$3,'Inputs  Base0'!$C$197:$BJ$198,2)*'Inputs  Base0'!$H$116</f>
        <v>0</v>
      </c>
      <c r="CN31" s="89">
        <f>HLOOKUP(CN$3,'Inputs  Base0'!$C$197:$BJ$198,2)*'Inputs  Base0'!$H$116</f>
        <v>0</v>
      </c>
      <c r="CO31" s="89">
        <f>HLOOKUP(CO$3,'Inputs  Base0'!$C$197:$BJ$198,2)*'Inputs  Base0'!$H$116</f>
        <v>0</v>
      </c>
      <c r="CP31" s="89">
        <f>HLOOKUP(CP$3,'Inputs  Base0'!$C$197:$BJ$198,2)*'Inputs  Base0'!$H$116</f>
        <v>0</v>
      </c>
      <c r="CQ31" s="89">
        <f>HLOOKUP(CQ$3,'Inputs  Base0'!$C$197:$BJ$198,2)*'Inputs  Base0'!$H$116</f>
        <v>0</v>
      </c>
      <c r="CR31" s="89">
        <f>HLOOKUP(CR$3,'Inputs  Base0'!$C$197:$BJ$198,2)*'Inputs  Base0'!$H$116</f>
        <v>0</v>
      </c>
      <c r="CS31" s="89">
        <f>HLOOKUP(CS$3,'Inputs  Base0'!$C$197:$BJ$198,2)*'Inputs  Base0'!$H$116</f>
        <v>0</v>
      </c>
      <c r="CT31" s="89">
        <f>HLOOKUP(CT$3,'Inputs  Base0'!$C$197:$BJ$198,2)*'Inputs  Base0'!$H$116</f>
        <v>0</v>
      </c>
      <c r="CU31" s="89">
        <f>HLOOKUP(CU$3,'Inputs  Base0'!$C$197:$BJ$198,2)*'Inputs  Base0'!$H$116</f>
        <v>0</v>
      </c>
      <c r="CV31" s="89">
        <f>HLOOKUP(CV$3,'Inputs  Base0'!$C$197:$BJ$198,2)*'Inputs  Base0'!$H$116</f>
        <v>0</v>
      </c>
      <c r="CW31" s="89">
        <f>HLOOKUP(CW$3,'Inputs  Base0'!$C$197:$BJ$198,2)*'Inputs  Base0'!$H$116</f>
        <v>0</v>
      </c>
      <c r="CX31" s="89">
        <f>HLOOKUP(CX$3,'Inputs  Base0'!$C$197:$BJ$198,2)*'Inputs  Base0'!$H$116</f>
        <v>0</v>
      </c>
      <c r="CY31" s="89">
        <f>HLOOKUP(CY$3,'Inputs  Base0'!$C$197:$BJ$198,2)*'Inputs  Base0'!$H$116</f>
        <v>0</v>
      </c>
      <c r="CZ31" s="89">
        <f>HLOOKUP(CZ$3,'Inputs  Base0'!$C$197:$BJ$198,2)*'Inputs  Base0'!$H$116</f>
        <v>0</v>
      </c>
      <c r="DA31" s="89">
        <f>HLOOKUP(DA$3,'Inputs  Base0'!$C$197:$BJ$198,2)*'Inputs  Base0'!$H$116</f>
        <v>0</v>
      </c>
      <c r="DB31" s="89">
        <f>HLOOKUP(DB$3,'Inputs  Base0'!$C$197:$BJ$198,2)*'Inputs  Base0'!$H$116</f>
        <v>0</v>
      </c>
      <c r="DC31" s="89">
        <f>HLOOKUP(DC$3,'Inputs  Base0'!$C$197:$BJ$198,2)*'Inputs  Base0'!$H$116</f>
        <v>0</v>
      </c>
      <c r="DD31" s="89">
        <f>HLOOKUP(DD$3,'Inputs  Base0'!$C$197:$BJ$198,2)*'Inputs  Base0'!$H$116</f>
        <v>0</v>
      </c>
      <c r="DE31" s="89">
        <f>HLOOKUP(DE$3,'Inputs  Base0'!$C$197:$BJ$198,2)*'Inputs  Base0'!$H$116</f>
        <v>0</v>
      </c>
      <c r="DF31" s="89">
        <f>HLOOKUP(DF$3,'Inputs  Base0'!$C$197:$BJ$198,2)*'Inputs  Base0'!$H$116</f>
        <v>0</v>
      </c>
      <c r="DG31" s="89">
        <f>HLOOKUP(DG$3,'Inputs  Base0'!$C$197:$BJ$198,2)*'Inputs  Base0'!$H$116</f>
        <v>0</v>
      </c>
      <c r="DH31" s="89">
        <f>HLOOKUP(DH$3,'Inputs  Base0'!$C$197:$BJ$198,2)*'Inputs  Base0'!$H$116</f>
        <v>0</v>
      </c>
      <c r="DI31" s="89">
        <f>HLOOKUP(DI$3,'Inputs  Base0'!$C$197:$BJ$198,2)*'Inputs  Base0'!$H$116</f>
        <v>0</v>
      </c>
      <c r="DJ31" s="89">
        <f>HLOOKUP(DJ$3,'Inputs  Base0'!$C$197:$BJ$198,2)*'Inputs  Base0'!$H$116</f>
        <v>0</v>
      </c>
      <c r="DK31" s="89">
        <f>HLOOKUP(DK$3,'Inputs  Base0'!$C$197:$BJ$198,2)*'Inputs  Base0'!$H$116</f>
        <v>0</v>
      </c>
      <c r="DL31" s="89">
        <f>HLOOKUP(DL$3,'Inputs  Base0'!$C$197:$BJ$198,2)*'Inputs  Base0'!$H$116</f>
        <v>0</v>
      </c>
      <c r="DM31" s="89">
        <f>HLOOKUP(DM$3,'Inputs  Base0'!$C$197:$BJ$198,2)*'Inputs  Base0'!$H$116</f>
        <v>0</v>
      </c>
      <c r="DN31" s="89">
        <f>HLOOKUP(DN$3,'Inputs  Base0'!$C$197:$BJ$198,2)*'Inputs  Base0'!$H$116</f>
        <v>0</v>
      </c>
      <c r="DO31" s="89">
        <f>HLOOKUP(DO$3,'Inputs  Base0'!$C$197:$BJ$198,2)*'Inputs  Base0'!$H$116</f>
        <v>0</v>
      </c>
      <c r="DP31" s="89">
        <f>HLOOKUP(DP$3,'Inputs  Base0'!$C$197:$BJ$198,2)*'Inputs  Base0'!$H$116</f>
        <v>0</v>
      </c>
    </row>
    <row r="32" spans="1:120" s="189" customFormat="1" ht="14.25" hidden="1" outlineLevel="1">
      <c r="B32" s="190" t="str">
        <f>CONCATENATE('Inputs  Base0'!$A$351,'Inputs  Base0'!$B$116)</f>
        <v>boleto $ - Dptos PLAN 35/55/10</v>
      </c>
      <c r="C32" s="88">
        <f t="shared" si="12"/>
        <v>50116180.762710303</v>
      </c>
      <c r="D32" s="191"/>
      <c r="E32" s="191"/>
      <c r="F32" s="191"/>
      <c r="G32" s="191"/>
      <c r="H32" s="191"/>
      <c r="I32" s="191"/>
      <c r="J32" s="191"/>
      <c r="K32" s="191"/>
      <c r="L32" s="191"/>
      <c r="M32" s="191"/>
      <c r="N32" s="191"/>
      <c r="O32" s="191"/>
      <c r="P32" s="191"/>
      <c r="Q32" s="191"/>
      <c r="R32" s="191"/>
      <c r="S32" s="191"/>
      <c r="T32" s="191"/>
      <c r="U32" s="191"/>
      <c r="V32" s="191"/>
      <c r="W32" s="191"/>
      <c r="X32" s="191"/>
      <c r="Y32" s="191"/>
      <c r="Z32" s="191"/>
      <c r="AA32" s="191"/>
      <c r="AB32" s="191"/>
      <c r="AC32" s="89">
        <f>+AC29*'Inputs  Base0'!$E$150</f>
        <v>1536823.0280074968</v>
      </c>
      <c r="AD32" s="89">
        <f>+AD29*'Inputs  Base0'!$E$150</f>
        <v>1536823.0280074968</v>
      </c>
      <c r="AE32" s="89">
        <f>+AE29*'Inputs  Base0'!$E$150</f>
        <v>1536823.0280074968</v>
      </c>
      <c r="AF32" s="89">
        <f>+AF29*'Inputs  Base0'!$E$150</f>
        <v>1536823.0280074968</v>
      </c>
      <c r="AG32" s="89">
        <f>+AG29*'Inputs  Base0'!$E$150</f>
        <v>1670459.8130516275</v>
      </c>
      <c r="AH32" s="89">
        <f>+AH29*'Inputs  Base0'!$E$150</f>
        <v>1670459.8130516275</v>
      </c>
      <c r="AI32" s="89">
        <f>+AI29*'Inputs  Base0'!$E$150</f>
        <v>1431822.6969013948</v>
      </c>
      <c r="AJ32" s="89">
        <f>+AJ29*'Inputs  Base0'!$E$150</f>
        <v>1431822.6969013948</v>
      </c>
      <c r="AK32" s="89">
        <f>+AK29*'Inputs  Base0'!$E$150</f>
        <v>1431822.6969013948</v>
      </c>
      <c r="AL32" s="89">
        <f>+AL29*'Inputs  Base0'!$E$150</f>
        <v>1431822.6969013948</v>
      </c>
      <c r="AM32" s="89">
        <f>+AM29*'Inputs  Base0'!$E$150</f>
        <v>1431822.6969013948</v>
      </c>
      <c r="AN32" s="89">
        <f>+AN29*'Inputs  Base0'!$E$150</f>
        <v>1431822.6969013948</v>
      </c>
      <c r="AO32" s="89">
        <f>+AO29*'Inputs  Base0'!$E$150</f>
        <v>1193185.5807511623</v>
      </c>
      <c r="AP32" s="89">
        <f>+AP29*'Inputs  Base0'!$E$150</f>
        <v>1193185.5807511623</v>
      </c>
      <c r="AQ32" s="89">
        <f>+AQ29*'Inputs  Base0'!$E$150</f>
        <v>1193185.5807511623</v>
      </c>
      <c r="AR32" s="89">
        <f>+AR29*'Inputs  Base0'!$E$150</f>
        <v>1193185.5807511623</v>
      </c>
      <c r="AS32" s="89">
        <f>+AS29*'Inputs  Base0'!$E$150</f>
        <v>1193185.5807511623</v>
      </c>
      <c r="AT32" s="89">
        <f>+AT29*'Inputs  Base0'!$E$150</f>
        <v>1193185.5807511623</v>
      </c>
      <c r="AU32" s="89">
        <f>+AU29*'Inputs  Base0'!$E$150</f>
        <v>1431822.6969013948</v>
      </c>
      <c r="AV32" s="89">
        <f>+AV29*'Inputs  Base0'!$E$150</f>
        <v>1431822.6969013948</v>
      </c>
      <c r="AW32" s="89">
        <f>+AW29*'Inputs  Base0'!$E$150</f>
        <v>1467618.2643239296</v>
      </c>
      <c r="AX32" s="89">
        <f>+AX29*'Inputs  Base0'!$E$150</f>
        <v>1467618.2643239296</v>
      </c>
      <c r="AY32" s="89">
        <f>+AY29*'Inputs  Base0'!$E$150</f>
        <v>1467618.2643239296</v>
      </c>
      <c r="AZ32" s="89">
        <f>+AZ29*'Inputs  Base0'!$E$150</f>
        <v>1467618.2643239296</v>
      </c>
      <c r="BA32" s="89">
        <f>+BA29*'Inputs  Base0'!$E$150</f>
        <v>1467618.2643239296</v>
      </c>
      <c r="BB32" s="89">
        <f>+BB29*'Inputs  Base0'!$E$150</f>
        <v>1467618.2643239296</v>
      </c>
      <c r="BC32" s="89">
        <f>+BC29*'Inputs  Base0'!$E$150</f>
        <v>1467618.2643239296</v>
      </c>
      <c r="BD32" s="89">
        <f>+BD29*'Inputs  Base0'!$E$150</f>
        <v>1467618.2643239296</v>
      </c>
      <c r="BE32" s="89">
        <f>+BE29*'Inputs  Base0'!$E$150</f>
        <v>1467618.2643239296</v>
      </c>
      <c r="BF32" s="89">
        <f>+BF29*'Inputs  Base0'!$E$150</f>
        <v>1467618.2643239296</v>
      </c>
      <c r="BG32" s="89">
        <f>+BG29*'Inputs  Base0'!$E$150</f>
        <v>1223015.220269941</v>
      </c>
      <c r="BH32" s="89">
        <f>+BH29*'Inputs  Base0'!$E$150</f>
        <v>1223015.220269941</v>
      </c>
      <c r="BI32" s="89">
        <f>+BI29*'Inputs  Base0'!$E$150</f>
        <v>1223015.220269941</v>
      </c>
      <c r="BJ32" s="89">
        <f>+BJ29*'Inputs  Base0'!$E$150</f>
        <v>1223015.220269941</v>
      </c>
      <c r="BK32" s="89">
        <f>+BK29*'Inputs  Base0'!$E$150</f>
        <v>1223015.220269941</v>
      </c>
      <c r="BL32" s="89">
        <f>+BL29*'Inputs  Base0'!$E$150</f>
        <v>1223015.220269941</v>
      </c>
      <c r="BM32" s="89">
        <f>+BM29*'Inputs  Base0'!$E$150</f>
        <v>0</v>
      </c>
      <c r="BN32" s="89">
        <f>+BN29*'Inputs  Base0'!$E$150</f>
        <v>0</v>
      </c>
      <c r="BO32" s="89">
        <f>+BO29*'Inputs  Base0'!$E$150</f>
        <v>0</v>
      </c>
      <c r="BP32" s="89">
        <f>+BP29*'Inputs  Base0'!$E$150</f>
        <v>0</v>
      </c>
      <c r="BQ32" s="89">
        <f>+BQ29*'Inputs  Base0'!$E$150</f>
        <v>0</v>
      </c>
      <c r="BR32" s="89">
        <f>+BR29*'Inputs  Base0'!$E$150</f>
        <v>0</v>
      </c>
      <c r="BS32" s="89">
        <f>+BS29*'Inputs  Base0'!$E$150</f>
        <v>0</v>
      </c>
      <c r="BT32" s="89">
        <f>+BT29*'Inputs  Base0'!$E$150</f>
        <v>0</v>
      </c>
      <c r="BU32" s="89">
        <f>+BU29*'Inputs  Base0'!$E$150</f>
        <v>0</v>
      </c>
      <c r="BV32" s="89">
        <f>+BV29*'Inputs  Base0'!$E$150</f>
        <v>0</v>
      </c>
      <c r="BW32" s="89">
        <f>+BW29*'Inputs  Base0'!$E$150</f>
        <v>0</v>
      </c>
      <c r="BX32" s="89">
        <f>+BX29*'Inputs  Base0'!$E$150</f>
        <v>0</v>
      </c>
      <c r="BY32" s="89">
        <f>+BY29*'Inputs  Base0'!$E$150</f>
        <v>0</v>
      </c>
      <c r="BZ32" s="89">
        <f>+BZ29*'Inputs  Base0'!$E$150</f>
        <v>0</v>
      </c>
      <c r="CA32" s="89">
        <f>+CA29*'Inputs  Base0'!$E$150</f>
        <v>0</v>
      </c>
      <c r="CB32" s="89">
        <f>+CB29*'Inputs  Base0'!$E$150</f>
        <v>0</v>
      </c>
      <c r="CC32" s="89">
        <f>+CC29*'Inputs  Base0'!$E$150</f>
        <v>0</v>
      </c>
      <c r="CD32" s="89">
        <f>+CD29*'Inputs  Base0'!$E$150</f>
        <v>0</v>
      </c>
      <c r="CE32" s="89">
        <f>+CE29*'Inputs  Base0'!$E$150</f>
        <v>0</v>
      </c>
      <c r="CF32" s="89">
        <f>+CF29*'Inputs  Base0'!$E$150</f>
        <v>0</v>
      </c>
      <c r="CG32" s="89">
        <f>+CG29*'Inputs  Base0'!$E$150</f>
        <v>0</v>
      </c>
      <c r="CH32" s="89">
        <f>+CH29*'Inputs  Base0'!$E$150</f>
        <v>0</v>
      </c>
      <c r="CI32" s="89">
        <f>+CI29*'Inputs  Base0'!$E$150</f>
        <v>0</v>
      </c>
      <c r="CJ32" s="89">
        <f>+CJ29*'Inputs  Base0'!$E$150</f>
        <v>0</v>
      </c>
      <c r="CK32" s="89">
        <f>+CK29*'Inputs  Base0'!$E$150</f>
        <v>0</v>
      </c>
      <c r="CL32" s="89">
        <f>+CL29*'Inputs  Base0'!$E$150</f>
        <v>0</v>
      </c>
      <c r="CM32" s="89">
        <f>+CM29*'Inputs  Base0'!$E$150</f>
        <v>0</v>
      </c>
      <c r="CN32" s="89">
        <f>+CN29*'Inputs  Base0'!$E$150</f>
        <v>0</v>
      </c>
      <c r="CO32" s="89">
        <f>+CO29*'Inputs  Base0'!$E$150</f>
        <v>0</v>
      </c>
      <c r="CP32" s="89">
        <f>+CP29*'Inputs  Base0'!$E$150</f>
        <v>0</v>
      </c>
      <c r="CQ32" s="89">
        <f>+CQ29*'Inputs  Base0'!$E$150</f>
        <v>0</v>
      </c>
      <c r="CR32" s="89">
        <f>+CR29*'Inputs  Base0'!$E$150</f>
        <v>0</v>
      </c>
      <c r="CS32" s="89">
        <f>+CS29*'Inputs  Base0'!$E$150</f>
        <v>0</v>
      </c>
      <c r="CT32" s="89">
        <f>+CT29*'Inputs  Base0'!$E$150</f>
        <v>0</v>
      </c>
      <c r="CU32" s="89">
        <f>+CU29*'Inputs  Base0'!$E$150</f>
        <v>0</v>
      </c>
      <c r="CV32" s="89">
        <f>+CV29*'Inputs  Base0'!$E$150</f>
        <v>0</v>
      </c>
      <c r="CW32" s="89">
        <f>+CW29*'Inputs  Base0'!$E$150</f>
        <v>0</v>
      </c>
      <c r="CX32" s="89">
        <f>+CX29*'Inputs  Base0'!$E$150</f>
        <v>0</v>
      </c>
      <c r="CY32" s="89">
        <f>+CY29*'Inputs  Base0'!$E$150</f>
        <v>0</v>
      </c>
      <c r="CZ32" s="89">
        <f>+CZ29*'Inputs  Base0'!$E$150</f>
        <v>0</v>
      </c>
      <c r="DA32" s="89">
        <f>+DA29*'Inputs  Base0'!$E$150</f>
        <v>0</v>
      </c>
      <c r="DB32" s="89">
        <f>+DB29*'Inputs  Base0'!$E$150</f>
        <v>0</v>
      </c>
      <c r="DC32" s="89">
        <f>+DC29*'Inputs  Base0'!$E$150</f>
        <v>0</v>
      </c>
      <c r="DD32" s="89">
        <f>+DD29*'Inputs  Base0'!$E$150</f>
        <v>0</v>
      </c>
      <c r="DE32" s="89">
        <f>+DE29*'Inputs  Base0'!$E$150</f>
        <v>0</v>
      </c>
      <c r="DF32" s="89">
        <f>+DF29*'Inputs  Base0'!$E$150</f>
        <v>0</v>
      </c>
      <c r="DG32" s="89">
        <f>+DG29*'Inputs  Base0'!$E$150</f>
        <v>0</v>
      </c>
      <c r="DH32" s="89">
        <f>+DH29*'Inputs  Base0'!$E$150</f>
        <v>0</v>
      </c>
      <c r="DI32" s="89">
        <f>+DI29*'Inputs  Base0'!$E$150</f>
        <v>0</v>
      </c>
      <c r="DJ32" s="89">
        <f>+DJ29*'Inputs  Base0'!$E$150</f>
        <v>0</v>
      </c>
      <c r="DK32" s="89">
        <f>+DK29*'Inputs  Base0'!$E$150</f>
        <v>0</v>
      </c>
      <c r="DL32" s="89">
        <f>+DL29*'Inputs  Base0'!$E$150</f>
        <v>0</v>
      </c>
      <c r="DM32" s="89">
        <f>+DM29*'Inputs  Base0'!$E$150</f>
        <v>0</v>
      </c>
      <c r="DN32" s="89">
        <f>+DN29*'Inputs  Base0'!$E$150</f>
        <v>0</v>
      </c>
      <c r="DO32" s="89">
        <f>+DO29*'Inputs  Base0'!$E$150</f>
        <v>0</v>
      </c>
      <c r="DP32" s="89">
        <f>+DP29*'Inputs  Base0'!$E$150</f>
        <v>0</v>
      </c>
    </row>
    <row r="33" spans="1:120" s="189" customFormat="1" ht="14.25" hidden="1" outlineLevel="1">
      <c r="B33" s="190" t="str">
        <f>CONCATENATE('Inputs  Base0'!$A$352,'Inputs  Base0'!$B$116)</f>
        <v>cuotas pre-entrega $ - Dptos PLAN 35/55/10</v>
      </c>
      <c r="C33" s="88">
        <f t="shared" si="12"/>
        <v>78753998.341401935</v>
      </c>
      <c r="D33" s="191"/>
      <c r="E33" s="191"/>
      <c r="F33" s="191"/>
      <c r="G33" s="191"/>
      <c r="H33" s="191"/>
      <c r="I33" s="191"/>
      <c r="J33" s="191"/>
      <c r="K33" s="191"/>
      <c r="L33" s="191"/>
      <c r="M33" s="191"/>
      <c r="N33" s="191"/>
      <c r="O33" s="191"/>
      <c r="P33" s="191"/>
      <c r="Q33" s="191"/>
      <c r="R33" s="191"/>
      <c r="S33" s="191"/>
      <c r="T33" s="191"/>
      <c r="U33" s="191"/>
      <c r="V33" s="191"/>
      <c r="W33" s="191"/>
      <c r="X33" s="191"/>
      <c r="Y33" s="191"/>
      <c r="Z33" s="191"/>
      <c r="AA33" s="191"/>
      <c r="AB33" s="191"/>
      <c r="AC33" s="89">
        <v>0</v>
      </c>
      <c r="AD33" s="89">
        <f>IFERROR((AC29/AC$352*'Inputs  Base0'!$E$152)+'CF+EERR  Base0'!AC33,0)</f>
        <v>67083.544873343126</v>
      </c>
      <c r="AE33" s="89">
        <f>IFERROR((AD29/AD$352*'Inputs  Base0'!$E$152)+'CF+EERR  Base0'!AD33,0)</f>
        <v>136083.76245735318</v>
      </c>
      <c r="AF33" s="89">
        <f>IFERROR((AE29/AE$352*'Inputs  Base0'!$E$152)+'CF+EERR  Base0'!AE33,0)</f>
        <v>207113.39820559885</v>
      </c>
      <c r="AG33" s="89">
        <f>IFERROR((AF29/AF$352*'Inputs  Base0'!$E$152)+'CF+EERR  Base0'!AF33,0)</f>
        <v>280295.44715833681</v>
      </c>
      <c r="AH33" s="89">
        <f>IFERROR((AG29/AG$352*'Inputs  Base0'!$E$152)+'CF+EERR  Base0'!AG33,0)</f>
        <v>362326.95583497925</v>
      </c>
      <c r="AI33" s="89">
        <f>IFERROR((AH29/AH$352*'Inputs  Base0'!$E$152)+'CF+EERR  Base0'!AH33,0)</f>
        <v>447004.64221086819</v>
      </c>
      <c r="AJ33" s="89">
        <f>IFERROR((AI29/AI$352*'Inputs  Base0'!$E$152)+'CF+EERR  Base0'!AI33,0)</f>
        <v>522004.87871522695</v>
      </c>
      <c r="AK33" s="89">
        <f>IFERROR((AJ29/AJ$352*'Inputs  Base0'!$E$152)+'CF+EERR  Base0'!AJ33,0)</f>
        <v>599591.33027146012</v>
      </c>
      <c r="AL33" s="89">
        <f>IFERROR((AK29/AK$352*'Inputs  Base0'!$E$152)+'CF+EERR  Base0'!AK33,0)</f>
        <v>679948.72652613022</v>
      </c>
      <c r="AM33" s="89">
        <f>IFERROR((AL29/AL$352*'Inputs  Base0'!$E$152)+'CF+EERR  Base0'!AL33,0)</f>
        <v>763282.32264208444</v>
      </c>
      <c r="AN33" s="89">
        <f>IFERROR((AM29/AM$352*'Inputs  Base0'!$E$152)+'CF+EERR  Base0'!AM33,0)</f>
        <v>849821.05707019079</v>
      </c>
      <c r="AO33" s="89">
        <f>IFERROR((AN29/AN$352*'Inputs  Base0'!$E$152)+'CF+EERR  Base0'!AN33,0)</f>
        <v>939821.3408754213</v>
      </c>
      <c r="AP33" s="89">
        <f>IFERROR((AO29/AO$352*'Inputs  Base0'!$E$152)+'CF+EERR  Base0'!AO33,0)</f>
        <v>1017946.5872341284</v>
      </c>
      <c r="AQ33" s="89">
        <f>IFERROR((AP29/AP$352*'Inputs  Base0'!$E$152)+'CF+EERR  Base0'!AP33,0)</f>
        <v>1099468.5834345184</v>
      </c>
      <c r="AR33" s="89">
        <f>IFERROR((AQ29/AQ$352*'Inputs  Base0'!$E$152)+'CF+EERR  Base0'!AQ33,0)</f>
        <v>1184696.1249167444</v>
      </c>
      <c r="AS33" s="89">
        <f>IFERROR((AR29/AR$352*'Inputs  Base0'!$E$152)+'CF+EERR  Base0'!AR33,0)</f>
        <v>1273982.1207552669</v>
      </c>
      <c r="AT33" s="89">
        <f>IFERROR((AS29/AS$352*'Inputs  Base0'!$E$152)+'CF+EERR  Base0'!AS33,0)</f>
        <v>1367732.4163857154</v>
      </c>
      <c r="AU33" s="89">
        <f>IFERROR((AT29/AT$352*'Inputs  Base0'!$E$152)+'CF+EERR  Base0'!AT33,0)</f>
        <v>1466416.9381019769</v>
      </c>
      <c r="AV33" s="89">
        <f>IFERROR((AU29/AU$352*'Inputs  Base0'!$E$152)+'CF+EERR  Base0'!AU33,0)</f>
        <v>1591417.3322759082</v>
      </c>
      <c r="AW33" s="89">
        <f>IFERROR((AV29/AV$352*'Inputs  Base0'!$E$152)+'CF+EERR  Base0'!AV33,0)</f>
        <v>1723770.690813012</v>
      </c>
      <c r="AX33" s="89">
        <f>IFERROR((AW29/AW$352*'Inputs  Base0'!$E$152)+'CF+EERR  Base0'!AW33,0)</f>
        <v>1867911.7703448264</v>
      </c>
      <c r="AY33" s="89">
        <f>IFERROR((AX29/AX$352*'Inputs  Base0'!$E$152)+'CF+EERR  Base0'!AX33,0)</f>
        <v>2021662.2551787619</v>
      </c>
      <c r="AZ33" s="89">
        <f>IFERROR((AY29/AY$352*'Inputs  Base0'!$E$152)+'CF+EERR  Base0'!AY33,0)</f>
        <v>2186394.9175008358</v>
      </c>
      <c r="BA33" s="89">
        <f>IFERROR((AZ29/AZ$352*'Inputs  Base0'!$E$152)+'CF+EERR  Base0'!AZ33,0)</f>
        <v>2363799.3230784535</v>
      </c>
      <c r="BB33" s="89">
        <f>IFERROR((BA29/BA$352*'Inputs  Base0'!$E$152)+'CF+EERR  Base0'!BA33,0)</f>
        <v>2555987.4291208731</v>
      </c>
      <c r="BC33" s="89">
        <f>IFERROR((BB29/BB$352*'Inputs  Base0'!$E$152)+'CF+EERR  Base0'!BB33,0)</f>
        <v>2765647.181167149</v>
      </c>
      <c r="BD33" s="89">
        <f>IFERROR((BC29/BC$352*'Inputs  Base0'!$E$152)+'CF+EERR  Base0'!BC33,0)</f>
        <v>2996272.9084180524</v>
      </c>
      <c r="BE33" s="89">
        <f>IFERROR((BD29/BD$352*'Inputs  Base0'!$E$152)+'CF+EERR  Base0'!BD33,0)</f>
        <v>3252523.7164746113</v>
      </c>
      <c r="BF33" s="89">
        <f>IFERROR((BE29/BE$352*'Inputs  Base0'!$E$152)+'CF+EERR  Base0'!BE33,0)</f>
        <v>3540805.8755382402</v>
      </c>
      <c r="BG33" s="89">
        <f>IFERROR((BF29/BF$352*'Inputs  Base0'!$E$152)+'CF+EERR  Base0'!BF33,0)</f>
        <v>3870271.2001823876</v>
      </c>
      <c r="BH33" s="89">
        <f>IFERROR((BG29/BG$352*'Inputs  Base0'!$E$152)+'CF+EERR  Base0'!BG33,0)</f>
        <v>4190584.7102530864</v>
      </c>
      <c r="BI33" s="89">
        <f>IFERROR((BH29/BH$352*'Inputs  Base0'!$E$152)+'CF+EERR  Base0'!BH33,0)</f>
        <v>4574960.9223379251</v>
      </c>
      <c r="BJ33" s="89">
        <f>IFERROR((BI29/BI$352*'Inputs  Base0'!$E$152)+'CF+EERR  Base0'!BI33,0)</f>
        <v>5055431.1874439735</v>
      </c>
      <c r="BK33" s="89">
        <f>IFERROR((BJ29/BJ$352*'Inputs  Base0'!$E$152)+'CF+EERR  Base0'!BJ33,0)</f>
        <v>5696058.2075853711</v>
      </c>
      <c r="BL33" s="89">
        <f>IFERROR((BK29/BK$352*'Inputs  Base0'!$E$152)+'CF+EERR  Base0'!BK33,0)</f>
        <v>6656998.737797468</v>
      </c>
      <c r="BM33" s="89">
        <f>IFERROR((BL29/BL$352*'Inputs  Base0'!$E$152)+'CF+EERR  Base0'!BL33,0)</f>
        <v>8578879.7982216608</v>
      </c>
      <c r="BN33" s="89">
        <f>IFERROR((BM29/BM$352*'Inputs  Base0'!$E$152)+'CF+EERR  Base0'!BM33,0)</f>
        <v>0</v>
      </c>
      <c r="BO33" s="89">
        <f>IFERROR((BN29/BN$352*'Inputs  Base0'!$E$152)+'CF+EERR  Base0'!BN33,0)</f>
        <v>0</v>
      </c>
      <c r="BP33" s="89">
        <f>IFERROR((BO29/BO$352*'Inputs  Base0'!$E$152)+'CF+EERR  Base0'!BO33,0)</f>
        <v>0</v>
      </c>
      <c r="BQ33" s="89">
        <f>IFERROR((BP29/BP$352*'Inputs  Base0'!$E$152)+'CF+EERR  Base0'!BP33,0)</f>
        <v>0</v>
      </c>
      <c r="BR33" s="89">
        <f>IFERROR((BQ29/BQ$352*'Inputs  Base0'!$E$152)+'CF+EERR  Base0'!BQ33,0)</f>
        <v>0</v>
      </c>
      <c r="BS33" s="89">
        <f>IFERROR((BR29/BR$352*'Inputs  Base0'!$E$152)+'CF+EERR  Base0'!BR33,0)</f>
        <v>0</v>
      </c>
      <c r="BT33" s="89">
        <f>IFERROR((BS29/BS$352*'Inputs  Base0'!$E$152)+'CF+EERR  Base0'!BS33,0)</f>
        <v>0</v>
      </c>
      <c r="BU33" s="89">
        <f>IFERROR((BT29/BT$352*'Inputs  Base0'!$E$152)+'CF+EERR  Base0'!BT33,0)</f>
        <v>0</v>
      </c>
      <c r="BV33" s="89">
        <f>IFERROR((BU29/BU$352*'Inputs  Base0'!$E$152)+'CF+EERR  Base0'!BU33,0)</f>
        <v>0</v>
      </c>
      <c r="BW33" s="89">
        <f>IFERROR((BV29/BV$352*'Inputs  Base0'!$E$152)+'CF+EERR  Base0'!BV33,0)</f>
        <v>0</v>
      </c>
      <c r="BX33" s="89">
        <f>IFERROR((BW29/BW$352*'Inputs  Base0'!$E$152)+'CF+EERR  Base0'!BW33,0)</f>
        <v>0</v>
      </c>
      <c r="BY33" s="89">
        <f>IFERROR((BX29/BX$352*'Inputs  Base0'!$E$152)+'CF+EERR  Base0'!BX33,0)</f>
        <v>0</v>
      </c>
      <c r="BZ33" s="89">
        <f>IFERROR((BY29/BY$352*'Inputs  Base0'!$E$152)+'CF+EERR  Base0'!BY33,0)</f>
        <v>0</v>
      </c>
      <c r="CA33" s="89">
        <f>IFERROR((BZ29/BZ$352*'Inputs  Base0'!$E$152)+'CF+EERR  Base0'!BZ33,0)</f>
        <v>0</v>
      </c>
      <c r="CB33" s="89">
        <f>IFERROR((CA29/CA$352*'Inputs  Base0'!$E$152)+'CF+EERR  Base0'!CA33,0)</f>
        <v>0</v>
      </c>
      <c r="CC33" s="89">
        <f>IFERROR((CB29/CB$352*'Inputs  Base0'!$E$152)+'CF+EERR  Base0'!CB33,0)</f>
        <v>0</v>
      </c>
      <c r="CD33" s="89">
        <f>IFERROR((CC29/CC$352*'Inputs  Base0'!$E$152)+'CF+EERR  Base0'!CC33,0)</f>
        <v>0</v>
      </c>
      <c r="CE33" s="89">
        <f>IFERROR((CD29/CD$352*'Inputs  Base0'!$E$152)+'CF+EERR  Base0'!CD33,0)</f>
        <v>0</v>
      </c>
      <c r="CF33" s="89">
        <f>IFERROR((CE29/CE$352*'Inputs  Base0'!$E$152)+'CF+EERR  Base0'!CE33,0)</f>
        <v>0</v>
      </c>
      <c r="CG33" s="89">
        <f>IFERROR((CF29/CF$352*'Inputs  Base0'!$E$152)+'CF+EERR  Base0'!CF33,0)</f>
        <v>0</v>
      </c>
      <c r="CH33" s="89">
        <f>IFERROR((CG29/CG$352*'Inputs  Base0'!$E$152)+'CF+EERR  Base0'!CG33,0)</f>
        <v>0</v>
      </c>
      <c r="CI33" s="89">
        <f>IFERROR((CH29/CH$352*'Inputs  Base0'!$E$152)+'CF+EERR  Base0'!CH33,0)</f>
        <v>0</v>
      </c>
      <c r="CJ33" s="89">
        <f>IFERROR((CI29/CI$352*'Inputs  Base0'!$E$152)+'CF+EERR  Base0'!CI33,0)</f>
        <v>0</v>
      </c>
      <c r="CK33" s="89">
        <f>IFERROR((CJ29/CJ$352*'Inputs  Base0'!$E$152)+'CF+EERR  Base0'!CJ33,0)</f>
        <v>0</v>
      </c>
      <c r="CL33" s="89">
        <f>IFERROR((CK29/CK$352*'Inputs  Base0'!$E$152)+'CF+EERR  Base0'!CK33,0)</f>
        <v>0</v>
      </c>
      <c r="CM33" s="89">
        <f>IFERROR((CL29/CL$352*'Inputs  Base0'!$E$152)+'CF+EERR  Base0'!CL33,0)</f>
        <v>0</v>
      </c>
      <c r="CN33" s="89">
        <f>IFERROR((CM29/CM$352*'Inputs  Base0'!$E$152)+'CF+EERR  Base0'!CM33,0)</f>
        <v>0</v>
      </c>
      <c r="CO33" s="89">
        <f>IFERROR((CN29/CN$352*'Inputs  Base0'!$E$152)+'CF+EERR  Base0'!CN33,0)</f>
        <v>0</v>
      </c>
      <c r="CP33" s="89">
        <f>IFERROR((CO29/CO$352*'Inputs  Base0'!$E$152)+'CF+EERR  Base0'!CO33,0)</f>
        <v>0</v>
      </c>
      <c r="CQ33" s="89">
        <f>IFERROR((CP29/CP$352*'Inputs  Base0'!$E$152)+'CF+EERR  Base0'!CP33,0)</f>
        <v>0</v>
      </c>
      <c r="CR33" s="89">
        <f>IFERROR((CQ29/CQ$352*'Inputs  Base0'!$E$152)+'CF+EERR  Base0'!CQ33,0)</f>
        <v>0</v>
      </c>
      <c r="CS33" s="89">
        <f>IFERROR((CR29/CR$352*'Inputs  Base0'!$E$152)+'CF+EERR  Base0'!CR33,0)</f>
        <v>0</v>
      </c>
      <c r="CT33" s="89">
        <f>IFERROR((CS29/CS$352*'Inputs  Base0'!$E$152)+'CF+EERR  Base0'!CS33,0)</f>
        <v>0</v>
      </c>
      <c r="CU33" s="89">
        <f>IFERROR((CT29/CT$352*'Inputs  Base0'!$E$152)+'CF+EERR  Base0'!CT33,0)</f>
        <v>0</v>
      </c>
      <c r="CV33" s="89">
        <f>IFERROR((CU29/CU$352*'Inputs  Base0'!$E$152)+'CF+EERR  Base0'!CU33,0)</f>
        <v>0</v>
      </c>
      <c r="CW33" s="89">
        <f>IFERROR((CV29/CV$352*'Inputs  Base0'!$E$152)+'CF+EERR  Base0'!CV33,0)</f>
        <v>0</v>
      </c>
      <c r="CX33" s="89">
        <f>IFERROR((CW29/CW$352*'Inputs  Base0'!$E$152)+'CF+EERR  Base0'!CW33,0)</f>
        <v>0</v>
      </c>
      <c r="CY33" s="89">
        <f>IFERROR((CX29/CX$352*'Inputs  Base0'!$E$152)+'CF+EERR  Base0'!CX33,0)</f>
        <v>0</v>
      </c>
      <c r="CZ33" s="89">
        <f>IFERROR((CY29/CY$352*'Inputs  Base0'!$E$152)+'CF+EERR  Base0'!CY33,0)</f>
        <v>0</v>
      </c>
      <c r="DA33" s="89">
        <f>IFERROR((CZ29/CZ$352*'Inputs  Base0'!$E$152)+'CF+EERR  Base0'!CZ33,0)</f>
        <v>0</v>
      </c>
      <c r="DB33" s="89">
        <f>IFERROR((DA29/DA$352*'Inputs  Base0'!$E$152)+'CF+EERR  Base0'!DA33,0)</f>
        <v>0</v>
      </c>
      <c r="DC33" s="89">
        <f>IFERROR((DB29/DB$352*'Inputs  Base0'!$E$152)+'CF+EERR  Base0'!DB33,0)</f>
        <v>0</v>
      </c>
      <c r="DD33" s="89">
        <f>IFERROR((DC29/DC$352*'Inputs  Base0'!$E$152)+'CF+EERR  Base0'!DC33,0)</f>
        <v>0</v>
      </c>
      <c r="DE33" s="89">
        <f>IFERROR((DD29/DD$352*'Inputs  Base0'!$E$152)+'CF+EERR  Base0'!DD33,0)</f>
        <v>0</v>
      </c>
      <c r="DF33" s="89">
        <f>IFERROR((DE29/DE$352*'Inputs  Base0'!$E$152)+'CF+EERR  Base0'!DE33,0)</f>
        <v>0</v>
      </c>
      <c r="DG33" s="89">
        <f>IFERROR((DF29/DF$352*'Inputs  Base0'!$E$152)+'CF+EERR  Base0'!DF33,0)</f>
        <v>0</v>
      </c>
      <c r="DH33" s="89">
        <f>IFERROR((DG29/DG$352*'Inputs  Base0'!$E$152)+'CF+EERR  Base0'!DG33,0)</f>
        <v>0</v>
      </c>
      <c r="DI33" s="89">
        <f>IFERROR((DH29/DH$352*'Inputs  Base0'!$E$152)+'CF+EERR  Base0'!DH33,0)</f>
        <v>0</v>
      </c>
      <c r="DJ33" s="89">
        <f>IFERROR((DI29/DI$352*'Inputs  Base0'!$E$152)+'CF+EERR  Base0'!DI33,0)</f>
        <v>0</v>
      </c>
      <c r="DK33" s="89">
        <f>IFERROR((DJ29/DJ$352*'Inputs  Base0'!$E$152)+'CF+EERR  Base0'!DJ33,0)</f>
        <v>0</v>
      </c>
      <c r="DL33" s="89">
        <f>IFERROR((DK29/DK$352*'Inputs  Base0'!$E$152)+'CF+EERR  Base0'!DK33,0)</f>
        <v>0</v>
      </c>
      <c r="DM33" s="89">
        <f>IFERROR((DL29/DL$352*'Inputs  Base0'!$E$152)+'CF+EERR  Base0'!DL33,0)</f>
        <v>0</v>
      </c>
      <c r="DN33" s="89">
        <f>IFERROR((DM29/DM$352*'Inputs  Base0'!$E$152)+'CF+EERR  Base0'!DM33,0)</f>
        <v>0</v>
      </c>
      <c r="DO33" s="89">
        <f>IFERROR((DN29/DN$352*'Inputs  Base0'!$E$152)+'CF+EERR  Base0'!DN33,0)</f>
        <v>0</v>
      </c>
      <c r="DP33" s="89">
        <f>IFERROR((DO29/DO$352*'Inputs  Base0'!$E$152)+'CF+EERR  Base0'!DO33,0)</f>
        <v>0</v>
      </c>
    </row>
    <row r="34" spans="1:120" s="189" customFormat="1" ht="14.25" hidden="1" outlineLevel="2">
      <c r="B34" s="190" t="str">
        <f>CONCATENATE('Inputs  Base0'!$A$353,'Inputs  Base0'!$B$116)</f>
        <v>unidades entregadas - Dptos PLAN 35/55/10</v>
      </c>
      <c r="C34" s="88">
        <f t="shared" si="12"/>
        <v>15.633333333333331</v>
      </c>
      <c r="D34" s="191"/>
      <c r="E34" s="191"/>
      <c r="F34" s="191"/>
      <c r="G34" s="191"/>
      <c r="H34" s="191"/>
      <c r="I34" s="191"/>
      <c r="J34" s="191"/>
      <c r="K34" s="191"/>
      <c r="L34" s="191"/>
      <c r="M34" s="191"/>
      <c r="N34" s="191"/>
      <c r="O34" s="191"/>
      <c r="P34" s="191"/>
      <c r="Q34" s="191"/>
      <c r="R34" s="191"/>
      <c r="S34" s="191"/>
      <c r="T34" s="191"/>
      <c r="U34" s="191"/>
      <c r="V34" s="191"/>
      <c r="W34" s="191"/>
      <c r="X34" s="191"/>
      <c r="Y34" s="191"/>
      <c r="Z34" s="191"/>
      <c r="AA34" s="191"/>
      <c r="AB34" s="191"/>
      <c r="AC34" s="89">
        <f>+IF(AC$2='Inputs  Base0'!$J$192,'Inputs  Base0'!$G$116,0)</f>
        <v>0</v>
      </c>
      <c r="AD34" s="89">
        <f>+IF(AD$2='Inputs  Base0'!$J$192,'Inputs  Base0'!$G$116,0)</f>
        <v>0</v>
      </c>
      <c r="AE34" s="89">
        <f>+IF(AE$2='Inputs  Base0'!$J$192,'Inputs  Base0'!$G$116,0)</f>
        <v>0</v>
      </c>
      <c r="AF34" s="89">
        <f>+IF(AF$2='Inputs  Base0'!$J$192,'Inputs  Base0'!$G$116,0)</f>
        <v>0</v>
      </c>
      <c r="AG34" s="89">
        <f>+IF(AG$2='Inputs  Base0'!$J$192,'Inputs  Base0'!$G$116,0)</f>
        <v>0</v>
      </c>
      <c r="AH34" s="89">
        <f>+IF(AH$2='Inputs  Base0'!$J$192,'Inputs  Base0'!$G$116,0)</f>
        <v>0</v>
      </c>
      <c r="AI34" s="89">
        <f>+IF(AI$2='Inputs  Base0'!$J$192,'Inputs  Base0'!$G$116,0)</f>
        <v>0</v>
      </c>
      <c r="AJ34" s="89">
        <f>+IF(AJ$2='Inputs  Base0'!$J$192,'Inputs  Base0'!$G$116,0)</f>
        <v>0</v>
      </c>
      <c r="AK34" s="89">
        <f>+IF(AK$2='Inputs  Base0'!$J$192,'Inputs  Base0'!$G$116,0)</f>
        <v>0</v>
      </c>
      <c r="AL34" s="89">
        <f>+IF(AL$2='Inputs  Base0'!$J$192,'Inputs  Base0'!$G$116,0)</f>
        <v>0</v>
      </c>
      <c r="AM34" s="89">
        <f>+IF(AM$2='Inputs  Base0'!$J$192,'Inputs  Base0'!$G$116,0)</f>
        <v>0</v>
      </c>
      <c r="AN34" s="89">
        <f>+IF(AN$2='Inputs  Base0'!$J$192,'Inputs  Base0'!$G$116,0)</f>
        <v>0</v>
      </c>
      <c r="AO34" s="89">
        <f>+IF(AO$2='Inputs  Base0'!$J$192,'Inputs  Base0'!$G$116,0)</f>
        <v>0</v>
      </c>
      <c r="AP34" s="89">
        <f>+IF(AP$2='Inputs  Base0'!$J$192,'Inputs  Base0'!$G$116,0)</f>
        <v>0</v>
      </c>
      <c r="AQ34" s="89">
        <f>+IF(AQ$2='Inputs  Base0'!$J$192,'Inputs  Base0'!$G$116,0)</f>
        <v>0</v>
      </c>
      <c r="AR34" s="89">
        <f>+IF(AR$2='Inputs  Base0'!$J$192,'Inputs  Base0'!$G$116,0)</f>
        <v>0</v>
      </c>
      <c r="AS34" s="89">
        <f>+IF(AS$2='Inputs  Base0'!$J$192,'Inputs  Base0'!$G$116,0)</f>
        <v>0</v>
      </c>
      <c r="AT34" s="89">
        <f>+IF(AT$2='Inputs  Base0'!$J$192,'Inputs  Base0'!$G$116,0)</f>
        <v>0</v>
      </c>
      <c r="AU34" s="89">
        <f>+IF(AU$2='Inputs  Base0'!$J$192,'Inputs  Base0'!$G$116,0)</f>
        <v>0</v>
      </c>
      <c r="AV34" s="89">
        <f>+IF(AV$2='Inputs  Base0'!$J$192,'Inputs  Base0'!$G$116,0)</f>
        <v>0</v>
      </c>
      <c r="AW34" s="89">
        <f>+IF(AW$2='Inputs  Base0'!$J$192,'Inputs  Base0'!$G$116,0)</f>
        <v>0</v>
      </c>
      <c r="AX34" s="89">
        <f>+IF(AX$2='Inputs  Base0'!$J$192,'Inputs  Base0'!$G$116,0)</f>
        <v>0</v>
      </c>
      <c r="AY34" s="89">
        <f>+IF(AY$2='Inputs  Base0'!$J$192,'Inputs  Base0'!$G$116,0)</f>
        <v>0</v>
      </c>
      <c r="AZ34" s="89">
        <f>+IF(AZ$2='Inputs  Base0'!$J$192,'Inputs  Base0'!$G$116,0)</f>
        <v>0</v>
      </c>
      <c r="BA34" s="89">
        <f>+IF(BA$2='Inputs  Base0'!$J$192,'Inputs  Base0'!$G$116,0)</f>
        <v>0</v>
      </c>
      <c r="BB34" s="89">
        <f>+IF(BB$2='Inputs  Base0'!$J$192,'Inputs  Base0'!$G$116,0)</f>
        <v>0</v>
      </c>
      <c r="BC34" s="89">
        <f>+IF(BC$2='Inputs  Base0'!$J$192,'Inputs  Base0'!$G$116,0)</f>
        <v>0</v>
      </c>
      <c r="BD34" s="89">
        <f>+IF(BD$2='Inputs  Base0'!$J$192,'Inputs  Base0'!$G$116,0)</f>
        <v>0</v>
      </c>
      <c r="BE34" s="89">
        <f>+IF(BE$2='Inputs  Base0'!$J$192,'Inputs  Base0'!$G$116,0)</f>
        <v>0</v>
      </c>
      <c r="BF34" s="89">
        <f>+IF(BF$2='Inputs  Base0'!$J$192,'Inputs  Base0'!$G$116,0)</f>
        <v>0</v>
      </c>
      <c r="BG34" s="89">
        <f>+IF(BG$2='Inputs  Base0'!$J$192,'Inputs  Base0'!$G$116,0)</f>
        <v>0</v>
      </c>
      <c r="BH34" s="89">
        <f>+IF(BH$2='Inputs  Base0'!$J$192,'Inputs  Base0'!$G$116,0)</f>
        <v>0</v>
      </c>
      <c r="BI34" s="89">
        <f>+IF(BI$2='Inputs  Base0'!$J$192,'Inputs  Base0'!$G$116,0)</f>
        <v>0</v>
      </c>
      <c r="BJ34" s="89">
        <f>+IF(BJ$2='Inputs  Base0'!$J$192,'Inputs  Base0'!$G$116,0)</f>
        <v>0</v>
      </c>
      <c r="BK34" s="89">
        <f>+IF(BK$2='Inputs  Base0'!$J$192,'Inputs  Base0'!$G$116,0)</f>
        <v>0</v>
      </c>
      <c r="BL34" s="89">
        <f>+IF(BL$2='Inputs  Base0'!$J$192,'Inputs  Base0'!$G$116,0)</f>
        <v>0</v>
      </c>
      <c r="BM34" s="89">
        <f>+IF(BM$2='Inputs  Base0'!$J$192,'Inputs  Base0'!$G$116,0)</f>
        <v>15.633333333333331</v>
      </c>
      <c r="BN34" s="89">
        <f>+IF(BN$2='Inputs  Base0'!$J$192,'Inputs  Base0'!$G$116,0)</f>
        <v>0</v>
      </c>
      <c r="BO34" s="89">
        <f>+IF(BO$2='Inputs  Base0'!$J$192,'Inputs  Base0'!$G$116,0)</f>
        <v>0</v>
      </c>
      <c r="BP34" s="89">
        <f>+IF(BP$2='Inputs  Base0'!$J$192,'Inputs  Base0'!$G$116,0)</f>
        <v>0</v>
      </c>
      <c r="BQ34" s="89">
        <f>+IF(BQ$2='Inputs  Base0'!$J$192,'Inputs  Base0'!$G$116,0)</f>
        <v>0</v>
      </c>
      <c r="BR34" s="89">
        <f>+IF(BR$2='Inputs  Base0'!$J$192,'Inputs  Base0'!$G$116,0)</f>
        <v>0</v>
      </c>
      <c r="BS34" s="89">
        <f>+IF(BS$2='Inputs  Base0'!$J$192,'Inputs  Base0'!$G$116,0)</f>
        <v>0</v>
      </c>
      <c r="BT34" s="89">
        <f>+IF(BT$2='Inputs  Base0'!$J$192,'Inputs  Base0'!$G$116,0)</f>
        <v>0</v>
      </c>
      <c r="BU34" s="89">
        <f>+IF(BU$2='Inputs  Base0'!$J$192,'Inputs  Base0'!$G$116,0)</f>
        <v>0</v>
      </c>
      <c r="BV34" s="89">
        <f>+IF(BV$2='Inputs  Base0'!$J$192,'Inputs  Base0'!$G$116,0)</f>
        <v>0</v>
      </c>
      <c r="BW34" s="89">
        <f>+IF(BW$2='Inputs  Base0'!$J$192,'Inputs  Base0'!$G$116,0)</f>
        <v>0</v>
      </c>
      <c r="BX34" s="89">
        <f>+IF(BX$2='Inputs  Base0'!$J$192,'Inputs  Base0'!$G$116,0)</f>
        <v>0</v>
      </c>
      <c r="BY34" s="89">
        <f>+IF(BY$2='Inputs  Base0'!$J$192,'Inputs  Base0'!$G$116,0)</f>
        <v>0</v>
      </c>
      <c r="BZ34" s="89">
        <f>+IF(BZ$2='Inputs  Base0'!$J$192,'Inputs  Base0'!$G$116,0)</f>
        <v>0</v>
      </c>
      <c r="CA34" s="89">
        <f>+IF(CA$2='Inputs  Base0'!$J$192,'Inputs  Base0'!$G$116,0)</f>
        <v>0</v>
      </c>
      <c r="CB34" s="89">
        <f>+IF(CB$2='Inputs  Base0'!$J$192,'Inputs  Base0'!$G$116,0)</f>
        <v>0</v>
      </c>
      <c r="CC34" s="89">
        <f>+IF(CC$2='Inputs  Base0'!$J$192,'Inputs  Base0'!$G$116,0)</f>
        <v>0</v>
      </c>
      <c r="CD34" s="89">
        <f>+IF(CD$2='Inputs  Base0'!$J$192,'Inputs  Base0'!$G$116,0)</f>
        <v>0</v>
      </c>
      <c r="CE34" s="89">
        <f>+IF(CE$2='Inputs  Base0'!$J$192,'Inputs  Base0'!$G$116,0)</f>
        <v>0</v>
      </c>
      <c r="CF34" s="89">
        <f>+IF(CF$2='Inputs  Base0'!$J$192,'Inputs  Base0'!$G$116,0)</f>
        <v>0</v>
      </c>
      <c r="CG34" s="89">
        <f>+IF(CG$2='Inputs  Base0'!$J$192,'Inputs  Base0'!$G$116,0)</f>
        <v>0</v>
      </c>
      <c r="CH34" s="89">
        <f>+IF(CH$2='Inputs  Base0'!$J$192,'Inputs  Base0'!$G$116,0)</f>
        <v>0</v>
      </c>
      <c r="CI34" s="89">
        <f>+IF(CI$2='Inputs  Base0'!$J$192,'Inputs  Base0'!$G$116,0)</f>
        <v>0</v>
      </c>
      <c r="CJ34" s="89">
        <f>+IF(CJ$2='Inputs  Base0'!$J$192,'Inputs  Base0'!$G$116,0)</f>
        <v>0</v>
      </c>
      <c r="CK34" s="89">
        <f>+IF(CK$2='Inputs  Base0'!$J$192,'Inputs  Base0'!$G$116,0)</f>
        <v>0</v>
      </c>
      <c r="CL34" s="89">
        <f>+IF(CL$2='Inputs  Base0'!$J$192,'Inputs  Base0'!$G$116,0)</f>
        <v>0</v>
      </c>
      <c r="CM34" s="89">
        <f>+IF(CM$2='Inputs  Base0'!$J$192,'Inputs  Base0'!$G$116,0)</f>
        <v>0</v>
      </c>
      <c r="CN34" s="89">
        <f>+IF(CN$2='Inputs  Base0'!$J$192,'Inputs  Base0'!$G$116,0)</f>
        <v>0</v>
      </c>
      <c r="CO34" s="89">
        <f>+IF(CO$2='Inputs  Base0'!$J$192,'Inputs  Base0'!$G$116,0)</f>
        <v>0</v>
      </c>
      <c r="CP34" s="89">
        <f>+IF(CP$2='Inputs  Base0'!$J$192,'Inputs  Base0'!$G$116,0)</f>
        <v>0</v>
      </c>
      <c r="CQ34" s="89">
        <f>+IF(CQ$2='Inputs  Base0'!$J$192,'Inputs  Base0'!$G$116,0)</f>
        <v>0</v>
      </c>
      <c r="CR34" s="89">
        <f>+IF(CR$2='Inputs  Base0'!$J$192,'Inputs  Base0'!$G$116,0)</f>
        <v>0</v>
      </c>
      <c r="CS34" s="89">
        <f>+IF(CS$2='Inputs  Base0'!$J$192,'Inputs  Base0'!$G$116,0)</f>
        <v>0</v>
      </c>
      <c r="CT34" s="89">
        <f>+IF(CT$2='Inputs  Base0'!$J$192,'Inputs  Base0'!$G$116,0)</f>
        <v>0</v>
      </c>
      <c r="CU34" s="89">
        <f>+IF(CU$2='Inputs  Base0'!$J$192,'Inputs  Base0'!$G$116,0)</f>
        <v>0</v>
      </c>
      <c r="CV34" s="89">
        <f>+IF(CV$2='Inputs  Base0'!$J$192,'Inputs  Base0'!$G$116,0)</f>
        <v>0</v>
      </c>
      <c r="CW34" s="89">
        <f>+IF(CW$2='Inputs  Base0'!$J$192,'Inputs  Base0'!$G$116,0)</f>
        <v>0</v>
      </c>
      <c r="CX34" s="89">
        <f>+IF(CX$2='Inputs  Base0'!$J$192,'Inputs  Base0'!$G$116,0)</f>
        <v>0</v>
      </c>
      <c r="CY34" s="89">
        <f>+IF(CY$2='Inputs  Base0'!$J$192,'Inputs  Base0'!$G$116,0)</f>
        <v>0</v>
      </c>
      <c r="CZ34" s="89">
        <f>+IF(CZ$2='Inputs  Base0'!$J$192,'Inputs  Base0'!$G$116,0)</f>
        <v>0</v>
      </c>
      <c r="DA34" s="89">
        <f>+IF(DA$2='Inputs  Base0'!$J$192,'Inputs  Base0'!$G$116,0)</f>
        <v>0</v>
      </c>
      <c r="DB34" s="89">
        <f>+IF(DB$2='Inputs  Base0'!$J$192,'Inputs  Base0'!$G$116,0)</f>
        <v>0</v>
      </c>
      <c r="DC34" s="89">
        <f>+IF(DC$2='Inputs  Base0'!$J$192,'Inputs  Base0'!$G$116,0)</f>
        <v>0</v>
      </c>
      <c r="DD34" s="89">
        <f>+IF(DD$2='Inputs  Base0'!$J$192,'Inputs  Base0'!$G$116,0)</f>
        <v>0</v>
      </c>
      <c r="DE34" s="89">
        <f>+IF(DE$2='Inputs  Base0'!$J$192,'Inputs  Base0'!$G$116,0)</f>
        <v>0</v>
      </c>
      <c r="DF34" s="89">
        <f>+IF(DF$2='Inputs  Base0'!$J$192,'Inputs  Base0'!$G$116,0)</f>
        <v>0</v>
      </c>
      <c r="DG34" s="89">
        <f>+IF(DG$2='Inputs  Base0'!$J$192,'Inputs  Base0'!$G$116,0)</f>
        <v>0</v>
      </c>
      <c r="DH34" s="89">
        <f>+IF(DH$2='Inputs  Base0'!$J$192,'Inputs  Base0'!$G$116,0)</f>
        <v>0</v>
      </c>
      <c r="DI34" s="89">
        <f>+IF(DI$2='Inputs  Base0'!$J$192,'Inputs  Base0'!$G$116,0)</f>
        <v>0</v>
      </c>
      <c r="DJ34" s="89">
        <f>+IF(DJ$2='Inputs  Base0'!$J$192,'Inputs  Base0'!$G$116,0)</f>
        <v>0</v>
      </c>
      <c r="DK34" s="89">
        <f>+IF(DK$2='Inputs  Base0'!$J$192,'Inputs  Base0'!$G$116,0)</f>
        <v>0</v>
      </c>
      <c r="DL34" s="89">
        <f>+IF(DL$2='Inputs  Base0'!$J$192,'Inputs  Base0'!$G$116,0)</f>
        <v>0</v>
      </c>
      <c r="DM34" s="89">
        <f>+IF(DM$2='Inputs  Base0'!$J$192,'Inputs  Base0'!$G$116,0)</f>
        <v>0</v>
      </c>
      <c r="DN34" s="89">
        <f>+IF(DN$2='Inputs  Base0'!$J$192,'Inputs  Base0'!$G$116,0)</f>
        <v>0</v>
      </c>
      <c r="DO34" s="89">
        <f>+IF(DO$2='Inputs  Base0'!$J$192,'Inputs  Base0'!$G$116,0)</f>
        <v>0</v>
      </c>
      <c r="DP34" s="89">
        <f>+IF(DP$2='Inputs  Base0'!$J$192,'Inputs  Base0'!$G$116,0)</f>
        <v>0</v>
      </c>
    </row>
    <row r="35" spans="1:120" s="189" customFormat="1" ht="14.25" hidden="1" outlineLevel="2">
      <c r="B35" s="190" t="str">
        <f>CONCATENATE('Inputs  Base0'!$A$354,'Inputs  Base0'!$B$116)</f>
        <v>m2 entregados - Dptos PLAN 35/55/10</v>
      </c>
      <c r="C35" s="88">
        <f t="shared" si="12"/>
        <v>930.68616666666708</v>
      </c>
      <c r="D35" s="191"/>
      <c r="E35" s="191"/>
      <c r="F35" s="191"/>
      <c r="G35" s="191"/>
      <c r="H35" s="191"/>
      <c r="I35" s="191"/>
      <c r="J35" s="191"/>
      <c r="K35" s="191"/>
      <c r="L35" s="191"/>
      <c r="M35" s="191"/>
      <c r="N35" s="191"/>
      <c r="O35" s="191"/>
      <c r="P35" s="191"/>
      <c r="Q35" s="191"/>
      <c r="R35" s="191"/>
      <c r="S35" s="191"/>
      <c r="T35" s="191"/>
      <c r="U35" s="191"/>
      <c r="V35" s="191"/>
      <c r="W35" s="191"/>
      <c r="X35" s="191"/>
      <c r="Y35" s="191"/>
      <c r="Z35" s="191"/>
      <c r="AA35" s="191"/>
      <c r="AB35" s="191"/>
      <c r="AC35" s="89">
        <f>+IF(AC$2='Inputs  Base0'!$J$192,'Inputs  Base0'!$H$116,0)</f>
        <v>0</v>
      </c>
      <c r="AD35" s="89">
        <f>+IF(AD$2='Inputs  Base0'!$J$192,'Inputs  Base0'!$H$116,0)</f>
        <v>0</v>
      </c>
      <c r="AE35" s="89">
        <f>+IF(AE$2='Inputs  Base0'!$J$192,'Inputs  Base0'!$H$116,0)</f>
        <v>0</v>
      </c>
      <c r="AF35" s="89">
        <f>+IF(AF$2='Inputs  Base0'!$J$192,'Inputs  Base0'!$H$116,0)</f>
        <v>0</v>
      </c>
      <c r="AG35" s="89">
        <f>+IF(AG$2='Inputs  Base0'!$J$192,'Inputs  Base0'!$H$116,0)</f>
        <v>0</v>
      </c>
      <c r="AH35" s="89">
        <f>+IF(AH$2='Inputs  Base0'!$J$192,'Inputs  Base0'!$H$116,0)</f>
        <v>0</v>
      </c>
      <c r="AI35" s="89">
        <f>+IF(AI$2='Inputs  Base0'!$J$192,'Inputs  Base0'!$H$116,0)</f>
        <v>0</v>
      </c>
      <c r="AJ35" s="89">
        <f>+IF(AJ$2='Inputs  Base0'!$J$192,'Inputs  Base0'!$H$116,0)</f>
        <v>0</v>
      </c>
      <c r="AK35" s="89">
        <f>+IF(AK$2='Inputs  Base0'!$J$192,'Inputs  Base0'!$H$116,0)</f>
        <v>0</v>
      </c>
      <c r="AL35" s="89">
        <f>+IF(AL$2='Inputs  Base0'!$J$192,'Inputs  Base0'!$H$116,0)</f>
        <v>0</v>
      </c>
      <c r="AM35" s="89">
        <f>+IF(AM$2='Inputs  Base0'!$J$192,'Inputs  Base0'!$H$116,0)</f>
        <v>0</v>
      </c>
      <c r="AN35" s="89">
        <f>+IF(AN$2='Inputs  Base0'!$J$192,'Inputs  Base0'!$H$116,0)</f>
        <v>0</v>
      </c>
      <c r="AO35" s="89">
        <f>+IF(AO$2='Inputs  Base0'!$J$192,'Inputs  Base0'!$H$116,0)</f>
        <v>0</v>
      </c>
      <c r="AP35" s="89">
        <f>+IF(AP$2='Inputs  Base0'!$J$192,'Inputs  Base0'!$H$116,0)</f>
        <v>0</v>
      </c>
      <c r="AQ35" s="89">
        <f>+IF(AQ$2='Inputs  Base0'!$J$192,'Inputs  Base0'!$H$116,0)</f>
        <v>0</v>
      </c>
      <c r="AR35" s="89">
        <f>+IF(AR$2='Inputs  Base0'!$J$192,'Inputs  Base0'!$H$116,0)</f>
        <v>0</v>
      </c>
      <c r="AS35" s="89">
        <f>+IF(AS$2='Inputs  Base0'!$J$192,'Inputs  Base0'!$H$116,0)</f>
        <v>0</v>
      </c>
      <c r="AT35" s="89">
        <f>+IF(AT$2='Inputs  Base0'!$J$192,'Inputs  Base0'!$H$116,0)</f>
        <v>0</v>
      </c>
      <c r="AU35" s="89">
        <f>+IF(AU$2='Inputs  Base0'!$J$192,'Inputs  Base0'!$H$116,0)</f>
        <v>0</v>
      </c>
      <c r="AV35" s="89">
        <f>+IF(AV$2='Inputs  Base0'!$J$192,'Inputs  Base0'!$H$116,0)</f>
        <v>0</v>
      </c>
      <c r="AW35" s="89">
        <f>+IF(AW$2='Inputs  Base0'!$J$192,'Inputs  Base0'!$H$116,0)</f>
        <v>0</v>
      </c>
      <c r="AX35" s="89">
        <f>+IF(AX$2='Inputs  Base0'!$J$192,'Inputs  Base0'!$H$116,0)</f>
        <v>0</v>
      </c>
      <c r="AY35" s="89">
        <f>+IF(AY$2='Inputs  Base0'!$J$192,'Inputs  Base0'!$H$116,0)</f>
        <v>0</v>
      </c>
      <c r="AZ35" s="89">
        <f>+IF(AZ$2='Inputs  Base0'!$J$192,'Inputs  Base0'!$H$116,0)</f>
        <v>0</v>
      </c>
      <c r="BA35" s="89">
        <f>+IF(BA$2='Inputs  Base0'!$J$192,'Inputs  Base0'!$H$116,0)</f>
        <v>0</v>
      </c>
      <c r="BB35" s="89">
        <f>+IF(BB$2='Inputs  Base0'!$J$192,'Inputs  Base0'!$H$116,0)</f>
        <v>0</v>
      </c>
      <c r="BC35" s="89">
        <f>+IF(BC$2='Inputs  Base0'!$J$192,'Inputs  Base0'!$H$116,0)</f>
        <v>0</v>
      </c>
      <c r="BD35" s="89">
        <f>+IF(BD$2='Inputs  Base0'!$J$192,'Inputs  Base0'!$H$116,0)</f>
        <v>0</v>
      </c>
      <c r="BE35" s="89">
        <f>+IF(BE$2='Inputs  Base0'!$J$192,'Inputs  Base0'!$H$116,0)</f>
        <v>0</v>
      </c>
      <c r="BF35" s="89">
        <f>+IF(BF$2='Inputs  Base0'!$J$192,'Inputs  Base0'!$H$116,0)</f>
        <v>0</v>
      </c>
      <c r="BG35" s="89">
        <f>+IF(BG$2='Inputs  Base0'!$J$192,'Inputs  Base0'!$H$116,0)</f>
        <v>0</v>
      </c>
      <c r="BH35" s="89">
        <f>+IF(BH$2='Inputs  Base0'!$J$192,'Inputs  Base0'!$H$116,0)</f>
        <v>0</v>
      </c>
      <c r="BI35" s="89">
        <f>+IF(BI$2='Inputs  Base0'!$J$192,'Inputs  Base0'!$H$116,0)</f>
        <v>0</v>
      </c>
      <c r="BJ35" s="89">
        <f>+IF(BJ$2='Inputs  Base0'!$J$192,'Inputs  Base0'!$H$116,0)</f>
        <v>0</v>
      </c>
      <c r="BK35" s="89">
        <f>+IF(BK$2='Inputs  Base0'!$J$192,'Inputs  Base0'!$H$116,0)</f>
        <v>0</v>
      </c>
      <c r="BL35" s="89">
        <f>+IF(BL$2='Inputs  Base0'!$J$192,'Inputs  Base0'!$H$116,0)</f>
        <v>0</v>
      </c>
      <c r="BM35" s="89">
        <f>+IF(BM$2='Inputs  Base0'!$J$192,'Inputs  Base0'!$H$116,0)</f>
        <v>930.68616666666708</v>
      </c>
      <c r="BN35" s="89">
        <f>+IF(BN$2='Inputs  Base0'!$J$192,'Inputs  Base0'!$H$116,0)</f>
        <v>0</v>
      </c>
      <c r="BO35" s="89">
        <f>+IF(BO$2='Inputs  Base0'!$J$192,'Inputs  Base0'!$H$116,0)</f>
        <v>0</v>
      </c>
      <c r="BP35" s="89">
        <f>+IF(BP$2='Inputs  Base0'!$J$192,'Inputs  Base0'!$H$116,0)</f>
        <v>0</v>
      </c>
      <c r="BQ35" s="89">
        <f>+IF(BQ$2='Inputs  Base0'!$J$192,'Inputs  Base0'!$H$116,0)</f>
        <v>0</v>
      </c>
      <c r="BR35" s="89">
        <f>+IF(BR$2='Inputs  Base0'!$J$192,'Inputs  Base0'!$H$116,0)</f>
        <v>0</v>
      </c>
      <c r="BS35" s="89">
        <f>+IF(BS$2='Inputs  Base0'!$J$192,'Inputs  Base0'!$H$116,0)</f>
        <v>0</v>
      </c>
      <c r="BT35" s="89">
        <f>+IF(BT$2='Inputs  Base0'!$J$192,'Inputs  Base0'!$H$116,0)</f>
        <v>0</v>
      </c>
      <c r="BU35" s="89">
        <f>+IF(BU$2='Inputs  Base0'!$J$192,'Inputs  Base0'!$H$116,0)</f>
        <v>0</v>
      </c>
      <c r="BV35" s="89">
        <f>+IF(BV$2='Inputs  Base0'!$J$192,'Inputs  Base0'!$H$116,0)</f>
        <v>0</v>
      </c>
      <c r="BW35" s="89">
        <f>+IF(BW$2='Inputs  Base0'!$J$192,'Inputs  Base0'!$H$116,0)</f>
        <v>0</v>
      </c>
      <c r="BX35" s="89">
        <f>+IF(BX$2='Inputs  Base0'!$J$192,'Inputs  Base0'!$H$116,0)</f>
        <v>0</v>
      </c>
      <c r="BY35" s="89">
        <f>+IF(BY$2='Inputs  Base0'!$J$192,'Inputs  Base0'!$H$116,0)</f>
        <v>0</v>
      </c>
      <c r="BZ35" s="89">
        <f>+IF(BZ$2='Inputs  Base0'!$J$192,'Inputs  Base0'!$H$116,0)</f>
        <v>0</v>
      </c>
      <c r="CA35" s="89">
        <f>+IF(CA$2='Inputs  Base0'!$J$192,'Inputs  Base0'!$H$116,0)</f>
        <v>0</v>
      </c>
      <c r="CB35" s="89">
        <f>+IF(CB$2='Inputs  Base0'!$J$192,'Inputs  Base0'!$H$116,0)</f>
        <v>0</v>
      </c>
      <c r="CC35" s="89">
        <f>+IF(CC$2='Inputs  Base0'!$J$192,'Inputs  Base0'!$H$116,0)</f>
        <v>0</v>
      </c>
      <c r="CD35" s="89">
        <f>+IF(CD$2='Inputs  Base0'!$J$192,'Inputs  Base0'!$H$116,0)</f>
        <v>0</v>
      </c>
      <c r="CE35" s="89">
        <f>+IF(CE$2='Inputs  Base0'!$J$192,'Inputs  Base0'!$H$116,0)</f>
        <v>0</v>
      </c>
      <c r="CF35" s="89">
        <f>+IF(CF$2='Inputs  Base0'!$J$192,'Inputs  Base0'!$H$116,0)</f>
        <v>0</v>
      </c>
      <c r="CG35" s="89">
        <f>+IF(CG$2='Inputs  Base0'!$J$192,'Inputs  Base0'!$H$116,0)</f>
        <v>0</v>
      </c>
      <c r="CH35" s="89">
        <f>+IF(CH$2='Inputs  Base0'!$J$192,'Inputs  Base0'!$H$116,0)</f>
        <v>0</v>
      </c>
      <c r="CI35" s="89">
        <f>+IF(CI$2='Inputs  Base0'!$J$192,'Inputs  Base0'!$H$116,0)</f>
        <v>0</v>
      </c>
      <c r="CJ35" s="89">
        <f>+IF(CJ$2='Inputs  Base0'!$J$192,'Inputs  Base0'!$H$116,0)</f>
        <v>0</v>
      </c>
      <c r="CK35" s="89">
        <f>+IF(CK$2='Inputs  Base0'!$J$192,'Inputs  Base0'!$H$116,0)</f>
        <v>0</v>
      </c>
      <c r="CL35" s="89">
        <f>+IF(CL$2='Inputs  Base0'!$J$192,'Inputs  Base0'!$H$116,0)</f>
        <v>0</v>
      </c>
      <c r="CM35" s="89">
        <f>+IF(CM$2='Inputs  Base0'!$J$192,'Inputs  Base0'!$H$116,0)</f>
        <v>0</v>
      </c>
      <c r="CN35" s="89">
        <f>+IF(CN$2='Inputs  Base0'!$J$192,'Inputs  Base0'!$H$116,0)</f>
        <v>0</v>
      </c>
      <c r="CO35" s="89">
        <f>+IF(CO$2='Inputs  Base0'!$J$192,'Inputs  Base0'!$H$116,0)</f>
        <v>0</v>
      </c>
      <c r="CP35" s="89">
        <f>+IF(CP$2='Inputs  Base0'!$J$192,'Inputs  Base0'!$H$116,0)</f>
        <v>0</v>
      </c>
      <c r="CQ35" s="89">
        <f>+IF(CQ$2='Inputs  Base0'!$J$192,'Inputs  Base0'!$H$116,0)</f>
        <v>0</v>
      </c>
      <c r="CR35" s="89">
        <f>+IF(CR$2='Inputs  Base0'!$J$192,'Inputs  Base0'!$H$116,0)</f>
        <v>0</v>
      </c>
      <c r="CS35" s="89">
        <f>+IF(CS$2='Inputs  Base0'!$J$192,'Inputs  Base0'!$H$116,0)</f>
        <v>0</v>
      </c>
      <c r="CT35" s="89">
        <f>+IF(CT$2='Inputs  Base0'!$J$192,'Inputs  Base0'!$H$116,0)</f>
        <v>0</v>
      </c>
      <c r="CU35" s="89">
        <f>+IF(CU$2='Inputs  Base0'!$J$192,'Inputs  Base0'!$H$116,0)</f>
        <v>0</v>
      </c>
      <c r="CV35" s="89">
        <f>+IF(CV$2='Inputs  Base0'!$J$192,'Inputs  Base0'!$H$116,0)</f>
        <v>0</v>
      </c>
      <c r="CW35" s="89">
        <f>+IF(CW$2='Inputs  Base0'!$J$192,'Inputs  Base0'!$H$116,0)</f>
        <v>0</v>
      </c>
      <c r="CX35" s="89">
        <f>+IF(CX$2='Inputs  Base0'!$J$192,'Inputs  Base0'!$H$116,0)</f>
        <v>0</v>
      </c>
      <c r="CY35" s="89">
        <f>+IF(CY$2='Inputs  Base0'!$J$192,'Inputs  Base0'!$H$116,0)</f>
        <v>0</v>
      </c>
      <c r="CZ35" s="89">
        <f>+IF(CZ$2='Inputs  Base0'!$J$192,'Inputs  Base0'!$H$116,0)</f>
        <v>0</v>
      </c>
      <c r="DA35" s="89">
        <f>+IF(DA$2='Inputs  Base0'!$J$192,'Inputs  Base0'!$H$116,0)</f>
        <v>0</v>
      </c>
      <c r="DB35" s="89">
        <f>+IF(DB$2='Inputs  Base0'!$J$192,'Inputs  Base0'!$H$116,0)</f>
        <v>0</v>
      </c>
      <c r="DC35" s="89">
        <f>+IF(DC$2='Inputs  Base0'!$J$192,'Inputs  Base0'!$H$116,0)</f>
        <v>0</v>
      </c>
      <c r="DD35" s="89">
        <f>+IF(DD$2='Inputs  Base0'!$J$192,'Inputs  Base0'!$H$116,0)</f>
        <v>0</v>
      </c>
      <c r="DE35" s="89">
        <f>+IF(DE$2='Inputs  Base0'!$J$192,'Inputs  Base0'!$H$116,0)</f>
        <v>0</v>
      </c>
      <c r="DF35" s="89">
        <f>+IF(DF$2='Inputs  Base0'!$J$192,'Inputs  Base0'!$H$116,0)</f>
        <v>0</v>
      </c>
      <c r="DG35" s="89">
        <f>+IF(DG$2='Inputs  Base0'!$J$192,'Inputs  Base0'!$H$116,0)</f>
        <v>0</v>
      </c>
      <c r="DH35" s="89">
        <f>+IF(DH$2='Inputs  Base0'!$J$192,'Inputs  Base0'!$H$116,0)</f>
        <v>0</v>
      </c>
      <c r="DI35" s="89">
        <f>+IF(DI$2='Inputs  Base0'!$J$192,'Inputs  Base0'!$H$116,0)</f>
        <v>0</v>
      </c>
      <c r="DJ35" s="89">
        <f>+IF(DJ$2='Inputs  Base0'!$J$192,'Inputs  Base0'!$H$116,0)</f>
        <v>0</v>
      </c>
      <c r="DK35" s="89">
        <f>+IF(DK$2='Inputs  Base0'!$J$192,'Inputs  Base0'!$H$116,0)</f>
        <v>0</v>
      </c>
      <c r="DL35" s="89">
        <f>+IF(DL$2='Inputs  Base0'!$J$192,'Inputs  Base0'!$H$116,0)</f>
        <v>0</v>
      </c>
      <c r="DM35" s="89">
        <f>+IF(DM$2='Inputs  Base0'!$J$192,'Inputs  Base0'!$H$116,0)</f>
        <v>0</v>
      </c>
      <c r="DN35" s="89">
        <f>+IF(DN$2='Inputs  Base0'!$J$192,'Inputs  Base0'!$H$116,0)</f>
        <v>0</v>
      </c>
      <c r="DO35" s="89">
        <f>+IF(DO$2='Inputs  Base0'!$J$192,'Inputs  Base0'!$H$116,0)</f>
        <v>0</v>
      </c>
      <c r="DP35" s="89">
        <f>+IF(DP$2='Inputs  Base0'!$J$192,'Inputs  Base0'!$H$116,0)</f>
        <v>0</v>
      </c>
    </row>
    <row r="36" spans="1:120" s="189" customFormat="1" ht="14.25" hidden="1" outlineLevel="1">
      <c r="B36" s="190" t="str">
        <f>CONCATENATE('Inputs  Base0'!$A$355,'Inputs  Base0'!$B$116)</f>
        <v>posesión $ - Dptos PLAN 35/55/10</v>
      </c>
      <c r="C36" s="88">
        <f t="shared" si="12"/>
        <v>14318908.78934581</v>
      </c>
      <c r="D36" s="191"/>
      <c r="E36" s="191"/>
      <c r="F36" s="191"/>
      <c r="G36" s="191"/>
      <c r="H36" s="191"/>
      <c r="I36" s="191"/>
      <c r="J36" s="191"/>
      <c r="K36" s="191"/>
      <c r="L36" s="191"/>
      <c r="M36" s="191"/>
      <c r="N36" s="191"/>
      <c r="O36" s="191"/>
      <c r="P36" s="191"/>
      <c r="Q36" s="191"/>
      <c r="R36" s="191"/>
      <c r="S36" s="191"/>
      <c r="T36" s="191"/>
      <c r="U36" s="191"/>
      <c r="V36" s="191"/>
      <c r="W36" s="191"/>
      <c r="X36" s="191"/>
      <c r="Y36" s="191"/>
      <c r="Z36" s="191"/>
      <c r="AA36" s="191"/>
      <c r="AB36" s="191"/>
      <c r="AC36" s="89">
        <f>IF(AC34='Inputs  Base0'!$G$116,'CF+EERR  Base0'!$C29*'Inputs  Base0'!$E$155,0)</f>
        <v>0</v>
      </c>
      <c r="AD36" s="89">
        <f>IF(AD34='Inputs  Base0'!$G$116,'CF+EERR  Base0'!$C29*'Inputs  Base0'!$E$155,0)</f>
        <v>0</v>
      </c>
      <c r="AE36" s="89">
        <f>IF(AE34='Inputs  Base0'!$G$116,'CF+EERR  Base0'!$C29*'Inputs  Base0'!$E$155,0)</f>
        <v>0</v>
      </c>
      <c r="AF36" s="89">
        <f>IF(AF34='Inputs  Base0'!$G$116,'CF+EERR  Base0'!$C29*'Inputs  Base0'!$E$155,0)</f>
        <v>0</v>
      </c>
      <c r="AG36" s="89">
        <f>IF(AG34='Inputs  Base0'!$G$116,'CF+EERR  Base0'!$C29*'Inputs  Base0'!$E$155,0)</f>
        <v>0</v>
      </c>
      <c r="AH36" s="89">
        <f>IF(AH34='Inputs  Base0'!$G$116,'CF+EERR  Base0'!$C29*'Inputs  Base0'!$E$155,0)</f>
        <v>0</v>
      </c>
      <c r="AI36" s="89">
        <f>IF(AI34='Inputs  Base0'!$G$116,'CF+EERR  Base0'!$C29*'Inputs  Base0'!$E$155,0)</f>
        <v>0</v>
      </c>
      <c r="AJ36" s="89">
        <f>IF(AJ34='Inputs  Base0'!$G$116,'CF+EERR  Base0'!$C29*'Inputs  Base0'!$E$155,0)</f>
        <v>0</v>
      </c>
      <c r="AK36" s="89">
        <f>IF(AK34='Inputs  Base0'!$G$116,'CF+EERR  Base0'!$C29*'Inputs  Base0'!$E$155,0)</f>
        <v>0</v>
      </c>
      <c r="AL36" s="89">
        <f>IF(AL34='Inputs  Base0'!$G$116,'CF+EERR  Base0'!$C29*'Inputs  Base0'!$E$155,0)</f>
        <v>0</v>
      </c>
      <c r="AM36" s="89">
        <f>IF(AM34='Inputs  Base0'!$G$116,'CF+EERR  Base0'!$C29*'Inputs  Base0'!$E$155,0)</f>
        <v>0</v>
      </c>
      <c r="AN36" s="89">
        <f>IF(AN34='Inputs  Base0'!$G$116,'CF+EERR  Base0'!$C29*'Inputs  Base0'!$E$155,0)</f>
        <v>0</v>
      </c>
      <c r="AO36" s="89">
        <f>IF(AO34='Inputs  Base0'!$G$116,'CF+EERR  Base0'!$C29*'Inputs  Base0'!$E$155,0)</f>
        <v>0</v>
      </c>
      <c r="AP36" s="89">
        <f>IF(AP34='Inputs  Base0'!$G$116,'CF+EERR  Base0'!$C29*'Inputs  Base0'!$E$155,0)</f>
        <v>0</v>
      </c>
      <c r="AQ36" s="89">
        <f>IF(AQ34='Inputs  Base0'!$G$116,'CF+EERR  Base0'!$C29*'Inputs  Base0'!$E$155,0)</f>
        <v>0</v>
      </c>
      <c r="AR36" s="89">
        <f>IF(AR34='Inputs  Base0'!$G$116,'CF+EERR  Base0'!$C29*'Inputs  Base0'!$E$155,0)</f>
        <v>0</v>
      </c>
      <c r="AS36" s="89">
        <f>IF(AS34='Inputs  Base0'!$G$116,'CF+EERR  Base0'!$C29*'Inputs  Base0'!$E$155,0)</f>
        <v>0</v>
      </c>
      <c r="AT36" s="89">
        <f>IF(AT34='Inputs  Base0'!$G$116,'CF+EERR  Base0'!$C29*'Inputs  Base0'!$E$155,0)</f>
        <v>0</v>
      </c>
      <c r="AU36" s="89">
        <f>IF(AU34='Inputs  Base0'!$G$116,'CF+EERR  Base0'!$C29*'Inputs  Base0'!$E$155,0)</f>
        <v>0</v>
      </c>
      <c r="AV36" s="89">
        <f>IF(AV34='Inputs  Base0'!$G$116,'CF+EERR  Base0'!$C29*'Inputs  Base0'!$E$155,0)</f>
        <v>0</v>
      </c>
      <c r="AW36" s="89">
        <f>IF(AW34='Inputs  Base0'!$G$116,'CF+EERR  Base0'!$C29*'Inputs  Base0'!$E$155,0)</f>
        <v>0</v>
      </c>
      <c r="AX36" s="89">
        <f>IF(AX34='Inputs  Base0'!$G$116,'CF+EERR  Base0'!$C29*'Inputs  Base0'!$E$155,0)</f>
        <v>0</v>
      </c>
      <c r="AY36" s="89">
        <f>IF(AY34='Inputs  Base0'!$G$116,'CF+EERR  Base0'!$C29*'Inputs  Base0'!$E$155,0)</f>
        <v>0</v>
      </c>
      <c r="AZ36" s="89">
        <f>IF(AZ34='Inputs  Base0'!$G$116,'CF+EERR  Base0'!$C29*'Inputs  Base0'!$E$155,0)</f>
        <v>0</v>
      </c>
      <c r="BA36" s="89">
        <f>IF(BA34='Inputs  Base0'!$G$116,'CF+EERR  Base0'!$C29*'Inputs  Base0'!$E$155,0)</f>
        <v>0</v>
      </c>
      <c r="BB36" s="89">
        <f>IF(BB34='Inputs  Base0'!$G$116,'CF+EERR  Base0'!$C29*'Inputs  Base0'!$E$155,0)</f>
        <v>0</v>
      </c>
      <c r="BC36" s="89">
        <f>IF(BC34='Inputs  Base0'!$G$116,'CF+EERR  Base0'!$C29*'Inputs  Base0'!$E$155,0)</f>
        <v>0</v>
      </c>
      <c r="BD36" s="89">
        <f>IF(BD34='Inputs  Base0'!$G$116,'CF+EERR  Base0'!$C29*'Inputs  Base0'!$E$155,0)</f>
        <v>0</v>
      </c>
      <c r="BE36" s="89">
        <f>IF(BE34='Inputs  Base0'!$G$116,'CF+EERR  Base0'!$C29*'Inputs  Base0'!$E$155,0)</f>
        <v>0</v>
      </c>
      <c r="BF36" s="89">
        <f>IF(BF34='Inputs  Base0'!$G$116,'CF+EERR  Base0'!$C29*'Inputs  Base0'!$E$155,0)</f>
        <v>0</v>
      </c>
      <c r="BG36" s="89">
        <f>IF(BG34='Inputs  Base0'!$G$116,'CF+EERR  Base0'!$C29*'Inputs  Base0'!$E$155,0)</f>
        <v>0</v>
      </c>
      <c r="BH36" s="89">
        <f>IF(BH34='Inputs  Base0'!$G$116,'CF+EERR  Base0'!$C29*'Inputs  Base0'!$E$155,0)</f>
        <v>0</v>
      </c>
      <c r="BI36" s="89">
        <f>IF(BI34='Inputs  Base0'!$G$116,'CF+EERR  Base0'!$C29*'Inputs  Base0'!$E$155,0)</f>
        <v>0</v>
      </c>
      <c r="BJ36" s="89">
        <f>IF(BJ34='Inputs  Base0'!$G$116,'CF+EERR  Base0'!$C29*'Inputs  Base0'!$E$155,0)</f>
        <v>0</v>
      </c>
      <c r="BK36" s="89">
        <f>IF(BK34='Inputs  Base0'!$G$116,'CF+EERR  Base0'!$C29*'Inputs  Base0'!$E$155,0)</f>
        <v>0</v>
      </c>
      <c r="BL36" s="89">
        <f>IF(BL34='Inputs  Base0'!$G$116,'CF+EERR  Base0'!$C29*'Inputs  Base0'!$E$155,0)</f>
        <v>0</v>
      </c>
      <c r="BM36" s="89">
        <f>IF(BM34='Inputs  Base0'!$G$116,'CF+EERR  Base0'!$C29*'Inputs  Base0'!$E$155,0)</f>
        <v>14318908.78934581</v>
      </c>
      <c r="BN36" s="89">
        <f>IF(BN34='Inputs  Base0'!$G$116,'CF+EERR  Base0'!$C29*'Inputs  Base0'!$E$155,0)</f>
        <v>0</v>
      </c>
      <c r="BO36" s="89">
        <f>IF(BO34='Inputs  Base0'!$G$116,'CF+EERR  Base0'!$C29*'Inputs  Base0'!$E$155,0)</f>
        <v>0</v>
      </c>
      <c r="BP36" s="89">
        <f>IF(BP34='Inputs  Base0'!$G$116,'CF+EERR  Base0'!$C29*'Inputs  Base0'!$E$155,0)</f>
        <v>0</v>
      </c>
      <c r="BQ36" s="89">
        <f>IF(BQ34='Inputs  Base0'!$G$116,'CF+EERR  Base0'!$C29*'Inputs  Base0'!$E$155,0)</f>
        <v>0</v>
      </c>
      <c r="BR36" s="89">
        <f>IF(BR34='Inputs  Base0'!$G$116,'CF+EERR  Base0'!$C29*'Inputs  Base0'!$E$155,0)</f>
        <v>0</v>
      </c>
      <c r="BS36" s="89">
        <f>IF(BS34='Inputs  Base0'!$G$116,'CF+EERR  Base0'!$C29*'Inputs  Base0'!$E$155,0)</f>
        <v>0</v>
      </c>
      <c r="BT36" s="89">
        <f>IF(BT34='Inputs  Base0'!$G$116,'CF+EERR  Base0'!$C29*'Inputs  Base0'!$E$155,0)</f>
        <v>0</v>
      </c>
      <c r="BU36" s="89">
        <f>IF(BU34='Inputs  Base0'!$G$116,'CF+EERR  Base0'!$C29*'Inputs  Base0'!$E$155,0)</f>
        <v>0</v>
      </c>
      <c r="BV36" s="89">
        <f>IF(BV34='Inputs  Base0'!$G$116,'CF+EERR  Base0'!$C29*'Inputs  Base0'!$E$155,0)</f>
        <v>0</v>
      </c>
      <c r="BW36" s="89">
        <f>IF(BW34='Inputs  Base0'!$G$116,'CF+EERR  Base0'!$C29*'Inputs  Base0'!$E$155,0)</f>
        <v>0</v>
      </c>
      <c r="BX36" s="89">
        <f>IF(BX34='Inputs  Base0'!$G$116,'CF+EERR  Base0'!$C29*'Inputs  Base0'!$E$155,0)</f>
        <v>0</v>
      </c>
      <c r="BY36" s="89">
        <f>IF(BY34='Inputs  Base0'!$G$116,'CF+EERR  Base0'!$C29*'Inputs  Base0'!$E$155,0)</f>
        <v>0</v>
      </c>
      <c r="BZ36" s="89">
        <f>IF(BZ34='Inputs  Base0'!$G$116,'CF+EERR  Base0'!$C29*'Inputs  Base0'!$E$155,0)</f>
        <v>0</v>
      </c>
      <c r="CA36" s="89">
        <f>IF(CA34='Inputs  Base0'!$G$116,'CF+EERR  Base0'!$C29*'Inputs  Base0'!$E$155,0)</f>
        <v>0</v>
      </c>
      <c r="CB36" s="89">
        <f>IF(CB34='Inputs  Base0'!$G$116,'CF+EERR  Base0'!$C29*'Inputs  Base0'!$E$155,0)</f>
        <v>0</v>
      </c>
      <c r="CC36" s="89">
        <f>IF(CC34='Inputs  Base0'!$G$116,'CF+EERR  Base0'!$C29*'Inputs  Base0'!$E$155,0)</f>
        <v>0</v>
      </c>
      <c r="CD36" s="89">
        <f>IF(CD34='Inputs  Base0'!$G$116,'CF+EERR  Base0'!$C29*'Inputs  Base0'!$E$155,0)</f>
        <v>0</v>
      </c>
      <c r="CE36" s="89">
        <f>IF(CE34='Inputs  Base0'!$G$116,'CF+EERR  Base0'!$C29*'Inputs  Base0'!$E$155,0)</f>
        <v>0</v>
      </c>
      <c r="CF36" s="89">
        <f>IF(CF34='Inputs  Base0'!$G$116,'CF+EERR  Base0'!$C29*'Inputs  Base0'!$E$155,0)</f>
        <v>0</v>
      </c>
      <c r="CG36" s="89">
        <f>IF(CG34='Inputs  Base0'!$G$116,'CF+EERR  Base0'!$C29*'Inputs  Base0'!$E$155,0)</f>
        <v>0</v>
      </c>
      <c r="CH36" s="89">
        <f>IF(CH34='Inputs  Base0'!$G$116,'CF+EERR  Base0'!$C29*'Inputs  Base0'!$E$155,0)</f>
        <v>0</v>
      </c>
      <c r="CI36" s="89">
        <f>IF(CI34='Inputs  Base0'!$G$116,'CF+EERR  Base0'!$C29*'Inputs  Base0'!$E$155,0)</f>
        <v>0</v>
      </c>
      <c r="CJ36" s="89">
        <f>IF(CJ34='Inputs  Base0'!$G$116,'CF+EERR  Base0'!$C29*'Inputs  Base0'!$E$155,0)</f>
        <v>0</v>
      </c>
      <c r="CK36" s="89">
        <f>IF(CK34='Inputs  Base0'!$G$116,'CF+EERR  Base0'!$C29*'Inputs  Base0'!$E$155,0)</f>
        <v>0</v>
      </c>
      <c r="CL36" s="89">
        <f>IF(CL34='Inputs  Base0'!$G$116,'CF+EERR  Base0'!$C29*'Inputs  Base0'!$E$155,0)</f>
        <v>0</v>
      </c>
      <c r="CM36" s="89">
        <f>IF(CM34='Inputs  Base0'!$G$116,'CF+EERR  Base0'!$C29*'Inputs  Base0'!$E$155,0)</f>
        <v>0</v>
      </c>
      <c r="CN36" s="89">
        <f>IF(CN34='Inputs  Base0'!$G$116,'CF+EERR  Base0'!$C29*'Inputs  Base0'!$E$155,0)</f>
        <v>0</v>
      </c>
      <c r="CO36" s="89">
        <f>IF(CO34='Inputs  Base0'!$G$116,'CF+EERR  Base0'!$C29*'Inputs  Base0'!$E$155,0)</f>
        <v>0</v>
      </c>
      <c r="CP36" s="89">
        <f>IF(CP34='Inputs  Base0'!$G$116,'CF+EERR  Base0'!$C29*'Inputs  Base0'!$E$155,0)</f>
        <v>0</v>
      </c>
      <c r="CQ36" s="89">
        <f>IF(CQ34='Inputs  Base0'!$G$116,'CF+EERR  Base0'!$C29*'Inputs  Base0'!$E$155,0)</f>
        <v>0</v>
      </c>
      <c r="CR36" s="89">
        <f>IF(CR34='Inputs  Base0'!$G$116,'CF+EERR  Base0'!$C29*'Inputs  Base0'!$E$155,0)</f>
        <v>0</v>
      </c>
      <c r="CS36" s="89">
        <f>IF(CS34='Inputs  Base0'!$G$116,'CF+EERR  Base0'!$C29*'Inputs  Base0'!$E$155,0)</f>
        <v>0</v>
      </c>
      <c r="CT36" s="89">
        <f>IF(CT34='Inputs  Base0'!$G$116,'CF+EERR  Base0'!$C29*'Inputs  Base0'!$E$155,0)</f>
        <v>0</v>
      </c>
      <c r="CU36" s="89">
        <f>IF(CU34='Inputs  Base0'!$G$116,'CF+EERR  Base0'!$C29*'Inputs  Base0'!$E$155,0)</f>
        <v>0</v>
      </c>
      <c r="CV36" s="89">
        <f>IF(CV34='Inputs  Base0'!$G$116,'CF+EERR  Base0'!$C29*'Inputs  Base0'!$E$155,0)</f>
        <v>0</v>
      </c>
      <c r="CW36" s="89">
        <f>IF(CW34='Inputs  Base0'!$G$116,'CF+EERR  Base0'!$C29*'Inputs  Base0'!$E$155,0)</f>
        <v>0</v>
      </c>
      <c r="CX36" s="89">
        <f>IF(CX34='Inputs  Base0'!$G$116,'CF+EERR  Base0'!$C29*'Inputs  Base0'!$E$155,0)</f>
        <v>0</v>
      </c>
      <c r="CY36" s="89">
        <f>IF(CY34='Inputs  Base0'!$G$116,'CF+EERR  Base0'!$C29*'Inputs  Base0'!$E$155,0)</f>
        <v>0</v>
      </c>
      <c r="CZ36" s="89">
        <f>IF(CZ34='Inputs  Base0'!$G$116,'CF+EERR  Base0'!$C29*'Inputs  Base0'!$E$155,0)</f>
        <v>0</v>
      </c>
      <c r="DA36" s="89">
        <f>IF(DA34='Inputs  Base0'!$G$116,'CF+EERR  Base0'!$C29*'Inputs  Base0'!$E$155,0)</f>
        <v>0</v>
      </c>
      <c r="DB36" s="89">
        <f>IF(DB34='Inputs  Base0'!$G$116,'CF+EERR  Base0'!$C29*'Inputs  Base0'!$E$155,0)</f>
        <v>0</v>
      </c>
      <c r="DC36" s="89">
        <f>IF(DC34='Inputs  Base0'!$G$116,'CF+EERR  Base0'!$C29*'Inputs  Base0'!$E$155,0)</f>
        <v>0</v>
      </c>
      <c r="DD36" s="89">
        <f>IF(DD34='Inputs  Base0'!$G$116,'CF+EERR  Base0'!$C29*'Inputs  Base0'!$E$155,0)</f>
        <v>0</v>
      </c>
      <c r="DE36" s="89">
        <f>IF(DE34='Inputs  Base0'!$G$116,'CF+EERR  Base0'!$C29*'Inputs  Base0'!$E$155,0)</f>
        <v>0</v>
      </c>
      <c r="DF36" s="89">
        <f>IF(DF34='Inputs  Base0'!$G$116,'CF+EERR  Base0'!$C29*'Inputs  Base0'!$E$155,0)</f>
        <v>0</v>
      </c>
      <c r="DG36" s="89">
        <f>IF(DG34='Inputs  Base0'!$G$116,'CF+EERR  Base0'!$C29*'Inputs  Base0'!$E$155,0)</f>
        <v>0</v>
      </c>
      <c r="DH36" s="89">
        <f>IF(DH34='Inputs  Base0'!$G$116,'CF+EERR  Base0'!$C29*'Inputs  Base0'!$E$155,0)</f>
        <v>0</v>
      </c>
      <c r="DI36" s="89">
        <f>IF(DI34='Inputs  Base0'!$G$116,'CF+EERR  Base0'!$C29*'Inputs  Base0'!$E$155,0)</f>
        <v>0</v>
      </c>
      <c r="DJ36" s="89">
        <f>IF(DJ34='Inputs  Base0'!$G$116,'CF+EERR  Base0'!$C29*'Inputs  Base0'!$E$155,0)</f>
        <v>0</v>
      </c>
      <c r="DK36" s="89">
        <f>IF(DK34='Inputs  Base0'!$G$116,'CF+EERR  Base0'!$C29*'Inputs  Base0'!$E$155,0)</f>
        <v>0</v>
      </c>
      <c r="DL36" s="89">
        <f>IF(DL34='Inputs  Base0'!$G$116,'CF+EERR  Base0'!$C29*'Inputs  Base0'!$E$155,0)</f>
        <v>0</v>
      </c>
      <c r="DM36" s="89">
        <f>IF(DM34='Inputs  Base0'!$G$116,'CF+EERR  Base0'!$C29*'Inputs  Base0'!$E$155,0)</f>
        <v>0</v>
      </c>
      <c r="DN36" s="89">
        <f>IF(DN34='Inputs  Base0'!$G$116,'CF+EERR  Base0'!$C29*'Inputs  Base0'!$E$155,0)</f>
        <v>0</v>
      </c>
      <c r="DO36" s="89">
        <f>IF(DO34='Inputs  Base0'!$G$116,'CF+EERR  Base0'!$C29*'Inputs  Base0'!$E$155,0)</f>
        <v>0</v>
      </c>
      <c r="DP36" s="89">
        <f>IF(DP34='Inputs  Base0'!$G$116,'CF+EERR  Base0'!$C29*'Inputs  Base0'!$E$155,0)</f>
        <v>0</v>
      </c>
    </row>
    <row r="37" spans="1:120" s="189" customFormat="1" ht="14.25" hidden="1" outlineLevel="1">
      <c r="B37" s="262" t="str">
        <f>CONCATENATE('Inputs  Base0'!$A$356,'Inputs  Base0'!$B$116)</f>
        <v>financiamiento hipotecario $ - Dptos PLAN 35/55/10</v>
      </c>
      <c r="C37" s="263">
        <f t="shared" ca="1" si="12"/>
        <v>0</v>
      </c>
      <c r="D37" s="264"/>
      <c r="E37" s="264"/>
      <c r="F37" s="264"/>
      <c r="G37" s="264"/>
      <c r="H37" s="264"/>
      <c r="I37" s="264"/>
      <c r="J37" s="264"/>
      <c r="K37" s="264"/>
      <c r="L37" s="264"/>
      <c r="M37" s="264"/>
      <c r="N37" s="264"/>
      <c r="O37" s="264"/>
      <c r="P37" s="264"/>
      <c r="Q37" s="264"/>
      <c r="R37" s="264"/>
      <c r="S37" s="264"/>
      <c r="T37" s="264"/>
      <c r="U37" s="264"/>
      <c r="V37" s="264"/>
      <c r="W37" s="264"/>
      <c r="X37" s="264"/>
      <c r="Y37" s="264"/>
      <c r="Z37" s="264"/>
      <c r="AA37" s="264"/>
      <c r="AB37" s="264"/>
      <c r="AC37" s="265">
        <f ca="1">+SUM(OFFSET(AB34,0,0,1,-MIN('Inputs  Base0'!$E$158,AC$2)))*(IF($C$34=0,0,-PMT('Inputs  Base0'!$E$159/12,'Inputs  Base0'!$E$158,$C$29/$C$34*'Inputs  Base0'!$E$157)))</f>
        <v>0</v>
      </c>
      <c r="AD37" s="265">
        <f ca="1">+SUM(OFFSET(AC34,0,0,1,-MIN('Inputs  Base0'!$E$158,AD$2)))*(IF($C$34=0,0,-PMT('Inputs  Base0'!$E$159/12,'Inputs  Base0'!$E$158,$C$29/$C$34*'Inputs  Base0'!$E$157)))</f>
        <v>0</v>
      </c>
      <c r="AE37" s="265">
        <f ca="1">+SUM(OFFSET(AD34,0,0,1,-MIN('Inputs  Base0'!$E$158,AE$2)))*(IF($C$34=0,0,-PMT('Inputs  Base0'!$E$159/12,'Inputs  Base0'!$E$158,$C$29/$C$34*'Inputs  Base0'!$E$157)))</f>
        <v>0</v>
      </c>
      <c r="AF37" s="265">
        <f ca="1">+SUM(OFFSET(AE34,0,0,1,-MIN('Inputs  Base0'!$E$158,AF$2)))*(IF($C$34=0,0,-PMT('Inputs  Base0'!$E$159/12,'Inputs  Base0'!$E$158,$C$29/$C$34*'Inputs  Base0'!$E$157)))</f>
        <v>0</v>
      </c>
      <c r="AG37" s="265">
        <f ca="1">+SUM(OFFSET(AF34,0,0,1,-MIN('Inputs  Base0'!$E$158,AG$2)))*(IF($C$34=0,0,-PMT('Inputs  Base0'!$E$159/12,'Inputs  Base0'!$E$158,$C$29/$C$34*'Inputs  Base0'!$E$157)))</f>
        <v>0</v>
      </c>
      <c r="AH37" s="265">
        <f ca="1">+SUM(OFFSET(AG34,0,0,1,-MIN('Inputs  Base0'!$E$158,AH$2)))*(IF($C$34=0,0,-PMT('Inputs  Base0'!$E$159/12,'Inputs  Base0'!$E$158,$C$29/$C$34*'Inputs  Base0'!$E$157)))</f>
        <v>0</v>
      </c>
      <c r="AI37" s="265">
        <f ca="1">+SUM(OFFSET(AH34,0,0,1,-MIN('Inputs  Base0'!$E$158,AI$2)))*(IF($C$34=0,0,-PMT('Inputs  Base0'!$E$159/12,'Inputs  Base0'!$E$158,$C$29/$C$34*'Inputs  Base0'!$E$157)))</f>
        <v>0</v>
      </c>
      <c r="AJ37" s="265">
        <f ca="1">+SUM(OFFSET(AI34,0,0,1,-MIN('Inputs  Base0'!$E$158,AJ$2)))*(IF($C$34=0,0,-PMT('Inputs  Base0'!$E$159/12,'Inputs  Base0'!$E$158,$C$29/$C$34*'Inputs  Base0'!$E$157)))</f>
        <v>0</v>
      </c>
      <c r="AK37" s="265">
        <f ca="1">+SUM(OFFSET(AJ34,0,0,1,-MIN('Inputs  Base0'!$E$158,AK$2)))*(IF($C$34=0,0,-PMT('Inputs  Base0'!$E$159/12,'Inputs  Base0'!$E$158,$C$29/$C$34*'Inputs  Base0'!$E$157)))</f>
        <v>0</v>
      </c>
      <c r="AL37" s="265">
        <f ca="1">+SUM(OFFSET(AK34,0,0,1,-MIN('Inputs  Base0'!$E$158,AL$2)))*(IF($C$34=0,0,-PMT('Inputs  Base0'!$E$159/12,'Inputs  Base0'!$E$158,$C$29/$C$34*'Inputs  Base0'!$E$157)))</f>
        <v>0</v>
      </c>
      <c r="AM37" s="265">
        <f ca="1">+SUM(OFFSET(AL34,0,0,1,-MIN('Inputs  Base0'!$E$158,AM$2)))*(IF($C$34=0,0,-PMT('Inputs  Base0'!$E$159/12,'Inputs  Base0'!$E$158,$C$29/$C$34*'Inputs  Base0'!$E$157)))</f>
        <v>0</v>
      </c>
      <c r="AN37" s="265">
        <f ca="1">+SUM(OFFSET(AM34,0,0,1,-MIN('Inputs  Base0'!$E$158,AN$2)))*(IF($C$34=0,0,-PMT('Inputs  Base0'!$E$159/12,'Inputs  Base0'!$E$158,$C$29/$C$34*'Inputs  Base0'!$E$157)))</f>
        <v>0</v>
      </c>
      <c r="AO37" s="265">
        <f ca="1">+SUM(OFFSET(AN34,0,0,1,-MIN('Inputs  Base0'!$E$158,AO$2)))*(IF($C$34=0,0,-PMT('Inputs  Base0'!$E$159/12,'Inputs  Base0'!$E$158,$C$29/$C$34*'Inputs  Base0'!$E$157)))</f>
        <v>0</v>
      </c>
      <c r="AP37" s="265">
        <f ca="1">+SUM(OFFSET(AO34,0,0,1,-MIN('Inputs  Base0'!$E$158,AP$2)))*(IF($C$34=0,0,-PMT('Inputs  Base0'!$E$159/12,'Inputs  Base0'!$E$158,$C$29/$C$34*'Inputs  Base0'!$E$157)))</f>
        <v>0</v>
      </c>
      <c r="AQ37" s="265">
        <f ca="1">+SUM(OFFSET(AP34,0,0,1,-MIN('Inputs  Base0'!$E$158,AQ$2)))*(IF($C$34=0,0,-PMT('Inputs  Base0'!$E$159/12,'Inputs  Base0'!$E$158,$C$29/$C$34*'Inputs  Base0'!$E$157)))</f>
        <v>0</v>
      </c>
      <c r="AR37" s="265">
        <f ca="1">+SUM(OFFSET(AQ34,0,0,1,-MIN('Inputs  Base0'!$E$158,AR$2)))*(IF($C$34=0,0,-PMT('Inputs  Base0'!$E$159/12,'Inputs  Base0'!$E$158,$C$29/$C$34*'Inputs  Base0'!$E$157)))</f>
        <v>0</v>
      </c>
      <c r="AS37" s="265">
        <f ca="1">+SUM(OFFSET(AR34,0,0,1,-MIN('Inputs  Base0'!$E$158,AS$2)))*(IF($C$34=0,0,-PMT('Inputs  Base0'!$E$159/12,'Inputs  Base0'!$E$158,$C$29/$C$34*'Inputs  Base0'!$E$157)))</f>
        <v>0</v>
      </c>
      <c r="AT37" s="265">
        <f ca="1">+SUM(OFFSET(AS34,0,0,1,-MIN('Inputs  Base0'!$E$158,AT$2)))*(IF($C$34=0,0,-PMT('Inputs  Base0'!$E$159/12,'Inputs  Base0'!$E$158,$C$29/$C$34*'Inputs  Base0'!$E$157)))</f>
        <v>0</v>
      </c>
      <c r="AU37" s="265">
        <f ca="1">+SUM(OFFSET(AT34,0,0,1,-MIN('Inputs  Base0'!$E$158,AU$2)))*(IF($C$34=0,0,-PMT('Inputs  Base0'!$E$159/12,'Inputs  Base0'!$E$158,$C$29/$C$34*'Inputs  Base0'!$E$157)))</f>
        <v>0</v>
      </c>
      <c r="AV37" s="265">
        <f ca="1">+SUM(OFFSET(AU34,0,0,1,-MIN('Inputs  Base0'!$E$158,AV$2)))*(IF($C$34=0,0,-PMT('Inputs  Base0'!$E$159/12,'Inputs  Base0'!$E$158,$C$29/$C$34*'Inputs  Base0'!$E$157)))</f>
        <v>0</v>
      </c>
      <c r="AW37" s="265">
        <f ca="1">+SUM(OFFSET(AV34,0,0,1,-MIN('Inputs  Base0'!$E$158,AW$2)))*(IF($C$34=0,0,-PMT('Inputs  Base0'!$E$159/12,'Inputs  Base0'!$E$158,$C$29/$C$34*'Inputs  Base0'!$E$157)))</f>
        <v>0</v>
      </c>
      <c r="AX37" s="265">
        <f ca="1">+SUM(OFFSET(AW34,0,0,1,-MIN('Inputs  Base0'!$E$158,AX$2)))*(IF($C$34=0,0,-PMT('Inputs  Base0'!$E$159/12,'Inputs  Base0'!$E$158,$C$29/$C$34*'Inputs  Base0'!$E$157)))</f>
        <v>0</v>
      </c>
      <c r="AY37" s="265">
        <f ca="1">+SUM(OFFSET(AX34,0,0,1,-MIN('Inputs  Base0'!$E$158,AY$2)))*(IF($C$34=0,0,-PMT('Inputs  Base0'!$E$159/12,'Inputs  Base0'!$E$158,$C$29/$C$34*'Inputs  Base0'!$E$157)))</f>
        <v>0</v>
      </c>
      <c r="AZ37" s="265">
        <f ca="1">+SUM(OFFSET(AY34,0,0,1,-MIN('Inputs  Base0'!$E$158,AZ$2)))*(IF($C$34=0,0,-PMT('Inputs  Base0'!$E$159/12,'Inputs  Base0'!$E$158,$C$29/$C$34*'Inputs  Base0'!$E$157)))</f>
        <v>0</v>
      </c>
      <c r="BA37" s="265">
        <f ca="1">+SUM(OFFSET(AZ34,0,0,1,-MIN('Inputs  Base0'!$E$158,BA$2)))*(IF($C$34=0,0,-PMT('Inputs  Base0'!$E$159/12,'Inputs  Base0'!$E$158,$C$29/$C$34*'Inputs  Base0'!$E$157)))</f>
        <v>0</v>
      </c>
      <c r="BB37" s="265">
        <f ca="1">+SUM(OFFSET(BA34,0,0,1,-MIN('Inputs  Base0'!$E$158,BB$2)))*(IF($C$34=0,0,-PMT('Inputs  Base0'!$E$159/12,'Inputs  Base0'!$E$158,$C$29/$C$34*'Inputs  Base0'!$E$157)))</f>
        <v>0</v>
      </c>
      <c r="BC37" s="265">
        <f ca="1">+SUM(OFFSET(BB34,0,0,1,-MIN('Inputs  Base0'!$E$158,BC$2)))*(IF($C$34=0,0,-PMT('Inputs  Base0'!$E$159/12,'Inputs  Base0'!$E$158,$C$29/$C$34*'Inputs  Base0'!$E$157)))</f>
        <v>0</v>
      </c>
      <c r="BD37" s="265">
        <f ca="1">+SUM(OFFSET(BC34,0,0,1,-MIN('Inputs  Base0'!$E$158,BD$2)))*(IF($C$34=0,0,-PMT('Inputs  Base0'!$E$159/12,'Inputs  Base0'!$E$158,$C$29/$C$34*'Inputs  Base0'!$E$157)))</f>
        <v>0</v>
      </c>
      <c r="BE37" s="265">
        <f ca="1">+SUM(OFFSET(BD34,0,0,1,-MIN('Inputs  Base0'!$E$158,BE$2)))*(IF($C$34=0,0,-PMT('Inputs  Base0'!$E$159/12,'Inputs  Base0'!$E$158,$C$29/$C$34*'Inputs  Base0'!$E$157)))</f>
        <v>0</v>
      </c>
      <c r="BF37" s="265">
        <f ca="1">+SUM(OFFSET(BE34,0,0,1,-MIN('Inputs  Base0'!$E$158,BF$2)))*(IF($C$34=0,0,-PMT('Inputs  Base0'!$E$159/12,'Inputs  Base0'!$E$158,$C$29/$C$34*'Inputs  Base0'!$E$157)))</f>
        <v>0</v>
      </c>
      <c r="BG37" s="265">
        <f ca="1">+SUM(OFFSET(BF34,0,0,1,-MIN('Inputs  Base0'!$E$158,BG$2)))*(IF($C$34=0,0,-PMT('Inputs  Base0'!$E$159/12,'Inputs  Base0'!$E$158,$C$29/$C$34*'Inputs  Base0'!$E$157)))</f>
        <v>0</v>
      </c>
      <c r="BH37" s="265">
        <f ca="1">+SUM(OFFSET(BG34,0,0,1,-MIN('Inputs  Base0'!$E$158,BH$2)))*(IF($C$34=0,0,-PMT('Inputs  Base0'!$E$159/12,'Inputs  Base0'!$E$158,$C$29/$C$34*'Inputs  Base0'!$E$157)))</f>
        <v>0</v>
      </c>
      <c r="BI37" s="265">
        <f ca="1">+SUM(OFFSET(BH34,0,0,1,-MIN('Inputs  Base0'!$E$158,BI$2)))*(IF($C$34=0,0,-PMT('Inputs  Base0'!$E$159/12,'Inputs  Base0'!$E$158,$C$29/$C$34*'Inputs  Base0'!$E$157)))</f>
        <v>0</v>
      </c>
      <c r="BJ37" s="265">
        <f ca="1">+SUM(OFFSET(BI34,0,0,1,-MIN('Inputs  Base0'!$E$158,BJ$2)))*(IF($C$34=0,0,-PMT('Inputs  Base0'!$E$159/12,'Inputs  Base0'!$E$158,$C$29/$C$34*'Inputs  Base0'!$E$157)))</f>
        <v>0</v>
      </c>
      <c r="BK37" s="265">
        <f ca="1">+SUM(OFFSET(BJ34,0,0,1,-MIN('Inputs  Base0'!$E$158,BK$2)))*(IF($C$34=0,0,-PMT('Inputs  Base0'!$E$159/12,'Inputs  Base0'!$E$158,$C$29/$C$34*'Inputs  Base0'!$E$157)))</f>
        <v>0</v>
      </c>
      <c r="BL37" s="265">
        <f ca="1">+SUM(OFFSET(BK34,0,0,1,-MIN('Inputs  Base0'!$E$158,BL$2)))*(IF($C$34=0,0,-PMT('Inputs  Base0'!$E$159/12,'Inputs  Base0'!$E$158,$C$29/$C$34*'Inputs  Base0'!$E$157)))</f>
        <v>0</v>
      </c>
      <c r="BM37" s="265">
        <f ca="1">+SUM(OFFSET(BL34,0,0,1,-MIN('Inputs  Base0'!$E$158,BM$2)))*(IF($C$34=0,0,-PMT('Inputs  Base0'!$E$159/12,'Inputs  Base0'!$E$158,$C$29/$C$34*'Inputs  Base0'!$E$157)))</f>
        <v>0</v>
      </c>
      <c r="BN37" s="265">
        <f ca="1">+SUM(OFFSET(BM34,0,0,1,-MIN('Inputs  Base0'!$E$158,BN$2)))*(IF($C$34=0,0,-PMT('Inputs  Base0'!$E$159/12,'Inputs  Base0'!$E$158,$C$29/$C$34*'Inputs  Base0'!$E$157)))</f>
        <v>0</v>
      </c>
      <c r="BO37" s="265">
        <f ca="1">+SUM(OFFSET(BN34,0,0,1,-MIN('Inputs  Base0'!$E$158,BO$2)))*(IF($C$34=0,0,-PMT('Inputs  Base0'!$E$159/12,'Inputs  Base0'!$E$158,$C$29/$C$34*'Inputs  Base0'!$E$157)))</f>
        <v>0</v>
      </c>
      <c r="BP37" s="265">
        <f ca="1">+SUM(OFFSET(BO34,0,0,1,-MIN('Inputs  Base0'!$E$158,BP$2)))*(IF($C$34=0,0,-PMT('Inputs  Base0'!$E$159/12,'Inputs  Base0'!$E$158,$C$29/$C$34*'Inputs  Base0'!$E$157)))</f>
        <v>0</v>
      </c>
      <c r="BQ37" s="265">
        <f ca="1">+SUM(OFFSET(BP34,0,0,1,-MIN('Inputs  Base0'!$E$158,BQ$2)))*(IF($C$34=0,0,-PMT('Inputs  Base0'!$E$159/12,'Inputs  Base0'!$E$158,$C$29/$C$34*'Inputs  Base0'!$E$157)))</f>
        <v>0</v>
      </c>
      <c r="BR37" s="265">
        <f ca="1">+SUM(OFFSET(BQ34,0,0,1,-MIN('Inputs  Base0'!$E$158,BR$2)))*(IF($C$34=0,0,-PMT('Inputs  Base0'!$E$159/12,'Inputs  Base0'!$E$158,$C$29/$C$34*'Inputs  Base0'!$E$157)))</f>
        <v>0</v>
      </c>
      <c r="BS37" s="265">
        <f ca="1">+SUM(OFFSET(BR34,0,0,1,-MIN('Inputs  Base0'!$E$158,BS$2)))*(IF($C$34=0,0,-PMT('Inputs  Base0'!$E$159/12,'Inputs  Base0'!$E$158,$C$29/$C$34*'Inputs  Base0'!$E$157)))</f>
        <v>0</v>
      </c>
      <c r="BT37" s="265">
        <f ca="1">+SUM(OFFSET(BS34,0,0,1,-MIN('Inputs  Base0'!$E$158,BT$2)))*(IF($C$34=0,0,-PMT('Inputs  Base0'!$E$159/12,'Inputs  Base0'!$E$158,$C$29/$C$34*'Inputs  Base0'!$E$157)))</f>
        <v>0</v>
      </c>
      <c r="BU37" s="265">
        <f ca="1">+SUM(OFFSET(BT34,0,0,1,-MIN('Inputs  Base0'!$E$158,BU$2)))*(IF($C$34=0,0,-PMT('Inputs  Base0'!$E$159/12,'Inputs  Base0'!$E$158,$C$29/$C$34*'Inputs  Base0'!$E$157)))</f>
        <v>0</v>
      </c>
      <c r="BV37" s="265">
        <f ca="1">+SUM(OFFSET(BU34,0,0,1,-MIN('Inputs  Base0'!$E$158,BV$2)))*(IF($C$34=0,0,-PMT('Inputs  Base0'!$E$159/12,'Inputs  Base0'!$E$158,$C$29/$C$34*'Inputs  Base0'!$E$157)))</f>
        <v>0</v>
      </c>
      <c r="BW37" s="265">
        <f ca="1">+SUM(OFFSET(BV34,0,0,1,-MIN('Inputs  Base0'!$E$158,BW$2)))*(IF($C$34=0,0,-PMT('Inputs  Base0'!$E$159/12,'Inputs  Base0'!$E$158,$C$29/$C$34*'Inputs  Base0'!$E$157)))</f>
        <v>0</v>
      </c>
      <c r="BX37" s="265">
        <f ca="1">+SUM(OFFSET(BW34,0,0,1,-MIN('Inputs  Base0'!$E$158,BX$2)))*(IF($C$34=0,0,-PMT('Inputs  Base0'!$E$159/12,'Inputs  Base0'!$E$158,$C$29/$C$34*'Inputs  Base0'!$E$157)))</f>
        <v>0</v>
      </c>
      <c r="BY37" s="265">
        <f ca="1">+SUM(OFFSET(BX34,0,0,1,-MIN('Inputs  Base0'!$E$158,BY$2)))*(IF($C$34=0,0,-PMT('Inputs  Base0'!$E$159/12,'Inputs  Base0'!$E$158,$C$29/$C$34*'Inputs  Base0'!$E$157)))</f>
        <v>0</v>
      </c>
      <c r="BZ37" s="265">
        <f ca="1">+SUM(OFFSET(BY34,0,0,1,-MIN('Inputs  Base0'!$E$158,BZ$2)))*(IF($C$34=0,0,-PMT('Inputs  Base0'!$E$159/12,'Inputs  Base0'!$E$158,$C$29/$C$34*'Inputs  Base0'!$E$157)))</f>
        <v>0</v>
      </c>
      <c r="CA37" s="265">
        <f ca="1">+SUM(OFFSET(BZ34,0,0,1,-MIN('Inputs  Base0'!$E$158,CA$2)))*(IF($C$34=0,0,-PMT('Inputs  Base0'!$E$159/12,'Inputs  Base0'!$E$158,$C$29/$C$34*'Inputs  Base0'!$E$157)))</f>
        <v>0</v>
      </c>
      <c r="CB37" s="265">
        <f ca="1">+SUM(OFFSET(CA34,0,0,1,-MIN('Inputs  Base0'!$E$158,CB$2)))*(IF($C$34=0,0,-PMT('Inputs  Base0'!$E$159/12,'Inputs  Base0'!$E$158,$C$29/$C$34*'Inputs  Base0'!$E$157)))</f>
        <v>0</v>
      </c>
      <c r="CC37" s="265">
        <f ca="1">+SUM(OFFSET(CB34,0,0,1,-MIN('Inputs  Base0'!$E$158,CC$2)))*(IF($C$34=0,0,-PMT('Inputs  Base0'!$E$159/12,'Inputs  Base0'!$E$158,$C$29/$C$34*'Inputs  Base0'!$E$157)))</f>
        <v>0</v>
      </c>
      <c r="CD37" s="265">
        <f ca="1">+SUM(OFFSET(CC34,0,0,1,-MIN('Inputs  Base0'!$E$158,CD$2)))*(IF($C$34=0,0,-PMT('Inputs  Base0'!$E$159/12,'Inputs  Base0'!$E$158,$C$29/$C$34*'Inputs  Base0'!$E$157)))</f>
        <v>0</v>
      </c>
      <c r="CE37" s="265">
        <f ca="1">+SUM(OFFSET(CD34,0,0,1,-MIN('Inputs  Base0'!$E$158,CE$2)))*(IF($C$34=0,0,-PMT('Inputs  Base0'!$E$159/12,'Inputs  Base0'!$E$158,$C$29/$C$34*'Inputs  Base0'!$E$157)))</f>
        <v>0</v>
      </c>
      <c r="CF37" s="265">
        <f ca="1">+SUM(OFFSET(CE34,0,0,1,-MIN('Inputs  Base0'!$E$158,CF$2)))*(IF($C$34=0,0,-PMT('Inputs  Base0'!$E$159/12,'Inputs  Base0'!$E$158,$C$29/$C$34*'Inputs  Base0'!$E$157)))</f>
        <v>0</v>
      </c>
      <c r="CG37" s="265">
        <f ca="1">+SUM(OFFSET(CF34,0,0,1,-MIN('Inputs  Base0'!$E$158,CG$2)))*(IF($C$34=0,0,-PMT('Inputs  Base0'!$E$159/12,'Inputs  Base0'!$E$158,$C$29/$C$34*'Inputs  Base0'!$E$157)))</f>
        <v>0</v>
      </c>
      <c r="CH37" s="265">
        <f ca="1">+SUM(OFFSET(CG34,0,0,1,-MIN('Inputs  Base0'!$E$158,CH$2)))*(IF($C$34=0,0,-PMT('Inputs  Base0'!$E$159/12,'Inputs  Base0'!$E$158,$C$29/$C$34*'Inputs  Base0'!$E$157)))</f>
        <v>0</v>
      </c>
      <c r="CI37" s="265">
        <f ca="1">+SUM(OFFSET(CH34,0,0,1,-MIN('Inputs  Base0'!$E$158,CI$2)))*(IF($C$34=0,0,-PMT('Inputs  Base0'!$E$159/12,'Inputs  Base0'!$E$158,$C$29/$C$34*'Inputs  Base0'!$E$157)))</f>
        <v>0</v>
      </c>
      <c r="CJ37" s="265">
        <f ca="1">+SUM(OFFSET(CI34,0,0,1,-MIN('Inputs  Base0'!$E$158,CJ$2)))*(IF($C$34=0,0,-PMT('Inputs  Base0'!$E$159/12,'Inputs  Base0'!$E$158,$C$29/$C$34*'Inputs  Base0'!$E$157)))</f>
        <v>0</v>
      </c>
      <c r="CK37" s="265">
        <f ca="1">+SUM(OFFSET(CJ34,0,0,1,-MIN('Inputs  Base0'!$E$158,CK$2)))*(IF($C$34=0,0,-PMT('Inputs  Base0'!$E$159/12,'Inputs  Base0'!$E$158,$C$29/$C$34*'Inputs  Base0'!$E$157)))</f>
        <v>0</v>
      </c>
      <c r="CL37" s="265">
        <f ca="1">+SUM(OFFSET(CK34,0,0,1,-MIN('Inputs  Base0'!$E$158,CL$2)))*(IF($C$34=0,0,-PMT('Inputs  Base0'!$E$159/12,'Inputs  Base0'!$E$158,$C$29/$C$34*'Inputs  Base0'!$E$157)))</f>
        <v>0</v>
      </c>
      <c r="CM37" s="265">
        <f ca="1">+SUM(OFFSET(CL34,0,0,1,-MIN('Inputs  Base0'!$E$158,CM$2)))*(IF($C$34=0,0,-PMT('Inputs  Base0'!$E$159/12,'Inputs  Base0'!$E$158,$C$29/$C$34*'Inputs  Base0'!$E$157)))</f>
        <v>0</v>
      </c>
      <c r="CN37" s="265">
        <f ca="1">+SUM(OFFSET(CM34,0,0,1,-MIN('Inputs  Base0'!$E$158,CN$2)))*(IF($C$34=0,0,-PMT('Inputs  Base0'!$E$159/12,'Inputs  Base0'!$E$158,$C$29/$C$34*'Inputs  Base0'!$E$157)))</f>
        <v>0</v>
      </c>
      <c r="CO37" s="265">
        <f ca="1">+SUM(OFFSET(CN34,0,0,1,-MIN('Inputs  Base0'!$E$158,CO$2)))*(IF($C$34=0,0,-PMT('Inputs  Base0'!$E$159/12,'Inputs  Base0'!$E$158,$C$29/$C$34*'Inputs  Base0'!$E$157)))</f>
        <v>0</v>
      </c>
      <c r="CP37" s="265">
        <f ca="1">+SUM(OFFSET(CO34,0,0,1,-MIN('Inputs  Base0'!$E$158,CP$2)))*(IF($C$34=0,0,-PMT('Inputs  Base0'!$E$159/12,'Inputs  Base0'!$E$158,$C$29/$C$34*'Inputs  Base0'!$E$157)))</f>
        <v>0</v>
      </c>
      <c r="CQ37" s="265">
        <f ca="1">+SUM(OFFSET(CP34,0,0,1,-MIN('Inputs  Base0'!$E$158,CQ$2)))*(IF($C$34=0,0,-PMT('Inputs  Base0'!$E$159/12,'Inputs  Base0'!$E$158,$C$29/$C$34*'Inputs  Base0'!$E$157)))</f>
        <v>0</v>
      </c>
      <c r="CR37" s="265">
        <f ca="1">+SUM(OFFSET(CQ34,0,0,1,-MIN('Inputs  Base0'!$E$158,CR$2)))*(IF($C$34=0,0,-PMT('Inputs  Base0'!$E$159/12,'Inputs  Base0'!$E$158,$C$29/$C$34*'Inputs  Base0'!$E$157)))</f>
        <v>0</v>
      </c>
      <c r="CS37" s="265">
        <f ca="1">+SUM(OFFSET(CR34,0,0,1,-MIN('Inputs  Base0'!$E$158,CS$2)))*(IF($C$34=0,0,-PMT('Inputs  Base0'!$E$159/12,'Inputs  Base0'!$E$158,$C$29/$C$34*'Inputs  Base0'!$E$157)))</f>
        <v>0</v>
      </c>
      <c r="CT37" s="265">
        <f ca="1">+SUM(OFFSET(CS34,0,0,1,-MIN('Inputs  Base0'!$E$158,CT$2)))*(IF($C$34=0,0,-PMT('Inputs  Base0'!$E$159/12,'Inputs  Base0'!$E$158,$C$29/$C$34*'Inputs  Base0'!$E$157)))</f>
        <v>0</v>
      </c>
      <c r="CU37" s="265">
        <f ca="1">+SUM(OFFSET(CT34,0,0,1,-MIN('Inputs  Base0'!$E$158,CU$2)))*(IF($C$34=0,0,-PMT('Inputs  Base0'!$E$159/12,'Inputs  Base0'!$E$158,$C$29/$C$34*'Inputs  Base0'!$E$157)))</f>
        <v>0</v>
      </c>
      <c r="CV37" s="265">
        <f ca="1">+SUM(OFFSET(CU34,0,0,1,-MIN('Inputs  Base0'!$E$158,CV$2)))*(IF($C$34=0,0,-PMT('Inputs  Base0'!$E$159/12,'Inputs  Base0'!$E$158,$C$29/$C$34*'Inputs  Base0'!$E$157)))</f>
        <v>0</v>
      </c>
      <c r="CW37" s="265">
        <f ca="1">+SUM(OFFSET(CV34,0,0,1,-MIN('Inputs  Base0'!$E$158,CW$2)))*(IF($C$34=0,0,-PMT('Inputs  Base0'!$E$159/12,'Inputs  Base0'!$E$158,$C$29/$C$34*'Inputs  Base0'!$E$157)))</f>
        <v>0</v>
      </c>
      <c r="CX37" s="265">
        <f ca="1">+SUM(OFFSET(CW34,0,0,1,-MIN('Inputs  Base0'!$E$158,CX$2)))*(IF($C$34=0,0,-PMT('Inputs  Base0'!$E$159/12,'Inputs  Base0'!$E$158,$C$29/$C$34*'Inputs  Base0'!$E$157)))</f>
        <v>0</v>
      </c>
      <c r="CY37" s="265">
        <f ca="1">+SUM(OFFSET(CX34,0,0,1,-MIN('Inputs  Base0'!$E$158,CY$2)))*(IF($C$34=0,0,-PMT('Inputs  Base0'!$E$159/12,'Inputs  Base0'!$E$158,$C$29/$C$34*'Inputs  Base0'!$E$157)))</f>
        <v>0</v>
      </c>
      <c r="CZ37" s="265">
        <f ca="1">+SUM(OFFSET(CY34,0,0,1,-MIN('Inputs  Base0'!$E$158,CZ$2)))*(IF($C$34=0,0,-PMT('Inputs  Base0'!$E$159/12,'Inputs  Base0'!$E$158,$C$29/$C$34*'Inputs  Base0'!$E$157)))</f>
        <v>0</v>
      </c>
      <c r="DA37" s="265">
        <f ca="1">+SUM(OFFSET(CZ34,0,0,1,-MIN('Inputs  Base0'!$E$158,DA$2)))*(IF($C$34=0,0,-PMT('Inputs  Base0'!$E$159/12,'Inputs  Base0'!$E$158,$C$29/$C$34*'Inputs  Base0'!$E$157)))</f>
        <v>0</v>
      </c>
      <c r="DB37" s="265">
        <f ca="1">+SUM(OFFSET(DA34,0,0,1,-MIN('Inputs  Base0'!$E$158,DB$2)))*(IF($C$34=0,0,-PMT('Inputs  Base0'!$E$159/12,'Inputs  Base0'!$E$158,$C$29/$C$34*'Inputs  Base0'!$E$157)))</f>
        <v>0</v>
      </c>
      <c r="DC37" s="265">
        <f ca="1">+SUM(OFFSET(DB34,0,0,1,-MIN('Inputs  Base0'!$E$158,DC$2)))*(IF($C$34=0,0,-PMT('Inputs  Base0'!$E$159/12,'Inputs  Base0'!$E$158,$C$29/$C$34*'Inputs  Base0'!$E$157)))</f>
        <v>0</v>
      </c>
      <c r="DD37" s="265">
        <f ca="1">+SUM(OFFSET(DC34,0,0,1,-MIN('Inputs  Base0'!$E$158,DD$2)))*(IF($C$34=0,0,-PMT('Inputs  Base0'!$E$159/12,'Inputs  Base0'!$E$158,$C$29/$C$34*'Inputs  Base0'!$E$157)))</f>
        <v>0</v>
      </c>
      <c r="DE37" s="265">
        <f ca="1">+SUM(OFFSET(DD34,0,0,1,-MIN('Inputs  Base0'!$E$158,DE$2)))*(IF($C$34=0,0,-PMT('Inputs  Base0'!$E$159/12,'Inputs  Base0'!$E$158,$C$29/$C$34*'Inputs  Base0'!$E$157)))</f>
        <v>0</v>
      </c>
      <c r="DF37" s="265">
        <f ca="1">+SUM(OFFSET(DE34,0,0,1,-MIN('Inputs  Base0'!$E$158,DF$2)))*(IF($C$34=0,0,-PMT('Inputs  Base0'!$E$159/12,'Inputs  Base0'!$E$158,$C$29/$C$34*'Inputs  Base0'!$E$157)))</f>
        <v>0</v>
      </c>
      <c r="DG37" s="265">
        <f ca="1">+SUM(OFFSET(DF34,0,0,1,-MIN('Inputs  Base0'!$E$158,DG$2)))*(IF($C$34=0,0,-PMT('Inputs  Base0'!$E$159/12,'Inputs  Base0'!$E$158,$C$29/$C$34*'Inputs  Base0'!$E$157)))</f>
        <v>0</v>
      </c>
      <c r="DH37" s="265">
        <f ca="1">+SUM(OFFSET(DG34,0,0,1,-MIN('Inputs  Base0'!$E$158,DH$2)))*(IF($C$34=0,0,-PMT('Inputs  Base0'!$E$159/12,'Inputs  Base0'!$E$158,$C$29/$C$34*'Inputs  Base0'!$E$157)))</f>
        <v>0</v>
      </c>
      <c r="DI37" s="265">
        <f ca="1">+SUM(OFFSET(DH34,0,0,1,-MIN('Inputs  Base0'!$E$158,DI$2)))*(IF($C$34=0,0,-PMT('Inputs  Base0'!$E$159/12,'Inputs  Base0'!$E$158,$C$29/$C$34*'Inputs  Base0'!$E$157)))</f>
        <v>0</v>
      </c>
      <c r="DJ37" s="265">
        <f ca="1">+SUM(OFFSET(DI34,0,0,1,-MIN('Inputs  Base0'!$E$158,DJ$2)))*(IF($C$34=0,0,-PMT('Inputs  Base0'!$E$159/12,'Inputs  Base0'!$E$158,$C$29/$C$34*'Inputs  Base0'!$E$157)))</f>
        <v>0</v>
      </c>
      <c r="DK37" s="265">
        <f ca="1">+SUM(OFFSET(DJ34,0,0,1,-MIN('Inputs  Base0'!$E$158,DK$2)))*(IF($C$34=0,0,-PMT('Inputs  Base0'!$E$159/12,'Inputs  Base0'!$E$158,$C$29/$C$34*'Inputs  Base0'!$E$157)))</f>
        <v>0</v>
      </c>
      <c r="DL37" s="265">
        <f ca="1">+SUM(OFFSET(DK34,0,0,1,-MIN('Inputs  Base0'!$E$158,DL$2)))*(IF($C$34=0,0,-PMT('Inputs  Base0'!$E$159/12,'Inputs  Base0'!$E$158,$C$29/$C$34*'Inputs  Base0'!$E$157)))</f>
        <v>0</v>
      </c>
      <c r="DM37" s="265">
        <f ca="1">+SUM(OFFSET(DL34,0,0,1,-MIN('Inputs  Base0'!$E$158,DM$2)))*(IF($C$34=0,0,-PMT('Inputs  Base0'!$E$159/12,'Inputs  Base0'!$E$158,$C$29/$C$34*'Inputs  Base0'!$E$157)))</f>
        <v>0</v>
      </c>
      <c r="DN37" s="265">
        <f ca="1">+SUM(OFFSET(DM34,0,0,1,-MIN('Inputs  Base0'!$E$158,DN$2)))*(IF($C$34=0,0,-PMT('Inputs  Base0'!$E$159/12,'Inputs  Base0'!$E$158,$C$29/$C$34*'Inputs  Base0'!$E$157)))</f>
        <v>0</v>
      </c>
      <c r="DO37" s="265">
        <f ca="1">+SUM(OFFSET(DN34,0,0,1,-MIN('Inputs  Base0'!$E$158,DO$2)))*(IF($C$34=0,0,-PMT('Inputs  Base0'!$E$159/12,'Inputs  Base0'!$E$158,$C$29/$C$34*'Inputs  Base0'!$E$157)))</f>
        <v>0</v>
      </c>
      <c r="DP37" s="265">
        <f ca="1">+SUM(OFFSET(DO34,0,0,1,-MIN('Inputs  Base0'!$E$158,DP$2)))*(IF($C$34=0,0,-PMT('Inputs  Base0'!$E$159/12,'Inputs  Base0'!$E$158,$C$29/$C$34*'Inputs  Base0'!$E$157)))</f>
        <v>0</v>
      </c>
    </row>
    <row r="38" spans="1:120" s="189" customFormat="1" ht="14.25" collapsed="1">
      <c r="B38" s="190" t="str">
        <f>CONCATENATE('Inputs  Base0'!$A$357,'Inputs  Base0'!$B$116)</f>
        <v>Ingreso Total - Dptos PLAN 35/55/10</v>
      </c>
      <c r="C38" s="88">
        <f t="shared" ca="1" si="12"/>
        <v>143189087.89345804</v>
      </c>
      <c r="D38" s="191"/>
      <c r="E38" s="191"/>
      <c r="F38" s="191"/>
      <c r="G38" s="191"/>
      <c r="H38" s="191"/>
      <c r="I38" s="191"/>
      <c r="J38" s="191"/>
      <c r="K38" s="191"/>
      <c r="L38" s="191"/>
      <c r="M38" s="191"/>
      <c r="N38" s="191"/>
      <c r="O38" s="191"/>
      <c r="P38" s="191"/>
      <c r="Q38" s="191"/>
      <c r="R38" s="191"/>
      <c r="S38" s="191"/>
      <c r="T38" s="191"/>
      <c r="U38" s="191"/>
      <c r="V38" s="191"/>
      <c r="W38" s="191"/>
      <c r="X38" s="191"/>
      <c r="Y38" s="191"/>
      <c r="Z38" s="191"/>
      <c r="AA38" s="191"/>
      <c r="AB38" s="191"/>
      <c r="AC38" s="89">
        <f ca="1">+AC32+AC33+AC36+AC37</f>
        <v>1536823.0280074968</v>
      </c>
      <c r="AD38" s="89">
        <f t="shared" ref="AD38:CO38" ca="1" si="13">+AD32+AD33+AD36+AD37</f>
        <v>1603906.5728808399</v>
      </c>
      <c r="AE38" s="89">
        <f t="shared" ca="1" si="13"/>
        <v>1672906.7904648501</v>
      </c>
      <c r="AF38" s="89">
        <f t="shared" ca="1" si="13"/>
        <v>1743936.4262130957</v>
      </c>
      <c r="AG38" s="89">
        <f t="shared" ca="1" si="13"/>
        <v>1950755.2602099644</v>
      </c>
      <c r="AH38" s="89">
        <f t="shared" ca="1" si="13"/>
        <v>2032786.7688866067</v>
      </c>
      <c r="AI38" s="89">
        <f t="shared" ca="1" si="13"/>
        <v>1878827.3391122629</v>
      </c>
      <c r="AJ38" s="89">
        <f t="shared" ca="1" si="13"/>
        <v>1953827.5756166216</v>
      </c>
      <c r="AK38" s="89">
        <f t="shared" ca="1" si="13"/>
        <v>2031414.0271728549</v>
      </c>
      <c r="AL38" s="89">
        <f t="shared" ca="1" si="13"/>
        <v>2111771.423427525</v>
      </c>
      <c r="AM38" s="89">
        <f t="shared" ca="1" si="13"/>
        <v>2195105.0195434792</v>
      </c>
      <c r="AN38" s="89">
        <f t="shared" ca="1" si="13"/>
        <v>2281643.7539715855</v>
      </c>
      <c r="AO38" s="89">
        <f t="shared" ca="1" si="13"/>
        <v>2133006.9216265837</v>
      </c>
      <c r="AP38" s="89">
        <f t="shared" ca="1" si="13"/>
        <v>2211132.1679852908</v>
      </c>
      <c r="AQ38" s="89">
        <f t="shared" ca="1" si="13"/>
        <v>2292654.1641856804</v>
      </c>
      <c r="AR38" s="89">
        <f t="shared" ca="1" si="13"/>
        <v>2377881.7056679064</v>
      </c>
      <c r="AS38" s="89">
        <f t="shared" ca="1" si="13"/>
        <v>2467167.7015064294</v>
      </c>
      <c r="AT38" s="89">
        <f t="shared" ca="1" si="13"/>
        <v>2560917.9971368778</v>
      </c>
      <c r="AU38" s="89">
        <f t="shared" ca="1" si="13"/>
        <v>2898239.6350033716</v>
      </c>
      <c r="AV38" s="89">
        <f t="shared" ca="1" si="13"/>
        <v>3023240.029177303</v>
      </c>
      <c r="AW38" s="89">
        <f t="shared" ca="1" si="13"/>
        <v>3191388.9551369417</v>
      </c>
      <c r="AX38" s="89">
        <f t="shared" ca="1" si="13"/>
        <v>3335530.0346687557</v>
      </c>
      <c r="AY38" s="89">
        <f t="shared" ca="1" si="13"/>
        <v>3489280.5195026915</v>
      </c>
      <c r="AZ38" s="89">
        <f t="shared" ca="1" si="13"/>
        <v>3654013.1818247652</v>
      </c>
      <c r="BA38" s="89">
        <f t="shared" ca="1" si="13"/>
        <v>3831417.5874023829</v>
      </c>
      <c r="BB38" s="89">
        <f t="shared" ca="1" si="13"/>
        <v>4023605.6934448024</v>
      </c>
      <c r="BC38" s="89">
        <f t="shared" ca="1" si="13"/>
        <v>4233265.4454910783</v>
      </c>
      <c r="BD38" s="89">
        <f t="shared" ca="1" si="13"/>
        <v>4463891.1727419822</v>
      </c>
      <c r="BE38" s="89">
        <f t="shared" ca="1" si="13"/>
        <v>4720141.9807985406</v>
      </c>
      <c r="BF38" s="89">
        <f t="shared" ca="1" si="13"/>
        <v>5008424.1398621695</v>
      </c>
      <c r="BG38" s="89">
        <f t="shared" ca="1" si="13"/>
        <v>5093286.4204523284</v>
      </c>
      <c r="BH38" s="89">
        <f t="shared" ca="1" si="13"/>
        <v>5413599.9305230277</v>
      </c>
      <c r="BI38" s="89">
        <f t="shared" ca="1" si="13"/>
        <v>5797976.1426078659</v>
      </c>
      <c r="BJ38" s="89">
        <f t="shared" ca="1" si="13"/>
        <v>6278446.4077139143</v>
      </c>
      <c r="BK38" s="89">
        <f t="shared" ca="1" si="13"/>
        <v>6919073.4278553119</v>
      </c>
      <c r="BL38" s="89">
        <f t="shared" ca="1" si="13"/>
        <v>7880013.9580674088</v>
      </c>
      <c r="BM38" s="89">
        <f t="shared" ca="1" si="13"/>
        <v>22897788.587567471</v>
      </c>
      <c r="BN38" s="89">
        <f t="shared" ca="1" si="13"/>
        <v>0</v>
      </c>
      <c r="BO38" s="89">
        <f t="shared" ca="1" si="13"/>
        <v>0</v>
      </c>
      <c r="BP38" s="89">
        <f t="shared" ca="1" si="13"/>
        <v>0</v>
      </c>
      <c r="BQ38" s="89">
        <f t="shared" ca="1" si="13"/>
        <v>0</v>
      </c>
      <c r="BR38" s="89">
        <f t="shared" ca="1" si="13"/>
        <v>0</v>
      </c>
      <c r="BS38" s="89">
        <f t="shared" ca="1" si="13"/>
        <v>0</v>
      </c>
      <c r="BT38" s="89">
        <f t="shared" ca="1" si="13"/>
        <v>0</v>
      </c>
      <c r="BU38" s="89">
        <f t="shared" ca="1" si="13"/>
        <v>0</v>
      </c>
      <c r="BV38" s="89">
        <f t="shared" ca="1" si="13"/>
        <v>0</v>
      </c>
      <c r="BW38" s="89">
        <f t="shared" ca="1" si="13"/>
        <v>0</v>
      </c>
      <c r="BX38" s="89">
        <f t="shared" ca="1" si="13"/>
        <v>0</v>
      </c>
      <c r="BY38" s="89">
        <f t="shared" ca="1" si="13"/>
        <v>0</v>
      </c>
      <c r="BZ38" s="89">
        <f t="shared" ca="1" si="13"/>
        <v>0</v>
      </c>
      <c r="CA38" s="89">
        <f t="shared" ca="1" si="13"/>
        <v>0</v>
      </c>
      <c r="CB38" s="89">
        <f t="shared" ca="1" si="13"/>
        <v>0</v>
      </c>
      <c r="CC38" s="89">
        <f t="shared" ca="1" si="13"/>
        <v>0</v>
      </c>
      <c r="CD38" s="89">
        <f t="shared" ca="1" si="13"/>
        <v>0</v>
      </c>
      <c r="CE38" s="89">
        <f t="shared" ca="1" si="13"/>
        <v>0</v>
      </c>
      <c r="CF38" s="89">
        <f t="shared" ca="1" si="13"/>
        <v>0</v>
      </c>
      <c r="CG38" s="89">
        <f t="shared" ca="1" si="13"/>
        <v>0</v>
      </c>
      <c r="CH38" s="89">
        <f t="shared" ca="1" si="13"/>
        <v>0</v>
      </c>
      <c r="CI38" s="89">
        <f t="shared" ca="1" si="13"/>
        <v>0</v>
      </c>
      <c r="CJ38" s="89">
        <f t="shared" ca="1" si="13"/>
        <v>0</v>
      </c>
      <c r="CK38" s="89">
        <f t="shared" ca="1" si="13"/>
        <v>0</v>
      </c>
      <c r="CL38" s="89">
        <f t="shared" ca="1" si="13"/>
        <v>0</v>
      </c>
      <c r="CM38" s="89">
        <f t="shared" ca="1" si="13"/>
        <v>0</v>
      </c>
      <c r="CN38" s="89">
        <f t="shared" ca="1" si="13"/>
        <v>0</v>
      </c>
      <c r="CO38" s="89">
        <f t="shared" ca="1" si="13"/>
        <v>0</v>
      </c>
      <c r="CP38" s="89">
        <f t="shared" ref="CP38:DP38" ca="1" si="14">+CP32+CP33+CP36+CP37</f>
        <v>0</v>
      </c>
      <c r="CQ38" s="89">
        <f t="shared" ca="1" si="14"/>
        <v>0</v>
      </c>
      <c r="CR38" s="89">
        <f t="shared" ca="1" si="14"/>
        <v>0</v>
      </c>
      <c r="CS38" s="89">
        <f t="shared" ca="1" si="14"/>
        <v>0</v>
      </c>
      <c r="CT38" s="89">
        <f t="shared" ca="1" si="14"/>
        <v>0</v>
      </c>
      <c r="CU38" s="89">
        <f t="shared" ca="1" si="14"/>
        <v>0</v>
      </c>
      <c r="CV38" s="89">
        <f t="shared" ca="1" si="14"/>
        <v>0</v>
      </c>
      <c r="CW38" s="89">
        <f t="shared" ca="1" si="14"/>
        <v>0</v>
      </c>
      <c r="CX38" s="89">
        <f t="shared" ca="1" si="14"/>
        <v>0</v>
      </c>
      <c r="CY38" s="89">
        <f t="shared" ca="1" si="14"/>
        <v>0</v>
      </c>
      <c r="CZ38" s="89">
        <f t="shared" ca="1" si="14"/>
        <v>0</v>
      </c>
      <c r="DA38" s="89">
        <f t="shared" ca="1" si="14"/>
        <v>0</v>
      </c>
      <c r="DB38" s="89">
        <f t="shared" ca="1" si="14"/>
        <v>0</v>
      </c>
      <c r="DC38" s="89">
        <f t="shared" ca="1" si="14"/>
        <v>0</v>
      </c>
      <c r="DD38" s="89">
        <f t="shared" ca="1" si="14"/>
        <v>0</v>
      </c>
      <c r="DE38" s="89">
        <f t="shared" ca="1" si="14"/>
        <v>0</v>
      </c>
      <c r="DF38" s="89">
        <f t="shared" ca="1" si="14"/>
        <v>0</v>
      </c>
      <c r="DG38" s="89">
        <f t="shared" ca="1" si="14"/>
        <v>0</v>
      </c>
      <c r="DH38" s="89">
        <f t="shared" ca="1" si="14"/>
        <v>0</v>
      </c>
      <c r="DI38" s="89">
        <f t="shared" ca="1" si="14"/>
        <v>0</v>
      </c>
      <c r="DJ38" s="89">
        <f t="shared" ca="1" si="14"/>
        <v>0</v>
      </c>
      <c r="DK38" s="89">
        <f t="shared" ca="1" si="14"/>
        <v>0</v>
      </c>
      <c r="DL38" s="89">
        <f t="shared" ca="1" si="14"/>
        <v>0</v>
      </c>
      <c r="DM38" s="89">
        <f t="shared" ca="1" si="14"/>
        <v>0</v>
      </c>
      <c r="DN38" s="89">
        <f t="shared" ca="1" si="14"/>
        <v>0</v>
      </c>
      <c r="DO38" s="89">
        <f t="shared" ca="1" si="14"/>
        <v>0</v>
      </c>
      <c r="DP38" s="89">
        <f t="shared" ca="1" si="14"/>
        <v>0</v>
      </c>
    </row>
    <row r="39" spans="1:120" s="44" customFormat="1">
      <c r="C39" s="276"/>
      <c r="D39" s="277"/>
      <c r="E39" s="277"/>
      <c r="F39" s="277"/>
      <c r="G39" s="277"/>
      <c r="H39" s="277"/>
      <c r="I39" s="277"/>
      <c r="J39" s="277"/>
      <c r="K39" s="277"/>
      <c r="L39" s="277"/>
      <c r="M39" s="277"/>
      <c r="N39" s="277"/>
      <c r="O39" s="277"/>
      <c r="P39" s="277"/>
      <c r="Q39" s="277"/>
      <c r="R39" s="277"/>
      <c r="S39" s="277"/>
      <c r="T39" s="277"/>
      <c r="U39" s="277"/>
      <c r="V39" s="277"/>
      <c r="W39" s="277"/>
      <c r="X39" s="277"/>
      <c r="Y39" s="277"/>
      <c r="Z39" s="277"/>
      <c r="AA39" s="277"/>
      <c r="AB39" s="277"/>
      <c r="AC39" s="89"/>
      <c r="AD39" s="89"/>
      <c r="AE39" s="89"/>
      <c r="AF39" s="89"/>
      <c r="AG39" s="89"/>
      <c r="AH39" s="89"/>
      <c r="AI39" s="89"/>
      <c r="AJ39" s="89"/>
      <c r="AK39" s="89"/>
      <c r="AL39" s="89"/>
      <c r="AM39" s="89"/>
      <c r="AN39" s="89"/>
      <c r="AO39" s="89"/>
      <c r="AP39" s="89"/>
      <c r="AQ39" s="89"/>
      <c r="AR39" s="89"/>
      <c r="AS39" s="89"/>
      <c r="AT39" s="89"/>
      <c r="AU39" s="89"/>
      <c r="AV39" s="89"/>
      <c r="AW39" s="89"/>
      <c r="AX39" s="89"/>
      <c r="AY39" s="89"/>
      <c r="AZ39" s="89"/>
      <c r="BA39" s="89"/>
      <c r="BB39" s="89"/>
      <c r="BC39" s="89"/>
      <c r="BD39" s="89"/>
      <c r="BE39" s="89"/>
      <c r="BF39" s="89"/>
      <c r="BG39" s="89"/>
      <c r="BH39" s="89"/>
      <c r="BI39" s="89"/>
      <c r="BJ39" s="89"/>
      <c r="BK39" s="89"/>
      <c r="BL39" s="89"/>
      <c r="BM39" s="89"/>
      <c r="BN39" s="89"/>
      <c r="BO39" s="89"/>
      <c r="BP39" s="89"/>
      <c r="BQ39" s="89"/>
      <c r="BR39" s="89"/>
      <c r="BS39" s="89"/>
      <c r="BT39" s="89"/>
      <c r="BU39" s="89"/>
      <c r="BV39" s="89"/>
      <c r="BW39" s="89"/>
      <c r="BX39" s="89"/>
      <c r="BY39" s="89"/>
      <c r="BZ39" s="89"/>
      <c r="CA39" s="89"/>
      <c r="CB39" s="89"/>
      <c r="CC39" s="89"/>
      <c r="CD39" s="89"/>
      <c r="CE39" s="89"/>
      <c r="CF39" s="89"/>
      <c r="CG39" s="89"/>
      <c r="CH39" s="89"/>
      <c r="CI39" s="89"/>
      <c r="CJ39" s="89"/>
      <c r="CK39" s="89"/>
      <c r="CL39" s="89"/>
      <c r="CM39" s="89"/>
      <c r="CN39" s="89"/>
      <c r="CO39" s="89"/>
      <c r="CP39" s="89"/>
      <c r="CQ39" s="89"/>
      <c r="CR39" s="89"/>
      <c r="CS39" s="89"/>
      <c r="CT39" s="89"/>
      <c r="CU39" s="89"/>
      <c r="CV39" s="89"/>
      <c r="CW39" s="89"/>
      <c r="CX39" s="89"/>
      <c r="CY39" s="89"/>
      <c r="CZ39" s="89"/>
      <c r="DA39" s="89"/>
      <c r="DB39" s="89"/>
      <c r="DC39" s="89"/>
      <c r="DD39" s="89"/>
      <c r="DE39" s="89"/>
      <c r="DF39" s="89"/>
      <c r="DG39" s="89"/>
      <c r="DH39" s="89"/>
      <c r="DI39" s="89"/>
      <c r="DJ39" s="89"/>
      <c r="DK39" s="89"/>
      <c r="DL39" s="89"/>
      <c r="DM39" s="89"/>
      <c r="DN39" s="89"/>
      <c r="DO39" s="89"/>
      <c r="DP39" s="89"/>
    </row>
    <row r="40" spans="1:120" s="189" customFormat="1" ht="14.25" hidden="1" outlineLevel="2">
      <c r="A40" s="196"/>
      <c r="B40" s="190" t="str">
        <f>CONCATENATE('Inputs  Base0'!$A$348,'Inputs  Base0'!$B$117)</f>
        <v>ventas teóricas $ - Dptos PLAN 20/55+15/10</v>
      </c>
      <c r="C40" s="88">
        <f t="shared" ref="C40:C49" si="15">SUM(AC40:DZ40)</f>
        <v>143189087.8934581</v>
      </c>
      <c r="D40" s="191"/>
      <c r="E40" s="191"/>
      <c r="F40" s="191"/>
      <c r="G40" s="191"/>
      <c r="H40" s="191"/>
      <c r="I40" s="191"/>
      <c r="J40" s="191"/>
      <c r="K40" s="191"/>
      <c r="L40" s="191"/>
      <c r="M40" s="191"/>
      <c r="N40" s="191"/>
      <c r="O40" s="191"/>
      <c r="P40" s="191"/>
      <c r="Q40" s="191"/>
      <c r="R40" s="191"/>
      <c r="S40" s="191"/>
      <c r="T40" s="191"/>
      <c r="U40" s="191"/>
      <c r="V40" s="191"/>
      <c r="W40" s="191"/>
      <c r="X40" s="191"/>
      <c r="Y40" s="191"/>
      <c r="Z40" s="191"/>
      <c r="AA40" s="191"/>
      <c r="AB40" s="191"/>
      <c r="AC40" s="89">
        <f>('Inputs  Base0'!$E$117*(1+AC$363))*('Inputs  Base0'!$D$17*'Inputs  Base0'!$F$192)*'Inputs  Base0'!C$198</f>
        <v>4390922.9371642768</v>
      </c>
      <c r="AD40" s="89">
        <f>('Inputs  Base0'!$E$117*(1+AD$363))*('Inputs  Base0'!$D$17*'Inputs  Base0'!$F$192)*'Inputs  Base0'!D$198</f>
        <v>4390922.9371642768</v>
      </c>
      <c r="AE40" s="89">
        <f>('Inputs  Base0'!$E$117*(1+AE$363))*('Inputs  Base0'!$D$17*'Inputs  Base0'!$F$192)*'Inputs  Base0'!E$198</f>
        <v>4390922.9371642768</v>
      </c>
      <c r="AF40" s="89">
        <f>('Inputs  Base0'!$E$117*(1+AF$363))*('Inputs  Base0'!$D$17*'Inputs  Base0'!$F$192)*'Inputs  Base0'!F$198</f>
        <v>4390922.9371642768</v>
      </c>
      <c r="AG40" s="89">
        <f>('Inputs  Base0'!$E$117*(1+AG$363))*('Inputs  Base0'!$D$17*'Inputs  Base0'!$F$192)*'Inputs  Base0'!G$198</f>
        <v>4772742.32300465</v>
      </c>
      <c r="AH40" s="89">
        <f>('Inputs  Base0'!$E$117*(1+AH$363))*('Inputs  Base0'!$D$17*'Inputs  Base0'!$F$192)*'Inputs  Base0'!H$198</f>
        <v>4772742.32300465</v>
      </c>
      <c r="AI40" s="89">
        <f>('Inputs  Base0'!$E$117*(1+AI$363))*('Inputs  Base0'!$D$17*'Inputs  Base0'!$F$192)*'Inputs  Base0'!I$198</f>
        <v>4090921.9911468425</v>
      </c>
      <c r="AJ40" s="89">
        <f>('Inputs  Base0'!$E$117*(1+AJ$363))*('Inputs  Base0'!$D$17*'Inputs  Base0'!$F$192)*'Inputs  Base0'!J$198</f>
        <v>4090921.9911468425</v>
      </c>
      <c r="AK40" s="89">
        <f>('Inputs  Base0'!$E$117*(1+AK$363))*('Inputs  Base0'!$D$17*'Inputs  Base0'!$F$192)*'Inputs  Base0'!K$198</f>
        <v>4090921.9911468425</v>
      </c>
      <c r="AL40" s="89">
        <f>('Inputs  Base0'!$E$117*(1+AL$363))*('Inputs  Base0'!$D$17*'Inputs  Base0'!$F$192)*'Inputs  Base0'!L$198</f>
        <v>4090921.9911468425</v>
      </c>
      <c r="AM40" s="89">
        <f>('Inputs  Base0'!$E$117*(1+AM$363))*('Inputs  Base0'!$D$17*'Inputs  Base0'!$F$192)*'Inputs  Base0'!M$198</f>
        <v>4090921.9911468425</v>
      </c>
      <c r="AN40" s="89">
        <f>('Inputs  Base0'!$E$117*(1+AN$363))*('Inputs  Base0'!$D$17*'Inputs  Base0'!$F$192)*'Inputs  Base0'!N$198</f>
        <v>4090921.9911468425</v>
      </c>
      <c r="AO40" s="89">
        <f>('Inputs  Base0'!$E$117*(1+AO$363))*('Inputs  Base0'!$D$17*'Inputs  Base0'!$F$192)*'Inputs  Base0'!O$198</f>
        <v>3409101.659289035</v>
      </c>
      <c r="AP40" s="89">
        <f>('Inputs  Base0'!$E$117*(1+AP$363))*('Inputs  Base0'!$D$17*'Inputs  Base0'!$F$192)*'Inputs  Base0'!P$198</f>
        <v>3409101.659289035</v>
      </c>
      <c r="AQ40" s="89">
        <f>('Inputs  Base0'!$E$117*(1+AQ$363))*('Inputs  Base0'!$D$17*'Inputs  Base0'!$F$192)*'Inputs  Base0'!Q$198</f>
        <v>3409101.659289035</v>
      </c>
      <c r="AR40" s="89">
        <f>('Inputs  Base0'!$E$117*(1+AR$363))*('Inputs  Base0'!$D$17*'Inputs  Base0'!$F$192)*'Inputs  Base0'!R$198</f>
        <v>3409101.659289035</v>
      </c>
      <c r="AS40" s="89">
        <f>('Inputs  Base0'!$E$117*(1+AS$363))*('Inputs  Base0'!$D$17*'Inputs  Base0'!$F$192)*'Inputs  Base0'!S$198</f>
        <v>3409101.659289035</v>
      </c>
      <c r="AT40" s="89">
        <f>('Inputs  Base0'!$E$117*(1+AT$363))*('Inputs  Base0'!$D$17*'Inputs  Base0'!$F$192)*'Inputs  Base0'!T$198</f>
        <v>3409101.659289035</v>
      </c>
      <c r="AU40" s="89">
        <f>('Inputs  Base0'!$E$117*(1+AU$363))*('Inputs  Base0'!$D$17*'Inputs  Base0'!$F$192)*'Inputs  Base0'!U$198</f>
        <v>4090921.9911468425</v>
      </c>
      <c r="AV40" s="89">
        <f>('Inputs  Base0'!$E$117*(1+AV$363))*('Inputs  Base0'!$D$17*'Inputs  Base0'!$F$192)*'Inputs  Base0'!V$198</f>
        <v>4090921.9911468425</v>
      </c>
      <c r="AW40" s="89">
        <f>('Inputs  Base0'!$E$117*(1+AW$363))*('Inputs  Base0'!$D$17*'Inputs  Base0'!$F$192)*'Inputs  Base0'!W$198</f>
        <v>4193195.040925513</v>
      </c>
      <c r="AX40" s="89">
        <f>('Inputs  Base0'!$E$117*(1+AX$363))*('Inputs  Base0'!$D$17*'Inputs  Base0'!$F$192)*'Inputs  Base0'!X$198</f>
        <v>4193195.040925513</v>
      </c>
      <c r="AY40" s="89">
        <f>('Inputs  Base0'!$E$117*(1+AY$363))*('Inputs  Base0'!$D$17*'Inputs  Base0'!$F$192)*'Inputs  Base0'!Y$198</f>
        <v>4193195.040925513</v>
      </c>
      <c r="AZ40" s="89">
        <f>('Inputs  Base0'!$E$117*(1+AZ$363))*('Inputs  Base0'!$D$17*'Inputs  Base0'!$F$192)*'Inputs  Base0'!Z$198</f>
        <v>4193195.040925513</v>
      </c>
      <c r="BA40" s="89">
        <f>('Inputs  Base0'!$E$117*(1+BA$363))*('Inputs  Base0'!$D$17*'Inputs  Base0'!$F$192)*'Inputs  Base0'!AA$198</f>
        <v>4193195.040925513</v>
      </c>
      <c r="BB40" s="89">
        <f>('Inputs  Base0'!$E$117*(1+BB$363))*('Inputs  Base0'!$D$17*'Inputs  Base0'!$F$192)*'Inputs  Base0'!AB$198</f>
        <v>4193195.040925513</v>
      </c>
      <c r="BC40" s="89">
        <f>('Inputs  Base0'!$E$117*(1+BC$363))*('Inputs  Base0'!$D$17*'Inputs  Base0'!$F$192)*'Inputs  Base0'!AC$198</f>
        <v>4193195.040925513</v>
      </c>
      <c r="BD40" s="89">
        <f>('Inputs  Base0'!$E$117*(1+BD$363))*('Inputs  Base0'!$D$17*'Inputs  Base0'!$F$192)*'Inputs  Base0'!AD$198</f>
        <v>4193195.040925513</v>
      </c>
      <c r="BE40" s="89">
        <f>('Inputs  Base0'!$E$117*(1+BE$363))*('Inputs  Base0'!$D$17*'Inputs  Base0'!$F$192)*'Inputs  Base0'!AE$198</f>
        <v>4193195.040925513</v>
      </c>
      <c r="BF40" s="89">
        <f>('Inputs  Base0'!$E$117*(1+BF$363))*('Inputs  Base0'!$D$17*'Inputs  Base0'!$F$192)*'Inputs  Base0'!AF$198</f>
        <v>4193195.040925513</v>
      </c>
      <c r="BG40" s="89">
        <f>('Inputs  Base0'!$E$117*(1+BG$363))*('Inputs  Base0'!$D$17*'Inputs  Base0'!$F$192)*'Inputs  Base0'!AG$198</f>
        <v>3494329.2007712605</v>
      </c>
      <c r="BH40" s="89">
        <f>('Inputs  Base0'!$E$117*(1+BH$363))*('Inputs  Base0'!$D$17*'Inputs  Base0'!$F$192)*'Inputs  Base0'!AH$198</f>
        <v>3494329.2007712605</v>
      </c>
      <c r="BI40" s="89">
        <f>('Inputs  Base0'!$E$117*(1+BI$363))*('Inputs  Base0'!$D$17*'Inputs  Base0'!$F$192)*'Inputs  Base0'!AI$198</f>
        <v>3494329.2007712605</v>
      </c>
      <c r="BJ40" s="89">
        <f>('Inputs  Base0'!$E$117*(1+BJ$363))*('Inputs  Base0'!$D$17*'Inputs  Base0'!$F$192)*'Inputs  Base0'!AJ$198</f>
        <v>3494329.2007712605</v>
      </c>
      <c r="BK40" s="89">
        <f>('Inputs  Base0'!$E$117*(1+BK$363))*('Inputs  Base0'!$D$17*'Inputs  Base0'!$F$192)*'Inputs  Base0'!AK$198</f>
        <v>3494329.2007712605</v>
      </c>
      <c r="BL40" s="89">
        <f>('Inputs  Base0'!$E$117*(1+BL$363))*('Inputs  Base0'!$D$17*'Inputs  Base0'!$F$192)*'Inputs  Base0'!AL$198</f>
        <v>3494329.2007712605</v>
      </c>
      <c r="BM40" s="89">
        <f>('Inputs  Base0'!$E$117*(1+BM$363))*('Inputs  Base0'!$D$17*'Inputs  Base0'!$F$192)*'Inputs  Base0'!AM$198</f>
        <v>0</v>
      </c>
      <c r="BN40" s="89">
        <f>('Inputs  Base0'!$E$117*(1+BN$363))*('Inputs  Base0'!$D$17*'Inputs  Base0'!$F$192)*'Inputs  Base0'!AN$198</f>
        <v>0</v>
      </c>
      <c r="BO40" s="89">
        <f>('Inputs  Base0'!$E$117*(1+BO$363))*('Inputs  Base0'!$D$17*'Inputs  Base0'!$F$192)*'Inputs  Base0'!AO$198</f>
        <v>0</v>
      </c>
      <c r="BP40" s="89">
        <f>('Inputs  Base0'!$E$117*(1+BP$363))*('Inputs  Base0'!$D$17*'Inputs  Base0'!$F$192)*'Inputs  Base0'!AP$198</f>
        <v>0</v>
      </c>
      <c r="BQ40" s="89">
        <f>('Inputs  Base0'!$E$117*(1+BQ$363))*('Inputs  Base0'!$D$17*'Inputs  Base0'!$F$192)*'Inputs  Base0'!AQ$198</f>
        <v>0</v>
      </c>
      <c r="BR40" s="89">
        <f>('Inputs  Base0'!$E$117*(1+BR$363))*('Inputs  Base0'!$D$17*'Inputs  Base0'!$F$192)*'Inputs  Base0'!AR$198</f>
        <v>0</v>
      </c>
      <c r="BS40" s="89">
        <f>('Inputs  Base0'!$E$117*(1+BS$363))*('Inputs  Base0'!$D$17*'Inputs  Base0'!$F$192)*'Inputs  Base0'!AS$198</f>
        <v>0</v>
      </c>
      <c r="BT40" s="89">
        <f>('Inputs  Base0'!$E$117*(1+BT$363))*('Inputs  Base0'!$D$17*'Inputs  Base0'!$F$192)*'Inputs  Base0'!AT$198</f>
        <v>0</v>
      </c>
      <c r="BU40" s="89">
        <f>('Inputs  Base0'!$E$117*(1+BU$363))*('Inputs  Base0'!$D$17*'Inputs  Base0'!$F$192)*'Inputs  Base0'!AU$198</f>
        <v>0</v>
      </c>
      <c r="BV40" s="89">
        <f>('Inputs  Base0'!$E$117*(1+BV$363))*('Inputs  Base0'!$D$17*'Inputs  Base0'!$F$192)*'Inputs  Base0'!AV$198</f>
        <v>0</v>
      </c>
      <c r="BW40" s="89">
        <f>('Inputs  Base0'!$E$117*(1+BW$363))*('Inputs  Base0'!$D$17*'Inputs  Base0'!$F$192)*'Inputs  Base0'!AW$198</f>
        <v>0</v>
      </c>
      <c r="BX40" s="89">
        <f>('Inputs  Base0'!$E$117*(1+BX$363))*('Inputs  Base0'!$D$17*'Inputs  Base0'!$F$192)*'Inputs  Base0'!AX$198</f>
        <v>0</v>
      </c>
      <c r="BY40" s="89">
        <f>('Inputs  Base0'!$E$117*(1+BY$363))*('Inputs  Base0'!$D$17*'Inputs  Base0'!$F$192)*'Inputs  Base0'!AY$198</f>
        <v>0</v>
      </c>
      <c r="BZ40" s="89">
        <f>('Inputs  Base0'!$E$117*(1+BZ$363))*('Inputs  Base0'!$D$17*'Inputs  Base0'!$F$192)*'Inputs  Base0'!AZ$198</f>
        <v>0</v>
      </c>
      <c r="CA40" s="89">
        <f>('Inputs  Base0'!$E$117*(1+CA$363))*('Inputs  Base0'!$D$17*'Inputs  Base0'!$F$192)*'Inputs  Base0'!BA$198</f>
        <v>0</v>
      </c>
      <c r="CB40" s="89">
        <f>('Inputs  Base0'!$E$117*(1+CB$363))*('Inputs  Base0'!$D$17*'Inputs  Base0'!$F$192)*'Inputs  Base0'!BB$198</f>
        <v>0</v>
      </c>
      <c r="CC40" s="89">
        <f>('Inputs  Base0'!$E$117*(1+CC$363))*('Inputs  Base0'!$D$17*'Inputs  Base0'!$F$192)*'Inputs  Base0'!BC$198</f>
        <v>0</v>
      </c>
      <c r="CD40" s="89">
        <f>('Inputs  Base0'!$E$117*(1+CD$363))*('Inputs  Base0'!$D$17*'Inputs  Base0'!$F$192)*'Inputs  Base0'!BD$198</f>
        <v>0</v>
      </c>
      <c r="CE40" s="89">
        <f>('Inputs  Base0'!$E$117*(1+CE$363))*('Inputs  Base0'!$D$17*'Inputs  Base0'!$F$192)*'Inputs  Base0'!BE$198</f>
        <v>0</v>
      </c>
      <c r="CF40" s="89">
        <f>('Inputs  Base0'!$E$117*(1+CF$363))*('Inputs  Base0'!$D$17*'Inputs  Base0'!$F$192)*'Inputs  Base0'!BF$198</f>
        <v>0</v>
      </c>
      <c r="CG40" s="89">
        <f>('Inputs  Base0'!$E$117*(1+CG$363))*('Inputs  Base0'!$D$17*'Inputs  Base0'!$F$192)*'Inputs  Base0'!BG$198</f>
        <v>0</v>
      </c>
      <c r="CH40" s="89">
        <f>('Inputs  Base0'!$E$117*(1+CH$363))*('Inputs  Base0'!$D$17*'Inputs  Base0'!$F$192)*'Inputs  Base0'!BH$198</f>
        <v>0</v>
      </c>
      <c r="CI40" s="89">
        <f>('Inputs  Base0'!$E$117*(1+CI$363))*('Inputs  Base0'!$D$17*'Inputs  Base0'!$F$192)*'Inputs  Base0'!BI$198</f>
        <v>0</v>
      </c>
      <c r="CJ40" s="89">
        <f>('Inputs  Base0'!$E$117*(1+CJ$363))*('Inputs  Base0'!$D$17*'Inputs  Base0'!$F$192)*'Inputs  Base0'!BJ$198</f>
        <v>0</v>
      </c>
      <c r="CK40" s="89">
        <f>('Inputs  Base0'!$E$117*(1+CK$363))*('Inputs  Base0'!$D$17*'Inputs  Base0'!$F$192)*'Inputs  Base0'!BK$198</f>
        <v>0</v>
      </c>
      <c r="CL40" s="89">
        <f>('Inputs  Base0'!$E$117*(1+CL$363))*('Inputs  Base0'!$D$17*'Inputs  Base0'!$F$192)*'Inputs  Base0'!BL$198</f>
        <v>0</v>
      </c>
      <c r="CM40" s="89">
        <f>('Inputs  Base0'!$E$117*(1+CM$363))*('Inputs  Base0'!$D$17*'Inputs  Base0'!$F$192)*'Inputs  Base0'!BM$198</f>
        <v>0</v>
      </c>
      <c r="CN40" s="89">
        <f>('Inputs  Base0'!$E$117*(1+CN$363))*('Inputs  Base0'!$D$17*'Inputs  Base0'!$F$192)*'Inputs  Base0'!BN$198</f>
        <v>0</v>
      </c>
      <c r="CO40" s="89">
        <f>('Inputs  Base0'!$E$117*(1+CO$363))*('Inputs  Base0'!$D$17*'Inputs  Base0'!$F$192)*'Inputs  Base0'!BO$198</f>
        <v>0</v>
      </c>
      <c r="CP40" s="89">
        <f>('Inputs  Base0'!$E$117*(1+CP$363))*('Inputs  Base0'!$D$17*'Inputs  Base0'!$F$192)*'Inputs  Base0'!BP$198</f>
        <v>0</v>
      </c>
      <c r="CQ40" s="89">
        <f>('Inputs  Base0'!$E$117*(1+CQ$363))*('Inputs  Base0'!$D$17*'Inputs  Base0'!$F$192)*'Inputs  Base0'!BQ$198</f>
        <v>0</v>
      </c>
      <c r="CR40" s="89">
        <f>('Inputs  Base0'!$E$117*(1+CR$363))*('Inputs  Base0'!$D$17*'Inputs  Base0'!$F$192)*'Inputs  Base0'!BR$198</f>
        <v>0</v>
      </c>
      <c r="CS40" s="89">
        <f>('Inputs  Base0'!$E$117*(1+CS$363))*('Inputs  Base0'!$D$17*'Inputs  Base0'!$F$192)*'Inputs  Base0'!BS$198</f>
        <v>0</v>
      </c>
      <c r="CT40" s="89">
        <f>('Inputs  Base0'!$E$117*(1+CT$363))*('Inputs  Base0'!$D$17*'Inputs  Base0'!$F$192)*'Inputs  Base0'!BT$198</f>
        <v>0</v>
      </c>
      <c r="CU40" s="89">
        <f>('Inputs  Base0'!$E$117*(1+CU$363))*('Inputs  Base0'!$D$17*'Inputs  Base0'!$F$192)*'Inputs  Base0'!BU$198</f>
        <v>0</v>
      </c>
      <c r="CV40" s="89">
        <f>('Inputs  Base0'!$E$117*(1+CV$363))*('Inputs  Base0'!$D$17*'Inputs  Base0'!$F$192)*'Inputs  Base0'!BV$198</f>
        <v>0</v>
      </c>
      <c r="CW40" s="89">
        <f>('Inputs  Base0'!$E$117*(1+CW$363))*('Inputs  Base0'!$D$17*'Inputs  Base0'!$F$192)*'Inputs  Base0'!BW$198</f>
        <v>0</v>
      </c>
      <c r="CX40" s="89">
        <f>('Inputs  Base0'!$E$117*(1+CX$363))*('Inputs  Base0'!$D$17*'Inputs  Base0'!$F$192)*'Inputs  Base0'!BX$198</f>
        <v>0</v>
      </c>
      <c r="CY40" s="89">
        <f>('Inputs  Base0'!$E$117*(1+CY$363))*('Inputs  Base0'!$D$17*'Inputs  Base0'!$F$192)*'Inputs  Base0'!BY$198</f>
        <v>0</v>
      </c>
      <c r="CZ40" s="89">
        <f>('Inputs  Base0'!$E$117*(1+CZ$363))*('Inputs  Base0'!$D$17*'Inputs  Base0'!$F$192)*'Inputs  Base0'!BZ$198</f>
        <v>0</v>
      </c>
      <c r="DA40" s="89">
        <f>('Inputs  Base0'!$E$117*(1+DA$363))*('Inputs  Base0'!$D$17*'Inputs  Base0'!$F$192)*'Inputs  Base0'!CA$198</f>
        <v>0</v>
      </c>
      <c r="DB40" s="89">
        <f>('Inputs  Base0'!$E$117*(1+DB$363))*('Inputs  Base0'!$D$17*'Inputs  Base0'!$F$192)*'Inputs  Base0'!CB$198</f>
        <v>0</v>
      </c>
      <c r="DC40" s="89">
        <f>('Inputs  Base0'!$E$117*(1+DC$363))*('Inputs  Base0'!$D$17*'Inputs  Base0'!$F$192)*'Inputs  Base0'!CC$198</f>
        <v>0</v>
      </c>
      <c r="DD40" s="89">
        <f>('Inputs  Base0'!$E$117*(1+DD$363))*('Inputs  Base0'!$D$17*'Inputs  Base0'!$F$192)*'Inputs  Base0'!CD$198</f>
        <v>0</v>
      </c>
      <c r="DE40" s="89">
        <f>('Inputs  Base0'!$E$117*(1+DE$363))*('Inputs  Base0'!$D$17*'Inputs  Base0'!$F$192)*'Inputs  Base0'!CE$198</f>
        <v>0</v>
      </c>
      <c r="DF40" s="89">
        <f>('Inputs  Base0'!$E$117*(1+DF$363))*('Inputs  Base0'!$D$17*'Inputs  Base0'!$F$192)*'Inputs  Base0'!CF$198</f>
        <v>0</v>
      </c>
      <c r="DG40" s="89">
        <f>('Inputs  Base0'!$E$117*(1+DG$363))*('Inputs  Base0'!$D$17*'Inputs  Base0'!$F$192)*'Inputs  Base0'!CG$198</f>
        <v>0</v>
      </c>
      <c r="DH40" s="89">
        <f>('Inputs  Base0'!$E$117*(1+DH$363))*('Inputs  Base0'!$D$17*'Inputs  Base0'!$F$192)*'Inputs  Base0'!CH$198</f>
        <v>0</v>
      </c>
      <c r="DI40" s="89">
        <f>('Inputs  Base0'!$E$117*(1+DI$363))*('Inputs  Base0'!$D$17*'Inputs  Base0'!$F$192)*'Inputs  Base0'!CI$198</f>
        <v>0</v>
      </c>
      <c r="DJ40" s="89">
        <f>('Inputs  Base0'!$E$117*(1+DJ$363))*('Inputs  Base0'!$D$17*'Inputs  Base0'!$F$192)*'Inputs  Base0'!CJ$198</f>
        <v>0</v>
      </c>
      <c r="DK40" s="89">
        <f>('Inputs  Base0'!$E$117*(1+DK$363))*('Inputs  Base0'!$D$17*'Inputs  Base0'!$F$192)*'Inputs  Base0'!CK$198</f>
        <v>0</v>
      </c>
      <c r="DL40" s="89">
        <f>('Inputs  Base0'!$E$117*(1+DL$363))*('Inputs  Base0'!$D$17*'Inputs  Base0'!$F$192)*'Inputs  Base0'!CL$198</f>
        <v>0</v>
      </c>
      <c r="DM40" s="89">
        <f>('Inputs  Base0'!$E$117*(1+DM$363))*('Inputs  Base0'!$D$17*'Inputs  Base0'!$F$192)*'Inputs  Base0'!CM$198</f>
        <v>0</v>
      </c>
      <c r="DN40" s="89">
        <f>('Inputs  Base0'!$E$117*(1+DN$363))*('Inputs  Base0'!$D$17*'Inputs  Base0'!$F$192)*'Inputs  Base0'!CN$198</f>
        <v>0</v>
      </c>
      <c r="DO40" s="89">
        <f>('Inputs  Base0'!$E$117*(1+DO$363))*('Inputs  Base0'!$D$17*'Inputs  Base0'!$F$192)*'Inputs  Base0'!CO$198</f>
        <v>0</v>
      </c>
      <c r="DP40" s="89">
        <f>('Inputs  Base0'!$E$117*(1+DP$363))*('Inputs  Base0'!$D$17*'Inputs  Base0'!$F$192)*'Inputs  Base0'!CP$198</f>
        <v>0</v>
      </c>
    </row>
    <row r="41" spans="1:120" s="189" customFormat="1" ht="14.25" hidden="1" outlineLevel="2">
      <c r="A41" s="212">
        <f>+C41-'Inputs  Base0'!$G$117</f>
        <v>-4.6899999999999959</v>
      </c>
      <c r="B41" s="190" t="str">
        <f>CONCATENATE('Inputs  Base0'!$A$349,'Inputs  Base0'!$B$117)</f>
        <v>unidades vendidas - Dptos PLAN 20/55+15/10</v>
      </c>
      <c r="C41" s="88">
        <f t="shared" si="15"/>
        <v>10.943333333333335</v>
      </c>
      <c r="D41" s="191"/>
      <c r="E41" s="191"/>
      <c r="F41" s="191"/>
      <c r="G41" s="191"/>
      <c r="H41" s="191"/>
      <c r="I41" s="191"/>
      <c r="J41" s="191"/>
      <c r="K41" s="191"/>
      <c r="L41" s="191"/>
      <c r="M41" s="191"/>
      <c r="N41" s="191"/>
      <c r="O41" s="191"/>
      <c r="P41" s="191"/>
      <c r="Q41" s="191"/>
      <c r="R41" s="191"/>
      <c r="S41" s="191"/>
      <c r="T41" s="191"/>
      <c r="U41" s="191"/>
      <c r="V41" s="191"/>
      <c r="W41" s="191"/>
      <c r="X41" s="191"/>
      <c r="Y41" s="191"/>
      <c r="Z41" s="191"/>
      <c r="AA41" s="191"/>
      <c r="AB41" s="191"/>
      <c r="AC41" s="89">
        <f>HLOOKUP(AC$3,'Inputs  Base0'!$C$197:$BJ$198,2)*'Inputs  Base0'!$G$117</f>
        <v>0.36477777777777776</v>
      </c>
      <c r="AD41" s="89">
        <f>HLOOKUP(AD$3,'Inputs  Base0'!$C$197:$BJ$198,2)*'Inputs  Base0'!$G$117</f>
        <v>0.36477777777777776</v>
      </c>
      <c r="AE41" s="89">
        <f>HLOOKUP(AE$3,'Inputs  Base0'!$C$197:$BJ$198,2)*'Inputs  Base0'!$G$117</f>
        <v>0.36477777777777776</v>
      </c>
      <c r="AF41" s="89">
        <f>HLOOKUP(AF$3,'Inputs  Base0'!$C$197:$BJ$198,2)*'Inputs  Base0'!$G$117</f>
        <v>0.36477777777777776</v>
      </c>
      <c r="AG41" s="89">
        <f>HLOOKUP(AG$3,'Inputs  Base0'!$C$197:$BJ$198,2)*'Inputs  Base0'!$G$117</f>
        <v>0.36477777777777776</v>
      </c>
      <c r="AH41" s="89">
        <f>HLOOKUP(AH$3,'Inputs  Base0'!$C$197:$BJ$198,2)*'Inputs  Base0'!$G$117</f>
        <v>0.36477777777777776</v>
      </c>
      <c r="AI41" s="89">
        <f>HLOOKUP(AI$3,'Inputs  Base0'!$C$197:$BJ$198,2)*'Inputs  Base0'!$G$117</f>
        <v>0.31266666666666665</v>
      </c>
      <c r="AJ41" s="89">
        <f>HLOOKUP(AJ$3,'Inputs  Base0'!$C$197:$BJ$198,2)*'Inputs  Base0'!$G$117</f>
        <v>0.31266666666666665</v>
      </c>
      <c r="AK41" s="89">
        <f>HLOOKUP(AK$3,'Inputs  Base0'!$C$197:$BJ$198,2)*'Inputs  Base0'!$G$117</f>
        <v>0.31266666666666665</v>
      </c>
      <c r="AL41" s="89">
        <f>HLOOKUP(AL$3,'Inputs  Base0'!$C$197:$BJ$198,2)*'Inputs  Base0'!$G$117</f>
        <v>0.31266666666666665</v>
      </c>
      <c r="AM41" s="89">
        <f>HLOOKUP(AM$3,'Inputs  Base0'!$C$197:$BJ$198,2)*'Inputs  Base0'!$G$117</f>
        <v>0.31266666666666665</v>
      </c>
      <c r="AN41" s="89">
        <f>HLOOKUP(AN$3,'Inputs  Base0'!$C$197:$BJ$198,2)*'Inputs  Base0'!$G$117</f>
        <v>0.31266666666666665</v>
      </c>
      <c r="AO41" s="89">
        <f>HLOOKUP(AO$3,'Inputs  Base0'!$C$197:$BJ$198,2)*'Inputs  Base0'!$G$117</f>
        <v>0.26055555555555554</v>
      </c>
      <c r="AP41" s="89">
        <f>HLOOKUP(AP$3,'Inputs  Base0'!$C$197:$BJ$198,2)*'Inputs  Base0'!$G$117</f>
        <v>0.26055555555555554</v>
      </c>
      <c r="AQ41" s="89">
        <f>HLOOKUP(AQ$3,'Inputs  Base0'!$C$197:$BJ$198,2)*'Inputs  Base0'!$G$117</f>
        <v>0.26055555555555554</v>
      </c>
      <c r="AR41" s="89">
        <f>HLOOKUP(AR$3,'Inputs  Base0'!$C$197:$BJ$198,2)*'Inputs  Base0'!$G$117</f>
        <v>0.26055555555555554</v>
      </c>
      <c r="AS41" s="89">
        <f>HLOOKUP(AS$3,'Inputs  Base0'!$C$197:$BJ$198,2)*'Inputs  Base0'!$G$117</f>
        <v>0.26055555555555554</v>
      </c>
      <c r="AT41" s="89">
        <f>HLOOKUP(AT$3,'Inputs  Base0'!$C$197:$BJ$198,2)*'Inputs  Base0'!$G$117</f>
        <v>0.26055555555555554</v>
      </c>
      <c r="AU41" s="89">
        <f>HLOOKUP(AU$3,'Inputs  Base0'!$C$197:$BJ$198,2)*'Inputs  Base0'!$G$117</f>
        <v>0.31266666666666665</v>
      </c>
      <c r="AV41" s="89">
        <f>HLOOKUP(AV$3,'Inputs  Base0'!$C$197:$BJ$198,2)*'Inputs  Base0'!$G$117</f>
        <v>0.31266666666666665</v>
      </c>
      <c r="AW41" s="89">
        <f>HLOOKUP(AW$3,'Inputs  Base0'!$C$197:$BJ$198,2)*'Inputs  Base0'!$G$117</f>
        <v>0.31266666666666665</v>
      </c>
      <c r="AX41" s="89">
        <f>HLOOKUP(AX$3,'Inputs  Base0'!$C$197:$BJ$198,2)*'Inputs  Base0'!$G$117</f>
        <v>0.31266666666666665</v>
      </c>
      <c r="AY41" s="89">
        <f>HLOOKUP(AY$3,'Inputs  Base0'!$C$197:$BJ$198,2)*'Inputs  Base0'!$G$117</f>
        <v>0.31266666666666665</v>
      </c>
      <c r="AZ41" s="89">
        <f>HLOOKUP(AZ$3,'Inputs  Base0'!$C$197:$BJ$198,2)*'Inputs  Base0'!$G$117</f>
        <v>0.31266666666666665</v>
      </c>
      <c r="BA41" s="89">
        <f>HLOOKUP(BA$3,'Inputs  Base0'!$C$197:$BJ$198,2)*'Inputs  Base0'!$G$117</f>
        <v>0.31266666666666665</v>
      </c>
      <c r="BB41" s="89">
        <f>HLOOKUP(BB$3,'Inputs  Base0'!$C$197:$BJ$198,2)*'Inputs  Base0'!$G$117</f>
        <v>0.31266666666666665</v>
      </c>
      <c r="BC41" s="89">
        <f>HLOOKUP(BC$3,'Inputs  Base0'!$C$197:$BJ$198,2)*'Inputs  Base0'!$G$117</f>
        <v>0.31266666666666665</v>
      </c>
      <c r="BD41" s="89">
        <f>HLOOKUP(BD$3,'Inputs  Base0'!$C$197:$BJ$198,2)*'Inputs  Base0'!$G$117</f>
        <v>0.31266666666666665</v>
      </c>
      <c r="BE41" s="89">
        <f>HLOOKUP(BE$3,'Inputs  Base0'!$C$197:$BJ$198,2)*'Inputs  Base0'!$G$117</f>
        <v>0.31266666666666665</v>
      </c>
      <c r="BF41" s="89">
        <f>HLOOKUP(BF$3,'Inputs  Base0'!$C$197:$BJ$198,2)*'Inputs  Base0'!$G$117</f>
        <v>0.31266666666666665</v>
      </c>
      <c r="BG41" s="89">
        <f>HLOOKUP(BG$3,'Inputs  Base0'!$C$197:$BJ$198,2)*'Inputs  Base0'!$G$117</f>
        <v>0.26055555555555554</v>
      </c>
      <c r="BH41" s="89">
        <f>HLOOKUP(BH$3,'Inputs  Base0'!$C$197:$BJ$198,2)*'Inputs  Base0'!$G$117</f>
        <v>0.26055555555555554</v>
      </c>
      <c r="BI41" s="89">
        <f>HLOOKUP(BI$3,'Inputs  Base0'!$C$197:$BJ$198,2)*'Inputs  Base0'!$G$117</f>
        <v>0.26055555555555554</v>
      </c>
      <c r="BJ41" s="89">
        <f>HLOOKUP(BJ$3,'Inputs  Base0'!$C$197:$BJ$198,2)*'Inputs  Base0'!$G$117</f>
        <v>0.26055555555555554</v>
      </c>
      <c r="BK41" s="89">
        <f>HLOOKUP(BK$3,'Inputs  Base0'!$C$197:$BJ$198,2)*'Inputs  Base0'!$G$117</f>
        <v>0.26055555555555554</v>
      </c>
      <c r="BL41" s="89">
        <f>HLOOKUP(BL$3,'Inputs  Base0'!$C$197:$BJ$198,2)*'Inputs  Base0'!$G$117</f>
        <v>0.26055555555555554</v>
      </c>
      <c r="BM41" s="89">
        <f>HLOOKUP(BM$3,'Inputs  Base0'!$C$197:$BJ$198,2)*'Inputs  Base0'!$G$117</f>
        <v>0</v>
      </c>
      <c r="BN41" s="89">
        <f>HLOOKUP(BN$3,'Inputs  Base0'!$C$197:$BJ$198,2)*'Inputs  Base0'!$G$117</f>
        <v>0</v>
      </c>
      <c r="BO41" s="89">
        <f>HLOOKUP(BO$3,'Inputs  Base0'!$C$197:$BJ$198,2)*'Inputs  Base0'!$G$117</f>
        <v>0</v>
      </c>
      <c r="BP41" s="89">
        <f>HLOOKUP(BP$3,'Inputs  Base0'!$C$197:$BJ$198,2)*'Inputs  Base0'!$G$117</f>
        <v>0</v>
      </c>
      <c r="BQ41" s="89">
        <f>HLOOKUP(BQ$3,'Inputs  Base0'!$C$197:$BJ$198,2)*'Inputs  Base0'!$G$117</f>
        <v>0</v>
      </c>
      <c r="BR41" s="89">
        <f>HLOOKUP(BR$3,'Inputs  Base0'!$C$197:$BJ$198,2)*'Inputs  Base0'!$G$117</f>
        <v>0</v>
      </c>
      <c r="BS41" s="89">
        <f>HLOOKUP(BS$3,'Inputs  Base0'!$C$197:$BJ$198,2)*'Inputs  Base0'!$G$117</f>
        <v>0</v>
      </c>
      <c r="BT41" s="89">
        <f>HLOOKUP(BT$3,'Inputs  Base0'!$C$197:$BJ$198,2)*'Inputs  Base0'!$G$117</f>
        <v>0</v>
      </c>
      <c r="BU41" s="89">
        <f>HLOOKUP(BU$3,'Inputs  Base0'!$C$197:$BJ$198,2)*'Inputs  Base0'!$G$117</f>
        <v>0</v>
      </c>
      <c r="BV41" s="89">
        <f>HLOOKUP(BV$3,'Inputs  Base0'!$C$197:$BJ$198,2)*'Inputs  Base0'!$G$117</f>
        <v>0</v>
      </c>
      <c r="BW41" s="89">
        <f>HLOOKUP(BW$3,'Inputs  Base0'!$C$197:$BJ$198,2)*'Inputs  Base0'!$G$117</f>
        <v>0</v>
      </c>
      <c r="BX41" s="89">
        <f>HLOOKUP(BX$3,'Inputs  Base0'!$C$197:$BJ$198,2)*'Inputs  Base0'!$G$117</f>
        <v>0</v>
      </c>
      <c r="BY41" s="89">
        <f>HLOOKUP(BY$3,'Inputs  Base0'!$C$197:$BJ$198,2)*'Inputs  Base0'!$G$117</f>
        <v>0</v>
      </c>
      <c r="BZ41" s="89">
        <f>HLOOKUP(BZ$3,'Inputs  Base0'!$C$197:$BJ$198,2)*'Inputs  Base0'!$G$117</f>
        <v>0</v>
      </c>
      <c r="CA41" s="89">
        <f>HLOOKUP(CA$3,'Inputs  Base0'!$C$197:$BJ$198,2)*'Inputs  Base0'!$G$117</f>
        <v>0</v>
      </c>
      <c r="CB41" s="89">
        <f>HLOOKUP(CB$3,'Inputs  Base0'!$C$197:$BJ$198,2)*'Inputs  Base0'!$G$117</f>
        <v>0</v>
      </c>
      <c r="CC41" s="89">
        <f>HLOOKUP(CC$3,'Inputs  Base0'!$C$197:$BJ$198,2)*'Inputs  Base0'!$G$117</f>
        <v>0</v>
      </c>
      <c r="CD41" s="89">
        <f>HLOOKUP(CD$3,'Inputs  Base0'!$C$197:$BJ$198,2)*'Inputs  Base0'!$G$117</f>
        <v>0</v>
      </c>
      <c r="CE41" s="89">
        <f>HLOOKUP(CE$3,'Inputs  Base0'!$C$197:$BJ$198,2)*'Inputs  Base0'!$G$117</f>
        <v>0</v>
      </c>
      <c r="CF41" s="89">
        <f>HLOOKUP(CF$3,'Inputs  Base0'!$C$197:$BJ$198,2)*'Inputs  Base0'!$G$117</f>
        <v>0</v>
      </c>
      <c r="CG41" s="89">
        <f>HLOOKUP(CG$3,'Inputs  Base0'!$C$197:$BJ$198,2)*'Inputs  Base0'!$G$117</f>
        <v>0</v>
      </c>
      <c r="CH41" s="89">
        <f>HLOOKUP(CH$3,'Inputs  Base0'!$C$197:$BJ$198,2)*'Inputs  Base0'!$G$117</f>
        <v>0</v>
      </c>
      <c r="CI41" s="89">
        <f>HLOOKUP(CI$3,'Inputs  Base0'!$C$197:$BJ$198,2)*'Inputs  Base0'!$G$117</f>
        <v>0</v>
      </c>
      <c r="CJ41" s="89">
        <f>HLOOKUP(CJ$3,'Inputs  Base0'!$C$197:$BJ$198,2)*'Inputs  Base0'!$G$117</f>
        <v>0</v>
      </c>
      <c r="CK41" s="89">
        <f>HLOOKUP(CK$3,'Inputs  Base0'!$C$197:$BJ$198,2)*'Inputs  Base0'!$G$117</f>
        <v>0</v>
      </c>
      <c r="CL41" s="89">
        <f>HLOOKUP(CL$3,'Inputs  Base0'!$C$197:$BJ$198,2)*'Inputs  Base0'!$G$117</f>
        <v>0</v>
      </c>
      <c r="CM41" s="89">
        <f>HLOOKUP(CM$3,'Inputs  Base0'!$C$197:$BJ$198,2)*'Inputs  Base0'!$G$117</f>
        <v>0</v>
      </c>
      <c r="CN41" s="89">
        <f>HLOOKUP(CN$3,'Inputs  Base0'!$C$197:$BJ$198,2)*'Inputs  Base0'!$G$117</f>
        <v>0</v>
      </c>
      <c r="CO41" s="89">
        <f>HLOOKUP(CO$3,'Inputs  Base0'!$C$197:$BJ$198,2)*'Inputs  Base0'!$G$117</f>
        <v>0</v>
      </c>
      <c r="CP41" s="89">
        <f>HLOOKUP(CP$3,'Inputs  Base0'!$C$197:$BJ$198,2)*'Inputs  Base0'!$G$117</f>
        <v>0</v>
      </c>
      <c r="CQ41" s="89">
        <f>HLOOKUP(CQ$3,'Inputs  Base0'!$C$197:$BJ$198,2)*'Inputs  Base0'!$G$117</f>
        <v>0</v>
      </c>
      <c r="CR41" s="89">
        <f>HLOOKUP(CR$3,'Inputs  Base0'!$C$197:$BJ$198,2)*'Inputs  Base0'!$G$117</f>
        <v>0</v>
      </c>
      <c r="CS41" s="89">
        <f>HLOOKUP(CS$3,'Inputs  Base0'!$C$197:$BJ$198,2)*'Inputs  Base0'!$G$117</f>
        <v>0</v>
      </c>
      <c r="CT41" s="89">
        <f>HLOOKUP(CT$3,'Inputs  Base0'!$C$197:$BJ$198,2)*'Inputs  Base0'!$G$117</f>
        <v>0</v>
      </c>
      <c r="CU41" s="89">
        <f>HLOOKUP(CU$3,'Inputs  Base0'!$C$197:$BJ$198,2)*'Inputs  Base0'!$G$117</f>
        <v>0</v>
      </c>
      <c r="CV41" s="89">
        <f>HLOOKUP(CV$3,'Inputs  Base0'!$C$197:$BJ$198,2)*'Inputs  Base0'!$G$117</f>
        <v>0</v>
      </c>
      <c r="CW41" s="89">
        <f>HLOOKUP(CW$3,'Inputs  Base0'!$C$197:$BJ$198,2)*'Inputs  Base0'!$G$117</f>
        <v>0</v>
      </c>
      <c r="CX41" s="89">
        <f>HLOOKUP(CX$3,'Inputs  Base0'!$C$197:$BJ$198,2)*'Inputs  Base0'!$G$117</f>
        <v>0</v>
      </c>
      <c r="CY41" s="89">
        <f>HLOOKUP(CY$3,'Inputs  Base0'!$C$197:$BJ$198,2)*'Inputs  Base0'!$G$117</f>
        <v>0</v>
      </c>
      <c r="CZ41" s="89">
        <f>HLOOKUP(CZ$3,'Inputs  Base0'!$C$197:$BJ$198,2)*'Inputs  Base0'!$G$117</f>
        <v>0</v>
      </c>
      <c r="DA41" s="89">
        <f>HLOOKUP(DA$3,'Inputs  Base0'!$C$197:$BJ$198,2)*'Inputs  Base0'!$G$117</f>
        <v>0</v>
      </c>
      <c r="DB41" s="89">
        <f>HLOOKUP(DB$3,'Inputs  Base0'!$C$197:$BJ$198,2)*'Inputs  Base0'!$G$117</f>
        <v>0</v>
      </c>
      <c r="DC41" s="89">
        <f>HLOOKUP(DC$3,'Inputs  Base0'!$C$197:$BJ$198,2)*'Inputs  Base0'!$G$117</f>
        <v>0</v>
      </c>
      <c r="DD41" s="89">
        <f>HLOOKUP(DD$3,'Inputs  Base0'!$C$197:$BJ$198,2)*'Inputs  Base0'!$G$117</f>
        <v>0</v>
      </c>
      <c r="DE41" s="89">
        <f>HLOOKUP(DE$3,'Inputs  Base0'!$C$197:$BJ$198,2)*'Inputs  Base0'!$G$117</f>
        <v>0</v>
      </c>
      <c r="DF41" s="89">
        <f>HLOOKUP(DF$3,'Inputs  Base0'!$C$197:$BJ$198,2)*'Inputs  Base0'!$G$117</f>
        <v>0</v>
      </c>
      <c r="DG41" s="89">
        <f>HLOOKUP(DG$3,'Inputs  Base0'!$C$197:$BJ$198,2)*'Inputs  Base0'!$G$117</f>
        <v>0</v>
      </c>
      <c r="DH41" s="89">
        <f>HLOOKUP(DH$3,'Inputs  Base0'!$C$197:$BJ$198,2)*'Inputs  Base0'!$G$117</f>
        <v>0</v>
      </c>
      <c r="DI41" s="89">
        <f>HLOOKUP(DI$3,'Inputs  Base0'!$C$197:$BJ$198,2)*'Inputs  Base0'!$G$117</f>
        <v>0</v>
      </c>
      <c r="DJ41" s="89">
        <f>HLOOKUP(DJ$3,'Inputs  Base0'!$C$197:$BJ$198,2)*'Inputs  Base0'!$G$117</f>
        <v>0</v>
      </c>
      <c r="DK41" s="89">
        <f>HLOOKUP(DK$3,'Inputs  Base0'!$C$197:$BJ$198,2)*'Inputs  Base0'!$G$117</f>
        <v>0</v>
      </c>
      <c r="DL41" s="89">
        <f>HLOOKUP(DL$3,'Inputs  Base0'!$C$197:$BJ$198,2)*'Inputs  Base0'!$G$117</f>
        <v>0</v>
      </c>
      <c r="DM41" s="89">
        <f>HLOOKUP(DM$3,'Inputs  Base0'!$C$197:$BJ$198,2)*'Inputs  Base0'!$G$117</f>
        <v>0</v>
      </c>
      <c r="DN41" s="89">
        <f>HLOOKUP(DN$3,'Inputs  Base0'!$C$197:$BJ$198,2)*'Inputs  Base0'!$G$117</f>
        <v>0</v>
      </c>
      <c r="DO41" s="89">
        <f>HLOOKUP(DO$3,'Inputs  Base0'!$C$197:$BJ$198,2)*'Inputs  Base0'!$G$117</f>
        <v>0</v>
      </c>
      <c r="DP41" s="89">
        <f>HLOOKUP(DP$3,'Inputs  Base0'!$C$197:$BJ$198,2)*'Inputs  Base0'!$G$117</f>
        <v>0</v>
      </c>
    </row>
    <row r="42" spans="1:120" s="189" customFormat="1" ht="14.25" hidden="1" outlineLevel="2">
      <c r="A42" s="212">
        <f>+C42-'Inputs  Base0'!$H$117</f>
        <v>-279.20585000000005</v>
      </c>
      <c r="B42" s="190" t="str">
        <f>CONCATENATE('Inputs  Base0'!$A$350,'Inputs  Base0'!$B$117)</f>
        <v>m2 vendidos - Dptos PLAN 20/55+15/10</v>
      </c>
      <c r="C42" s="88">
        <f t="shared" si="15"/>
        <v>651.48031666666702</v>
      </c>
      <c r="D42" s="191"/>
      <c r="E42" s="191"/>
      <c r="F42" s="191"/>
      <c r="G42" s="191"/>
      <c r="H42" s="191"/>
      <c r="I42" s="191"/>
      <c r="J42" s="191"/>
      <c r="K42" s="191"/>
      <c r="L42" s="191"/>
      <c r="M42" s="191"/>
      <c r="N42" s="191"/>
      <c r="O42" s="191"/>
      <c r="P42" s="191"/>
      <c r="Q42" s="191"/>
      <c r="R42" s="191"/>
      <c r="S42" s="191"/>
      <c r="T42" s="191"/>
      <c r="U42" s="191"/>
      <c r="V42" s="191"/>
      <c r="W42" s="191"/>
      <c r="X42" s="191"/>
      <c r="Y42" s="191"/>
      <c r="Z42" s="191"/>
      <c r="AA42" s="191"/>
      <c r="AB42" s="191"/>
      <c r="AC42" s="89">
        <f>HLOOKUP(AC$3,'Inputs  Base0'!$C$197:$BJ$198,2)*'Inputs  Base0'!$H$117</f>
        <v>21.716010555555567</v>
      </c>
      <c r="AD42" s="89">
        <f>HLOOKUP(AD$3,'Inputs  Base0'!$C$197:$BJ$198,2)*'Inputs  Base0'!$H$117</f>
        <v>21.716010555555567</v>
      </c>
      <c r="AE42" s="89">
        <f>HLOOKUP(AE$3,'Inputs  Base0'!$C$197:$BJ$198,2)*'Inputs  Base0'!$H$117</f>
        <v>21.716010555555567</v>
      </c>
      <c r="AF42" s="89">
        <f>HLOOKUP(AF$3,'Inputs  Base0'!$C$197:$BJ$198,2)*'Inputs  Base0'!$H$117</f>
        <v>21.716010555555567</v>
      </c>
      <c r="AG42" s="89">
        <f>HLOOKUP(AG$3,'Inputs  Base0'!$C$197:$BJ$198,2)*'Inputs  Base0'!$H$117</f>
        <v>21.716010555555567</v>
      </c>
      <c r="AH42" s="89">
        <f>HLOOKUP(AH$3,'Inputs  Base0'!$C$197:$BJ$198,2)*'Inputs  Base0'!$H$117</f>
        <v>21.716010555555567</v>
      </c>
      <c r="AI42" s="89">
        <f>HLOOKUP(AI$3,'Inputs  Base0'!$C$197:$BJ$198,2)*'Inputs  Base0'!$H$117</f>
        <v>18.613723333333343</v>
      </c>
      <c r="AJ42" s="89">
        <f>HLOOKUP(AJ$3,'Inputs  Base0'!$C$197:$BJ$198,2)*'Inputs  Base0'!$H$117</f>
        <v>18.613723333333343</v>
      </c>
      <c r="AK42" s="89">
        <f>HLOOKUP(AK$3,'Inputs  Base0'!$C$197:$BJ$198,2)*'Inputs  Base0'!$H$117</f>
        <v>18.613723333333343</v>
      </c>
      <c r="AL42" s="89">
        <f>HLOOKUP(AL$3,'Inputs  Base0'!$C$197:$BJ$198,2)*'Inputs  Base0'!$H$117</f>
        <v>18.613723333333343</v>
      </c>
      <c r="AM42" s="89">
        <f>HLOOKUP(AM$3,'Inputs  Base0'!$C$197:$BJ$198,2)*'Inputs  Base0'!$H$117</f>
        <v>18.613723333333343</v>
      </c>
      <c r="AN42" s="89">
        <f>HLOOKUP(AN$3,'Inputs  Base0'!$C$197:$BJ$198,2)*'Inputs  Base0'!$H$117</f>
        <v>18.613723333333343</v>
      </c>
      <c r="AO42" s="89">
        <f>HLOOKUP(AO$3,'Inputs  Base0'!$C$197:$BJ$198,2)*'Inputs  Base0'!$H$117</f>
        <v>15.511436111111118</v>
      </c>
      <c r="AP42" s="89">
        <f>HLOOKUP(AP$3,'Inputs  Base0'!$C$197:$BJ$198,2)*'Inputs  Base0'!$H$117</f>
        <v>15.511436111111118</v>
      </c>
      <c r="AQ42" s="89">
        <f>HLOOKUP(AQ$3,'Inputs  Base0'!$C$197:$BJ$198,2)*'Inputs  Base0'!$H$117</f>
        <v>15.511436111111118</v>
      </c>
      <c r="AR42" s="89">
        <f>HLOOKUP(AR$3,'Inputs  Base0'!$C$197:$BJ$198,2)*'Inputs  Base0'!$H$117</f>
        <v>15.511436111111118</v>
      </c>
      <c r="AS42" s="89">
        <f>HLOOKUP(AS$3,'Inputs  Base0'!$C$197:$BJ$198,2)*'Inputs  Base0'!$H$117</f>
        <v>15.511436111111118</v>
      </c>
      <c r="AT42" s="89">
        <f>HLOOKUP(AT$3,'Inputs  Base0'!$C$197:$BJ$198,2)*'Inputs  Base0'!$H$117</f>
        <v>15.511436111111118</v>
      </c>
      <c r="AU42" s="89">
        <f>HLOOKUP(AU$3,'Inputs  Base0'!$C$197:$BJ$198,2)*'Inputs  Base0'!$H$117</f>
        <v>18.613723333333343</v>
      </c>
      <c r="AV42" s="89">
        <f>HLOOKUP(AV$3,'Inputs  Base0'!$C$197:$BJ$198,2)*'Inputs  Base0'!$H$117</f>
        <v>18.613723333333343</v>
      </c>
      <c r="AW42" s="89">
        <f>HLOOKUP(AW$3,'Inputs  Base0'!$C$197:$BJ$198,2)*'Inputs  Base0'!$H$117</f>
        <v>18.613723333333343</v>
      </c>
      <c r="AX42" s="89">
        <f>HLOOKUP(AX$3,'Inputs  Base0'!$C$197:$BJ$198,2)*'Inputs  Base0'!$H$117</f>
        <v>18.613723333333343</v>
      </c>
      <c r="AY42" s="89">
        <f>HLOOKUP(AY$3,'Inputs  Base0'!$C$197:$BJ$198,2)*'Inputs  Base0'!$H$117</f>
        <v>18.613723333333343</v>
      </c>
      <c r="AZ42" s="89">
        <f>HLOOKUP(AZ$3,'Inputs  Base0'!$C$197:$BJ$198,2)*'Inputs  Base0'!$H$117</f>
        <v>18.613723333333343</v>
      </c>
      <c r="BA42" s="89">
        <f>HLOOKUP(BA$3,'Inputs  Base0'!$C$197:$BJ$198,2)*'Inputs  Base0'!$H$117</f>
        <v>18.613723333333343</v>
      </c>
      <c r="BB42" s="89">
        <f>HLOOKUP(BB$3,'Inputs  Base0'!$C$197:$BJ$198,2)*'Inputs  Base0'!$H$117</f>
        <v>18.613723333333343</v>
      </c>
      <c r="BC42" s="89">
        <f>HLOOKUP(BC$3,'Inputs  Base0'!$C$197:$BJ$198,2)*'Inputs  Base0'!$H$117</f>
        <v>18.613723333333343</v>
      </c>
      <c r="BD42" s="89">
        <f>HLOOKUP(BD$3,'Inputs  Base0'!$C$197:$BJ$198,2)*'Inputs  Base0'!$H$117</f>
        <v>18.613723333333343</v>
      </c>
      <c r="BE42" s="89">
        <f>HLOOKUP(BE$3,'Inputs  Base0'!$C$197:$BJ$198,2)*'Inputs  Base0'!$H$117</f>
        <v>18.613723333333343</v>
      </c>
      <c r="BF42" s="89">
        <f>HLOOKUP(BF$3,'Inputs  Base0'!$C$197:$BJ$198,2)*'Inputs  Base0'!$H$117</f>
        <v>18.613723333333343</v>
      </c>
      <c r="BG42" s="89">
        <f>HLOOKUP(BG$3,'Inputs  Base0'!$C$197:$BJ$198,2)*'Inputs  Base0'!$H$117</f>
        <v>15.511436111111118</v>
      </c>
      <c r="BH42" s="89">
        <f>HLOOKUP(BH$3,'Inputs  Base0'!$C$197:$BJ$198,2)*'Inputs  Base0'!$H$117</f>
        <v>15.511436111111118</v>
      </c>
      <c r="BI42" s="89">
        <f>HLOOKUP(BI$3,'Inputs  Base0'!$C$197:$BJ$198,2)*'Inputs  Base0'!$H$117</f>
        <v>15.511436111111118</v>
      </c>
      <c r="BJ42" s="89">
        <f>HLOOKUP(BJ$3,'Inputs  Base0'!$C$197:$BJ$198,2)*'Inputs  Base0'!$H$117</f>
        <v>15.511436111111118</v>
      </c>
      <c r="BK42" s="89">
        <f>HLOOKUP(BK$3,'Inputs  Base0'!$C$197:$BJ$198,2)*'Inputs  Base0'!$H$117</f>
        <v>15.511436111111118</v>
      </c>
      <c r="BL42" s="89">
        <f>HLOOKUP(BL$3,'Inputs  Base0'!$C$197:$BJ$198,2)*'Inputs  Base0'!$H$117</f>
        <v>15.511436111111118</v>
      </c>
      <c r="BM42" s="89">
        <f>HLOOKUP(BM$3,'Inputs  Base0'!$C$197:$BJ$198,2)*'Inputs  Base0'!$H$117</f>
        <v>0</v>
      </c>
      <c r="BN42" s="89">
        <f>HLOOKUP(BN$3,'Inputs  Base0'!$C$197:$BJ$198,2)*'Inputs  Base0'!$H$117</f>
        <v>0</v>
      </c>
      <c r="BO42" s="89">
        <f>HLOOKUP(BO$3,'Inputs  Base0'!$C$197:$BJ$198,2)*'Inputs  Base0'!$H$117</f>
        <v>0</v>
      </c>
      <c r="BP42" s="89">
        <f>HLOOKUP(BP$3,'Inputs  Base0'!$C$197:$BJ$198,2)*'Inputs  Base0'!$H$117</f>
        <v>0</v>
      </c>
      <c r="BQ42" s="89">
        <f>HLOOKUP(BQ$3,'Inputs  Base0'!$C$197:$BJ$198,2)*'Inputs  Base0'!$H$117</f>
        <v>0</v>
      </c>
      <c r="BR42" s="89">
        <f>HLOOKUP(BR$3,'Inputs  Base0'!$C$197:$BJ$198,2)*'Inputs  Base0'!$H$117</f>
        <v>0</v>
      </c>
      <c r="BS42" s="89">
        <f>HLOOKUP(BS$3,'Inputs  Base0'!$C$197:$BJ$198,2)*'Inputs  Base0'!$H$117</f>
        <v>0</v>
      </c>
      <c r="BT42" s="89">
        <f>HLOOKUP(BT$3,'Inputs  Base0'!$C$197:$BJ$198,2)*'Inputs  Base0'!$H$117</f>
        <v>0</v>
      </c>
      <c r="BU42" s="89">
        <f>HLOOKUP(BU$3,'Inputs  Base0'!$C$197:$BJ$198,2)*'Inputs  Base0'!$H$117</f>
        <v>0</v>
      </c>
      <c r="BV42" s="89">
        <f>HLOOKUP(BV$3,'Inputs  Base0'!$C$197:$BJ$198,2)*'Inputs  Base0'!$H$117</f>
        <v>0</v>
      </c>
      <c r="BW42" s="89">
        <f>HLOOKUP(BW$3,'Inputs  Base0'!$C$197:$BJ$198,2)*'Inputs  Base0'!$H$117</f>
        <v>0</v>
      </c>
      <c r="BX42" s="89">
        <f>HLOOKUP(BX$3,'Inputs  Base0'!$C$197:$BJ$198,2)*'Inputs  Base0'!$H$117</f>
        <v>0</v>
      </c>
      <c r="BY42" s="89">
        <f>HLOOKUP(BY$3,'Inputs  Base0'!$C$197:$BJ$198,2)*'Inputs  Base0'!$H$117</f>
        <v>0</v>
      </c>
      <c r="BZ42" s="89">
        <f>HLOOKUP(BZ$3,'Inputs  Base0'!$C$197:$BJ$198,2)*'Inputs  Base0'!$H$117</f>
        <v>0</v>
      </c>
      <c r="CA42" s="89">
        <f>HLOOKUP(CA$3,'Inputs  Base0'!$C$197:$BJ$198,2)*'Inputs  Base0'!$H$117</f>
        <v>0</v>
      </c>
      <c r="CB42" s="89">
        <f>HLOOKUP(CB$3,'Inputs  Base0'!$C$197:$BJ$198,2)*'Inputs  Base0'!$H$117</f>
        <v>0</v>
      </c>
      <c r="CC42" s="89">
        <f>HLOOKUP(CC$3,'Inputs  Base0'!$C$197:$BJ$198,2)*'Inputs  Base0'!$H$117</f>
        <v>0</v>
      </c>
      <c r="CD42" s="89">
        <f>HLOOKUP(CD$3,'Inputs  Base0'!$C$197:$BJ$198,2)*'Inputs  Base0'!$H$117</f>
        <v>0</v>
      </c>
      <c r="CE42" s="89">
        <f>HLOOKUP(CE$3,'Inputs  Base0'!$C$197:$BJ$198,2)*'Inputs  Base0'!$H$117</f>
        <v>0</v>
      </c>
      <c r="CF42" s="89">
        <f>HLOOKUP(CF$3,'Inputs  Base0'!$C$197:$BJ$198,2)*'Inputs  Base0'!$H$117</f>
        <v>0</v>
      </c>
      <c r="CG42" s="89">
        <f>HLOOKUP(CG$3,'Inputs  Base0'!$C$197:$BJ$198,2)*'Inputs  Base0'!$H$117</f>
        <v>0</v>
      </c>
      <c r="CH42" s="89">
        <f>HLOOKUP(CH$3,'Inputs  Base0'!$C$197:$BJ$198,2)*'Inputs  Base0'!$H$117</f>
        <v>0</v>
      </c>
      <c r="CI42" s="89">
        <f>HLOOKUP(CI$3,'Inputs  Base0'!$C$197:$BJ$198,2)*'Inputs  Base0'!$H$117</f>
        <v>0</v>
      </c>
      <c r="CJ42" s="89">
        <f>HLOOKUP(CJ$3,'Inputs  Base0'!$C$197:$BJ$198,2)*'Inputs  Base0'!$H$117</f>
        <v>0</v>
      </c>
      <c r="CK42" s="89">
        <f>HLOOKUP(CK$3,'Inputs  Base0'!$C$197:$BJ$198,2)*'Inputs  Base0'!$H$117</f>
        <v>0</v>
      </c>
      <c r="CL42" s="89">
        <f>HLOOKUP(CL$3,'Inputs  Base0'!$C$197:$BJ$198,2)*'Inputs  Base0'!$H$117</f>
        <v>0</v>
      </c>
      <c r="CM42" s="89">
        <f>HLOOKUP(CM$3,'Inputs  Base0'!$C$197:$BJ$198,2)*'Inputs  Base0'!$H$117</f>
        <v>0</v>
      </c>
      <c r="CN42" s="89">
        <f>HLOOKUP(CN$3,'Inputs  Base0'!$C$197:$BJ$198,2)*'Inputs  Base0'!$H$117</f>
        <v>0</v>
      </c>
      <c r="CO42" s="89">
        <f>HLOOKUP(CO$3,'Inputs  Base0'!$C$197:$BJ$198,2)*'Inputs  Base0'!$H$117</f>
        <v>0</v>
      </c>
      <c r="CP42" s="89">
        <f>HLOOKUP(CP$3,'Inputs  Base0'!$C$197:$BJ$198,2)*'Inputs  Base0'!$H$117</f>
        <v>0</v>
      </c>
      <c r="CQ42" s="89">
        <f>HLOOKUP(CQ$3,'Inputs  Base0'!$C$197:$BJ$198,2)*'Inputs  Base0'!$H$117</f>
        <v>0</v>
      </c>
      <c r="CR42" s="89">
        <f>HLOOKUP(CR$3,'Inputs  Base0'!$C$197:$BJ$198,2)*'Inputs  Base0'!$H$117</f>
        <v>0</v>
      </c>
      <c r="CS42" s="89">
        <f>HLOOKUP(CS$3,'Inputs  Base0'!$C$197:$BJ$198,2)*'Inputs  Base0'!$H$117</f>
        <v>0</v>
      </c>
      <c r="CT42" s="89">
        <f>HLOOKUP(CT$3,'Inputs  Base0'!$C$197:$BJ$198,2)*'Inputs  Base0'!$H$117</f>
        <v>0</v>
      </c>
      <c r="CU42" s="89">
        <f>HLOOKUP(CU$3,'Inputs  Base0'!$C$197:$BJ$198,2)*'Inputs  Base0'!$H$117</f>
        <v>0</v>
      </c>
      <c r="CV42" s="89">
        <f>HLOOKUP(CV$3,'Inputs  Base0'!$C$197:$BJ$198,2)*'Inputs  Base0'!$H$117</f>
        <v>0</v>
      </c>
      <c r="CW42" s="89">
        <f>HLOOKUP(CW$3,'Inputs  Base0'!$C$197:$BJ$198,2)*'Inputs  Base0'!$H$117</f>
        <v>0</v>
      </c>
      <c r="CX42" s="89">
        <f>HLOOKUP(CX$3,'Inputs  Base0'!$C$197:$BJ$198,2)*'Inputs  Base0'!$H$117</f>
        <v>0</v>
      </c>
      <c r="CY42" s="89">
        <f>HLOOKUP(CY$3,'Inputs  Base0'!$C$197:$BJ$198,2)*'Inputs  Base0'!$H$117</f>
        <v>0</v>
      </c>
      <c r="CZ42" s="89">
        <f>HLOOKUP(CZ$3,'Inputs  Base0'!$C$197:$BJ$198,2)*'Inputs  Base0'!$H$117</f>
        <v>0</v>
      </c>
      <c r="DA42" s="89">
        <f>HLOOKUP(DA$3,'Inputs  Base0'!$C$197:$BJ$198,2)*'Inputs  Base0'!$H$117</f>
        <v>0</v>
      </c>
      <c r="DB42" s="89">
        <f>HLOOKUP(DB$3,'Inputs  Base0'!$C$197:$BJ$198,2)*'Inputs  Base0'!$H$117</f>
        <v>0</v>
      </c>
      <c r="DC42" s="89">
        <f>HLOOKUP(DC$3,'Inputs  Base0'!$C$197:$BJ$198,2)*'Inputs  Base0'!$H$117</f>
        <v>0</v>
      </c>
      <c r="DD42" s="89">
        <f>HLOOKUP(DD$3,'Inputs  Base0'!$C$197:$BJ$198,2)*'Inputs  Base0'!$H$117</f>
        <v>0</v>
      </c>
      <c r="DE42" s="89">
        <f>HLOOKUP(DE$3,'Inputs  Base0'!$C$197:$BJ$198,2)*'Inputs  Base0'!$H$117</f>
        <v>0</v>
      </c>
      <c r="DF42" s="89">
        <f>HLOOKUP(DF$3,'Inputs  Base0'!$C$197:$BJ$198,2)*'Inputs  Base0'!$H$117</f>
        <v>0</v>
      </c>
      <c r="DG42" s="89">
        <f>HLOOKUP(DG$3,'Inputs  Base0'!$C$197:$BJ$198,2)*'Inputs  Base0'!$H$117</f>
        <v>0</v>
      </c>
      <c r="DH42" s="89">
        <f>HLOOKUP(DH$3,'Inputs  Base0'!$C$197:$BJ$198,2)*'Inputs  Base0'!$H$117</f>
        <v>0</v>
      </c>
      <c r="DI42" s="89">
        <f>HLOOKUP(DI$3,'Inputs  Base0'!$C$197:$BJ$198,2)*'Inputs  Base0'!$H$117</f>
        <v>0</v>
      </c>
      <c r="DJ42" s="89">
        <f>HLOOKUP(DJ$3,'Inputs  Base0'!$C$197:$BJ$198,2)*'Inputs  Base0'!$H$117</f>
        <v>0</v>
      </c>
      <c r="DK42" s="89">
        <f>HLOOKUP(DK$3,'Inputs  Base0'!$C$197:$BJ$198,2)*'Inputs  Base0'!$H$117</f>
        <v>0</v>
      </c>
      <c r="DL42" s="89">
        <f>HLOOKUP(DL$3,'Inputs  Base0'!$C$197:$BJ$198,2)*'Inputs  Base0'!$H$117</f>
        <v>0</v>
      </c>
      <c r="DM42" s="89">
        <f>HLOOKUP(DM$3,'Inputs  Base0'!$C$197:$BJ$198,2)*'Inputs  Base0'!$H$117</f>
        <v>0</v>
      </c>
      <c r="DN42" s="89">
        <f>HLOOKUP(DN$3,'Inputs  Base0'!$C$197:$BJ$198,2)*'Inputs  Base0'!$H$117</f>
        <v>0</v>
      </c>
      <c r="DO42" s="89">
        <f>HLOOKUP(DO$3,'Inputs  Base0'!$C$197:$BJ$198,2)*'Inputs  Base0'!$H$117</f>
        <v>0</v>
      </c>
      <c r="DP42" s="89">
        <f>HLOOKUP(DP$3,'Inputs  Base0'!$C$197:$BJ$198,2)*'Inputs  Base0'!$H$117</f>
        <v>0</v>
      </c>
    </row>
    <row r="43" spans="1:120" s="189" customFormat="1" ht="14.25" hidden="1" outlineLevel="1">
      <c r="B43" s="190" t="str">
        <f>CONCATENATE('Inputs  Base0'!$A$351,'Inputs  Base0'!$B$117)</f>
        <v>boleto $ - Dptos PLAN 20/55+15/10</v>
      </c>
      <c r="C43" s="88">
        <f t="shared" si="15"/>
        <v>28637817.578691624</v>
      </c>
      <c r="D43" s="191"/>
      <c r="E43" s="191"/>
      <c r="F43" s="191"/>
      <c r="G43" s="191"/>
      <c r="H43" s="191"/>
      <c r="I43" s="191"/>
      <c r="J43" s="191"/>
      <c r="K43" s="191"/>
      <c r="L43" s="191"/>
      <c r="M43" s="191"/>
      <c r="N43" s="191"/>
      <c r="O43" s="191"/>
      <c r="P43" s="191"/>
      <c r="Q43" s="191"/>
      <c r="R43" s="191"/>
      <c r="S43" s="191"/>
      <c r="T43" s="191"/>
      <c r="U43" s="191"/>
      <c r="V43" s="191"/>
      <c r="W43" s="191"/>
      <c r="X43" s="191"/>
      <c r="Y43" s="191"/>
      <c r="Z43" s="191"/>
      <c r="AA43" s="191"/>
      <c r="AB43" s="191"/>
      <c r="AC43" s="89">
        <f>+AC40*'Inputs  Base0'!$F$150</f>
        <v>878184.58743285539</v>
      </c>
      <c r="AD43" s="89">
        <f>+AD40*'Inputs  Base0'!$F$150</f>
        <v>878184.58743285539</v>
      </c>
      <c r="AE43" s="89">
        <f>+AE40*'Inputs  Base0'!$F$150</f>
        <v>878184.58743285539</v>
      </c>
      <c r="AF43" s="89">
        <f>+AF40*'Inputs  Base0'!$F$150</f>
        <v>878184.58743285539</v>
      </c>
      <c r="AG43" s="89">
        <f>+AG40*'Inputs  Base0'!$F$150</f>
        <v>954548.46460092999</v>
      </c>
      <c r="AH43" s="89">
        <f>+AH40*'Inputs  Base0'!$F$150</f>
        <v>954548.46460092999</v>
      </c>
      <c r="AI43" s="89">
        <f>+AI40*'Inputs  Base0'!$F$150</f>
        <v>818184.3982293685</v>
      </c>
      <c r="AJ43" s="89">
        <f>+AJ40*'Inputs  Base0'!$F$150</f>
        <v>818184.3982293685</v>
      </c>
      <c r="AK43" s="89">
        <f>+AK40*'Inputs  Base0'!$F$150</f>
        <v>818184.3982293685</v>
      </c>
      <c r="AL43" s="89">
        <f>+AL40*'Inputs  Base0'!$F$150</f>
        <v>818184.3982293685</v>
      </c>
      <c r="AM43" s="89">
        <f>+AM40*'Inputs  Base0'!$F$150</f>
        <v>818184.3982293685</v>
      </c>
      <c r="AN43" s="89">
        <f>+AN40*'Inputs  Base0'!$F$150</f>
        <v>818184.3982293685</v>
      </c>
      <c r="AO43" s="89">
        <f>+AO40*'Inputs  Base0'!$F$150</f>
        <v>681820.331857807</v>
      </c>
      <c r="AP43" s="89">
        <f>+AP40*'Inputs  Base0'!$F$150</f>
        <v>681820.331857807</v>
      </c>
      <c r="AQ43" s="89">
        <f>+AQ40*'Inputs  Base0'!$F$150</f>
        <v>681820.331857807</v>
      </c>
      <c r="AR43" s="89">
        <f>+AR40*'Inputs  Base0'!$F$150</f>
        <v>681820.331857807</v>
      </c>
      <c r="AS43" s="89">
        <f>+AS40*'Inputs  Base0'!$F$150</f>
        <v>681820.331857807</v>
      </c>
      <c r="AT43" s="89">
        <f>+AT40*'Inputs  Base0'!$F$150</f>
        <v>681820.331857807</v>
      </c>
      <c r="AU43" s="89">
        <f>+AU40*'Inputs  Base0'!$F$150</f>
        <v>818184.3982293685</v>
      </c>
      <c r="AV43" s="89">
        <f>+AV40*'Inputs  Base0'!$F$150</f>
        <v>818184.3982293685</v>
      </c>
      <c r="AW43" s="89">
        <f>+AW40*'Inputs  Base0'!$F$150</f>
        <v>838639.0081851026</v>
      </c>
      <c r="AX43" s="89">
        <f>+AX40*'Inputs  Base0'!$F$150</f>
        <v>838639.0081851026</v>
      </c>
      <c r="AY43" s="89">
        <f>+AY40*'Inputs  Base0'!$F$150</f>
        <v>838639.0081851026</v>
      </c>
      <c r="AZ43" s="89">
        <f>+AZ40*'Inputs  Base0'!$F$150</f>
        <v>838639.0081851026</v>
      </c>
      <c r="BA43" s="89">
        <f>+BA40*'Inputs  Base0'!$F$150</f>
        <v>838639.0081851026</v>
      </c>
      <c r="BB43" s="89">
        <f>+BB40*'Inputs  Base0'!$F$150</f>
        <v>838639.0081851026</v>
      </c>
      <c r="BC43" s="89">
        <f>+BC40*'Inputs  Base0'!$F$150</f>
        <v>838639.0081851026</v>
      </c>
      <c r="BD43" s="89">
        <f>+BD40*'Inputs  Base0'!$F$150</f>
        <v>838639.0081851026</v>
      </c>
      <c r="BE43" s="89">
        <f>+BE40*'Inputs  Base0'!$F$150</f>
        <v>838639.0081851026</v>
      </c>
      <c r="BF43" s="89">
        <f>+BF40*'Inputs  Base0'!$F$150</f>
        <v>838639.0081851026</v>
      </c>
      <c r="BG43" s="89">
        <f>+BG40*'Inputs  Base0'!$F$150</f>
        <v>698865.84015425213</v>
      </c>
      <c r="BH43" s="89">
        <f>+BH40*'Inputs  Base0'!$F$150</f>
        <v>698865.84015425213</v>
      </c>
      <c r="BI43" s="89">
        <f>+BI40*'Inputs  Base0'!$F$150</f>
        <v>698865.84015425213</v>
      </c>
      <c r="BJ43" s="89">
        <f>+BJ40*'Inputs  Base0'!$F$150</f>
        <v>698865.84015425213</v>
      </c>
      <c r="BK43" s="89">
        <f>+BK40*'Inputs  Base0'!$F$150</f>
        <v>698865.84015425213</v>
      </c>
      <c r="BL43" s="89">
        <f>+BL40*'Inputs  Base0'!$F$150</f>
        <v>698865.84015425213</v>
      </c>
      <c r="BM43" s="89">
        <f>+BM40*'Inputs  Base0'!$F$150</f>
        <v>0</v>
      </c>
      <c r="BN43" s="89">
        <f>+BN40*'Inputs  Base0'!$F$150</f>
        <v>0</v>
      </c>
      <c r="BO43" s="89">
        <f>+BO40*'Inputs  Base0'!$F$150</f>
        <v>0</v>
      </c>
      <c r="BP43" s="89">
        <f>+BP40*'Inputs  Base0'!$F$150</f>
        <v>0</v>
      </c>
      <c r="BQ43" s="89">
        <f>+BQ40*'Inputs  Base0'!$F$150</f>
        <v>0</v>
      </c>
      <c r="BR43" s="89">
        <f>+BR40*'Inputs  Base0'!$F$150</f>
        <v>0</v>
      </c>
      <c r="BS43" s="89">
        <f>+BS40*'Inputs  Base0'!$F$150</f>
        <v>0</v>
      </c>
      <c r="BT43" s="89">
        <f>+BT40*'Inputs  Base0'!$F$150</f>
        <v>0</v>
      </c>
      <c r="BU43" s="89">
        <f>+BU40*'Inputs  Base0'!$F$150</f>
        <v>0</v>
      </c>
      <c r="BV43" s="89">
        <f>+BV40*'Inputs  Base0'!$F$150</f>
        <v>0</v>
      </c>
      <c r="BW43" s="89">
        <f>+BW40*'Inputs  Base0'!$F$150</f>
        <v>0</v>
      </c>
      <c r="BX43" s="89">
        <f>+BX40*'Inputs  Base0'!$F$150</f>
        <v>0</v>
      </c>
      <c r="BY43" s="89">
        <f>+BY40*'Inputs  Base0'!$F$150</f>
        <v>0</v>
      </c>
      <c r="BZ43" s="89">
        <f>+BZ40*'Inputs  Base0'!$F$150</f>
        <v>0</v>
      </c>
      <c r="CA43" s="89">
        <f>+CA40*'Inputs  Base0'!$F$150</f>
        <v>0</v>
      </c>
      <c r="CB43" s="89">
        <f>+CB40*'Inputs  Base0'!$F$150</f>
        <v>0</v>
      </c>
      <c r="CC43" s="89">
        <f>+CC40*'Inputs  Base0'!$F$150</f>
        <v>0</v>
      </c>
      <c r="CD43" s="89">
        <f>+CD40*'Inputs  Base0'!$F$150</f>
        <v>0</v>
      </c>
      <c r="CE43" s="89">
        <f>+CE40*'Inputs  Base0'!$F$150</f>
        <v>0</v>
      </c>
      <c r="CF43" s="89">
        <f>+CF40*'Inputs  Base0'!$F$150</f>
        <v>0</v>
      </c>
      <c r="CG43" s="89">
        <f>+CG40*'Inputs  Base0'!$F$150</f>
        <v>0</v>
      </c>
      <c r="CH43" s="89">
        <f>+CH40*'Inputs  Base0'!$F$150</f>
        <v>0</v>
      </c>
      <c r="CI43" s="89">
        <f>+CI40*'Inputs  Base0'!$F$150</f>
        <v>0</v>
      </c>
      <c r="CJ43" s="89">
        <f>+CJ40*'Inputs  Base0'!$F$150</f>
        <v>0</v>
      </c>
      <c r="CK43" s="89">
        <f>+CK40*'Inputs  Base0'!$F$150</f>
        <v>0</v>
      </c>
      <c r="CL43" s="89">
        <f>+CL40*'Inputs  Base0'!$F$150</f>
        <v>0</v>
      </c>
      <c r="CM43" s="89">
        <f>+CM40*'Inputs  Base0'!$F$150</f>
        <v>0</v>
      </c>
      <c r="CN43" s="89">
        <f>+CN40*'Inputs  Base0'!$F$150</f>
        <v>0</v>
      </c>
      <c r="CO43" s="89">
        <f>+CO40*'Inputs  Base0'!$F$150</f>
        <v>0</v>
      </c>
      <c r="CP43" s="89">
        <f>+CP40*'Inputs  Base0'!$F$150</f>
        <v>0</v>
      </c>
      <c r="CQ43" s="89">
        <f>+CQ40*'Inputs  Base0'!$F$150</f>
        <v>0</v>
      </c>
      <c r="CR43" s="89">
        <f>+CR40*'Inputs  Base0'!$F$150</f>
        <v>0</v>
      </c>
      <c r="CS43" s="89">
        <f>+CS40*'Inputs  Base0'!$F$150</f>
        <v>0</v>
      </c>
      <c r="CT43" s="89">
        <f>+CT40*'Inputs  Base0'!$F$150</f>
        <v>0</v>
      </c>
      <c r="CU43" s="89">
        <f>+CU40*'Inputs  Base0'!$F$150</f>
        <v>0</v>
      </c>
      <c r="CV43" s="89">
        <f>+CV40*'Inputs  Base0'!$F$150</f>
        <v>0</v>
      </c>
      <c r="CW43" s="89">
        <f>+CW40*'Inputs  Base0'!$F$150</f>
        <v>0</v>
      </c>
      <c r="CX43" s="89">
        <f>+CX40*'Inputs  Base0'!$F$150</f>
        <v>0</v>
      </c>
      <c r="CY43" s="89">
        <f>+CY40*'Inputs  Base0'!$F$150</f>
        <v>0</v>
      </c>
      <c r="CZ43" s="89">
        <f>+CZ40*'Inputs  Base0'!$F$150</f>
        <v>0</v>
      </c>
      <c r="DA43" s="89">
        <f>+DA40*'Inputs  Base0'!$F$150</f>
        <v>0</v>
      </c>
      <c r="DB43" s="89">
        <f>+DB40*'Inputs  Base0'!$F$150</f>
        <v>0</v>
      </c>
      <c r="DC43" s="89">
        <f>+DC40*'Inputs  Base0'!$F$150</f>
        <v>0</v>
      </c>
      <c r="DD43" s="89">
        <f>+DD40*'Inputs  Base0'!$F$150</f>
        <v>0</v>
      </c>
      <c r="DE43" s="89">
        <f>+DE40*'Inputs  Base0'!$F$150</f>
        <v>0</v>
      </c>
      <c r="DF43" s="89">
        <f>+DF40*'Inputs  Base0'!$F$150</f>
        <v>0</v>
      </c>
      <c r="DG43" s="89">
        <f>+DG40*'Inputs  Base0'!$F$150</f>
        <v>0</v>
      </c>
      <c r="DH43" s="89">
        <f>+DH40*'Inputs  Base0'!$F$150</f>
        <v>0</v>
      </c>
      <c r="DI43" s="89">
        <f>+DI40*'Inputs  Base0'!$F$150</f>
        <v>0</v>
      </c>
      <c r="DJ43" s="89">
        <f>+DJ40*'Inputs  Base0'!$F$150</f>
        <v>0</v>
      </c>
      <c r="DK43" s="89">
        <f>+DK40*'Inputs  Base0'!$F$150</f>
        <v>0</v>
      </c>
      <c r="DL43" s="89">
        <f>+DL40*'Inputs  Base0'!$F$150</f>
        <v>0</v>
      </c>
      <c r="DM43" s="89">
        <f>+DM40*'Inputs  Base0'!$F$150</f>
        <v>0</v>
      </c>
      <c r="DN43" s="89">
        <f>+DN40*'Inputs  Base0'!$F$150</f>
        <v>0</v>
      </c>
      <c r="DO43" s="89">
        <f>+DO40*'Inputs  Base0'!$F$150</f>
        <v>0</v>
      </c>
      <c r="DP43" s="89">
        <f>+DP40*'Inputs  Base0'!$F$150</f>
        <v>0</v>
      </c>
    </row>
    <row r="44" spans="1:120" s="189" customFormat="1" ht="14.25" hidden="1" outlineLevel="1">
      <c r="B44" s="190" t="str">
        <f>CONCATENATE('Inputs  Base0'!$A$352,'Inputs  Base0'!$B$117)</f>
        <v>cuotas pre-entrega $ - Dptos PLAN 20/55+15/10</v>
      </c>
      <c r="C44" s="88">
        <f t="shared" si="15"/>
        <v>100232361.52542061</v>
      </c>
      <c r="D44" s="191"/>
      <c r="E44" s="191"/>
      <c r="F44" s="191"/>
      <c r="G44" s="191"/>
      <c r="H44" s="191"/>
      <c r="I44" s="191"/>
      <c r="J44" s="191"/>
      <c r="K44" s="191"/>
      <c r="L44" s="191"/>
      <c r="M44" s="191"/>
      <c r="N44" s="191"/>
      <c r="O44" s="191"/>
      <c r="P44" s="191"/>
      <c r="Q44" s="191"/>
      <c r="R44" s="191"/>
      <c r="S44" s="191"/>
      <c r="T44" s="191"/>
      <c r="U44" s="191"/>
      <c r="V44" s="191"/>
      <c r="W44" s="191"/>
      <c r="X44" s="191"/>
      <c r="Y44" s="191"/>
      <c r="Z44" s="191"/>
      <c r="AA44" s="191"/>
      <c r="AB44" s="191"/>
      <c r="AC44" s="89">
        <v>0</v>
      </c>
      <c r="AD44" s="89">
        <f>IFERROR((AC40/AC$352*'Inputs  Base0'!$F$152)+'CF+EERR  Base0'!AC44,0)</f>
        <v>85379.057111527596</v>
      </c>
      <c r="AE44" s="89">
        <f>IFERROR((AD40/AD$352*'Inputs  Base0'!$F$152)+'CF+EERR  Base0'!AD44,0)</f>
        <v>173197.51585481313</v>
      </c>
      <c r="AF44" s="89">
        <f>IFERROR((AE40/AE$352*'Inputs  Base0'!$F$152)+'CF+EERR  Base0'!AE44,0)</f>
        <v>263598.8704434894</v>
      </c>
      <c r="AG44" s="89">
        <f>IFERROR((AF40/AF$352*'Inputs  Base0'!$F$152)+'CF+EERR  Base0'!AF44,0)</f>
        <v>356739.66001970135</v>
      </c>
      <c r="AH44" s="89">
        <f>IFERROR((AG40/AG$352*'Inputs  Base0'!$F$152)+'CF+EERR  Base0'!AG44,0)</f>
        <v>461143.39833542809</v>
      </c>
      <c r="AI44" s="89">
        <f>IFERROR((AH40/AH$352*'Inputs  Base0'!$F$152)+'CF+EERR  Base0'!AH44,0)</f>
        <v>568914.99917746859</v>
      </c>
      <c r="AJ44" s="89">
        <f>IFERROR((AI40/AI$352*'Inputs  Base0'!$F$152)+'CF+EERR  Base0'!AI44,0)</f>
        <v>664369.84563756152</v>
      </c>
      <c r="AK44" s="89">
        <f>IFERROR((AJ40/AJ$352*'Inputs  Base0'!$F$152)+'CF+EERR  Base0'!AJ44,0)</f>
        <v>763116.23852731287</v>
      </c>
      <c r="AL44" s="89">
        <f>IFERROR((AK40/AK$352*'Inputs  Base0'!$F$152)+'CF+EERR  Base0'!AK44,0)</f>
        <v>865389.28830598388</v>
      </c>
      <c r="AM44" s="89">
        <f>IFERROR((AL40/AL$352*'Inputs  Base0'!$F$152)+'CF+EERR  Base0'!AL44,0)</f>
        <v>971450.22881719831</v>
      </c>
      <c r="AN44" s="89">
        <f>IFERROR((AM40/AM$352*'Inputs  Base0'!$F$152)+'CF+EERR  Base0'!AM44,0)</f>
        <v>1081590.4362711518</v>
      </c>
      <c r="AO44" s="89">
        <f>IFERROR((AN40/AN$352*'Inputs  Base0'!$F$152)+'CF+EERR  Base0'!AN44,0)</f>
        <v>1196136.2520232634</v>
      </c>
      <c r="AP44" s="89">
        <f>IFERROR((AO40/AO$352*'Inputs  Base0'!$F$152)+'CF+EERR  Base0'!AO44,0)</f>
        <v>1295568.3837525269</v>
      </c>
      <c r="AQ44" s="89">
        <f>IFERROR((AP40/AP$352*'Inputs  Base0'!$F$152)+'CF+EERR  Base0'!AP44,0)</f>
        <v>1399323.6516439323</v>
      </c>
      <c r="AR44" s="89">
        <f>IFERROR((AQ40/AQ$352*'Inputs  Base0'!$F$152)+'CF+EERR  Base0'!AQ44,0)</f>
        <v>1507795.0680758562</v>
      </c>
      <c r="AS44" s="89">
        <f>IFERROR((AR40/AR$352*'Inputs  Base0'!$F$152)+'CF+EERR  Base0'!AR44,0)</f>
        <v>1621431.7900521574</v>
      </c>
      <c r="AT44" s="89">
        <f>IFERROR((AS40/AS$352*'Inputs  Base0'!$F$152)+'CF+EERR  Base0'!AS44,0)</f>
        <v>1740750.3481272736</v>
      </c>
      <c r="AU44" s="89">
        <f>IFERROR((AT40/AT$352*'Inputs  Base0'!$F$152)+'CF+EERR  Base0'!AT44,0)</f>
        <v>1866348.8303116064</v>
      </c>
      <c r="AV44" s="89">
        <f>IFERROR((AU40/AU$352*'Inputs  Base0'!$F$152)+'CF+EERR  Base0'!AU44,0)</f>
        <v>2025440.241078428</v>
      </c>
      <c r="AW44" s="89">
        <f>IFERROR((AV40/AV$352*'Inputs  Base0'!$F$152)+'CF+EERR  Base0'!AV44,0)</f>
        <v>2193889.970125651</v>
      </c>
      <c r="AX44" s="89">
        <f>IFERROR((AW40/AW$352*'Inputs  Base0'!$F$152)+'CF+EERR  Base0'!AW44,0)</f>
        <v>2377342.2531661424</v>
      </c>
      <c r="AY44" s="89">
        <f>IFERROR((AX40/AX$352*'Inputs  Base0'!$F$152)+'CF+EERR  Base0'!AX44,0)</f>
        <v>2573024.6884093331</v>
      </c>
      <c r="AZ44" s="89">
        <f>IFERROR((AY40/AY$352*'Inputs  Base0'!$F$152)+'CF+EERR  Base0'!AY44,0)</f>
        <v>2782684.4404556085</v>
      </c>
      <c r="BA44" s="89">
        <f>IFERROR((AZ40/AZ$352*'Inputs  Base0'!$F$152)+'CF+EERR  Base0'!AZ44,0)</f>
        <v>3008471.865736213</v>
      </c>
      <c r="BB44" s="89">
        <f>IFERROR((BA40/BA$352*'Inputs  Base0'!$F$152)+'CF+EERR  Base0'!BA44,0)</f>
        <v>3253074.9097902011</v>
      </c>
      <c r="BC44" s="89">
        <f>IFERROR((BB40/BB$352*'Inputs  Base0'!$F$152)+'CF+EERR  Base0'!BB44,0)</f>
        <v>3519914.5942127337</v>
      </c>
      <c r="BD44" s="89">
        <f>IFERROR((BC40/BC$352*'Inputs  Base0'!$F$152)+'CF+EERR  Base0'!BC44,0)</f>
        <v>3813438.2470775195</v>
      </c>
      <c r="BE44" s="89">
        <f>IFERROR((BD40/BD$352*'Inputs  Base0'!$F$152)+'CF+EERR  Base0'!BD44,0)</f>
        <v>4139575.6391495038</v>
      </c>
      <c r="BF44" s="89">
        <f>IFERROR((BE40/BE$352*'Inputs  Base0'!$F$152)+'CF+EERR  Base0'!BE44,0)</f>
        <v>4506480.2052304866</v>
      </c>
      <c r="BG44" s="89">
        <f>IFERROR((BF40/BF$352*'Inputs  Base0'!$F$152)+'CF+EERR  Base0'!BF44,0)</f>
        <v>4925799.7093230374</v>
      </c>
      <c r="BH44" s="89">
        <f>IFERROR((BG40/BG$352*'Inputs  Base0'!$F$152)+'CF+EERR  Base0'!BG44,0)</f>
        <v>5333471.4494130174</v>
      </c>
      <c r="BI44" s="89">
        <f>IFERROR((BH40/BH$352*'Inputs  Base0'!$F$152)+'CF+EERR  Base0'!BH44,0)</f>
        <v>5822677.5375209935</v>
      </c>
      <c r="BJ44" s="89">
        <f>IFERROR((BI40/BI$352*'Inputs  Base0'!$F$152)+'CF+EERR  Base0'!BI44,0)</f>
        <v>6434185.1476559639</v>
      </c>
      <c r="BK44" s="89">
        <f>IFERROR((BJ40/BJ$352*'Inputs  Base0'!$F$152)+'CF+EERR  Base0'!BJ44,0)</f>
        <v>7249528.6278359247</v>
      </c>
      <c r="BL44" s="89">
        <f>IFERROR((BK40/BK$352*'Inputs  Base0'!$F$152)+'CF+EERR  Base0'!BK44,0)</f>
        <v>8472543.8481058665</v>
      </c>
      <c r="BM44" s="89">
        <f>IFERROR((BL40/BL$352*'Inputs  Base0'!$F$152)+'CF+EERR  Base0'!BL44,0)</f>
        <v>10918574.288645748</v>
      </c>
      <c r="BN44" s="89">
        <f>IFERROR((BM40/BM$352*'Inputs  Base0'!$F$152)+'CF+EERR  Base0'!BM44,0)</f>
        <v>0</v>
      </c>
      <c r="BO44" s="89">
        <f>IFERROR((BN40/BN$352*'Inputs  Base0'!$F$152)+'CF+EERR  Base0'!BN44,0)</f>
        <v>0</v>
      </c>
      <c r="BP44" s="89">
        <f>IFERROR((BO40/BO$352*'Inputs  Base0'!$F$152)+'CF+EERR  Base0'!BO44,0)</f>
        <v>0</v>
      </c>
      <c r="BQ44" s="89">
        <f>IFERROR((BP40/BP$352*'Inputs  Base0'!$F$152)+'CF+EERR  Base0'!BP44,0)</f>
        <v>0</v>
      </c>
      <c r="BR44" s="89">
        <f>IFERROR((BQ40/BQ$352*'Inputs  Base0'!$F$152)+'CF+EERR  Base0'!BQ44,0)</f>
        <v>0</v>
      </c>
      <c r="BS44" s="89">
        <f>IFERROR((BR40/BR$352*'Inputs  Base0'!$F$152)+'CF+EERR  Base0'!BR44,0)</f>
        <v>0</v>
      </c>
      <c r="BT44" s="89">
        <f>IFERROR((BS40/BS$352*'Inputs  Base0'!$F$152)+'CF+EERR  Base0'!BS44,0)</f>
        <v>0</v>
      </c>
      <c r="BU44" s="89">
        <f>IFERROR((BT40/BT$352*'Inputs  Base0'!$F$152)+'CF+EERR  Base0'!BT44,0)</f>
        <v>0</v>
      </c>
      <c r="BV44" s="89">
        <f>IFERROR((BU40/BU$352*'Inputs  Base0'!$F$152)+'CF+EERR  Base0'!BU44,0)</f>
        <v>0</v>
      </c>
      <c r="BW44" s="89">
        <f>IFERROR((BV40/BV$352*'Inputs  Base0'!$F$152)+'CF+EERR  Base0'!BV44,0)</f>
        <v>0</v>
      </c>
      <c r="BX44" s="89">
        <f>IFERROR((BW40/BW$352*'Inputs  Base0'!$F$152)+'CF+EERR  Base0'!BW44,0)</f>
        <v>0</v>
      </c>
      <c r="BY44" s="89">
        <f>IFERROR((BX40/BX$352*'Inputs  Base0'!$F$152)+'CF+EERR  Base0'!BX44,0)</f>
        <v>0</v>
      </c>
      <c r="BZ44" s="89">
        <f>IFERROR((BY40/BY$352*'Inputs  Base0'!$F$152)+'CF+EERR  Base0'!BY44,0)</f>
        <v>0</v>
      </c>
      <c r="CA44" s="89">
        <f>IFERROR((BZ40/BZ$352*'Inputs  Base0'!$F$152)+'CF+EERR  Base0'!BZ44,0)</f>
        <v>0</v>
      </c>
      <c r="CB44" s="89">
        <f>IFERROR((CA40/CA$352*'Inputs  Base0'!$F$152)+'CF+EERR  Base0'!CA44,0)</f>
        <v>0</v>
      </c>
      <c r="CC44" s="89">
        <f>IFERROR((CB40/CB$352*'Inputs  Base0'!$F$152)+'CF+EERR  Base0'!CB44,0)</f>
        <v>0</v>
      </c>
      <c r="CD44" s="89">
        <f>IFERROR((CC40/CC$352*'Inputs  Base0'!$F$152)+'CF+EERR  Base0'!CC44,0)</f>
        <v>0</v>
      </c>
      <c r="CE44" s="89">
        <f>IFERROR((CD40/CD$352*'Inputs  Base0'!$F$152)+'CF+EERR  Base0'!CD44,0)</f>
        <v>0</v>
      </c>
      <c r="CF44" s="89">
        <f>IFERROR((CE40/CE$352*'Inputs  Base0'!$F$152)+'CF+EERR  Base0'!CE44,0)</f>
        <v>0</v>
      </c>
      <c r="CG44" s="89">
        <f>IFERROR((CF40/CF$352*'Inputs  Base0'!$F$152)+'CF+EERR  Base0'!CF44,0)</f>
        <v>0</v>
      </c>
      <c r="CH44" s="89">
        <f>IFERROR((CG40/CG$352*'Inputs  Base0'!$F$152)+'CF+EERR  Base0'!CG44,0)</f>
        <v>0</v>
      </c>
      <c r="CI44" s="89">
        <f>IFERROR((CH40/CH$352*'Inputs  Base0'!$F$152)+'CF+EERR  Base0'!CH44,0)</f>
        <v>0</v>
      </c>
      <c r="CJ44" s="89">
        <f>IFERROR((CI40/CI$352*'Inputs  Base0'!$F$152)+'CF+EERR  Base0'!CI44,0)</f>
        <v>0</v>
      </c>
      <c r="CK44" s="89">
        <f>IFERROR((CJ40/CJ$352*'Inputs  Base0'!$F$152)+'CF+EERR  Base0'!CJ44,0)</f>
        <v>0</v>
      </c>
      <c r="CL44" s="89">
        <f>IFERROR((CK40/CK$352*'Inputs  Base0'!$F$152)+'CF+EERR  Base0'!CK44,0)</f>
        <v>0</v>
      </c>
      <c r="CM44" s="89">
        <f>IFERROR((CL40/CL$352*'Inputs  Base0'!$F$152)+'CF+EERR  Base0'!CL44,0)</f>
        <v>0</v>
      </c>
      <c r="CN44" s="89">
        <f>IFERROR((CM40/CM$352*'Inputs  Base0'!$F$152)+'CF+EERR  Base0'!CM44,0)</f>
        <v>0</v>
      </c>
      <c r="CO44" s="89">
        <f>IFERROR((CN40/CN$352*'Inputs  Base0'!$F$152)+'CF+EERR  Base0'!CN44,0)</f>
        <v>0</v>
      </c>
      <c r="CP44" s="89">
        <f>IFERROR((CO40/CO$352*'Inputs  Base0'!$F$152)+'CF+EERR  Base0'!CO44,0)</f>
        <v>0</v>
      </c>
      <c r="CQ44" s="89">
        <f>IFERROR((CP40/CP$352*'Inputs  Base0'!$F$152)+'CF+EERR  Base0'!CP44,0)</f>
        <v>0</v>
      </c>
      <c r="CR44" s="89">
        <f>IFERROR((CQ40/CQ$352*'Inputs  Base0'!$F$152)+'CF+EERR  Base0'!CQ44,0)</f>
        <v>0</v>
      </c>
      <c r="CS44" s="89">
        <f>IFERROR((CR40/CR$352*'Inputs  Base0'!$F$152)+'CF+EERR  Base0'!CR44,0)</f>
        <v>0</v>
      </c>
      <c r="CT44" s="89">
        <f>IFERROR((CS40/CS$352*'Inputs  Base0'!$F$152)+'CF+EERR  Base0'!CS44,0)</f>
        <v>0</v>
      </c>
      <c r="CU44" s="89">
        <f>IFERROR((CT40/CT$352*'Inputs  Base0'!$F$152)+'CF+EERR  Base0'!CT44,0)</f>
        <v>0</v>
      </c>
      <c r="CV44" s="89">
        <f>IFERROR((CU40/CU$352*'Inputs  Base0'!$F$152)+'CF+EERR  Base0'!CU44,0)</f>
        <v>0</v>
      </c>
      <c r="CW44" s="89">
        <f>IFERROR((CV40/CV$352*'Inputs  Base0'!$F$152)+'CF+EERR  Base0'!CV44,0)</f>
        <v>0</v>
      </c>
      <c r="CX44" s="89">
        <f>IFERROR((CW40/CW$352*'Inputs  Base0'!$F$152)+'CF+EERR  Base0'!CW44,0)</f>
        <v>0</v>
      </c>
      <c r="CY44" s="89">
        <f>IFERROR((CX40/CX$352*'Inputs  Base0'!$F$152)+'CF+EERR  Base0'!CX44,0)</f>
        <v>0</v>
      </c>
      <c r="CZ44" s="89">
        <f>IFERROR((CY40/CY$352*'Inputs  Base0'!$F$152)+'CF+EERR  Base0'!CY44,0)</f>
        <v>0</v>
      </c>
      <c r="DA44" s="89">
        <f>IFERROR((CZ40/CZ$352*'Inputs  Base0'!$F$152)+'CF+EERR  Base0'!CZ44,0)</f>
        <v>0</v>
      </c>
      <c r="DB44" s="89">
        <f>IFERROR((DA40/DA$352*'Inputs  Base0'!$F$152)+'CF+EERR  Base0'!DA44,0)</f>
        <v>0</v>
      </c>
      <c r="DC44" s="89">
        <f>IFERROR((DB40/DB$352*'Inputs  Base0'!$F$152)+'CF+EERR  Base0'!DB44,0)</f>
        <v>0</v>
      </c>
      <c r="DD44" s="89">
        <f>IFERROR((DC40/DC$352*'Inputs  Base0'!$F$152)+'CF+EERR  Base0'!DC44,0)</f>
        <v>0</v>
      </c>
      <c r="DE44" s="89">
        <f>IFERROR((DD40/DD$352*'Inputs  Base0'!$F$152)+'CF+EERR  Base0'!DD44,0)</f>
        <v>0</v>
      </c>
      <c r="DF44" s="89">
        <f>IFERROR((DE40/DE$352*'Inputs  Base0'!$F$152)+'CF+EERR  Base0'!DE44,0)</f>
        <v>0</v>
      </c>
      <c r="DG44" s="89">
        <f>IFERROR((DF40/DF$352*'Inputs  Base0'!$F$152)+'CF+EERR  Base0'!DF44,0)</f>
        <v>0</v>
      </c>
      <c r="DH44" s="89">
        <f>IFERROR((DG40/DG$352*'Inputs  Base0'!$F$152)+'CF+EERR  Base0'!DG44,0)</f>
        <v>0</v>
      </c>
      <c r="DI44" s="89">
        <f>IFERROR((DH40/DH$352*'Inputs  Base0'!$F$152)+'CF+EERR  Base0'!DH44,0)</f>
        <v>0</v>
      </c>
      <c r="DJ44" s="89">
        <f>IFERROR((DI40/DI$352*'Inputs  Base0'!$F$152)+'CF+EERR  Base0'!DI44,0)</f>
        <v>0</v>
      </c>
      <c r="DK44" s="89">
        <f>IFERROR((DJ40/DJ$352*'Inputs  Base0'!$F$152)+'CF+EERR  Base0'!DJ44,0)</f>
        <v>0</v>
      </c>
      <c r="DL44" s="89">
        <f>IFERROR((DK40/DK$352*'Inputs  Base0'!$F$152)+'CF+EERR  Base0'!DK44,0)</f>
        <v>0</v>
      </c>
      <c r="DM44" s="89">
        <f>IFERROR((DL40/DL$352*'Inputs  Base0'!$F$152)+'CF+EERR  Base0'!DL44,0)</f>
        <v>0</v>
      </c>
      <c r="DN44" s="89">
        <f>IFERROR((DM40/DM$352*'Inputs  Base0'!$F$152)+'CF+EERR  Base0'!DM44,0)</f>
        <v>0</v>
      </c>
      <c r="DO44" s="89">
        <f>IFERROR((DN40/DN$352*'Inputs  Base0'!$F$152)+'CF+EERR  Base0'!DN44,0)</f>
        <v>0</v>
      </c>
      <c r="DP44" s="89">
        <f>IFERROR((DO40/DO$352*'Inputs  Base0'!$F$152)+'CF+EERR  Base0'!DO44,0)</f>
        <v>0</v>
      </c>
    </row>
    <row r="45" spans="1:120" s="189" customFormat="1" ht="14.25" hidden="1" outlineLevel="2">
      <c r="B45" s="190" t="str">
        <f>CONCATENATE('Inputs  Base0'!$A$353,'Inputs  Base0'!$B$117)</f>
        <v>unidades entregadas - Dptos PLAN 20/55+15/10</v>
      </c>
      <c r="C45" s="88">
        <f t="shared" si="15"/>
        <v>15.633333333333331</v>
      </c>
      <c r="D45" s="191"/>
      <c r="E45" s="191"/>
      <c r="F45" s="191"/>
      <c r="G45" s="191"/>
      <c r="H45" s="191"/>
      <c r="I45" s="191"/>
      <c r="J45" s="191"/>
      <c r="K45" s="191"/>
      <c r="L45" s="191"/>
      <c r="M45" s="191"/>
      <c r="N45" s="191"/>
      <c r="O45" s="191"/>
      <c r="P45" s="191"/>
      <c r="Q45" s="191"/>
      <c r="R45" s="191"/>
      <c r="S45" s="191"/>
      <c r="T45" s="191"/>
      <c r="U45" s="191"/>
      <c r="V45" s="191"/>
      <c r="W45" s="191"/>
      <c r="X45" s="191"/>
      <c r="Y45" s="191"/>
      <c r="Z45" s="191"/>
      <c r="AA45" s="191"/>
      <c r="AB45" s="191"/>
      <c r="AC45" s="89">
        <f>+IF(AC$2='Inputs  Base0'!$J$192,'Inputs  Base0'!$G$117,0)</f>
        <v>0</v>
      </c>
      <c r="AD45" s="89">
        <f>+IF(AD$2='Inputs  Base0'!$J$192,'Inputs  Base0'!$G$117,0)</f>
        <v>0</v>
      </c>
      <c r="AE45" s="89">
        <f>+IF(AE$2='Inputs  Base0'!$J$192,'Inputs  Base0'!$G$117,0)</f>
        <v>0</v>
      </c>
      <c r="AF45" s="89">
        <f>+IF(AF$2='Inputs  Base0'!$J$192,'Inputs  Base0'!$G$117,0)</f>
        <v>0</v>
      </c>
      <c r="AG45" s="89">
        <f>+IF(AG$2='Inputs  Base0'!$J$192,'Inputs  Base0'!$G$117,0)</f>
        <v>0</v>
      </c>
      <c r="AH45" s="89">
        <f>+IF(AH$2='Inputs  Base0'!$J$192,'Inputs  Base0'!$G$117,0)</f>
        <v>0</v>
      </c>
      <c r="AI45" s="89">
        <f>+IF(AI$2='Inputs  Base0'!$J$192,'Inputs  Base0'!$G$117,0)</f>
        <v>0</v>
      </c>
      <c r="AJ45" s="89">
        <f>+IF(AJ$2='Inputs  Base0'!$J$192,'Inputs  Base0'!$G$117,0)</f>
        <v>0</v>
      </c>
      <c r="AK45" s="89">
        <f>+IF(AK$2='Inputs  Base0'!$J$192,'Inputs  Base0'!$G$117,0)</f>
        <v>0</v>
      </c>
      <c r="AL45" s="89">
        <f>+IF(AL$2='Inputs  Base0'!$J$192,'Inputs  Base0'!$G$117,0)</f>
        <v>0</v>
      </c>
      <c r="AM45" s="89">
        <f>+IF(AM$2='Inputs  Base0'!$J$192,'Inputs  Base0'!$G$117,0)</f>
        <v>0</v>
      </c>
      <c r="AN45" s="89">
        <f>+IF(AN$2='Inputs  Base0'!$J$192,'Inputs  Base0'!$G$117,0)</f>
        <v>0</v>
      </c>
      <c r="AO45" s="89">
        <f>+IF(AO$2='Inputs  Base0'!$J$192,'Inputs  Base0'!$G$117,0)</f>
        <v>0</v>
      </c>
      <c r="AP45" s="89">
        <f>+IF(AP$2='Inputs  Base0'!$J$192,'Inputs  Base0'!$G$117,0)</f>
        <v>0</v>
      </c>
      <c r="AQ45" s="89">
        <f>+IF(AQ$2='Inputs  Base0'!$J$192,'Inputs  Base0'!$G$117,0)</f>
        <v>0</v>
      </c>
      <c r="AR45" s="89">
        <f>+IF(AR$2='Inputs  Base0'!$J$192,'Inputs  Base0'!$G$117,0)</f>
        <v>0</v>
      </c>
      <c r="AS45" s="89">
        <f>+IF(AS$2='Inputs  Base0'!$J$192,'Inputs  Base0'!$G$117,0)</f>
        <v>0</v>
      </c>
      <c r="AT45" s="89">
        <f>+IF(AT$2='Inputs  Base0'!$J$192,'Inputs  Base0'!$G$117,0)</f>
        <v>0</v>
      </c>
      <c r="AU45" s="89">
        <f>+IF(AU$2='Inputs  Base0'!$J$192,'Inputs  Base0'!$G$117,0)</f>
        <v>0</v>
      </c>
      <c r="AV45" s="89">
        <f>+IF(AV$2='Inputs  Base0'!$J$192,'Inputs  Base0'!$G$117,0)</f>
        <v>0</v>
      </c>
      <c r="AW45" s="89">
        <f>+IF(AW$2='Inputs  Base0'!$J$192,'Inputs  Base0'!$G$117,0)</f>
        <v>0</v>
      </c>
      <c r="AX45" s="89">
        <f>+IF(AX$2='Inputs  Base0'!$J$192,'Inputs  Base0'!$G$117,0)</f>
        <v>0</v>
      </c>
      <c r="AY45" s="89">
        <f>+IF(AY$2='Inputs  Base0'!$J$192,'Inputs  Base0'!$G$117,0)</f>
        <v>0</v>
      </c>
      <c r="AZ45" s="89">
        <f>+IF(AZ$2='Inputs  Base0'!$J$192,'Inputs  Base0'!$G$117,0)</f>
        <v>0</v>
      </c>
      <c r="BA45" s="89">
        <f>+IF(BA$2='Inputs  Base0'!$J$192,'Inputs  Base0'!$G$117,0)</f>
        <v>0</v>
      </c>
      <c r="BB45" s="89">
        <f>+IF(BB$2='Inputs  Base0'!$J$192,'Inputs  Base0'!$G$117,0)</f>
        <v>0</v>
      </c>
      <c r="BC45" s="89">
        <f>+IF(BC$2='Inputs  Base0'!$J$192,'Inputs  Base0'!$G$117,0)</f>
        <v>0</v>
      </c>
      <c r="BD45" s="89">
        <f>+IF(BD$2='Inputs  Base0'!$J$192,'Inputs  Base0'!$G$117,0)</f>
        <v>0</v>
      </c>
      <c r="BE45" s="89">
        <f>+IF(BE$2='Inputs  Base0'!$J$192,'Inputs  Base0'!$G$117,0)</f>
        <v>0</v>
      </c>
      <c r="BF45" s="89">
        <f>+IF(BF$2='Inputs  Base0'!$J$192,'Inputs  Base0'!$G$117,0)</f>
        <v>0</v>
      </c>
      <c r="BG45" s="89">
        <f>+IF(BG$2='Inputs  Base0'!$J$192,'Inputs  Base0'!$G$117,0)</f>
        <v>0</v>
      </c>
      <c r="BH45" s="89">
        <f>+IF(BH$2='Inputs  Base0'!$J$192,'Inputs  Base0'!$G$117,0)</f>
        <v>0</v>
      </c>
      <c r="BI45" s="89">
        <f>+IF(BI$2='Inputs  Base0'!$J$192,'Inputs  Base0'!$G$117,0)</f>
        <v>0</v>
      </c>
      <c r="BJ45" s="89">
        <f>+IF(BJ$2='Inputs  Base0'!$J$192,'Inputs  Base0'!$G$117,0)</f>
        <v>0</v>
      </c>
      <c r="BK45" s="89">
        <f>+IF(BK$2='Inputs  Base0'!$J$192,'Inputs  Base0'!$G$117,0)</f>
        <v>0</v>
      </c>
      <c r="BL45" s="89">
        <f>+IF(BL$2='Inputs  Base0'!$J$192,'Inputs  Base0'!$G$117,0)</f>
        <v>0</v>
      </c>
      <c r="BM45" s="89">
        <f>+IF(BM$2='Inputs  Base0'!$J$192,'Inputs  Base0'!$G$117,0)</f>
        <v>15.633333333333331</v>
      </c>
      <c r="BN45" s="89">
        <f>+IF(BN$2='Inputs  Base0'!$J$192,'Inputs  Base0'!$G$117,0)</f>
        <v>0</v>
      </c>
      <c r="BO45" s="89">
        <f>+IF(BO$2='Inputs  Base0'!$J$192,'Inputs  Base0'!$G$117,0)</f>
        <v>0</v>
      </c>
      <c r="BP45" s="89">
        <f>+IF(BP$2='Inputs  Base0'!$J$192,'Inputs  Base0'!$G$117,0)</f>
        <v>0</v>
      </c>
      <c r="BQ45" s="89">
        <f>+IF(BQ$2='Inputs  Base0'!$J$192,'Inputs  Base0'!$G$117,0)</f>
        <v>0</v>
      </c>
      <c r="BR45" s="89">
        <f>+IF(BR$2='Inputs  Base0'!$J$192,'Inputs  Base0'!$G$117,0)</f>
        <v>0</v>
      </c>
      <c r="BS45" s="89">
        <f>+IF(BS$2='Inputs  Base0'!$J$192,'Inputs  Base0'!$G$117,0)</f>
        <v>0</v>
      </c>
      <c r="BT45" s="89">
        <f>+IF(BT$2='Inputs  Base0'!$J$192,'Inputs  Base0'!$G$117,0)</f>
        <v>0</v>
      </c>
      <c r="BU45" s="89">
        <f>+IF(BU$2='Inputs  Base0'!$J$192,'Inputs  Base0'!$G$117,0)</f>
        <v>0</v>
      </c>
      <c r="BV45" s="89">
        <f>+IF(BV$2='Inputs  Base0'!$J$192,'Inputs  Base0'!$G$117,0)</f>
        <v>0</v>
      </c>
      <c r="BW45" s="89">
        <f>+IF(BW$2='Inputs  Base0'!$J$192,'Inputs  Base0'!$G$117,0)</f>
        <v>0</v>
      </c>
      <c r="BX45" s="89">
        <f>+IF(BX$2='Inputs  Base0'!$J$192,'Inputs  Base0'!$G$117,0)</f>
        <v>0</v>
      </c>
      <c r="BY45" s="89">
        <f>+IF(BY$2='Inputs  Base0'!$J$192,'Inputs  Base0'!$G$117,0)</f>
        <v>0</v>
      </c>
      <c r="BZ45" s="89">
        <f>+IF(BZ$2='Inputs  Base0'!$J$192,'Inputs  Base0'!$G$117,0)</f>
        <v>0</v>
      </c>
      <c r="CA45" s="89">
        <f>+IF(CA$2='Inputs  Base0'!$J$192,'Inputs  Base0'!$G$117,0)</f>
        <v>0</v>
      </c>
      <c r="CB45" s="89">
        <f>+IF(CB$2='Inputs  Base0'!$J$192,'Inputs  Base0'!$G$117,0)</f>
        <v>0</v>
      </c>
      <c r="CC45" s="89">
        <f>+IF(CC$2='Inputs  Base0'!$J$192,'Inputs  Base0'!$G$117,0)</f>
        <v>0</v>
      </c>
      <c r="CD45" s="89">
        <f>+IF(CD$2='Inputs  Base0'!$J$192,'Inputs  Base0'!$G$117,0)</f>
        <v>0</v>
      </c>
      <c r="CE45" s="89">
        <f>+IF(CE$2='Inputs  Base0'!$J$192,'Inputs  Base0'!$G$117,0)</f>
        <v>0</v>
      </c>
      <c r="CF45" s="89">
        <f>+IF(CF$2='Inputs  Base0'!$J$192,'Inputs  Base0'!$G$117,0)</f>
        <v>0</v>
      </c>
      <c r="CG45" s="89">
        <f>+IF(CG$2='Inputs  Base0'!$J$192,'Inputs  Base0'!$G$117,0)</f>
        <v>0</v>
      </c>
      <c r="CH45" s="89">
        <f>+IF(CH$2='Inputs  Base0'!$J$192,'Inputs  Base0'!$G$117,0)</f>
        <v>0</v>
      </c>
      <c r="CI45" s="89">
        <f>+IF(CI$2='Inputs  Base0'!$J$192,'Inputs  Base0'!$G$117,0)</f>
        <v>0</v>
      </c>
      <c r="CJ45" s="89">
        <f>+IF(CJ$2='Inputs  Base0'!$J$192,'Inputs  Base0'!$G$117,0)</f>
        <v>0</v>
      </c>
      <c r="CK45" s="89">
        <f>+IF(CK$2='Inputs  Base0'!$J$192,'Inputs  Base0'!$G$117,0)</f>
        <v>0</v>
      </c>
      <c r="CL45" s="89">
        <f>+IF(CL$2='Inputs  Base0'!$J$192,'Inputs  Base0'!$G$117,0)</f>
        <v>0</v>
      </c>
      <c r="CM45" s="89">
        <f>+IF(CM$2='Inputs  Base0'!$J$192,'Inputs  Base0'!$G$117,0)</f>
        <v>0</v>
      </c>
      <c r="CN45" s="89">
        <f>+IF(CN$2='Inputs  Base0'!$J$192,'Inputs  Base0'!$G$117,0)</f>
        <v>0</v>
      </c>
      <c r="CO45" s="89">
        <f>+IF(CO$2='Inputs  Base0'!$J$192,'Inputs  Base0'!$G$117,0)</f>
        <v>0</v>
      </c>
      <c r="CP45" s="89">
        <f>+IF(CP$2='Inputs  Base0'!$J$192,'Inputs  Base0'!$G$117,0)</f>
        <v>0</v>
      </c>
      <c r="CQ45" s="89">
        <f>+IF(CQ$2='Inputs  Base0'!$J$192,'Inputs  Base0'!$G$117,0)</f>
        <v>0</v>
      </c>
      <c r="CR45" s="89">
        <f>+IF(CR$2='Inputs  Base0'!$J$192,'Inputs  Base0'!$G$117,0)</f>
        <v>0</v>
      </c>
      <c r="CS45" s="89">
        <f>+IF(CS$2='Inputs  Base0'!$J$192,'Inputs  Base0'!$G$117,0)</f>
        <v>0</v>
      </c>
      <c r="CT45" s="89">
        <f>+IF(CT$2='Inputs  Base0'!$J$192,'Inputs  Base0'!$G$117,0)</f>
        <v>0</v>
      </c>
      <c r="CU45" s="89">
        <f>+IF(CU$2='Inputs  Base0'!$J$192,'Inputs  Base0'!$G$117,0)</f>
        <v>0</v>
      </c>
      <c r="CV45" s="89">
        <f>+IF(CV$2='Inputs  Base0'!$J$192,'Inputs  Base0'!$G$117,0)</f>
        <v>0</v>
      </c>
      <c r="CW45" s="89">
        <f>+IF(CW$2='Inputs  Base0'!$J$192,'Inputs  Base0'!$G$117,0)</f>
        <v>0</v>
      </c>
      <c r="CX45" s="89">
        <f>+IF(CX$2='Inputs  Base0'!$J$192,'Inputs  Base0'!$G$117,0)</f>
        <v>0</v>
      </c>
      <c r="CY45" s="89">
        <f>+IF(CY$2='Inputs  Base0'!$J$192,'Inputs  Base0'!$G$117,0)</f>
        <v>0</v>
      </c>
      <c r="CZ45" s="89">
        <f>+IF(CZ$2='Inputs  Base0'!$J$192,'Inputs  Base0'!$G$117,0)</f>
        <v>0</v>
      </c>
      <c r="DA45" s="89">
        <f>+IF(DA$2='Inputs  Base0'!$J$192,'Inputs  Base0'!$G$117,0)</f>
        <v>0</v>
      </c>
      <c r="DB45" s="89">
        <f>+IF(DB$2='Inputs  Base0'!$J$192,'Inputs  Base0'!$G$117,0)</f>
        <v>0</v>
      </c>
      <c r="DC45" s="89">
        <f>+IF(DC$2='Inputs  Base0'!$J$192,'Inputs  Base0'!$G$117,0)</f>
        <v>0</v>
      </c>
      <c r="DD45" s="89">
        <f>+IF(DD$2='Inputs  Base0'!$J$192,'Inputs  Base0'!$G$117,0)</f>
        <v>0</v>
      </c>
      <c r="DE45" s="89">
        <f>+IF(DE$2='Inputs  Base0'!$J$192,'Inputs  Base0'!$G$117,0)</f>
        <v>0</v>
      </c>
      <c r="DF45" s="89">
        <f>+IF(DF$2='Inputs  Base0'!$J$192,'Inputs  Base0'!$G$117,0)</f>
        <v>0</v>
      </c>
      <c r="DG45" s="89">
        <f>+IF(DG$2='Inputs  Base0'!$J$192,'Inputs  Base0'!$G$117,0)</f>
        <v>0</v>
      </c>
      <c r="DH45" s="89">
        <f>+IF(DH$2='Inputs  Base0'!$J$192,'Inputs  Base0'!$G$117,0)</f>
        <v>0</v>
      </c>
      <c r="DI45" s="89">
        <f>+IF(DI$2='Inputs  Base0'!$J$192,'Inputs  Base0'!$G$117,0)</f>
        <v>0</v>
      </c>
      <c r="DJ45" s="89">
        <f>+IF(DJ$2='Inputs  Base0'!$J$192,'Inputs  Base0'!$G$117,0)</f>
        <v>0</v>
      </c>
      <c r="DK45" s="89">
        <f>+IF(DK$2='Inputs  Base0'!$J$192,'Inputs  Base0'!$G$117,0)</f>
        <v>0</v>
      </c>
      <c r="DL45" s="89">
        <f>+IF(DL$2='Inputs  Base0'!$J$192,'Inputs  Base0'!$G$117,0)</f>
        <v>0</v>
      </c>
      <c r="DM45" s="89">
        <f>+IF(DM$2='Inputs  Base0'!$J$192,'Inputs  Base0'!$G$117,0)</f>
        <v>0</v>
      </c>
      <c r="DN45" s="89">
        <f>+IF(DN$2='Inputs  Base0'!$J$192,'Inputs  Base0'!$G$117,0)</f>
        <v>0</v>
      </c>
      <c r="DO45" s="89">
        <f>+IF(DO$2='Inputs  Base0'!$J$192,'Inputs  Base0'!$G$117,0)</f>
        <v>0</v>
      </c>
      <c r="DP45" s="89">
        <f>+IF(DP$2='Inputs  Base0'!$J$192,'Inputs  Base0'!$G$117,0)</f>
        <v>0</v>
      </c>
    </row>
    <row r="46" spans="1:120" s="189" customFormat="1" ht="14.25" hidden="1" outlineLevel="2">
      <c r="B46" s="190" t="str">
        <f>CONCATENATE('Inputs  Base0'!$A$354,'Inputs  Base0'!$B$117)</f>
        <v>m2 entregados - Dptos PLAN 20/55+15/10</v>
      </c>
      <c r="C46" s="88">
        <f t="shared" si="15"/>
        <v>930.68616666666708</v>
      </c>
      <c r="D46" s="191"/>
      <c r="E46" s="191"/>
      <c r="F46" s="191"/>
      <c r="G46" s="191"/>
      <c r="H46" s="191"/>
      <c r="I46" s="191"/>
      <c r="J46" s="191"/>
      <c r="K46" s="191"/>
      <c r="L46" s="191"/>
      <c r="M46" s="191"/>
      <c r="N46" s="191"/>
      <c r="O46" s="191"/>
      <c r="P46" s="191"/>
      <c r="Q46" s="191"/>
      <c r="R46" s="191"/>
      <c r="S46" s="191"/>
      <c r="T46" s="191"/>
      <c r="U46" s="191"/>
      <c r="V46" s="191"/>
      <c r="W46" s="191"/>
      <c r="X46" s="191"/>
      <c r="Y46" s="191"/>
      <c r="Z46" s="191"/>
      <c r="AA46" s="191"/>
      <c r="AB46" s="191"/>
      <c r="AC46" s="89">
        <f>+IF(AC$2='Inputs  Base0'!$J$192,'Inputs  Base0'!$H$117,0)</f>
        <v>0</v>
      </c>
      <c r="AD46" s="89">
        <f>+IF(AD$2='Inputs  Base0'!$J$192,'Inputs  Base0'!$H$117,0)</f>
        <v>0</v>
      </c>
      <c r="AE46" s="89">
        <f>+IF(AE$2='Inputs  Base0'!$J$192,'Inputs  Base0'!$H$117,0)</f>
        <v>0</v>
      </c>
      <c r="AF46" s="89">
        <f>+IF(AF$2='Inputs  Base0'!$J$192,'Inputs  Base0'!$H$117,0)</f>
        <v>0</v>
      </c>
      <c r="AG46" s="89">
        <f>+IF(AG$2='Inputs  Base0'!$J$192,'Inputs  Base0'!$H$117,0)</f>
        <v>0</v>
      </c>
      <c r="AH46" s="89">
        <f>+IF(AH$2='Inputs  Base0'!$J$192,'Inputs  Base0'!$H$117,0)</f>
        <v>0</v>
      </c>
      <c r="AI46" s="89">
        <f>+IF(AI$2='Inputs  Base0'!$J$192,'Inputs  Base0'!$H$117,0)</f>
        <v>0</v>
      </c>
      <c r="AJ46" s="89">
        <f>+IF(AJ$2='Inputs  Base0'!$J$192,'Inputs  Base0'!$H$117,0)</f>
        <v>0</v>
      </c>
      <c r="AK46" s="89">
        <f>+IF(AK$2='Inputs  Base0'!$J$192,'Inputs  Base0'!$H$117,0)</f>
        <v>0</v>
      </c>
      <c r="AL46" s="89">
        <f>+IF(AL$2='Inputs  Base0'!$J$192,'Inputs  Base0'!$H$117,0)</f>
        <v>0</v>
      </c>
      <c r="AM46" s="89">
        <f>+IF(AM$2='Inputs  Base0'!$J$192,'Inputs  Base0'!$H$117,0)</f>
        <v>0</v>
      </c>
      <c r="AN46" s="89">
        <f>+IF(AN$2='Inputs  Base0'!$J$192,'Inputs  Base0'!$H$117,0)</f>
        <v>0</v>
      </c>
      <c r="AO46" s="89">
        <f>+IF(AO$2='Inputs  Base0'!$J$192,'Inputs  Base0'!$H$117,0)</f>
        <v>0</v>
      </c>
      <c r="AP46" s="89">
        <f>+IF(AP$2='Inputs  Base0'!$J$192,'Inputs  Base0'!$H$117,0)</f>
        <v>0</v>
      </c>
      <c r="AQ46" s="89">
        <f>+IF(AQ$2='Inputs  Base0'!$J$192,'Inputs  Base0'!$H$117,0)</f>
        <v>0</v>
      </c>
      <c r="AR46" s="89">
        <f>+IF(AR$2='Inputs  Base0'!$J$192,'Inputs  Base0'!$H$117,0)</f>
        <v>0</v>
      </c>
      <c r="AS46" s="89">
        <f>+IF(AS$2='Inputs  Base0'!$J$192,'Inputs  Base0'!$H$117,0)</f>
        <v>0</v>
      </c>
      <c r="AT46" s="89">
        <f>+IF(AT$2='Inputs  Base0'!$J$192,'Inputs  Base0'!$H$117,0)</f>
        <v>0</v>
      </c>
      <c r="AU46" s="89">
        <f>+IF(AU$2='Inputs  Base0'!$J$192,'Inputs  Base0'!$H$117,0)</f>
        <v>0</v>
      </c>
      <c r="AV46" s="89">
        <f>+IF(AV$2='Inputs  Base0'!$J$192,'Inputs  Base0'!$H$117,0)</f>
        <v>0</v>
      </c>
      <c r="AW46" s="89">
        <f>+IF(AW$2='Inputs  Base0'!$J$192,'Inputs  Base0'!$H$117,0)</f>
        <v>0</v>
      </c>
      <c r="AX46" s="89">
        <f>+IF(AX$2='Inputs  Base0'!$J$192,'Inputs  Base0'!$H$117,0)</f>
        <v>0</v>
      </c>
      <c r="AY46" s="89">
        <f>+IF(AY$2='Inputs  Base0'!$J$192,'Inputs  Base0'!$H$117,0)</f>
        <v>0</v>
      </c>
      <c r="AZ46" s="89">
        <f>+IF(AZ$2='Inputs  Base0'!$J$192,'Inputs  Base0'!$H$117,0)</f>
        <v>0</v>
      </c>
      <c r="BA46" s="89">
        <f>+IF(BA$2='Inputs  Base0'!$J$192,'Inputs  Base0'!$H$117,0)</f>
        <v>0</v>
      </c>
      <c r="BB46" s="89">
        <f>+IF(BB$2='Inputs  Base0'!$J$192,'Inputs  Base0'!$H$117,0)</f>
        <v>0</v>
      </c>
      <c r="BC46" s="89">
        <f>+IF(BC$2='Inputs  Base0'!$J$192,'Inputs  Base0'!$H$117,0)</f>
        <v>0</v>
      </c>
      <c r="BD46" s="89">
        <f>+IF(BD$2='Inputs  Base0'!$J$192,'Inputs  Base0'!$H$117,0)</f>
        <v>0</v>
      </c>
      <c r="BE46" s="89">
        <f>+IF(BE$2='Inputs  Base0'!$J$192,'Inputs  Base0'!$H$117,0)</f>
        <v>0</v>
      </c>
      <c r="BF46" s="89">
        <f>+IF(BF$2='Inputs  Base0'!$J$192,'Inputs  Base0'!$H$117,0)</f>
        <v>0</v>
      </c>
      <c r="BG46" s="89">
        <f>+IF(BG$2='Inputs  Base0'!$J$192,'Inputs  Base0'!$H$117,0)</f>
        <v>0</v>
      </c>
      <c r="BH46" s="89">
        <f>+IF(BH$2='Inputs  Base0'!$J$192,'Inputs  Base0'!$H$117,0)</f>
        <v>0</v>
      </c>
      <c r="BI46" s="89">
        <f>+IF(BI$2='Inputs  Base0'!$J$192,'Inputs  Base0'!$H$117,0)</f>
        <v>0</v>
      </c>
      <c r="BJ46" s="89">
        <f>+IF(BJ$2='Inputs  Base0'!$J$192,'Inputs  Base0'!$H$117,0)</f>
        <v>0</v>
      </c>
      <c r="BK46" s="89">
        <f>+IF(BK$2='Inputs  Base0'!$J$192,'Inputs  Base0'!$H$117,0)</f>
        <v>0</v>
      </c>
      <c r="BL46" s="89">
        <f>+IF(BL$2='Inputs  Base0'!$J$192,'Inputs  Base0'!$H$117,0)</f>
        <v>0</v>
      </c>
      <c r="BM46" s="89">
        <f>+IF(BM$2='Inputs  Base0'!$J$192,'Inputs  Base0'!$H$117,0)</f>
        <v>930.68616666666708</v>
      </c>
      <c r="BN46" s="89">
        <f>+IF(BN$2='Inputs  Base0'!$J$192,'Inputs  Base0'!$H$117,0)</f>
        <v>0</v>
      </c>
      <c r="BO46" s="89">
        <f>+IF(BO$2='Inputs  Base0'!$J$192,'Inputs  Base0'!$H$117,0)</f>
        <v>0</v>
      </c>
      <c r="BP46" s="89">
        <f>+IF(BP$2='Inputs  Base0'!$J$192,'Inputs  Base0'!$H$117,0)</f>
        <v>0</v>
      </c>
      <c r="BQ46" s="89">
        <f>+IF(BQ$2='Inputs  Base0'!$J$192,'Inputs  Base0'!$H$117,0)</f>
        <v>0</v>
      </c>
      <c r="BR46" s="89">
        <f>+IF(BR$2='Inputs  Base0'!$J$192,'Inputs  Base0'!$H$117,0)</f>
        <v>0</v>
      </c>
      <c r="BS46" s="89">
        <f>+IF(BS$2='Inputs  Base0'!$J$192,'Inputs  Base0'!$H$117,0)</f>
        <v>0</v>
      </c>
      <c r="BT46" s="89">
        <f>+IF(BT$2='Inputs  Base0'!$J$192,'Inputs  Base0'!$H$117,0)</f>
        <v>0</v>
      </c>
      <c r="BU46" s="89">
        <f>+IF(BU$2='Inputs  Base0'!$J$192,'Inputs  Base0'!$H$117,0)</f>
        <v>0</v>
      </c>
      <c r="BV46" s="89">
        <f>+IF(BV$2='Inputs  Base0'!$J$192,'Inputs  Base0'!$H$117,0)</f>
        <v>0</v>
      </c>
      <c r="BW46" s="89">
        <f>+IF(BW$2='Inputs  Base0'!$J$192,'Inputs  Base0'!$H$117,0)</f>
        <v>0</v>
      </c>
      <c r="BX46" s="89">
        <f>+IF(BX$2='Inputs  Base0'!$J$192,'Inputs  Base0'!$H$117,0)</f>
        <v>0</v>
      </c>
      <c r="BY46" s="89">
        <f>+IF(BY$2='Inputs  Base0'!$J$192,'Inputs  Base0'!$H$117,0)</f>
        <v>0</v>
      </c>
      <c r="BZ46" s="89">
        <f>+IF(BZ$2='Inputs  Base0'!$J$192,'Inputs  Base0'!$H$117,0)</f>
        <v>0</v>
      </c>
      <c r="CA46" s="89">
        <f>+IF(CA$2='Inputs  Base0'!$J$192,'Inputs  Base0'!$H$117,0)</f>
        <v>0</v>
      </c>
      <c r="CB46" s="89">
        <f>+IF(CB$2='Inputs  Base0'!$J$192,'Inputs  Base0'!$H$117,0)</f>
        <v>0</v>
      </c>
      <c r="CC46" s="89">
        <f>+IF(CC$2='Inputs  Base0'!$J$192,'Inputs  Base0'!$H$117,0)</f>
        <v>0</v>
      </c>
      <c r="CD46" s="89">
        <f>+IF(CD$2='Inputs  Base0'!$J$192,'Inputs  Base0'!$H$117,0)</f>
        <v>0</v>
      </c>
      <c r="CE46" s="89">
        <f>+IF(CE$2='Inputs  Base0'!$J$192,'Inputs  Base0'!$H$117,0)</f>
        <v>0</v>
      </c>
      <c r="CF46" s="89">
        <f>+IF(CF$2='Inputs  Base0'!$J$192,'Inputs  Base0'!$H$117,0)</f>
        <v>0</v>
      </c>
      <c r="CG46" s="89">
        <f>+IF(CG$2='Inputs  Base0'!$J$192,'Inputs  Base0'!$H$117,0)</f>
        <v>0</v>
      </c>
      <c r="CH46" s="89">
        <f>+IF(CH$2='Inputs  Base0'!$J$192,'Inputs  Base0'!$H$117,0)</f>
        <v>0</v>
      </c>
      <c r="CI46" s="89">
        <f>+IF(CI$2='Inputs  Base0'!$J$192,'Inputs  Base0'!$H$117,0)</f>
        <v>0</v>
      </c>
      <c r="CJ46" s="89">
        <f>+IF(CJ$2='Inputs  Base0'!$J$192,'Inputs  Base0'!$H$117,0)</f>
        <v>0</v>
      </c>
      <c r="CK46" s="89">
        <f>+IF(CK$2='Inputs  Base0'!$J$192,'Inputs  Base0'!$H$117,0)</f>
        <v>0</v>
      </c>
      <c r="CL46" s="89">
        <f>+IF(CL$2='Inputs  Base0'!$J$192,'Inputs  Base0'!$H$117,0)</f>
        <v>0</v>
      </c>
      <c r="CM46" s="89">
        <f>+IF(CM$2='Inputs  Base0'!$J$192,'Inputs  Base0'!$H$117,0)</f>
        <v>0</v>
      </c>
      <c r="CN46" s="89">
        <f>+IF(CN$2='Inputs  Base0'!$J$192,'Inputs  Base0'!$H$117,0)</f>
        <v>0</v>
      </c>
      <c r="CO46" s="89">
        <f>+IF(CO$2='Inputs  Base0'!$J$192,'Inputs  Base0'!$H$117,0)</f>
        <v>0</v>
      </c>
      <c r="CP46" s="89">
        <f>+IF(CP$2='Inputs  Base0'!$J$192,'Inputs  Base0'!$H$117,0)</f>
        <v>0</v>
      </c>
      <c r="CQ46" s="89">
        <f>+IF(CQ$2='Inputs  Base0'!$J$192,'Inputs  Base0'!$H$117,0)</f>
        <v>0</v>
      </c>
      <c r="CR46" s="89">
        <f>+IF(CR$2='Inputs  Base0'!$J$192,'Inputs  Base0'!$H$117,0)</f>
        <v>0</v>
      </c>
      <c r="CS46" s="89">
        <f>+IF(CS$2='Inputs  Base0'!$J$192,'Inputs  Base0'!$H$117,0)</f>
        <v>0</v>
      </c>
      <c r="CT46" s="89">
        <f>+IF(CT$2='Inputs  Base0'!$J$192,'Inputs  Base0'!$H$117,0)</f>
        <v>0</v>
      </c>
      <c r="CU46" s="89">
        <f>+IF(CU$2='Inputs  Base0'!$J$192,'Inputs  Base0'!$H$117,0)</f>
        <v>0</v>
      </c>
      <c r="CV46" s="89">
        <f>+IF(CV$2='Inputs  Base0'!$J$192,'Inputs  Base0'!$H$117,0)</f>
        <v>0</v>
      </c>
      <c r="CW46" s="89">
        <f>+IF(CW$2='Inputs  Base0'!$J$192,'Inputs  Base0'!$H$117,0)</f>
        <v>0</v>
      </c>
      <c r="CX46" s="89">
        <f>+IF(CX$2='Inputs  Base0'!$J$192,'Inputs  Base0'!$H$117,0)</f>
        <v>0</v>
      </c>
      <c r="CY46" s="89">
        <f>+IF(CY$2='Inputs  Base0'!$J$192,'Inputs  Base0'!$H$117,0)</f>
        <v>0</v>
      </c>
      <c r="CZ46" s="89">
        <f>+IF(CZ$2='Inputs  Base0'!$J$192,'Inputs  Base0'!$H$117,0)</f>
        <v>0</v>
      </c>
      <c r="DA46" s="89">
        <f>+IF(DA$2='Inputs  Base0'!$J$192,'Inputs  Base0'!$H$117,0)</f>
        <v>0</v>
      </c>
      <c r="DB46" s="89">
        <f>+IF(DB$2='Inputs  Base0'!$J$192,'Inputs  Base0'!$H$117,0)</f>
        <v>0</v>
      </c>
      <c r="DC46" s="89">
        <f>+IF(DC$2='Inputs  Base0'!$J$192,'Inputs  Base0'!$H$117,0)</f>
        <v>0</v>
      </c>
      <c r="DD46" s="89">
        <f>+IF(DD$2='Inputs  Base0'!$J$192,'Inputs  Base0'!$H$117,0)</f>
        <v>0</v>
      </c>
      <c r="DE46" s="89">
        <f>+IF(DE$2='Inputs  Base0'!$J$192,'Inputs  Base0'!$H$117,0)</f>
        <v>0</v>
      </c>
      <c r="DF46" s="89">
        <f>+IF(DF$2='Inputs  Base0'!$J$192,'Inputs  Base0'!$H$117,0)</f>
        <v>0</v>
      </c>
      <c r="DG46" s="89">
        <f>+IF(DG$2='Inputs  Base0'!$J$192,'Inputs  Base0'!$H$117,0)</f>
        <v>0</v>
      </c>
      <c r="DH46" s="89">
        <f>+IF(DH$2='Inputs  Base0'!$J$192,'Inputs  Base0'!$H$117,0)</f>
        <v>0</v>
      </c>
      <c r="DI46" s="89">
        <f>+IF(DI$2='Inputs  Base0'!$J$192,'Inputs  Base0'!$H$117,0)</f>
        <v>0</v>
      </c>
      <c r="DJ46" s="89">
        <f>+IF(DJ$2='Inputs  Base0'!$J$192,'Inputs  Base0'!$H$117,0)</f>
        <v>0</v>
      </c>
      <c r="DK46" s="89">
        <f>+IF(DK$2='Inputs  Base0'!$J$192,'Inputs  Base0'!$H$117,0)</f>
        <v>0</v>
      </c>
      <c r="DL46" s="89">
        <f>+IF(DL$2='Inputs  Base0'!$J$192,'Inputs  Base0'!$H$117,0)</f>
        <v>0</v>
      </c>
      <c r="DM46" s="89">
        <f>+IF(DM$2='Inputs  Base0'!$J$192,'Inputs  Base0'!$H$117,0)</f>
        <v>0</v>
      </c>
      <c r="DN46" s="89">
        <f>+IF(DN$2='Inputs  Base0'!$J$192,'Inputs  Base0'!$H$117,0)</f>
        <v>0</v>
      </c>
      <c r="DO46" s="89">
        <f>+IF(DO$2='Inputs  Base0'!$J$192,'Inputs  Base0'!$H$117,0)</f>
        <v>0</v>
      </c>
      <c r="DP46" s="89">
        <f>+IF(DP$2='Inputs  Base0'!$J$192,'Inputs  Base0'!$H$117,0)</f>
        <v>0</v>
      </c>
    </row>
    <row r="47" spans="1:120" s="189" customFormat="1" ht="14.25" hidden="1" outlineLevel="1">
      <c r="B47" s="190" t="str">
        <f>CONCATENATE('Inputs  Base0'!$A$355,'Inputs  Base0'!$B$117)</f>
        <v>posesión $ - Dptos PLAN 20/55+15/10</v>
      </c>
      <c r="C47" s="88">
        <f t="shared" si="15"/>
        <v>14318908.78934581</v>
      </c>
      <c r="D47" s="191"/>
      <c r="E47" s="191"/>
      <c r="F47" s="191"/>
      <c r="G47" s="191"/>
      <c r="H47" s="191"/>
      <c r="I47" s="191"/>
      <c r="J47" s="191"/>
      <c r="K47" s="191"/>
      <c r="L47" s="191"/>
      <c r="M47" s="191"/>
      <c r="N47" s="191"/>
      <c r="O47" s="191"/>
      <c r="P47" s="191"/>
      <c r="Q47" s="191"/>
      <c r="R47" s="191"/>
      <c r="S47" s="191"/>
      <c r="T47" s="191"/>
      <c r="U47" s="191"/>
      <c r="V47" s="191"/>
      <c r="W47" s="191"/>
      <c r="X47" s="191"/>
      <c r="Y47" s="191"/>
      <c r="Z47" s="191"/>
      <c r="AA47" s="191"/>
      <c r="AB47" s="191"/>
      <c r="AC47" s="89">
        <f>IF(AC45='Inputs  Base0'!$G$117,'CF+EERR  Base0'!$C40*'Inputs  Base0'!$F$155,0)</f>
        <v>0</v>
      </c>
      <c r="AD47" s="89">
        <f>IF(AD45='Inputs  Base0'!$G$117,'CF+EERR  Base0'!$C40*'Inputs  Base0'!$F$155,0)</f>
        <v>0</v>
      </c>
      <c r="AE47" s="89">
        <f>IF(AE45='Inputs  Base0'!$G$117,'CF+EERR  Base0'!$C40*'Inputs  Base0'!$F$155,0)</f>
        <v>0</v>
      </c>
      <c r="AF47" s="89">
        <f>IF(AF45='Inputs  Base0'!$G$117,'CF+EERR  Base0'!$C40*'Inputs  Base0'!$F$155,0)</f>
        <v>0</v>
      </c>
      <c r="AG47" s="89">
        <f>IF(AG45='Inputs  Base0'!$G$117,'CF+EERR  Base0'!$C40*'Inputs  Base0'!$F$155,0)</f>
        <v>0</v>
      </c>
      <c r="AH47" s="89">
        <f>IF(AH45='Inputs  Base0'!$G$117,'CF+EERR  Base0'!$C40*'Inputs  Base0'!$F$155,0)</f>
        <v>0</v>
      </c>
      <c r="AI47" s="89">
        <f>IF(AI45='Inputs  Base0'!$G$117,'CF+EERR  Base0'!$C40*'Inputs  Base0'!$F$155,0)</f>
        <v>0</v>
      </c>
      <c r="AJ47" s="89">
        <f>IF(AJ45='Inputs  Base0'!$G$117,'CF+EERR  Base0'!$C40*'Inputs  Base0'!$F$155,0)</f>
        <v>0</v>
      </c>
      <c r="AK47" s="89">
        <f>IF(AK45='Inputs  Base0'!$G$117,'CF+EERR  Base0'!$C40*'Inputs  Base0'!$F$155,0)</f>
        <v>0</v>
      </c>
      <c r="AL47" s="89">
        <f>IF(AL45='Inputs  Base0'!$G$117,'CF+EERR  Base0'!$C40*'Inputs  Base0'!$F$155,0)</f>
        <v>0</v>
      </c>
      <c r="AM47" s="89">
        <f>IF(AM45='Inputs  Base0'!$G$117,'CF+EERR  Base0'!$C40*'Inputs  Base0'!$F$155,0)</f>
        <v>0</v>
      </c>
      <c r="AN47" s="89">
        <f>IF(AN45='Inputs  Base0'!$G$117,'CF+EERR  Base0'!$C40*'Inputs  Base0'!$F$155,0)</f>
        <v>0</v>
      </c>
      <c r="AO47" s="89">
        <f>IF(AO45='Inputs  Base0'!$G$117,'CF+EERR  Base0'!$C40*'Inputs  Base0'!$F$155,0)</f>
        <v>0</v>
      </c>
      <c r="AP47" s="89">
        <f>IF(AP45='Inputs  Base0'!$G$117,'CF+EERR  Base0'!$C40*'Inputs  Base0'!$F$155,0)</f>
        <v>0</v>
      </c>
      <c r="AQ47" s="89">
        <f>IF(AQ45='Inputs  Base0'!$G$117,'CF+EERR  Base0'!$C40*'Inputs  Base0'!$F$155,0)</f>
        <v>0</v>
      </c>
      <c r="AR47" s="89">
        <f>IF(AR45='Inputs  Base0'!$G$117,'CF+EERR  Base0'!$C40*'Inputs  Base0'!$F$155,0)</f>
        <v>0</v>
      </c>
      <c r="AS47" s="89">
        <f>IF(AS45='Inputs  Base0'!$G$117,'CF+EERR  Base0'!$C40*'Inputs  Base0'!$F$155,0)</f>
        <v>0</v>
      </c>
      <c r="AT47" s="89">
        <f>IF(AT45='Inputs  Base0'!$G$117,'CF+EERR  Base0'!$C40*'Inputs  Base0'!$F$155,0)</f>
        <v>0</v>
      </c>
      <c r="AU47" s="89">
        <f>IF(AU45='Inputs  Base0'!$G$117,'CF+EERR  Base0'!$C40*'Inputs  Base0'!$F$155,0)</f>
        <v>0</v>
      </c>
      <c r="AV47" s="89">
        <f>IF(AV45='Inputs  Base0'!$G$117,'CF+EERR  Base0'!$C40*'Inputs  Base0'!$F$155,0)</f>
        <v>0</v>
      </c>
      <c r="AW47" s="89">
        <f>IF(AW45='Inputs  Base0'!$G$117,'CF+EERR  Base0'!$C40*'Inputs  Base0'!$F$155,0)</f>
        <v>0</v>
      </c>
      <c r="AX47" s="89">
        <f>IF(AX45='Inputs  Base0'!$G$117,'CF+EERR  Base0'!$C40*'Inputs  Base0'!$F$155,0)</f>
        <v>0</v>
      </c>
      <c r="AY47" s="89">
        <f>IF(AY45='Inputs  Base0'!$G$117,'CF+EERR  Base0'!$C40*'Inputs  Base0'!$F$155,0)</f>
        <v>0</v>
      </c>
      <c r="AZ47" s="89">
        <f>IF(AZ45='Inputs  Base0'!$G$117,'CF+EERR  Base0'!$C40*'Inputs  Base0'!$F$155,0)</f>
        <v>0</v>
      </c>
      <c r="BA47" s="89">
        <f>IF(BA45='Inputs  Base0'!$G$117,'CF+EERR  Base0'!$C40*'Inputs  Base0'!$F$155,0)</f>
        <v>0</v>
      </c>
      <c r="BB47" s="89">
        <f>IF(BB45='Inputs  Base0'!$G$117,'CF+EERR  Base0'!$C40*'Inputs  Base0'!$F$155,0)</f>
        <v>0</v>
      </c>
      <c r="BC47" s="89">
        <f>IF(BC45='Inputs  Base0'!$G$117,'CF+EERR  Base0'!$C40*'Inputs  Base0'!$F$155,0)</f>
        <v>0</v>
      </c>
      <c r="BD47" s="89">
        <f>IF(BD45='Inputs  Base0'!$G$117,'CF+EERR  Base0'!$C40*'Inputs  Base0'!$F$155,0)</f>
        <v>0</v>
      </c>
      <c r="BE47" s="89">
        <f>IF(BE45='Inputs  Base0'!$G$117,'CF+EERR  Base0'!$C40*'Inputs  Base0'!$F$155,0)</f>
        <v>0</v>
      </c>
      <c r="BF47" s="89">
        <f>IF(BF45='Inputs  Base0'!$G$117,'CF+EERR  Base0'!$C40*'Inputs  Base0'!$F$155,0)</f>
        <v>0</v>
      </c>
      <c r="BG47" s="89">
        <f>IF(BG45='Inputs  Base0'!$G$117,'CF+EERR  Base0'!$C40*'Inputs  Base0'!$F$155,0)</f>
        <v>0</v>
      </c>
      <c r="BH47" s="89">
        <f>IF(BH45='Inputs  Base0'!$G$117,'CF+EERR  Base0'!$C40*'Inputs  Base0'!$F$155,0)</f>
        <v>0</v>
      </c>
      <c r="BI47" s="89">
        <f>IF(BI45='Inputs  Base0'!$G$117,'CF+EERR  Base0'!$C40*'Inputs  Base0'!$F$155,0)</f>
        <v>0</v>
      </c>
      <c r="BJ47" s="89">
        <f>IF(BJ45='Inputs  Base0'!$G$117,'CF+EERR  Base0'!$C40*'Inputs  Base0'!$F$155,0)</f>
        <v>0</v>
      </c>
      <c r="BK47" s="89">
        <f>IF(BK45='Inputs  Base0'!$G$117,'CF+EERR  Base0'!$C40*'Inputs  Base0'!$F$155,0)</f>
        <v>0</v>
      </c>
      <c r="BL47" s="89">
        <f>IF(BL45='Inputs  Base0'!$G$117,'CF+EERR  Base0'!$C40*'Inputs  Base0'!$F$155,0)</f>
        <v>0</v>
      </c>
      <c r="BM47" s="89">
        <f>IF(BM45='Inputs  Base0'!$G$117,'CF+EERR  Base0'!$C40*'Inputs  Base0'!$F$155,0)</f>
        <v>14318908.78934581</v>
      </c>
      <c r="BN47" s="89">
        <f>IF(BN45='Inputs  Base0'!$G$117,'CF+EERR  Base0'!$C40*'Inputs  Base0'!$F$155,0)</f>
        <v>0</v>
      </c>
      <c r="BO47" s="89">
        <f>IF(BO45='Inputs  Base0'!$G$117,'CF+EERR  Base0'!$C40*'Inputs  Base0'!$F$155,0)</f>
        <v>0</v>
      </c>
      <c r="BP47" s="89">
        <f>IF(BP45='Inputs  Base0'!$G$117,'CF+EERR  Base0'!$C40*'Inputs  Base0'!$F$155,0)</f>
        <v>0</v>
      </c>
      <c r="BQ47" s="89">
        <f>IF(BQ45='Inputs  Base0'!$G$117,'CF+EERR  Base0'!$C40*'Inputs  Base0'!$F$155,0)</f>
        <v>0</v>
      </c>
      <c r="BR47" s="89">
        <f>IF(BR45='Inputs  Base0'!$G$117,'CF+EERR  Base0'!$C40*'Inputs  Base0'!$F$155,0)</f>
        <v>0</v>
      </c>
      <c r="BS47" s="89">
        <f>IF(BS45='Inputs  Base0'!$G$117,'CF+EERR  Base0'!$C40*'Inputs  Base0'!$F$155,0)</f>
        <v>0</v>
      </c>
      <c r="BT47" s="89">
        <f>IF(BT45='Inputs  Base0'!$G$117,'CF+EERR  Base0'!$C40*'Inputs  Base0'!$F$155,0)</f>
        <v>0</v>
      </c>
      <c r="BU47" s="89">
        <f>IF(BU45='Inputs  Base0'!$G$117,'CF+EERR  Base0'!$C40*'Inputs  Base0'!$F$155,0)</f>
        <v>0</v>
      </c>
      <c r="BV47" s="89">
        <f>IF(BV45='Inputs  Base0'!$G$117,'CF+EERR  Base0'!$C40*'Inputs  Base0'!$F$155,0)</f>
        <v>0</v>
      </c>
      <c r="BW47" s="89">
        <f>IF(BW45='Inputs  Base0'!$G$117,'CF+EERR  Base0'!$C40*'Inputs  Base0'!$F$155,0)</f>
        <v>0</v>
      </c>
      <c r="BX47" s="89">
        <f>IF(BX45='Inputs  Base0'!$G$117,'CF+EERR  Base0'!$C40*'Inputs  Base0'!$F$155,0)</f>
        <v>0</v>
      </c>
      <c r="BY47" s="89">
        <f>IF(BY45='Inputs  Base0'!$G$117,'CF+EERR  Base0'!$C40*'Inputs  Base0'!$F$155,0)</f>
        <v>0</v>
      </c>
      <c r="BZ47" s="89">
        <f>IF(BZ45='Inputs  Base0'!$G$117,'CF+EERR  Base0'!$C40*'Inputs  Base0'!$F$155,0)</f>
        <v>0</v>
      </c>
      <c r="CA47" s="89">
        <f>IF(CA45='Inputs  Base0'!$G$117,'CF+EERR  Base0'!$C40*'Inputs  Base0'!$F$155,0)</f>
        <v>0</v>
      </c>
      <c r="CB47" s="89">
        <f>IF(CB45='Inputs  Base0'!$G$117,'CF+EERR  Base0'!$C40*'Inputs  Base0'!$F$155,0)</f>
        <v>0</v>
      </c>
      <c r="CC47" s="89">
        <f>IF(CC45='Inputs  Base0'!$G$117,'CF+EERR  Base0'!$C40*'Inputs  Base0'!$F$155,0)</f>
        <v>0</v>
      </c>
      <c r="CD47" s="89">
        <f>IF(CD45='Inputs  Base0'!$G$117,'CF+EERR  Base0'!$C40*'Inputs  Base0'!$F$155,0)</f>
        <v>0</v>
      </c>
      <c r="CE47" s="89">
        <f>IF(CE45='Inputs  Base0'!$G$117,'CF+EERR  Base0'!$C40*'Inputs  Base0'!$F$155,0)</f>
        <v>0</v>
      </c>
      <c r="CF47" s="89">
        <f>IF(CF45='Inputs  Base0'!$G$117,'CF+EERR  Base0'!$C40*'Inputs  Base0'!$F$155,0)</f>
        <v>0</v>
      </c>
      <c r="CG47" s="89">
        <f>IF(CG45='Inputs  Base0'!$G$117,'CF+EERR  Base0'!$C40*'Inputs  Base0'!$F$155,0)</f>
        <v>0</v>
      </c>
      <c r="CH47" s="89">
        <f>IF(CH45='Inputs  Base0'!$G$117,'CF+EERR  Base0'!$C40*'Inputs  Base0'!$F$155,0)</f>
        <v>0</v>
      </c>
      <c r="CI47" s="89">
        <f>IF(CI45='Inputs  Base0'!$G$117,'CF+EERR  Base0'!$C40*'Inputs  Base0'!$F$155,0)</f>
        <v>0</v>
      </c>
      <c r="CJ47" s="89">
        <f>IF(CJ45='Inputs  Base0'!$G$117,'CF+EERR  Base0'!$C40*'Inputs  Base0'!$F$155,0)</f>
        <v>0</v>
      </c>
      <c r="CK47" s="89">
        <f>IF(CK45='Inputs  Base0'!$G$117,'CF+EERR  Base0'!$C40*'Inputs  Base0'!$F$155,0)</f>
        <v>0</v>
      </c>
      <c r="CL47" s="89">
        <f>IF(CL45='Inputs  Base0'!$G$117,'CF+EERR  Base0'!$C40*'Inputs  Base0'!$F$155,0)</f>
        <v>0</v>
      </c>
      <c r="CM47" s="89">
        <f>IF(CM45='Inputs  Base0'!$G$117,'CF+EERR  Base0'!$C40*'Inputs  Base0'!$F$155,0)</f>
        <v>0</v>
      </c>
      <c r="CN47" s="89">
        <f>IF(CN45='Inputs  Base0'!$G$117,'CF+EERR  Base0'!$C40*'Inputs  Base0'!$F$155,0)</f>
        <v>0</v>
      </c>
      <c r="CO47" s="89">
        <f>IF(CO45='Inputs  Base0'!$G$117,'CF+EERR  Base0'!$C40*'Inputs  Base0'!$F$155,0)</f>
        <v>0</v>
      </c>
      <c r="CP47" s="89">
        <f>IF(CP45='Inputs  Base0'!$G$117,'CF+EERR  Base0'!$C40*'Inputs  Base0'!$F$155,0)</f>
        <v>0</v>
      </c>
      <c r="CQ47" s="89">
        <f>IF(CQ45='Inputs  Base0'!$G$117,'CF+EERR  Base0'!$C40*'Inputs  Base0'!$F$155,0)</f>
        <v>0</v>
      </c>
      <c r="CR47" s="89">
        <f>IF(CR45='Inputs  Base0'!$G$117,'CF+EERR  Base0'!$C40*'Inputs  Base0'!$F$155,0)</f>
        <v>0</v>
      </c>
      <c r="CS47" s="89">
        <f>IF(CS45='Inputs  Base0'!$G$117,'CF+EERR  Base0'!$C40*'Inputs  Base0'!$F$155,0)</f>
        <v>0</v>
      </c>
      <c r="CT47" s="89">
        <f>IF(CT45='Inputs  Base0'!$G$117,'CF+EERR  Base0'!$C40*'Inputs  Base0'!$F$155,0)</f>
        <v>0</v>
      </c>
      <c r="CU47" s="89">
        <f>IF(CU45='Inputs  Base0'!$G$117,'CF+EERR  Base0'!$C40*'Inputs  Base0'!$F$155,0)</f>
        <v>0</v>
      </c>
      <c r="CV47" s="89">
        <f>IF(CV45='Inputs  Base0'!$G$117,'CF+EERR  Base0'!$C40*'Inputs  Base0'!$F$155,0)</f>
        <v>0</v>
      </c>
      <c r="CW47" s="89">
        <f>IF(CW45='Inputs  Base0'!$G$117,'CF+EERR  Base0'!$C40*'Inputs  Base0'!$F$155,0)</f>
        <v>0</v>
      </c>
      <c r="CX47" s="89">
        <f>IF(CX45='Inputs  Base0'!$G$117,'CF+EERR  Base0'!$C40*'Inputs  Base0'!$F$155,0)</f>
        <v>0</v>
      </c>
      <c r="CY47" s="89">
        <f>IF(CY45='Inputs  Base0'!$G$117,'CF+EERR  Base0'!$C40*'Inputs  Base0'!$F$155,0)</f>
        <v>0</v>
      </c>
      <c r="CZ47" s="89">
        <f>IF(CZ45='Inputs  Base0'!$G$117,'CF+EERR  Base0'!$C40*'Inputs  Base0'!$F$155,0)</f>
        <v>0</v>
      </c>
      <c r="DA47" s="89">
        <f>IF(DA45='Inputs  Base0'!$G$117,'CF+EERR  Base0'!$C40*'Inputs  Base0'!$F$155,0)</f>
        <v>0</v>
      </c>
      <c r="DB47" s="89">
        <f>IF(DB45='Inputs  Base0'!$G$117,'CF+EERR  Base0'!$C40*'Inputs  Base0'!$F$155,0)</f>
        <v>0</v>
      </c>
      <c r="DC47" s="89">
        <f>IF(DC45='Inputs  Base0'!$G$117,'CF+EERR  Base0'!$C40*'Inputs  Base0'!$F$155,0)</f>
        <v>0</v>
      </c>
      <c r="DD47" s="89">
        <f>IF(DD45='Inputs  Base0'!$G$117,'CF+EERR  Base0'!$C40*'Inputs  Base0'!$F$155,0)</f>
        <v>0</v>
      </c>
      <c r="DE47" s="89">
        <f>IF(DE45='Inputs  Base0'!$G$117,'CF+EERR  Base0'!$C40*'Inputs  Base0'!$F$155,0)</f>
        <v>0</v>
      </c>
      <c r="DF47" s="89">
        <f>IF(DF45='Inputs  Base0'!$G$117,'CF+EERR  Base0'!$C40*'Inputs  Base0'!$F$155,0)</f>
        <v>0</v>
      </c>
      <c r="DG47" s="89">
        <f>IF(DG45='Inputs  Base0'!$G$117,'CF+EERR  Base0'!$C40*'Inputs  Base0'!$F$155,0)</f>
        <v>0</v>
      </c>
      <c r="DH47" s="89">
        <f>IF(DH45='Inputs  Base0'!$G$117,'CF+EERR  Base0'!$C40*'Inputs  Base0'!$F$155,0)</f>
        <v>0</v>
      </c>
      <c r="DI47" s="89">
        <f>IF(DI45='Inputs  Base0'!$G$117,'CF+EERR  Base0'!$C40*'Inputs  Base0'!$F$155,0)</f>
        <v>0</v>
      </c>
      <c r="DJ47" s="89">
        <f>IF(DJ45='Inputs  Base0'!$G$117,'CF+EERR  Base0'!$C40*'Inputs  Base0'!$F$155,0)</f>
        <v>0</v>
      </c>
      <c r="DK47" s="89">
        <f>IF(DK45='Inputs  Base0'!$G$117,'CF+EERR  Base0'!$C40*'Inputs  Base0'!$F$155,0)</f>
        <v>0</v>
      </c>
      <c r="DL47" s="89">
        <f>IF(DL45='Inputs  Base0'!$G$117,'CF+EERR  Base0'!$C40*'Inputs  Base0'!$F$155,0)</f>
        <v>0</v>
      </c>
      <c r="DM47" s="89">
        <f>IF(DM45='Inputs  Base0'!$G$117,'CF+EERR  Base0'!$C40*'Inputs  Base0'!$F$155,0)</f>
        <v>0</v>
      </c>
      <c r="DN47" s="89">
        <f>IF(DN45='Inputs  Base0'!$G$117,'CF+EERR  Base0'!$C40*'Inputs  Base0'!$F$155,0)</f>
        <v>0</v>
      </c>
      <c r="DO47" s="89">
        <f>IF(DO45='Inputs  Base0'!$G$117,'CF+EERR  Base0'!$C40*'Inputs  Base0'!$F$155,0)</f>
        <v>0</v>
      </c>
      <c r="DP47" s="89">
        <f>IF(DP45='Inputs  Base0'!$G$117,'CF+EERR  Base0'!$C40*'Inputs  Base0'!$F$155,0)</f>
        <v>0</v>
      </c>
    </row>
    <row r="48" spans="1:120" s="189" customFormat="1" ht="14.25" hidden="1" outlineLevel="1">
      <c r="B48" s="262" t="str">
        <f>CONCATENATE('Inputs  Base0'!$A$356,'Inputs  Base0'!$B$117)</f>
        <v>financiamiento hipotecario $ - Dptos PLAN 20/55+15/10</v>
      </c>
      <c r="C48" s="263">
        <f t="shared" ca="1" si="15"/>
        <v>0</v>
      </c>
      <c r="D48" s="264"/>
      <c r="E48" s="264"/>
      <c r="F48" s="264"/>
      <c r="G48" s="264"/>
      <c r="H48" s="264"/>
      <c r="I48" s="264"/>
      <c r="J48" s="264"/>
      <c r="K48" s="264"/>
      <c r="L48" s="264"/>
      <c r="M48" s="264"/>
      <c r="N48" s="264"/>
      <c r="O48" s="264"/>
      <c r="P48" s="264"/>
      <c r="Q48" s="264"/>
      <c r="R48" s="264"/>
      <c r="S48" s="264"/>
      <c r="T48" s="264"/>
      <c r="U48" s="264"/>
      <c r="V48" s="264"/>
      <c r="W48" s="264"/>
      <c r="X48" s="264"/>
      <c r="Y48" s="264"/>
      <c r="Z48" s="264"/>
      <c r="AA48" s="264"/>
      <c r="AB48" s="264"/>
      <c r="AC48" s="265">
        <f ca="1">+SUM(OFFSET(AB45,0,0,1,-MIN('Inputs  Base0'!$F$158,AC$2)))*(IF($C$45=0,0,-PMT('Inputs  Base0'!$F$159/12,'Inputs  Base0'!$F$158,$C$40/$C$45*'Inputs  Base0'!$F$157)))</f>
        <v>0</v>
      </c>
      <c r="AD48" s="265">
        <f ca="1">+SUM(OFFSET(AC45,0,0,1,-MIN('Inputs  Base0'!$F$158,AD$2)))*(IF($C$45=0,0,-PMT('Inputs  Base0'!$F$159/12,'Inputs  Base0'!$F$158,$C$40/$C$45*'Inputs  Base0'!$F$157)))</f>
        <v>0</v>
      </c>
      <c r="AE48" s="265">
        <f ca="1">+SUM(OFFSET(AD45,0,0,1,-MIN('Inputs  Base0'!$F$158,AE$2)))*(IF($C$45=0,0,-PMT('Inputs  Base0'!$F$159/12,'Inputs  Base0'!$F$158,$C$40/$C$45*'Inputs  Base0'!$F$157)))</f>
        <v>0</v>
      </c>
      <c r="AF48" s="265">
        <f ca="1">+SUM(OFFSET(AE45,0,0,1,-MIN('Inputs  Base0'!$F$158,AF$2)))*(IF($C$45=0,0,-PMT('Inputs  Base0'!$F$159/12,'Inputs  Base0'!$F$158,$C$40/$C$45*'Inputs  Base0'!$F$157)))</f>
        <v>0</v>
      </c>
      <c r="AG48" s="265">
        <f ca="1">+SUM(OFFSET(AF45,0,0,1,-MIN('Inputs  Base0'!$F$158,AG$2)))*(IF($C$45=0,0,-PMT('Inputs  Base0'!$F$159/12,'Inputs  Base0'!$F$158,$C$40/$C$45*'Inputs  Base0'!$F$157)))</f>
        <v>0</v>
      </c>
      <c r="AH48" s="265">
        <f ca="1">+SUM(OFFSET(AG45,0,0,1,-MIN('Inputs  Base0'!$F$158,AH$2)))*(IF($C$45=0,0,-PMT('Inputs  Base0'!$F$159/12,'Inputs  Base0'!$F$158,$C$40/$C$45*'Inputs  Base0'!$F$157)))</f>
        <v>0</v>
      </c>
      <c r="AI48" s="265">
        <f ca="1">+SUM(OFFSET(AH45,0,0,1,-MIN('Inputs  Base0'!$F$158,AI$2)))*(IF($C$45=0,0,-PMT('Inputs  Base0'!$F$159/12,'Inputs  Base0'!$F$158,$C$40/$C$45*'Inputs  Base0'!$F$157)))</f>
        <v>0</v>
      </c>
      <c r="AJ48" s="265">
        <f ca="1">+SUM(OFFSET(AI45,0,0,1,-MIN('Inputs  Base0'!$F$158,AJ$2)))*(IF($C$45=0,0,-PMT('Inputs  Base0'!$F$159/12,'Inputs  Base0'!$F$158,$C$40/$C$45*'Inputs  Base0'!$F$157)))</f>
        <v>0</v>
      </c>
      <c r="AK48" s="265">
        <f ca="1">+SUM(OFFSET(AJ45,0,0,1,-MIN('Inputs  Base0'!$F$158,AK$2)))*(IF($C$45=0,0,-PMT('Inputs  Base0'!$F$159/12,'Inputs  Base0'!$F$158,$C$40/$C$45*'Inputs  Base0'!$F$157)))</f>
        <v>0</v>
      </c>
      <c r="AL48" s="265">
        <f ca="1">+SUM(OFFSET(AK45,0,0,1,-MIN('Inputs  Base0'!$F$158,AL$2)))*(IF($C$45=0,0,-PMT('Inputs  Base0'!$F$159/12,'Inputs  Base0'!$F$158,$C$40/$C$45*'Inputs  Base0'!$F$157)))</f>
        <v>0</v>
      </c>
      <c r="AM48" s="265">
        <f ca="1">+SUM(OFFSET(AL45,0,0,1,-MIN('Inputs  Base0'!$F$158,AM$2)))*(IF($C$45=0,0,-PMT('Inputs  Base0'!$F$159/12,'Inputs  Base0'!$F$158,$C$40/$C$45*'Inputs  Base0'!$F$157)))</f>
        <v>0</v>
      </c>
      <c r="AN48" s="265">
        <f ca="1">+SUM(OFFSET(AM45,0,0,1,-MIN('Inputs  Base0'!$F$158,AN$2)))*(IF($C$45=0,0,-PMT('Inputs  Base0'!$F$159/12,'Inputs  Base0'!$F$158,$C$40/$C$45*'Inputs  Base0'!$F$157)))</f>
        <v>0</v>
      </c>
      <c r="AO48" s="265">
        <f ca="1">+SUM(OFFSET(AN45,0,0,1,-MIN('Inputs  Base0'!$F$158,AO$2)))*(IF($C$45=0,0,-PMT('Inputs  Base0'!$F$159/12,'Inputs  Base0'!$F$158,$C$40/$C$45*'Inputs  Base0'!$F$157)))</f>
        <v>0</v>
      </c>
      <c r="AP48" s="265">
        <f ca="1">+SUM(OFFSET(AO45,0,0,1,-MIN('Inputs  Base0'!$F$158,AP$2)))*(IF($C$45=0,0,-PMT('Inputs  Base0'!$F$159/12,'Inputs  Base0'!$F$158,$C$40/$C$45*'Inputs  Base0'!$F$157)))</f>
        <v>0</v>
      </c>
      <c r="AQ48" s="265">
        <f ca="1">+SUM(OFFSET(AP45,0,0,1,-MIN('Inputs  Base0'!$F$158,AQ$2)))*(IF($C$45=0,0,-PMT('Inputs  Base0'!$F$159/12,'Inputs  Base0'!$F$158,$C$40/$C$45*'Inputs  Base0'!$F$157)))</f>
        <v>0</v>
      </c>
      <c r="AR48" s="265">
        <f ca="1">+SUM(OFFSET(AQ45,0,0,1,-MIN('Inputs  Base0'!$F$158,AR$2)))*(IF($C$45=0,0,-PMT('Inputs  Base0'!$F$159/12,'Inputs  Base0'!$F$158,$C$40/$C$45*'Inputs  Base0'!$F$157)))</f>
        <v>0</v>
      </c>
      <c r="AS48" s="265">
        <f ca="1">+SUM(OFFSET(AR45,0,0,1,-MIN('Inputs  Base0'!$F$158,AS$2)))*(IF($C$45=0,0,-PMT('Inputs  Base0'!$F$159/12,'Inputs  Base0'!$F$158,$C$40/$C$45*'Inputs  Base0'!$F$157)))</f>
        <v>0</v>
      </c>
      <c r="AT48" s="265">
        <f ca="1">+SUM(OFFSET(AS45,0,0,1,-MIN('Inputs  Base0'!$F$158,AT$2)))*(IF($C$45=0,0,-PMT('Inputs  Base0'!$F$159/12,'Inputs  Base0'!$F$158,$C$40/$C$45*'Inputs  Base0'!$F$157)))</f>
        <v>0</v>
      </c>
      <c r="AU48" s="265">
        <f ca="1">+SUM(OFFSET(AT45,0,0,1,-MIN('Inputs  Base0'!$F$158,AU$2)))*(IF($C$45=0,0,-PMT('Inputs  Base0'!$F$159/12,'Inputs  Base0'!$F$158,$C$40/$C$45*'Inputs  Base0'!$F$157)))</f>
        <v>0</v>
      </c>
      <c r="AV48" s="265">
        <f ca="1">+SUM(OFFSET(AU45,0,0,1,-MIN('Inputs  Base0'!$F$158,AV$2)))*(IF($C$45=0,0,-PMT('Inputs  Base0'!$F$159/12,'Inputs  Base0'!$F$158,$C$40/$C$45*'Inputs  Base0'!$F$157)))</f>
        <v>0</v>
      </c>
      <c r="AW48" s="265">
        <f ca="1">+SUM(OFFSET(AV45,0,0,1,-MIN('Inputs  Base0'!$F$158,AW$2)))*(IF($C$45=0,0,-PMT('Inputs  Base0'!$F$159/12,'Inputs  Base0'!$F$158,$C$40/$C$45*'Inputs  Base0'!$F$157)))</f>
        <v>0</v>
      </c>
      <c r="AX48" s="265">
        <f ca="1">+SUM(OFFSET(AW45,0,0,1,-MIN('Inputs  Base0'!$F$158,AX$2)))*(IF($C$45=0,0,-PMT('Inputs  Base0'!$F$159/12,'Inputs  Base0'!$F$158,$C$40/$C$45*'Inputs  Base0'!$F$157)))</f>
        <v>0</v>
      </c>
      <c r="AY48" s="265">
        <f ca="1">+SUM(OFFSET(AX45,0,0,1,-MIN('Inputs  Base0'!$F$158,AY$2)))*(IF($C$45=0,0,-PMT('Inputs  Base0'!$F$159/12,'Inputs  Base0'!$F$158,$C$40/$C$45*'Inputs  Base0'!$F$157)))</f>
        <v>0</v>
      </c>
      <c r="AZ48" s="265">
        <f ca="1">+SUM(OFFSET(AY45,0,0,1,-MIN('Inputs  Base0'!$F$158,AZ$2)))*(IF($C$45=0,0,-PMT('Inputs  Base0'!$F$159/12,'Inputs  Base0'!$F$158,$C$40/$C$45*'Inputs  Base0'!$F$157)))</f>
        <v>0</v>
      </c>
      <c r="BA48" s="265">
        <f ca="1">+SUM(OFFSET(AZ45,0,0,1,-MIN('Inputs  Base0'!$F$158,BA$2)))*(IF($C$45=0,0,-PMT('Inputs  Base0'!$F$159/12,'Inputs  Base0'!$F$158,$C$40/$C$45*'Inputs  Base0'!$F$157)))</f>
        <v>0</v>
      </c>
      <c r="BB48" s="265">
        <f ca="1">+SUM(OFFSET(BA45,0,0,1,-MIN('Inputs  Base0'!$F$158,BB$2)))*(IF($C$45=0,0,-PMT('Inputs  Base0'!$F$159/12,'Inputs  Base0'!$F$158,$C$40/$C$45*'Inputs  Base0'!$F$157)))</f>
        <v>0</v>
      </c>
      <c r="BC48" s="265">
        <f ca="1">+SUM(OFFSET(BB45,0,0,1,-MIN('Inputs  Base0'!$F$158,BC$2)))*(IF($C$45=0,0,-PMT('Inputs  Base0'!$F$159/12,'Inputs  Base0'!$F$158,$C$40/$C$45*'Inputs  Base0'!$F$157)))</f>
        <v>0</v>
      </c>
      <c r="BD48" s="265">
        <f ca="1">+SUM(OFFSET(BC45,0,0,1,-MIN('Inputs  Base0'!$F$158,BD$2)))*(IF($C$45=0,0,-PMT('Inputs  Base0'!$F$159/12,'Inputs  Base0'!$F$158,$C$40/$C$45*'Inputs  Base0'!$F$157)))</f>
        <v>0</v>
      </c>
      <c r="BE48" s="265">
        <f ca="1">+SUM(OFFSET(BD45,0,0,1,-MIN('Inputs  Base0'!$F$158,BE$2)))*(IF($C$45=0,0,-PMT('Inputs  Base0'!$F$159/12,'Inputs  Base0'!$F$158,$C$40/$C$45*'Inputs  Base0'!$F$157)))</f>
        <v>0</v>
      </c>
      <c r="BF48" s="265">
        <f ca="1">+SUM(OFFSET(BE45,0,0,1,-MIN('Inputs  Base0'!$F$158,BF$2)))*(IF($C$45=0,0,-PMT('Inputs  Base0'!$F$159/12,'Inputs  Base0'!$F$158,$C$40/$C$45*'Inputs  Base0'!$F$157)))</f>
        <v>0</v>
      </c>
      <c r="BG48" s="265">
        <f ca="1">+SUM(OFFSET(BF45,0,0,1,-MIN('Inputs  Base0'!$F$158,BG$2)))*(IF($C$45=0,0,-PMT('Inputs  Base0'!$F$159/12,'Inputs  Base0'!$F$158,$C$40/$C$45*'Inputs  Base0'!$F$157)))</f>
        <v>0</v>
      </c>
      <c r="BH48" s="265">
        <f ca="1">+SUM(OFFSET(BG45,0,0,1,-MIN('Inputs  Base0'!$F$158,BH$2)))*(IF($C$45=0,0,-PMT('Inputs  Base0'!$F$159/12,'Inputs  Base0'!$F$158,$C$40/$C$45*'Inputs  Base0'!$F$157)))</f>
        <v>0</v>
      </c>
      <c r="BI48" s="265">
        <f ca="1">+SUM(OFFSET(BH45,0,0,1,-MIN('Inputs  Base0'!$F$158,BI$2)))*(IF($C$45=0,0,-PMT('Inputs  Base0'!$F$159/12,'Inputs  Base0'!$F$158,$C$40/$C$45*'Inputs  Base0'!$F$157)))</f>
        <v>0</v>
      </c>
      <c r="BJ48" s="265">
        <f ca="1">+SUM(OFFSET(BI45,0,0,1,-MIN('Inputs  Base0'!$F$158,BJ$2)))*(IF($C$45=0,0,-PMT('Inputs  Base0'!$F$159/12,'Inputs  Base0'!$F$158,$C$40/$C$45*'Inputs  Base0'!$F$157)))</f>
        <v>0</v>
      </c>
      <c r="BK48" s="265">
        <f ca="1">+SUM(OFFSET(BJ45,0,0,1,-MIN('Inputs  Base0'!$F$158,BK$2)))*(IF($C$45=0,0,-PMT('Inputs  Base0'!$F$159/12,'Inputs  Base0'!$F$158,$C$40/$C$45*'Inputs  Base0'!$F$157)))</f>
        <v>0</v>
      </c>
      <c r="BL48" s="265">
        <f ca="1">+SUM(OFFSET(BK45,0,0,1,-MIN('Inputs  Base0'!$F$158,BL$2)))*(IF($C$45=0,0,-PMT('Inputs  Base0'!$F$159/12,'Inputs  Base0'!$F$158,$C$40/$C$45*'Inputs  Base0'!$F$157)))</f>
        <v>0</v>
      </c>
      <c r="BM48" s="265">
        <f ca="1">+SUM(OFFSET(BL45,0,0,1,-MIN('Inputs  Base0'!$F$158,BM$2)))*(IF($C$45=0,0,-PMT('Inputs  Base0'!$F$159/12,'Inputs  Base0'!$F$158,$C$40/$C$45*'Inputs  Base0'!$F$157)))</f>
        <v>0</v>
      </c>
      <c r="BN48" s="265">
        <f ca="1">+SUM(OFFSET(BM45,0,0,1,-MIN('Inputs  Base0'!$F$158,BN$2)))*(IF($C$45=0,0,-PMT('Inputs  Base0'!$F$159/12,'Inputs  Base0'!$F$158,$C$40/$C$45*'Inputs  Base0'!$F$157)))</f>
        <v>0</v>
      </c>
      <c r="BO48" s="265">
        <f ca="1">+SUM(OFFSET(BN45,0,0,1,-MIN('Inputs  Base0'!$F$158,BO$2)))*(IF($C$45=0,0,-PMT('Inputs  Base0'!$F$159/12,'Inputs  Base0'!$F$158,$C$40/$C$45*'Inputs  Base0'!$F$157)))</f>
        <v>0</v>
      </c>
      <c r="BP48" s="265">
        <f ca="1">+SUM(OFFSET(BO45,0,0,1,-MIN('Inputs  Base0'!$F$158,BP$2)))*(IF($C$45=0,0,-PMT('Inputs  Base0'!$F$159/12,'Inputs  Base0'!$F$158,$C$40/$C$45*'Inputs  Base0'!$F$157)))</f>
        <v>0</v>
      </c>
      <c r="BQ48" s="265">
        <f ca="1">+SUM(OFFSET(BP45,0,0,1,-MIN('Inputs  Base0'!$F$158,BQ$2)))*(IF($C$45=0,0,-PMT('Inputs  Base0'!$F$159/12,'Inputs  Base0'!$F$158,$C$40/$C$45*'Inputs  Base0'!$F$157)))</f>
        <v>0</v>
      </c>
      <c r="BR48" s="265">
        <f ca="1">+SUM(OFFSET(BQ45,0,0,1,-MIN('Inputs  Base0'!$F$158,BR$2)))*(IF($C$45=0,0,-PMT('Inputs  Base0'!$F$159/12,'Inputs  Base0'!$F$158,$C$40/$C$45*'Inputs  Base0'!$F$157)))</f>
        <v>0</v>
      </c>
      <c r="BS48" s="265">
        <f ca="1">+SUM(OFFSET(BR45,0,0,1,-MIN('Inputs  Base0'!$F$158,BS$2)))*(IF($C$45=0,0,-PMT('Inputs  Base0'!$F$159/12,'Inputs  Base0'!$F$158,$C$40/$C$45*'Inputs  Base0'!$F$157)))</f>
        <v>0</v>
      </c>
      <c r="BT48" s="265">
        <f ca="1">+SUM(OFFSET(BS45,0,0,1,-MIN('Inputs  Base0'!$F$158,BT$2)))*(IF($C$45=0,0,-PMT('Inputs  Base0'!$F$159/12,'Inputs  Base0'!$F$158,$C$40/$C$45*'Inputs  Base0'!$F$157)))</f>
        <v>0</v>
      </c>
      <c r="BU48" s="265">
        <f ca="1">+SUM(OFFSET(BT45,0,0,1,-MIN('Inputs  Base0'!$F$158,BU$2)))*(IF($C$45=0,0,-PMT('Inputs  Base0'!$F$159/12,'Inputs  Base0'!$F$158,$C$40/$C$45*'Inputs  Base0'!$F$157)))</f>
        <v>0</v>
      </c>
      <c r="BV48" s="265">
        <f ca="1">+SUM(OFFSET(BU45,0,0,1,-MIN('Inputs  Base0'!$F$158,BV$2)))*(IF($C$45=0,0,-PMT('Inputs  Base0'!$F$159/12,'Inputs  Base0'!$F$158,$C$40/$C$45*'Inputs  Base0'!$F$157)))</f>
        <v>0</v>
      </c>
      <c r="BW48" s="265">
        <f ca="1">+SUM(OFFSET(BV45,0,0,1,-MIN('Inputs  Base0'!$F$158,BW$2)))*(IF($C$45=0,0,-PMT('Inputs  Base0'!$F$159/12,'Inputs  Base0'!$F$158,$C$40/$C$45*'Inputs  Base0'!$F$157)))</f>
        <v>0</v>
      </c>
      <c r="BX48" s="265">
        <f ca="1">+SUM(OFFSET(BW45,0,0,1,-MIN('Inputs  Base0'!$F$158,BX$2)))*(IF($C$45=0,0,-PMT('Inputs  Base0'!$F$159/12,'Inputs  Base0'!$F$158,$C$40/$C$45*'Inputs  Base0'!$F$157)))</f>
        <v>0</v>
      </c>
      <c r="BY48" s="265">
        <f ca="1">+SUM(OFFSET(BX45,0,0,1,-MIN('Inputs  Base0'!$F$158,BY$2)))*(IF($C$45=0,0,-PMT('Inputs  Base0'!$F$159/12,'Inputs  Base0'!$F$158,$C$40/$C$45*'Inputs  Base0'!$F$157)))</f>
        <v>0</v>
      </c>
      <c r="BZ48" s="265">
        <f ca="1">+SUM(OFFSET(BY45,0,0,1,-MIN('Inputs  Base0'!$F$158,BZ$2)))*(IF($C$45=0,0,-PMT('Inputs  Base0'!$F$159/12,'Inputs  Base0'!$F$158,$C$40/$C$45*'Inputs  Base0'!$F$157)))</f>
        <v>0</v>
      </c>
      <c r="CA48" s="265">
        <f ca="1">+SUM(OFFSET(BZ45,0,0,1,-MIN('Inputs  Base0'!$F$158,CA$2)))*(IF($C$45=0,0,-PMT('Inputs  Base0'!$F$159/12,'Inputs  Base0'!$F$158,$C$40/$C$45*'Inputs  Base0'!$F$157)))</f>
        <v>0</v>
      </c>
      <c r="CB48" s="265">
        <f ca="1">+SUM(OFFSET(CA45,0,0,1,-MIN('Inputs  Base0'!$F$158,CB$2)))*(IF($C$45=0,0,-PMT('Inputs  Base0'!$F$159/12,'Inputs  Base0'!$F$158,$C$40/$C$45*'Inputs  Base0'!$F$157)))</f>
        <v>0</v>
      </c>
      <c r="CC48" s="265">
        <f ca="1">+SUM(OFFSET(CB45,0,0,1,-MIN('Inputs  Base0'!$F$158,CC$2)))*(IF($C$45=0,0,-PMT('Inputs  Base0'!$F$159/12,'Inputs  Base0'!$F$158,$C$40/$C$45*'Inputs  Base0'!$F$157)))</f>
        <v>0</v>
      </c>
      <c r="CD48" s="265">
        <f ca="1">+SUM(OFFSET(CC45,0,0,1,-MIN('Inputs  Base0'!$F$158,CD$2)))*(IF($C$45=0,0,-PMT('Inputs  Base0'!$F$159/12,'Inputs  Base0'!$F$158,$C$40/$C$45*'Inputs  Base0'!$F$157)))</f>
        <v>0</v>
      </c>
      <c r="CE48" s="265">
        <f ca="1">+SUM(OFFSET(CD45,0,0,1,-MIN('Inputs  Base0'!$F$158,CE$2)))*(IF($C$45=0,0,-PMT('Inputs  Base0'!$F$159/12,'Inputs  Base0'!$F$158,$C$40/$C$45*'Inputs  Base0'!$F$157)))</f>
        <v>0</v>
      </c>
      <c r="CF48" s="265">
        <f ca="1">+SUM(OFFSET(CE45,0,0,1,-MIN('Inputs  Base0'!$F$158,CF$2)))*(IF($C$45=0,0,-PMT('Inputs  Base0'!$F$159/12,'Inputs  Base0'!$F$158,$C$40/$C$45*'Inputs  Base0'!$F$157)))</f>
        <v>0</v>
      </c>
      <c r="CG48" s="265">
        <f ca="1">+SUM(OFFSET(CF45,0,0,1,-MIN('Inputs  Base0'!$F$158,CG$2)))*(IF($C$45=0,0,-PMT('Inputs  Base0'!$F$159/12,'Inputs  Base0'!$F$158,$C$40/$C$45*'Inputs  Base0'!$F$157)))</f>
        <v>0</v>
      </c>
      <c r="CH48" s="265">
        <f ca="1">+SUM(OFFSET(CG45,0,0,1,-MIN('Inputs  Base0'!$F$158,CH$2)))*(IF($C$45=0,0,-PMT('Inputs  Base0'!$F$159/12,'Inputs  Base0'!$F$158,$C$40/$C$45*'Inputs  Base0'!$F$157)))</f>
        <v>0</v>
      </c>
      <c r="CI48" s="265">
        <f ca="1">+SUM(OFFSET(CH45,0,0,1,-MIN('Inputs  Base0'!$F$158,CI$2)))*(IF($C$45=0,0,-PMT('Inputs  Base0'!$F$159/12,'Inputs  Base0'!$F$158,$C$40/$C$45*'Inputs  Base0'!$F$157)))</f>
        <v>0</v>
      </c>
      <c r="CJ48" s="265">
        <f ca="1">+SUM(OFFSET(CI45,0,0,1,-MIN('Inputs  Base0'!$F$158,CJ$2)))*(IF($C$45=0,0,-PMT('Inputs  Base0'!$F$159/12,'Inputs  Base0'!$F$158,$C$40/$C$45*'Inputs  Base0'!$F$157)))</f>
        <v>0</v>
      </c>
      <c r="CK48" s="265">
        <f ca="1">+SUM(OFFSET(CJ45,0,0,1,-MIN('Inputs  Base0'!$F$158,CK$2)))*(IF($C$45=0,0,-PMT('Inputs  Base0'!$F$159/12,'Inputs  Base0'!$F$158,$C$40/$C$45*'Inputs  Base0'!$F$157)))</f>
        <v>0</v>
      </c>
      <c r="CL48" s="265">
        <f ca="1">+SUM(OFFSET(CK45,0,0,1,-MIN('Inputs  Base0'!$F$158,CL$2)))*(IF($C$45=0,0,-PMT('Inputs  Base0'!$F$159/12,'Inputs  Base0'!$F$158,$C$40/$C$45*'Inputs  Base0'!$F$157)))</f>
        <v>0</v>
      </c>
      <c r="CM48" s="265">
        <f ca="1">+SUM(OFFSET(CL45,0,0,1,-MIN('Inputs  Base0'!$F$158,CM$2)))*(IF($C$45=0,0,-PMT('Inputs  Base0'!$F$159/12,'Inputs  Base0'!$F$158,$C$40/$C$45*'Inputs  Base0'!$F$157)))</f>
        <v>0</v>
      </c>
      <c r="CN48" s="265">
        <f ca="1">+SUM(OFFSET(CM45,0,0,1,-MIN('Inputs  Base0'!$F$158,CN$2)))*(IF($C$45=0,0,-PMT('Inputs  Base0'!$F$159/12,'Inputs  Base0'!$F$158,$C$40/$C$45*'Inputs  Base0'!$F$157)))</f>
        <v>0</v>
      </c>
      <c r="CO48" s="265">
        <f ca="1">+SUM(OFFSET(CN45,0,0,1,-MIN('Inputs  Base0'!$F$158,CO$2)))*(IF($C$45=0,0,-PMT('Inputs  Base0'!$F$159/12,'Inputs  Base0'!$F$158,$C$40/$C$45*'Inputs  Base0'!$F$157)))</f>
        <v>0</v>
      </c>
      <c r="CP48" s="265">
        <f ca="1">+SUM(OFFSET(CO45,0,0,1,-MIN('Inputs  Base0'!$F$158,CP$2)))*(IF($C$45=0,0,-PMT('Inputs  Base0'!$F$159/12,'Inputs  Base0'!$F$158,$C$40/$C$45*'Inputs  Base0'!$F$157)))</f>
        <v>0</v>
      </c>
      <c r="CQ48" s="265">
        <f ca="1">+SUM(OFFSET(CP45,0,0,1,-MIN('Inputs  Base0'!$F$158,CQ$2)))*(IF($C$45=0,0,-PMT('Inputs  Base0'!$F$159/12,'Inputs  Base0'!$F$158,$C$40/$C$45*'Inputs  Base0'!$F$157)))</f>
        <v>0</v>
      </c>
      <c r="CR48" s="265">
        <f ca="1">+SUM(OFFSET(CQ45,0,0,1,-MIN('Inputs  Base0'!$F$158,CR$2)))*(IF($C$45=0,0,-PMT('Inputs  Base0'!$F$159/12,'Inputs  Base0'!$F$158,$C$40/$C$45*'Inputs  Base0'!$F$157)))</f>
        <v>0</v>
      </c>
      <c r="CS48" s="265">
        <f ca="1">+SUM(OFFSET(CR45,0,0,1,-MIN('Inputs  Base0'!$F$158,CS$2)))*(IF($C$45=0,0,-PMT('Inputs  Base0'!$F$159/12,'Inputs  Base0'!$F$158,$C$40/$C$45*'Inputs  Base0'!$F$157)))</f>
        <v>0</v>
      </c>
      <c r="CT48" s="265">
        <f ca="1">+SUM(OFFSET(CS45,0,0,1,-MIN('Inputs  Base0'!$F$158,CT$2)))*(IF($C$45=0,0,-PMT('Inputs  Base0'!$F$159/12,'Inputs  Base0'!$F$158,$C$40/$C$45*'Inputs  Base0'!$F$157)))</f>
        <v>0</v>
      </c>
      <c r="CU48" s="265">
        <f ca="1">+SUM(OFFSET(CT45,0,0,1,-MIN('Inputs  Base0'!$F$158,CU$2)))*(IF($C$45=0,0,-PMT('Inputs  Base0'!$F$159/12,'Inputs  Base0'!$F$158,$C$40/$C$45*'Inputs  Base0'!$F$157)))</f>
        <v>0</v>
      </c>
      <c r="CV48" s="265">
        <f ca="1">+SUM(OFFSET(CU45,0,0,1,-MIN('Inputs  Base0'!$F$158,CV$2)))*(IF($C$45=0,0,-PMT('Inputs  Base0'!$F$159/12,'Inputs  Base0'!$F$158,$C$40/$C$45*'Inputs  Base0'!$F$157)))</f>
        <v>0</v>
      </c>
      <c r="CW48" s="265">
        <f ca="1">+SUM(OFFSET(CV45,0,0,1,-MIN('Inputs  Base0'!$F$158,CW$2)))*(IF($C$45=0,0,-PMT('Inputs  Base0'!$F$159/12,'Inputs  Base0'!$F$158,$C$40/$C$45*'Inputs  Base0'!$F$157)))</f>
        <v>0</v>
      </c>
      <c r="CX48" s="265">
        <f ca="1">+SUM(OFFSET(CW45,0,0,1,-MIN('Inputs  Base0'!$F$158,CX$2)))*(IF($C$45=0,0,-PMT('Inputs  Base0'!$F$159/12,'Inputs  Base0'!$F$158,$C$40/$C$45*'Inputs  Base0'!$F$157)))</f>
        <v>0</v>
      </c>
      <c r="CY48" s="265">
        <f ca="1">+SUM(OFFSET(CX45,0,0,1,-MIN('Inputs  Base0'!$F$158,CY$2)))*(IF($C$45=0,0,-PMT('Inputs  Base0'!$F$159/12,'Inputs  Base0'!$F$158,$C$40/$C$45*'Inputs  Base0'!$F$157)))</f>
        <v>0</v>
      </c>
      <c r="CZ48" s="265">
        <f ca="1">+SUM(OFFSET(CY45,0,0,1,-MIN('Inputs  Base0'!$F$158,CZ$2)))*(IF($C$45=0,0,-PMT('Inputs  Base0'!$F$159/12,'Inputs  Base0'!$F$158,$C$40/$C$45*'Inputs  Base0'!$F$157)))</f>
        <v>0</v>
      </c>
      <c r="DA48" s="265">
        <f ca="1">+SUM(OFFSET(CZ45,0,0,1,-MIN('Inputs  Base0'!$F$158,DA$2)))*(IF($C$45=0,0,-PMT('Inputs  Base0'!$F$159/12,'Inputs  Base0'!$F$158,$C$40/$C$45*'Inputs  Base0'!$F$157)))</f>
        <v>0</v>
      </c>
      <c r="DB48" s="265">
        <f ca="1">+SUM(OFFSET(DA45,0,0,1,-MIN('Inputs  Base0'!$F$158,DB$2)))*(IF($C$45=0,0,-PMT('Inputs  Base0'!$F$159/12,'Inputs  Base0'!$F$158,$C$40/$C$45*'Inputs  Base0'!$F$157)))</f>
        <v>0</v>
      </c>
      <c r="DC48" s="265">
        <f ca="1">+SUM(OFFSET(DB45,0,0,1,-MIN('Inputs  Base0'!$F$158,DC$2)))*(IF($C$45=0,0,-PMT('Inputs  Base0'!$F$159/12,'Inputs  Base0'!$F$158,$C$40/$C$45*'Inputs  Base0'!$F$157)))</f>
        <v>0</v>
      </c>
      <c r="DD48" s="265">
        <f ca="1">+SUM(OFFSET(DC45,0,0,1,-MIN('Inputs  Base0'!$F$158,DD$2)))*(IF($C$45=0,0,-PMT('Inputs  Base0'!$F$159/12,'Inputs  Base0'!$F$158,$C$40/$C$45*'Inputs  Base0'!$F$157)))</f>
        <v>0</v>
      </c>
      <c r="DE48" s="265">
        <f ca="1">+SUM(OFFSET(DD45,0,0,1,-MIN('Inputs  Base0'!$F$158,DE$2)))*(IF($C$45=0,0,-PMT('Inputs  Base0'!$F$159/12,'Inputs  Base0'!$F$158,$C$40/$C$45*'Inputs  Base0'!$F$157)))</f>
        <v>0</v>
      </c>
      <c r="DF48" s="265">
        <f ca="1">+SUM(OFFSET(DE45,0,0,1,-MIN('Inputs  Base0'!$F$158,DF$2)))*(IF($C$45=0,0,-PMT('Inputs  Base0'!$F$159/12,'Inputs  Base0'!$F$158,$C$40/$C$45*'Inputs  Base0'!$F$157)))</f>
        <v>0</v>
      </c>
      <c r="DG48" s="265">
        <f ca="1">+SUM(OFFSET(DF45,0,0,1,-MIN('Inputs  Base0'!$F$158,DG$2)))*(IF($C$45=0,0,-PMT('Inputs  Base0'!$F$159/12,'Inputs  Base0'!$F$158,$C$40/$C$45*'Inputs  Base0'!$F$157)))</f>
        <v>0</v>
      </c>
      <c r="DH48" s="265">
        <f ca="1">+SUM(OFFSET(DG45,0,0,1,-MIN('Inputs  Base0'!$F$158,DH$2)))*(IF($C$45=0,0,-PMT('Inputs  Base0'!$F$159/12,'Inputs  Base0'!$F$158,$C$40/$C$45*'Inputs  Base0'!$F$157)))</f>
        <v>0</v>
      </c>
      <c r="DI48" s="265">
        <f ca="1">+SUM(OFFSET(DH45,0,0,1,-MIN('Inputs  Base0'!$F$158,DI$2)))*(IF($C$45=0,0,-PMT('Inputs  Base0'!$F$159/12,'Inputs  Base0'!$F$158,$C$40/$C$45*'Inputs  Base0'!$F$157)))</f>
        <v>0</v>
      </c>
      <c r="DJ48" s="265">
        <f ca="1">+SUM(OFFSET(DI45,0,0,1,-MIN('Inputs  Base0'!$F$158,DJ$2)))*(IF($C$45=0,0,-PMT('Inputs  Base0'!$F$159/12,'Inputs  Base0'!$F$158,$C$40/$C$45*'Inputs  Base0'!$F$157)))</f>
        <v>0</v>
      </c>
      <c r="DK48" s="265">
        <f ca="1">+SUM(OFFSET(DJ45,0,0,1,-MIN('Inputs  Base0'!$F$158,DK$2)))*(IF($C$45=0,0,-PMT('Inputs  Base0'!$F$159/12,'Inputs  Base0'!$F$158,$C$40/$C$45*'Inputs  Base0'!$F$157)))</f>
        <v>0</v>
      </c>
      <c r="DL48" s="265">
        <f ca="1">+SUM(OFFSET(DK45,0,0,1,-MIN('Inputs  Base0'!$F$158,DL$2)))*(IF($C$45=0,0,-PMT('Inputs  Base0'!$F$159/12,'Inputs  Base0'!$F$158,$C$40/$C$45*'Inputs  Base0'!$F$157)))</f>
        <v>0</v>
      </c>
      <c r="DM48" s="265">
        <f ca="1">+SUM(OFFSET(DL45,0,0,1,-MIN('Inputs  Base0'!$F$158,DM$2)))*(IF($C$45=0,0,-PMT('Inputs  Base0'!$F$159/12,'Inputs  Base0'!$F$158,$C$40/$C$45*'Inputs  Base0'!$F$157)))</f>
        <v>0</v>
      </c>
      <c r="DN48" s="265">
        <f ca="1">+SUM(OFFSET(DM45,0,0,1,-MIN('Inputs  Base0'!$F$158,DN$2)))*(IF($C$45=0,0,-PMT('Inputs  Base0'!$F$159/12,'Inputs  Base0'!$F$158,$C$40/$C$45*'Inputs  Base0'!$F$157)))</f>
        <v>0</v>
      </c>
      <c r="DO48" s="265">
        <f ca="1">+SUM(OFFSET(DN45,0,0,1,-MIN('Inputs  Base0'!$F$158,DO$2)))*(IF($C$45=0,0,-PMT('Inputs  Base0'!$F$159/12,'Inputs  Base0'!$F$158,$C$40/$C$45*'Inputs  Base0'!$F$157)))</f>
        <v>0</v>
      </c>
      <c r="DP48" s="265">
        <f ca="1">+SUM(OFFSET(DO45,0,0,1,-MIN('Inputs  Base0'!$F$158,DP$2)))*(IF($C$45=0,0,-PMT('Inputs  Base0'!$F$159/12,'Inputs  Base0'!$F$158,$C$40/$C$45*'Inputs  Base0'!$F$157)))</f>
        <v>0</v>
      </c>
    </row>
    <row r="49" spans="1:124" s="189" customFormat="1" ht="14.25" collapsed="1">
      <c r="B49" s="190" t="str">
        <f>CONCATENATE('Inputs  Base0'!$A$357,'Inputs  Base0'!$B$117)</f>
        <v>Ingreso Total - Dptos PLAN 20/55+15/10</v>
      </c>
      <c r="C49" s="88">
        <f t="shared" ca="1" si="15"/>
        <v>143189087.89345807</v>
      </c>
      <c r="D49" s="191"/>
      <c r="E49" s="191"/>
      <c r="F49" s="191"/>
      <c r="G49" s="191"/>
      <c r="H49" s="191"/>
      <c r="I49" s="191"/>
      <c r="J49" s="191"/>
      <c r="K49" s="191"/>
      <c r="L49" s="191"/>
      <c r="M49" s="191"/>
      <c r="N49" s="191"/>
      <c r="O49" s="191"/>
      <c r="P49" s="191"/>
      <c r="Q49" s="191"/>
      <c r="R49" s="191"/>
      <c r="S49" s="191"/>
      <c r="T49" s="191"/>
      <c r="U49" s="191"/>
      <c r="V49" s="191"/>
      <c r="W49" s="191"/>
      <c r="X49" s="191"/>
      <c r="Y49" s="191"/>
      <c r="Z49" s="191"/>
      <c r="AA49" s="191"/>
      <c r="AB49" s="191"/>
      <c r="AC49" s="89">
        <f ca="1">+AC43+AC44+AC47+AC48</f>
        <v>878184.58743285539</v>
      </c>
      <c r="AD49" s="89">
        <f t="shared" ref="AD49:CO49" ca="1" si="16">+AD43+AD44+AD47+AD48</f>
        <v>963563.64454438305</v>
      </c>
      <c r="AE49" s="89">
        <f t="shared" ca="1" si="16"/>
        <v>1051382.1032876684</v>
      </c>
      <c r="AF49" s="89">
        <f t="shared" ca="1" si="16"/>
        <v>1141783.4578763447</v>
      </c>
      <c r="AG49" s="89">
        <f t="shared" ca="1" si="16"/>
        <v>1311288.1246206313</v>
      </c>
      <c r="AH49" s="89">
        <f t="shared" ca="1" si="16"/>
        <v>1415691.862936358</v>
      </c>
      <c r="AI49" s="89">
        <f t="shared" ca="1" si="16"/>
        <v>1387099.397406837</v>
      </c>
      <c r="AJ49" s="89">
        <f t="shared" ca="1" si="16"/>
        <v>1482554.24386693</v>
      </c>
      <c r="AK49" s="89">
        <f t="shared" ca="1" si="16"/>
        <v>1581300.6367566814</v>
      </c>
      <c r="AL49" s="89">
        <f t="shared" ca="1" si="16"/>
        <v>1683573.6865353524</v>
      </c>
      <c r="AM49" s="89">
        <f t="shared" ca="1" si="16"/>
        <v>1789634.6270465669</v>
      </c>
      <c r="AN49" s="89">
        <f t="shared" ca="1" si="16"/>
        <v>1899774.8345005203</v>
      </c>
      <c r="AO49" s="89">
        <f t="shared" ca="1" si="16"/>
        <v>1877956.5838810704</v>
      </c>
      <c r="AP49" s="89">
        <f t="shared" ca="1" si="16"/>
        <v>1977388.715610334</v>
      </c>
      <c r="AQ49" s="89">
        <f t="shared" ca="1" si="16"/>
        <v>2081143.9835017393</v>
      </c>
      <c r="AR49" s="89">
        <f t="shared" ca="1" si="16"/>
        <v>2189615.3999336632</v>
      </c>
      <c r="AS49" s="89">
        <f t="shared" ca="1" si="16"/>
        <v>2303252.1219099644</v>
      </c>
      <c r="AT49" s="89">
        <f t="shared" ca="1" si="16"/>
        <v>2422570.6799850808</v>
      </c>
      <c r="AU49" s="89">
        <f t="shared" ca="1" si="16"/>
        <v>2684533.2285409747</v>
      </c>
      <c r="AV49" s="89">
        <f t="shared" ca="1" si="16"/>
        <v>2843624.6393077965</v>
      </c>
      <c r="AW49" s="89">
        <f t="shared" ca="1" si="16"/>
        <v>3032528.9783107536</v>
      </c>
      <c r="AX49" s="89">
        <f t="shared" ca="1" si="16"/>
        <v>3215981.261351245</v>
      </c>
      <c r="AY49" s="89">
        <f t="shared" ca="1" si="16"/>
        <v>3411663.6965944357</v>
      </c>
      <c r="AZ49" s="89">
        <f t="shared" ca="1" si="16"/>
        <v>3621323.4486407111</v>
      </c>
      <c r="BA49" s="89">
        <f t="shared" ca="1" si="16"/>
        <v>3847110.8739213157</v>
      </c>
      <c r="BB49" s="89">
        <f t="shared" ca="1" si="16"/>
        <v>4091713.9179753037</v>
      </c>
      <c r="BC49" s="89">
        <f t="shared" ca="1" si="16"/>
        <v>4358553.6023978367</v>
      </c>
      <c r="BD49" s="89">
        <f t="shared" ca="1" si="16"/>
        <v>4652077.2552626226</v>
      </c>
      <c r="BE49" s="89">
        <f t="shared" ca="1" si="16"/>
        <v>4978214.6473346064</v>
      </c>
      <c r="BF49" s="89">
        <f t="shared" ca="1" si="16"/>
        <v>5345119.2134155892</v>
      </c>
      <c r="BG49" s="89">
        <f t="shared" ca="1" si="16"/>
        <v>5624665.5494772894</v>
      </c>
      <c r="BH49" s="89">
        <f t="shared" ca="1" si="16"/>
        <v>6032337.2895672694</v>
      </c>
      <c r="BI49" s="89">
        <f t="shared" ca="1" si="16"/>
        <v>6521543.3776752455</v>
      </c>
      <c r="BJ49" s="89">
        <f t="shared" ca="1" si="16"/>
        <v>7133050.9878102159</v>
      </c>
      <c r="BK49" s="89">
        <f t="shared" ca="1" si="16"/>
        <v>7948394.4679901768</v>
      </c>
      <c r="BL49" s="89">
        <f t="shared" ca="1" si="16"/>
        <v>9171409.6882601194</v>
      </c>
      <c r="BM49" s="89">
        <f t="shared" ca="1" si="16"/>
        <v>25237483.07799156</v>
      </c>
      <c r="BN49" s="89">
        <f t="shared" ca="1" si="16"/>
        <v>0</v>
      </c>
      <c r="BO49" s="89">
        <f t="shared" ca="1" si="16"/>
        <v>0</v>
      </c>
      <c r="BP49" s="89">
        <f t="shared" ca="1" si="16"/>
        <v>0</v>
      </c>
      <c r="BQ49" s="89">
        <f t="shared" ca="1" si="16"/>
        <v>0</v>
      </c>
      <c r="BR49" s="89">
        <f t="shared" ca="1" si="16"/>
        <v>0</v>
      </c>
      <c r="BS49" s="89">
        <f t="shared" ca="1" si="16"/>
        <v>0</v>
      </c>
      <c r="BT49" s="89">
        <f t="shared" ca="1" si="16"/>
        <v>0</v>
      </c>
      <c r="BU49" s="89">
        <f t="shared" ca="1" si="16"/>
        <v>0</v>
      </c>
      <c r="BV49" s="89">
        <f t="shared" ca="1" si="16"/>
        <v>0</v>
      </c>
      <c r="BW49" s="89">
        <f t="shared" ca="1" si="16"/>
        <v>0</v>
      </c>
      <c r="BX49" s="89">
        <f t="shared" ca="1" si="16"/>
        <v>0</v>
      </c>
      <c r="BY49" s="89">
        <f t="shared" ca="1" si="16"/>
        <v>0</v>
      </c>
      <c r="BZ49" s="89">
        <f t="shared" ca="1" si="16"/>
        <v>0</v>
      </c>
      <c r="CA49" s="89">
        <f t="shared" ca="1" si="16"/>
        <v>0</v>
      </c>
      <c r="CB49" s="89">
        <f t="shared" ca="1" si="16"/>
        <v>0</v>
      </c>
      <c r="CC49" s="89">
        <f t="shared" ca="1" si="16"/>
        <v>0</v>
      </c>
      <c r="CD49" s="89">
        <f t="shared" ca="1" si="16"/>
        <v>0</v>
      </c>
      <c r="CE49" s="89">
        <f t="shared" ca="1" si="16"/>
        <v>0</v>
      </c>
      <c r="CF49" s="89">
        <f t="shared" ca="1" si="16"/>
        <v>0</v>
      </c>
      <c r="CG49" s="89">
        <f t="shared" ca="1" si="16"/>
        <v>0</v>
      </c>
      <c r="CH49" s="89">
        <f t="shared" ca="1" si="16"/>
        <v>0</v>
      </c>
      <c r="CI49" s="89">
        <f t="shared" ca="1" si="16"/>
        <v>0</v>
      </c>
      <c r="CJ49" s="89">
        <f t="shared" ca="1" si="16"/>
        <v>0</v>
      </c>
      <c r="CK49" s="89">
        <f t="shared" ca="1" si="16"/>
        <v>0</v>
      </c>
      <c r="CL49" s="89">
        <f t="shared" ca="1" si="16"/>
        <v>0</v>
      </c>
      <c r="CM49" s="89">
        <f t="shared" ca="1" si="16"/>
        <v>0</v>
      </c>
      <c r="CN49" s="89">
        <f t="shared" ca="1" si="16"/>
        <v>0</v>
      </c>
      <c r="CO49" s="89">
        <f t="shared" ca="1" si="16"/>
        <v>0</v>
      </c>
      <c r="CP49" s="89">
        <f t="shared" ref="CP49:DP49" ca="1" si="17">+CP43+CP44+CP47+CP48</f>
        <v>0</v>
      </c>
      <c r="CQ49" s="89">
        <f t="shared" ca="1" si="17"/>
        <v>0</v>
      </c>
      <c r="CR49" s="89">
        <f t="shared" ca="1" si="17"/>
        <v>0</v>
      </c>
      <c r="CS49" s="89">
        <f t="shared" ca="1" si="17"/>
        <v>0</v>
      </c>
      <c r="CT49" s="89">
        <f t="shared" ca="1" si="17"/>
        <v>0</v>
      </c>
      <c r="CU49" s="89">
        <f t="shared" ca="1" si="17"/>
        <v>0</v>
      </c>
      <c r="CV49" s="89">
        <f t="shared" ca="1" si="17"/>
        <v>0</v>
      </c>
      <c r="CW49" s="89">
        <f t="shared" ca="1" si="17"/>
        <v>0</v>
      </c>
      <c r="CX49" s="89">
        <f t="shared" ca="1" si="17"/>
        <v>0</v>
      </c>
      <c r="CY49" s="89">
        <f t="shared" ca="1" si="17"/>
        <v>0</v>
      </c>
      <c r="CZ49" s="89">
        <f t="shared" ca="1" si="17"/>
        <v>0</v>
      </c>
      <c r="DA49" s="89">
        <f t="shared" ca="1" si="17"/>
        <v>0</v>
      </c>
      <c r="DB49" s="89">
        <f t="shared" ca="1" si="17"/>
        <v>0</v>
      </c>
      <c r="DC49" s="89">
        <f t="shared" ca="1" si="17"/>
        <v>0</v>
      </c>
      <c r="DD49" s="89">
        <f t="shared" ca="1" si="17"/>
        <v>0</v>
      </c>
      <c r="DE49" s="89">
        <f t="shared" ca="1" si="17"/>
        <v>0</v>
      </c>
      <c r="DF49" s="89">
        <f t="shared" ca="1" si="17"/>
        <v>0</v>
      </c>
      <c r="DG49" s="89">
        <f t="shared" ca="1" si="17"/>
        <v>0</v>
      </c>
      <c r="DH49" s="89">
        <f t="shared" ca="1" si="17"/>
        <v>0</v>
      </c>
      <c r="DI49" s="89">
        <f t="shared" ca="1" si="17"/>
        <v>0</v>
      </c>
      <c r="DJ49" s="89">
        <f t="shared" ca="1" si="17"/>
        <v>0</v>
      </c>
      <c r="DK49" s="89">
        <f t="shared" ca="1" si="17"/>
        <v>0</v>
      </c>
      <c r="DL49" s="89">
        <f t="shared" ca="1" si="17"/>
        <v>0</v>
      </c>
      <c r="DM49" s="89">
        <f t="shared" ca="1" si="17"/>
        <v>0</v>
      </c>
      <c r="DN49" s="89">
        <f t="shared" ca="1" si="17"/>
        <v>0</v>
      </c>
      <c r="DO49" s="89">
        <f t="shared" ca="1" si="17"/>
        <v>0</v>
      </c>
      <c r="DP49" s="89">
        <f t="shared" ca="1" si="17"/>
        <v>0</v>
      </c>
    </row>
    <row r="50" spans="1:124" s="44" customFormat="1">
      <c r="C50" s="276"/>
      <c r="D50" s="277"/>
      <c r="E50" s="277"/>
      <c r="F50" s="277"/>
      <c r="G50" s="277"/>
      <c r="H50" s="277"/>
      <c r="I50" s="277"/>
      <c r="J50" s="277"/>
      <c r="K50" s="277"/>
      <c r="L50" s="277"/>
      <c r="M50" s="277"/>
      <c r="N50" s="277"/>
      <c r="O50" s="277"/>
      <c r="P50" s="277"/>
      <c r="Q50" s="277"/>
      <c r="R50" s="277"/>
      <c r="S50" s="277"/>
      <c r="T50" s="277"/>
      <c r="U50" s="277"/>
      <c r="V50" s="277"/>
      <c r="W50" s="277"/>
      <c r="X50" s="277"/>
      <c r="Y50" s="277"/>
      <c r="Z50" s="277"/>
      <c r="AA50" s="277"/>
      <c r="AB50" s="277"/>
      <c r="AC50" s="89"/>
      <c r="AD50" s="89"/>
      <c r="AE50" s="89"/>
      <c r="AF50" s="89"/>
      <c r="AG50" s="89"/>
      <c r="AH50" s="89"/>
      <c r="AI50" s="89"/>
      <c r="AJ50" s="89"/>
      <c r="AK50" s="89"/>
      <c r="AL50" s="89"/>
      <c r="AM50" s="89"/>
      <c r="AN50" s="89"/>
      <c r="AO50" s="89"/>
      <c r="AP50" s="89"/>
      <c r="AQ50" s="89"/>
      <c r="AR50" s="89"/>
      <c r="AS50" s="89"/>
      <c r="AT50" s="89"/>
      <c r="AU50" s="89"/>
      <c r="AV50" s="89"/>
      <c r="AW50" s="89"/>
      <c r="AX50" s="89"/>
      <c r="AY50" s="89"/>
      <c r="AZ50" s="89"/>
      <c r="BA50" s="89"/>
      <c r="BB50" s="89"/>
      <c r="BC50" s="89"/>
      <c r="BD50" s="89"/>
      <c r="BE50" s="89"/>
      <c r="BF50" s="89"/>
      <c r="BG50" s="89"/>
      <c r="BH50" s="89"/>
      <c r="BI50" s="89"/>
      <c r="BJ50" s="89"/>
      <c r="BK50" s="89"/>
      <c r="BL50" s="89"/>
      <c r="BM50" s="89"/>
      <c r="BN50" s="89"/>
      <c r="BO50" s="89"/>
      <c r="BP50" s="89"/>
      <c r="BQ50" s="89"/>
      <c r="BR50" s="89"/>
      <c r="BS50" s="89"/>
      <c r="BT50" s="89"/>
      <c r="BU50" s="89"/>
      <c r="BV50" s="89"/>
      <c r="BW50" s="89"/>
      <c r="BX50" s="89"/>
      <c r="BY50" s="89"/>
      <c r="BZ50" s="89"/>
      <c r="CA50" s="89"/>
      <c r="CB50" s="89"/>
      <c r="CC50" s="89"/>
      <c r="CD50" s="89"/>
      <c r="CE50" s="89"/>
      <c r="CF50" s="89"/>
      <c r="CG50" s="89"/>
      <c r="CH50" s="89"/>
      <c r="CI50" s="89"/>
      <c r="CJ50" s="89"/>
      <c r="CK50" s="89"/>
      <c r="CL50" s="89"/>
      <c r="CM50" s="89"/>
      <c r="CN50" s="89"/>
      <c r="CO50" s="89"/>
      <c r="CP50" s="89"/>
      <c r="CQ50" s="89"/>
      <c r="CR50" s="89"/>
      <c r="CS50" s="89"/>
      <c r="CT50" s="89"/>
      <c r="CU50" s="89"/>
      <c r="CV50" s="89"/>
      <c r="CW50" s="89"/>
      <c r="CX50" s="89"/>
      <c r="CY50" s="89"/>
      <c r="CZ50" s="89"/>
      <c r="DA50" s="89"/>
      <c r="DB50" s="89"/>
      <c r="DC50" s="89"/>
      <c r="DD50" s="89"/>
      <c r="DE50" s="89"/>
      <c r="DF50" s="89"/>
      <c r="DG50" s="89"/>
      <c r="DH50" s="89"/>
      <c r="DI50" s="89"/>
      <c r="DJ50" s="89"/>
      <c r="DK50" s="89"/>
      <c r="DL50" s="89"/>
      <c r="DM50" s="89"/>
      <c r="DN50" s="89"/>
      <c r="DO50" s="89"/>
      <c r="DP50" s="89"/>
    </row>
    <row r="51" spans="1:124" s="189" customFormat="1" ht="14.25" hidden="1" outlineLevel="2">
      <c r="A51" s="196"/>
      <c r="B51" s="190" t="str">
        <f>CONCATENATE('Inputs  Base0'!$A$348,'Inputs  Base0'!$B$118)</f>
        <v>ventas teóricas $ - Dptos PLAN 96</v>
      </c>
      <c r="C51" s="88">
        <f t="shared" ref="C51:C60" si="18">SUM(AC51:DZ51)</f>
        <v>160371778.44067302</v>
      </c>
      <c r="D51" s="191"/>
      <c r="E51" s="191"/>
      <c r="F51" s="191"/>
      <c r="G51" s="191"/>
      <c r="H51" s="191"/>
      <c r="I51" s="191"/>
      <c r="J51" s="191"/>
      <c r="K51" s="191"/>
      <c r="L51" s="191"/>
      <c r="M51" s="191"/>
      <c r="N51" s="191"/>
      <c r="O51" s="191"/>
      <c r="P51" s="191"/>
      <c r="Q51" s="191"/>
      <c r="R51" s="191"/>
      <c r="S51" s="191"/>
      <c r="T51" s="191"/>
      <c r="U51" s="191"/>
      <c r="V51" s="191"/>
      <c r="W51" s="191"/>
      <c r="X51" s="191"/>
      <c r="Y51" s="191"/>
      <c r="Z51" s="191"/>
      <c r="AA51" s="191"/>
      <c r="AB51" s="191"/>
      <c r="AC51" s="89">
        <f>('Inputs  Base0'!$E$118*(1+AC$363))*('Inputs  Base0'!$D$17*'Inputs  Base0'!$G$192)*'Inputs  Base0'!C$198</f>
        <v>4917833.689623991</v>
      </c>
      <c r="AD51" s="89">
        <f>('Inputs  Base0'!$E$118*(1+AD$363))*('Inputs  Base0'!$D$17*'Inputs  Base0'!$G$192)*'Inputs  Base0'!D$198</f>
        <v>4917833.689623991</v>
      </c>
      <c r="AE51" s="89">
        <f>('Inputs  Base0'!$E$118*(1+AE$363))*('Inputs  Base0'!$D$17*'Inputs  Base0'!$G$192)*'Inputs  Base0'!E$198</f>
        <v>4917833.689623991</v>
      </c>
      <c r="AF51" s="89">
        <f>('Inputs  Base0'!$E$118*(1+AF$363))*('Inputs  Base0'!$D$17*'Inputs  Base0'!$G$192)*'Inputs  Base0'!F$198</f>
        <v>4917833.689623991</v>
      </c>
      <c r="AG51" s="89">
        <f>('Inputs  Base0'!$E$118*(1+AG$363))*('Inputs  Base0'!$D$17*'Inputs  Base0'!$G$192)*'Inputs  Base0'!G$198</f>
        <v>5345471.4017652078</v>
      </c>
      <c r="AH51" s="89">
        <f>('Inputs  Base0'!$E$118*(1+AH$363))*('Inputs  Base0'!$D$17*'Inputs  Base0'!$G$192)*'Inputs  Base0'!H$198</f>
        <v>5345471.4017652078</v>
      </c>
      <c r="AI51" s="89">
        <f>('Inputs  Base0'!$E$118*(1+AI$363))*('Inputs  Base0'!$D$17*'Inputs  Base0'!$G$192)*'Inputs  Base0'!I$198</f>
        <v>4581832.6300844634</v>
      </c>
      <c r="AJ51" s="89">
        <f>('Inputs  Base0'!$E$118*(1+AJ$363))*('Inputs  Base0'!$D$17*'Inputs  Base0'!$G$192)*'Inputs  Base0'!J$198</f>
        <v>4581832.6300844634</v>
      </c>
      <c r="AK51" s="89">
        <f>('Inputs  Base0'!$E$118*(1+AK$363))*('Inputs  Base0'!$D$17*'Inputs  Base0'!$G$192)*'Inputs  Base0'!K$198</f>
        <v>4581832.6300844634</v>
      </c>
      <c r="AL51" s="89">
        <f>('Inputs  Base0'!$E$118*(1+AL$363))*('Inputs  Base0'!$D$17*'Inputs  Base0'!$G$192)*'Inputs  Base0'!L$198</f>
        <v>4581832.6300844634</v>
      </c>
      <c r="AM51" s="89">
        <f>('Inputs  Base0'!$E$118*(1+AM$363))*('Inputs  Base0'!$D$17*'Inputs  Base0'!$G$192)*'Inputs  Base0'!M$198</f>
        <v>4581832.6300844634</v>
      </c>
      <c r="AN51" s="89">
        <f>('Inputs  Base0'!$E$118*(1+AN$363))*('Inputs  Base0'!$D$17*'Inputs  Base0'!$G$192)*'Inputs  Base0'!N$198</f>
        <v>4581832.6300844634</v>
      </c>
      <c r="AO51" s="89">
        <f>('Inputs  Base0'!$E$118*(1+AO$363))*('Inputs  Base0'!$D$17*'Inputs  Base0'!$G$192)*'Inputs  Base0'!O$198</f>
        <v>3818193.8584037195</v>
      </c>
      <c r="AP51" s="89">
        <f>('Inputs  Base0'!$E$118*(1+AP$363))*('Inputs  Base0'!$D$17*'Inputs  Base0'!$G$192)*'Inputs  Base0'!P$198</f>
        <v>3818193.8584037195</v>
      </c>
      <c r="AQ51" s="89">
        <f>('Inputs  Base0'!$E$118*(1+AQ$363))*('Inputs  Base0'!$D$17*'Inputs  Base0'!$G$192)*'Inputs  Base0'!Q$198</f>
        <v>3818193.8584037195</v>
      </c>
      <c r="AR51" s="89">
        <f>('Inputs  Base0'!$E$118*(1+AR$363))*('Inputs  Base0'!$D$17*'Inputs  Base0'!$G$192)*'Inputs  Base0'!R$198</f>
        <v>3818193.8584037195</v>
      </c>
      <c r="AS51" s="89">
        <f>('Inputs  Base0'!$E$118*(1+AS$363))*('Inputs  Base0'!$D$17*'Inputs  Base0'!$G$192)*'Inputs  Base0'!S$198</f>
        <v>3818193.8584037195</v>
      </c>
      <c r="AT51" s="89">
        <f>('Inputs  Base0'!$E$118*(1+AT$363))*('Inputs  Base0'!$D$17*'Inputs  Base0'!$G$192)*'Inputs  Base0'!T$198</f>
        <v>3818193.8584037195</v>
      </c>
      <c r="AU51" s="89">
        <f>('Inputs  Base0'!$E$118*(1+AU$363))*('Inputs  Base0'!$D$17*'Inputs  Base0'!$G$192)*'Inputs  Base0'!U$198</f>
        <v>4581832.6300844634</v>
      </c>
      <c r="AV51" s="89">
        <f>('Inputs  Base0'!$E$118*(1+AV$363))*('Inputs  Base0'!$D$17*'Inputs  Base0'!$G$192)*'Inputs  Base0'!V$198</f>
        <v>4581832.6300844634</v>
      </c>
      <c r="AW51" s="89">
        <f>('Inputs  Base0'!$E$118*(1+AW$363))*('Inputs  Base0'!$D$17*'Inputs  Base0'!$G$192)*'Inputs  Base0'!W$198</f>
        <v>4696378.4458365748</v>
      </c>
      <c r="AX51" s="89">
        <f>('Inputs  Base0'!$E$118*(1+AX$363))*('Inputs  Base0'!$D$17*'Inputs  Base0'!$G$192)*'Inputs  Base0'!X$198</f>
        <v>4696378.4458365748</v>
      </c>
      <c r="AY51" s="89">
        <f>('Inputs  Base0'!$E$118*(1+AY$363))*('Inputs  Base0'!$D$17*'Inputs  Base0'!$G$192)*'Inputs  Base0'!Y$198</f>
        <v>4696378.4458365748</v>
      </c>
      <c r="AZ51" s="89">
        <f>('Inputs  Base0'!$E$118*(1+AZ$363))*('Inputs  Base0'!$D$17*'Inputs  Base0'!$G$192)*'Inputs  Base0'!Z$198</f>
        <v>4696378.4458365748</v>
      </c>
      <c r="BA51" s="89">
        <f>('Inputs  Base0'!$E$118*(1+BA$363))*('Inputs  Base0'!$D$17*'Inputs  Base0'!$G$192)*'Inputs  Base0'!AA$198</f>
        <v>4696378.4458365748</v>
      </c>
      <c r="BB51" s="89">
        <f>('Inputs  Base0'!$E$118*(1+BB$363))*('Inputs  Base0'!$D$17*'Inputs  Base0'!$G$192)*'Inputs  Base0'!AB$198</f>
        <v>4696378.4458365748</v>
      </c>
      <c r="BC51" s="89">
        <f>('Inputs  Base0'!$E$118*(1+BC$363))*('Inputs  Base0'!$D$17*'Inputs  Base0'!$G$192)*'Inputs  Base0'!AC$198</f>
        <v>4696378.4458365748</v>
      </c>
      <c r="BD51" s="89">
        <f>('Inputs  Base0'!$E$118*(1+BD$363))*('Inputs  Base0'!$D$17*'Inputs  Base0'!$G$192)*'Inputs  Base0'!AD$198</f>
        <v>4696378.4458365748</v>
      </c>
      <c r="BE51" s="89">
        <f>('Inputs  Base0'!$E$118*(1+BE$363))*('Inputs  Base0'!$D$17*'Inputs  Base0'!$G$192)*'Inputs  Base0'!AE$198</f>
        <v>4696378.4458365748</v>
      </c>
      <c r="BF51" s="89">
        <f>('Inputs  Base0'!$E$118*(1+BF$363))*('Inputs  Base0'!$D$17*'Inputs  Base0'!$G$192)*'Inputs  Base0'!AF$198</f>
        <v>4696378.4458365748</v>
      </c>
      <c r="BG51" s="89">
        <f>('Inputs  Base0'!$E$118*(1+BG$363))*('Inputs  Base0'!$D$17*'Inputs  Base0'!$G$192)*'Inputs  Base0'!AG$198</f>
        <v>3913648.7048638118</v>
      </c>
      <c r="BH51" s="89">
        <f>('Inputs  Base0'!$E$118*(1+BH$363))*('Inputs  Base0'!$D$17*'Inputs  Base0'!$G$192)*'Inputs  Base0'!AH$198</f>
        <v>3913648.7048638118</v>
      </c>
      <c r="BI51" s="89">
        <f>('Inputs  Base0'!$E$118*(1+BI$363))*('Inputs  Base0'!$D$17*'Inputs  Base0'!$G$192)*'Inputs  Base0'!AI$198</f>
        <v>3913648.7048638118</v>
      </c>
      <c r="BJ51" s="89">
        <f>('Inputs  Base0'!$E$118*(1+BJ$363))*('Inputs  Base0'!$D$17*'Inputs  Base0'!$G$192)*'Inputs  Base0'!AJ$198</f>
        <v>3913648.7048638118</v>
      </c>
      <c r="BK51" s="89">
        <f>('Inputs  Base0'!$E$118*(1+BK$363))*('Inputs  Base0'!$D$17*'Inputs  Base0'!$G$192)*'Inputs  Base0'!AK$198</f>
        <v>3913648.7048638118</v>
      </c>
      <c r="BL51" s="89">
        <f>('Inputs  Base0'!$E$118*(1+BL$363))*('Inputs  Base0'!$D$17*'Inputs  Base0'!$G$192)*'Inputs  Base0'!AL$198</f>
        <v>3913648.7048638118</v>
      </c>
      <c r="BM51" s="89">
        <f>('Inputs  Base0'!$E$118*(1+BM$363))*('Inputs  Base0'!$D$17*'Inputs  Base0'!$G$192)*'Inputs  Base0'!AM$198</f>
        <v>0</v>
      </c>
      <c r="BN51" s="89">
        <f>('Inputs  Base0'!$E$118*(1+BN$363))*('Inputs  Base0'!$D$17*'Inputs  Base0'!$G$192)*'Inputs  Base0'!AN$198</f>
        <v>0</v>
      </c>
      <c r="BO51" s="89">
        <f>('Inputs  Base0'!$E$118*(1+BO$363))*('Inputs  Base0'!$D$17*'Inputs  Base0'!$G$192)*'Inputs  Base0'!AO$198</f>
        <v>0</v>
      </c>
      <c r="BP51" s="89">
        <f>('Inputs  Base0'!$E$118*(1+BP$363))*('Inputs  Base0'!$D$17*'Inputs  Base0'!$G$192)*'Inputs  Base0'!AP$198</f>
        <v>0</v>
      </c>
      <c r="BQ51" s="89">
        <f>('Inputs  Base0'!$E$118*(1+BQ$363))*('Inputs  Base0'!$D$17*'Inputs  Base0'!$G$192)*'Inputs  Base0'!AQ$198</f>
        <v>0</v>
      </c>
      <c r="BR51" s="89">
        <f>('Inputs  Base0'!$E$118*(1+BR$363))*('Inputs  Base0'!$D$17*'Inputs  Base0'!$G$192)*'Inputs  Base0'!AR$198</f>
        <v>0</v>
      </c>
      <c r="BS51" s="89">
        <f>('Inputs  Base0'!$E$118*(1+BS$363))*('Inputs  Base0'!$D$17*'Inputs  Base0'!$G$192)*'Inputs  Base0'!AS$198</f>
        <v>0</v>
      </c>
      <c r="BT51" s="89">
        <f>('Inputs  Base0'!$E$118*(1+BT$363))*('Inputs  Base0'!$D$17*'Inputs  Base0'!$G$192)*'Inputs  Base0'!AT$198</f>
        <v>0</v>
      </c>
      <c r="BU51" s="89">
        <f>('Inputs  Base0'!$E$118*(1+BU$363))*('Inputs  Base0'!$D$17*'Inputs  Base0'!$G$192)*'Inputs  Base0'!AU$198</f>
        <v>0</v>
      </c>
      <c r="BV51" s="89">
        <f>('Inputs  Base0'!$E$118*(1+BV$363))*('Inputs  Base0'!$D$17*'Inputs  Base0'!$G$192)*'Inputs  Base0'!AV$198</f>
        <v>0</v>
      </c>
      <c r="BW51" s="89">
        <f>('Inputs  Base0'!$E$118*(1+BW$363))*('Inputs  Base0'!$D$17*'Inputs  Base0'!$G$192)*'Inputs  Base0'!AW$198</f>
        <v>0</v>
      </c>
      <c r="BX51" s="89">
        <f>('Inputs  Base0'!$E$118*(1+BX$363))*('Inputs  Base0'!$D$17*'Inputs  Base0'!$G$192)*'Inputs  Base0'!AX$198</f>
        <v>0</v>
      </c>
      <c r="BY51" s="89">
        <f>('Inputs  Base0'!$E$118*(1+BY$363))*('Inputs  Base0'!$D$17*'Inputs  Base0'!$G$192)*'Inputs  Base0'!AY$198</f>
        <v>0</v>
      </c>
      <c r="BZ51" s="89">
        <f>('Inputs  Base0'!$E$118*(1+BZ$363))*('Inputs  Base0'!$D$17*'Inputs  Base0'!$G$192)*'Inputs  Base0'!AZ$198</f>
        <v>0</v>
      </c>
      <c r="CA51" s="89">
        <f>('Inputs  Base0'!$E$118*(1+CA$363))*('Inputs  Base0'!$D$17*'Inputs  Base0'!$G$192)*'Inputs  Base0'!BA$198</f>
        <v>0</v>
      </c>
      <c r="CB51" s="89">
        <f>('Inputs  Base0'!$E$118*(1+CB$363))*('Inputs  Base0'!$D$17*'Inputs  Base0'!$G$192)*'Inputs  Base0'!BB$198</f>
        <v>0</v>
      </c>
      <c r="CC51" s="89">
        <f>('Inputs  Base0'!$E$118*(1+CC$363))*('Inputs  Base0'!$D$17*'Inputs  Base0'!$G$192)*'Inputs  Base0'!BC$198</f>
        <v>0</v>
      </c>
      <c r="CD51" s="89">
        <f>('Inputs  Base0'!$E$118*(1+CD$363))*('Inputs  Base0'!$D$17*'Inputs  Base0'!$G$192)*'Inputs  Base0'!BD$198</f>
        <v>0</v>
      </c>
      <c r="CE51" s="89">
        <f>('Inputs  Base0'!$E$118*(1+CE$363))*('Inputs  Base0'!$D$17*'Inputs  Base0'!$G$192)*'Inputs  Base0'!BE$198</f>
        <v>0</v>
      </c>
      <c r="CF51" s="89">
        <f>('Inputs  Base0'!$E$118*(1+CF$363))*('Inputs  Base0'!$D$17*'Inputs  Base0'!$G$192)*'Inputs  Base0'!BF$198</f>
        <v>0</v>
      </c>
      <c r="CG51" s="89">
        <f>('Inputs  Base0'!$E$118*(1+CG$363))*('Inputs  Base0'!$D$17*'Inputs  Base0'!$G$192)*'Inputs  Base0'!BG$198</f>
        <v>0</v>
      </c>
      <c r="CH51" s="89">
        <f>('Inputs  Base0'!$E$118*(1+CH$363))*('Inputs  Base0'!$D$17*'Inputs  Base0'!$G$192)*'Inputs  Base0'!BH$198</f>
        <v>0</v>
      </c>
      <c r="CI51" s="89">
        <f>('Inputs  Base0'!$E$118*(1+CI$363))*('Inputs  Base0'!$D$17*'Inputs  Base0'!$G$192)*'Inputs  Base0'!BI$198</f>
        <v>0</v>
      </c>
      <c r="CJ51" s="89">
        <f>('Inputs  Base0'!$E$118*(1+CJ$363))*('Inputs  Base0'!$D$17*'Inputs  Base0'!$G$192)*'Inputs  Base0'!BJ$198</f>
        <v>0</v>
      </c>
      <c r="CK51" s="89">
        <f>('Inputs  Base0'!$E$118*(1+CK$363))*('Inputs  Base0'!$D$17*'Inputs  Base0'!$G$192)*'Inputs  Base0'!BK$198</f>
        <v>0</v>
      </c>
      <c r="CL51" s="89">
        <f>('Inputs  Base0'!$E$118*(1+CL$363))*('Inputs  Base0'!$D$17*'Inputs  Base0'!$G$192)*'Inputs  Base0'!BL$198</f>
        <v>0</v>
      </c>
      <c r="CM51" s="89">
        <f>('Inputs  Base0'!$E$118*(1+CM$363))*('Inputs  Base0'!$D$17*'Inputs  Base0'!$G$192)*'Inputs  Base0'!BM$198</f>
        <v>0</v>
      </c>
      <c r="CN51" s="89">
        <f>('Inputs  Base0'!$E$118*(1+CN$363))*('Inputs  Base0'!$D$17*'Inputs  Base0'!$G$192)*'Inputs  Base0'!BN$198</f>
        <v>0</v>
      </c>
      <c r="CO51" s="89">
        <f>('Inputs  Base0'!$E$118*(1+CO$363))*('Inputs  Base0'!$D$17*'Inputs  Base0'!$G$192)*'Inputs  Base0'!BO$198</f>
        <v>0</v>
      </c>
      <c r="CP51" s="89">
        <f>('Inputs  Base0'!$E$118*(1+CP$363))*('Inputs  Base0'!$D$17*'Inputs  Base0'!$G$192)*'Inputs  Base0'!BP$198</f>
        <v>0</v>
      </c>
      <c r="CQ51" s="89">
        <f>('Inputs  Base0'!$E$118*(1+CQ$363))*('Inputs  Base0'!$D$17*'Inputs  Base0'!$G$192)*'Inputs  Base0'!BQ$198</f>
        <v>0</v>
      </c>
      <c r="CR51" s="89">
        <f>('Inputs  Base0'!$E$118*(1+CR$363))*('Inputs  Base0'!$D$17*'Inputs  Base0'!$G$192)*'Inputs  Base0'!BR$198</f>
        <v>0</v>
      </c>
      <c r="CS51" s="89">
        <f>('Inputs  Base0'!$E$118*(1+CS$363))*('Inputs  Base0'!$D$17*'Inputs  Base0'!$G$192)*'Inputs  Base0'!BS$198</f>
        <v>0</v>
      </c>
      <c r="CT51" s="89">
        <f>('Inputs  Base0'!$E$118*(1+CT$363))*('Inputs  Base0'!$D$17*'Inputs  Base0'!$G$192)*'Inputs  Base0'!BT$198</f>
        <v>0</v>
      </c>
      <c r="CU51" s="89">
        <f>('Inputs  Base0'!$E$118*(1+CU$363))*('Inputs  Base0'!$D$17*'Inputs  Base0'!$G$192)*'Inputs  Base0'!BU$198</f>
        <v>0</v>
      </c>
      <c r="CV51" s="89">
        <f>('Inputs  Base0'!$E$118*(1+CV$363))*('Inputs  Base0'!$D$17*'Inputs  Base0'!$G$192)*'Inputs  Base0'!BV$198</f>
        <v>0</v>
      </c>
      <c r="CW51" s="89">
        <f>('Inputs  Base0'!$E$118*(1+CW$363))*('Inputs  Base0'!$D$17*'Inputs  Base0'!$G$192)*'Inputs  Base0'!BW$198</f>
        <v>0</v>
      </c>
      <c r="CX51" s="89">
        <f>('Inputs  Base0'!$E$118*(1+CX$363))*('Inputs  Base0'!$D$17*'Inputs  Base0'!$G$192)*'Inputs  Base0'!BX$198</f>
        <v>0</v>
      </c>
      <c r="CY51" s="89">
        <f>('Inputs  Base0'!$E$118*(1+CY$363))*('Inputs  Base0'!$D$17*'Inputs  Base0'!$G$192)*'Inputs  Base0'!BY$198</f>
        <v>0</v>
      </c>
      <c r="CZ51" s="89">
        <f>('Inputs  Base0'!$E$118*(1+CZ$363))*('Inputs  Base0'!$D$17*'Inputs  Base0'!$G$192)*'Inputs  Base0'!BZ$198</f>
        <v>0</v>
      </c>
      <c r="DA51" s="89">
        <f>('Inputs  Base0'!$E$118*(1+DA$363))*('Inputs  Base0'!$D$17*'Inputs  Base0'!$G$192)*'Inputs  Base0'!CA$198</f>
        <v>0</v>
      </c>
      <c r="DB51" s="89">
        <f>('Inputs  Base0'!$E$118*(1+DB$363))*('Inputs  Base0'!$D$17*'Inputs  Base0'!$G$192)*'Inputs  Base0'!CB$198</f>
        <v>0</v>
      </c>
      <c r="DC51" s="89">
        <f>('Inputs  Base0'!$E$118*(1+DC$363))*('Inputs  Base0'!$D$17*'Inputs  Base0'!$G$192)*'Inputs  Base0'!CC$198</f>
        <v>0</v>
      </c>
      <c r="DD51" s="89">
        <f>('Inputs  Base0'!$E$118*(1+DD$363))*('Inputs  Base0'!$D$17*'Inputs  Base0'!$G$192)*'Inputs  Base0'!CD$198</f>
        <v>0</v>
      </c>
      <c r="DE51" s="89">
        <f>('Inputs  Base0'!$E$118*(1+DE$363))*('Inputs  Base0'!$D$17*'Inputs  Base0'!$G$192)*'Inputs  Base0'!CE$198</f>
        <v>0</v>
      </c>
      <c r="DF51" s="89">
        <f>('Inputs  Base0'!$E$118*(1+DF$363))*('Inputs  Base0'!$D$17*'Inputs  Base0'!$G$192)*'Inputs  Base0'!CF$198</f>
        <v>0</v>
      </c>
      <c r="DG51" s="89">
        <f>('Inputs  Base0'!$E$118*(1+DG$363))*('Inputs  Base0'!$D$17*'Inputs  Base0'!$G$192)*'Inputs  Base0'!CG$198</f>
        <v>0</v>
      </c>
      <c r="DH51" s="89">
        <f>('Inputs  Base0'!$E$118*(1+DH$363))*('Inputs  Base0'!$D$17*'Inputs  Base0'!$G$192)*'Inputs  Base0'!CH$198</f>
        <v>0</v>
      </c>
      <c r="DI51" s="89">
        <f>('Inputs  Base0'!$E$118*(1+DI$363))*('Inputs  Base0'!$D$17*'Inputs  Base0'!$G$192)*'Inputs  Base0'!CI$198</f>
        <v>0</v>
      </c>
      <c r="DJ51" s="89">
        <f>('Inputs  Base0'!$E$118*(1+DJ$363))*('Inputs  Base0'!$D$17*'Inputs  Base0'!$G$192)*'Inputs  Base0'!CJ$198</f>
        <v>0</v>
      </c>
      <c r="DK51" s="89">
        <f>('Inputs  Base0'!$E$118*(1+DK$363))*('Inputs  Base0'!$D$17*'Inputs  Base0'!$G$192)*'Inputs  Base0'!CK$198</f>
        <v>0</v>
      </c>
      <c r="DL51" s="89">
        <f>('Inputs  Base0'!$E$118*(1+DL$363))*('Inputs  Base0'!$D$17*'Inputs  Base0'!$G$192)*'Inputs  Base0'!CL$198</f>
        <v>0</v>
      </c>
      <c r="DM51" s="89">
        <f>('Inputs  Base0'!$E$118*(1+DM$363))*('Inputs  Base0'!$D$17*'Inputs  Base0'!$G$192)*'Inputs  Base0'!CM$198</f>
        <v>0</v>
      </c>
      <c r="DN51" s="89">
        <f>('Inputs  Base0'!$E$118*(1+DN$363))*('Inputs  Base0'!$D$17*'Inputs  Base0'!$G$192)*'Inputs  Base0'!CN$198</f>
        <v>0</v>
      </c>
      <c r="DO51" s="89">
        <f>('Inputs  Base0'!$E$118*(1+DO$363))*('Inputs  Base0'!$D$17*'Inputs  Base0'!$G$192)*'Inputs  Base0'!CO$198</f>
        <v>0</v>
      </c>
      <c r="DP51" s="89">
        <f>('Inputs  Base0'!$E$118*(1+DP$363))*('Inputs  Base0'!$D$17*'Inputs  Base0'!$G$192)*'Inputs  Base0'!CP$198</f>
        <v>0</v>
      </c>
    </row>
    <row r="52" spans="1:124" s="189" customFormat="1" ht="14.25" hidden="1" outlineLevel="2">
      <c r="A52" s="212">
        <f>+C52-'Inputs  Base0'!$G$118</f>
        <v>-4.6899999999999959</v>
      </c>
      <c r="B52" s="190" t="str">
        <f>CONCATENATE('Inputs  Base0'!$A$349,'Inputs  Base0'!$B$118)</f>
        <v>unidades vendidas - Dptos PLAN 96</v>
      </c>
      <c r="C52" s="88">
        <f t="shared" si="18"/>
        <v>10.943333333333335</v>
      </c>
      <c r="D52" s="191"/>
      <c r="E52" s="191"/>
      <c r="F52" s="191"/>
      <c r="G52" s="191"/>
      <c r="H52" s="191"/>
      <c r="I52" s="191"/>
      <c r="J52" s="191"/>
      <c r="K52" s="191"/>
      <c r="L52" s="191"/>
      <c r="M52" s="191"/>
      <c r="N52" s="191"/>
      <c r="O52" s="191"/>
      <c r="P52" s="191"/>
      <c r="Q52" s="191"/>
      <c r="R52" s="191"/>
      <c r="S52" s="191"/>
      <c r="T52" s="191"/>
      <c r="U52" s="191"/>
      <c r="V52" s="191"/>
      <c r="W52" s="191"/>
      <c r="X52" s="191"/>
      <c r="Y52" s="191"/>
      <c r="Z52" s="191"/>
      <c r="AA52" s="191"/>
      <c r="AB52" s="191"/>
      <c r="AC52" s="89">
        <f>HLOOKUP(AC$3,'Inputs  Base0'!$C$197:$BJ$198,2)*'Inputs  Base0'!$G$118</f>
        <v>0.36477777777777776</v>
      </c>
      <c r="AD52" s="89">
        <f>HLOOKUP(AD$3,'Inputs  Base0'!$C$197:$BJ$198,2)*'Inputs  Base0'!$G$118</f>
        <v>0.36477777777777776</v>
      </c>
      <c r="AE52" s="89">
        <f>HLOOKUP(AE$3,'Inputs  Base0'!$C$197:$BJ$198,2)*'Inputs  Base0'!$G$118</f>
        <v>0.36477777777777776</v>
      </c>
      <c r="AF52" s="89">
        <f>HLOOKUP(AF$3,'Inputs  Base0'!$C$197:$BJ$198,2)*'Inputs  Base0'!$G$118</f>
        <v>0.36477777777777776</v>
      </c>
      <c r="AG52" s="89">
        <f>HLOOKUP(AG$3,'Inputs  Base0'!$C$197:$BJ$198,2)*'Inputs  Base0'!$G$118</f>
        <v>0.36477777777777776</v>
      </c>
      <c r="AH52" s="89">
        <f>HLOOKUP(AH$3,'Inputs  Base0'!$C$197:$BJ$198,2)*'Inputs  Base0'!$G$118</f>
        <v>0.36477777777777776</v>
      </c>
      <c r="AI52" s="89">
        <f>HLOOKUP(AI$3,'Inputs  Base0'!$C$197:$BJ$198,2)*'Inputs  Base0'!$G$118</f>
        <v>0.31266666666666665</v>
      </c>
      <c r="AJ52" s="89">
        <f>HLOOKUP(AJ$3,'Inputs  Base0'!$C$197:$BJ$198,2)*'Inputs  Base0'!$G$118</f>
        <v>0.31266666666666665</v>
      </c>
      <c r="AK52" s="89">
        <f>HLOOKUP(AK$3,'Inputs  Base0'!$C$197:$BJ$198,2)*'Inputs  Base0'!$G$118</f>
        <v>0.31266666666666665</v>
      </c>
      <c r="AL52" s="89">
        <f>HLOOKUP(AL$3,'Inputs  Base0'!$C$197:$BJ$198,2)*'Inputs  Base0'!$G$118</f>
        <v>0.31266666666666665</v>
      </c>
      <c r="AM52" s="89">
        <f>HLOOKUP(AM$3,'Inputs  Base0'!$C$197:$BJ$198,2)*'Inputs  Base0'!$G$118</f>
        <v>0.31266666666666665</v>
      </c>
      <c r="AN52" s="89">
        <f>HLOOKUP(AN$3,'Inputs  Base0'!$C$197:$BJ$198,2)*'Inputs  Base0'!$G$118</f>
        <v>0.31266666666666665</v>
      </c>
      <c r="AO52" s="89">
        <f>HLOOKUP(AO$3,'Inputs  Base0'!$C$197:$BJ$198,2)*'Inputs  Base0'!$G$118</f>
        <v>0.26055555555555554</v>
      </c>
      <c r="AP52" s="89">
        <f>HLOOKUP(AP$3,'Inputs  Base0'!$C$197:$BJ$198,2)*'Inputs  Base0'!$G$118</f>
        <v>0.26055555555555554</v>
      </c>
      <c r="AQ52" s="89">
        <f>HLOOKUP(AQ$3,'Inputs  Base0'!$C$197:$BJ$198,2)*'Inputs  Base0'!$G$118</f>
        <v>0.26055555555555554</v>
      </c>
      <c r="AR52" s="89">
        <f>HLOOKUP(AR$3,'Inputs  Base0'!$C$197:$BJ$198,2)*'Inputs  Base0'!$G$118</f>
        <v>0.26055555555555554</v>
      </c>
      <c r="AS52" s="89">
        <f>HLOOKUP(AS$3,'Inputs  Base0'!$C$197:$BJ$198,2)*'Inputs  Base0'!$G$118</f>
        <v>0.26055555555555554</v>
      </c>
      <c r="AT52" s="89">
        <f>HLOOKUP(AT$3,'Inputs  Base0'!$C$197:$BJ$198,2)*'Inputs  Base0'!$G$118</f>
        <v>0.26055555555555554</v>
      </c>
      <c r="AU52" s="89">
        <f>HLOOKUP(AU$3,'Inputs  Base0'!$C$197:$BJ$198,2)*'Inputs  Base0'!$G$118</f>
        <v>0.31266666666666665</v>
      </c>
      <c r="AV52" s="89">
        <f>HLOOKUP(AV$3,'Inputs  Base0'!$C$197:$BJ$198,2)*'Inputs  Base0'!$G$118</f>
        <v>0.31266666666666665</v>
      </c>
      <c r="AW52" s="89">
        <f>HLOOKUP(AW$3,'Inputs  Base0'!$C$197:$BJ$198,2)*'Inputs  Base0'!$G$118</f>
        <v>0.31266666666666665</v>
      </c>
      <c r="AX52" s="89">
        <f>HLOOKUP(AX$3,'Inputs  Base0'!$C$197:$BJ$198,2)*'Inputs  Base0'!$G$118</f>
        <v>0.31266666666666665</v>
      </c>
      <c r="AY52" s="89">
        <f>HLOOKUP(AY$3,'Inputs  Base0'!$C$197:$BJ$198,2)*'Inputs  Base0'!$G$118</f>
        <v>0.31266666666666665</v>
      </c>
      <c r="AZ52" s="89">
        <f>HLOOKUP(AZ$3,'Inputs  Base0'!$C$197:$BJ$198,2)*'Inputs  Base0'!$G$118</f>
        <v>0.31266666666666665</v>
      </c>
      <c r="BA52" s="89">
        <f>HLOOKUP(BA$3,'Inputs  Base0'!$C$197:$BJ$198,2)*'Inputs  Base0'!$G$118</f>
        <v>0.31266666666666665</v>
      </c>
      <c r="BB52" s="89">
        <f>HLOOKUP(BB$3,'Inputs  Base0'!$C$197:$BJ$198,2)*'Inputs  Base0'!$G$118</f>
        <v>0.31266666666666665</v>
      </c>
      <c r="BC52" s="89">
        <f>HLOOKUP(BC$3,'Inputs  Base0'!$C$197:$BJ$198,2)*'Inputs  Base0'!$G$118</f>
        <v>0.31266666666666665</v>
      </c>
      <c r="BD52" s="89">
        <f>HLOOKUP(BD$3,'Inputs  Base0'!$C$197:$BJ$198,2)*'Inputs  Base0'!$G$118</f>
        <v>0.31266666666666665</v>
      </c>
      <c r="BE52" s="89">
        <f>HLOOKUP(BE$3,'Inputs  Base0'!$C$197:$BJ$198,2)*'Inputs  Base0'!$G$118</f>
        <v>0.31266666666666665</v>
      </c>
      <c r="BF52" s="89">
        <f>HLOOKUP(BF$3,'Inputs  Base0'!$C$197:$BJ$198,2)*'Inputs  Base0'!$G$118</f>
        <v>0.31266666666666665</v>
      </c>
      <c r="BG52" s="89">
        <f>HLOOKUP(BG$3,'Inputs  Base0'!$C$197:$BJ$198,2)*'Inputs  Base0'!$G$118</f>
        <v>0.26055555555555554</v>
      </c>
      <c r="BH52" s="89">
        <f>HLOOKUP(BH$3,'Inputs  Base0'!$C$197:$BJ$198,2)*'Inputs  Base0'!$G$118</f>
        <v>0.26055555555555554</v>
      </c>
      <c r="BI52" s="89">
        <f>HLOOKUP(BI$3,'Inputs  Base0'!$C$197:$BJ$198,2)*'Inputs  Base0'!$G$118</f>
        <v>0.26055555555555554</v>
      </c>
      <c r="BJ52" s="89">
        <f>HLOOKUP(BJ$3,'Inputs  Base0'!$C$197:$BJ$198,2)*'Inputs  Base0'!$G$118</f>
        <v>0.26055555555555554</v>
      </c>
      <c r="BK52" s="89">
        <f>HLOOKUP(BK$3,'Inputs  Base0'!$C$197:$BJ$198,2)*'Inputs  Base0'!$G$118</f>
        <v>0.26055555555555554</v>
      </c>
      <c r="BL52" s="89">
        <f>HLOOKUP(BL$3,'Inputs  Base0'!$C$197:$BJ$198,2)*'Inputs  Base0'!$G$118</f>
        <v>0.26055555555555554</v>
      </c>
      <c r="BM52" s="89">
        <f>HLOOKUP(BM$3,'Inputs  Base0'!$C$197:$BJ$198,2)*'Inputs  Base0'!$G$118</f>
        <v>0</v>
      </c>
      <c r="BN52" s="89">
        <f>HLOOKUP(BN$3,'Inputs  Base0'!$C$197:$BJ$198,2)*'Inputs  Base0'!$G$118</f>
        <v>0</v>
      </c>
      <c r="BO52" s="89">
        <f>HLOOKUP(BO$3,'Inputs  Base0'!$C$197:$BJ$198,2)*'Inputs  Base0'!$G$118</f>
        <v>0</v>
      </c>
      <c r="BP52" s="89">
        <f>HLOOKUP(BP$3,'Inputs  Base0'!$C$197:$BJ$198,2)*'Inputs  Base0'!$G$118</f>
        <v>0</v>
      </c>
      <c r="BQ52" s="89">
        <f>HLOOKUP(BQ$3,'Inputs  Base0'!$C$197:$BJ$198,2)*'Inputs  Base0'!$G$118</f>
        <v>0</v>
      </c>
      <c r="BR52" s="89">
        <f>HLOOKUP(BR$3,'Inputs  Base0'!$C$197:$BJ$198,2)*'Inputs  Base0'!$G$118</f>
        <v>0</v>
      </c>
      <c r="BS52" s="89">
        <f>HLOOKUP(BS$3,'Inputs  Base0'!$C$197:$BJ$198,2)*'Inputs  Base0'!$G$118</f>
        <v>0</v>
      </c>
      <c r="BT52" s="89">
        <f>HLOOKUP(BT$3,'Inputs  Base0'!$C$197:$BJ$198,2)*'Inputs  Base0'!$G$118</f>
        <v>0</v>
      </c>
      <c r="BU52" s="89">
        <f>HLOOKUP(BU$3,'Inputs  Base0'!$C$197:$BJ$198,2)*'Inputs  Base0'!$G$118</f>
        <v>0</v>
      </c>
      <c r="BV52" s="89">
        <f>HLOOKUP(BV$3,'Inputs  Base0'!$C$197:$BJ$198,2)*'Inputs  Base0'!$G$118</f>
        <v>0</v>
      </c>
      <c r="BW52" s="89">
        <f>HLOOKUP(BW$3,'Inputs  Base0'!$C$197:$BJ$198,2)*'Inputs  Base0'!$G$118</f>
        <v>0</v>
      </c>
      <c r="BX52" s="89">
        <f>HLOOKUP(BX$3,'Inputs  Base0'!$C$197:$BJ$198,2)*'Inputs  Base0'!$G$118</f>
        <v>0</v>
      </c>
      <c r="BY52" s="89">
        <f>HLOOKUP(BY$3,'Inputs  Base0'!$C$197:$BJ$198,2)*'Inputs  Base0'!$G$118</f>
        <v>0</v>
      </c>
      <c r="BZ52" s="89">
        <f>HLOOKUP(BZ$3,'Inputs  Base0'!$C$197:$BJ$198,2)*'Inputs  Base0'!$G$118</f>
        <v>0</v>
      </c>
      <c r="CA52" s="89">
        <f>HLOOKUP(CA$3,'Inputs  Base0'!$C$197:$BJ$198,2)*'Inputs  Base0'!$G$118</f>
        <v>0</v>
      </c>
      <c r="CB52" s="89">
        <f>HLOOKUP(CB$3,'Inputs  Base0'!$C$197:$BJ$198,2)*'Inputs  Base0'!$G$118</f>
        <v>0</v>
      </c>
      <c r="CC52" s="89">
        <f>HLOOKUP(CC$3,'Inputs  Base0'!$C$197:$BJ$198,2)*'Inputs  Base0'!$G$118</f>
        <v>0</v>
      </c>
      <c r="CD52" s="89">
        <f>HLOOKUP(CD$3,'Inputs  Base0'!$C$197:$BJ$198,2)*'Inputs  Base0'!$G$118</f>
        <v>0</v>
      </c>
      <c r="CE52" s="89">
        <f>HLOOKUP(CE$3,'Inputs  Base0'!$C$197:$BJ$198,2)*'Inputs  Base0'!$G$118</f>
        <v>0</v>
      </c>
      <c r="CF52" s="89">
        <f>HLOOKUP(CF$3,'Inputs  Base0'!$C$197:$BJ$198,2)*'Inputs  Base0'!$G$118</f>
        <v>0</v>
      </c>
      <c r="CG52" s="89">
        <f>HLOOKUP(CG$3,'Inputs  Base0'!$C$197:$BJ$198,2)*'Inputs  Base0'!$G$118</f>
        <v>0</v>
      </c>
      <c r="CH52" s="89">
        <f>HLOOKUP(CH$3,'Inputs  Base0'!$C$197:$BJ$198,2)*'Inputs  Base0'!$G$118</f>
        <v>0</v>
      </c>
      <c r="CI52" s="89">
        <f>HLOOKUP(CI$3,'Inputs  Base0'!$C$197:$BJ$198,2)*'Inputs  Base0'!$G$118</f>
        <v>0</v>
      </c>
      <c r="CJ52" s="89">
        <f>HLOOKUP(CJ$3,'Inputs  Base0'!$C$197:$BJ$198,2)*'Inputs  Base0'!$G$118</f>
        <v>0</v>
      </c>
      <c r="CK52" s="89">
        <f>HLOOKUP(CK$3,'Inputs  Base0'!$C$197:$BJ$198,2)*'Inputs  Base0'!$G$118</f>
        <v>0</v>
      </c>
      <c r="CL52" s="89">
        <f>HLOOKUP(CL$3,'Inputs  Base0'!$C$197:$BJ$198,2)*'Inputs  Base0'!$G$118</f>
        <v>0</v>
      </c>
      <c r="CM52" s="89">
        <f>HLOOKUP(CM$3,'Inputs  Base0'!$C$197:$BJ$198,2)*'Inputs  Base0'!$G$118</f>
        <v>0</v>
      </c>
      <c r="CN52" s="89">
        <f>HLOOKUP(CN$3,'Inputs  Base0'!$C$197:$BJ$198,2)*'Inputs  Base0'!$G$118</f>
        <v>0</v>
      </c>
      <c r="CO52" s="89">
        <f>HLOOKUP(CO$3,'Inputs  Base0'!$C$197:$BJ$198,2)*'Inputs  Base0'!$G$118</f>
        <v>0</v>
      </c>
      <c r="CP52" s="89">
        <f>HLOOKUP(CP$3,'Inputs  Base0'!$C$197:$BJ$198,2)*'Inputs  Base0'!$G$118</f>
        <v>0</v>
      </c>
      <c r="CQ52" s="89">
        <f>HLOOKUP(CQ$3,'Inputs  Base0'!$C$197:$BJ$198,2)*'Inputs  Base0'!$G$118</f>
        <v>0</v>
      </c>
      <c r="CR52" s="89">
        <f>HLOOKUP(CR$3,'Inputs  Base0'!$C$197:$BJ$198,2)*'Inputs  Base0'!$G$118</f>
        <v>0</v>
      </c>
      <c r="CS52" s="89">
        <f>HLOOKUP(CS$3,'Inputs  Base0'!$C$197:$BJ$198,2)*'Inputs  Base0'!$G$118</f>
        <v>0</v>
      </c>
      <c r="CT52" s="89">
        <f>HLOOKUP(CT$3,'Inputs  Base0'!$C$197:$BJ$198,2)*'Inputs  Base0'!$G$118</f>
        <v>0</v>
      </c>
      <c r="CU52" s="89">
        <f>HLOOKUP(CU$3,'Inputs  Base0'!$C$197:$BJ$198,2)*'Inputs  Base0'!$G$118</f>
        <v>0</v>
      </c>
      <c r="CV52" s="89">
        <f>HLOOKUP(CV$3,'Inputs  Base0'!$C$197:$BJ$198,2)*'Inputs  Base0'!$G$118</f>
        <v>0</v>
      </c>
      <c r="CW52" s="89">
        <f>HLOOKUP(CW$3,'Inputs  Base0'!$C$197:$BJ$198,2)*'Inputs  Base0'!$G$118</f>
        <v>0</v>
      </c>
      <c r="CX52" s="89">
        <f>HLOOKUP(CX$3,'Inputs  Base0'!$C$197:$BJ$198,2)*'Inputs  Base0'!$G$118</f>
        <v>0</v>
      </c>
      <c r="CY52" s="89">
        <f>HLOOKUP(CY$3,'Inputs  Base0'!$C$197:$BJ$198,2)*'Inputs  Base0'!$G$118</f>
        <v>0</v>
      </c>
      <c r="CZ52" s="89">
        <f>HLOOKUP(CZ$3,'Inputs  Base0'!$C$197:$BJ$198,2)*'Inputs  Base0'!$G$118</f>
        <v>0</v>
      </c>
      <c r="DA52" s="89">
        <f>HLOOKUP(DA$3,'Inputs  Base0'!$C$197:$BJ$198,2)*'Inputs  Base0'!$G$118</f>
        <v>0</v>
      </c>
      <c r="DB52" s="89">
        <f>HLOOKUP(DB$3,'Inputs  Base0'!$C$197:$BJ$198,2)*'Inputs  Base0'!$G$118</f>
        <v>0</v>
      </c>
      <c r="DC52" s="89">
        <f>HLOOKUP(DC$3,'Inputs  Base0'!$C$197:$BJ$198,2)*'Inputs  Base0'!$G$118</f>
        <v>0</v>
      </c>
      <c r="DD52" s="89">
        <f>HLOOKUP(DD$3,'Inputs  Base0'!$C$197:$BJ$198,2)*'Inputs  Base0'!$G$118</f>
        <v>0</v>
      </c>
      <c r="DE52" s="89">
        <f>HLOOKUP(DE$3,'Inputs  Base0'!$C$197:$BJ$198,2)*'Inputs  Base0'!$G$118</f>
        <v>0</v>
      </c>
      <c r="DF52" s="89">
        <f>HLOOKUP(DF$3,'Inputs  Base0'!$C$197:$BJ$198,2)*'Inputs  Base0'!$G$118</f>
        <v>0</v>
      </c>
      <c r="DG52" s="89">
        <f>HLOOKUP(DG$3,'Inputs  Base0'!$C$197:$BJ$198,2)*'Inputs  Base0'!$G$118</f>
        <v>0</v>
      </c>
      <c r="DH52" s="89">
        <f>HLOOKUP(DH$3,'Inputs  Base0'!$C$197:$BJ$198,2)*'Inputs  Base0'!$G$118</f>
        <v>0</v>
      </c>
      <c r="DI52" s="89">
        <f>HLOOKUP(DI$3,'Inputs  Base0'!$C$197:$BJ$198,2)*'Inputs  Base0'!$G$118</f>
        <v>0</v>
      </c>
      <c r="DJ52" s="89">
        <f>HLOOKUP(DJ$3,'Inputs  Base0'!$C$197:$BJ$198,2)*'Inputs  Base0'!$G$118</f>
        <v>0</v>
      </c>
      <c r="DK52" s="89">
        <f>HLOOKUP(DK$3,'Inputs  Base0'!$C$197:$BJ$198,2)*'Inputs  Base0'!$G$118</f>
        <v>0</v>
      </c>
      <c r="DL52" s="89">
        <f>HLOOKUP(DL$3,'Inputs  Base0'!$C$197:$BJ$198,2)*'Inputs  Base0'!$G$118</f>
        <v>0</v>
      </c>
      <c r="DM52" s="89">
        <f>HLOOKUP(DM$3,'Inputs  Base0'!$C$197:$BJ$198,2)*'Inputs  Base0'!$G$118</f>
        <v>0</v>
      </c>
      <c r="DN52" s="89">
        <f>HLOOKUP(DN$3,'Inputs  Base0'!$C$197:$BJ$198,2)*'Inputs  Base0'!$G$118</f>
        <v>0</v>
      </c>
      <c r="DO52" s="89">
        <f>HLOOKUP(DO$3,'Inputs  Base0'!$C$197:$BJ$198,2)*'Inputs  Base0'!$G$118</f>
        <v>0</v>
      </c>
      <c r="DP52" s="89">
        <f>HLOOKUP(DP$3,'Inputs  Base0'!$C$197:$BJ$198,2)*'Inputs  Base0'!$G$118</f>
        <v>0</v>
      </c>
    </row>
    <row r="53" spans="1:124" s="189" customFormat="1" ht="14.25" hidden="1" outlineLevel="2">
      <c r="A53" s="212">
        <f>+C53-'Inputs  Base0'!$H$118</f>
        <v>-279.20585000000005</v>
      </c>
      <c r="B53" s="190" t="str">
        <f>CONCATENATE('Inputs  Base0'!$A$350,'Inputs  Base0'!$B$118)</f>
        <v>m2 vendidos - Dptos PLAN 96</v>
      </c>
      <c r="C53" s="88">
        <f t="shared" si="18"/>
        <v>651.48031666666702</v>
      </c>
      <c r="D53" s="191"/>
      <c r="E53" s="191"/>
      <c r="F53" s="191"/>
      <c r="G53" s="191"/>
      <c r="H53" s="191"/>
      <c r="I53" s="191"/>
      <c r="J53" s="191"/>
      <c r="K53" s="191"/>
      <c r="L53" s="191"/>
      <c r="M53" s="191"/>
      <c r="N53" s="191"/>
      <c r="O53" s="191"/>
      <c r="P53" s="191"/>
      <c r="Q53" s="191"/>
      <c r="R53" s="191"/>
      <c r="S53" s="191"/>
      <c r="T53" s="191"/>
      <c r="U53" s="191"/>
      <c r="V53" s="191"/>
      <c r="W53" s="191"/>
      <c r="X53" s="191"/>
      <c r="Y53" s="191"/>
      <c r="Z53" s="191"/>
      <c r="AA53" s="191"/>
      <c r="AB53" s="191"/>
      <c r="AC53" s="89">
        <f>HLOOKUP(AC$3,'Inputs  Base0'!$C$197:$BJ$198,2)*'Inputs  Base0'!$H$118</f>
        <v>21.716010555555567</v>
      </c>
      <c r="AD53" s="89">
        <f>HLOOKUP(AD$3,'Inputs  Base0'!$C$197:$BJ$198,2)*'Inputs  Base0'!$H$118</f>
        <v>21.716010555555567</v>
      </c>
      <c r="AE53" s="89">
        <f>HLOOKUP(AE$3,'Inputs  Base0'!$C$197:$BJ$198,2)*'Inputs  Base0'!$H$118</f>
        <v>21.716010555555567</v>
      </c>
      <c r="AF53" s="89">
        <f>HLOOKUP(AF$3,'Inputs  Base0'!$C$197:$BJ$198,2)*'Inputs  Base0'!$H$118</f>
        <v>21.716010555555567</v>
      </c>
      <c r="AG53" s="89">
        <f>HLOOKUP(AG$3,'Inputs  Base0'!$C$197:$BJ$198,2)*'Inputs  Base0'!$H$118</f>
        <v>21.716010555555567</v>
      </c>
      <c r="AH53" s="89">
        <f>HLOOKUP(AH$3,'Inputs  Base0'!$C$197:$BJ$198,2)*'Inputs  Base0'!$H$118</f>
        <v>21.716010555555567</v>
      </c>
      <c r="AI53" s="89">
        <f>HLOOKUP(AI$3,'Inputs  Base0'!$C$197:$BJ$198,2)*'Inputs  Base0'!$H$118</f>
        <v>18.613723333333343</v>
      </c>
      <c r="AJ53" s="89">
        <f>HLOOKUP(AJ$3,'Inputs  Base0'!$C$197:$BJ$198,2)*'Inputs  Base0'!$H$118</f>
        <v>18.613723333333343</v>
      </c>
      <c r="AK53" s="89">
        <f>HLOOKUP(AK$3,'Inputs  Base0'!$C$197:$BJ$198,2)*'Inputs  Base0'!$H$118</f>
        <v>18.613723333333343</v>
      </c>
      <c r="AL53" s="89">
        <f>HLOOKUP(AL$3,'Inputs  Base0'!$C$197:$BJ$198,2)*'Inputs  Base0'!$H$118</f>
        <v>18.613723333333343</v>
      </c>
      <c r="AM53" s="89">
        <f>HLOOKUP(AM$3,'Inputs  Base0'!$C$197:$BJ$198,2)*'Inputs  Base0'!$H$118</f>
        <v>18.613723333333343</v>
      </c>
      <c r="AN53" s="89">
        <f>HLOOKUP(AN$3,'Inputs  Base0'!$C$197:$BJ$198,2)*'Inputs  Base0'!$H$118</f>
        <v>18.613723333333343</v>
      </c>
      <c r="AO53" s="89">
        <f>HLOOKUP(AO$3,'Inputs  Base0'!$C$197:$BJ$198,2)*'Inputs  Base0'!$H$118</f>
        <v>15.511436111111118</v>
      </c>
      <c r="AP53" s="89">
        <f>HLOOKUP(AP$3,'Inputs  Base0'!$C$197:$BJ$198,2)*'Inputs  Base0'!$H$118</f>
        <v>15.511436111111118</v>
      </c>
      <c r="AQ53" s="89">
        <f>HLOOKUP(AQ$3,'Inputs  Base0'!$C$197:$BJ$198,2)*'Inputs  Base0'!$H$118</f>
        <v>15.511436111111118</v>
      </c>
      <c r="AR53" s="89">
        <f>HLOOKUP(AR$3,'Inputs  Base0'!$C$197:$BJ$198,2)*'Inputs  Base0'!$H$118</f>
        <v>15.511436111111118</v>
      </c>
      <c r="AS53" s="89">
        <f>HLOOKUP(AS$3,'Inputs  Base0'!$C$197:$BJ$198,2)*'Inputs  Base0'!$H$118</f>
        <v>15.511436111111118</v>
      </c>
      <c r="AT53" s="89">
        <f>HLOOKUP(AT$3,'Inputs  Base0'!$C$197:$BJ$198,2)*'Inputs  Base0'!$H$118</f>
        <v>15.511436111111118</v>
      </c>
      <c r="AU53" s="89">
        <f>HLOOKUP(AU$3,'Inputs  Base0'!$C$197:$BJ$198,2)*'Inputs  Base0'!$H$118</f>
        <v>18.613723333333343</v>
      </c>
      <c r="AV53" s="89">
        <f>HLOOKUP(AV$3,'Inputs  Base0'!$C$197:$BJ$198,2)*'Inputs  Base0'!$H$118</f>
        <v>18.613723333333343</v>
      </c>
      <c r="AW53" s="89">
        <f>HLOOKUP(AW$3,'Inputs  Base0'!$C$197:$BJ$198,2)*'Inputs  Base0'!$H$118</f>
        <v>18.613723333333343</v>
      </c>
      <c r="AX53" s="89">
        <f>HLOOKUP(AX$3,'Inputs  Base0'!$C$197:$BJ$198,2)*'Inputs  Base0'!$H$118</f>
        <v>18.613723333333343</v>
      </c>
      <c r="AY53" s="89">
        <f>HLOOKUP(AY$3,'Inputs  Base0'!$C$197:$BJ$198,2)*'Inputs  Base0'!$H$118</f>
        <v>18.613723333333343</v>
      </c>
      <c r="AZ53" s="89">
        <f>HLOOKUP(AZ$3,'Inputs  Base0'!$C$197:$BJ$198,2)*'Inputs  Base0'!$H$118</f>
        <v>18.613723333333343</v>
      </c>
      <c r="BA53" s="89">
        <f>HLOOKUP(BA$3,'Inputs  Base0'!$C$197:$BJ$198,2)*'Inputs  Base0'!$H$118</f>
        <v>18.613723333333343</v>
      </c>
      <c r="BB53" s="89">
        <f>HLOOKUP(BB$3,'Inputs  Base0'!$C$197:$BJ$198,2)*'Inputs  Base0'!$H$118</f>
        <v>18.613723333333343</v>
      </c>
      <c r="BC53" s="89">
        <f>HLOOKUP(BC$3,'Inputs  Base0'!$C$197:$BJ$198,2)*'Inputs  Base0'!$H$118</f>
        <v>18.613723333333343</v>
      </c>
      <c r="BD53" s="89">
        <f>HLOOKUP(BD$3,'Inputs  Base0'!$C$197:$BJ$198,2)*'Inputs  Base0'!$H$118</f>
        <v>18.613723333333343</v>
      </c>
      <c r="BE53" s="89">
        <f>HLOOKUP(BE$3,'Inputs  Base0'!$C$197:$BJ$198,2)*'Inputs  Base0'!$H$118</f>
        <v>18.613723333333343</v>
      </c>
      <c r="BF53" s="89">
        <f>HLOOKUP(BF$3,'Inputs  Base0'!$C$197:$BJ$198,2)*'Inputs  Base0'!$H$118</f>
        <v>18.613723333333343</v>
      </c>
      <c r="BG53" s="89">
        <f>HLOOKUP(BG$3,'Inputs  Base0'!$C$197:$BJ$198,2)*'Inputs  Base0'!$H$118</f>
        <v>15.511436111111118</v>
      </c>
      <c r="BH53" s="89">
        <f>HLOOKUP(BH$3,'Inputs  Base0'!$C$197:$BJ$198,2)*'Inputs  Base0'!$H$118</f>
        <v>15.511436111111118</v>
      </c>
      <c r="BI53" s="89">
        <f>HLOOKUP(BI$3,'Inputs  Base0'!$C$197:$BJ$198,2)*'Inputs  Base0'!$H$118</f>
        <v>15.511436111111118</v>
      </c>
      <c r="BJ53" s="89">
        <f>HLOOKUP(BJ$3,'Inputs  Base0'!$C$197:$BJ$198,2)*'Inputs  Base0'!$H$118</f>
        <v>15.511436111111118</v>
      </c>
      <c r="BK53" s="89">
        <f>HLOOKUP(BK$3,'Inputs  Base0'!$C$197:$BJ$198,2)*'Inputs  Base0'!$H$118</f>
        <v>15.511436111111118</v>
      </c>
      <c r="BL53" s="89">
        <f>HLOOKUP(BL$3,'Inputs  Base0'!$C$197:$BJ$198,2)*'Inputs  Base0'!$H$118</f>
        <v>15.511436111111118</v>
      </c>
      <c r="BM53" s="89">
        <f>HLOOKUP(BM$3,'Inputs  Base0'!$C$197:$BJ$198,2)*'Inputs  Base0'!$H$118</f>
        <v>0</v>
      </c>
      <c r="BN53" s="89">
        <f>HLOOKUP(BN$3,'Inputs  Base0'!$C$197:$BJ$198,2)*'Inputs  Base0'!$H$118</f>
        <v>0</v>
      </c>
      <c r="BO53" s="89">
        <f>HLOOKUP(BO$3,'Inputs  Base0'!$C$197:$BJ$198,2)*'Inputs  Base0'!$H$118</f>
        <v>0</v>
      </c>
      <c r="BP53" s="89">
        <f>HLOOKUP(BP$3,'Inputs  Base0'!$C$197:$BJ$198,2)*'Inputs  Base0'!$H$118</f>
        <v>0</v>
      </c>
      <c r="BQ53" s="89">
        <f>HLOOKUP(BQ$3,'Inputs  Base0'!$C$197:$BJ$198,2)*'Inputs  Base0'!$H$118</f>
        <v>0</v>
      </c>
      <c r="BR53" s="89">
        <f>HLOOKUP(BR$3,'Inputs  Base0'!$C$197:$BJ$198,2)*'Inputs  Base0'!$H$118</f>
        <v>0</v>
      </c>
      <c r="BS53" s="89">
        <f>HLOOKUP(BS$3,'Inputs  Base0'!$C$197:$BJ$198,2)*'Inputs  Base0'!$H$118</f>
        <v>0</v>
      </c>
      <c r="BT53" s="89">
        <f>HLOOKUP(BT$3,'Inputs  Base0'!$C$197:$BJ$198,2)*'Inputs  Base0'!$H$118</f>
        <v>0</v>
      </c>
      <c r="BU53" s="89">
        <f>HLOOKUP(BU$3,'Inputs  Base0'!$C$197:$BJ$198,2)*'Inputs  Base0'!$H$118</f>
        <v>0</v>
      </c>
      <c r="BV53" s="89">
        <f>HLOOKUP(BV$3,'Inputs  Base0'!$C$197:$BJ$198,2)*'Inputs  Base0'!$H$118</f>
        <v>0</v>
      </c>
      <c r="BW53" s="89">
        <f>HLOOKUP(BW$3,'Inputs  Base0'!$C$197:$BJ$198,2)*'Inputs  Base0'!$H$118</f>
        <v>0</v>
      </c>
      <c r="BX53" s="89">
        <f>HLOOKUP(BX$3,'Inputs  Base0'!$C$197:$BJ$198,2)*'Inputs  Base0'!$H$118</f>
        <v>0</v>
      </c>
      <c r="BY53" s="89">
        <f>HLOOKUP(BY$3,'Inputs  Base0'!$C$197:$BJ$198,2)*'Inputs  Base0'!$H$118</f>
        <v>0</v>
      </c>
      <c r="BZ53" s="89">
        <f>HLOOKUP(BZ$3,'Inputs  Base0'!$C$197:$BJ$198,2)*'Inputs  Base0'!$H$118</f>
        <v>0</v>
      </c>
      <c r="CA53" s="89">
        <f>HLOOKUP(CA$3,'Inputs  Base0'!$C$197:$BJ$198,2)*'Inputs  Base0'!$H$118</f>
        <v>0</v>
      </c>
      <c r="CB53" s="89">
        <f>HLOOKUP(CB$3,'Inputs  Base0'!$C$197:$BJ$198,2)*'Inputs  Base0'!$H$118</f>
        <v>0</v>
      </c>
      <c r="CC53" s="89">
        <f>HLOOKUP(CC$3,'Inputs  Base0'!$C$197:$BJ$198,2)*'Inputs  Base0'!$H$118</f>
        <v>0</v>
      </c>
      <c r="CD53" s="89">
        <f>HLOOKUP(CD$3,'Inputs  Base0'!$C$197:$BJ$198,2)*'Inputs  Base0'!$H$118</f>
        <v>0</v>
      </c>
      <c r="CE53" s="89">
        <f>HLOOKUP(CE$3,'Inputs  Base0'!$C$197:$BJ$198,2)*'Inputs  Base0'!$H$118</f>
        <v>0</v>
      </c>
      <c r="CF53" s="89">
        <f>HLOOKUP(CF$3,'Inputs  Base0'!$C$197:$BJ$198,2)*'Inputs  Base0'!$H$118</f>
        <v>0</v>
      </c>
      <c r="CG53" s="89">
        <f>HLOOKUP(CG$3,'Inputs  Base0'!$C$197:$BJ$198,2)*'Inputs  Base0'!$H$118</f>
        <v>0</v>
      </c>
      <c r="CH53" s="89">
        <f>HLOOKUP(CH$3,'Inputs  Base0'!$C$197:$BJ$198,2)*'Inputs  Base0'!$H$118</f>
        <v>0</v>
      </c>
      <c r="CI53" s="89">
        <f>HLOOKUP(CI$3,'Inputs  Base0'!$C$197:$BJ$198,2)*'Inputs  Base0'!$H$118</f>
        <v>0</v>
      </c>
      <c r="CJ53" s="89">
        <f>HLOOKUP(CJ$3,'Inputs  Base0'!$C$197:$BJ$198,2)*'Inputs  Base0'!$H$118</f>
        <v>0</v>
      </c>
      <c r="CK53" s="89">
        <f>HLOOKUP(CK$3,'Inputs  Base0'!$C$197:$BJ$198,2)*'Inputs  Base0'!$H$118</f>
        <v>0</v>
      </c>
      <c r="CL53" s="89">
        <f>HLOOKUP(CL$3,'Inputs  Base0'!$C$197:$BJ$198,2)*'Inputs  Base0'!$H$118</f>
        <v>0</v>
      </c>
      <c r="CM53" s="89">
        <f>HLOOKUP(CM$3,'Inputs  Base0'!$C$197:$BJ$198,2)*'Inputs  Base0'!$H$118</f>
        <v>0</v>
      </c>
      <c r="CN53" s="89">
        <f>HLOOKUP(CN$3,'Inputs  Base0'!$C$197:$BJ$198,2)*'Inputs  Base0'!$H$118</f>
        <v>0</v>
      </c>
      <c r="CO53" s="89">
        <f>HLOOKUP(CO$3,'Inputs  Base0'!$C$197:$BJ$198,2)*'Inputs  Base0'!$H$118</f>
        <v>0</v>
      </c>
      <c r="CP53" s="89">
        <f>HLOOKUP(CP$3,'Inputs  Base0'!$C$197:$BJ$198,2)*'Inputs  Base0'!$H$118</f>
        <v>0</v>
      </c>
      <c r="CQ53" s="89">
        <f>HLOOKUP(CQ$3,'Inputs  Base0'!$C$197:$BJ$198,2)*'Inputs  Base0'!$H$118</f>
        <v>0</v>
      </c>
      <c r="CR53" s="89">
        <f>HLOOKUP(CR$3,'Inputs  Base0'!$C$197:$BJ$198,2)*'Inputs  Base0'!$H$118</f>
        <v>0</v>
      </c>
      <c r="CS53" s="89">
        <f>HLOOKUP(CS$3,'Inputs  Base0'!$C$197:$BJ$198,2)*'Inputs  Base0'!$H$118</f>
        <v>0</v>
      </c>
      <c r="CT53" s="89">
        <f>HLOOKUP(CT$3,'Inputs  Base0'!$C$197:$BJ$198,2)*'Inputs  Base0'!$H$118</f>
        <v>0</v>
      </c>
      <c r="CU53" s="89">
        <f>HLOOKUP(CU$3,'Inputs  Base0'!$C$197:$BJ$198,2)*'Inputs  Base0'!$H$118</f>
        <v>0</v>
      </c>
      <c r="CV53" s="89">
        <f>HLOOKUP(CV$3,'Inputs  Base0'!$C$197:$BJ$198,2)*'Inputs  Base0'!$H$118</f>
        <v>0</v>
      </c>
      <c r="CW53" s="89">
        <f>HLOOKUP(CW$3,'Inputs  Base0'!$C$197:$BJ$198,2)*'Inputs  Base0'!$H$118</f>
        <v>0</v>
      </c>
      <c r="CX53" s="89">
        <f>HLOOKUP(CX$3,'Inputs  Base0'!$C$197:$BJ$198,2)*'Inputs  Base0'!$H$118</f>
        <v>0</v>
      </c>
      <c r="CY53" s="89">
        <f>HLOOKUP(CY$3,'Inputs  Base0'!$C$197:$BJ$198,2)*'Inputs  Base0'!$H$118</f>
        <v>0</v>
      </c>
      <c r="CZ53" s="89">
        <f>HLOOKUP(CZ$3,'Inputs  Base0'!$C$197:$BJ$198,2)*'Inputs  Base0'!$H$118</f>
        <v>0</v>
      </c>
      <c r="DA53" s="89">
        <f>HLOOKUP(DA$3,'Inputs  Base0'!$C$197:$BJ$198,2)*'Inputs  Base0'!$H$118</f>
        <v>0</v>
      </c>
      <c r="DB53" s="89">
        <f>HLOOKUP(DB$3,'Inputs  Base0'!$C$197:$BJ$198,2)*'Inputs  Base0'!$H$118</f>
        <v>0</v>
      </c>
      <c r="DC53" s="89">
        <f>HLOOKUP(DC$3,'Inputs  Base0'!$C$197:$BJ$198,2)*'Inputs  Base0'!$H$118</f>
        <v>0</v>
      </c>
      <c r="DD53" s="89">
        <f>HLOOKUP(DD$3,'Inputs  Base0'!$C$197:$BJ$198,2)*'Inputs  Base0'!$H$118</f>
        <v>0</v>
      </c>
      <c r="DE53" s="89">
        <f>HLOOKUP(DE$3,'Inputs  Base0'!$C$197:$BJ$198,2)*'Inputs  Base0'!$H$118</f>
        <v>0</v>
      </c>
      <c r="DF53" s="89">
        <f>HLOOKUP(DF$3,'Inputs  Base0'!$C$197:$BJ$198,2)*'Inputs  Base0'!$H$118</f>
        <v>0</v>
      </c>
      <c r="DG53" s="89">
        <f>HLOOKUP(DG$3,'Inputs  Base0'!$C$197:$BJ$198,2)*'Inputs  Base0'!$H$118</f>
        <v>0</v>
      </c>
      <c r="DH53" s="89">
        <f>HLOOKUP(DH$3,'Inputs  Base0'!$C$197:$BJ$198,2)*'Inputs  Base0'!$H$118</f>
        <v>0</v>
      </c>
      <c r="DI53" s="89">
        <f>HLOOKUP(DI$3,'Inputs  Base0'!$C$197:$BJ$198,2)*'Inputs  Base0'!$H$118</f>
        <v>0</v>
      </c>
      <c r="DJ53" s="89">
        <f>HLOOKUP(DJ$3,'Inputs  Base0'!$C$197:$BJ$198,2)*'Inputs  Base0'!$H$118</f>
        <v>0</v>
      </c>
      <c r="DK53" s="89">
        <f>HLOOKUP(DK$3,'Inputs  Base0'!$C$197:$BJ$198,2)*'Inputs  Base0'!$H$118</f>
        <v>0</v>
      </c>
      <c r="DL53" s="89">
        <f>HLOOKUP(DL$3,'Inputs  Base0'!$C$197:$BJ$198,2)*'Inputs  Base0'!$H$118</f>
        <v>0</v>
      </c>
      <c r="DM53" s="89">
        <f>HLOOKUP(DM$3,'Inputs  Base0'!$C$197:$BJ$198,2)*'Inputs  Base0'!$H$118</f>
        <v>0</v>
      </c>
      <c r="DN53" s="89">
        <f>HLOOKUP(DN$3,'Inputs  Base0'!$C$197:$BJ$198,2)*'Inputs  Base0'!$H$118</f>
        <v>0</v>
      </c>
      <c r="DO53" s="89">
        <f>HLOOKUP(DO$3,'Inputs  Base0'!$C$197:$BJ$198,2)*'Inputs  Base0'!$H$118</f>
        <v>0</v>
      </c>
      <c r="DP53" s="89">
        <f>HLOOKUP(DP$3,'Inputs  Base0'!$C$197:$BJ$198,2)*'Inputs  Base0'!$H$118</f>
        <v>0</v>
      </c>
    </row>
    <row r="54" spans="1:124" s="189" customFormat="1" ht="14.25" hidden="1" outlineLevel="1" collapsed="1">
      <c r="B54" s="190" t="str">
        <f>CONCATENATE('Inputs  Base0'!$A$351,'Inputs  Base0'!$B$118)</f>
        <v>boleto $ - Dptos PLAN 96</v>
      </c>
      <c r="C54" s="88">
        <f t="shared" si="18"/>
        <v>32074355.688134581</v>
      </c>
      <c r="D54" s="191"/>
      <c r="E54" s="191"/>
      <c r="F54" s="191"/>
      <c r="G54" s="191"/>
      <c r="H54" s="191"/>
      <c r="I54" s="191"/>
      <c r="J54" s="191"/>
      <c r="K54" s="191"/>
      <c r="L54" s="191"/>
      <c r="M54" s="191"/>
      <c r="N54" s="191"/>
      <c r="O54" s="191"/>
      <c r="P54" s="191"/>
      <c r="Q54" s="191"/>
      <c r="R54" s="191"/>
      <c r="S54" s="191"/>
      <c r="T54" s="191"/>
      <c r="U54" s="191"/>
      <c r="V54" s="191"/>
      <c r="W54" s="191"/>
      <c r="X54" s="191"/>
      <c r="Y54" s="191"/>
      <c r="Z54" s="191"/>
      <c r="AA54" s="191"/>
      <c r="AB54" s="191"/>
      <c r="AC54" s="89">
        <f>+AC51*'Inputs  Base0'!$G$150</f>
        <v>983566.73792479828</v>
      </c>
      <c r="AD54" s="89">
        <f>+AD51*'Inputs  Base0'!$G$150</f>
        <v>983566.73792479828</v>
      </c>
      <c r="AE54" s="89">
        <f>+AE51*'Inputs  Base0'!$G$150</f>
        <v>983566.73792479828</v>
      </c>
      <c r="AF54" s="89">
        <f>+AF51*'Inputs  Base0'!$G$150</f>
        <v>983566.73792479828</v>
      </c>
      <c r="AG54" s="89">
        <f>+AG51*'Inputs  Base0'!$G$150</f>
        <v>1069094.2803530416</v>
      </c>
      <c r="AH54" s="89">
        <f>+AH51*'Inputs  Base0'!$G$150</f>
        <v>1069094.2803530416</v>
      </c>
      <c r="AI54" s="89">
        <f>+AI51*'Inputs  Base0'!$G$150</f>
        <v>916366.52601689275</v>
      </c>
      <c r="AJ54" s="89">
        <f>+AJ51*'Inputs  Base0'!$G$150</f>
        <v>916366.52601689275</v>
      </c>
      <c r="AK54" s="89">
        <f>+AK51*'Inputs  Base0'!$G$150</f>
        <v>916366.52601689275</v>
      </c>
      <c r="AL54" s="89">
        <f>+AL51*'Inputs  Base0'!$G$150</f>
        <v>916366.52601689275</v>
      </c>
      <c r="AM54" s="89">
        <f>+AM51*'Inputs  Base0'!$G$150</f>
        <v>916366.52601689275</v>
      </c>
      <c r="AN54" s="89">
        <f>+AN51*'Inputs  Base0'!$G$150</f>
        <v>916366.52601689275</v>
      </c>
      <c r="AO54" s="89">
        <f>+AO51*'Inputs  Base0'!$G$150</f>
        <v>763638.7716807439</v>
      </c>
      <c r="AP54" s="89">
        <f>+AP51*'Inputs  Base0'!$G$150</f>
        <v>763638.7716807439</v>
      </c>
      <c r="AQ54" s="89">
        <f>+AQ51*'Inputs  Base0'!$G$150</f>
        <v>763638.7716807439</v>
      </c>
      <c r="AR54" s="89">
        <f>+AR51*'Inputs  Base0'!$G$150</f>
        <v>763638.7716807439</v>
      </c>
      <c r="AS54" s="89">
        <f>+AS51*'Inputs  Base0'!$G$150</f>
        <v>763638.7716807439</v>
      </c>
      <c r="AT54" s="89">
        <f>+AT51*'Inputs  Base0'!$G$150</f>
        <v>763638.7716807439</v>
      </c>
      <c r="AU54" s="89">
        <f>+AU51*'Inputs  Base0'!$G$150</f>
        <v>916366.52601689275</v>
      </c>
      <c r="AV54" s="89">
        <f>+AV51*'Inputs  Base0'!$G$150</f>
        <v>916366.52601689275</v>
      </c>
      <c r="AW54" s="89">
        <f>+AW51*'Inputs  Base0'!$G$150</f>
        <v>939275.68916731502</v>
      </c>
      <c r="AX54" s="89">
        <f>+AX51*'Inputs  Base0'!$G$150</f>
        <v>939275.68916731502</v>
      </c>
      <c r="AY54" s="89">
        <f>+AY51*'Inputs  Base0'!$G$150</f>
        <v>939275.68916731502</v>
      </c>
      <c r="AZ54" s="89">
        <f>+AZ51*'Inputs  Base0'!$G$150</f>
        <v>939275.68916731502</v>
      </c>
      <c r="BA54" s="89">
        <f>+BA51*'Inputs  Base0'!$G$150</f>
        <v>939275.68916731502</v>
      </c>
      <c r="BB54" s="89">
        <f>+BB51*'Inputs  Base0'!$G$150</f>
        <v>939275.68916731502</v>
      </c>
      <c r="BC54" s="89">
        <f>+BC51*'Inputs  Base0'!$G$150</f>
        <v>939275.68916731502</v>
      </c>
      <c r="BD54" s="89">
        <f>+BD51*'Inputs  Base0'!$G$150</f>
        <v>939275.68916731502</v>
      </c>
      <c r="BE54" s="89">
        <f>+BE51*'Inputs  Base0'!$G$150</f>
        <v>939275.68916731502</v>
      </c>
      <c r="BF54" s="89">
        <f>+BF51*'Inputs  Base0'!$G$150</f>
        <v>939275.68916731502</v>
      </c>
      <c r="BG54" s="89">
        <f>+BG51*'Inputs  Base0'!$G$150</f>
        <v>782729.74097276246</v>
      </c>
      <c r="BH54" s="89">
        <f>+BH51*'Inputs  Base0'!$G$150</f>
        <v>782729.74097276246</v>
      </c>
      <c r="BI54" s="89">
        <f>+BI51*'Inputs  Base0'!$G$150</f>
        <v>782729.74097276246</v>
      </c>
      <c r="BJ54" s="89">
        <f>+BJ51*'Inputs  Base0'!$G$150</f>
        <v>782729.74097276246</v>
      </c>
      <c r="BK54" s="89">
        <f>+BK51*'Inputs  Base0'!$G$150</f>
        <v>782729.74097276246</v>
      </c>
      <c r="BL54" s="89">
        <f>+BL51*'Inputs  Base0'!$G$150</f>
        <v>782729.74097276246</v>
      </c>
      <c r="BM54" s="89">
        <f>+BM51*'Inputs  Base0'!$G$150</f>
        <v>0</v>
      </c>
      <c r="BN54" s="89">
        <f>+BN51*'Inputs  Base0'!$G$150</f>
        <v>0</v>
      </c>
      <c r="BO54" s="89">
        <f>+BO51*'Inputs  Base0'!$G$150</f>
        <v>0</v>
      </c>
      <c r="BP54" s="89">
        <f>+BP51*'Inputs  Base0'!$G$150</f>
        <v>0</v>
      </c>
      <c r="BQ54" s="89">
        <f>+BQ51*'Inputs  Base0'!$G$150</f>
        <v>0</v>
      </c>
      <c r="BR54" s="89">
        <f>+BR51*'Inputs  Base0'!$G$150</f>
        <v>0</v>
      </c>
      <c r="BS54" s="89">
        <f>+BS51*'Inputs  Base0'!$G$150</f>
        <v>0</v>
      </c>
      <c r="BT54" s="89">
        <f>+BT51*'Inputs  Base0'!$G$150</f>
        <v>0</v>
      </c>
      <c r="BU54" s="89">
        <f>+BU51*'Inputs  Base0'!$G$150</f>
        <v>0</v>
      </c>
      <c r="BV54" s="89">
        <f>+BV51*'Inputs  Base0'!$G$150</f>
        <v>0</v>
      </c>
      <c r="BW54" s="89">
        <f>+BW51*'Inputs  Base0'!$G$150</f>
        <v>0</v>
      </c>
      <c r="BX54" s="89">
        <f>+BX51*'Inputs  Base0'!$G$150</f>
        <v>0</v>
      </c>
      <c r="BY54" s="89">
        <f>+BY51*'Inputs  Base0'!$G$150</f>
        <v>0</v>
      </c>
      <c r="BZ54" s="89">
        <f>+BZ51*'Inputs  Base0'!$G$150</f>
        <v>0</v>
      </c>
      <c r="CA54" s="89">
        <f>+CA51*'Inputs  Base0'!$G$150</f>
        <v>0</v>
      </c>
      <c r="CB54" s="89">
        <f>+CB51*'Inputs  Base0'!$G$150</f>
        <v>0</v>
      </c>
      <c r="CC54" s="89">
        <f>+CC51*'Inputs  Base0'!$G$150</f>
        <v>0</v>
      </c>
      <c r="CD54" s="89">
        <f>+CD51*'Inputs  Base0'!$G$150</f>
        <v>0</v>
      </c>
      <c r="CE54" s="89">
        <f>+CE51*'Inputs  Base0'!$G$150</f>
        <v>0</v>
      </c>
      <c r="CF54" s="89">
        <f>+CF51*'Inputs  Base0'!$G$150</f>
        <v>0</v>
      </c>
      <c r="CG54" s="89">
        <f>+CG51*'Inputs  Base0'!$G$150</f>
        <v>0</v>
      </c>
      <c r="CH54" s="89">
        <f>+CH51*'Inputs  Base0'!$G$150</f>
        <v>0</v>
      </c>
      <c r="CI54" s="89">
        <f>+CI51*'Inputs  Base0'!$G$150</f>
        <v>0</v>
      </c>
      <c r="CJ54" s="89">
        <f>+CJ51*'Inputs  Base0'!$G$150</f>
        <v>0</v>
      </c>
      <c r="CK54" s="89">
        <f>+CK51*'Inputs  Base0'!$G$150</f>
        <v>0</v>
      </c>
      <c r="CL54" s="89">
        <f>+CL51*'Inputs  Base0'!$G$150</f>
        <v>0</v>
      </c>
      <c r="CM54" s="89">
        <f>+CM51*'Inputs  Base0'!$G$150</f>
        <v>0</v>
      </c>
      <c r="CN54" s="89">
        <f>+CN51*'Inputs  Base0'!$G$150</f>
        <v>0</v>
      </c>
      <c r="CO54" s="89">
        <f>+CO51*'Inputs  Base0'!$G$150</f>
        <v>0</v>
      </c>
      <c r="CP54" s="89">
        <f>+CP51*'Inputs  Base0'!$G$150</f>
        <v>0</v>
      </c>
      <c r="CQ54" s="89">
        <f>+CQ51*'Inputs  Base0'!$G$150</f>
        <v>0</v>
      </c>
      <c r="CR54" s="89">
        <f>+CR51*'Inputs  Base0'!$G$150</f>
        <v>0</v>
      </c>
      <c r="CS54" s="89">
        <f>+CS51*'Inputs  Base0'!$G$150</f>
        <v>0</v>
      </c>
      <c r="CT54" s="89">
        <f>+CT51*'Inputs  Base0'!$G$150</f>
        <v>0</v>
      </c>
      <c r="CU54" s="89">
        <f>+CU51*'Inputs  Base0'!$G$150</f>
        <v>0</v>
      </c>
      <c r="CV54" s="89">
        <f>+CV51*'Inputs  Base0'!$G$150</f>
        <v>0</v>
      </c>
      <c r="CW54" s="89">
        <f>+CW51*'Inputs  Base0'!$G$150</f>
        <v>0</v>
      </c>
      <c r="CX54" s="89">
        <f>+CX51*'Inputs  Base0'!$G$150</f>
        <v>0</v>
      </c>
      <c r="CY54" s="89">
        <f>+CY51*'Inputs  Base0'!$G$150</f>
        <v>0</v>
      </c>
      <c r="CZ54" s="89">
        <f>+CZ51*'Inputs  Base0'!$G$150</f>
        <v>0</v>
      </c>
      <c r="DA54" s="89">
        <f>+DA51*'Inputs  Base0'!$G$150</f>
        <v>0</v>
      </c>
      <c r="DB54" s="89">
        <f>+DB51*'Inputs  Base0'!$G$150</f>
        <v>0</v>
      </c>
      <c r="DC54" s="89">
        <f>+DC51*'Inputs  Base0'!$G$150</f>
        <v>0</v>
      </c>
      <c r="DD54" s="89">
        <f>+DD51*'Inputs  Base0'!$G$150</f>
        <v>0</v>
      </c>
      <c r="DE54" s="89">
        <f>+DE51*'Inputs  Base0'!$G$150</f>
        <v>0</v>
      </c>
      <c r="DF54" s="89">
        <f>+DF51*'Inputs  Base0'!$G$150</f>
        <v>0</v>
      </c>
      <c r="DG54" s="89">
        <f>+DG51*'Inputs  Base0'!$G$150</f>
        <v>0</v>
      </c>
      <c r="DH54" s="89">
        <f>+DH51*'Inputs  Base0'!$G$150</f>
        <v>0</v>
      </c>
      <c r="DI54" s="89">
        <f>+DI51*'Inputs  Base0'!$G$150</f>
        <v>0</v>
      </c>
      <c r="DJ54" s="89">
        <f>+DJ51*'Inputs  Base0'!$G$150</f>
        <v>0</v>
      </c>
      <c r="DK54" s="89">
        <f>+DK51*'Inputs  Base0'!$G$150</f>
        <v>0</v>
      </c>
      <c r="DL54" s="89">
        <f>+DL51*'Inputs  Base0'!$G$150</f>
        <v>0</v>
      </c>
      <c r="DM54" s="89">
        <f>+DM51*'Inputs  Base0'!$G$150</f>
        <v>0</v>
      </c>
      <c r="DN54" s="89">
        <f>+DN51*'Inputs  Base0'!$G$150</f>
        <v>0</v>
      </c>
      <c r="DO54" s="89">
        <f>+DO51*'Inputs  Base0'!$G$150</f>
        <v>0</v>
      </c>
      <c r="DP54" s="89">
        <f>+DP51*'Inputs  Base0'!$G$150</f>
        <v>0</v>
      </c>
    </row>
    <row r="55" spans="1:124" s="189" customFormat="1" ht="14.25" hidden="1" outlineLevel="1">
      <c r="B55" s="190" t="str">
        <f>CONCATENATE('Inputs  Base0'!$A$352,'Inputs  Base0'!$B$118)</f>
        <v>cuotas pre-entrega $ - Dptos PLAN 96</v>
      </c>
      <c r="C55" s="88">
        <f t="shared" si="18"/>
        <v>56130122.454235561</v>
      </c>
      <c r="D55" s="191"/>
      <c r="E55" s="191"/>
      <c r="F55" s="191"/>
      <c r="G55" s="191"/>
      <c r="H55" s="191"/>
      <c r="I55" s="191"/>
      <c r="J55" s="191"/>
      <c r="K55" s="191"/>
      <c r="L55" s="191"/>
      <c r="M55" s="191"/>
      <c r="N55" s="191"/>
      <c r="O55" s="191"/>
      <c r="P55" s="191"/>
      <c r="Q55" s="191"/>
      <c r="R55" s="191"/>
      <c r="S55" s="191"/>
      <c r="T55" s="191"/>
      <c r="U55" s="191"/>
      <c r="V55" s="191"/>
      <c r="W55" s="191"/>
      <c r="X55" s="191"/>
      <c r="Y55" s="191"/>
      <c r="Z55" s="191"/>
      <c r="AA55" s="191"/>
      <c r="AB55" s="191"/>
      <c r="AC55" s="89">
        <v>0</v>
      </c>
      <c r="AD55" s="89">
        <f>IFERROR((AC51/AC$352*'Inputs  Base0'!$G$152)+'CF+EERR  Base0'!AC55,0)</f>
        <v>47812.271982455466</v>
      </c>
      <c r="AE55" s="89">
        <f>IFERROR((AD51/AD$352*'Inputs  Base0'!$G$152)+'CF+EERR  Base0'!AD55,0)</f>
        <v>96990.608878695377</v>
      </c>
      <c r="AF55" s="89">
        <f>IFERROR((AE51/AE$352*'Inputs  Base0'!$G$152)+'CF+EERR  Base0'!AE55,0)</f>
        <v>147615.36744835411</v>
      </c>
      <c r="AG55" s="89">
        <f>IFERROR((AF51/AF$352*'Inputs  Base0'!$G$152)+'CF+EERR  Base0'!AF55,0)</f>
        <v>199774.2096110328</v>
      </c>
      <c r="AH55" s="89">
        <f>IFERROR((AG51/AG$352*'Inputs  Base0'!$G$152)+'CF+EERR  Base0'!AG55,0)</f>
        <v>258240.30306783976</v>
      </c>
      <c r="AI55" s="89">
        <f>IFERROR((AH51/AH$352*'Inputs  Base0'!$G$152)+'CF+EERR  Base0'!AH55,0)</f>
        <v>318592.39953938243</v>
      </c>
      <c r="AJ55" s="89">
        <f>IFERROR((AI51/AI$352*'Inputs  Base0'!$G$152)+'CF+EERR  Base0'!AI55,0)</f>
        <v>372047.11355703452</v>
      </c>
      <c r="AK55" s="89">
        <f>IFERROR((AJ51/AJ$352*'Inputs  Base0'!$G$152)+'CF+EERR  Base0'!AJ55,0)</f>
        <v>427345.09357529529</v>
      </c>
      <c r="AL55" s="89">
        <f>IFERROR((AK51/AK$352*'Inputs  Base0'!$G$152)+'CF+EERR  Base0'!AK55,0)</f>
        <v>484618.0014513511</v>
      </c>
      <c r="AM55" s="89">
        <f>IFERROR((AL51/AL$352*'Inputs  Base0'!$G$152)+'CF+EERR  Base0'!AL55,0)</f>
        <v>544012.12813763123</v>
      </c>
      <c r="AN55" s="89">
        <f>IFERROR((AM51/AM$352*'Inputs  Base0'!$G$152)+'CF+EERR  Base0'!AM55,0)</f>
        <v>605690.64431184519</v>
      </c>
      <c r="AO55" s="89">
        <f>IFERROR((AN51/AN$352*'Inputs  Base0'!$G$152)+'CF+EERR  Base0'!AN55,0)</f>
        <v>669836.30113302765</v>
      </c>
      <c r="AP55" s="89">
        <f>IFERROR((AO51/AO$352*'Inputs  Base0'!$G$152)+'CF+EERR  Base0'!AO55,0)</f>
        <v>725518.29490141524</v>
      </c>
      <c r="AQ55" s="89">
        <f>IFERROR((AP51/AP$352*'Inputs  Base0'!$G$152)+'CF+EERR  Base0'!AP55,0)</f>
        <v>783621.2449206023</v>
      </c>
      <c r="AR55" s="89">
        <f>IFERROR((AQ51/AQ$352*'Inputs  Base0'!$G$152)+'CF+EERR  Base0'!AQ55,0)</f>
        <v>844365.23812247964</v>
      </c>
      <c r="AS55" s="89">
        <f>IFERROR((AR51/AR$352*'Inputs  Base0'!$G$152)+'CF+EERR  Base0'!AR55,0)</f>
        <v>908001.8024292083</v>
      </c>
      <c r="AT55" s="89">
        <f>IFERROR((AS51/AS$352*'Inputs  Base0'!$G$152)+'CF+EERR  Base0'!AS55,0)</f>
        <v>974820.19495127338</v>
      </c>
      <c r="AU55" s="89">
        <f>IFERROR((AT51/AT$352*'Inputs  Base0'!$G$152)+'CF+EERR  Base0'!AT55,0)</f>
        <v>1045155.3449744998</v>
      </c>
      <c r="AV55" s="89">
        <f>IFERROR((AU51/AU$352*'Inputs  Base0'!$G$152)+'CF+EERR  Base0'!AU55,0)</f>
        <v>1134246.5350039199</v>
      </c>
      <c r="AW55" s="89">
        <f>IFERROR((AV51/AV$352*'Inputs  Base0'!$G$152)+'CF+EERR  Base0'!AV55,0)</f>
        <v>1228578.3832703647</v>
      </c>
      <c r="AX55" s="89">
        <f>IFERROR((AW51/AW$352*'Inputs  Base0'!$G$152)+'CF+EERR  Base0'!AW55,0)</f>
        <v>1331311.6617730397</v>
      </c>
      <c r="AY55" s="89">
        <f>IFERROR((AX51/AX$352*'Inputs  Base0'!$G$152)+'CF+EERR  Base0'!AX55,0)</f>
        <v>1440893.8255092264</v>
      </c>
      <c r="AZ55" s="89">
        <f>IFERROR((AY51/AY$352*'Inputs  Base0'!$G$152)+'CF+EERR  Base0'!AY55,0)</f>
        <v>1558303.2866551408</v>
      </c>
      <c r="BA55" s="89">
        <f>IFERROR((AZ51/AZ$352*'Inputs  Base0'!$G$152)+'CF+EERR  Base0'!AZ55,0)</f>
        <v>1684744.2448122792</v>
      </c>
      <c r="BB55" s="89">
        <f>IFERROR((BA51/BA$352*'Inputs  Base0'!$G$152)+'CF+EERR  Base0'!BA55,0)</f>
        <v>1821721.9494825127</v>
      </c>
      <c r="BC55" s="89">
        <f>IFERROR((BB51/BB$352*'Inputs  Base0'!$G$152)+'CF+EERR  Base0'!BB55,0)</f>
        <v>1971152.1727591311</v>
      </c>
      <c r="BD55" s="89">
        <f>IFERROR((BC51/BC$352*'Inputs  Base0'!$G$152)+'CF+EERR  Base0'!BC55,0)</f>
        <v>2135525.418363411</v>
      </c>
      <c r="BE55" s="89">
        <f>IFERROR((BD51/BD$352*'Inputs  Base0'!$G$152)+'CF+EERR  Base0'!BD55,0)</f>
        <v>2318162.3579237224</v>
      </c>
      <c r="BF55" s="89">
        <f>IFERROR((BE51/BE$352*'Inputs  Base0'!$G$152)+'CF+EERR  Base0'!BE55,0)</f>
        <v>2523628.9149290724</v>
      </c>
      <c r="BG55" s="89">
        <f>IFERROR((BF51/BF$352*'Inputs  Base0'!$G$152)+'CF+EERR  Base0'!BF55,0)</f>
        <v>2758447.8372209012</v>
      </c>
      <c r="BH55" s="89">
        <f>IFERROR((BG51/BG$352*'Inputs  Base0'!$G$152)+'CF+EERR  Base0'!BG55,0)</f>
        <v>2986744.0116712903</v>
      </c>
      <c r="BI55" s="89">
        <f>IFERROR((BH51/BH$352*'Inputs  Base0'!$G$152)+'CF+EERR  Base0'!BH55,0)</f>
        <v>3260699.4210117571</v>
      </c>
      <c r="BJ55" s="89">
        <f>IFERROR((BI51/BI$352*'Inputs  Base0'!$G$152)+'CF+EERR  Base0'!BI55,0)</f>
        <v>3603143.6826873408</v>
      </c>
      <c r="BK55" s="89">
        <f>IFERROR((BJ51/BJ$352*'Inputs  Base0'!$G$152)+'CF+EERR  Base0'!BJ55,0)</f>
        <v>4059736.0315881185</v>
      </c>
      <c r="BL55" s="89">
        <f>IFERROR((BK51/BK$352*'Inputs  Base0'!$G$152)+'CF+EERR  Base0'!BK55,0)</f>
        <v>4744624.5549392859</v>
      </c>
      <c r="BM55" s="89">
        <f>IFERROR((BL51/BL$352*'Inputs  Base0'!$G$152)+'CF+EERR  Base0'!BL55,0)</f>
        <v>6114401.6016416196</v>
      </c>
      <c r="BN55" s="89">
        <f>IFERROR((BM51/BM$352*'Inputs  Base0'!$G$152)+'CF+EERR  Base0'!BM55,0)</f>
        <v>0</v>
      </c>
      <c r="BO55" s="89">
        <f>IFERROR((BN51/BN$352*'Inputs  Base0'!$G$152)+'CF+EERR  Base0'!BN55,0)</f>
        <v>0</v>
      </c>
      <c r="BP55" s="89">
        <f>IFERROR((BO51/BO$352*'Inputs  Base0'!$G$152)+'CF+EERR  Base0'!BO55,0)</f>
        <v>0</v>
      </c>
      <c r="BQ55" s="89">
        <f>IFERROR((BP51/BP$352*'Inputs  Base0'!$G$152)+'CF+EERR  Base0'!BP55,0)</f>
        <v>0</v>
      </c>
      <c r="BR55" s="89">
        <f>IFERROR((BQ51/BQ$352*'Inputs  Base0'!$G$152)+'CF+EERR  Base0'!BQ55,0)</f>
        <v>0</v>
      </c>
      <c r="BS55" s="89">
        <f>IFERROR((BR51/BR$352*'Inputs  Base0'!$G$152)+'CF+EERR  Base0'!BR55,0)</f>
        <v>0</v>
      </c>
      <c r="BT55" s="89">
        <f>IFERROR((BS51/BS$352*'Inputs  Base0'!$G$152)+'CF+EERR  Base0'!BS55,0)</f>
        <v>0</v>
      </c>
      <c r="BU55" s="89">
        <f>IFERROR((BT51/BT$352*'Inputs  Base0'!$G$152)+'CF+EERR  Base0'!BT55,0)</f>
        <v>0</v>
      </c>
      <c r="BV55" s="89">
        <f>IFERROR((BU51/BU$352*'Inputs  Base0'!$G$152)+'CF+EERR  Base0'!BU55,0)</f>
        <v>0</v>
      </c>
      <c r="BW55" s="89">
        <f>IFERROR((BV51/BV$352*'Inputs  Base0'!$G$152)+'CF+EERR  Base0'!BV55,0)</f>
        <v>0</v>
      </c>
      <c r="BX55" s="89">
        <f>IFERROR((BW51/BW$352*'Inputs  Base0'!$G$152)+'CF+EERR  Base0'!BW55,0)</f>
        <v>0</v>
      </c>
      <c r="BY55" s="89">
        <f>IFERROR((BX51/BX$352*'Inputs  Base0'!$G$152)+'CF+EERR  Base0'!BX55,0)</f>
        <v>0</v>
      </c>
      <c r="BZ55" s="89">
        <f>IFERROR((BY51/BY$352*'Inputs  Base0'!$G$152)+'CF+EERR  Base0'!BY55,0)</f>
        <v>0</v>
      </c>
      <c r="CA55" s="89">
        <f>IFERROR((BZ51/BZ$352*'Inputs  Base0'!$G$152)+'CF+EERR  Base0'!BZ55,0)</f>
        <v>0</v>
      </c>
      <c r="CB55" s="89">
        <f>IFERROR((CA51/CA$352*'Inputs  Base0'!$G$152)+'CF+EERR  Base0'!CA55,0)</f>
        <v>0</v>
      </c>
      <c r="CC55" s="89">
        <f>IFERROR((CB51/CB$352*'Inputs  Base0'!$G$152)+'CF+EERR  Base0'!CB55,0)</f>
        <v>0</v>
      </c>
      <c r="CD55" s="89">
        <f>IFERROR((CC51/CC$352*'Inputs  Base0'!$G$152)+'CF+EERR  Base0'!CC55,0)</f>
        <v>0</v>
      </c>
      <c r="CE55" s="89">
        <f>IFERROR((CD51/CD$352*'Inputs  Base0'!$G$152)+'CF+EERR  Base0'!CD55,0)</f>
        <v>0</v>
      </c>
      <c r="CF55" s="89">
        <f>IFERROR((CE51/CE$352*'Inputs  Base0'!$G$152)+'CF+EERR  Base0'!CE55,0)</f>
        <v>0</v>
      </c>
      <c r="CG55" s="89">
        <f>IFERROR((CF51/CF$352*'Inputs  Base0'!$G$152)+'CF+EERR  Base0'!CF55,0)</f>
        <v>0</v>
      </c>
      <c r="CH55" s="89">
        <f>IFERROR((CG51/CG$352*'Inputs  Base0'!$G$152)+'CF+EERR  Base0'!CG55,0)</f>
        <v>0</v>
      </c>
      <c r="CI55" s="89">
        <f>IFERROR((CH51/CH$352*'Inputs  Base0'!$G$152)+'CF+EERR  Base0'!CH55,0)</f>
        <v>0</v>
      </c>
      <c r="CJ55" s="89">
        <f>IFERROR((CI51/CI$352*'Inputs  Base0'!$G$152)+'CF+EERR  Base0'!CI55,0)</f>
        <v>0</v>
      </c>
      <c r="CK55" s="89">
        <f>IFERROR((CJ51/CJ$352*'Inputs  Base0'!$G$152)+'CF+EERR  Base0'!CJ55,0)</f>
        <v>0</v>
      </c>
      <c r="CL55" s="89">
        <f>IFERROR((CK51/CK$352*'Inputs  Base0'!$G$152)+'CF+EERR  Base0'!CK55,0)</f>
        <v>0</v>
      </c>
      <c r="CM55" s="89">
        <f>IFERROR((CL51/CL$352*'Inputs  Base0'!$G$152)+'CF+EERR  Base0'!CL55,0)</f>
        <v>0</v>
      </c>
      <c r="CN55" s="89">
        <f>IFERROR((CM51/CM$352*'Inputs  Base0'!$G$152)+'CF+EERR  Base0'!CM55,0)</f>
        <v>0</v>
      </c>
      <c r="CO55" s="89">
        <f>IFERROR((CN51/CN$352*'Inputs  Base0'!$G$152)+'CF+EERR  Base0'!CN55,0)</f>
        <v>0</v>
      </c>
      <c r="CP55" s="89">
        <f>IFERROR((CO51/CO$352*'Inputs  Base0'!$G$152)+'CF+EERR  Base0'!CO55,0)</f>
        <v>0</v>
      </c>
      <c r="CQ55" s="89">
        <f>IFERROR((CP51/CP$352*'Inputs  Base0'!$G$152)+'CF+EERR  Base0'!CP55,0)</f>
        <v>0</v>
      </c>
      <c r="CR55" s="89">
        <f>IFERROR((CQ51/CQ$352*'Inputs  Base0'!$G$152)+'CF+EERR  Base0'!CQ55,0)</f>
        <v>0</v>
      </c>
      <c r="CS55" s="89">
        <f>IFERROR((CR51/CR$352*'Inputs  Base0'!$G$152)+'CF+EERR  Base0'!CR55,0)</f>
        <v>0</v>
      </c>
      <c r="CT55" s="89">
        <f>IFERROR((CS51/CS$352*'Inputs  Base0'!$G$152)+'CF+EERR  Base0'!CS55,0)</f>
        <v>0</v>
      </c>
      <c r="CU55" s="89">
        <f>IFERROR((CT51/CT$352*'Inputs  Base0'!$G$152)+'CF+EERR  Base0'!CT55,0)</f>
        <v>0</v>
      </c>
      <c r="CV55" s="89">
        <f>IFERROR((CU51/CU$352*'Inputs  Base0'!$G$152)+'CF+EERR  Base0'!CU55,0)</f>
        <v>0</v>
      </c>
      <c r="CW55" s="89">
        <f>IFERROR((CV51/CV$352*'Inputs  Base0'!$G$152)+'CF+EERR  Base0'!CV55,0)</f>
        <v>0</v>
      </c>
      <c r="CX55" s="89">
        <f>IFERROR((CW51/CW$352*'Inputs  Base0'!$G$152)+'CF+EERR  Base0'!CW55,0)</f>
        <v>0</v>
      </c>
      <c r="CY55" s="89">
        <f>IFERROR((CX51/CX$352*'Inputs  Base0'!$G$152)+'CF+EERR  Base0'!CX55,0)</f>
        <v>0</v>
      </c>
      <c r="CZ55" s="89">
        <f>IFERROR((CY51/CY$352*'Inputs  Base0'!$G$152)+'CF+EERR  Base0'!CY55,0)</f>
        <v>0</v>
      </c>
      <c r="DA55" s="89">
        <f>IFERROR((CZ51/CZ$352*'Inputs  Base0'!$G$152)+'CF+EERR  Base0'!CZ55,0)</f>
        <v>0</v>
      </c>
      <c r="DB55" s="89">
        <f>IFERROR((DA51/DA$352*'Inputs  Base0'!$G$152)+'CF+EERR  Base0'!DA55,0)</f>
        <v>0</v>
      </c>
      <c r="DC55" s="89">
        <f>IFERROR((DB51/DB$352*'Inputs  Base0'!$G$152)+'CF+EERR  Base0'!DB55,0)</f>
        <v>0</v>
      </c>
      <c r="DD55" s="89">
        <f>IFERROR((DC51/DC$352*'Inputs  Base0'!$G$152)+'CF+EERR  Base0'!DC55,0)</f>
        <v>0</v>
      </c>
      <c r="DE55" s="89">
        <f>IFERROR((DD51/DD$352*'Inputs  Base0'!$G$152)+'CF+EERR  Base0'!DD55,0)</f>
        <v>0</v>
      </c>
      <c r="DF55" s="89">
        <f>IFERROR((DE51/DE$352*'Inputs  Base0'!$G$152)+'CF+EERR  Base0'!DE55,0)</f>
        <v>0</v>
      </c>
      <c r="DG55" s="89">
        <f>IFERROR((DF51/DF$352*'Inputs  Base0'!$G$152)+'CF+EERR  Base0'!DF55,0)</f>
        <v>0</v>
      </c>
      <c r="DH55" s="89">
        <f>IFERROR((DG51/DG$352*'Inputs  Base0'!$G$152)+'CF+EERR  Base0'!DG55,0)</f>
        <v>0</v>
      </c>
      <c r="DI55" s="89">
        <f>IFERROR((DH51/DH$352*'Inputs  Base0'!$G$152)+'CF+EERR  Base0'!DH55,0)</f>
        <v>0</v>
      </c>
      <c r="DJ55" s="89">
        <f>IFERROR((DI51/DI$352*'Inputs  Base0'!$G$152)+'CF+EERR  Base0'!DI55,0)</f>
        <v>0</v>
      </c>
      <c r="DK55" s="89">
        <f>IFERROR((DJ51/DJ$352*'Inputs  Base0'!$G$152)+'CF+EERR  Base0'!DJ55,0)</f>
        <v>0</v>
      </c>
      <c r="DL55" s="89">
        <f>IFERROR((DK51/DK$352*'Inputs  Base0'!$G$152)+'CF+EERR  Base0'!DK55,0)</f>
        <v>0</v>
      </c>
      <c r="DM55" s="89">
        <f>IFERROR((DL51/DL$352*'Inputs  Base0'!$G$152)+'CF+EERR  Base0'!DL55,0)</f>
        <v>0</v>
      </c>
      <c r="DN55" s="89">
        <f>IFERROR((DM51/DM$352*'Inputs  Base0'!$G$152)+'CF+EERR  Base0'!DM55,0)</f>
        <v>0</v>
      </c>
      <c r="DO55" s="89">
        <f>IFERROR((DN51/DN$352*'Inputs  Base0'!$G$152)+'CF+EERR  Base0'!DN55,0)</f>
        <v>0</v>
      </c>
      <c r="DP55" s="89">
        <f>IFERROR((DO51/DO$352*'Inputs  Base0'!$G$152)+'CF+EERR  Base0'!DO55,0)</f>
        <v>0</v>
      </c>
    </row>
    <row r="56" spans="1:124" s="189" customFormat="1" ht="14.25" hidden="1" outlineLevel="2">
      <c r="B56" s="190" t="str">
        <f>CONCATENATE('Inputs  Base0'!$A$353,'Inputs  Base0'!$B$118)</f>
        <v>unidades entregadas - Dptos PLAN 96</v>
      </c>
      <c r="C56" s="88">
        <f t="shared" si="18"/>
        <v>15.633333333333331</v>
      </c>
      <c r="D56" s="191"/>
      <c r="E56" s="191"/>
      <c r="F56" s="191"/>
      <c r="G56" s="191"/>
      <c r="H56" s="191"/>
      <c r="I56" s="191"/>
      <c r="J56" s="191"/>
      <c r="K56" s="191"/>
      <c r="L56" s="191"/>
      <c r="M56" s="191"/>
      <c r="N56" s="191"/>
      <c r="O56" s="191"/>
      <c r="P56" s="191"/>
      <c r="Q56" s="191"/>
      <c r="R56" s="191"/>
      <c r="S56" s="191"/>
      <c r="T56" s="191"/>
      <c r="U56" s="191"/>
      <c r="V56" s="191"/>
      <c r="W56" s="191"/>
      <c r="X56" s="191"/>
      <c r="Y56" s="191"/>
      <c r="Z56" s="191"/>
      <c r="AA56" s="191"/>
      <c r="AB56" s="191"/>
      <c r="AC56" s="89">
        <f>+IF(AC$2='Inputs  Base0'!$J$192,'Inputs  Base0'!$G$118,0)</f>
        <v>0</v>
      </c>
      <c r="AD56" s="89">
        <f>+IF(AD$2='Inputs  Base0'!$J$192,'Inputs  Base0'!$G$118,0)</f>
        <v>0</v>
      </c>
      <c r="AE56" s="89">
        <f>+IF(AE$2='Inputs  Base0'!$J$192,'Inputs  Base0'!$G$118,0)</f>
        <v>0</v>
      </c>
      <c r="AF56" s="89">
        <f>+IF(AF$2='Inputs  Base0'!$J$192,'Inputs  Base0'!$G$118,0)</f>
        <v>0</v>
      </c>
      <c r="AG56" s="89">
        <f>+IF(AG$2='Inputs  Base0'!$J$192,'Inputs  Base0'!$G$118,0)</f>
        <v>0</v>
      </c>
      <c r="AH56" s="89">
        <f>+IF(AH$2='Inputs  Base0'!$J$192,'Inputs  Base0'!$G$118,0)</f>
        <v>0</v>
      </c>
      <c r="AI56" s="89">
        <f>+IF(AI$2='Inputs  Base0'!$J$192,'Inputs  Base0'!$G$118,0)</f>
        <v>0</v>
      </c>
      <c r="AJ56" s="89">
        <f>+IF(AJ$2='Inputs  Base0'!$J$192,'Inputs  Base0'!$G$118,0)</f>
        <v>0</v>
      </c>
      <c r="AK56" s="89">
        <f>+IF(AK$2='Inputs  Base0'!$J$192,'Inputs  Base0'!$G$118,0)</f>
        <v>0</v>
      </c>
      <c r="AL56" s="89">
        <f>+IF(AL$2='Inputs  Base0'!$J$192,'Inputs  Base0'!$G$118,0)</f>
        <v>0</v>
      </c>
      <c r="AM56" s="89">
        <f>+IF(AM$2='Inputs  Base0'!$J$192,'Inputs  Base0'!$G$118,0)</f>
        <v>0</v>
      </c>
      <c r="AN56" s="89">
        <f>+IF(AN$2='Inputs  Base0'!$J$192,'Inputs  Base0'!$G$118,0)</f>
        <v>0</v>
      </c>
      <c r="AO56" s="89">
        <f>+IF(AO$2='Inputs  Base0'!$J$192,'Inputs  Base0'!$G$118,0)</f>
        <v>0</v>
      </c>
      <c r="AP56" s="89">
        <f>+IF(AP$2='Inputs  Base0'!$J$192,'Inputs  Base0'!$G$118,0)</f>
        <v>0</v>
      </c>
      <c r="AQ56" s="89">
        <f>+IF(AQ$2='Inputs  Base0'!$J$192,'Inputs  Base0'!$G$118,0)</f>
        <v>0</v>
      </c>
      <c r="AR56" s="89">
        <f>+IF(AR$2='Inputs  Base0'!$J$192,'Inputs  Base0'!$G$118,0)</f>
        <v>0</v>
      </c>
      <c r="AS56" s="89">
        <f>+IF(AS$2='Inputs  Base0'!$J$192,'Inputs  Base0'!$G$118,0)</f>
        <v>0</v>
      </c>
      <c r="AT56" s="89">
        <f>+IF(AT$2='Inputs  Base0'!$J$192,'Inputs  Base0'!$G$118,0)</f>
        <v>0</v>
      </c>
      <c r="AU56" s="89">
        <f>+IF(AU$2='Inputs  Base0'!$J$192,'Inputs  Base0'!$G$118,0)</f>
        <v>0</v>
      </c>
      <c r="AV56" s="89">
        <f>+IF(AV$2='Inputs  Base0'!$J$192,'Inputs  Base0'!$G$118,0)</f>
        <v>0</v>
      </c>
      <c r="AW56" s="89">
        <f>+IF(AW$2='Inputs  Base0'!$J$192,'Inputs  Base0'!$G$118,0)</f>
        <v>0</v>
      </c>
      <c r="AX56" s="89">
        <f>+IF(AX$2='Inputs  Base0'!$J$192,'Inputs  Base0'!$G$118,0)</f>
        <v>0</v>
      </c>
      <c r="AY56" s="89">
        <f>+IF(AY$2='Inputs  Base0'!$J$192,'Inputs  Base0'!$G$118,0)</f>
        <v>0</v>
      </c>
      <c r="AZ56" s="89">
        <f>+IF(AZ$2='Inputs  Base0'!$J$192,'Inputs  Base0'!$G$118,0)</f>
        <v>0</v>
      </c>
      <c r="BA56" s="89">
        <f>+IF(BA$2='Inputs  Base0'!$J$192,'Inputs  Base0'!$G$118,0)</f>
        <v>0</v>
      </c>
      <c r="BB56" s="89">
        <f>+IF(BB$2='Inputs  Base0'!$J$192,'Inputs  Base0'!$G$118,0)</f>
        <v>0</v>
      </c>
      <c r="BC56" s="89">
        <f>+IF(BC$2='Inputs  Base0'!$J$192,'Inputs  Base0'!$G$118,0)</f>
        <v>0</v>
      </c>
      <c r="BD56" s="89">
        <f>+IF(BD$2='Inputs  Base0'!$J$192,'Inputs  Base0'!$G$118,0)</f>
        <v>0</v>
      </c>
      <c r="BE56" s="89">
        <f>+IF(BE$2='Inputs  Base0'!$J$192,'Inputs  Base0'!$G$118,0)</f>
        <v>0</v>
      </c>
      <c r="BF56" s="89">
        <f>+IF(BF$2='Inputs  Base0'!$J$192,'Inputs  Base0'!$G$118,0)</f>
        <v>0</v>
      </c>
      <c r="BG56" s="89">
        <f>+IF(BG$2='Inputs  Base0'!$J$192,'Inputs  Base0'!$G$118,0)</f>
        <v>0</v>
      </c>
      <c r="BH56" s="89">
        <f>+IF(BH$2='Inputs  Base0'!$J$192,'Inputs  Base0'!$G$118,0)</f>
        <v>0</v>
      </c>
      <c r="BI56" s="89">
        <f>+IF(BI$2='Inputs  Base0'!$J$192,'Inputs  Base0'!$G$118,0)</f>
        <v>0</v>
      </c>
      <c r="BJ56" s="89">
        <f>+IF(BJ$2='Inputs  Base0'!$J$192,'Inputs  Base0'!$G$118,0)</f>
        <v>0</v>
      </c>
      <c r="BK56" s="89">
        <f>+IF(BK$2='Inputs  Base0'!$J$192,'Inputs  Base0'!$G$118,0)</f>
        <v>0</v>
      </c>
      <c r="BL56" s="89">
        <f>+IF(BL$2='Inputs  Base0'!$J$192,'Inputs  Base0'!$G$118,0)</f>
        <v>0</v>
      </c>
      <c r="BM56" s="89">
        <f>+IF(BM$2='Inputs  Base0'!$J$192,'Inputs  Base0'!$G$118,0)</f>
        <v>15.633333333333331</v>
      </c>
      <c r="BN56" s="89">
        <f>+IF(BN$2='Inputs  Base0'!$J$192,'Inputs  Base0'!$G$118,0)</f>
        <v>0</v>
      </c>
      <c r="BO56" s="89">
        <f>+IF(BO$2='Inputs  Base0'!$J$192,'Inputs  Base0'!$G$118,0)</f>
        <v>0</v>
      </c>
      <c r="BP56" s="89">
        <f>+IF(BP$2='Inputs  Base0'!$J$192,'Inputs  Base0'!$G$118,0)</f>
        <v>0</v>
      </c>
      <c r="BQ56" s="89">
        <f>+IF(BQ$2='Inputs  Base0'!$J$192,'Inputs  Base0'!$G$118,0)</f>
        <v>0</v>
      </c>
      <c r="BR56" s="89">
        <f>+IF(BR$2='Inputs  Base0'!$J$192,'Inputs  Base0'!$G$118,0)</f>
        <v>0</v>
      </c>
      <c r="BS56" s="89">
        <f>+IF(BS$2='Inputs  Base0'!$J$192,'Inputs  Base0'!$G$118,0)</f>
        <v>0</v>
      </c>
      <c r="BT56" s="89">
        <f>+IF(BT$2='Inputs  Base0'!$J$192,'Inputs  Base0'!$G$118,0)</f>
        <v>0</v>
      </c>
      <c r="BU56" s="89">
        <f>+IF(BU$2='Inputs  Base0'!$J$192,'Inputs  Base0'!$G$118,0)</f>
        <v>0</v>
      </c>
      <c r="BV56" s="89">
        <f>+IF(BV$2='Inputs  Base0'!$J$192,'Inputs  Base0'!$G$118,0)</f>
        <v>0</v>
      </c>
      <c r="BW56" s="89">
        <f>+IF(BW$2='Inputs  Base0'!$J$192,'Inputs  Base0'!$G$118,0)</f>
        <v>0</v>
      </c>
      <c r="BX56" s="89">
        <f>+IF(BX$2='Inputs  Base0'!$J$192,'Inputs  Base0'!$G$118,0)</f>
        <v>0</v>
      </c>
      <c r="BY56" s="89">
        <f>+IF(BY$2='Inputs  Base0'!$J$192,'Inputs  Base0'!$G$118,0)</f>
        <v>0</v>
      </c>
      <c r="BZ56" s="89">
        <f>+IF(BZ$2='Inputs  Base0'!$J$192,'Inputs  Base0'!$G$118,0)</f>
        <v>0</v>
      </c>
      <c r="CA56" s="89">
        <f>+IF(CA$2='Inputs  Base0'!$J$192,'Inputs  Base0'!$G$118,0)</f>
        <v>0</v>
      </c>
      <c r="CB56" s="89">
        <f>+IF(CB$2='Inputs  Base0'!$J$192,'Inputs  Base0'!$G$118,0)</f>
        <v>0</v>
      </c>
      <c r="CC56" s="89">
        <f>+IF(CC$2='Inputs  Base0'!$J$192,'Inputs  Base0'!$G$118,0)</f>
        <v>0</v>
      </c>
      <c r="CD56" s="89">
        <f>+IF(CD$2='Inputs  Base0'!$J$192,'Inputs  Base0'!$G$118,0)</f>
        <v>0</v>
      </c>
      <c r="CE56" s="89">
        <f>+IF(CE$2='Inputs  Base0'!$J$192,'Inputs  Base0'!$G$118,0)</f>
        <v>0</v>
      </c>
      <c r="CF56" s="89">
        <f>+IF(CF$2='Inputs  Base0'!$J$192,'Inputs  Base0'!$G$118,0)</f>
        <v>0</v>
      </c>
      <c r="CG56" s="89">
        <f>+IF(CG$2='Inputs  Base0'!$J$192,'Inputs  Base0'!$G$118,0)</f>
        <v>0</v>
      </c>
      <c r="CH56" s="89">
        <f>+IF(CH$2='Inputs  Base0'!$J$192,'Inputs  Base0'!$G$118,0)</f>
        <v>0</v>
      </c>
      <c r="CI56" s="89">
        <f>+IF(CI$2='Inputs  Base0'!$J$192,'Inputs  Base0'!$G$118,0)</f>
        <v>0</v>
      </c>
      <c r="CJ56" s="89">
        <f>+IF(CJ$2='Inputs  Base0'!$J$192,'Inputs  Base0'!$G$118,0)</f>
        <v>0</v>
      </c>
      <c r="CK56" s="89">
        <f>+IF(CK$2='Inputs  Base0'!$J$192,'Inputs  Base0'!$G$118,0)</f>
        <v>0</v>
      </c>
      <c r="CL56" s="89">
        <f>+IF(CL$2='Inputs  Base0'!$J$192,'Inputs  Base0'!$G$118,0)</f>
        <v>0</v>
      </c>
      <c r="CM56" s="89">
        <f>+IF(CM$2='Inputs  Base0'!$J$192,'Inputs  Base0'!$G$118,0)</f>
        <v>0</v>
      </c>
      <c r="CN56" s="89">
        <f>+IF(CN$2='Inputs  Base0'!$J$192,'Inputs  Base0'!$G$118,0)</f>
        <v>0</v>
      </c>
      <c r="CO56" s="89">
        <f>+IF(CO$2='Inputs  Base0'!$J$192,'Inputs  Base0'!$G$118,0)</f>
        <v>0</v>
      </c>
      <c r="CP56" s="89">
        <f>+IF(CP$2='Inputs  Base0'!$J$192,'Inputs  Base0'!$G$118,0)</f>
        <v>0</v>
      </c>
      <c r="CQ56" s="89">
        <f>+IF(CQ$2='Inputs  Base0'!$J$192,'Inputs  Base0'!$G$118,0)</f>
        <v>0</v>
      </c>
      <c r="CR56" s="89">
        <f>+IF(CR$2='Inputs  Base0'!$J$192,'Inputs  Base0'!$G$118,0)</f>
        <v>0</v>
      </c>
      <c r="CS56" s="89">
        <f>+IF(CS$2='Inputs  Base0'!$J$192,'Inputs  Base0'!$G$118,0)</f>
        <v>0</v>
      </c>
      <c r="CT56" s="89">
        <f>+IF(CT$2='Inputs  Base0'!$J$192,'Inputs  Base0'!$G$118,0)</f>
        <v>0</v>
      </c>
      <c r="CU56" s="89">
        <f>+IF(CU$2='Inputs  Base0'!$J$192,'Inputs  Base0'!$G$118,0)</f>
        <v>0</v>
      </c>
      <c r="CV56" s="89">
        <f>+IF(CV$2='Inputs  Base0'!$J$192,'Inputs  Base0'!$G$118,0)</f>
        <v>0</v>
      </c>
      <c r="CW56" s="89">
        <f>+IF(CW$2='Inputs  Base0'!$J$192,'Inputs  Base0'!$G$118,0)</f>
        <v>0</v>
      </c>
      <c r="CX56" s="89">
        <f>+IF(CX$2='Inputs  Base0'!$J$192,'Inputs  Base0'!$G$118,0)</f>
        <v>0</v>
      </c>
      <c r="CY56" s="89">
        <f>+IF(CY$2='Inputs  Base0'!$J$192,'Inputs  Base0'!$G$118,0)</f>
        <v>0</v>
      </c>
      <c r="CZ56" s="89">
        <f>+IF(CZ$2='Inputs  Base0'!$J$192,'Inputs  Base0'!$G$118,0)</f>
        <v>0</v>
      </c>
      <c r="DA56" s="89">
        <f>+IF(DA$2='Inputs  Base0'!$J$192,'Inputs  Base0'!$G$118,0)</f>
        <v>0</v>
      </c>
      <c r="DB56" s="89">
        <f>+IF(DB$2='Inputs  Base0'!$J$192,'Inputs  Base0'!$G$118,0)</f>
        <v>0</v>
      </c>
      <c r="DC56" s="89">
        <f>+IF(DC$2='Inputs  Base0'!$J$192,'Inputs  Base0'!$G$118,0)</f>
        <v>0</v>
      </c>
      <c r="DD56" s="89">
        <f>+IF(DD$2='Inputs  Base0'!$J$192,'Inputs  Base0'!$G$118,0)</f>
        <v>0</v>
      </c>
      <c r="DE56" s="89">
        <f>+IF(DE$2='Inputs  Base0'!$J$192,'Inputs  Base0'!$G$118,0)</f>
        <v>0</v>
      </c>
      <c r="DF56" s="89">
        <f>+IF(DF$2='Inputs  Base0'!$J$192,'Inputs  Base0'!$G$118,0)</f>
        <v>0</v>
      </c>
      <c r="DG56" s="89">
        <f>+IF(DG$2='Inputs  Base0'!$J$192,'Inputs  Base0'!$G$118,0)</f>
        <v>0</v>
      </c>
      <c r="DH56" s="89">
        <f>+IF(DH$2='Inputs  Base0'!$J$192,'Inputs  Base0'!$G$118,0)</f>
        <v>0</v>
      </c>
      <c r="DI56" s="89">
        <f>+IF(DI$2='Inputs  Base0'!$J$192,'Inputs  Base0'!$G$118,0)</f>
        <v>0</v>
      </c>
      <c r="DJ56" s="89">
        <f>+IF(DJ$2='Inputs  Base0'!$J$192,'Inputs  Base0'!$G$118,0)</f>
        <v>0</v>
      </c>
      <c r="DK56" s="89">
        <f>+IF(DK$2='Inputs  Base0'!$J$192,'Inputs  Base0'!$G$118,0)</f>
        <v>0</v>
      </c>
      <c r="DL56" s="89">
        <f>+IF(DL$2='Inputs  Base0'!$J$192,'Inputs  Base0'!$G$118,0)</f>
        <v>0</v>
      </c>
      <c r="DM56" s="89">
        <f>+IF(DM$2='Inputs  Base0'!$J$192,'Inputs  Base0'!$G$118,0)</f>
        <v>0</v>
      </c>
      <c r="DN56" s="89">
        <f>+IF(DN$2='Inputs  Base0'!$J$192,'Inputs  Base0'!$G$118,0)</f>
        <v>0</v>
      </c>
      <c r="DO56" s="89">
        <f>+IF(DO$2='Inputs  Base0'!$J$192,'Inputs  Base0'!$G$118,0)</f>
        <v>0</v>
      </c>
      <c r="DP56" s="89">
        <f>+IF(DP$2='Inputs  Base0'!$J$192,'Inputs  Base0'!$G$118,0)</f>
        <v>0</v>
      </c>
    </row>
    <row r="57" spans="1:124" s="189" customFormat="1" ht="14.25" hidden="1" outlineLevel="2">
      <c r="B57" s="190" t="str">
        <f>CONCATENATE('Inputs  Base0'!$A$354,'Inputs  Base0'!$B$118)</f>
        <v>m2 entregados - Dptos PLAN 96</v>
      </c>
      <c r="C57" s="88">
        <f t="shared" si="18"/>
        <v>930.68616666666708</v>
      </c>
      <c r="D57" s="191"/>
      <c r="E57" s="191"/>
      <c r="F57" s="191"/>
      <c r="G57" s="191"/>
      <c r="H57" s="191"/>
      <c r="I57" s="191"/>
      <c r="J57" s="191"/>
      <c r="K57" s="191"/>
      <c r="L57" s="191"/>
      <c r="M57" s="191"/>
      <c r="N57" s="191"/>
      <c r="O57" s="191"/>
      <c r="P57" s="191"/>
      <c r="Q57" s="191"/>
      <c r="R57" s="191"/>
      <c r="S57" s="191"/>
      <c r="T57" s="191"/>
      <c r="U57" s="191"/>
      <c r="V57" s="191"/>
      <c r="W57" s="191"/>
      <c r="X57" s="191"/>
      <c r="Y57" s="191"/>
      <c r="Z57" s="191"/>
      <c r="AA57" s="191"/>
      <c r="AB57" s="191"/>
      <c r="AC57" s="89">
        <f>+IF(AC$2='Inputs  Base0'!$J$192,'Inputs  Base0'!$H$118,0)</f>
        <v>0</v>
      </c>
      <c r="AD57" s="89">
        <f>+IF(AD$2='Inputs  Base0'!$J$192,'Inputs  Base0'!$H$118,0)</f>
        <v>0</v>
      </c>
      <c r="AE57" s="89">
        <f>+IF(AE$2='Inputs  Base0'!$J$192,'Inputs  Base0'!$H$118,0)</f>
        <v>0</v>
      </c>
      <c r="AF57" s="89">
        <f>+IF(AF$2='Inputs  Base0'!$J$192,'Inputs  Base0'!$H$118,0)</f>
        <v>0</v>
      </c>
      <c r="AG57" s="89">
        <f>+IF(AG$2='Inputs  Base0'!$J$192,'Inputs  Base0'!$H$118,0)</f>
        <v>0</v>
      </c>
      <c r="AH57" s="89">
        <f>+IF(AH$2='Inputs  Base0'!$J$192,'Inputs  Base0'!$H$118,0)</f>
        <v>0</v>
      </c>
      <c r="AI57" s="89">
        <f>+IF(AI$2='Inputs  Base0'!$J$192,'Inputs  Base0'!$H$118,0)</f>
        <v>0</v>
      </c>
      <c r="AJ57" s="89">
        <f>+IF(AJ$2='Inputs  Base0'!$J$192,'Inputs  Base0'!$H$118,0)</f>
        <v>0</v>
      </c>
      <c r="AK57" s="89">
        <f>+IF(AK$2='Inputs  Base0'!$J$192,'Inputs  Base0'!$H$118,0)</f>
        <v>0</v>
      </c>
      <c r="AL57" s="89">
        <f>+IF(AL$2='Inputs  Base0'!$J$192,'Inputs  Base0'!$H$118,0)</f>
        <v>0</v>
      </c>
      <c r="AM57" s="89">
        <f>+IF(AM$2='Inputs  Base0'!$J$192,'Inputs  Base0'!$H$118,0)</f>
        <v>0</v>
      </c>
      <c r="AN57" s="89">
        <f>+IF(AN$2='Inputs  Base0'!$J$192,'Inputs  Base0'!$H$118,0)</f>
        <v>0</v>
      </c>
      <c r="AO57" s="89">
        <f>+IF(AO$2='Inputs  Base0'!$J$192,'Inputs  Base0'!$H$118,0)</f>
        <v>0</v>
      </c>
      <c r="AP57" s="89">
        <f>+IF(AP$2='Inputs  Base0'!$J$192,'Inputs  Base0'!$H$118,0)</f>
        <v>0</v>
      </c>
      <c r="AQ57" s="89">
        <f>+IF(AQ$2='Inputs  Base0'!$J$192,'Inputs  Base0'!$H$118,0)</f>
        <v>0</v>
      </c>
      <c r="AR57" s="89">
        <f>+IF(AR$2='Inputs  Base0'!$J$192,'Inputs  Base0'!$H$118,0)</f>
        <v>0</v>
      </c>
      <c r="AS57" s="89">
        <f>+IF(AS$2='Inputs  Base0'!$J$192,'Inputs  Base0'!$H$118,0)</f>
        <v>0</v>
      </c>
      <c r="AT57" s="89">
        <f>+IF(AT$2='Inputs  Base0'!$J$192,'Inputs  Base0'!$H$118,0)</f>
        <v>0</v>
      </c>
      <c r="AU57" s="89">
        <f>+IF(AU$2='Inputs  Base0'!$J$192,'Inputs  Base0'!$H$118,0)</f>
        <v>0</v>
      </c>
      <c r="AV57" s="89">
        <f>+IF(AV$2='Inputs  Base0'!$J$192,'Inputs  Base0'!$H$118,0)</f>
        <v>0</v>
      </c>
      <c r="AW57" s="89">
        <f>+IF(AW$2='Inputs  Base0'!$J$192,'Inputs  Base0'!$H$118,0)</f>
        <v>0</v>
      </c>
      <c r="AX57" s="89">
        <f>+IF(AX$2='Inputs  Base0'!$J$192,'Inputs  Base0'!$H$118,0)</f>
        <v>0</v>
      </c>
      <c r="AY57" s="89">
        <f>+IF(AY$2='Inputs  Base0'!$J$192,'Inputs  Base0'!$H$118,0)</f>
        <v>0</v>
      </c>
      <c r="AZ57" s="89">
        <f>+IF(AZ$2='Inputs  Base0'!$J$192,'Inputs  Base0'!$H$118,0)</f>
        <v>0</v>
      </c>
      <c r="BA57" s="89">
        <f>+IF(BA$2='Inputs  Base0'!$J$192,'Inputs  Base0'!$H$118,0)</f>
        <v>0</v>
      </c>
      <c r="BB57" s="89">
        <f>+IF(BB$2='Inputs  Base0'!$J$192,'Inputs  Base0'!$H$118,0)</f>
        <v>0</v>
      </c>
      <c r="BC57" s="89">
        <f>+IF(BC$2='Inputs  Base0'!$J$192,'Inputs  Base0'!$H$118,0)</f>
        <v>0</v>
      </c>
      <c r="BD57" s="89">
        <f>+IF(BD$2='Inputs  Base0'!$J$192,'Inputs  Base0'!$H$118,0)</f>
        <v>0</v>
      </c>
      <c r="BE57" s="89">
        <f>+IF(BE$2='Inputs  Base0'!$J$192,'Inputs  Base0'!$H$118,0)</f>
        <v>0</v>
      </c>
      <c r="BF57" s="89">
        <f>+IF(BF$2='Inputs  Base0'!$J$192,'Inputs  Base0'!$H$118,0)</f>
        <v>0</v>
      </c>
      <c r="BG57" s="89">
        <f>+IF(BG$2='Inputs  Base0'!$J$192,'Inputs  Base0'!$H$118,0)</f>
        <v>0</v>
      </c>
      <c r="BH57" s="89">
        <f>+IF(BH$2='Inputs  Base0'!$J$192,'Inputs  Base0'!$H$118,0)</f>
        <v>0</v>
      </c>
      <c r="BI57" s="89">
        <f>+IF(BI$2='Inputs  Base0'!$J$192,'Inputs  Base0'!$H$118,0)</f>
        <v>0</v>
      </c>
      <c r="BJ57" s="89">
        <f>+IF(BJ$2='Inputs  Base0'!$J$192,'Inputs  Base0'!$H$118,0)</f>
        <v>0</v>
      </c>
      <c r="BK57" s="89">
        <f>+IF(BK$2='Inputs  Base0'!$J$192,'Inputs  Base0'!$H$118,0)</f>
        <v>0</v>
      </c>
      <c r="BL57" s="89">
        <f>+IF(BL$2='Inputs  Base0'!$J$192,'Inputs  Base0'!$H$118,0)</f>
        <v>0</v>
      </c>
      <c r="BM57" s="89">
        <f>+IF(BM$2='Inputs  Base0'!$J$192,'Inputs  Base0'!$H$118,0)</f>
        <v>930.68616666666708</v>
      </c>
      <c r="BN57" s="89">
        <f>+IF(BN$2='Inputs  Base0'!$J$192,'Inputs  Base0'!$H$118,0)</f>
        <v>0</v>
      </c>
      <c r="BO57" s="89">
        <f>+IF(BO$2='Inputs  Base0'!$J$192,'Inputs  Base0'!$H$118,0)</f>
        <v>0</v>
      </c>
      <c r="BP57" s="89">
        <f>+IF(BP$2='Inputs  Base0'!$J$192,'Inputs  Base0'!$H$118,0)</f>
        <v>0</v>
      </c>
      <c r="BQ57" s="89">
        <f>+IF(BQ$2='Inputs  Base0'!$J$192,'Inputs  Base0'!$H$118,0)</f>
        <v>0</v>
      </c>
      <c r="BR57" s="89">
        <f>+IF(BR$2='Inputs  Base0'!$J$192,'Inputs  Base0'!$H$118,0)</f>
        <v>0</v>
      </c>
      <c r="BS57" s="89">
        <f>+IF(BS$2='Inputs  Base0'!$J$192,'Inputs  Base0'!$H$118,0)</f>
        <v>0</v>
      </c>
      <c r="BT57" s="89">
        <f>+IF(BT$2='Inputs  Base0'!$J$192,'Inputs  Base0'!$H$118,0)</f>
        <v>0</v>
      </c>
      <c r="BU57" s="89">
        <f>+IF(BU$2='Inputs  Base0'!$J$192,'Inputs  Base0'!$H$118,0)</f>
        <v>0</v>
      </c>
      <c r="BV57" s="89">
        <f>+IF(BV$2='Inputs  Base0'!$J$192,'Inputs  Base0'!$H$118,0)</f>
        <v>0</v>
      </c>
      <c r="BW57" s="89">
        <f>+IF(BW$2='Inputs  Base0'!$J$192,'Inputs  Base0'!$H$118,0)</f>
        <v>0</v>
      </c>
      <c r="BX57" s="89">
        <f>+IF(BX$2='Inputs  Base0'!$J$192,'Inputs  Base0'!$H$118,0)</f>
        <v>0</v>
      </c>
      <c r="BY57" s="89">
        <f>+IF(BY$2='Inputs  Base0'!$J$192,'Inputs  Base0'!$H$118,0)</f>
        <v>0</v>
      </c>
      <c r="BZ57" s="89">
        <f>+IF(BZ$2='Inputs  Base0'!$J$192,'Inputs  Base0'!$H$118,0)</f>
        <v>0</v>
      </c>
      <c r="CA57" s="89">
        <f>+IF(CA$2='Inputs  Base0'!$J$192,'Inputs  Base0'!$H$118,0)</f>
        <v>0</v>
      </c>
      <c r="CB57" s="89">
        <f>+IF(CB$2='Inputs  Base0'!$J$192,'Inputs  Base0'!$H$118,0)</f>
        <v>0</v>
      </c>
      <c r="CC57" s="89">
        <f>+IF(CC$2='Inputs  Base0'!$J$192,'Inputs  Base0'!$H$118,0)</f>
        <v>0</v>
      </c>
      <c r="CD57" s="89">
        <f>+IF(CD$2='Inputs  Base0'!$J$192,'Inputs  Base0'!$H$118,0)</f>
        <v>0</v>
      </c>
      <c r="CE57" s="89">
        <f>+IF(CE$2='Inputs  Base0'!$J$192,'Inputs  Base0'!$H$118,0)</f>
        <v>0</v>
      </c>
      <c r="CF57" s="89">
        <f>+IF(CF$2='Inputs  Base0'!$J$192,'Inputs  Base0'!$H$118,0)</f>
        <v>0</v>
      </c>
      <c r="CG57" s="89">
        <f>+IF(CG$2='Inputs  Base0'!$J$192,'Inputs  Base0'!$H$118,0)</f>
        <v>0</v>
      </c>
      <c r="CH57" s="89">
        <f>+IF(CH$2='Inputs  Base0'!$J$192,'Inputs  Base0'!$H$118,0)</f>
        <v>0</v>
      </c>
      <c r="CI57" s="89">
        <f>+IF(CI$2='Inputs  Base0'!$J$192,'Inputs  Base0'!$H$118,0)</f>
        <v>0</v>
      </c>
      <c r="CJ57" s="89">
        <f>+IF(CJ$2='Inputs  Base0'!$J$192,'Inputs  Base0'!$H$118,0)</f>
        <v>0</v>
      </c>
      <c r="CK57" s="89">
        <f>+IF(CK$2='Inputs  Base0'!$J$192,'Inputs  Base0'!$H$118,0)</f>
        <v>0</v>
      </c>
      <c r="CL57" s="89">
        <f>+IF(CL$2='Inputs  Base0'!$J$192,'Inputs  Base0'!$H$118,0)</f>
        <v>0</v>
      </c>
      <c r="CM57" s="89">
        <f>+IF(CM$2='Inputs  Base0'!$J$192,'Inputs  Base0'!$H$118,0)</f>
        <v>0</v>
      </c>
      <c r="CN57" s="89">
        <f>+IF(CN$2='Inputs  Base0'!$J$192,'Inputs  Base0'!$H$118,0)</f>
        <v>0</v>
      </c>
      <c r="CO57" s="89">
        <f>+IF(CO$2='Inputs  Base0'!$J$192,'Inputs  Base0'!$H$118,0)</f>
        <v>0</v>
      </c>
      <c r="CP57" s="89">
        <f>+IF(CP$2='Inputs  Base0'!$J$192,'Inputs  Base0'!$H$118,0)</f>
        <v>0</v>
      </c>
      <c r="CQ57" s="89">
        <f>+IF(CQ$2='Inputs  Base0'!$J$192,'Inputs  Base0'!$H$118,0)</f>
        <v>0</v>
      </c>
      <c r="CR57" s="89">
        <f>+IF(CR$2='Inputs  Base0'!$J$192,'Inputs  Base0'!$H$118,0)</f>
        <v>0</v>
      </c>
      <c r="CS57" s="89">
        <f>+IF(CS$2='Inputs  Base0'!$J$192,'Inputs  Base0'!$H$118,0)</f>
        <v>0</v>
      </c>
      <c r="CT57" s="89">
        <f>+IF(CT$2='Inputs  Base0'!$J$192,'Inputs  Base0'!$H$118,0)</f>
        <v>0</v>
      </c>
      <c r="CU57" s="89">
        <f>+IF(CU$2='Inputs  Base0'!$J$192,'Inputs  Base0'!$H$118,0)</f>
        <v>0</v>
      </c>
      <c r="CV57" s="89">
        <f>+IF(CV$2='Inputs  Base0'!$J$192,'Inputs  Base0'!$H$118,0)</f>
        <v>0</v>
      </c>
      <c r="CW57" s="89">
        <f>+IF(CW$2='Inputs  Base0'!$J$192,'Inputs  Base0'!$H$118,0)</f>
        <v>0</v>
      </c>
      <c r="CX57" s="89">
        <f>+IF(CX$2='Inputs  Base0'!$J$192,'Inputs  Base0'!$H$118,0)</f>
        <v>0</v>
      </c>
      <c r="CY57" s="89">
        <f>+IF(CY$2='Inputs  Base0'!$J$192,'Inputs  Base0'!$H$118,0)</f>
        <v>0</v>
      </c>
      <c r="CZ57" s="89">
        <f>+IF(CZ$2='Inputs  Base0'!$J$192,'Inputs  Base0'!$H$118,0)</f>
        <v>0</v>
      </c>
      <c r="DA57" s="89">
        <f>+IF(DA$2='Inputs  Base0'!$J$192,'Inputs  Base0'!$H$118,0)</f>
        <v>0</v>
      </c>
      <c r="DB57" s="89">
        <f>+IF(DB$2='Inputs  Base0'!$J$192,'Inputs  Base0'!$H$118,0)</f>
        <v>0</v>
      </c>
      <c r="DC57" s="89">
        <f>+IF(DC$2='Inputs  Base0'!$J$192,'Inputs  Base0'!$H$118,0)</f>
        <v>0</v>
      </c>
      <c r="DD57" s="89">
        <f>+IF(DD$2='Inputs  Base0'!$J$192,'Inputs  Base0'!$H$118,0)</f>
        <v>0</v>
      </c>
      <c r="DE57" s="89">
        <f>+IF(DE$2='Inputs  Base0'!$J$192,'Inputs  Base0'!$H$118,0)</f>
        <v>0</v>
      </c>
      <c r="DF57" s="89">
        <f>+IF(DF$2='Inputs  Base0'!$J$192,'Inputs  Base0'!$H$118,0)</f>
        <v>0</v>
      </c>
      <c r="DG57" s="89">
        <f>+IF(DG$2='Inputs  Base0'!$J$192,'Inputs  Base0'!$H$118,0)</f>
        <v>0</v>
      </c>
      <c r="DH57" s="89">
        <f>+IF(DH$2='Inputs  Base0'!$J$192,'Inputs  Base0'!$H$118,0)</f>
        <v>0</v>
      </c>
      <c r="DI57" s="89">
        <f>+IF(DI$2='Inputs  Base0'!$J$192,'Inputs  Base0'!$H$118,0)</f>
        <v>0</v>
      </c>
      <c r="DJ57" s="89">
        <f>+IF(DJ$2='Inputs  Base0'!$J$192,'Inputs  Base0'!$H$118,0)</f>
        <v>0</v>
      </c>
      <c r="DK57" s="89">
        <f>+IF(DK$2='Inputs  Base0'!$J$192,'Inputs  Base0'!$H$118,0)</f>
        <v>0</v>
      </c>
      <c r="DL57" s="89">
        <f>+IF(DL$2='Inputs  Base0'!$J$192,'Inputs  Base0'!$H$118,0)</f>
        <v>0</v>
      </c>
      <c r="DM57" s="89">
        <f>+IF(DM$2='Inputs  Base0'!$J$192,'Inputs  Base0'!$H$118,0)</f>
        <v>0</v>
      </c>
      <c r="DN57" s="89">
        <f>+IF(DN$2='Inputs  Base0'!$J$192,'Inputs  Base0'!$H$118,0)</f>
        <v>0</v>
      </c>
      <c r="DO57" s="89">
        <f>+IF(DO$2='Inputs  Base0'!$J$192,'Inputs  Base0'!$H$118,0)</f>
        <v>0</v>
      </c>
      <c r="DP57" s="89">
        <f>+IF(DP$2='Inputs  Base0'!$J$192,'Inputs  Base0'!$H$118,0)</f>
        <v>0</v>
      </c>
    </row>
    <row r="58" spans="1:124" s="189" customFormat="1" ht="14.25" hidden="1" outlineLevel="1" collapsed="1">
      <c r="B58" s="190" t="str">
        <f>CONCATENATE('Inputs  Base0'!$A$355,'Inputs  Base0'!$B$118)</f>
        <v>posesión $ - Dptos PLAN 96</v>
      </c>
      <c r="C58" s="88">
        <f t="shared" si="18"/>
        <v>24055766.766100954</v>
      </c>
      <c r="D58" s="191"/>
      <c r="E58" s="191"/>
      <c r="F58" s="191"/>
      <c r="G58" s="191"/>
      <c r="H58" s="191"/>
      <c r="I58" s="191"/>
      <c r="J58" s="191"/>
      <c r="K58" s="191"/>
      <c r="L58" s="191"/>
      <c r="M58" s="191"/>
      <c r="N58" s="191"/>
      <c r="O58" s="191"/>
      <c r="P58" s="191"/>
      <c r="Q58" s="191"/>
      <c r="R58" s="191"/>
      <c r="S58" s="191"/>
      <c r="T58" s="191"/>
      <c r="U58" s="191"/>
      <c r="V58" s="191"/>
      <c r="W58" s="191"/>
      <c r="X58" s="191"/>
      <c r="Y58" s="191"/>
      <c r="Z58" s="191"/>
      <c r="AA58" s="191"/>
      <c r="AB58" s="191"/>
      <c r="AC58" s="89">
        <f>IF(AC56='Inputs  Base0'!$G$118,'CF+EERR  Base0'!$C51*'Inputs  Base0'!$G$155,0)</f>
        <v>0</v>
      </c>
      <c r="AD58" s="89">
        <f>IF(AD56='Inputs  Base0'!$G$118,'CF+EERR  Base0'!$C51*'Inputs  Base0'!$G$155,0)</f>
        <v>0</v>
      </c>
      <c r="AE58" s="89">
        <f>IF(AE56='Inputs  Base0'!$G$118,'CF+EERR  Base0'!$C51*'Inputs  Base0'!$G$155,0)</f>
        <v>0</v>
      </c>
      <c r="AF58" s="89">
        <f>IF(AF56='Inputs  Base0'!$G$118,'CF+EERR  Base0'!$C51*'Inputs  Base0'!$G$155,0)</f>
        <v>0</v>
      </c>
      <c r="AG58" s="89">
        <f>IF(AG56='Inputs  Base0'!$G$118,'CF+EERR  Base0'!$C51*'Inputs  Base0'!$G$155,0)</f>
        <v>0</v>
      </c>
      <c r="AH58" s="89">
        <f>IF(AH56='Inputs  Base0'!$G$118,'CF+EERR  Base0'!$C51*'Inputs  Base0'!$G$155,0)</f>
        <v>0</v>
      </c>
      <c r="AI58" s="89">
        <f>IF(AI56='Inputs  Base0'!$G$118,'CF+EERR  Base0'!$C51*'Inputs  Base0'!$G$155,0)</f>
        <v>0</v>
      </c>
      <c r="AJ58" s="89">
        <f>IF(AJ56='Inputs  Base0'!$G$118,'CF+EERR  Base0'!$C51*'Inputs  Base0'!$G$155,0)</f>
        <v>0</v>
      </c>
      <c r="AK58" s="89">
        <f>IF(AK56='Inputs  Base0'!$G$118,'CF+EERR  Base0'!$C51*'Inputs  Base0'!$G$155,0)</f>
        <v>0</v>
      </c>
      <c r="AL58" s="89">
        <f>IF(AL56='Inputs  Base0'!$G$118,'CF+EERR  Base0'!$C51*'Inputs  Base0'!$G$155,0)</f>
        <v>0</v>
      </c>
      <c r="AM58" s="89">
        <f>IF(AM56='Inputs  Base0'!$G$118,'CF+EERR  Base0'!$C51*'Inputs  Base0'!$G$155,0)</f>
        <v>0</v>
      </c>
      <c r="AN58" s="89">
        <f>IF(AN56='Inputs  Base0'!$G$118,'CF+EERR  Base0'!$C51*'Inputs  Base0'!$G$155,0)</f>
        <v>0</v>
      </c>
      <c r="AO58" s="89">
        <f>IF(AO56='Inputs  Base0'!$G$118,'CF+EERR  Base0'!$C51*'Inputs  Base0'!$G$155,0)</f>
        <v>0</v>
      </c>
      <c r="AP58" s="89">
        <f>IF(AP56='Inputs  Base0'!$G$118,'CF+EERR  Base0'!$C51*'Inputs  Base0'!$G$155,0)</f>
        <v>0</v>
      </c>
      <c r="AQ58" s="89">
        <f>IF(AQ56='Inputs  Base0'!$G$118,'CF+EERR  Base0'!$C51*'Inputs  Base0'!$G$155,0)</f>
        <v>0</v>
      </c>
      <c r="AR58" s="89">
        <f>IF(AR56='Inputs  Base0'!$G$118,'CF+EERR  Base0'!$C51*'Inputs  Base0'!$G$155,0)</f>
        <v>0</v>
      </c>
      <c r="AS58" s="89">
        <f>IF(AS56='Inputs  Base0'!$G$118,'CF+EERR  Base0'!$C51*'Inputs  Base0'!$G$155,0)</f>
        <v>0</v>
      </c>
      <c r="AT58" s="89">
        <f>IF(AT56='Inputs  Base0'!$G$118,'CF+EERR  Base0'!$C51*'Inputs  Base0'!$G$155,0)</f>
        <v>0</v>
      </c>
      <c r="AU58" s="89">
        <f>IF(AU56='Inputs  Base0'!$G$118,'CF+EERR  Base0'!$C51*'Inputs  Base0'!$G$155,0)</f>
        <v>0</v>
      </c>
      <c r="AV58" s="89">
        <f>IF(AV56='Inputs  Base0'!$G$118,'CF+EERR  Base0'!$C51*'Inputs  Base0'!$G$155,0)</f>
        <v>0</v>
      </c>
      <c r="AW58" s="89">
        <f>IF(AW56='Inputs  Base0'!$G$118,'CF+EERR  Base0'!$C51*'Inputs  Base0'!$G$155,0)</f>
        <v>0</v>
      </c>
      <c r="AX58" s="89">
        <f>IF(AX56='Inputs  Base0'!$G$118,'CF+EERR  Base0'!$C51*'Inputs  Base0'!$G$155,0)</f>
        <v>0</v>
      </c>
      <c r="AY58" s="89">
        <f>IF(AY56='Inputs  Base0'!$G$118,'CF+EERR  Base0'!$C51*'Inputs  Base0'!$G$155,0)</f>
        <v>0</v>
      </c>
      <c r="AZ58" s="89">
        <f>IF(AZ56='Inputs  Base0'!$G$118,'CF+EERR  Base0'!$C51*'Inputs  Base0'!$G$155,0)</f>
        <v>0</v>
      </c>
      <c r="BA58" s="89">
        <f>IF(BA56='Inputs  Base0'!$G$118,'CF+EERR  Base0'!$C51*'Inputs  Base0'!$G$155,0)</f>
        <v>0</v>
      </c>
      <c r="BB58" s="89">
        <f>IF(BB56='Inputs  Base0'!$G$118,'CF+EERR  Base0'!$C51*'Inputs  Base0'!$G$155,0)</f>
        <v>0</v>
      </c>
      <c r="BC58" s="89">
        <f>IF(BC56='Inputs  Base0'!$G$118,'CF+EERR  Base0'!$C51*'Inputs  Base0'!$G$155,0)</f>
        <v>0</v>
      </c>
      <c r="BD58" s="89">
        <f>IF(BD56='Inputs  Base0'!$G$118,'CF+EERR  Base0'!$C51*'Inputs  Base0'!$G$155,0)</f>
        <v>0</v>
      </c>
      <c r="BE58" s="89">
        <f>IF(BE56='Inputs  Base0'!$G$118,'CF+EERR  Base0'!$C51*'Inputs  Base0'!$G$155,0)</f>
        <v>0</v>
      </c>
      <c r="BF58" s="89">
        <f>IF(BF56='Inputs  Base0'!$G$118,'CF+EERR  Base0'!$C51*'Inputs  Base0'!$G$155,0)</f>
        <v>0</v>
      </c>
      <c r="BG58" s="89">
        <f>IF(BG56='Inputs  Base0'!$G$118,'CF+EERR  Base0'!$C51*'Inputs  Base0'!$G$155,0)</f>
        <v>0</v>
      </c>
      <c r="BH58" s="89">
        <f>IF(BH56='Inputs  Base0'!$G$118,'CF+EERR  Base0'!$C51*'Inputs  Base0'!$G$155,0)</f>
        <v>0</v>
      </c>
      <c r="BI58" s="89">
        <f>IF(BI56='Inputs  Base0'!$G$118,'CF+EERR  Base0'!$C51*'Inputs  Base0'!$G$155,0)</f>
        <v>0</v>
      </c>
      <c r="BJ58" s="89">
        <f>IF(BJ56='Inputs  Base0'!$G$118,'CF+EERR  Base0'!$C51*'Inputs  Base0'!$G$155,0)</f>
        <v>0</v>
      </c>
      <c r="BK58" s="89">
        <f>IF(BK56='Inputs  Base0'!$G$118,'CF+EERR  Base0'!$C51*'Inputs  Base0'!$G$155,0)</f>
        <v>0</v>
      </c>
      <c r="BL58" s="89">
        <f>IF(BL56='Inputs  Base0'!$G$118,'CF+EERR  Base0'!$C51*'Inputs  Base0'!$G$155,0)</f>
        <v>0</v>
      </c>
      <c r="BM58" s="89">
        <f>IF(BM56='Inputs  Base0'!$G$118,'CF+EERR  Base0'!$C51*'Inputs  Base0'!$G$155,0)</f>
        <v>24055766.766100954</v>
      </c>
      <c r="BN58" s="89">
        <f>IF(BN56='Inputs  Base0'!$G$118,'CF+EERR  Base0'!$C51*'Inputs  Base0'!$G$155,0)</f>
        <v>0</v>
      </c>
      <c r="BO58" s="89">
        <f>IF(BO56='Inputs  Base0'!$G$118,'CF+EERR  Base0'!$C51*'Inputs  Base0'!$G$155,0)</f>
        <v>0</v>
      </c>
      <c r="BP58" s="89">
        <f>IF(BP56='Inputs  Base0'!$G$118,'CF+EERR  Base0'!$C51*'Inputs  Base0'!$G$155,0)</f>
        <v>0</v>
      </c>
      <c r="BQ58" s="89">
        <f>IF(BQ56='Inputs  Base0'!$G$118,'CF+EERR  Base0'!$C51*'Inputs  Base0'!$G$155,0)</f>
        <v>0</v>
      </c>
      <c r="BR58" s="89">
        <f>IF(BR56='Inputs  Base0'!$G$118,'CF+EERR  Base0'!$C51*'Inputs  Base0'!$G$155,0)</f>
        <v>0</v>
      </c>
      <c r="BS58" s="89">
        <f>IF(BS56='Inputs  Base0'!$G$118,'CF+EERR  Base0'!$C51*'Inputs  Base0'!$G$155,0)</f>
        <v>0</v>
      </c>
      <c r="BT58" s="89">
        <f>IF(BT56='Inputs  Base0'!$G$118,'CF+EERR  Base0'!$C51*'Inputs  Base0'!$G$155,0)</f>
        <v>0</v>
      </c>
      <c r="BU58" s="89">
        <f>IF(BU56='Inputs  Base0'!$G$118,'CF+EERR  Base0'!$C51*'Inputs  Base0'!$G$155,0)</f>
        <v>0</v>
      </c>
      <c r="BV58" s="89">
        <f>IF(BV56='Inputs  Base0'!$G$118,'CF+EERR  Base0'!$C51*'Inputs  Base0'!$G$155,0)</f>
        <v>0</v>
      </c>
      <c r="BW58" s="89">
        <f>IF(BW56='Inputs  Base0'!$G$118,'CF+EERR  Base0'!$C51*'Inputs  Base0'!$G$155,0)</f>
        <v>0</v>
      </c>
      <c r="BX58" s="89">
        <f>IF(BX56='Inputs  Base0'!$G$118,'CF+EERR  Base0'!$C51*'Inputs  Base0'!$G$155,0)</f>
        <v>0</v>
      </c>
      <c r="BY58" s="89">
        <f>IF(BY56='Inputs  Base0'!$G$118,'CF+EERR  Base0'!$C51*'Inputs  Base0'!$G$155,0)</f>
        <v>0</v>
      </c>
      <c r="BZ58" s="89">
        <f>IF(BZ56='Inputs  Base0'!$G$118,'CF+EERR  Base0'!$C51*'Inputs  Base0'!$G$155,0)</f>
        <v>0</v>
      </c>
      <c r="CA58" s="89">
        <f>IF(CA56='Inputs  Base0'!$G$118,'CF+EERR  Base0'!$C51*'Inputs  Base0'!$G$155,0)</f>
        <v>0</v>
      </c>
      <c r="CB58" s="89">
        <f>IF(CB56='Inputs  Base0'!$G$118,'CF+EERR  Base0'!$C51*'Inputs  Base0'!$G$155,0)</f>
        <v>0</v>
      </c>
      <c r="CC58" s="89">
        <f>IF(CC56='Inputs  Base0'!$G$118,'CF+EERR  Base0'!$C51*'Inputs  Base0'!$G$155,0)</f>
        <v>0</v>
      </c>
      <c r="CD58" s="89">
        <f>IF(CD56='Inputs  Base0'!$G$118,'CF+EERR  Base0'!$C51*'Inputs  Base0'!$G$155,0)</f>
        <v>0</v>
      </c>
      <c r="CE58" s="89">
        <f>IF(CE56='Inputs  Base0'!$G$118,'CF+EERR  Base0'!$C51*'Inputs  Base0'!$G$155,0)</f>
        <v>0</v>
      </c>
      <c r="CF58" s="89">
        <f>IF(CF56='Inputs  Base0'!$G$118,'CF+EERR  Base0'!$C51*'Inputs  Base0'!$G$155,0)</f>
        <v>0</v>
      </c>
      <c r="CG58" s="89">
        <f>IF(CG56='Inputs  Base0'!$G$118,'CF+EERR  Base0'!$C51*'Inputs  Base0'!$G$155,0)</f>
        <v>0</v>
      </c>
      <c r="CH58" s="89">
        <f>IF(CH56='Inputs  Base0'!$G$118,'CF+EERR  Base0'!$C51*'Inputs  Base0'!$G$155,0)</f>
        <v>0</v>
      </c>
      <c r="CI58" s="89">
        <f>IF(CI56='Inputs  Base0'!$G$118,'CF+EERR  Base0'!$C51*'Inputs  Base0'!$G$155,0)</f>
        <v>0</v>
      </c>
      <c r="CJ58" s="89">
        <f>IF(CJ56='Inputs  Base0'!$G$118,'CF+EERR  Base0'!$C51*'Inputs  Base0'!$G$155,0)</f>
        <v>0</v>
      </c>
      <c r="CK58" s="89">
        <f>IF(CK56='Inputs  Base0'!$G$118,'CF+EERR  Base0'!$C51*'Inputs  Base0'!$G$155,0)</f>
        <v>0</v>
      </c>
      <c r="CL58" s="89">
        <f>IF(CL56='Inputs  Base0'!$G$118,'CF+EERR  Base0'!$C51*'Inputs  Base0'!$G$155,0)</f>
        <v>0</v>
      </c>
      <c r="CM58" s="89">
        <f>IF(CM56='Inputs  Base0'!$G$118,'CF+EERR  Base0'!$C51*'Inputs  Base0'!$G$155,0)</f>
        <v>0</v>
      </c>
      <c r="CN58" s="89">
        <f>IF(CN56='Inputs  Base0'!$G$118,'CF+EERR  Base0'!$C51*'Inputs  Base0'!$G$155,0)</f>
        <v>0</v>
      </c>
      <c r="CO58" s="89">
        <f>IF(CO56='Inputs  Base0'!$G$118,'CF+EERR  Base0'!$C51*'Inputs  Base0'!$G$155,0)</f>
        <v>0</v>
      </c>
      <c r="CP58" s="89">
        <f>IF(CP56='Inputs  Base0'!$G$118,'CF+EERR  Base0'!$C51*'Inputs  Base0'!$G$155,0)</f>
        <v>0</v>
      </c>
      <c r="CQ58" s="89">
        <f>IF(CQ56='Inputs  Base0'!$G$118,'CF+EERR  Base0'!$C51*'Inputs  Base0'!$G$155,0)</f>
        <v>0</v>
      </c>
      <c r="CR58" s="89">
        <f>IF(CR56='Inputs  Base0'!$G$118,'CF+EERR  Base0'!$C51*'Inputs  Base0'!$G$155,0)</f>
        <v>0</v>
      </c>
      <c r="CS58" s="89">
        <f>IF(CS56='Inputs  Base0'!$G$118,'CF+EERR  Base0'!$C51*'Inputs  Base0'!$G$155,0)</f>
        <v>0</v>
      </c>
      <c r="CT58" s="89">
        <f>IF(CT56='Inputs  Base0'!$G$118,'CF+EERR  Base0'!$C51*'Inputs  Base0'!$G$155,0)</f>
        <v>0</v>
      </c>
      <c r="CU58" s="89">
        <f>IF(CU56='Inputs  Base0'!$G$118,'CF+EERR  Base0'!$C51*'Inputs  Base0'!$G$155,0)</f>
        <v>0</v>
      </c>
      <c r="CV58" s="89">
        <f>IF(CV56='Inputs  Base0'!$G$118,'CF+EERR  Base0'!$C51*'Inputs  Base0'!$G$155,0)</f>
        <v>0</v>
      </c>
      <c r="CW58" s="89">
        <f>IF(CW56='Inputs  Base0'!$G$118,'CF+EERR  Base0'!$C51*'Inputs  Base0'!$G$155,0)</f>
        <v>0</v>
      </c>
      <c r="CX58" s="89">
        <f>IF(CX56='Inputs  Base0'!$G$118,'CF+EERR  Base0'!$C51*'Inputs  Base0'!$G$155,0)</f>
        <v>0</v>
      </c>
      <c r="CY58" s="89">
        <f>IF(CY56='Inputs  Base0'!$G$118,'CF+EERR  Base0'!$C51*'Inputs  Base0'!$G$155,0)</f>
        <v>0</v>
      </c>
      <c r="CZ58" s="89">
        <f>IF(CZ56='Inputs  Base0'!$G$118,'CF+EERR  Base0'!$C51*'Inputs  Base0'!$G$155,0)</f>
        <v>0</v>
      </c>
      <c r="DA58" s="89">
        <f>IF(DA56='Inputs  Base0'!$G$118,'CF+EERR  Base0'!$C51*'Inputs  Base0'!$G$155,0)</f>
        <v>0</v>
      </c>
      <c r="DB58" s="89">
        <f>IF(DB56='Inputs  Base0'!$G$118,'CF+EERR  Base0'!$C51*'Inputs  Base0'!$G$155,0)</f>
        <v>0</v>
      </c>
      <c r="DC58" s="89">
        <f>IF(DC56='Inputs  Base0'!$G$118,'CF+EERR  Base0'!$C51*'Inputs  Base0'!$G$155,0)</f>
        <v>0</v>
      </c>
      <c r="DD58" s="89">
        <f>IF(DD56='Inputs  Base0'!$G$118,'CF+EERR  Base0'!$C51*'Inputs  Base0'!$G$155,0)</f>
        <v>0</v>
      </c>
      <c r="DE58" s="89">
        <f>IF(DE56='Inputs  Base0'!$G$118,'CF+EERR  Base0'!$C51*'Inputs  Base0'!$G$155,0)</f>
        <v>0</v>
      </c>
      <c r="DF58" s="89">
        <f>IF(DF56='Inputs  Base0'!$G$118,'CF+EERR  Base0'!$C51*'Inputs  Base0'!$G$155,0)</f>
        <v>0</v>
      </c>
      <c r="DG58" s="89">
        <f>IF(DG56='Inputs  Base0'!$G$118,'CF+EERR  Base0'!$C51*'Inputs  Base0'!$G$155,0)</f>
        <v>0</v>
      </c>
      <c r="DH58" s="89">
        <f>IF(DH56='Inputs  Base0'!$G$118,'CF+EERR  Base0'!$C51*'Inputs  Base0'!$G$155,0)</f>
        <v>0</v>
      </c>
      <c r="DI58" s="89">
        <f>IF(DI56='Inputs  Base0'!$G$118,'CF+EERR  Base0'!$C51*'Inputs  Base0'!$G$155,0)</f>
        <v>0</v>
      </c>
      <c r="DJ58" s="89">
        <f>IF(DJ56='Inputs  Base0'!$G$118,'CF+EERR  Base0'!$C51*'Inputs  Base0'!$G$155,0)</f>
        <v>0</v>
      </c>
      <c r="DK58" s="89">
        <f>IF(DK56='Inputs  Base0'!$G$118,'CF+EERR  Base0'!$C51*'Inputs  Base0'!$G$155,0)</f>
        <v>0</v>
      </c>
      <c r="DL58" s="89">
        <f>IF(DL56='Inputs  Base0'!$G$118,'CF+EERR  Base0'!$C51*'Inputs  Base0'!$G$155,0)</f>
        <v>0</v>
      </c>
      <c r="DM58" s="89">
        <f>IF(DM56='Inputs  Base0'!$G$118,'CF+EERR  Base0'!$C51*'Inputs  Base0'!$G$155,0)</f>
        <v>0</v>
      </c>
      <c r="DN58" s="89">
        <f>IF(DN56='Inputs  Base0'!$G$118,'CF+EERR  Base0'!$C51*'Inputs  Base0'!$G$155,0)</f>
        <v>0</v>
      </c>
      <c r="DO58" s="89">
        <f>IF(DO56='Inputs  Base0'!$G$118,'CF+EERR  Base0'!$C51*'Inputs  Base0'!$G$155,0)</f>
        <v>0</v>
      </c>
      <c r="DP58" s="89">
        <f>IF(DP56='Inputs  Base0'!$G$118,'CF+EERR  Base0'!$C51*'Inputs  Base0'!$G$155,0)</f>
        <v>0</v>
      </c>
    </row>
    <row r="59" spans="1:124" s="189" customFormat="1" ht="14.25" hidden="1" outlineLevel="1">
      <c r="B59" s="262" t="str">
        <f>CONCATENATE('Inputs  Base0'!$A$356,'Inputs  Base0'!$B$118)</f>
        <v>financiamiento hipotecario $ - Dptos PLAN 96</v>
      </c>
      <c r="C59" s="263">
        <f t="shared" ca="1" si="18"/>
        <v>44102239.071185105</v>
      </c>
      <c r="D59" s="264"/>
      <c r="E59" s="264"/>
      <c r="F59" s="264"/>
      <c r="G59" s="264"/>
      <c r="H59" s="264"/>
      <c r="I59" s="264"/>
      <c r="J59" s="264"/>
      <c r="K59" s="264"/>
      <c r="L59" s="264"/>
      <c r="M59" s="264"/>
      <c r="N59" s="264"/>
      <c r="O59" s="264"/>
      <c r="P59" s="264"/>
      <c r="Q59" s="264"/>
      <c r="R59" s="264"/>
      <c r="S59" s="264"/>
      <c r="T59" s="264"/>
      <c r="U59" s="264"/>
      <c r="V59" s="264"/>
      <c r="W59" s="264"/>
      <c r="X59" s="264"/>
      <c r="Y59" s="264"/>
      <c r="Z59" s="264"/>
      <c r="AA59" s="264"/>
      <c r="AB59" s="264"/>
      <c r="AC59" s="265">
        <f ca="1">+SUM(OFFSET(AB56,0,0,1,-MIN('Inputs  Base0'!$G$158,AC$2)))*(IF($C$56=0,0,-PMT('Inputs  Base0'!$G$159/12,'Inputs  Base0'!$G$158,$C$51/$C$56*'Inputs  Base0'!$G$157)))</f>
        <v>0</v>
      </c>
      <c r="AD59" s="265">
        <f ca="1">+SUM(OFFSET(AC56,0,0,1,-MIN('Inputs  Base0'!$G$158,AD$2)))*(IF($C$56=0,0,-PMT('Inputs  Base0'!$G$159/12,'Inputs  Base0'!$G$158,$C$51/$C$56*'Inputs  Base0'!$G$157)))</f>
        <v>0</v>
      </c>
      <c r="AE59" s="265">
        <f ca="1">+SUM(OFFSET(AD56,0,0,1,-MIN('Inputs  Base0'!$G$158,AE$2)))*(IF($C$56=0,0,-PMT('Inputs  Base0'!$G$159/12,'Inputs  Base0'!$G$158,$C$51/$C$56*'Inputs  Base0'!$G$157)))</f>
        <v>0</v>
      </c>
      <c r="AF59" s="265">
        <f ca="1">+SUM(OFFSET(AE56,0,0,1,-MIN('Inputs  Base0'!$G$158,AF$2)))*(IF($C$56=0,0,-PMT('Inputs  Base0'!$G$159/12,'Inputs  Base0'!$G$158,$C$51/$C$56*'Inputs  Base0'!$G$157)))</f>
        <v>0</v>
      </c>
      <c r="AG59" s="265">
        <f ca="1">+SUM(OFFSET(AF56,0,0,1,-MIN('Inputs  Base0'!$G$158,AG$2)))*(IF($C$56=0,0,-PMT('Inputs  Base0'!$G$159/12,'Inputs  Base0'!$G$158,$C$51/$C$56*'Inputs  Base0'!$G$157)))</f>
        <v>0</v>
      </c>
      <c r="AH59" s="265">
        <f ca="1">+SUM(OFFSET(AG56,0,0,1,-MIN('Inputs  Base0'!$G$158,AH$2)))*(IF($C$56=0,0,-PMT('Inputs  Base0'!$G$159/12,'Inputs  Base0'!$G$158,$C$51/$C$56*'Inputs  Base0'!$G$157)))</f>
        <v>0</v>
      </c>
      <c r="AI59" s="265">
        <f ca="1">+SUM(OFFSET(AH56,0,0,1,-MIN('Inputs  Base0'!$G$158,AI$2)))*(IF($C$56=0,0,-PMT('Inputs  Base0'!$G$159/12,'Inputs  Base0'!$G$158,$C$51/$C$56*'Inputs  Base0'!$G$157)))</f>
        <v>0</v>
      </c>
      <c r="AJ59" s="265">
        <f ca="1">+SUM(OFFSET(AI56,0,0,1,-MIN('Inputs  Base0'!$G$158,AJ$2)))*(IF($C$56=0,0,-PMT('Inputs  Base0'!$G$159/12,'Inputs  Base0'!$G$158,$C$51/$C$56*'Inputs  Base0'!$G$157)))</f>
        <v>0</v>
      </c>
      <c r="AK59" s="265">
        <f ca="1">+SUM(OFFSET(AJ56,0,0,1,-MIN('Inputs  Base0'!$G$158,AK$2)))*(IF($C$56=0,0,-PMT('Inputs  Base0'!$G$159/12,'Inputs  Base0'!$G$158,$C$51/$C$56*'Inputs  Base0'!$G$157)))</f>
        <v>0</v>
      </c>
      <c r="AL59" s="265">
        <f ca="1">+SUM(OFFSET(AK56,0,0,1,-MIN('Inputs  Base0'!$G$158,AL$2)))*(IF($C$56=0,0,-PMT('Inputs  Base0'!$G$159/12,'Inputs  Base0'!$G$158,$C$51/$C$56*'Inputs  Base0'!$G$157)))</f>
        <v>0</v>
      </c>
      <c r="AM59" s="265">
        <f ca="1">+SUM(OFFSET(AL56,0,0,1,-MIN('Inputs  Base0'!$G$158,AM$2)))*(IF($C$56=0,0,-PMT('Inputs  Base0'!$G$159/12,'Inputs  Base0'!$G$158,$C$51/$C$56*'Inputs  Base0'!$G$157)))</f>
        <v>0</v>
      </c>
      <c r="AN59" s="265">
        <f ca="1">+SUM(OFFSET(AM56,0,0,1,-MIN('Inputs  Base0'!$G$158,AN$2)))*(IF($C$56=0,0,-PMT('Inputs  Base0'!$G$159/12,'Inputs  Base0'!$G$158,$C$51/$C$56*'Inputs  Base0'!$G$157)))</f>
        <v>0</v>
      </c>
      <c r="AO59" s="265">
        <f ca="1">+SUM(OFFSET(AN56,0,0,1,-MIN('Inputs  Base0'!$G$158,AO$2)))*(IF($C$56=0,0,-PMT('Inputs  Base0'!$G$159/12,'Inputs  Base0'!$G$158,$C$51/$C$56*'Inputs  Base0'!$G$157)))</f>
        <v>0</v>
      </c>
      <c r="AP59" s="265">
        <f ca="1">+SUM(OFFSET(AO56,0,0,1,-MIN('Inputs  Base0'!$G$158,AP$2)))*(IF($C$56=0,0,-PMT('Inputs  Base0'!$G$159/12,'Inputs  Base0'!$G$158,$C$51/$C$56*'Inputs  Base0'!$G$157)))</f>
        <v>0</v>
      </c>
      <c r="AQ59" s="265">
        <f ca="1">+SUM(OFFSET(AP56,0,0,1,-MIN('Inputs  Base0'!$G$158,AQ$2)))*(IF($C$56=0,0,-PMT('Inputs  Base0'!$G$159/12,'Inputs  Base0'!$G$158,$C$51/$C$56*'Inputs  Base0'!$G$157)))</f>
        <v>0</v>
      </c>
      <c r="AR59" s="265">
        <f ca="1">+SUM(OFFSET(AQ56,0,0,1,-MIN('Inputs  Base0'!$G$158,AR$2)))*(IF($C$56=0,0,-PMT('Inputs  Base0'!$G$159/12,'Inputs  Base0'!$G$158,$C$51/$C$56*'Inputs  Base0'!$G$157)))</f>
        <v>0</v>
      </c>
      <c r="AS59" s="265">
        <f ca="1">+SUM(OFFSET(AR56,0,0,1,-MIN('Inputs  Base0'!$G$158,AS$2)))*(IF($C$56=0,0,-PMT('Inputs  Base0'!$G$159/12,'Inputs  Base0'!$G$158,$C$51/$C$56*'Inputs  Base0'!$G$157)))</f>
        <v>0</v>
      </c>
      <c r="AT59" s="265">
        <f ca="1">+SUM(OFFSET(AS56,0,0,1,-MIN('Inputs  Base0'!$G$158,AT$2)))*(IF($C$56=0,0,-PMT('Inputs  Base0'!$G$159/12,'Inputs  Base0'!$G$158,$C$51/$C$56*'Inputs  Base0'!$G$157)))</f>
        <v>0</v>
      </c>
      <c r="AU59" s="265">
        <f ca="1">+SUM(OFFSET(AT56,0,0,1,-MIN('Inputs  Base0'!$G$158,AU$2)))*(IF($C$56=0,0,-PMT('Inputs  Base0'!$G$159/12,'Inputs  Base0'!$G$158,$C$51/$C$56*'Inputs  Base0'!$G$157)))</f>
        <v>0</v>
      </c>
      <c r="AV59" s="265">
        <f ca="1">+SUM(OFFSET(AU56,0,0,1,-MIN('Inputs  Base0'!$G$158,AV$2)))*(IF($C$56=0,0,-PMT('Inputs  Base0'!$G$159/12,'Inputs  Base0'!$G$158,$C$51/$C$56*'Inputs  Base0'!$G$157)))</f>
        <v>0</v>
      </c>
      <c r="AW59" s="265">
        <f ca="1">+SUM(OFFSET(AV56,0,0,1,-MIN('Inputs  Base0'!$G$158,AW$2)))*(IF($C$56=0,0,-PMT('Inputs  Base0'!$G$159/12,'Inputs  Base0'!$G$158,$C$51/$C$56*'Inputs  Base0'!$G$157)))</f>
        <v>0</v>
      </c>
      <c r="AX59" s="265">
        <f ca="1">+SUM(OFFSET(AW56,0,0,1,-MIN('Inputs  Base0'!$G$158,AX$2)))*(IF($C$56=0,0,-PMT('Inputs  Base0'!$G$159/12,'Inputs  Base0'!$G$158,$C$51/$C$56*'Inputs  Base0'!$G$157)))</f>
        <v>0</v>
      </c>
      <c r="AY59" s="265">
        <f ca="1">+SUM(OFFSET(AX56,0,0,1,-MIN('Inputs  Base0'!$G$158,AY$2)))*(IF($C$56=0,0,-PMT('Inputs  Base0'!$G$159/12,'Inputs  Base0'!$G$158,$C$51/$C$56*'Inputs  Base0'!$G$157)))</f>
        <v>0</v>
      </c>
      <c r="AZ59" s="265">
        <f ca="1">+SUM(OFFSET(AY56,0,0,1,-MIN('Inputs  Base0'!$G$158,AZ$2)))*(IF($C$56=0,0,-PMT('Inputs  Base0'!$G$159/12,'Inputs  Base0'!$G$158,$C$51/$C$56*'Inputs  Base0'!$G$157)))</f>
        <v>0</v>
      </c>
      <c r="BA59" s="265">
        <f ca="1">+SUM(OFFSET(AZ56,0,0,1,-MIN('Inputs  Base0'!$G$158,BA$2)))*(IF($C$56=0,0,-PMT('Inputs  Base0'!$G$159/12,'Inputs  Base0'!$G$158,$C$51/$C$56*'Inputs  Base0'!$G$157)))</f>
        <v>0</v>
      </c>
      <c r="BB59" s="265">
        <f ca="1">+SUM(OFFSET(BA56,0,0,1,-MIN('Inputs  Base0'!$G$158,BB$2)))*(IF($C$56=0,0,-PMT('Inputs  Base0'!$G$159/12,'Inputs  Base0'!$G$158,$C$51/$C$56*'Inputs  Base0'!$G$157)))</f>
        <v>0</v>
      </c>
      <c r="BC59" s="265">
        <f ca="1">+SUM(OFFSET(BB56,0,0,1,-MIN('Inputs  Base0'!$G$158,BC$2)))*(IF($C$56=0,0,-PMT('Inputs  Base0'!$G$159/12,'Inputs  Base0'!$G$158,$C$51/$C$56*'Inputs  Base0'!$G$157)))</f>
        <v>0</v>
      </c>
      <c r="BD59" s="265">
        <f ca="1">+SUM(OFFSET(BC56,0,0,1,-MIN('Inputs  Base0'!$G$158,BD$2)))*(IF($C$56=0,0,-PMT('Inputs  Base0'!$G$159/12,'Inputs  Base0'!$G$158,$C$51/$C$56*'Inputs  Base0'!$G$157)))</f>
        <v>0</v>
      </c>
      <c r="BE59" s="265">
        <f ca="1">+SUM(OFFSET(BD56,0,0,1,-MIN('Inputs  Base0'!$G$158,BE$2)))*(IF($C$56=0,0,-PMT('Inputs  Base0'!$G$159/12,'Inputs  Base0'!$G$158,$C$51/$C$56*'Inputs  Base0'!$G$157)))</f>
        <v>0</v>
      </c>
      <c r="BF59" s="265">
        <f ca="1">+SUM(OFFSET(BE56,0,0,1,-MIN('Inputs  Base0'!$G$158,BF$2)))*(IF($C$56=0,0,-PMT('Inputs  Base0'!$G$159/12,'Inputs  Base0'!$G$158,$C$51/$C$56*'Inputs  Base0'!$G$157)))</f>
        <v>0</v>
      </c>
      <c r="BG59" s="265">
        <f ca="1">+SUM(OFFSET(BF56,0,0,1,-MIN('Inputs  Base0'!$G$158,BG$2)))*(IF($C$56=0,0,-PMT('Inputs  Base0'!$G$159/12,'Inputs  Base0'!$G$158,$C$51/$C$56*'Inputs  Base0'!$G$157)))</f>
        <v>0</v>
      </c>
      <c r="BH59" s="265">
        <f ca="1">+SUM(OFFSET(BG56,0,0,1,-MIN('Inputs  Base0'!$G$158,BH$2)))*(IF($C$56=0,0,-PMT('Inputs  Base0'!$G$159/12,'Inputs  Base0'!$G$158,$C$51/$C$56*'Inputs  Base0'!$G$157)))</f>
        <v>0</v>
      </c>
      <c r="BI59" s="265">
        <f ca="1">+SUM(OFFSET(BH56,0,0,1,-MIN('Inputs  Base0'!$G$158,BI$2)))*(IF($C$56=0,0,-PMT('Inputs  Base0'!$G$159/12,'Inputs  Base0'!$G$158,$C$51/$C$56*'Inputs  Base0'!$G$157)))</f>
        <v>0</v>
      </c>
      <c r="BJ59" s="265">
        <f ca="1">+SUM(OFFSET(BI56,0,0,1,-MIN('Inputs  Base0'!$G$158,BJ$2)))*(IF($C$56=0,0,-PMT('Inputs  Base0'!$G$159/12,'Inputs  Base0'!$G$158,$C$51/$C$56*'Inputs  Base0'!$G$157)))</f>
        <v>0</v>
      </c>
      <c r="BK59" s="265">
        <f ca="1">+SUM(OFFSET(BJ56,0,0,1,-MIN('Inputs  Base0'!$G$158,BK$2)))*(IF($C$56=0,0,-PMT('Inputs  Base0'!$G$159/12,'Inputs  Base0'!$G$158,$C$51/$C$56*'Inputs  Base0'!$G$157)))</f>
        <v>0</v>
      </c>
      <c r="BL59" s="265">
        <f ca="1">+SUM(OFFSET(BK56,0,0,1,-MIN('Inputs  Base0'!$G$158,BL$2)))*(IF($C$56=0,0,-PMT('Inputs  Base0'!$G$159/12,'Inputs  Base0'!$G$158,$C$51/$C$56*'Inputs  Base0'!$G$157)))</f>
        <v>0</v>
      </c>
      <c r="BM59" s="265">
        <f ca="1">+SUM(OFFSET(BL56,0,0,1,-MIN('Inputs  Base0'!$G$158,BM$2)))*(IF($C$56=0,0,-PMT('Inputs  Base0'!$G$159/12,'Inputs  Base0'!$G$158,$C$51/$C$56*'Inputs  Base0'!$G$157)))</f>
        <v>0</v>
      </c>
      <c r="BN59" s="265">
        <f ca="1">+SUM(OFFSET(BM56,0,0,1,-MIN('Inputs  Base0'!$G$158,BN$2)))*(IF($C$56=0,0,-PMT('Inputs  Base0'!$G$159/12,'Inputs  Base0'!$G$158,$C$51/$C$56*'Inputs  Base0'!$G$157)))</f>
        <v>801858.89220336499</v>
      </c>
      <c r="BO59" s="265">
        <f ca="1">+SUM(OFFSET(BN56,0,0,1,-MIN('Inputs  Base0'!$G$158,BO$2)))*(IF($C$56=0,0,-PMT('Inputs  Base0'!$G$159/12,'Inputs  Base0'!$G$158,$C$51/$C$56*'Inputs  Base0'!$G$157)))</f>
        <v>801858.89220336499</v>
      </c>
      <c r="BP59" s="265">
        <f ca="1">+SUM(OFFSET(BO56,0,0,1,-MIN('Inputs  Base0'!$G$158,BP$2)))*(IF($C$56=0,0,-PMT('Inputs  Base0'!$G$159/12,'Inputs  Base0'!$G$158,$C$51/$C$56*'Inputs  Base0'!$G$157)))</f>
        <v>801858.89220336499</v>
      </c>
      <c r="BQ59" s="265">
        <f ca="1">+SUM(OFFSET(BP56,0,0,1,-MIN('Inputs  Base0'!$G$158,BQ$2)))*(IF($C$56=0,0,-PMT('Inputs  Base0'!$G$159/12,'Inputs  Base0'!$G$158,$C$51/$C$56*'Inputs  Base0'!$G$157)))</f>
        <v>801858.89220336499</v>
      </c>
      <c r="BR59" s="265">
        <f ca="1">+SUM(OFFSET(BQ56,0,0,1,-MIN('Inputs  Base0'!$G$158,BR$2)))*(IF($C$56=0,0,-PMT('Inputs  Base0'!$G$159/12,'Inputs  Base0'!$G$158,$C$51/$C$56*'Inputs  Base0'!$G$157)))</f>
        <v>801858.89220336499</v>
      </c>
      <c r="BS59" s="265">
        <f ca="1">+SUM(OFFSET(BR56,0,0,1,-MIN('Inputs  Base0'!$G$158,BS$2)))*(IF($C$56=0,0,-PMT('Inputs  Base0'!$G$159/12,'Inputs  Base0'!$G$158,$C$51/$C$56*'Inputs  Base0'!$G$157)))</f>
        <v>801858.89220336499</v>
      </c>
      <c r="BT59" s="265">
        <f ca="1">+SUM(OFFSET(BS56,0,0,1,-MIN('Inputs  Base0'!$G$158,BT$2)))*(IF($C$56=0,0,-PMT('Inputs  Base0'!$G$159/12,'Inputs  Base0'!$G$158,$C$51/$C$56*'Inputs  Base0'!$G$157)))</f>
        <v>801858.89220336499</v>
      </c>
      <c r="BU59" s="265">
        <f ca="1">+SUM(OFFSET(BT56,0,0,1,-MIN('Inputs  Base0'!$G$158,BU$2)))*(IF($C$56=0,0,-PMT('Inputs  Base0'!$G$159/12,'Inputs  Base0'!$G$158,$C$51/$C$56*'Inputs  Base0'!$G$157)))</f>
        <v>801858.89220336499</v>
      </c>
      <c r="BV59" s="265">
        <f ca="1">+SUM(OFFSET(BU56,0,0,1,-MIN('Inputs  Base0'!$G$158,BV$2)))*(IF($C$56=0,0,-PMT('Inputs  Base0'!$G$159/12,'Inputs  Base0'!$G$158,$C$51/$C$56*'Inputs  Base0'!$G$157)))</f>
        <v>801858.89220336499</v>
      </c>
      <c r="BW59" s="265">
        <f ca="1">+SUM(OFFSET(BV56,0,0,1,-MIN('Inputs  Base0'!$G$158,BW$2)))*(IF($C$56=0,0,-PMT('Inputs  Base0'!$G$159/12,'Inputs  Base0'!$G$158,$C$51/$C$56*'Inputs  Base0'!$G$157)))</f>
        <v>801858.89220336499</v>
      </c>
      <c r="BX59" s="265">
        <f ca="1">+SUM(OFFSET(BW56,0,0,1,-MIN('Inputs  Base0'!$G$158,BX$2)))*(IF($C$56=0,0,-PMT('Inputs  Base0'!$G$159/12,'Inputs  Base0'!$G$158,$C$51/$C$56*'Inputs  Base0'!$G$157)))</f>
        <v>801858.89220336499</v>
      </c>
      <c r="BY59" s="265">
        <f ca="1">+SUM(OFFSET(BX56,0,0,1,-MIN('Inputs  Base0'!$G$158,BY$2)))*(IF($C$56=0,0,-PMT('Inputs  Base0'!$G$159/12,'Inputs  Base0'!$G$158,$C$51/$C$56*'Inputs  Base0'!$G$157)))</f>
        <v>801858.89220336499</v>
      </c>
      <c r="BZ59" s="265">
        <f ca="1">+SUM(OFFSET(BY56,0,0,1,-MIN('Inputs  Base0'!$G$158,BZ$2)))*(IF($C$56=0,0,-PMT('Inputs  Base0'!$G$159/12,'Inputs  Base0'!$G$158,$C$51/$C$56*'Inputs  Base0'!$G$157)))</f>
        <v>801858.89220336499</v>
      </c>
      <c r="CA59" s="265">
        <f ca="1">+SUM(OFFSET(BZ56,0,0,1,-MIN('Inputs  Base0'!$G$158,CA$2)))*(IF($C$56=0,0,-PMT('Inputs  Base0'!$G$159/12,'Inputs  Base0'!$G$158,$C$51/$C$56*'Inputs  Base0'!$G$157)))</f>
        <v>801858.89220336499</v>
      </c>
      <c r="CB59" s="265">
        <f ca="1">+SUM(OFFSET(CA56,0,0,1,-MIN('Inputs  Base0'!$G$158,CB$2)))*(IF($C$56=0,0,-PMT('Inputs  Base0'!$G$159/12,'Inputs  Base0'!$G$158,$C$51/$C$56*'Inputs  Base0'!$G$157)))</f>
        <v>801858.89220336499</v>
      </c>
      <c r="CC59" s="265">
        <f ca="1">+SUM(OFFSET(CB56,0,0,1,-MIN('Inputs  Base0'!$G$158,CC$2)))*(IF($C$56=0,0,-PMT('Inputs  Base0'!$G$159/12,'Inputs  Base0'!$G$158,$C$51/$C$56*'Inputs  Base0'!$G$157)))</f>
        <v>801858.89220336499</v>
      </c>
      <c r="CD59" s="265">
        <f ca="1">+SUM(OFFSET(CC56,0,0,1,-MIN('Inputs  Base0'!$G$158,CD$2)))*(IF($C$56=0,0,-PMT('Inputs  Base0'!$G$159/12,'Inputs  Base0'!$G$158,$C$51/$C$56*'Inputs  Base0'!$G$157)))</f>
        <v>801858.89220336499</v>
      </c>
      <c r="CE59" s="265">
        <f ca="1">+SUM(OFFSET(CD56,0,0,1,-MIN('Inputs  Base0'!$G$158,CE$2)))*(IF($C$56=0,0,-PMT('Inputs  Base0'!$G$159/12,'Inputs  Base0'!$G$158,$C$51/$C$56*'Inputs  Base0'!$G$157)))</f>
        <v>801858.89220336499</v>
      </c>
      <c r="CF59" s="265">
        <f ca="1">+SUM(OFFSET(CE56,0,0,1,-MIN('Inputs  Base0'!$G$158,CF$2)))*(IF($C$56=0,0,-PMT('Inputs  Base0'!$G$159/12,'Inputs  Base0'!$G$158,$C$51/$C$56*'Inputs  Base0'!$G$157)))</f>
        <v>801858.89220336499</v>
      </c>
      <c r="CG59" s="265">
        <f ca="1">+SUM(OFFSET(CF56,0,0,1,-MIN('Inputs  Base0'!$G$158,CG$2)))*(IF($C$56=0,0,-PMT('Inputs  Base0'!$G$159/12,'Inputs  Base0'!$G$158,$C$51/$C$56*'Inputs  Base0'!$G$157)))</f>
        <v>801858.89220336499</v>
      </c>
      <c r="CH59" s="265">
        <f ca="1">+SUM(OFFSET(CG56,0,0,1,-MIN('Inputs  Base0'!$G$158,CH$2)))*(IF($C$56=0,0,-PMT('Inputs  Base0'!$G$159/12,'Inputs  Base0'!$G$158,$C$51/$C$56*'Inputs  Base0'!$G$157)))</f>
        <v>801858.89220336499</v>
      </c>
      <c r="CI59" s="265">
        <f ca="1">+SUM(OFFSET(CH56,0,0,1,-MIN('Inputs  Base0'!$G$158,CI$2)))*(IF($C$56=0,0,-PMT('Inputs  Base0'!$G$159/12,'Inputs  Base0'!$G$158,$C$51/$C$56*'Inputs  Base0'!$G$157)))</f>
        <v>801858.89220336499</v>
      </c>
      <c r="CJ59" s="265">
        <f ca="1">+SUM(OFFSET(CI56,0,0,1,-MIN('Inputs  Base0'!$G$158,CJ$2)))*(IF($C$56=0,0,-PMT('Inputs  Base0'!$G$159/12,'Inputs  Base0'!$G$158,$C$51/$C$56*'Inputs  Base0'!$G$157)))</f>
        <v>801858.89220336499</v>
      </c>
      <c r="CK59" s="265">
        <f ca="1">+SUM(OFFSET(CJ56,0,0,1,-MIN('Inputs  Base0'!$G$158,CK$2)))*(IF($C$56=0,0,-PMT('Inputs  Base0'!$G$159/12,'Inputs  Base0'!$G$158,$C$51/$C$56*'Inputs  Base0'!$G$157)))</f>
        <v>801858.89220336499</v>
      </c>
      <c r="CL59" s="265">
        <f ca="1">+SUM(OFFSET(CK56,0,0,1,-MIN('Inputs  Base0'!$G$158,CL$2)))*(IF($C$56=0,0,-PMT('Inputs  Base0'!$G$159/12,'Inputs  Base0'!$G$158,$C$51/$C$56*'Inputs  Base0'!$G$157)))</f>
        <v>801858.89220336499</v>
      </c>
      <c r="CM59" s="265">
        <f ca="1">+SUM(OFFSET(CL56,0,0,1,-MIN('Inputs  Base0'!$G$158,CM$2)))*(IF($C$56=0,0,-PMT('Inputs  Base0'!$G$159/12,'Inputs  Base0'!$G$158,$C$51/$C$56*'Inputs  Base0'!$G$157)))</f>
        <v>801858.89220336499</v>
      </c>
      <c r="CN59" s="265">
        <f ca="1">+SUM(OFFSET(CM56,0,0,1,-MIN('Inputs  Base0'!$G$158,CN$2)))*(IF($C$56=0,0,-PMT('Inputs  Base0'!$G$159/12,'Inputs  Base0'!$G$158,$C$51/$C$56*'Inputs  Base0'!$G$157)))</f>
        <v>801858.89220336499</v>
      </c>
      <c r="CO59" s="265">
        <f ca="1">+SUM(OFFSET(CN56,0,0,1,-MIN('Inputs  Base0'!$G$158,CO$2)))*(IF($C$56=0,0,-PMT('Inputs  Base0'!$G$159/12,'Inputs  Base0'!$G$158,$C$51/$C$56*'Inputs  Base0'!$G$157)))</f>
        <v>801858.89220336499</v>
      </c>
      <c r="CP59" s="265">
        <f ca="1">+SUM(OFFSET(CO56,0,0,1,-MIN('Inputs  Base0'!$G$158,CP$2)))*(IF($C$56=0,0,-PMT('Inputs  Base0'!$G$159/12,'Inputs  Base0'!$G$158,$C$51/$C$56*'Inputs  Base0'!$G$157)))</f>
        <v>801858.89220336499</v>
      </c>
      <c r="CQ59" s="265">
        <f ca="1">+SUM(OFFSET(CP56,0,0,1,-MIN('Inputs  Base0'!$G$158,CQ$2)))*(IF($C$56=0,0,-PMT('Inputs  Base0'!$G$159/12,'Inputs  Base0'!$G$158,$C$51/$C$56*'Inputs  Base0'!$G$157)))</f>
        <v>801858.89220336499</v>
      </c>
      <c r="CR59" s="265">
        <f ca="1">+SUM(OFFSET(CQ56,0,0,1,-MIN('Inputs  Base0'!$G$158,CR$2)))*(IF($C$56=0,0,-PMT('Inputs  Base0'!$G$159/12,'Inputs  Base0'!$G$158,$C$51/$C$56*'Inputs  Base0'!$G$157)))</f>
        <v>801858.89220336499</v>
      </c>
      <c r="CS59" s="265">
        <f ca="1">+SUM(OFFSET(CR56,0,0,1,-MIN('Inputs  Base0'!$G$158,CS$2)))*(IF($C$56=0,0,-PMT('Inputs  Base0'!$G$159/12,'Inputs  Base0'!$G$158,$C$51/$C$56*'Inputs  Base0'!$G$157)))</f>
        <v>801858.89220336499</v>
      </c>
      <c r="CT59" s="265">
        <f ca="1">+SUM(OFFSET(CS56,0,0,1,-MIN('Inputs  Base0'!$G$158,CT$2)))*(IF($C$56=0,0,-PMT('Inputs  Base0'!$G$159/12,'Inputs  Base0'!$G$158,$C$51/$C$56*'Inputs  Base0'!$G$157)))</f>
        <v>801858.89220336499</v>
      </c>
      <c r="CU59" s="265">
        <f ca="1">+SUM(OFFSET(CT56,0,0,1,-MIN('Inputs  Base0'!$G$158,CU$2)))*(IF($C$56=0,0,-PMT('Inputs  Base0'!$G$159/12,'Inputs  Base0'!$G$158,$C$51/$C$56*'Inputs  Base0'!$G$157)))</f>
        <v>801858.89220336499</v>
      </c>
      <c r="CV59" s="265">
        <f ca="1">+SUM(OFFSET(CU56,0,0,1,-MIN('Inputs  Base0'!$G$158,CV$2)))*(IF($C$56=0,0,-PMT('Inputs  Base0'!$G$159/12,'Inputs  Base0'!$G$158,$C$51/$C$56*'Inputs  Base0'!$G$157)))</f>
        <v>801858.89220336499</v>
      </c>
      <c r="CW59" s="265">
        <f ca="1">+SUM(OFFSET(CV56,0,0,1,-MIN('Inputs  Base0'!$G$158,CW$2)))*(IF($C$56=0,0,-PMT('Inputs  Base0'!$G$159/12,'Inputs  Base0'!$G$158,$C$51/$C$56*'Inputs  Base0'!$G$157)))</f>
        <v>801858.89220336499</v>
      </c>
      <c r="CX59" s="265">
        <f ca="1">+SUM(OFFSET(CW56,0,0,1,-MIN('Inputs  Base0'!$G$158,CX$2)))*(IF($C$56=0,0,-PMT('Inputs  Base0'!$G$159/12,'Inputs  Base0'!$G$158,$C$51/$C$56*'Inputs  Base0'!$G$157)))</f>
        <v>801858.89220336499</v>
      </c>
      <c r="CY59" s="265">
        <f ca="1">+SUM(OFFSET(CX56,0,0,1,-MIN('Inputs  Base0'!$G$158,CY$2)))*(IF($C$56=0,0,-PMT('Inputs  Base0'!$G$159/12,'Inputs  Base0'!$G$158,$C$51/$C$56*'Inputs  Base0'!$G$157)))</f>
        <v>801858.89220336499</v>
      </c>
      <c r="CZ59" s="265">
        <f ca="1">+SUM(OFFSET(CY56,0,0,1,-MIN('Inputs  Base0'!$G$158,CZ$2)))*(IF($C$56=0,0,-PMT('Inputs  Base0'!$G$159/12,'Inputs  Base0'!$G$158,$C$51/$C$56*'Inputs  Base0'!$G$157)))</f>
        <v>801858.89220336499</v>
      </c>
      <c r="DA59" s="265">
        <f ca="1">+SUM(OFFSET(CZ56,0,0,1,-MIN('Inputs  Base0'!$G$158,DA$2)))*(IF($C$56=0,0,-PMT('Inputs  Base0'!$G$159/12,'Inputs  Base0'!$G$158,$C$51/$C$56*'Inputs  Base0'!$G$157)))</f>
        <v>801858.89220336499</v>
      </c>
      <c r="DB59" s="265">
        <f ca="1">+SUM(OFFSET(DA56,0,0,1,-MIN('Inputs  Base0'!$G$158,DB$2)))*(IF($C$56=0,0,-PMT('Inputs  Base0'!$G$159/12,'Inputs  Base0'!$G$158,$C$51/$C$56*'Inputs  Base0'!$G$157)))</f>
        <v>801858.89220336499</v>
      </c>
      <c r="DC59" s="265">
        <f ca="1">+SUM(OFFSET(DB56,0,0,1,-MIN('Inputs  Base0'!$G$158,DC$2)))*(IF($C$56=0,0,-PMT('Inputs  Base0'!$G$159/12,'Inputs  Base0'!$G$158,$C$51/$C$56*'Inputs  Base0'!$G$157)))</f>
        <v>801858.89220336499</v>
      </c>
      <c r="DD59" s="265">
        <f ca="1">+SUM(OFFSET(DC56,0,0,1,-MIN('Inputs  Base0'!$G$158,DD$2)))*(IF($C$56=0,0,-PMT('Inputs  Base0'!$G$159/12,'Inputs  Base0'!$G$158,$C$51/$C$56*'Inputs  Base0'!$G$157)))</f>
        <v>801858.89220336499</v>
      </c>
      <c r="DE59" s="265">
        <f ca="1">+SUM(OFFSET(DD56,0,0,1,-MIN('Inputs  Base0'!$G$158,DE$2)))*(IF($C$56=0,0,-PMT('Inputs  Base0'!$G$159/12,'Inputs  Base0'!$G$158,$C$51/$C$56*'Inputs  Base0'!$G$157)))</f>
        <v>801858.89220336499</v>
      </c>
      <c r="DF59" s="265">
        <f ca="1">+SUM(OFFSET(DE56,0,0,1,-MIN('Inputs  Base0'!$G$158,DF$2)))*(IF($C$56=0,0,-PMT('Inputs  Base0'!$G$159/12,'Inputs  Base0'!$G$158,$C$51/$C$56*'Inputs  Base0'!$G$157)))</f>
        <v>801858.89220336499</v>
      </c>
      <c r="DG59" s="265">
        <f ca="1">+SUM(OFFSET(DF56,0,0,1,-MIN('Inputs  Base0'!$G$158,DG$2)))*(IF($C$56=0,0,-PMT('Inputs  Base0'!$G$159/12,'Inputs  Base0'!$G$158,$C$51/$C$56*'Inputs  Base0'!$G$157)))</f>
        <v>801858.89220336499</v>
      </c>
      <c r="DH59" s="265">
        <f ca="1">+SUM(OFFSET(DG56,0,0,1,-MIN('Inputs  Base0'!$G$158,DH$2)))*(IF($C$56=0,0,-PMT('Inputs  Base0'!$G$159/12,'Inputs  Base0'!$G$158,$C$51/$C$56*'Inputs  Base0'!$G$157)))</f>
        <v>801858.89220336499</v>
      </c>
      <c r="DI59" s="265">
        <f ca="1">+SUM(OFFSET(DH56,0,0,1,-MIN('Inputs  Base0'!$G$158,DI$2)))*(IF($C$56=0,0,-PMT('Inputs  Base0'!$G$159/12,'Inputs  Base0'!$G$158,$C$51/$C$56*'Inputs  Base0'!$G$157)))</f>
        <v>801858.89220336499</v>
      </c>
      <c r="DJ59" s="265">
        <f ca="1">+SUM(OFFSET(DI56,0,0,1,-MIN('Inputs  Base0'!$G$158,DJ$2)))*(IF($C$56=0,0,-PMT('Inputs  Base0'!$G$159/12,'Inputs  Base0'!$G$158,$C$51/$C$56*'Inputs  Base0'!$G$157)))</f>
        <v>801858.89220336499</v>
      </c>
      <c r="DK59" s="265">
        <f ca="1">+SUM(OFFSET(DJ56,0,0,1,-MIN('Inputs  Base0'!$G$158,DK$2)))*(IF($C$56=0,0,-PMT('Inputs  Base0'!$G$159/12,'Inputs  Base0'!$G$158,$C$51/$C$56*'Inputs  Base0'!$G$157)))</f>
        <v>801858.89220336499</v>
      </c>
      <c r="DL59" s="265">
        <f ca="1">+SUM(OFFSET(DK56,0,0,1,-MIN('Inputs  Base0'!$G$158,DL$2)))*(IF($C$56=0,0,-PMT('Inputs  Base0'!$G$159/12,'Inputs  Base0'!$G$158,$C$51/$C$56*'Inputs  Base0'!$G$157)))</f>
        <v>801858.89220336499</v>
      </c>
      <c r="DM59" s="265">
        <f ca="1">+SUM(OFFSET(DL56,0,0,1,-MIN('Inputs  Base0'!$G$158,DM$2)))*(IF($C$56=0,0,-PMT('Inputs  Base0'!$G$159/12,'Inputs  Base0'!$G$158,$C$51/$C$56*'Inputs  Base0'!$G$157)))</f>
        <v>801858.89220336499</v>
      </c>
      <c r="DN59" s="265">
        <f ca="1">+SUM(OFFSET(DM56,0,0,1,-MIN('Inputs  Base0'!$G$158,DN$2)))*(IF($C$56=0,0,-PMT('Inputs  Base0'!$G$159/12,'Inputs  Base0'!$G$158,$C$51/$C$56*'Inputs  Base0'!$G$157)))</f>
        <v>801858.89220336499</v>
      </c>
      <c r="DO59" s="265">
        <f ca="1">+SUM(OFFSET(DN56,0,0,1,-MIN('Inputs  Base0'!$G$158,DO$2)))*(IF($C$56=0,0,-PMT('Inputs  Base0'!$G$159/12,'Inputs  Base0'!$G$158,$C$51/$C$56*'Inputs  Base0'!$G$157)))</f>
        <v>801858.89220336499</v>
      </c>
      <c r="DP59" s="265">
        <f ca="1">+SUM(OFFSET(DO56,0,0,1,-MIN('Inputs  Base0'!$G$158,DP$2)))*(IF($C$56=0,0,-PMT('Inputs  Base0'!$G$159/12,'Inputs  Base0'!$G$158,$C$51/$C$56*'Inputs  Base0'!$G$157)))</f>
        <v>801858.89220336499</v>
      </c>
      <c r="DQ59" s="277"/>
      <c r="DR59" s="277"/>
      <c r="DS59" s="277"/>
    </row>
    <row r="60" spans="1:124" s="189" customFormat="1" ht="14.25" collapsed="1">
      <c r="B60" s="190" t="str">
        <f>CONCATENATE('Inputs  Base0'!$A$357,'Inputs  Base0'!$B$118)</f>
        <v>Ingreso Total - Dptos PLAN 96</v>
      </c>
      <c r="C60" s="88">
        <f t="shared" ca="1" si="18"/>
        <v>156362483.97965595</v>
      </c>
      <c r="D60" s="191"/>
      <c r="E60" s="191"/>
      <c r="F60" s="191"/>
      <c r="G60" s="191"/>
      <c r="H60" s="191"/>
      <c r="I60" s="191"/>
      <c r="J60" s="191"/>
      <c r="K60" s="191"/>
      <c r="L60" s="191"/>
      <c r="M60" s="191"/>
      <c r="N60" s="191"/>
      <c r="O60" s="191"/>
      <c r="P60" s="191"/>
      <c r="Q60" s="191"/>
      <c r="R60" s="191"/>
      <c r="S60" s="191"/>
      <c r="T60" s="191"/>
      <c r="U60" s="191"/>
      <c r="V60" s="191"/>
      <c r="W60" s="191"/>
      <c r="X60" s="191"/>
      <c r="Y60" s="191"/>
      <c r="Z60" s="191"/>
      <c r="AA60" s="191"/>
      <c r="AB60" s="191"/>
      <c r="AC60" s="89">
        <f ca="1">+AC54+AC55+AC58+AC59</f>
        <v>983566.73792479828</v>
      </c>
      <c r="AD60" s="89">
        <f t="shared" ref="AD60:CO60" ca="1" si="19">+AD54+AD55+AD58+AD59</f>
        <v>1031379.0099072538</v>
      </c>
      <c r="AE60" s="89">
        <f t="shared" ca="1" si="19"/>
        <v>1080557.3468034936</v>
      </c>
      <c r="AF60" s="89">
        <f t="shared" ca="1" si="19"/>
        <v>1131182.1053731523</v>
      </c>
      <c r="AG60" s="89">
        <f t="shared" ca="1" si="19"/>
        <v>1268868.4899640745</v>
      </c>
      <c r="AH60" s="89">
        <f t="shared" ca="1" si="19"/>
        <v>1327334.5834208813</v>
      </c>
      <c r="AI60" s="89">
        <f t="shared" ca="1" si="19"/>
        <v>1234958.9255562751</v>
      </c>
      <c r="AJ60" s="89">
        <f t="shared" ca="1" si="19"/>
        <v>1288413.6395739273</v>
      </c>
      <c r="AK60" s="89">
        <f t="shared" ca="1" si="19"/>
        <v>1343711.6195921879</v>
      </c>
      <c r="AL60" s="89">
        <f t="shared" ca="1" si="19"/>
        <v>1400984.5274682438</v>
      </c>
      <c r="AM60" s="89">
        <f t="shared" ca="1" si="19"/>
        <v>1460378.654154524</v>
      </c>
      <c r="AN60" s="89">
        <f t="shared" ca="1" si="19"/>
        <v>1522057.1703287379</v>
      </c>
      <c r="AO60" s="89">
        <f t="shared" ca="1" si="19"/>
        <v>1433475.0728137717</v>
      </c>
      <c r="AP60" s="89">
        <f t="shared" ca="1" si="19"/>
        <v>1489157.0665821591</v>
      </c>
      <c r="AQ60" s="89">
        <f t="shared" ca="1" si="19"/>
        <v>1547260.0166013462</v>
      </c>
      <c r="AR60" s="89">
        <f t="shared" ca="1" si="19"/>
        <v>1608004.0098032234</v>
      </c>
      <c r="AS60" s="89">
        <f t="shared" ca="1" si="19"/>
        <v>1671640.5741099522</v>
      </c>
      <c r="AT60" s="89">
        <f t="shared" ca="1" si="19"/>
        <v>1738458.9666320174</v>
      </c>
      <c r="AU60" s="89">
        <f t="shared" ca="1" si="19"/>
        <v>1961521.8709913925</v>
      </c>
      <c r="AV60" s="89">
        <f t="shared" ca="1" si="19"/>
        <v>2050613.0610208125</v>
      </c>
      <c r="AW60" s="89">
        <f t="shared" ca="1" si="19"/>
        <v>2167854.0724376799</v>
      </c>
      <c r="AX60" s="89">
        <f t="shared" ca="1" si="19"/>
        <v>2270587.3509403546</v>
      </c>
      <c r="AY60" s="89">
        <f t="shared" ca="1" si="19"/>
        <v>2380169.5146765416</v>
      </c>
      <c r="AZ60" s="89">
        <f t="shared" ca="1" si="19"/>
        <v>2497578.9758224557</v>
      </c>
      <c r="BA60" s="89">
        <f t="shared" ca="1" si="19"/>
        <v>2624019.9339795941</v>
      </c>
      <c r="BB60" s="89">
        <f t="shared" ca="1" si="19"/>
        <v>2760997.6386498278</v>
      </c>
      <c r="BC60" s="89">
        <f t="shared" ca="1" si="19"/>
        <v>2910427.8619264462</v>
      </c>
      <c r="BD60" s="89">
        <f t="shared" ca="1" si="19"/>
        <v>3074801.1075307261</v>
      </c>
      <c r="BE60" s="89">
        <f t="shared" ca="1" si="19"/>
        <v>3257438.0470910375</v>
      </c>
      <c r="BF60" s="89">
        <f t="shared" ca="1" si="19"/>
        <v>3462904.6040963875</v>
      </c>
      <c r="BG60" s="89">
        <f t="shared" ca="1" si="19"/>
        <v>3541177.5781936636</v>
      </c>
      <c r="BH60" s="89">
        <f t="shared" ca="1" si="19"/>
        <v>3769473.7526440527</v>
      </c>
      <c r="BI60" s="89">
        <f t="shared" ca="1" si="19"/>
        <v>4043429.1619845196</v>
      </c>
      <c r="BJ60" s="89">
        <f t="shared" ca="1" si="19"/>
        <v>4385873.4236601032</v>
      </c>
      <c r="BK60" s="89">
        <f t="shared" ca="1" si="19"/>
        <v>4842465.7725608815</v>
      </c>
      <c r="BL60" s="89">
        <f t="shared" ca="1" si="19"/>
        <v>5527354.2959120478</v>
      </c>
      <c r="BM60" s="89">
        <f t="shared" ca="1" si="19"/>
        <v>30170168.367742576</v>
      </c>
      <c r="BN60" s="89">
        <f t="shared" ca="1" si="19"/>
        <v>801858.89220336499</v>
      </c>
      <c r="BO60" s="89">
        <f t="shared" ca="1" si="19"/>
        <v>801858.89220336499</v>
      </c>
      <c r="BP60" s="89">
        <f t="shared" ca="1" si="19"/>
        <v>801858.89220336499</v>
      </c>
      <c r="BQ60" s="89">
        <f t="shared" ca="1" si="19"/>
        <v>801858.89220336499</v>
      </c>
      <c r="BR60" s="89">
        <f t="shared" ca="1" si="19"/>
        <v>801858.89220336499</v>
      </c>
      <c r="BS60" s="89">
        <f t="shared" ca="1" si="19"/>
        <v>801858.89220336499</v>
      </c>
      <c r="BT60" s="89">
        <f t="shared" ca="1" si="19"/>
        <v>801858.89220336499</v>
      </c>
      <c r="BU60" s="89">
        <f t="shared" ca="1" si="19"/>
        <v>801858.89220336499</v>
      </c>
      <c r="BV60" s="89">
        <f t="shared" ca="1" si="19"/>
        <v>801858.89220336499</v>
      </c>
      <c r="BW60" s="89">
        <f t="shared" ca="1" si="19"/>
        <v>801858.89220336499</v>
      </c>
      <c r="BX60" s="89">
        <f t="shared" ca="1" si="19"/>
        <v>801858.89220336499</v>
      </c>
      <c r="BY60" s="89">
        <f t="shared" ca="1" si="19"/>
        <v>801858.89220336499</v>
      </c>
      <c r="BZ60" s="89">
        <f t="shared" ca="1" si="19"/>
        <v>801858.89220336499</v>
      </c>
      <c r="CA60" s="89">
        <f t="shared" ca="1" si="19"/>
        <v>801858.89220336499</v>
      </c>
      <c r="CB60" s="89">
        <f t="shared" ca="1" si="19"/>
        <v>801858.89220336499</v>
      </c>
      <c r="CC60" s="89">
        <f t="shared" ca="1" si="19"/>
        <v>801858.89220336499</v>
      </c>
      <c r="CD60" s="89">
        <f t="shared" ca="1" si="19"/>
        <v>801858.89220336499</v>
      </c>
      <c r="CE60" s="89">
        <f t="shared" ca="1" si="19"/>
        <v>801858.89220336499</v>
      </c>
      <c r="CF60" s="89">
        <f t="shared" ca="1" si="19"/>
        <v>801858.89220336499</v>
      </c>
      <c r="CG60" s="89">
        <f t="shared" ca="1" si="19"/>
        <v>801858.89220336499</v>
      </c>
      <c r="CH60" s="89">
        <f t="shared" ca="1" si="19"/>
        <v>801858.89220336499</v>
      </c>
      <c r="CI60" s="89">
        <f t="shared" ca="1" si="19"/>
        <v>801858.89220336499</v>
      </c>
      <c r="CJ60" s="89">
        <f t="shared" ca="1" si="19"/>
        <v>801858.89220336499</v>
      </c>
      <c r="CK60" s="89">
        <f t="shared" ca="1" si="19"/>
        <v>801858.89220336499</v>
      </c>
      <c r="CL60" s="89">
        <f t="shared" ca="1" si="19"/>
        <v>801858.89220336499</v>
      </c>
      <c r="CM60" s="89">
        <f t="shared" ca="1" si="19"/>
        <v>801858.89220336499</v>
      </c>
      <c r="CN60" s="89">
        <f t="shared" ca="1" si="19"/>
        <v>801858.89220336499</v>
      </c>
      <c r="CO60" s="89">
        <f t="shared" ca="1" si="19"/>
        <v>801858.89220336499</v>
      </c>
      <c r="CP60" s="89">
        <f t="shared" ref="CP60:DP60" ca="1" si="20">+CP54+CP55+CP58+CP59</f>
        <v>801858.89220336499</v>
      </c>
      <c r="CQ60" s="89">
        <f t="shared" ca="1" si="20"/>
        <v>801858.89220336499</v>
      </c>
      <c r="CR60" s="89">
        <f t="shared" ca="1" si="20"/>
        <v>801858.89220336499</v>
      </c>
      <c r="CS60" s="89">
        <f t="shared" ca="1" si="20"/>
        <v>801858.89220336499</v>
      </c>
      <c r="CT60" s="89">
        <f t="shared" ca="1" si="20"/>
        <v>801858.89220336499</v>
      </c>
      <c r="CU60" s="89">
        <f t="shared" ca="1" si="20"/>
        <v>801858.89220336499</v>
      </c>
      <c r="CV60" s="89">
        <f t="shared" ca="1" si="20"/>
        <v>801858.89220336499</v>
      </c>
      <c r="CW60" s="89">
        <f t="shared" ca="1" si="20"/>
        <v>801858.89220336499</v>
      </c>
      <c r="CX60" s="89">
        <f t="shared" ca="1" si="20"/>
        <v>801858.89220336499</v>
      </c>
      <c r="CY60" s="89">
        <f t="shared" ca="1" si="20"/>
        <v>801858.89220336499</v>
      </c>
      <c r="CZ60" s="89">
        <f t="shared" ca="1" si="20"/>
        <v>801858.89220336499</v>
      </c>
      <c r="DA60" s="89">
        <f t="shared" ca="1" si="20"/>
        <v>801858.89220336499</v>
      </c>
      <c r="DB60" s="89">
        <f t="shared" ca="1" si="20"/>
        <v>801858.89220336499</v>
      </c>
      <c r="DC60" s="89">
        <f t="shared" ca="1" si="20"/>
        <v>801858.89220336499</v>
      </c>
      <c r="DD60" s="89">
        <f t="shared" ca="1" si="20"/>
        <v>801858.89220336499</v>
      </c>
      <c r="DE60" s="89">
        <f t="shared" ca="1" si="20"/>
        <v>801858.89220336499</v>
      </c>
      <c r="DF60" s="89">
        <f t="shared" ca="1" si="20"/>
        <v>801858.89220336499</v>
      </c>
      <c r="DG60" s="89">
        <f t="shared" ca="1" si="20"/>
        <v>801858.89220336499</v>
      </c>
      <c r="DH60" s="89">
        <f t="shared" ca="1" si="20"/>
        <v>801858.89220336499</v>
      </c>
      <c r="DI60" s="89">
        <f t="shared" ca="1" si="20"/>
        <v>801858.89220336499</v>
      </c>
      <c r="DJ60" s="89">
        <f t="shared" ca="1" si="20"/>
        <v>801858.89220336499</v>
      </c>
      <c r="DK60" s="89">
        <f t="shared" ca="1" si="20"/>
        <v>801858.89220336499</v>
      </c>
      <c r="DL60" s="89">
        <f t="shared" ca="1" si="20"/>
        <v>801858.89220336499</v>
      </c>
      <c r="DM60" s="89">
        <f t="shared" ca="1" si="20"/>
        <v>801858.89220336499</v>
      </c>
      <c r="DN60" s="89">
        <f t="shared" ca="1" si="20"/>
        <v>801858.89220336499</v>
      </c>
      <c r="DO60" s="89">
        <f t="shared" ca="1" si="20"/>
        <v>801858.89220336499</v>
      </c>
      <c r="DP60" s="89">
        <f t="shared" ca="1" si="20"/>
        <v>801858.89220336499</v>
      </c>
      <c r="DQ60" s="277"/>
    </row>
    <row r="61" spans="1:124" s="44" customFormat="1">
      <c r="C61" s="276"/>
      <c r="D61" s="277"/>
      <c r="E61" s="277"/>
      <c r="F61" s="277"/>
      <c r="G61" s="277"/>
      <c r="H61" s="277"/>
      <c r="I61" s="277"/>
      <c r="J61" s="277"/>
      <c r="K61" s="277"/>
      <c r="L61" s="277"/>
      <c r="M61" s="277"/>
      <c r="N61" s="277"/>
      <c r="O61" s="277"/>
      <c r="P61" s="277"/>
      <c r="Q61" s="277"/>
      <c r="R61" s="277"/>
      <c r="S61" s="277"/>
      <c r="T61" s="277"/>
      <c r="U61" s="277"/>
      <c r="V61" s="277"/>
      <c r="W61" s="277"/>
      <c r="X61" s="277"/>
      <c r="Y61" s="277"/>
      <c r="Z61" s="277"/>
      <c r="AA61" s="277"/>
      <c r="AB61" s="277"/>
      <c r="AC61" s="89"/>
      <c r="AD61" s="89"/>
      <c r="AE61" s="89"/>
      <c r="AF61" s="89"/>
      <c r="AG61" s="89"/>
      <c r="AH61" s="89"/>
      <c r="AI61" s="89"/>
      <c r="AJ61" s="89"/>
      <c r="AK61" s="89"/>
      <c r="AL61" s="89"/>
      <c r="AM61" s="89"/>
      <c r="AN61" s="89"/>
      <c r="AO61" s="89"/>
      <c r="AP61" s="89"/>
      <c r="AQ61" s="89"/>
      <c r="AR61" s="89"/>
      <c r="AS61" s="89"/>
      <c r="AT61" s="89"/>
      <c r="AU61" s="89"/>
      <c r="AV61" s="89"/>
      <c r="AW61" s="89"/>
      <c r="AX61" s="89"/>
      <c r="AY61" s="89"/>
      <c r="AZ61" s="89"/>
      <c r="BA61" s="89"/>
      <c r="BB61" s="89"/>
      <c r="BC61" s="89"/>
      <c r="BD61" s="89"/>
      <c r="BE61" s="89"/>
      <c r="BF61" s="89"/>
      <c r="BG61" s="89"/>
      <c r="BH61" s="89"/>
      <c r="BI61" s="89"/>
      <c r="BJ61" s="89"/>
      <c r="BK61" s="89"/>
      <c r="BL61" s="89"/>
      <c r="BM61" s="89"/>
      <c r="BN61" s="89"/>
      <c r="BO61" s="89"/>
      <c r="BP61" s="89"/>
      <c r="BQ61" s="89"/>
      <c r="BR61" s="89"/>
      <c r="BS61" s="89"/>
      <c r="BT61" s="89"/>
      <c r="BU61" s="89"/>
      <c r="BV61" s="89"/>
      <c r="BW61" s="89"/>
      <c r="BX61" s="89"/>
      <c r="BY61" s="89"/>
      <c r="BZ61" s="89"/>
      <c r="CA61" s="89"/>
      <c r="CB61" s="89"/>
      <c r="CC61" s="89"/>
      <c r="CD61" s="89"/>
      <c r="CE61" s="89"/>
      <c r="CF61" s="89"/>
      <c r="CG61" s="89"/>
      <c r="CH61" s="89"/>
      <c r="CI61" s="89"/>
      <c r="CJ61" s="89"/>
      <c r="CK61" s="89"/>
      <c r="CL61" s="89"/>
      <c r="CM61" s="89"/>
      <c r="CN61" s="89"/>
      <c r="CO61" s="89"/>
      <c r="CP61" s="89"/>
      <c r="CQ61" s="89"/>
      <c r="CR61" s="89"/>
      <c r="CS61" s="89"/>
      <c r="CT61" s="89"/>
      <c r="CU61" s="89"/>
      <c r="CV61" s="89"/>
      <c r="CW61" s="89"/>
      <c r="CX61" s="89"/>
      <c r="CY61" s="89"/>
      <c r="CZ61" s="89"/>
      <c r="DA61" s="89"/>
      <c r="DB61" s="89"/>
      <c r="DC61" s="89"/>
      <c r="DD61" s="89"/>
      <c r="DE61" s="89"/>
      <c r="DF61" s="89"/>
      <c r="DG61" s="89"/>
      <c r="DH61" s="89"/>
      <c r="DI61" s="89"/>
      <c r="DJ61" s="89"/>
      <c r="DK61" s="89"/>
      <c r="DL61" s="89"/>
      <c r="DM61" s="89"/>
      <c r="DN61" s="89"/>
      <c r="DO61" s="89"/>
      <c r="DP61" s="89"/>
      <c r="DQ61" s="81"/>
      <c r="DR61" s="81"/>
      <c r="DS61" s="81"/>
      <c r="DT61" s="81"/>
    </row>
    <row r="62" spans="1:124" s="189" customFormat="1" ht="14.25" hidden="1" outlineLevel="2">
      <c r="A62" s="196"/>
      <c r="B62" s="190" t="str">
        <f>CONCATENATE('Inputs  Base0'!$A$348,'Inputs  Base0'!$B$119)</f>
        <v>ventas teóricas $ - Dptos PLAN CANJE</v>
      </c>
      <c r="C62" s="88">
        <f t="shared" ref="C62:C71" si="21">SUM(AC62:DZ62)</f>
        <v>0</v>
      </c>
      <c r="D62" s="191"/>
      <c r="E62" s="191"/>
      <c r="F62" s="191"/>
      <c r="G62" s="191"/>
      <c r="H62" s="191"/>
      <c r="I62" s="191"/>
      <c r="J62" s="191"/>
      <c r="K62" s="191"/>
      <c r="L62" s="191"/>
      <c r="M62" s="191"/>
      <c r="N62" s="191"/>
      <c r="O62" s="191"/>
      <c r="P62" s="191"/>
      <c r="Q62" s="191"/>
      <c r="R62" s="191"/>
      <c r="S62" s="191"/>
      <c r="T62" s="191"/>
      <c r="U62" s="191"/>
      <c r="V62" s="191"/>
      <c r="W62" s="191"/>
      <c r="X62" s="191"/>
      <c r="Y62" s="191"/>
      <c r="Z62" s="191"/>
      <c r="AA62" s="191"/>
      <c r="AB62" s="191"/>
      <c r="AC62" s="89">
        <f>+'Inputs  Base0'!C206</f>
        <v>0</v>
      </c>
      <c r="AD62" s="89">
        <f>+'Inputs  Base0'!D206</f>
        <v>0</v>
      </c>
      <c r="AE62" s="89">
        <f>+'Inputs  Base0'!E206</f>
        <v>0</v>
      </c>
      <c r="AF62" s="89">
        <f>+'Inputs  Base0'!F206</f>
        <v>0</v>
      </c>
      <c r="AG62" s="89">
        <f>+'Inputs  Base0'!G206</f>
        <v>0</v>
      </c>
      <c r="AH62" s="89">
        <f>+'Inputs  Base0'!H206</f>
        <v>0</v>
      </c>
      <c r="AI62" s="89">
        <f>+'Inputs  Base0'!I206</f>
        <v>0</v>
      </c>
      <c r="AJ62" s="89">
        <f>+'Inputs  Base0'!J206</f>
        <v>0</v>
      </c>
      <c r="AK62" s="89">
        <f>+'Inputs  Base0'!K206</f>
        <v>0</v>
      </c>
      <c r="AL62" s="89">
        <f>+'Inputs  Base0'!L206</f>
        <v>0</v>
      </c>
      <c r="AM62" s="89">
        <f>+'Inputs  Base0'!M206</f>
        <v>0</v>
      </c>
      <c r="AN62" s="89">
        <f>+'Inputs  Base0'!N206</f>
        <v>0</v>
      </c>
      <c r="AO62" s="89">
        <f>+'Inputs  Base0'!O206</f>
        <v>0</v>
      </c>
      <c r="AP62" s="89">
        <f>+'Inputs  Base0'!P206</f>
        <v>0</v>
      </c>
      <c r="AQ62" s="89">
        <f>+'Inputs  Base0'!Q206</f>
        <v>0</v>
      </c>
      <c r="AR62" s="89">
        <f>+'Inputs  Base0'!R206</f>
        <v>0</v>
      </c>
      <c r="AS62" s="89">
        <f>+'Inputs  Base0'!S206</f>
        <v>0</v>
      </c>
      <c r="AT62" s="89">
        <f>+'Inputs  Base0'!T206</f>
        <v>0</v>
      </c>
      <c r="AU62" s="89">
        <f>+'Inputs  Base0'!U206</f>
        <v>0</v>
      </c>
      <c r="AV62" s="89">
        <f>+'Inputs  Base0'!V206</f>
        <v>0</v>
      </c>
      <c r="AW62" s="89">
        <f>+'Inputs  Base0'!W206</f>
        <v>0</v>
      </c>
      <c r="AX62" s="89">
        <f>+'Inputs  Base0'!X206</f>
        <v>0</v>
      </c>
      <c r="AY62" s="89">
        <f>+'Inputs  Base0'!Y206</f>
        <v>0</v>
      </c>
      <c r="AZ62" s="89">
        <f>+'Inputs  Base0'!Z206</f>
        <v>0</v>
      </c>
      <c r="BA62" s="89">
        <f>+'Inputs  Base0'!AA206</f>
        <v>0</v>
      </c>
      <c r="BB62" s="89">
        <f>+'Inputs  Base0'!AB206</f>
        <v>0</v>
      </c>
      <c r="BC62" s="89">
        <f>+'Inputs  Base0'!AC206</f>
        <v>0</v>
      </c>
      <c r="BD62" s="89">
        <f>+'Inputs  Base0'!AD206</f>
        <v>0</v>
      </c>
      <c r="BE62" s="89">
        <f>+'Inputs  Base0'!AE206</f>
        <v>0</v>
      </c>
      <c r="BF62" s="89">
        <f>+'Inputs  Base0'!AF206</f>
        <v>0</v>
      </c>
      <c r="BG62" s="89">
        <f>+'Inputs  Base0'!AG206</f>
        <v>0</v>
      </c>
      <c r="BH62" s="89">
        <f>+'Inputs  Base0'!AH206</f>
        <v>0</v>
      </c>
      <c r="BI62" s="89">
        <f>+'Inputs  Base0'!AI206</f>
        <v>0</v>
      </c>
      <c r="BJ62" s="89">
        <f>+'Inputs  Base0'!AJ206</f>
        <v>0</v>
      </c>
      <c r="BK62" s="89">
        <f>+'Inputs  Base0'!AK206</f>
        <v>0</v>
      </c>
      <c r="BL62" s="89">
        <f>+'Inputs  Base0'!AL206</f>
        <v>0</v>
      </c>
      <c r="BM62" s="89">
        <f>+'Inputs  Base0'!AM206</f>
        <v>0</v>
      </c>
      <c r="BN62" s="89">
        <f>+'Inputs  Base0'!AN206</f>
        <v>0</v>
      </c>
      <c r="BO62" s="89">
        <f>+'Inputs  Base0'!AO206</f>
        <v>0</v>
      </c>
      <c r="BP62" s="89">
        <f>+'Inputs  Base0'!AP206</f>
        <v>0</v>
      </c>
      <c r="BQ62" s="89">
        <f>+'Inputs  Base0'!AQ206</f>
        <v>0</v>
      </c>
      <c r="BR62" s="89">
        <f>+'Inputs  Base0'!AR206</f>
        <v>0</v>
      </c>
      <c r="BS62" s="89">
        <f>+'Inputs  Base0'!AS206</f>
        <v>0</v>
      </c>
      <c r="BT62" s="89">
        <f>+'Inputs  Base0'!AT206</f>
        <v>0</v>
      </c>
      <c r="BU62" s="89">
        <f>+'Inputs  Base0'!AU206</f>
        <v>0</v>
      </c>
      <c r="BV62" s="89">
        <f>+'Inputs  Base0'!AV206</f>
        <v>0</v>
      </c>
      <c r="BW62" s="89">
        <f>+'Inputs  Base0'!AW206</f>
        <v>0</v>
      </c>
      <c r="BX62" s="89">
        <f>+'Inputs  Base0'!AX206</f>
        <v>0</v>
      </c>
      <c r="BY62" s="89">
        <f>+'Inputs  Base0'!AY206</f>
        <v>0</v>
      </c>
      <c r="BZ62" s="89">
        <f>+'Inputs  Base0'!AZ206</f>
        <v>0</v>
      </c>
      <c r="CA62" s="89">
        <f>+'Inputs  Base0'!BA206</f>
        <v>0</v>
      </c>
      <c r="CB62" s="89">
        <f>+'Inputs  Base0'!BB206</f>
        <v>0</v>
      </c>
      <c r="CC62" s="89">
        <f>+'Inputs  Base0'!BC206</f>
        <v>0</v>
      </c>
      <c r="CD62" s="89">
        <f>+'Inputs  Base0'!BD206</f>
        <v>0</v>
      </c>
      <c r="CE62" s="89">
        <f>+'Inputs  Base0'!BE206</f>
        <v>0</v>
      </c>
      <c r="CF62" s="89">
        <f>+'Inputs  Base0'!BF206</f>
        <v>0</v>
      </c>
      <c r="CG62" s="89">
        <f>+'Inputs  Base0'!BG206</f>
        <v>0</v>
      </c>
      <c r="CH62" s="89">
        <f>+'Inputs  Base0'!BH206</f>
        <v>0</v>
      </c>
      <c r="CI62" s="89">
        <f>+'Inputs  Base0'!BI206</f>
        <v>0</v>
      </c>
      <c r="CJ62" s="89">
        <f>+'Inputs  Base0'!BJ206</f>
        <v>0</v>
      </c>
      <c r="CK62" s="89">
        <f>+'Inputs  Base0'!BK206</f>
        <v>0</v>
      </c>
      <c r="CL62" s="89">
        <f>+'Inputs  Base0'!BL206</f>
        <v>0</v>
      </c>
      <c r="CM62" s="89">
        <f>+'Inputs  Base0'!BM206</f>
        <v>0</v>
      </c>
      <c r="CN62" s="89">
        <f>+'Inputs  Base0'!BN206</f>
        <v>0</v>
      </c>
      <c r="CO62" s="89">
        <f>+'Inputs  Base0'!BO206</f>
        <v>0</v>
      </c>
      <c r="CP62" s="89">
        <f>+'Inputs  Base0'!BP206</f>
        <v>0</v>
      </c>
      <c r="CQ62" s="89">
        <f>+'Inputs  Base0'!BQ206</f>
        <v>0</v>
      </c>
      <c r="CR62" s="89">
        <f>+'Inputs  Base0'!BR206</f>
        <v>0</v>
      </c>
      <c r="CS62" s="89">
        <f>+'Inputs  Base0'!BS206</f>
        <v>0</v>
      </c>
      <c r="CT62" s="89">
        <f>+'Inputs  Base0'!BT206</f>
        <v>0</v>
      </c>
      <c r="CU62" s="89">
        <f>+'Inputs  Base0'!BU206</f>
        <v>0</v>
      </c>
      <c r="CV62" s="89">
        <f>+'Inputs  Base0'!BV206</f>
        <v>0</v>
      </c>
      <c r="CW62" s="89">
        <f>+'Inputs  Base0'!BW206</f>
        <v>0</v>
      </c>
      <c r="CX62" s="89">
        <f>+'Inputs  Base0'!BX206</f>
        <v>0</v>
      </c>
      <c r="CY62" s="89">
        <f>+'Inputs  Base0'!BY206</f>
        <v>0</v>
      </c>
      <c r="CZ62" s="89">
        <f>+'Inputs  Base0'!BZ206</f>
        <v>0</v>
      </c>
      <c r="DA62" s="89">
        <f>+'Inputs  Base0'!CA206</f>
        <v>0</v>
      </c>
      <c r="DB62" s="89">
        <f>+'Inputs  Base0'!CB206</f>
        <v>0</v>
      </c>
      <c r="DC62" s="89">
        <f>+'Inputs  Base0'!CC206</f>
        <v>0</v>
      </c>
      <c r="DD62" s="89">
        <f>+'Inputs  Base0'!CD206</f>
        <v>0</v>
      </c>
      <c r="DE62" s="89">
        <f>+'Inputs  Base0'!CE206</f>
        <v>0</v>
      </c>
      <c r="DF62" s="89">
        <f>+'Inputs  Base0'!CF206</f>
        <v>0</v>
      </c>
      <c r="DG62" s="89">
        <f>+'Inputs  Base0'!CG206</f>
        <v>0</v>
      </c>
      <c r="DH62" s="89">
        <f>+'Inputs  Base0'!CH206</f>
        <v>0</v>
      </c>
      <c r="DI62" s="89">
        <f>+'Inputs  Base0'!CI206</f>
        <v>0</v>
      </c>
      <c r="DJ62" s="89">
        <f>+'Inputs  Base0'!CJ206</f>
        <v>0</v>
      </c>
      <c r="DK62" s="89">
        <f>+'Inputs  Base0'!CK206</f>
        <v>0</v>
      </c>
      <c r="DL62" s="89">
        <f>+'Inputs  Base0'!CL206</f>
        <v>0</v>
      </c>
      <c r="DM62" s="89">
        <f>+'Inputs  Base0'!CM206</f>
        <v>0</v>
      </c>
      <c r="DN62" s="89">
        <f>+'Inputs  Base0'!CN206</f>
        <v>0</v>
      </c>
      <c r="DO62" s="89">
        <f>+'Inputs  Base0'!CO206</f>
        <v>0</v>
      </c>
      <c r="DP62" s="89">
        <f>+'Inputs  Base0'!CP206</f>
        <v>0</v>
      </c>
    </row>
    <row r="63" spans="1:124" s="189" customFormat="1" ht="14.25" hidden="1" outlineLevel="2">
      <c r="A63" s="212">
        <f>+C63-'Inputs  Base0'!$G$119</f>
        <v>0</v>
      </c>
      <c r="B63" s="190" t="str">
        <f>CONCATENATE('Inputs  Base0'!$A$349,'Inputs  Base0'!$B$119)</f>
        <v>unidades vendidas - Dptos PLAN CANJE</v>
      </c>
      <c r="C63" s="88">
        <f t="shared" si="21"/>
        <v>0</v>
      </c>
      <c r="D63" s="191"/>
      <c r="E63" s="191"/>
      <c r="F63" s="191"/>
      <c r="G63" s="191"/>
      <c r="H63" s="191"/>
      <c r="I63" s="191"/>
      <c r="J63" s="191"/>
      <c r="K63" s="191"/>
      <c r="L63" s="191"/>
      <c r="M63" s="191"/>
      <c r="N63" s="191"/>
      <c r="O63" s="191"/>
      <c r="P63" s="191"/>
      <c r="Q63" s="191"/>
      <c r="R63" s="191"/>
      <c r="S63" s="191"/>
      <c r="T63" s="191"/>
      <c r="U63" s="191"/>
      <c r="V63" s="191"/>
      <c r="W63" s="191"/>
      <c r="X63" s="191"/>
      <c r="Y63" s="191"/>
      <c r="Z63" s="191"/>
      <c r="AA63" s="191"/>
      <c r="AB63" s="191"/>
      <c r="AC63" s="89">
        <f>IF('Inputs  Base0'!$E$17=0,0,AC64/'Inputs  Base0'!$E$17)</f>
        <v>0</v>
      </c>
      <c r="AD63" s="89">
        <f>IF('Inputs  Base0'!$E$17=0,0,AD64/'Inputs  Base0'!$E$17)</f>
        <v>0</v>
      </c>
      <c r="AE63" s="89">
        <f>IF('Inputs  Base0'!$E$17=0,0,AE64/'Inputs  Base0'!$E$17)</f>
        <v>0</v>
      </c>
      <c r="AF63" s="89">
        <f>IF('Inputs  Base0'!$E$17=0,0,AF64/'Inputs  Base0'!$E$17)</f>
        <v>0</v>
      </c>
      <c r="AG63" s="89">
        <f>IF('Inputs  Base0'!$E$17=0,0,AG64/'Inputs  Base0'!$E$17)</f>
        <v>0</v>
      </c>
      <c r="AH63" s="89">
        <f>IF('Inputs  Base0'!$E$17=0,0,AH64/'Inputs  Base0'!$E$17)</f>
        <v>0</v>
      </c>
      <c r="AI63" s="89">
        <f>IF('Inputs  Base0'!$E$17=0,0,AI64/'Inputs  Base0'!$E$17)</f>
        <v>0</v>
      </c>
      <c r="AJ63" s="89">
        <f>IF('Inputs  Base0'!$E$17=0,0,AJ64/'Inputs  Base0'!$E$17)</f>
        <v>0</v>
      </c>
      <c r="AK63" s="89">
        <f>IF('Inputs  Base0'!$E$17=0,0,AK64/'Inputs  Base0'!$E$17)</f>
        <v>0</v>
      </c>
      <c r="AL63" s="89">
        <f>IF('Inputs  Base0'!$E$17=0,0,AL64/'Inputs  Base0'!$E$17)</f>
        <v>0</v>
      </c>
      <c r="AM63" s="89">
        <f>IF('Inputs  Base0'!$E$17=0,0,AM64/'Inputs  Base0'!$E$17)</f>
        <v>0</v>
      </c>
      <c r="AN63" s="89">
        <f>IF('Inputs  Base0'!$E$17=0,0,AN64/'Inputs  Base0'!$E$17)</f>
        <v>0</v>
      </c>
      <c r="AO63" s="89">
        <f>IF('Inputs  Base0'!$E$17=0,0,AO64/'Inputs  Base0'!$E$17)</f>
        <v>0</v>
      </c>
      <c r="AP63" s="89">
        <f>IF('Inputs  Base0'!$E$17=0,0,AP64/'Inputs  Base0'!$E$17)</f>
        <v>0</v>
      </c>
      <c r="AQ63" s="89">
        <f>IF('Inputs  Base0'!$E$17=0,0,AQ64/'Inputs  Base0'!$E$17)</f>
        <v>0</v>
      </c>
      <c r="AR63" s="89">
        <f>IF('Inputs  Base0'!$E$17=0,0,AR64/'Inputs  Base0'!$E$17)</f>
        <v>0</v>
      </c>
      <c r="AS63" s="89">
        <f>IF('Inputs  Base0'!$E$17=0,0,AS64/'Inputs  Base0'!$E$17)</f>
        <v>0</v>
      </c>
      <c r="AT63" s="89">
        <f>IF('Inputs  Base0'!$E$17=0,0,AT64/'Inputs  Base0'!$E$17)</f>
        <v>0</v>
      </c>
      <c r="AU63" s="89">
        <f>IF('Inputs  Base0'!$E$17=0,0,AU64/'Inputs  Base0'!$E$17)</f>
        <v>0</v>
      </c>
      <c r="AV63" s="89">
        <f>IF('Inputs  Base0'!$E$17=0,0,AV64/'Inputs  Base0'!$E$17)</f>
        <v>0</v>
      </c>
      <c r="AW63" s="89">
        <f>IF('Inputs  Base0'!$E$17=0,0,AW64/'Inputs  Base0'!$E$17)</f>
        <v>0</v>
      </c>
      <c r="AX63" s="89">
        <f>IF('Inputs  Base0'!$E$17=0,0,AX64/'Inputs  Base0'!$E$17)</f>
        <v>0</v>
      </c>
      <c r="AY63" s="89">
        <f>IF('Inputs  Base0'!$E$17=0,0,AY64/'Inputs  Base0'!$E$17)</f>
        <v>0</v>
      </c>
      <c r="AZ63" s="89">
        <f>IF('Inputs  Base0'!$E$17=0,0,AZ64/'Inputs  Base0'!$E$17)</f>
        <v>0</v>
      </c>
      <c r="BA63" s="89">
        <f>IF('Inputs  Base0'!$E$17=0,0,BA64/'Inputs  Base0'!$E$17)</f>
        <v>0</v>
      </c>
      <c r="BB63" s="89">
        <f>IF('Inputs  Base0'!$E$17=0,0,BB64/'Inputs  Base0'!$E$17)</f>
        <v>0</v>
      </c>
      <c r="BC63" s="89">
        <f>IF('Inputs  Base0'!$E$17=0,0,BC64/'Inputs  Base0'!$E$17)</f>
        <v>0</v>
      </c>
      <c r="BD63" s="89">
        <f>IF('Inputs  Base0'!$E$17=0,0,BD64/'Inputs  Base0'!$E$17)</f>
        <v>0</v>
      </c>
      <c r="BE63" s="89">
        <f>IF('Inputs  Base0'!$E$17=0,0,BE64/'Inputs  Base0'!$E$17)</f>
        <v>0</v>
      </c>
      <c r="BF63" s="89">
        <f>IF('Inputs  Base0'!$E$17=0,0,BF64/'Inputs  Base0'!$E$17)</f>
        <v>0</v>
      </c>
      <c r="BG63" s="89">
        <f>IF('Inputs  Base0'!$E$17=0,0,BG64/'Inputs  Base0'!$E$17)</f>
        <v>0</v>
      </c>
      <c r="BH63" s="89">
        <f>IF('Inputs  Base0'!$E$17=0,0,BH64/'Inputs  Base0'!$E$17)</f>
        <v>0</v>
      </c>
      <c r="BI63" s="89">
        <f>IF('Inputs  Base0'!$E$17=0,0,BI64/'Inputs  Base0'!$E$17)</f>
        <v>0</v>
      </c>
      <c r="BJ63" s="89">
        <f>IF('Inputs  Base0'!$E$17=0,0,BJ64/'Inputs  Base0'!$E$17)</f>
        <v>0</v>
      </c>
      <c r="BK63" s="89">
        <f>IF('Inputs  Base0'!$E$17=0,0,BK64/'Inputs  Base0'!$E$17)</f>
        <v>0</v>
      </c>
      <c r="BL63" s="89">
        <f>IF('Inputs  Base0'!$E$17=0,0,BL64/'Inputs  Base0'!$E$17)</f>
        <v>0</v>
      </c>
      <c r="BM63" s="89">
        <f>IF('Inputs  Base0'!$E$17=0,0,BM64/'Inputs  Base0'!$E$17)</f>
        <v>0</v>
      </c>
      <c r="BN63" s="89">
        <f>IF('Inputs  Base0'!$E$17=0,0,BN64/'Inputs  Base0'!$E$17)</f>
        <v>0</v>
      </c>
      <c r="BO63" s="89">
        <f>IF('Inputs  Base0'!$E$17=0,0,BO64/'Inputs  Base0'!$E$17)</f>
        <v>0</v>
      </c>
      <c r="BP63" s="89">
        <f>IF('Inputs  Base0'!$E$17=0,0,BP64/'Inputs  Base0'!$E$17)</f>
        <v>0</v>
      </c>
      <c r="BQ63" s="89">
        <f>IF('Inputs  Base0'!$E$17=0,0,BQ64/'Inputs  Base0'!$E$17)</f>
        <v>0</v>
      </c>
      <c r="BR63" s="89">
        <f>IF('Inputs  Base0'!$E$17=0,0,BR64/'Inputs  Base0'!$E$17)</f>
        <v>0</v>
      </c>
      <c r="BS63" s="89">
        <f>IF('Inputs  Base0'!$E$17=0,0,BS64/'Inputs  Base0'!$E$17)</f>
        <v>0</v>
      </c>
      <c r="BT63" s="89">
        <f>IF('Inputs  Base0'!$E$17=0,0,BT64/'Inputs  Base0'!$E$17)</f>
        <v>0</v>
      </c>
      <c r="BU63" s="89">
        <f>IF('Inputs  Base0'!$E$17=0,0,BU64/'Inputs  Base0'!$E$17)</f>
        <v>0</v>
      </c>
      <c r="BV63" s="89">
        <f>IF('Inputs  Base0'!$E$17=0,0,BV64/'Inputs  Base0'!$E$17)</f>
        <v>0</v>
      </c>
      <c r="BW63" s="89">
        <f>IF('Inputs  Base0'!$E$17=0,0,BW64/'Inputs  Base0'!$E$17)</f>
        <v>0</v>
      </c>
      <c r="BX63" s="89">
        <f>IF('Inputs  Base0'!$E$17=0,0,BX64/'Inputs  Base0'!$E$17)</f>
        <v>0</v>
      </c>
      <c r="BY63" s="89">
        <f>IF('Inputs  Base0'!$E$17=0,0,BY64/'Inputs  Base0'!$E$17)</f>
        <v>0</v>
      </c>
      <c r="BZ63" s="89">
        <f>IF('Inputs  Base0'!$E$17=0,0,BZ64/'Inputs  Base0'!$E$17)</f>
        <v>0</v>
      </c>
      <c r="CA63" s="89">
        <f>IF('Inputs  Base0'!$E$17=0,0,CA64/'Inputs  Base0'!$E$17)</f>
        <v>0</v>
      </c>
      <c r="CB63" s="89">
        <f>IF('Inputs  Base0'!$E$17=0,0,CB64/'Inputs  Base0'!$E$17)</f>
        <v>0</v>
      </c>
      <c r="CC63" s="89">
        <f>IF('Inputs  Base0'!$E$17=0,0,CC64/'Inputs  Base0'!$E$17)</f>
        <v>0</v>
      </c>
      <c r="CD63" s="89">
        <f>IF('Inputs  Base0'!$E$17=0,0,CD64/'Inputs  Base0'!$E$17)</f>
        <v>0</v>
      </c>
      <c r="CE63" s="89">
        <f>IF('Inputs  Base0'!$E$17=0,0,CE64/'Inputs  Base0'!$E$17)</f>
        <v>0</v>
      </c>
      <c r="CF63" s="89">
        <f>IF('Inputs  Base0'!$E$17=0,0,CF64/'Inputs  Base0'!$E$17)</f>
        <v>0</v>
      </c>
      <c r="CG63" s="89">
        <f>IF('Inputs  Base0'!$E$17=0,0,CG64/'Inputs  Base0'!$E$17)</f>
        <v>0</v>
      </c>
      <c r="CH63" s="89">
        <f>IF('Inputs  Base0'!$E$17=0,0,CH64/'Inputs  Base0'!$E$17)</f>
        <v>0</v>
      </c>
      <c r="CI63" s="89">
        <f>IF('Inputs  Base0'!$E$17=0,0,CI64/'Inputs  Base0'!$E$17)</f>
        <v>0</v>
      </c>
      <c r="CJ63" s="89">
        <f>IF('Inputs  Base0'!$E$17=0,0,CJ64/'Inputs  Base0'!$E$17)</f>
        <v>0</v>
      </c>
      <c r="CK63" s="89">
        <f>IF('Inputs  Base0'!$E$17=0,0,CK64/'Inputs  Base0'!$E$17)</f>
        <v>0</v>
      </c>
      <c r="CL63" s="89">
        <f>IF('Inputs  Base0'!$E$17=0,0,CL64/'Inputs  Base0'!$E$17)</f>
        <v>0</v>
      </c>
      <c r="CM63" s="89">
        <f>IF('Inputs  Base0'!$E$17=0,0,CM64/'Inputs  Base0'!$E$17)</f>
        <v>0</v>
      </c>
      <c r="CN63" s="89">
        <f>IF('Inputs  Base0'!$E$17=0,0,CN64/'Inputs  Base0'!$E$17)</f>
        <v>0</v>
      </c>
      <c r="CO63" s="89">
        <f>IF('Inputs  Base0'!$E$17=0,0,CO64/'Inputs  Base0'!$E$17)</f>
        <v>0</v>
      </c>
      <c r="CP63" s="89">
        <f>IF('Inputs  Base0'!$E$17=0,0,CP64/'Inputs  Base0'!$E$17)</f>
        <v>0</v>
      </c>
      <c r="CQ63" s="89">
        <f>IF('Inputs  Base0'!$E$17=0,0,CQ64/'Inputs  Base0'!$E$17)</f>
        <v>0</v>
      </c>
      <c r="CR63" s="89">
        <f>IF('Inputs  Base0'!$E$17=0,0,CR64/'Inputs  Base0'!$E$17)</f>
        <v>0</v>
      </c>
      <c r="CS63" s="89">
        <f>IF('Inputs  Base0'!$E$17=0,0,CS64/'Inputs  Base0'!$E$17)</f>
        <v>0</v>
      </c>
      <c r="CT63" s="89">
        <f>IF('Inputs  Base0'!$E$17=0,0,CT64/'Inputs  Base0'!$E$17)</f>
        <v>0</v>
      </c>
      <c r="CU63" s="89">
        <f>IF('Inputs  Base0'!$E$17=0,0,CU64/'Inputs  Base0'!$E$17)</f>
        <v>0</v>
      </c>
      <c r="CV63" s="89">
        <f>IF('Inputs  Base0'!$E$17=0,0,CV64/'Inputs  Base0'!$E$17)</f>
        <v>0</v>
      </c>
      <c r="CW63" s="89">
        <f>IF('Inputs  Base0'!$E$17=0,0,CW64/'Inputs  Base0'!$E$17)</f>
        <v>0</v>
      </c>
      <c r="CX63" s="89">
        <f>IF('Inputs  Base0'!$E$17=0,0,CX64/'Inputs  Base0'!$E$17)</f>
        <v>0</v>
      </c>
      <c r="CY63" s="89">
        <f>IF('Inputs  Base0'!$E$17=0,0,CY64/'Inputs  Base0'!$E$17)</f>
        <v>0</v>
      </c>
      <c r="CZ63" s="89">
        <f>IF('Inputs  Base0'!$E$17=0,0,CZ64/'Inputs  Base0'!$E$17)</f>
        <v>0</v>
      </c>
      <c r="DA63" s="89">
        <f>IF('Inputs  Base0'!$E$17=0,0,DA64/'Inputs  Base0'!$E$17)</f>
        <v>0</v>
      </c>
      <c r="DB63" s="89">
        <f>IF('Inputs  Base0'!$E$17=0,0,DB64/'Inputs  Base0'!$E$17)</f>
        <v>0</v>
      </c>
      <c r="DC63" s="89">
        <f>IF('Inputs  Base0'!$E$17=0,0,DC64/'Inputs  Base0'!$E$17)</f>
        <v>0</v>
      </c>
      <c r="DD63" s="89">
        <f>IF('Inputs  Base0'!$E$17=0,0,DD64/'Inputs  Base0'!$E$17)</f>
        <v>0</v>
      </c>
      <c r="DE63" s="89">
        <f>IF('Inputs  Base0'!$E$17=0,0,DE64/'Inputs  Base0'!$E$17)</f>
        <v>0</v>
      </c>
      <c r="DF63" s="89">
        <f>IF('Inputs  Base0'!$E$17=0,0,DF64/'Inputs  Base0'!$E$17)</f>
        <v>0</v>
      </c>
      <c r="DG63" s="89">
        <f>IF('Inputs  Base0'!$E$17=0,0,DG64/'Inputs  Base0'!$E$17)</f>
        <v>0</v>
      </c>
      <c r="DH63" s="89">
        <f>IF('Inputs  Base0'!$E$17=0,0,DH64/'Inputs  Base0'!$E$17)</f>
        <v>0</v>
      </c>
      <c r="DI63" s="89">
        <f>IF('Inputs  Base0'!$E$17=0,0,DI64/'Inputs  Base0'!$E$17)</f>
        <v>0</v>
      </c>
      <c r="DJ63" s="89">
        <f>IF('Inputs  Base0'!$E$17=0,0,DJ64/'Inputs  Base0'!$E$17)</f>
        <v>0</v>
      </c>
      <c r="DK63" s="89">
        <f>IF('Inputs  Base0'!$E$17=0,0,DK64/'Inputs  Base0'!$E$17)</f>
        <v>0</v>
      </c>
      <c r="DL63" s="89">
        <f>IF('Inputs  Base0'!$E$17=0,0,DL64/'Inputs  Base0'!$E$17)</f>
        <v>0</v>
      </c>
      <c r="DM63" s="89">
        <f>IF('Inputs  Base0'!$E$17=0,0,DM64/'Inputs  Base0'!$E$17)</f>
        <v>0</v>
      </c>
      <c r="DN63" s="89">
        <f>IF('Inputs  Base0'!$E$17=0,0,DN64/'Inputs  Base0'!$E$17)</f>
        <v>0</v>
      </c>
      <c r="DO63" s="89">
        <f>IF('Inputs  Base0'!$E$17=0,0,DO64/'Inputs  Base0'!$E$17)</f>
        <v>0</v>
      </c>
      <c r="DP63" s="89">
        <f>IF('Inputs  Base0'!$E$17=0,0,DP64/'Inputs  Base0'!$E$17)</f>
        <v>0</v>
      </c>
    </row>
    <row r="64" spans="1:124" s="189" customFormat="1" ht="14.25" hidden="1" outlineLevel="2">
      <c r="A64" s="212">
        <f>+C64-'Inputs  Base0'!$H$119</f>
        <v>0</v>
      </c>
      <c r="B64" s="190" t="str">
        <f>CONCATENATE('Inputs  Base0'!$A$350,'Inputs  Base0'!$B$119)</f>
        <v>m2 vendidos - Dptos PLAN CANJE</v>
      </c>
      <c r="C64" s="88">
        <f t="shared" si="21"/>
        <v>0</v>
      </c>
      <c r="D64" s="191"/>
      <c r="E64" s="191"/>
      <c r="F64" s="191"/>
      <c r="G64" s="191"/>
      <c r="H64" s="191"/>
      <c r="I64" s="191"/>
      <c r="J64" s="191"/>
      <c r="K64" s="191"/>
      <c r="L64" s="191"/>
      <c r="M64" s="191"/>
      <c r="N64" s="191"/>
      <c r="O64" s="191"/>
      <c r="P64" s="191"/>
      <c r="Q64" s="191"/>
      <c r="R64" s="191"/>
      <c r="S64" s="191"/>
      <c r="T64" s="191"/>
      <c r="U64" s="191"/>
      <c r="V64" s="191"/>
      <c r="W64" s="191"/>
      <c r="X64" s="191"/>
      <c r="Y64" s="191"/>
      <c r="Z64" s="191"/>
      <c r="AA64" s="191"/>
      <c r="AB64" s="191"/>
      <c r="AC64" s="89">
        <f>IF($C$62=0,0,('Inputs  Base0'!$A$259+'Inputs  Base0'!$A$264+'Inputs  Base0'!$A$269+'Inputs  Base0'!$A$274+'Inputs  Base0'!$A$279)*(AC62/$C$62))</f>
        <v>0</v>
      </c>
      <c r="AD64" s="89">
        <f>IF($C$62=0,0,('Inputs  Base0'!$A$259+'Inputs  Base0'!$A$264+'Inputs  Base0'!$A$269+'Inputs  Base0'!$A$274+'Inputs  Base0'!$A$279)*(AD62/$C$62))</f>
        <v>0</v>
      </c>
      <c r="AE64" s="89">
        <f>IF($C$62=0,0,('Inputs  Base0'!$A$259+'Inputs  Base0'!$A$264+'Inputs  Base0'!$A$269+'Inputs  Base0'!$A$274+'Inputs  Base0'!$A$279)*(AE62/$C$62))</f>
        <v>0</v>
      </c>
      <c r="AF64" s="89">
        <f>IF($C$62=0,0,('Inputs  Base0'!$A$259+'Inputs  Base0'!$A$264+'Inputs  Base0'!$A$269+'Inputs  Base0'!$A$274+'Inputs  Base0'!$A$279)*(AF62/$C$62))</f>
        <v>0</v>
      </c>
      <c r="AG64" s="89">
        <f>IF($C$62=0,0,('Inputs  Base0'!$A$259+'Inputs  Base0'!$A$264+'Inputs  Base0'!$A$269+'Inputs  Base0'!$A$274+'Inputs  Base0'!$A$279)*(AG62/$C$62))</f>
        <v>0</v>
      </c>
      <c r="AH64" s="89">
        <f>IF($C$62=0,0,('Inputs  Base0'!$A$259+'Inputs  Base0'!$A$264+'Inputs  Base0'!$A$269+'Inputs  Base0'!$A$274+'Inputs  Base0'!$A$279)*(AH62/$C$62))</f>
        <v>0</v>
      </c>
      <c r="AI64" s="89">
        <f>IF($C$62=0,0,('Inputs  Base0'!$A$259+'Inputs  Base0'!$A$264+'Inputs  Base0'!$A$269+'Inputs  Base0'!$A$274+'Inputs  Base0'!$A$279)*(AI62/$C$62))</f>
        <v>0</v>
      </c>
      <c r="AJ64" s="89">
        <f>IF($C$62=0,0,('Inputs  Base0'!$A$259+'Inputs  Base0'!$A$264+'Inputs  Base0'!$A$269+'Inputs  Base0'!$A$274+'Inputs  Base0'!$A$279)*(AJ62/$C$62))</f>
        <v>0</v>
      </c>
      <c r="AK64" s="89">
        <f>IF($C$62=0,0,('Inputs  Base0'!$A$259+'Inputs  Base0'!$A$264+'Inputs  Base0'!$A$269+'Inputs  Base0'!$A$274+'Inputs  Base0'!$A$279)*(AK62/$C$62))</f>
        <v>0</v>
      </c>
      <c r="AL64" s="89">
        <f>IF($C$62=0,0,('Inputs  Base0'!$A$259+'Inputs  Base0'!$A$264+'Inputs  Base0'!$A$269+'Inputs  Base0'!$A$274+'Inputs  Base0'!$A$279)*(AL62/$C$62))</f>
        <v>0</v>
      </c>
      <c r="AM64" s="89">
        <f>IF($C$62=0,0,('Inputs  Base0'!$A$259+'Inputs  Base0'!$A$264+'Inputs  Base0'!$A$269+'Inputs  Base0'!$A$274+'Inputs  Base0'!$A$279)*(AM62/$C$62))</f>
        <v>0</v>
      </c>
      <c r="AN64" s="89">
        <f>IF($C$62=0,0,('Inputs  Base0'!$A$259+'Inputs  Base0'!$A$264+'Inputs  Base0'!$A$269+'Inputs  Base0'!$A$274+'Inputs  Base0'!$A$279)*(AN62/$C$62))</f>
        <v>0</v>
      </c>
      <c r="AO64" s="89">
        <f>IF($C$62=0,0,('Inputs  Base0'!$A$259+'Inputs  Base0'!$A$264+'Inputs  Base0'!$A$269+'Inputs  Base0'!$A$274+'Inputs  Base0'!$A$279)*(AO62/$C$62))</f>
        <v>0</v>
      </c>
      <c r="AP64" s="89">
        <f>IF($C$62=0,0,('Inputs  Base0'!$A$259+'Inputs  Base0'!$A$264+'Inputs  Base0'!$A$269+'Inputs  Base0'!$A$274+'Inputs  Base0'!$A$279)*(AP62/$C$62))</f>
        <v>0</v>
      </c>
      <c r="AQ64" s="89">
        <f>IF($C$62=0,0,('Inputs  Base0'!$A$259+'Inputs  Base0'!$A$264+'Inputs  Base0'!$A$269+'Inputs  Base0'!$A$274+'Inputs  Base0'!$A$279)*(AQ62/$C$62))</f>
        <v>0</v>
      </c>
      <c r="AR64" s="89">
        <f>IF($C$62=0,0,('Inputs  Base0'!$A$259+'Inputs  Base0'!$A$264+'Inputs  Base0'!$A$269+'Inputs  Base0'!$A$274+'Inputs  Base0'!$A$279)*(AR62/$C$62))</f>
        <v>0</v>
      </c>
      <c r="AS64" s="89">
        <f>IF($C$62=0,0,('Inputs  Base0'!$A$259+'Inputs  Base0'!$A$264+'Inputs  Base0'!$A$269+'Inputs  Base0'!$A$274+'Inputs  Base0'!$A$279)*(AS62/$C$62))</f>
        <v>0</v>
      </c>
      <c r="AT64" s="89">
        <f>IF($C$62=0,0,('Inputs  Base0'!$A$259+'Inputs  Base0'!$A$264+'Inputs  Base0'!$A$269+'Inputs  Base0'!$A$274+'Inputs  Base0'!$A$279)*(AT62/$C$62))</f>
        <v>0</v>
      </c>
      <c r="AU64" s="89">
        <f>IF($C$62=0,0,('Inputs  Base0'!$A$259+'Inputs  Base0'!$A$264+'Inputs  Base0'!$A$269+'Inputs  Base0'!$A$274+'Inputs  Base0'!$A$279)*(AU62/$C$62))</f>
        <v>0</v>
      </c>
      <c r="AV64" s="89">
        <f>IF($C$62=0,0,('Inputs  Base0'!$A$259+'Inputs  Base0'!$A$264+'Inputs  Base0'!$A$269+'Inputs  Base0'!$A$274+'Inputs  Base0'!$A$279)*(AV62/$C$62))</f>
        <v>0</v>
      </c>
      <c r="AW64" s="89">
        <f>IF($C$62=0,0,('Inputs  Base0'!$A$259+'Inputs  Base0'!$A$264+'Inputs  Base0'!$A$269+'Inputs  Base0'!$A$274+'Inputs  Base0'!$A$279)*(AW62/$C$62))</f>
        <v>0</v>
      </c>
      <c r="AX64" s="89">
        <f>IF($C$62=0,0,('Inputs  Base0'!$A$259+'Inputs  Base0'!$A$264+'Inputs  Base0'!$A$269+'Inputs  Base0'!$A$274+'Inputs  Base0'!$A$279)*(AX62/$C$62))</f>
        <v>0</v>
      </c>
      <c r="AY64" s="89">
        <f>IF($C$62=0,0,('Inputs  Base0'!$A$259+'Inputs  Base0'!$A$264+'Inputs  Base0'!$A$269+'Inputs  Base0'!$A$274+'Inputs  Base0'!$A$279)*(AY62/$C$62))</f>
        <v>0</v>
      </c>
      <c r="AZ64" s="89">
        <f>IF($C$62=0,0,('Inputs  Base0'!$A$259+'Inputs  Base0'!$A$264+'Inputs  Base0'!$A$269+'Inputs  Base0'!$A$274+'Inputs  Base0'!$A$279)*(AZ62/$C$62))</f>
        <v>0</v>
      </c>
      <c r="BA64" s="89">
        <f>IF($C$62=0,0,('Inputs  Base0'!$A$259+'Inputs  Base0'!$A$264+'Inputs  Base0'!$A$269+'Inputs  Base0'!$A$274+'Inputs  Base0'!$A$279)*(BA62/$C$62))</f>
        <v>0</v>
      </c>
      <c r="BB64" s="89">
        <f>IF($C$62=0,0,('Inputs  Base0'!$A$259+'Inputs  Base0'!$A$264+'Inputs  Base0'!$A$269+'Inputs  Base0'!$A$274+'Inputs  Base0'!$A$279)*(BB62/$C$62))</f>
        <v>0</v>
      </c>
      <c r="BC64" s="89">
        <f>IF($C$62=0,0,('Inputs  Base0'!$A$259+'Inputs  Base0'!$A$264+'Inputs  Base0'!$A$269+'Inputs  Base0'!$A$274+'Inputs  Base0'!$A$279)*(BC62/$C$62))</f>
        <v>0</v>
      </c>
      <c r="BD64" s="89">
        <f>IF($C$62=0,0,('Inputs  Base0'!$A$259+'Inputs  Base0'!$A$264+'Inputs  Base0'!$A$269+'Inputs  Base0'!$A$274+'Inputs  Base0'!$A$279)*(BD62/$C$62))</f>
        <v>0</v>
      </c>
      <c r="BE64" s="89">
        <f>IF($C$62=0,0,('Inputs  Base0'!$A$259+'Inputs  Base0'!$A$264+'Inputs  Base0'!$A$269+'Inputs  Base0'!$A$274+'Inputs  Base0'!$A$279)*(BE62/$C$62))</f>
        <v>0</v>
      </c>
      <c r="BF64" s="89">
        <f>IF($C$62=0,0,('Inputs  Base0'!$A$259+'Inputs  Base0'!$A$264+'Inputs  Base0'!$A$269+'Inputs  Base0'!$A$274+'Inputs  Base0'!$A$279)*(BF62/$C$62))</f>
        <v>0</v>
      </c>
      <c r="BG64" s="89">
        <f>IF($C$62=0,0,('Inputs  Base0'!$A$259+'Inputs  Base0'!$A$264+'Inputs  Base0'!$A$269+'Inputs  Base0'!$A$274+'Inputs  Base0'!$A$279)*(BG62/$C$62))</f>
        <v>0</v>
      </c>
      <c r="BH64" s="89">
        <f>IF($C$62=0,0,('Inputs  Base0'!$A$259+'Inputs  Base0'!$A$264+'Inputs  Base0'!$A$269+'Inputs  Base0'!$A$274+'Inputs  Base0'!$A$279)*(BH62/$C$62))</f>
        <v>0</v>
      </c>
      <c r="BI64" s="89">
        <f>IF($C$62=0,0,('Inputs  Base0'!$A$259+'Inputs  Base0'!$A$264+'Inputs  Base0'!$A$269+'Inputs  Base0'!$A$274+'Inputs  Base0'!$A$279)*(BI62/$C$62))</f>
        <v>0</v>
      </c>
      <c r="BJ64" s="89">
        <f>IF($C$62=0,0,('Inputs  Base0'!$A$259+'Inputs  Base0'!$A$264+'Inputs  Base0'!$A$269+'Inputs  Base0'!$A$274+'Inputs  Base0'!$A$279)*(BJ62/$C$62))</f>
        <v>0</v>
      </c>
      <c r="BK64" s="89">
        <f>IF($C$62=0,0,('Inputs  Base0'!$A$259+'Inputs  Base0'!$A$264+'Inputs  Base0'!$A$269+'Inputs  Base0'!$A$274+'Inputs  Base0'!$A$279)*(BK62/$C$62))</f>
        <v>0</v>
      </c>
      <c r="BL64" s="89">
        <f>IF($C$62=0,0,('Inputs  Base0'!$A$259+'Inputs  Base0'!$A$264+'Inputs  Base0'!$A$269+'Inputs  Base0'!$A$274+'Inputs  Base0'!$A$279)*(BL62/$C$62))</f>
        <v>0</v>
      </c>
      <c r="BM64" s="89">
        <f>IF($C$62=0,0,('Inputs  Base0'!$A$259+'Inputs  Base0'!$A$264+'Inputs  Base0'!$A$269+'Inputs  Base0'!$A$274+'Inputs  Base0'!$A$279)*(BM62/$C$62))</f>
        <v>0</v>
      </c>
      <c r="BN64" s="89">
        <f>IF($C$62=0,0,('Inputs  Base0'!$A$259+'Inputs  Base0'!$A$264+'Inputs  Base0'!$A$269+'Inputs  Base0'!$A$274+'Inputs  Base0'!$A$279)*(BN62/$C$62))</f>
        <v>0</v>
      </c>
      <c r="BO64" s="89">
        <f>IF($C$62=0,0,('Inputs  Base0'!$A$259+'Inputs  Base0'!$A$264+'Inputs  Base0'!$A$269+'Inputs  Base0'!$A$274+'Inputs  Base0'!$A$279)*(BO62/$C$62))</f>
        <v>0</v>
      </c>
      <c r="BP64" s="89">
        <f>IF($C$62=0,0,('Inputs  Base0'!$A$259+'Inputs  Base0'!$A$264+'Inputs  Base0'!$A$269+'Inputs  Base0'!$A$274+'Inputs  Base0'!$A$279)*(BP62/$C$62))</f>
        <v>0</v>
      </c>
      <c r="BQ64" s="89">
        <f>IF($C$62=0,0,('Inputs  Base0'!$A$259+'Inputs  Base0'!$A$264+'Inputs  Base0'!$A$269+'Inputs  Base0'!$A$274+'Inputs  Base0'!$A$279)*(BQ62/$C$62))</f>
        <v>0</v>
      </c>
      <c r="BR64" s="89">
        <f>IF($C$62=0,0,('Inputs  Base0'!$A$259+'Inputs  Base0'!$A$264+'Inputs  Base0'!$A$269+'Inputs  Base0'!$A$274+'Inputs  Base0'!$A$279)*(BR62/$C$62))</f>
        <v>0</v>
      </c>
      <c r="BS64" s="89">
        <f>IF($C$62=0,0,('Inputs  Base0'!$A$259+'Inputs  Base0'!$A$264+'Inputs  Base0'!$A$269+'Inputs  Base0'!$A$274+'Inputs  Base0'!$A$279)*(BS62/$C$62))</f>
        <v>0</v>
      </c>
      <c r="BT64" s="89">
        <f>IF($C$62=0,0,('Inputs  Base0'!$A$259+'Inputs  Base0'!$A$264+'Inputs  Base0'!$A$269+'Inputs  Base0'!$A$274+'Inputs  Base0'!$A$279)*(BT62/$C$62))</f>
        <v>0</v>
      </c>
      <c r="BU64" s="89">
        <f>IF($C$62=0,0,('Inputs  Base0'!$A$259+'Inputs  Base0'!$A$264+'Inputs  Base0'!$A$269+'Inputs  Base0'!$A$274+'Inputs  Base0'!$A$279)*(BU62/$C$62))</f>
        <v>0</v>
      </c>
      <c r="BV64" s="89">
        <f>IF($C$62=0,0,('Inputs  Base0'!$A$259+'Inputs  Base0'!$A$264+'Inputs  Base0'!$A$269+'Inputs  Base0'!$A$274+'Inputs  Base0'!$A$279)*(BV62/$C$62))</f>
        <v>0</v>
      </c>
      <c r="BW64" s="89">
        <f>IF($C$62=0,0,('Inputs  Base0'!$A$259+'Inputs  Base0'!$A$264+'Inputs  Base0'!$A$269+'Inputs  Base0'!$A$274+'Inputs  Base0'!$A$279)*(BW62/$C$62))</f>
        <v>0</v>
      </c>
      <c r="BX64" s="89">
        <f>IF($C$62=0,0,('Inputs  Base0'!$A$259+'Inputs  Base0'!$A$264+'Inputs  Base0'!$A$269+'Inputs  Base0'!$A$274+'Inputs  Base0'!$A$279)*(BX62/$C$62))</f>
        <v>0</v>
      </c>
      <c r="BY64" s="89">
        <f>IF($C$62=0,0,('Inputs  Base0'!$A$259+'Inputs  Base0'!$A$264+'Inputs  Base0'!$A$269+'Inputs  Base0'!$A$274+'Inputs  Base0'!$A$279)*(BY62/$C$62))</f>
        <v>0</v>
      </c>
      <c r="BZ64" s="89">
        <f>IF($C$62=0,0,('Inputs  Base0'!$A$259+'Inputs  Base0'!$A$264+'Inputs  Base0'!$A$269+'Inputs  Base0'!$A$274+'Inputs  Base0'!$A$279)*(BZ62/$C$62))</f>
        <v>0</v>
      </c>
      <c r="CA64" s="89">
        <f>IF($C$62=0,0,('Inputs  Base0'!$A$259+'Inputs  Base0'!$A$264+'Inputs  Base0'!$A$269+'Inputs  Base0'!$A$274+'Inputs  Base0'!$A$279)*(CA62/$C$62))</f>
        <v>0</v>
      </c>
      <c r="CB64" s="89">
        <f>IF($C$62=0,0,('Inputs  Base0'!$A$259+'Inputs  Base0'!$A$264+'Inputs  Base0'!$A$269+'Inputs  Base0'!$A$274+'Inputs  Base0'!$A$279)*(CB62/$C$62))</f>
        <v>0</v>
      </c>
      <c r="CC64" s="89">
        <f>IF($C$62=0,0,('Inputs  Base0'!$A$259+'Inputs  Base0'!$A$264+'Inputs  Base0'!$A$269+'Inputs  Base0'!$A$274+'Inputs  Base0'!$A$279)*(CC62/$C$62))</f>
        <v>0</v>
      </c>
      <c r="CD64" s="89">
        <f>IF($C$62=0,0,('Inputs  Base0'!$A$259+'Inputs  Base0'!$A$264+'Inputs  Base0'!$A$269+'Inputs  Base0'!$A$274+'Inputs  Base0'!$A$279)*(CD62/$C$62))</f>
        <v>0</v>
      </c>
      <c r="CE64" s="89">
        <f>IF($C$62=0,0,('Inputs  Base0'!$A$259+'Inputs  Base0'!$A$264+'Inputs  Base0'!$A$269+'Inputs  Base0'!$A$274+'Inputs  Base0'!$A$279)*(CE62/$C$62))</f>
        <v>0</v>
      </c>
      <c r="CF64" s="89">
        <f>IF($C$62=0,0,('Inputs  Base0'!$A$259+'Inputs  Base0'!$A$264+'Inputs  Base0'!$A$269+'Inputs  Base0'!$A$274+'Inputs  Base0'!$A$279)*(CF62/$C$62))</f>
        <v>0</v>
      </c>
      <c r="CG64" s="89">
        <f>IF($C$62=0,0,('Inputs  Base0'!$A$259+'Inputs  Base0'!$A$264+'Inputs  Base0'!$A$269+'Inputs  Base0'!$A$274+'Inputs  Base0'!$A$279)*(CG62/$C$62))</f>
        <v>0</v>
      </c>
      <c r="CH64" s="89">
        <f>IF($C$62=0,0,('Inputs  Base0'!$A$259+'Inputs  Base0'!$A$264+'Inputs  Base0'!$A$269+'Inputs  Base0'!$A$274+'Inputs  Base0'!$A$279)*(CH62/$C$62))</f>
        <v>0</v>
      </c>
      <c r="CI64" s="89">
        <f>IF($C$62=0,0,('Inputs  Base0'!$A$259+'Inputs  Base0'!$A$264+'Inputs  Base0'!$A$269+'Inputs  Base0'!$A$274+'Inputs  Base0'!$A$279)*(CI62/$C$62))</f>
        <v>0</v>
      </c>
      <c r="CJ64" s="89">
        <f>IF($C$62=0,0,('Inputs  Base0'!$A$259+'Inputs  Base0'!$A$264+'Inputs  Base0'!$A$269+'Inputs  Base0'!$A$274+'Inputs  Base0'!$A$279)*(CJ62/$C$62))</f>
        <v>0</v>
      </c>
      <c r="CK64" s="89">
        <f>IF($C$62=0,0,('Inputs  Base0'!$A$259+'Inputs  Base0'!$A$264+'Inputs  Base0'!$A$269+'Inputs  Base0'!$A$274+'Inputs  Base0'!$A$279)*(CK62/$C$62))</f>
        <v>0</v>
      </c>
      <c r="CL64" s="89">
        <f>IF($C$62=0,0,('Inputs  Base0'!$A$259+'Inputs  Base0'!$A$264+'Inputs  Base0'!$A$269+'Inputs  Base0'!$A$274+'Inputs  Base0'!$A$279)*(CL62/$C$62))</f>
        <v>0</v>
      </c>
      <c r="CM64" s="89">
        <f>IF($C$62=0,0,('Inputs  Base0'!$A$259+'Inputs  Base0'!$A$264+'Inputs  Base0'!$A$269+'Inputs  Base0'!$A$274+'Inputs  Base0'!$A$279)*(CM62/$C$62))</f>
        <v>0</v>
      </c>
      <c r="CN64" s="89">
        <f>IF($C$62=0,0,('Inputs  Base0'!$A$259+'Inputs  Base0'!$A$264+'Inputs  Base0'!$A$269+'Inputs  Base0'!$A$274+'Inputs  Base0'!$A$279)*(CN62/$C$62))</f>
        <v>0</v>
      </c>
      <c r="CO64" s="89">
        <f>IF($C$62=0,0,('Inputs  Base0'!$A$259+'Inputs  Base0'!$A$264+'Inputs  Base0'!$A$269+'Inputs  Base0'!$A$274+'Inputs  Base0'!$A$279)*(CO62/$C$62))</f>
        <v>0</v>
      </c>
      <c r="CP64" s="89">
        <f>IF($C$62=0,0,('Inputs  Base0'!$A$259+'Inputs  Base0'!$A$264+'Inputs  Base0'!$A$269+'Inputs  Base0'!$A$274+'Inputs  Base0'!$A$279)*(CP62/$C$62))</f>
        <v>0</v>
      </c>
      <c r="CQ64" s="89">
        <f>IF($C$62=0,0,('Inputs  Base0'!$A$259+'Inputs  Base0'!$A$264+'Inputs  Base0'!$A$269+'Inputs  Base0'!$A$274+'Inputs  Base0'!$A$279)*(CQ62/$C$62))</f>
        <v>0</v>
      </c>
      <c r="CR64" s="89">
        <f>IF($C$62=0,0,('Inputs  Base0'!$A$259+'Inputs  Base0'!$A$264+'Inputs  Base0'!$A$269+'Inputs  Base0'!$A$274+'Inputs  Base0'!$A$279)*(CR62/$C$62))</f>
        <v>0</v>
      </c>
      <c r="CS64" s="89">
        <f>IF($C$62=0,0,('Inputs  Base0'!$A$259+'Inputs  Base0'!$A$264+'Inputs  Base0'!$A$269+'Inputs  Base0'!$A$274+'Inputs  Base0'!$A$279)*(CS62/$C$62))</f>
        <v>0</v>
      </c>
      <c r="CT64" s="89">
        <f>IF($C$62=0,0,('Inputs  Base0'!$A$259+'Inputs  Base0'!$A$264+'Inputs  Base0'!$A$269+'Inputs  Base0'!$A$274+'Inputs  Base0'!$A$279)*(CT62/$C$62))</f>
        <v>0</v>
      </c>
      <c r="CU64" s="89">
        <f>IF($C$62=0,0,('Inputs  Base0'!$A$259+'Inputs  Base0'!$A$264+'Inputs  Base0'!$A$269+'Inputs  Base0'!$A$274+'Inputs  Base0'!$A$279)*(CU62/$C$62))</f>
        <v>0</v>
      </c>
      <c r="CV64" s="89">
        <f>IF($C$62=0,0,('Inputs  Base0'!$A$259+'Inputs  Base0'!$A$264+'Inputs  Base0'!$A$269+'Inputs  Base0'!$A$274+'Inputs  Base0'!$A$279)*(CV62/$C$62))</f>
        <v>0</v>
      </c>
      <c r="CW64" s="89">
        <f>IF($C$62=0,0,('Inputs  Base0'!$A$259+'Inputs  Base0'!$A$264+'Inputs  Base0'!$A$269+'Inputs  Base0'!$A$274+'Inputs  Base0'!$A$279)*(CW62/$C$62))</f>
        <v>0</v>
      </c>
      <c r="CX64" s="89">
        <f>IF($C$62=0,0,('Inputs  Base0'!$A$259+'Inputs  Base0'!$A$264+'Inputs  Base0'!$A$269+'Inputs  Base0'!$A$274+'Inputs  Base0'!$A$279)*(CX62/$C$62))</f>
        <v>0</v>
      </c>
      <c r="CY64" s="89">
        <f>IF($C$62=0,0,('Inputs  Base0'!$A$259+'Inputs  Base0'!$A$264+'Inputs  Base0'!$A$269+'Inputs  Base0'!$A$274+'Inputs  Base0'!$A$279)*(CY62/$C$62))</f>
        <v>0</v>
      </c>
      <c r="CZ64" s="89">
        <f>IF($C$62=0,0,('Inputs  Base0'!$A$259+'Inputs  Base0'!$A$264+'Inputs  Base0'!$A$269+'Inputs  Base0'!$A$274+'Inputs  Base0'!$A$279)*(CZ62/$C$62))</f>
        <v>0</v>
      </c>
      <c r="DA64" s="89">
        <f>IF($C$62=0,0,('Inputs  Base0'!$A$259+'Inputs  Base0'!$A$264+'Inputs  Base0'!$A$269+'Inputs  Base0'!$A$274+'Inputs  Base0'!$A$279)*(DA62/$C$62))</f>
        <v>0</v>
      </c>
      <c r="DB64" s="89">
        <f>IF($C$62=0,0,('Inputs  Base0'!$A$259+'Inputs  Base0'!$A$264+'Inputs  Base0'!$A$269+'Inputs  Base0'!$A$274+'Inputs  Base0'!$A$279)*(DB62/$C$62))</f>
        <v>0</v>
      </c>
      <c r="DC64" s="89">
        <f>IF($C$62=0,0,('Inputs  Base0'!$A$259+'Inputs  Base0'!$A$264+'Inputs  Base0'!$A$269+'Inputs  Base0'!$A$274+'Inputs  Base0'!$A$279)*(DC62/$C$62))</f>
        <v>0</v>
      </c>
      <c r="DD64" s="89">
        <f>IF($C$62=0,0,('Inputs  Base0'!$A$259+'Inputs  Base0'!$A$264+'Inputs  Base0'!$A$269+'Inputs  Base0'!$A$274+'Inputs  Base0'!$A$279)*(DD62/$C$62))</f>
        <v>0</v>
      </c>
      <c r="DE64" s="89">
        <f>IF($C$62=0,0,('Inputs  Base0'!$A$259+'Inputs  Base0'!$A$264+'Inputs  Base0'!$A$269+'Inputs  Base0'!$A$274+'Inputs  Base0'!$A$279)*(DE62/$C$62))</f>
        <v>0</v>
      </c>
      <c r="DF64" s="89">
        <f>IF($C$62=0,0,('Inputs  Base0'!$A$259+'Inputs  Base0'!$A$264+'Inputs  Base0'!$A$269+'Inputs  Base0'!$A$274+'Inputs  Base0'!$A$279)*(DF62/$C$62))</f>
        <v>0</v>
      </c>
      <c r="DG64" s="89">
        <f>IF($C$62=0,0,('Inputs  Base0'!$A$259+'Inputs  Base0'!$A$264+'Inputs  Base0'!$A$269+'Inputs  Base0'!$A$274+'Inputs  Base0'!$A$279)*(DG62/$C$62))</f>
        <v>0</v>
      </c>
      <c r="DH64" s="89">
        <f>IF($C$62=0,0,('Inputs  Base0'!$A$259+'Inputs  Base0'!$A$264+'Inputs  Base0'!$A$269+'Inputs  Base0'!$A$274+'Inputs  Base0'!$A$279)*(DH62/$C$62))</f>
        <v>0</v>
      </c>
      <c r="DI64" s="89">
        <f>IF($C$62=0,0,('Inputs  Base0'!$A$259+'Inputs  Base0'!$A$264+'Inputs  Base0'!$A$269+'Inputs  Base0'!$A$274+'Inputs  Base0'!$A$279)*(DI62/$C$62))</f>
        <v>0</v>
      </c>
      <c r="DJ64" s="89">
        <f>IF($C$62=0,0,('Inputs  Base0'!$A$259+'Inputs  Base0'!$A$264+'Inputs  Base0'!$A$269+'Inputs  Base0'!$A$274+'Inputs  Base0'!$A$279)*(DJ62/$C$62))</f>
        <v>0</v>
      </c>
      <c r="DK64" s="89">
        <f>IF($C$62=0,0,('Inputs  Base0'!$A$259+'Inputs  Base0'!$A$264+'Inputs  Base0'!$A$269+'Inputs  Base0'!$A$274+'Inputs  Base0'!$A$279)*(DK62/$C$62))</f>
        <v>0</v>
      </c>
      <c r="DL64" s="89">
        <f>IF($C$62=0,0,('Inputs  Base0'!$A$259+'Inputs  Base0'!$A$264+'Inputs  Base0'!$A$269+'Inputs  Base0'!$A$274+'Inputs  Base0'!$A$279)*(DL62/$C$62))</f>
        <v>0</v>
      </c>
      <c r="DM64" s="89">
        <f>IF($C$62=0,0,('Inputs  Base0'!$A$259+'Inputs  Base0'!$A$264+'Inputs  Base0'!$A$269+'Inputs  Base0'!$A$274+'Inputs  Base0'!$A$279)*(DM62/$C$62))</f>
        <v>0</v>
      </c>
      <c r="DN64" s="89">
        <f>IF($C$62=0,0,('Inputs  Base0'!$A$259+'Inputs  Base0'!$A$264+'Inputs  Base0'!$A$269+'Inputs  Base0'!$A$274+'Inputs  Base0'!$A$279)*(DN62/$C$62))</f>
        <v>0</v>
      </c>
      <c r="DO64" s="89">
        <f>IF($C$62=0,0,('Inputs  Base0'!$A$259+'Inputs  Base0'!$A$264+'Inputs  Base0'!$A$269+'Inputs  Base0'!$A$274+'Inputs  Base0'!$A$279)*(DO62/$C$62))</f>
        <v>0</v>
      </c>
      <c r="DP64" s="89">
        <f>IF($C$62=0,0,('Inputs  Base0'!$A$259+'Inputs  Base0'!$A$264+'Inputs  Base0'!$A$269+'Inputs  Base0'!$A$274+'Inputs  Base0'!$A$279)*(DP62/$C$62))</f>
        <v>0</v>
      </c>
    </row>
    <row r="65" spans="1:120" s="189" customFormat="1" ht="14.25" hidden="1" outlineLevel="1">
      <c r="B65" s="190" t="str">
        <f>CONCATENATE('Inputs  Base0'!$A$351,'Inputs  Base0'!$B$119)</f>
        <v>boleto $ - Dptos PLAN CANJE</v>
      </c>
      <c r="C65" s="88">
        <f t="shared" si="21"/>
        <v>0</v>
      </c>
      <c r="D65" s="191"/>
      <c r="E65" s="191"/>
      <c r="F65" s="191"/>
      <c r="G65" s="191"/>
      <c r="H65" s="191"/>
      <c r="I65" s="191"/>
      <c r="J65" s="191"/>
      <c r="K65" s="191"/>
      <c r="L65" s="191"/>
      <c r="M65" s="191"/>
      <c r="N65" s="191"/>
      <c r="O65" s="191"/>
      <c r="P65" s="191"/>
      <c r="Q65" s="191"/>
      <c r="R65" s="191"/>
      <c r="S65" s="191"/>
      <c r="T65" s="191"/>
      <c r="U65" s="191"/>
      <c r="V65" s="191"/>
      <c r="W65" s="191"/>
      <c r="X65" s="191"/>
      <c r="Y65" s="191"/>
      <c r="Z65" s="191"/>
      <c r="AA65" s="191"/>
      <c r="AB65" s="191"/>
      <c r="AC65" s="89">
        <f>+AC62</f>
        <v>0</v>
      </c>
      <c r="AD65" s="89">
        <f t="shared" ref="AD65:CO65" si="22">+AD62</f>
        <v>0</v>
      </c>
      <c r="AE65" s="89">
        <f t="shared" si="22"/>
        <v>0</v>
      </c>
      <c r="AF65" s="89">
        <f t="shared" si="22"/>
        <v>0</v>
      </c>
      <c r="AG65" s="89">
        <f t="shared" si="22"/>
        <v>0</v>
      </c>
      <c r="AH65" s="89">
        <f t="shared" si="22"/>
        <v>0</v>
      </c>
      <c r="AI65" s="89">
        <f t="shared" si="22"/>
        <v>0</v>
      </c>
      <c r="AJ65" s="89">
        <f t="shared" si="22"/>
        <v>0</v>
      </c>
      <c r="AK65" s="89">
        <f t="shared" si="22"/>
        <v>0</v>
      </c>
      <c r="AL65" s="89">
        <f t="shared" si="22"/>
        <v>0</v>
      </c>
      <c r="AM65" s="89">
        <f t="shared" si="22"/>
        <v>0</v>
      </c>
      <c r="AN65" s="89">
        <f t="shared" si="22"/>
        <v>0</v>
      </c>
      <c r="AO65" s="89">
        <f t="shared" si="22"/>
        <v>0</v>
      </c>
      <c r="AP65" s="89">
        <f t="shared" si="22"/>
        <v>0</v>
      </c>
      <c r="AQ65" s="89">
        <f t="shared" si="22"/>
        <v>0</v>
      </c>
      <c r="AR65" s="89">
        <f t="shared" si="22"/>
        <v>0</v>
      </c>
      <c r="AS65" s="89">
        <f t="shared" si="22"/>
        <v>0</v>
      </c>
      <c r="AT65" s="89">
        <f t="shared" si="22"/>
        <v>0</v>
      </c>
      <c r="AU65" s="89">
        <f t="shared" si="22"/>
        <v>0</v>
      </c>
      <c r="AV65" s="89">
        <f t="shared" si="22"/>
        <v>0</v>
      </c>
      <c r="AW65" s="89">
        <f t="shared" si="22"/>
        <v>0</v>
      </c>
      <c r="AX65" s="89">
        <f t="shared" si="22"/>
        <v>0</v>
      </c>
      <c r="AY65" s="89">
        <f t="shared" si="22"/>
        <v>0</v>
      </c>
      <c r="AZ65" s="89">
        <f t="shared" si="22"/>
        <v>0</v>
      </c>
      <c r="BA65" s="89">
        <f t="shared" si="22"/>
        <v>0</v>
      </c>
      <c r="BB65" s="89">
        <f t="shared" si="22"/>
        <v>0</v>
      </c>
      <c r="BC65" s="89">
        <f t="shared" si="22"/>
        <v>0</v>
      </c>
      <c r="BD65" s="89">
        <f t="shared" si="22"/>
        <v>0</v>
      </c>
      <c r="BE65" s="89">
        <f t="shared" si="22"/>
        <v>0</v>
      </c>
      <c r="BF65" s="89">
        <f t="shared" si="22"/>
        <v>0</v>
      </c>
      <c r="BG65" s="89">
        <f t="shared" si="22"/>
        <v>0</v>
      </c>
      <c r="BH65" s="89">
        <f t="shared" si="22"/>
        <v>0</v>
      </c>
      <c r="BI65" s="89">
        <f t="shared" si="22"/>
        <v>0</v>
      </c>
      <c r="BJ65" s="89">
        <f t="shared" si="22"/>
        <v>0</v>
      </c>
      <c r="BK65" s="89">
        <f t="shared" si="22"/>
        <v>0</v>
      </c>
      <c r="BL65" s="89">
        <f t="shared" si="22"/>
        <v>0</v>
      </c>
      <c r="BM65" s="89">
        <f t="shared" si="22"/>
        <v>0</v>
      </c>
      <c r="BN65" s="89">
        <f t="shared" si="22"/>
        <v>0</v>
      </c>
      <c r="BO65" s="89">
        <f t="shared" si="22"/>
        <v>0</v>
      </c>
      <c r="BP65" s="89">
        <f t="shared" si="22"/>
        <v>0</v>
      </c>
      <c r="BQ65" s="89">
        <f t="shared" si="22"/>
        <v>0</v>
      </c>
      <c r="BR65" s="89">
        <f t="shared" si="22"/>
        <v>0</v>
      </c>
      <c r="BS65" s="89">
        <f t="shared" si="22"/>
        <v>0</v>
      </c>
      <c r="BT65" s="89">
        <f t="shared" si="22"/>
        <v>0</v>
      </c>
      <c r="BU65" s="89">
        <f t="shared" si="22"/>
        <v>0</v>
      </c>
      <c r="BV65" s="89">
        <f t="shared" si="22"/>
        <v>0</v>
      </c>
      <c r="BW65" s="89">
        <f t="shared" si="22"/>
        <v>0</v>
      </c>
      <c r="BX65" s="89">
        <f t="shared" si="22"/>
        <v>0</v>
      </c>
      <c r="BY65" s="89">
        <f t="shared" si="22"/>
        <v>0</v>
      </c>
      <c r="BZ65" s="89">
        <f t="shared" si="22"/>
        <v>0</v>
      </c>
      <c r="CA65" s="89">
        <f t="shared" si="22"/>
        <v>0</v>
      </c>
      <c r="CB65" s="89">
        <f t="shared" si="22"/>
        <v>0</v>
      </c>
      <c r="CC65" s="89">
        <f t="shared" si="22"/>
        <v>0</v>
      </c>
      <c r="CD65" s="89">
        <f t="shared" si="22"/>
        <v>0</v>
      </c>
      <c r="CE65" s="89">
        <f t="shared" si="22"/>
        <v>0</v>
      </c>
      <c r="CF65" s="89">
        <f t="shared" si="22"/>
        <v>0</v>
      </c>
      <c r="CG65" s="89">
        <f t="shared" si="22"/>
        <v>0</v>
      </c>
      <c r="CH65" s="89">
        <f t="shared" si="22"/>
        <v>0</v>
      </c>
      <c r="CI65" s="89">
        <f t="shared" si="22"/>
        <v>0</v>
      </c>
      <c r="CJ65" s="89">
        <f t="shared" si="22"/>
        <v>0</v>
      </c>
      <c r="CK65" s="89">
        <f t="shared" si="22"/>
        <v>0</v>
      </c>
      <c r="CL65" s="89">
        <f t="shared" si="22"/>
        <v>0</v>
      </c>
      <c r="CM65" s="89">
        <f t="shared" si="22"/>
        <v>0</v>
      </c>
      <c r="CN65" s="89">
        <f t="shared" si="22"/>
        <v>0</v>
      </c>
      <c r="CO65" s="89">
        <f t="shared" si="22"/>
        <v>0</v>
      </c>
      <c r="CP65" s="89">
        <f t="shared" ref="CP65:DP65" si="23">+CP62</f>
        <v>0</v>
      </c>
      <c r="CQ65" s="89">
        <f t="shared" si="23"/>
        <v>0</v>
      </c>
      <c r="CR65" s="89">
        <f t="shared" si="23"/>
        <v>0</v>
      </c>
      <c r="CS65" s="89">
        <f t="shared" si="23"/>
        <v>0</v>
      </c>
      <c r="CT65" s="89">
        <f t="shared" si="23"/>
        <v>0</v>
      </c>
      <c r="CU65" s="89">
        <f t="shared" si="23"/>
        <v>0</v>
      </c>
      <c r="CV65" s="89">
        <f t="shared" si="23"/>
        <v>0</v>
      </c>
      <c r="CW65" s="89">
        <f t="shared" si="23"/>
        <v>0</v>
      </c>
      <c r="CX65" s="89">
        <f t="shared" si="23"/>
        <v>0</v>
      </c>
      <c r="CY65" s="89">
        <f t="shared" si="23"/>
        <v>0</v>
      </c>
      <c r="CZ65" s="89">
        <f t="shared" si="23"/>
        <v>0</v>
      </c>
      <c r="DA65" s="89">
        <f t="shared" si="23"/>
        <v>0</v>
      </c>
      <c r="DB65" s="89">
        <f t="shared" si="23"/>
        <v>0</v>
      </c>
      <c r="DC65" s="89">
        <f t="shared" si="23"/>
        <v>0</v>
      </c>
      <c r="DD65" s="89">
        <f t="shared" si="23"/>
        <v>0</v>
      </c>
      <c r="DE65" s="89">
        <f t="shared" si="23"/>
        <v>0</v>
      </c>
      <c r="DF65" s="89">
        <f t="shared" si="23"/>
        <v>0</v>
      </c>
      <c r="DG65" s="89">
        <f t="shared" si="23"/>
        <v>0</v>
      </c>
      <c r="DH65" s="89">
        <f t="shared" si="23"/>
        <v>0</v>
      </c>
      <c r="DI65" s="89">
        <f t="shared" si="23"/>
        <v>0</v>
      </c>
      <c r="DJ65" s="89">
        <f t="shared" si="23"/>
        <v>0</v>
      </c>
      <c r="DK65" s="89">
        <f t="shared" si="23"/>
        <v>0</v>
      </c>
      <c r="DL65" s="89">
        <f t="shared" si="23"/>
        <v>0</v>
      </c>
      <c r="DM65" s="89">
        <f t="shared" si="23"/>
        <v>0</v>
      </c>
      <c r="DN65" s="89">
        <f t="shared" si="23"/>
        <v>0</v>
      </c>
      <c r="DO65" s="89">
        <f t="shared" si="23"/>
        <v>0</v>
      </c>
      <c r="DP65" s="89">
        <f t="shared" si="23"/>
        <v>0</v>
      </c>
    </row>
    <row r="66" spans="1:120" s="189" customFormat="1" ht="14.25" hidden="1" outlineLevel="1">
      <c r="B66" s="190" t="str">
        <f>CONCATENATE('Inputs  Base0'!$A$352,'Inputs  Base0'!$B$119)</f>
        <v>cuotas pre-entrega $ - Dptos PLAN CANJE</v>
      </c>
      <c r="C66" s="88">
        <f t="shared" si="21"/>
        <v>0</v>
      </c>
      <c r="D66" s="191"/>
      <c r="E66" s="191"/>
      <c r="F66" s="191"/>
      <c r="G66" s="191"/>
      <c r="H66" s="191"/>
      <c r="I66" s="191"/>
      <c r="J66" s="191"/>
      <c r="K66" s="191"/>
      <c r="L66" s="191"/>
      <c r="M66" s="191"/>
      <c r="N66" s="191"/>
      <c r="O66" s="191"/>
      <c r="P66" s="191"/>
      <c r="Q66" s="191"/>
      <c r="R66" s="191"/>
      <c r="S66" s="191"/>
      <c r="T66" s="191"/>
      <c r="U66" s="191"/>
      <c r="V66" s="191"/>
      <c r="W66" s="191"/>
      <c r="X66" s="191"/>
      <c r="Y66" s="191"/>
      <c r="Z66" s="191"/>
      <c r="AA66" s="191"/>
      <c r="AB66" s="191"/>
      <c r="AC66" s="89"/>
      <c r="AD66" s="89"/>
      <c r="AE66" s="89"/>
      <c r="AF66" s="89"/>
      <c r="AG66" s="89"/>
      <c r="AH66" s="89"/>
      <c r="AI66" s="89"/>
      <c r="AJ66" s="89"/>
      <c r="AK66" s="89"/>
      <c r="AL66" s="89"/>
      <c r="AM66" s="89"/>
      <c r="AN66" s="89"/>
      <c r="AO66" s="89"/>
      <c r="AP66" s="89"/>
      <c r="AQ66" s="89"/>
      <c r="AR66" s="89"/>
      <c r="AS66" s="89"/>
      <c r="AT66" s="89"/>
      <c r="AU66" s="89"/>
      <c r="AV66" s="89"/>
      <c r="AW66" s="89"/>
      <c r="AX66" s="89"/>
      <c r="AY66" s="89"/>
      <c r="AZ66" s="89"/>
      <c r="BA66" s="89"/>
      <c r="BB66" s="89"/>
      <c r="BC66" s="89"/>
      <c r="BD66" s="89"/>
      <c r="BE66" s="89"/>
      <c r="BF66" s="89"/>
      <c r="BG66" s="89"/>
      <c r="BH66" s="89"/>
      <c r="BI66" s="89"/>
      <c r="BJ66" s="89"/>
      <c r="BK66" s="89"/>
      <c r="BL66" s="89"/>
      <c r="BM66" s="89"/>
      <c r="BN66" s="89"/>
      <c r="BO66" s="89"/>
      <c r="BP66" s="89"/>
      <c r="BQ66" s="89"/>
      <c r="BR66" s="89"/>
      <c r="BS66" s="89"/>
      <c r="BT66" s="89"/>
      <c r="BU66" s="89"/>
      <c r="BV66" s="89"/>
      <c r="BW66" s="89"/>
      <c r="BX66" s="89"/>
      <c r="BY66" s="89"/>
      <c r="BZ66" s="89"/>
      <c r="CA66" s="89"/>
      <c r="CB66" s="89"/>
      <c r="CC66" s="89"/>
      <c r="CD66" s="89"/>
      <c r="CE66" s="89"/>
      <c r="CF66" s="89"/>
      <c r="CG66" s="89"/>
      <c r="CH66" s="89"/>
      <c r="CI66" s="89"/>
      <c r="CJ66" s="89"/>
      <c r="CK66" s="89"/>
      <c r="CL66" s="89"/>
      <c r="CM66" s="89"/>
      <c r="CN66" s="89"/>
      <c r="CO66" s="89"/>
      <c r="CP66" s="89"/>
      <c r="CQ66" s="89"/>
      <c r="CR66" s="89"/>
      <c r="CS66" s="89"/>
      <c r="CT66" s="89"/>
      <c r="CU66" s="89"/>
      <c r="CV66" s="89"/>
      <c r="CW66" s="89"/>
      <c r="CX66" s="89"/>
      <c r="CY66" s="89"/>
      <c r="CZ66" s="89"/>
      <c r="DA66" s="89"/>
      <c r="DB66" s="89"/>
      <c r="DC66" s="89"/>
      <c r="DD66" s="89"/>
      <c r="DE66" s="89"/>
      <c r="DF66" s="89"/>
      <c r="DG66" s="89"/>
      <c r="DH66" s="89"/>
      <c r="DI66" s="89"/>
      <c r="DJ66" s="89"/>
      <c r="DK66" s="89"/>
      <c r="DL66" s="89"/>
      <c r="DM66" s="89"/>
      <c r="DN66" s="89"/>
      <c r="DO66" s="89"/>
      <c r="DP66" s="89"/>
    </row>
    <row r="67" spans="1:120" s="189" customFormat="1" ht="14.25" hidden="1" outlineLevel="2">
      <c r="B67" s="190" t="str">
        <f>CONCATENATE('Inputs  Base0'!$A$353,'Inputs  Base0'!$B$119)</f>
        <v>unidades entregadas - Dptos PLAN CANJE</v>
      </c>
      <c r="C67" s="88">
        <f t="shared" si="21"/>
        <v>0</v>
      </c>
      <c r="D67" s="191"/>
      <c r="E67" s="191"/>
      <c r="F67" s="191"/>
      <c r="G67" s="191"/>
      <c r="H67" s="191"/>
      <c r="I67" s="191"/>
      <c r="J67" s="191"/>
      <c r="K67" s="191"/>
      <c r="L67" s="191"/>
      <c r="M67" s="191"/>
      <c r="N67" s="191"/>
      <c r="O67" s="191"/>
      <c r="P67" s="191"/>
      <c r="Q67" s="191"/>
      <c r="R67" s="191"/>
      <c r="S67" s="191"/>
      <c r="T67" s="191"/>
      <c r="U67" s="191"/>
      <c r="V67" s="191"/>
      <c r="W67" s="191"/>
      <c r="X67" s="191"/>
      <c r="Y67" s="191"/>
      <c r="Z67" s="191"/>
      <c r="AA67" s="191"/>
      <c r="AB67" s="191"/>
      <c r="AC67" s="89">
        <f>+IF(AC$2='Inputs  Base0'!$J$192,'Inputs  Base0'!$G$119,0)</f>
        <v>0</v>
      </c>
      <c r="AD67" s="89">
        <f>+IF(AD$2='Inputs  Base0'!$J$192,'Inputs  Base0'!$G$119,0)</f>
        <v>0</v>
      </c>
      <c r="AE67" s="89">
        <f>+IF(AE$2='Inputs  Base0'!$J$192,'Inputs  Base0'!$G$119,0)</f>
        <v>0</v>
      </c>
      <c r="AF67" s="89">
        <f>+IF(AF$2='Inputs  Base0'!$J$192,'Inputs  Base0'!$G$119,0)</f>
        <v>0</v>
      </c>
      <c r="AG67" s="89">
        <f>+IF(AG$2='Inputs  Base0'!$J$192,'Inputs  Base0'!$G$119,0)</f>
        <v>0</v>
      </c>
      <c r="AH67" s="89">
        <f>+IF(AH$2='Inputs  Base0'!$J$192,'Inputs  Base0'!$G$119,0)</f>
        <v>0</v>
      </c>
      <c r="AI67" s="89">
        <f>+IF(AI$2='Inputs  Base0'!$J$192,'Inputs  Base0'!$G$119,0)</f>
        <v>0</v>
      </c>
      <c r="AJ67" s="89">
        <f>+IF(AJ$2='Inputs  Base0'!$J$192,'Inputs  Base0'!$G$119,0)</f>
        <v>0</v>
      </c>
      <c r="AK67" s="89">
        <f>+IF(AK$2='Inputs  Base0'!$J$192,'Inputs  Base0'!$G$119,0)</f>
        <v>0</v>
      </c>
      <c r="AL67" s="89">
        <f>+IF(AL$2='Inputs  Base0'!$J$192,'Inputs  Base0'!$G$119,0)</f>
        <v>0</v>
      </c>
      <c r="AM67" s="89">
        <f>+IF(AM$2='Inputs  Base0'!$J$192,'Inputs  Base0'!$G$119,0)</f>
        <v>0</v>
      </c>
      <c r="AN67" s="89">
        <f>+IF(AN$2='Inputs  Base0'!$J$192,'Inputs  Base0'!$G$119,0)</f>
        <v>0</v>
      </c>
      <c r="AO67" s="89">
        <f>+IF(AO$2='Inputs  Base0'!$J$192,'Inputs  Base0'!$G$119,0)</f>
        <v>0</v>
      </c>
      <c r="AP67" s="89">
        <f>+IF(AP$2='Inputs  Base0'!$J$192,'Inputs  Base0'!$G$119,0)</f>
        <v>0</v>
      </c>
      <c r="AQ67" s="89">
        <f>+IF(AQ$2='Inputs  Base0'!$J$192,'Inputs  Base0'!$G$119,0)</f>
        <v>0</v>
      </c>
      <c r="AR67" s="89">
        <f>+IF(AR$2='Inputs  Base0'!$J$192,'Inputs  Base0'!$G$119,0)</f>
        <v>0</v>
      </c>
      <c r="AS67" s="89">
        <f>+IF(AS$2='Inputs  Base0'!$J$192,'Inputs  Base0'!$G$119,0)</f>
        <v>0</v>
      </c>
      <c r="AT67" s="89">
        <f>+IF(AT$2='Inputs  Base0'!$J$192,'Inputs  Base0'!$G$119,0)</f>
        <v>0</v>
      </c>
      <c r="AU67" s="89">
        <f>+IF(AU$2='Inputs  Base0'!$J$192,'Inputs  Base0'!$G$119,0)</f>
        <v>0</v>
      </c>
      <c r="AV67" s="89">
        <f>+IF(AV$2='Inputs  Base0'!$J$192,'Inputs  Base0'!$G$119,0)</f>
        <v>0</v>
      </c>
      <c r="AW67" s="89">
        <f>+IF(AW$2='Inputs  Base0'!$J$192,'Inputs  Base0'!$G$119,0)</f>
        <v>0</v>
      </c>
      <c r="AX67" s="89">
        <f>+IF(AX$2='Inputs  Base0'!$J$192,'Inputs  Base0'!$G$119,0)</f>
        <v>0</v>
      </c>
      <c r="AY67" s="89">
        <f>+IF(AY$2='Inputs  Base0'!$J$192,'Inputs  Base0'!$G$119,0)</f>
        <v>0</v>
      </c>
      <c r="AZ67" s="89">
        <f>+IF(AZ$2='Inputs  Base0'!$J$192,'Inputs  Base0'!$G$119,0)</f>
        <v>0</v>
      </c>
      <c r="BA67" s="89">
        <f>+IF(BA$2='Inputs  Base0'!$J$192,'Inputs  Base0'!$G$119,0)</f>
        <v>0</v>
      </c>
      <c r="BB67" s="89">
        <f>+IF(BB$2='Inputs  Base0'!$J$192,'Inputs  Base0'!$G$119,0)</f>
        <v>0</v>
      </c>
      <c r="BC67" s="89">
        <f>+IF(BC$2='Inputs  Base0'!$J$192,'Inputs  Base0'!$G$119,0)</f>
        <v>0</v>
      </c>
      <c r="BD67" s="89">
        <f>+IF(BD$2='Inputs  Base0'!$J$192,'Inputs  Base0'!$G$119,0)</f>
        <v>0</v>
      </c>
      <c r="BE67" s="89">
        <f>+IF(BE$2='Inputs  Base0'!$J$192,'Inputs  Base0'!$G$119,0)</f>
        <v>0</v>
      </c>
      <c r="BF67" s="89">
        <f>+IF(BF$2='Inputs  Base0'!$J$192,'Inputs  Base0'!$G$119,0)</f>
        <v>0</v>
      </c>
      <c r="BG67" s="89">
        <f>+IF(BG$2='Inputs  Base0'!$J$192,'Inputs  Base0'!$G$119,0)</f>
        <v>0</v>
      </c>
      <c r="BH67" s="89">
        <f>+IF(BH$2='Inputs  Base0'!$J$192,'Inputs  Base0'!$G$119,0)</f>
        <v>0</v>
      </c>
      <c r="BI67" s="89">
        <f>+IF(BI$2='Inputs  Base0'!$J$192,'Inputs  Base0'!$G$119,0)</f>
        <v>0</v>
      </c>
      <c r="BJ67" s="89">
        <f>+IF(BJ$2='Inputs  Base0'!$J$192,'Inputs  Base0'!$G$119,0)</f>
        <v>0</v>
      </c>
      <c r="BK67" s="89">
        <f>+IF(BK$2='Inputs  Base0'!$J$192,'Inputs  Base0'!$G$119,0)</f>
        <v>0</v>
      </c>
      <c r="BL67" s="89">
        <f>+IF(BL$2='Inputs  Base0'!$J$192,'Inputs  Base0'!$G$119,0)</f>
        <v>0</v>
      </c>
      <c r="BM67" s="89">
        <f>+IF(BM$2='Inputs  Base0'!$J$192,'Inputs  Base0'!$G$119,0)</f>
        <v>0</v>
      </c>
      <c r="BN67" s="89">
        <f>+IF(BN$2='Inputs  Base0'!$J$192,'Inputs  Base0'!$G$119,0)</f>
        <v>0</v>
      </c>
      <c r="BO67" s="89">
        <f>+IF(BO$2='Inputs  Base0'!$J$192,'Inputs  Base0'!$G$119,0)</f>
        <v>0</v>
      </c>
      <c r="BP67" s="89">
        <f>+IF(BP$2='Inputs  Base0'!$J$192,'Inputs  Base0'!$G$119,0)</f>
        <v>0</v>
      </c>
      <c r="BQ67" s="89">
        <f>+IF(BQ$2='Inputs  Base0'!$J$192,'Inputs  Base0'!$G$119,0)</f>
        <v>0</v>
      </c>
      <c r="BR67" s="89">
        <f>+IF(BR$2='Inputs  Base0'!$J$192,'Inputs  Base0'!$G$119,0)</f>
        <v>0</v>
      </c>
      <c r="BS67" s="89">
        <f>+IF(BS$2='Inputs  Base0'!$J$192,'Inputs  Base0'!$G$119,0)</f>
        <v>0</v>
      </c>
      <c r="BT67" s="89">
        <f>+IF(BT$2='Inputs  Base0'!$J$192,'Inputs  Base0'!$G$119,0)</f>
        <v>0</v>
      </c>
      <c r="BU67" s="89">
        <f>+IF(BU$2='Inputs  Base0'!$J$192,'Inputs  Base0'!$G$119,0)</f>
        <v>0</v>
      </c>
      <c r="BV67" s="89">
        <f>+IF(BV$2='Inputs  Base0'!$J$192,'Inputs  Base0'!$G$119,0)</f>
        <v>0</v>
      </c>
      <c r="BW67" s="89">
        <f>+IF(BW$2='Inputs  Base0'!$J$192,'Inputs  Base0'!$G$119,0)</f>
        <v>0</v>
      </c>
      <c r="BX67" s="89">
        <f>+IF(BX$2='Inputs  Base0'!$J$192,'Inputs  Base0'!$G$119,0)</f>
        <v>0</v>
      </c>
      <c r="BY67" s="89">
        <f>+IF(BY$2='Inputs  Base0'!$J$192,'Inputs  Base0'!$G$119,0)</f>
        <v>0</v>
      </c>
      <c r="BZ67" s="89">
        <f>+IF(BZ$2='Inputs  Base0'!$J$192,'Inputs  Base0'!$G$119,0)</f>
        <v>0</v>
      </c>
      <c r="CA67" s="89">
        <f>+IF(CA$2='Inputs  Base0'!$J$192,'Inputs  Base0'!$G$119,0)</f>
        <v>0</v>
      </c>
      <c r="CB67" s="89">
        <f>+IF(CB$2='Inputs  Base0'!$J$192,'Inputs  Base0'!$G$119,0)</f>
        <v>0</v>
      </c>
      <c r="CC67" s="89">
        <f>+IF(CC$2='Inputs  Base0'!$J$192,'Inputs  Base0'!$G$119,0)</f>
        <v>0</v>
      </c>
      <c r="CD67" s="89">
        <f>+IF(CD$2='Inputs  Base0'!$J$192,'Inputs  Base0'!$G$119,0)</f>
        <v>0</v>
      </c>
      <c r="CE67" s="89">
        <f>+IF(CE$2='Inputs  Base0'!$J$192,'Inputs  Base0'!$G$119,0)</f>
        <v>0</v>
      </c>
      <c r="CF67" s="89">
        <f>+IF(CF$2='Inputs  Base0'!$J$192,'Inputs  Base0'!$G$119,0)</f>
        <v>0</v>
      </c>
      <c r="CG67" s="89">
        <f>+IF(CG$2='Inputs  Base0'!$J$192,'Inputs  Base0'!$G$119,0)</f>
        <v>0</v>
      </c>
      <c r="CH67" s="89">
        <f>+IF(CH$2='Inputs  Base0'!$J$192,'Inputs  Base0'!$G$119,0)</f>
        <v>0</v>
      </c>
      <c r="CI67" s="89">
        <f>+IF(CI$2='Inputs  Base0'!$J$192,'Inputs  Base0'!$G$119,0)</f>
        <v>0</v>
      </c>
      <c r="CJ67" s="89">
        <f>+IF(CJ$2='Inputs  Base0'!$J$192,'Inputs  Base0'!$G$119,0)</f>
        <v>0</v>
      </c>
      <c r="CK67" s="89">
        <f>+IF(CK$2='Inputs  Base0'!$J$192,'Inputs  Base0'!$G$119,0)</f>
        <v>0</v>
      </c>
      <c r="CL67" s="89">
        <f>+IF(CL$2='Inputs  Base0'!$J$192,'Inputs  Base0'!$G$119,0)</f>
        <v>0</v>
      </c>
      <c r="CM67" s="89">
        <f>+IF(CM$2='Inputs  Base0'!$J$192,'Inputs  Base0'!$G$119,0)</f>
        <v>0</v>
      </c>
      <c r="CN67" s="89">
        <f>+IF(CN$2='Inputs  Base0'!$J$192,'Inputs  Base0'!$G$119,0)</f>
        <v>0</v>
      </c>
      <c r="CO67" s="89">
        <f>+IF(CO$2='Inputs  Base0'!$J$192,'Inputs  Base0'!$G$119,0)</f>
        <v>0</v>
      </c>
      <c r="CP67" s="89">
        <f>+IF(CP$2='Inputs  Base0'!$J$192,'Inputs  Base0'!$G$119,0)</f>
        <v>0</v>
      </c>
      <c r="CQ67" s="89">
        <f>+IF(CQ$2='Inputs  Base0'!$J$192,'Inputs  Base0'!$G$119,0)</f>
        <v>0</v>
      </c>
      <c r="CR67" s="89">
        <f>+IF(CR$2='Inputs  Base0'!$J$192,'Inputs  Base0'!$G$119,0)</f>
        <v>0</v>
      </c>
      <c r="CS67" s="89">
        <f>+IF(CS$2='Inputs  Base0'!$J$192,'Inputs  Base0'!$G$119,0)</f>
        <v>0</v>
      </c>
      <c r="CT67" s="89">
        <f>+IF(CT$2='Inputs  Base0'!$J$192,'Inputs  Base0'!$G$119,0)</f>
        <v>0</v>
      </c>
      <c r="CU67" s="89">
        <f>+IF(CU$2='Inputs  Base0'!$J$192,'Inputs  Base0'!$G$119,0)</f>
        <v>0</v>
      </c>
      <c r="CV67" s="89">
        <f>+IF(CV$2='Inputs  Base0'!$J$192,'Inputs  Base0'!$G$119,0)</f>
        <v>0</v>
      </c>
      <c r="CW67" s="89">
        <f>+IF(CW$2='Inputs  Base0'!$J$192,'Inputs  Base0'!$G$119,0)</f>
        <v>0</v>
      </c>
      <c r="CX67" s="89">
        <f>+IF(CX$2='Inputs  Base0'!$J$192,'Inputs  Base0'!$G$119,0)</f>
        <v>0</v>
      </c>
      <c r="CY67" s="89">
        <f>+IF(CY$2='Inputs  Base0'!$J$192,'Inputs  Base0'!$G$119,0)</f>
        <v>0</v>
      </c>
      <c r="CZ67" s="89">
        <f>+IF(CZ$2='Inputs  Base0'!$J$192,'Inputs  Base0'!$G$119,0)</f>
        <v>0</v>
      </c>
      <c r="DA67" s="89">
        <f>+IF(DA$2='Inputs  Base0'!$J$192,'Inputs  Base0'!$G$119,0)</f>
        <v>0</v>
      </c>
      <c r="DB67" s="89">
        <f>+IF(DB$2='Inputs  Base0'!$J$192,'Inputs  Base0'!$G$119,0)</f>
        <v>0</v>
      </c>
      <c r="DC67" s="89">
        <f>+IF(DC$2='Inputs  Base0'!$J$192,'Inputs  Base0'!$G$119,0)</f>
        <v>0</v>
      </c>
      <c r="DD67" s="89">
        <f>+IF(DD$2='Inputs  Base0'!$J$192,'Inputs  Base0'!$G$119,0)</f>
        <v>0</v>
      </c>
      <c r="DE67" s="89">
        <f>+IF(DE$2='Inputs  Base0'!$J$192,'Inputs  Base0'!$G$119,0)</f>
        <v>0</v>
      </c>
      <c r="DF67" s="89">
        <f>+IF(DF$2='Inputs  Base0'!$J$192,'Inputs  Base0'!$G$119,0)</f>
        <v>0</v>
      </c>
      <c r="DG67" s="89">
        <f>+IF(DG$2='Inputs  Base0'!$J$192,'Inputs  Base0'!$G$119,0)</f>
        <v>0</v>
      </c>
      <c r="DH67" s="89">
        <f>+IF(DH$2='Inputs  Base0'!$J$192,'Inputs  Base0'!$G$119,0)</f>
        <v>0</v>
      </c>
      <c r="DI67" s="89">
        <f>+IF(DI$2='Inputs  Base0'!$J$192,'Inputs  Base0'!$G$119,0)</f>
        <v>0</v>
      </c>
      <c r="DJ67" s="89">
        <f>+IF(DJ$2='Inputs  Base0'!$J$192,'Inputs  Base0'!$G$119,0)</f>
        <v>0</v>
      </c>
      <c r="DK67" s="89">
        <f>+IF(DK$2='Inputs  Base0'!$J$192,'Inputs  Base0'!$G$119,0)</f>
        <v>0</v>
      </c>
      <c r="DL67" s="89">
        <f>+IF(DL$2='Inputs  Base0'!$J$192,'Inputs  Base0'!$G$119,0)</f>
        <v>0</v>
      </c>
      <c r="DM67" s="89">
        <f>+IF(DM$2='Inputs  Base0'!$J$192,'Inputs  Base0'!$G$119,0)</f>
        <v>0</v>
      </c>
      <c r="DN67" s="89">
        <f>+IF(DN$2='Inputs  Base0'!$J$192,'Inputs  Base0'!$G$119,0)</f>
        <v>0</v>
      </c>
      <c r="DO67" s="89">
        <f>+IF(DO$2='Inputs  Base0'!$J$192,'Inputs  Base0'!$G$119,0)</f>
        <v>0</v>
      </c>
      <c r="DP67" s="89">
        <f>+IF(DP$2='Inputs  Base0'!$J$192,'Inputs  Base0'!$G$119,0)</f>
        <v>0</v>
      </c>
    </row>
    <row r="68" spans="1:120" s="189" customFormat="1" ht="14.25" hidden="1" outlineLevel="2">
      <c r="B68" s="190" t="str">
        <f>CONCATENATE('Inputs  Base0'!$A$354,'Inputs  Base0'!$B$119)</f>
        <v>m2 entregados - Dptos PLAN CANJE</v>
      </c>
      <c r="C68" s="88">
        <f t="shared" si="21"/>
        <v>0</v>
      </c>
      <c r="D68" s="191"/>
      <c r="E68" s="191"/>
      <c r="F68" s="191"/>
      <c r="G68" s="191"/>
      <c r="H68" s="191"/>
      <c r="I68" s="191"/>
      <c r="J68" s="191"/>
      <c r="K68" s="191"/>
      <c r="L68" s="191"/>
      <c r="M68" s="191"/>
      <c r="N68" s="191"/>
      <c r="O68" s="191"/>
      <c r="P68" s="191"/>
      <c r="Q68" s="191"/>
      <c r="R68" s="191"/>
      <c r="S68" s="191"/>
      <c r="T68" s="191"/>
      <c r="U68" s="191"/>
      <c r="V68" s="191"/>
      <c r="W68" s="191"/>
      <c r="X68" s="191"/>
      <c r="Y68" s="191"/>
      <c r="Z68" s="191"/>
      <c r="AA68" s="191"/>
      <c r="AB68" s="191"/>
      <c r="AC68" s="89">
        <f>+IF(AC$2='Inputs  Base0'!$J$192,'Inputs  Base0'!$H$119,0)</f>
        <v>0</v>
      </c>
      <c r="AD68" s="89">
        <f>+IF(AD$2='Inputs  Base0'!$J$192,'Inputs  Base0'!$H$119,0)</f>
        <v>0</v>
      </c>
      <c r="AE68" s="89">
        <f>+IF(AE$2='Inputs  Base0'!$J$192,'Inputs  Base0'!$H$119,0)</f>
        <v>0</v>
      </c>
      <c r="AF68" s="89">
        <f>+IF(AF$2='Inputs  Base0'!$J$192,'Inputs  Base0'!$H$119,0)</f>
        <v>0</v>
      </c>
      <c r="AG68" s="89">
        <f>+IF(AG$2='Inputs  Base0'!$J$192,'Inputs  Base0'!$H$119,0)</f>
        <v>0</v>
      </c>
      <c r="AH68" s="89">
        <f>+IF(AH$2='Inputs  Base0'!$J$192,'Inputs  Base0'!$H$119,0)</f>
        <v>0</v>
      </c>
      <c r="AI68" s="89">
        <f>+IF(AI$2='Inputs  Base0'!$J$192,'Inputs  Base0'!$H$119,0)</f>
        <v>0</v>
      </c>
      <c r="AJ68" s="89">
        <f>+IF(AJ$2='Inputs  Base0'!$J$192,'Inputs  Base0'!$H$119,0)</f>
        <v>0</v>
      </c>
      <c r="AK68" s="89">
        <f>+IF(AK$2='Inputs  Base0'!$J$192,'Inputs  Base0'!$H$119,0)</f>
        <v>0</v>
      </c>
      <c r="AL68" s="89">
        <f>+IF(AL$2='Inputs  Base0'!$J$192,'Inputs  Base0'!$H$119,0)</f>
        <v>0</v>
      </c>
      <c r="AM68" s="89">
        <f>+IF(AM$2='Inputs  Base0'!$J$192,'Inputs  Base0'!$H$119,0)</f>
        <v>0</v>
      </c>
      <c r="AN68" s="89">
        <f>+IF(AN$2='Inputs  Base0'!$J$192,'Inputs  Base0'!$H$119,0)</f>
        <v>0</v>
      </c>
      <c r="AO68" s="89">
        <f>+IF(AO$2='Inputs  Base0'!$J$192,'Inputs  Base0'!$H$119,0)</f>
        <v>0</v>
      </c>
      <c r="AP68" s="89">
        <f>+IF(AP$2='Inputs  Base0'!$J$192,'Inputs  Base0'!$H$119,0)</f>
        <v>0</v>
      </c>
      <c r="AQ68" s="89">
        <f>+IF(AQ$2='Inputs  Base0'!$J$192,'Inputs  Base0'!$H$119,0)</f>
        <v>0</v>
      </c>
      <c r="AR68" s="89">
        <f>+IF(AR$2='Inputs  Base0'!$J$192,'Inputs  Base0'!$H$119,0)</f>
        <v>0</v>
      </c>
      <c r="AS68" s="89">
        <f>+IF(AS$2='Inputs  Base0'!$J$192,'Inputs  Base0'!$H$119,0)</f>
        <v>0</v>
      </c>
      <c r="AT68" s="89">
        <f>+IF(AT$2='Inputs  Base0'!$J$192,'Inputs  Base0'!$H$119,0)</f>
        <v>0</v>
      </c>
      <c r="AU68" s="89">
        <f>+IF(AU$2='Inputs  Base0'!$J$192,'Inputs  Base0'!$H$119,0)</f>
        <v>0</v>
      </c>
      <c r="AV68" s="89">
        <f>+IF(AV$2='Inputs  Base0'!$J$192,'Inputs  Base0'!$H$119,0)</f>
        <v>0</v>
      </c>
      <c r="AW68" s="89">
        <f>+IF(AW$2='Inputs  Base0'!$J$192,'Inputs  Base0'!$H$119,0)</f>
        <v>0</v>
      </c>
      <c r="AX68" s="89">
        <f>+IF(AX$2='Inputs  Base0'!$J$192,'Inputs  Base0'!$H$119,0)</f>
        <v>0</v>
      </c>
      <c r="AY68" s="89">
        <f>+IF(AY$2='Inputs  Base0'!$J$192,'Inputs  Base0'!$H$119,0)</f>
        <v>0</v>
      </c>
      <c r="AZ68" s="89">
        <f>+IF(AZ$2='Inputs  Base0'!$J$192,'Inputs  Base0'!$H$119,0)</f>
        <v>0</v>
      </c>
      <c r="BA68" s="89">
        <f>+IF(BA$2='Inputs  Base0'!$J$192,'Inputs  Base0'!$H$119,0)</f>
        <v>0</v>
      </c>
      <c r="BB68" s="89">
        <f>+IF(BB$2='Inputs  Base0'!$J$192,'Inputs  Base0'!$H$119,0)</f>
        <v>0</v>
      </c>
      <c r="BC68" s="89">
        <f>+IF(BC$2='Inputs  Base0'!$J$192,'Inputs  Base0'!$H$119,0)</f>
        <v>0</v>
      </c>
      <c r="BD68" s="89">
        <f>+IF(BD$2='Inputs  Base0'!$J$192,'Inputs  Base0'!$H$119,0)</f>
        <v>0</v>
      </c>
      <c r="BE68" s="89">
        <f>+IF(BE$2='Inputs  Base0'!$J$192,'Inputs  Base0'!$H$119,0)</f>
        <v>0</v>
      </c>
      <c r="BF68" s="89">
        <f>+IF(BF$2='Inputs  Base0'!$J$192,'Inputs  Base0'!$H$119,0)</f>
        <v>0</v>
      </c>
      <c r="BG68" s="89">
        <f>+IF(BG$2='Inputs  Base0'!$J$192,'Inputs  Base0'!$H$119,0)</f>
        <v>0</v>
      </c>
      <c r="BH68" s="89">
        <f>+IF(BH$2='Inputs  Base0'!$J$192,'Inputs  Base0'!$H$119,0)</f>
        <v>0</v>
      </c>
      <c r="BI68" s="89">
        <f>+IF(BI$2='Inputs  Base0'!$J$192,'Inputs  Base0'!$H$119,0)</f>
        <v>0</v>
      </c>
      <c r="BJ68" s="89">
        <f>+IF(BJ$2='Inputs  Base0'!$J$192,'Inputs  Base0'!$H$119,0)</f>
        <v>0</v>
      </c>
      <c r="BK68" s="89">
        <f>+IF(BK$2='Inputs  Base0'!$J$192,'Inputs  Base0'!$H$119,0)</f>
        <v>0</v>
      </c>
      <c r="BL68" s="89">
        <f>+IF(BL$2='Inputs  Base0'!$J$192,'Inputs  Base0'!$H$119,0)</f>
        <v>0</v>
      </c>
      <c r="BM68" s="89">
        <f>+IF(BM$2='Inputs  Base0'!$J$192,'Inputs  Base0'!$H$119,0)</f>
        <v>0</v>
      </c>
      <c r="BN68" s="89">
        <f>+IF(BN$2='Inputs  Base0'!$J$192,'Inputs  Base0'!$H$119,0)</f>
        <v>0</v>
      </c>
      <c r="BO68" s="89">
        <f>+IF(BO$2='Inputs  Base0'!$J$192,'Inputs  Base0'!$H$119,0)</f>
        <v>0</v>
      </c>
      <c r="BP68" s="89">
        <f>+IF(BP$2='Inputs  Base0'!$J$192,'Inputs  Base0'!$H$119,0)</f>
        <v>0</v>
      </c>
      <c r="BQ68" s="89">
        <f>+IF(BQ$2='Inputs  Base0'!$J$192,'Inputs  Base0'!$H$119,0)</f>
        <v>0</v>
      </c>
      <c r="BR68" s="89">
        <f>+IF(BR$2='Inputs  Base0'!$J$192,'Inputs  Base0'!$H$119,0)</f>
        <v>0</v>
      </c>
      <c r="BS68" s="89">
        <f>+IF(BS$2='Inputs  Base0'!$J$192,'Inputs  Base0'!$H$119,0)</f>
        <v>0</v>
      </c>
      <c r="BT68" s="89">
        <f>+IF(BT$2='Inputs  Base0'!$J$192,'Inputs  Base0'!$H$119,0)</f>
        <v>0</v>
      </c>
      <c r="BU68" s="89">
        <f>+IF(BU$2='Inputs  Base0'!$J$192,'Inputs  Base0'!$H$119,0)</f>
        <v>0</v>
      </c>
      <c r="BV68" s="89">
        <f>+IF(BV$2='Inputs  Base0'!$J$192,'Inputs  Base0'!$H$119,0)</f>
        <v>0</v>
      </c>
      <c r="BW68" s="89">
        <f>+IF(BW$2='Inputs  Base0'!$J$192,'Inputs  Base0'!$H$119,0)</f>
        <v>0</v>
      </c>
      <c r="BX68" s="89">
        <f>+IF(BX$2='Inputs  Base0'!$J$192,'Inputs  Base0'!$H$119,0)</f>
        <v>0</v>
      </c>
      <c r="BY68" s="89">
        <f>+IF(BY$2='Inputs  Base0'!$J$192,'Inputs  Base0'!$H$119,0)</f>
        <v>0</v>
      </c>
      <c r="BZ68" s="89">
        <f>+IF(BZ$2='Inputs  Base0'!$J$192,'Inputs  Base0'!$H$119,0)</f>
        <v>0</v>
      </c>
      <c r="CA68" s="89">
        <f>+IF(CA$2='Inputs  Base0'!$J$192,'Inputs  Base0'!$H$119,0)</f>
        <v>0</v>
      </c>
      <c r="CB68" s="89">
        <f>+IF(CB$2='Inputs  Base0'!$J$192,'Inputs  Base0'!$H$119,0)</f>
        <v>0</v>
      </c>
      <c r="CC68" s="89">
        <f>+IF(CC$2='Inputs  Base0'!$J$192,'Inputs  Base0'!$H$119,0)</f>
        <v>0</v>
      </c>
      <c r="CD68" s="89">
        <f>+IF(CD$2='Inputs  Base0'!$J$192,'Inputs  Base0'!$H$119,0)</f>
        <v>0</v>
      </c>
      <c r="CE68" s="89">
        <f>+IF(CE$2='Inputs  Base0'!$J$192,'Inputs  Base0'!$H$119,0)</f>
        <v>0</v>
      </c>
      <c r="CF68" s="89">
        <f>+IF(CF$2='Inputs  Base0'!$J$192,'Inputs  Base0'!$H$119,0)</f>
        <v>0</v>
      </c>
      <c r="CG68" s="89">
        <f>+IF(CG$2='Inputs  Base0'!$J$192,'Inputs  Base0'!$H$119,0)</f>
        <v>0</v>
      </c>
      <c r="CH68" s="89">
        <f>+IF(CH$2='Inputs  Base0'!$J$192,'Inputs  Base0'!$H$119,0)</f>
        <v>0</v>
      </c>
      <c r="CI68" s="89">
        <f>+IF(CI$2='Inputs  Base0'!$J$192,'Inputs  Base0'!$H$119,0)</f>
        <v>0</v>
      </c>
      <c r="CJ68" s="89">
        <f>+IF(CJ$2='Inputs  Base0'!$J$192,'Inputs  Base0'!$H$119,0)</f>
        <v>0</v>
      </c>
      <c r="CK68" s="89">
        <f>+IF(CK$2='Inputs  Base0'!$J$192,'Inputs  Base0'!$H$119,0)</f>
        <v>0</v>
      </c>
      <c r="CL68" s="89">
        <f>+IF(CL$2='Inputs  Base0'!$J$192,'Inputs  Base0'!$H$119,0)</f>
        <v>0</v>
      </c>
      <c r="CM68" s="89">
        <f>+IF(CM$2='Inputs  Base0'!$J$192,'Inputs  Base0'!$H$119,0)</f>
        <v>0</v>
      </c>
      <c r="CN68" s="89">
        <f>+IF(CN$2='Inputs  Base0'!$J$192,'Inputs  Base0'!$H$119,0)</f>
        <v>0</v>
      </c>
      <c r="CO68" s="89">
        <f>+IF(CO$2='Inputs  Base0'!$J$192,'Inputs  Base0'!$H$119,0)</f>
        <v>0</v>
      </c>
      <c r="CP68" s="89">
        <f>+IF(CP$2='Inputs  Base0'!$J$192,'Inputs  Base0'!$H$119,0)</f>
        <v>0</v>
      </c>
      <c r="CQ68" s="89">
        <f>+IF(CQ$2='Inputs  Base0'!$J$192,'Inputs  Base0'!$H$119,0)</f>
        <v>0</v>
      </c>
      <c r="CR68" s="89">
        <f>+IF(CR$2='Inputs  Base0'!$J$192,'Inputs  Base0'!$H$119,0)</f>
        <v>0</v>
      </c>
      <c r="CS68" s="89">
        <f>+IF(CS$2='Inputs  Base0'!$J$192,'Inputs  Base0'!$H$119,0)</f>
        <v>0</v>
      </c>
      <c r="CT68" s="89">
        <f>+IF(CT$2='Inputs  Base0'!$J$192,'Inputs  Base0'!$H$119,0)</f>
        <v>0</v>
      </c>
      <c r="CU68" s="89">
        <f>+IF(CU$2='Inputs  Base0'!$J$192,'Inputs  Base0'!$H$119,0)</f>
        <v>0</v>
      </c>
      <c r="CV68" s="89">
        <f>+IF(CV$2='Inputs  Base0'!$J$192,'Inputs  Base0'!$H$119,0)</f>
        <v>0</v>
      </c>
      <c r="CW68" s="89">
        <f>+IF(CW$2='Inputs  Base0'!$J$192,'Inputs  Base0'!$H$119,0)</f>
        <v>0</v>
      </c>
      <c r="CX68" s="89">
        <f>+IF(CX$2='Inputs  Base0'!$J$192,'Inputs  Base0'!$H$119,0)</f>
        <v>0</v>
      </c>
      <c r="CY68" s="89">
        <f>+IF(CY$2='Inputs  Base0'!$J$192,'Inputs  Base0'!$H$119,0)</f>
        <v>0</v>
      </c>
      <c r="CZ68" s="89">
        <f>+IF(CZ$2='Inputs  Base0'!$J$192,'Inputs  Base0'!$H$119,0)</f>
        <v>0</v>
      </c>
      <c r="DA68" s="89">
        <f>+IF(DA$2='Inputs  Base0'!$J$192,'Inputs  Base0'!$H$119,0)</f>
        <v>0</v>
      </c>
      <c r="DB68" s="89">
        <f>+IF(DB$2='Inputs  Base0'!$J$192,'Inputs  Base0'!$H$119,0)</f>
        <v>0</v>
      </c>
      <c r="DC68" s="89">
        <f>+IF(DC$2='Inputs  Base0'!$J$192,'Inputs  Base0'!$H$119,0)</f>
        <v>0</v>
      </c>
      <c r="DD68" s="89">
        <f>+IF(DD$2='Inputs  Base0'!$J$192,'Inputs  Base0'!$H$119,0)</f>
        <v>0</v>
      </c>
      <c r="DE68" s="89">
        <f>+IF(DE$2='Inputs  Base0'!$J$192,'Inputs  Base0'!$H$119,0)</f>
        <v>0</v>
      </c>
      <c r="DF68" s="89">
        <f>+IF(DF$2='Inputs  Base0'!$J$192,'Inputs  Base0'!$H$119,0)</f>
        <v>0</v>
      </c>
      <c r="DG68" s="89">
        <f>+IF(DG$2='Inputs  Base0'!$J$192,'Inputs  Base0'!$H$119,0)</f>
        <v>0</v>
      </c>
      <c r="DH68" s="89">
        <f>+IF(DH$2='Inputs  Base0'!$J$192,'Inputs  Base0'!$H$119,0)</f>
        <v>0</v>
      </c>
      <c r="DI68" s="89">
        <f>+IF(DI$2='Inputs  Base0'!$J$192,'Inputs  Base0'!$H$119,0)</f>
        <v>0</v>
      </c>
      <c r="DJ68" s="89">
        <f>+IF(DJ$2='Inputs  Base0'!$J$192,'Inputs  Base0'!$H$119,0)</f>
        <v>0</v>
      </c>
      <c r="DK68" s="89">
        <f>+IF(DK$2='Inputs  Base0'!$J$192,'Inputs  Base0'!$H$119,0)</f>
        <v>0</v>
      </c>
      <c r="DL68" s="89">
        <f>+IF(DL$2='Inputs  Base0'!$J$192,'Inputs  Base0'!$H$119,0)</f>
        <v>0</v>
      </c>
      <c r="DM68" s="89">
        <f>+IF(DM$2='Inputs  Base0'!$J$192,'Inputs  Base0'!$H$119,0)</f>
        <v>0</v>
      </c>
      <c r="DN68" s="89">
        <f>+IF(DN$2='Inputs  Base0'!$J$192,'Inputs  Base0'!$H$119,0)</f>
        <v>0</v>
      </c>
      <c r="DO68" s="89">
        <f>+IF(DO$2='Inputs  Base0'!$J$192,'Inputs  Base0'!$H$119,0)</f>
        <v>0</v>
      </c>
      <c r="DP68" s="89">
        <f>+IF(DP$2='Inputs  Base0'!$J$192,'Inputs  Base0'!$H$119,0)</f>
        <v>0</v>
      </c>
    </row>
    <row r="69" spans="1:120" s="189" customFormat="1" ht="14.25" hidden="1" outlineLevel="1">
      <c r="B69" s="190" t="str">
        <f>CONCATENATE('Inputs  Base0'!$A$355,'Inputs  Base0'!$B$119)</f>
        <v>posesión $ - Dptos PLAN CANJE</v>
      </c>
      <c r="C69" s="88">
        <f t="shared" si="21"/>
        <v>0</v>
      </c>
      <c r="D69" s="191"/>
      <c r="E69" s="191"/>
      <c r="F69" s="191"/>
      <c r="G69" s="191"/>
      <c r="H69" s="191"/>
      <c r="I69" s="191"/>
      <c r="J69" s="191"/>
      <c r="K69" s="191"/>
      <c r="L69" s="191"/>
      <c r="M69" s="191"/>
      <c r="N69" s="191"/>
      <c r="O69" s="191"/>
      <c r="P69" s="191"/>
      <c r="Q69" s="191"/>
      <c r="R69" s="191"/>
      <c r="S69" s="191"/>
      <c r="T69" s="191"/>
      <c r="U69" s="191"/>
      <c r="V69" s="191"/>
      <c r="W69" s="191"/>
      <c r="X69" s="191"/>
      <c r="Y69" s="191"/>
      <c r="Z69" s="191"/>
      <c r="AA69" s="191"/>
      <c r="AB69" s="191"/>
      <c r="AC69" s="89"/>
      <c r="AD69" s="89"/>
      <c r="AE69" s="89"/>
      <c r="AF69" s="89"/>
      <c r="AG69" s="89"/>
      <c r="AH69" s="89"/>
      <c r="AI69" s="89"/>
      <c r="AJ69" s="89"/>
      <c r="AK69" s="89"/>
      <c r="AL69" s="89"/>
      <c r="AM69" s="89"/>
      <c r="AN69" s="89"/>
      <c r="AO69" s="89"/>
      <c r="AP69" s="89"/>
      <c r="AQ69" s="89"/>
      <c r="AR69" s="89"/>
      <c r="AS69" s="89"/>
      <c r="AT69" s="89"/>
      <c r="AU69" s="89"/>
      <c r="AV69" s="89"/>
      <c r="AW69" s="89"/>
      <c r="AX69" s="89"/>
      <c r="AY69" s="89"/>
      <c r="AZ69" s="89"/>
      <c r="BA69" s="89"/>
      <c r="BB69" s="89"/>
      <c r="BC69" s="89"/>
      <c r="BD69" s="89"/>
      <c r="BE69" s="89"/>
      <c r="BF69" s="89"/>
      <c r="BG69" s="89"/>
      <c r="BH69" s="89"/>
      <c r="BI69" s="89"/>
      <c r="BJ69" s="89"/>
      <c r="BK69" s="89"/>
      <c r="BL69" s="89"/>
      <c r="BM69" s="89"/>
      <c r="BN69" s="89"/>
      <c r="BO69" s="89"/>
      <c r="BP69" s="89"/>
      <c r="BQ69" s="89"/>
      <c r="BR69" s="89"/>
      <c r="BS69" s="89"/>
      <c r="BT69" s="89"/>
      <c r="BU69" s="89"/>
      <c r="BV69" s="89"/>
      <c r="BW69" s="89"/>
      <c r="BX69" s="89"/>
      <c r="BY69" s="89"/>
      <c r="BZ69" s="89"/>
      <c r="CA69" s="89"/>
      <c r="CB69" s="89"/>
      <c r="CC69" s="89"/>
      <c r="CD69" s="89"/>
      <c r="CE69" s="89"/>
      <c r="CF69" s="89"/>
      <c r="CG69" s="89"/>
      <c r="CH69" s="89"/>
      <c r="CI69" s="89"/>
      <c r="CJ69" s="89"/>
      <c r="CK69" s="89"/>
      <c r="CL69" s="89"/>
      <c r="CM69" s="89"/>
      <c r="CN69" s="89"/>
      <c r="CO69" s="89"/>
      <c r="CP69" s="89"/>
      <c r="CQ69" s="89"/>
      <c r="CR69" s="89"/>
      <c r="CS69" s="89"/>
      <c r="CT69" s="89"/>
      <c r="CU69" s="89"/>
      <c r="CV69" s="89"/>
      <c r="CW69" s="89"/>
      <c r="CX69" s="89"/>
      <c r="CY69" s="89"/>
      <c r="CZ69" s="89"/>
      <c r="DA69" s="89"/>
      <c r="DB69" s="89"/>
      <c r="DC69" s="89"/>
      <c r="DD69" s="89"/>
      <c r="DE69" s="89"/>
      <c r="DF69" s="89"/>
      <c r="DG69" s="89"/>
      <c r="DH69" s="89"/>
      <c r="DI69" s="89"/>
      <c r="DJ69" s="89"/>
      <c r="DK69" s="89"/>
      <c r="DL69" s="89"/>
      <c r="DM69" s="89"/>
      <c r="DN69" s="89"/>
      <c r="DO69" s="89"/>
      <c r="DP69" s="89"/>
    </row>
    <row r="70" spans="1:120" s="189" customFormat="1" ht="14.25" hidden="1" outlineLevel="1">
      <c r="B70" s="262" t="str">
        <f>CONCATENATE('Inputs  Base0'!$A$356,'Inputs  Base0'!$B$119)</f>
        <v>financiamiento hipotecario $ - Dptos PLAN CANJE</v>
      </c>
      <c r="C70" s="263">
        <f t="shared" si="21"/>
        <v>0</v>
      </c>
      <c r="D70" s="264"/>
      <c r="E70" s="264"/>
      <c r="F70" s="264"/>
      <c r="G70" s="264"/>
      <c r="H70" s="264"/>
      <c r="I70" s="264"/>
      <c r="J70" s="264"/>
      <c r="K70" s="264"/>
      <c r="L70" s="264"/>
      <c r="M70" s="264"/>
      <c r="N70" s="264"/>
      <c r="O70" s="264"/>
      <c r="P70" s="264"/>
      <c r="Q70" s="264"/>
      <c r="R70" s="264"/>
      <c r="S70" s="264"/>
      <c r="T70" s="264"/>
      <c r="U70" s="264"/>
      <c r="V70" s="264"/>
      <c r="W70" s="264"/>
      <c r="X70" s="264"/>
      <c r="Y70" s="264"/>
      <c r="Z70" s="264"/>
      <c r="AA70" s="264"/>
      <c r="AB70" s="264"/>
      <c r="AC70" s="265"/>
      <c r="AD70" s="265"/>
      <c r="AE70" s="265"/>
      <c r="AF70" s="265"/>
      <c r="AG70" s="265"/>
      <c r="AH70" s="265"/>
      <c r="AI70" s="265"/>
      <c r="AJ70" s="265"/>
      <c r="AK70" s="265"/>
      <c r="AL70" s="265"/>
      <c r="AM70" s="265"/>
      <c r="AN70" s="265"/>
      <c r="AO70" s="265"/>
      <c r="AP70" s="265"/>
      <c r="AQ70" s="265"/>
      <c r="AR70" s="265"/>
      <c r="AS70" s="265"/>
      <c r="AT70" s="265"/>
      <c r="AU70" s="265"/>
      <c r="AV70" s="265"/>
      <c r="AW70" s="265"/>
      <c r="AX70" s="265"/>
      <c r="AY70" s="265"/>
      <c r="AZ70" s="265"/>
      <c r="BA70" s="265"/>
      <c r="BB70" s="265"/>
      <c r="BC70" s="265"/>
      <c r="BD70" s="265"/>
      <c r="BE70" s="265"/>
      <c r="BF70" s="265"/>
      <c r="BG70" s="265"/>
      <c r="BH70" s="265"/>
      <c r="BI70" s="265"/>
      <c r="BJ70" s="265"/>
      <c r="BK70" s="265"/>
      <c r="BL70" s="265"/>
      <c r="BM70" s="265"/>
      <c r="BN70" s="265"/>
      <c r="BO70" s="265"/>
      <c r="BP70" s="265"/>
      <c r="BQ70" s="265"/>
      <c r="BR70" s="265"/>
      <c r="BS70" s="265"/>
      <c r="BT70" s="265"/>
      <c r="BU70" s="265"/>
      <c r="BV70" s="265"/>
      <c r="BW70" s="265"/>
      <c r="BX70" s="265"/>
      <c r="BY70" s="265"/>
      <c r="BZ70" s="265"/>
      <c r="CA70" s="265"/>
      <c r="CB70" s="265"/>
      <c r="CC70" s="265"/>
      <c r="CD70" s="265"/>
      <c r="CE70" s="265"/>
      <c r="CF70" s="265"/>
      <c r="CG70" s="265"/>
      <c r="CH70" s="265"/>
      <c r="CI70" s="265"/>
      <c r="CJ70" s="265"/>
      <c r="CK70" s="265"/>
      <c r="CL70" s="265"/>
      <c r="CM70" s="265"/>
      <c r="CN70" s="265"/>
      <c r="CO70" s="265"/>
      <c r="CP70" s="265"/>
      <c r="CQ70" s="265"/>
      <c r="CR70" s="265"/>
      <c r="CS70" s="265"/>
      <c r="CT70" s="265"/>
      <c r="CU70" s="265"/>
      <c r="CV70" s="265"/>
      <c r="CW70" s="265"/>
      <c r="CX70" s="265"/>
      <c r="CY70" s="265"/>
      <c r="CZ70" s="265"/>
      <c r="DA70" s="265"/>
      <c r="DB70" s="265"/>
      <c r="DC70" s="265"/>
      <c r="DD70" s="265"/>
      <c r="DE70" s="265"/>
      <c r="DF70" s="265"/>
      <c r="DG70" s="265"/>
      <c r="DH70" s="265"/>
      <c r="DI70" s="265"/>
      <c r="DJ70" s="265"/>
      <c r="DK70" s="265"/>
      <c r="DL70" s="265"/>
      <c r="DM70" s="265"/>
      <c r="DN70" s="265"/>
      <c r="DO70" s="265"/>
      <c r="DP70" s="265"/>
    </row>
    <row r="71" spans="1:120" s="189" customFormat="1" ht="14.25" collapsed="1">
      <c r="B71" s="190" t="str">
        <f>CONCATENATE('Inputs  Base0'!$A$357,'Inputs  Base0'!$B$119)</f>
        <v>Ingreso Total - Dptos PLAN CANJE</v>
      </c>
      <c r="C71" s="88">
        <f t="shared" si="21"/>
        <v>0</v>
      </c>
      <c r="D71" s="191"/>
      <c r="E71" s="191"/>
      <c r="F71" s="191"/>
      <c r="G71" s="191"/>
      <c r="H71" s="191"/>
      <c r="I71" s="191"/>
      <c r="J71" s="191"/>
      <c r="K71" s="191"/>
      <c r="L71" s="191"/>
      <c r="M71" s="191"/>
      <c r="N71" s="191"/>
      <c r="O71" s="191"/>
      <c r="P71" s="191"/>
      <c r="Q71" s="191"/>
      <c r="R71" s="191"/>
      <c r="S71" s="191"/>
      <c r="T71" s="191"/>
      <c r="U71" s="191"/>
      <c r="V71" s="191"/>
      <c r="W71" s="191"/>
      <c r="X71" s="191"/>
      <c r="Y71" s="191"/>
      <c r="Z71" s="191"/>
      <c r="AA71" s="191"/>
      <c r="AB71" s="191"/>
      <c r="AC71" s="89">
        <f>+AC65+AC66+AC69+AC70</f>
        <v>0</v>
      </c>
      <c r="AD71" s="89">
        <f t="shared" ref="AD71:CO71" si="24">+AD65+AD66+AD69+AD70</f>
        <v>0</v>
      </c>
      <c r="AE71" s="89">
        <f t="shared" si="24"/>
        <v>0</v>
      </c>
      <c r="AF71" s="89">
        <f t="shared" si="24"/>
        <v>0</v>
      </c>
      <c r="AG71" s="89">
        <f t="shared" si="24"/>
        <v>0</v>
      </c>
      <c r="AH71" s="89">
        <f t="shared" si="24"/>
        <v>0</v>
      </c>
      <c r="AI71" s="89">
        <f t="shared" si="24"/>
        <v>0</v>
      </c>
      <c r="AJ71" s="89">
        <f t="shared" si="24"/>
        <v>0</v>
      </c>
      <c r="AK71" s="89">
        <f t="shared" si="24"/>
        <v>0</v>
      </c>
      <c r="AL71" s="89">
        <f t="shared" si="24"/>
        <v>0</v>
      </c>
      <c r="AM71" s="89">
        <f t="shared" si="24"/>
        <v>0</v>
      </c>
      <c r="AN71" s="89">
        <f t="shared" si="24"/>
        <v>0</v>
      </c>
      <c r="AO71" s="89">
        <f t="shared" si="24"/>
        <v>0</v>
      </c>
      <c r="AP71" s="89">
        <f t="shared" si="24"/>
        <v>0</v>
      </c>
      <c r="AQ71" s="89">
        <f t="shared" si="24"/>
        <v>0</v>
      </c>
      <c r="AR71" s="89">
        <f t="shared" si="24"/>
        <v>0</v>
      </c>
      <c r="AS71" s="89">
        <f t="shared" si="24"/>
        <v>0</v>
      </c>
      <c r="AT71" s="89">
        <f t="shared" si="24"/>
        <v>0</v>
      </c>
      <c r="AU71" s="89">
        <f t="shared" si="24"/>
        <v>0</v>
      </c>
      <c r="AV71" s="89">
        <f t="shared" si="24"/>
        <v>0</v>
      </c>
      <c r="AW71" s="89">
        <f t="shared" si="24"/>
        <v>0</v>
      </c>
      <c r="AX71" s="89">
        <f t="shared" si="24"/>
        <v>0</v>
      </c>
      <c r="AY71" s="89">
        <f t="shared" si="24"/>
        <v>0</v>
      </c>
      <c r="AZ71" s="89">
        <f t="shared" si="24"/>
        <v>0</v>
      </c>
      <c r="BA71" s="89">
        <f t="shared" si="24"/>
        <v>0</v>
      </c>
      <c r="BB71" s="89">
        <f t="shared" si="24"/>
        <v>0</v>
      </c>
      <c r="BC71" s="89">
        <f t="shared" si="24"/>
        <v>0</v>
      </c>
      <c r="BD71" s="89">
        <f t="shared" si="24"/>
        <v>0</v>
      </c>
      <c r="BE71" s="89">
        <f t="shared" si="24"/>
        <v>0</v>
      </c>
      <c r="BF71" s="89">
        <f t="shared" si="24"/>
        <v>0</v>
      </c>
      <c r="BG71" s="89">
        <f t="shared" si="24"/>
        <v>0</v>
      </c>
      <c r="BH71" s="89">
        <f t="shared" si="24"/>
        <v>0</v>
      </c>
      <c r="BI71" s="89">
        <f t="shared" si="24"/>
        <v>0</v>
      </c>
      <c r="BJ71" s="89">
        <f t="shared" si="24"/>
        <v>0</v>
      </c>
      <c r="BK71" s="89">
        <f t="shared" si="24"/>
        <v>0</v>
      </c>
      <c r="BL71" s="89">
        <f t="shared" si="24"/>
        <v>0</v>
      </c>
      <c r="BM71" s="89">
        <f t="shared" si="24"/>
        <v>0</v>
      </c>
      <c r="BN71" s="89">
        <f t="shared" si="24"/>
        <v>0</v>
      </c>
      <c r="BO71" s="89">
        <f t="shared" si="24"/>
        <v>0</v>
      </c>
      <c r="BP71" s="89">
        <f t="shared" si="24"/>
        <v>0</v>
      </c>
      <c r="BQ71" s="89">
        <f t="shared" si="24"/>
        <v>0</v>
      </c>
      <c r="BR71" s="89">
        <f t="shared" si="24"/>
        <v>0</v>
      </c>
      <c r="BS71" s="89">
        <f t="shared" si="24"/>
        <v>0</v>
      </c>
      <c r="BT71" s="89">
        <f t="shared" si="24"/>
        <v>0</v>
      </c>
      <c r="BU71" s="89">
        <f t="shared" si="24"/>
        <v>0</v>
      </c>
      <c r="BV71" s="89">
        <f t="shared" si="24"/>
        <v>0</v>
      </c>
      <c r="BW71" s="89">
        <f t="shared" si="24"/>
        <v>0</v>
      </c>
      <c r="BX71" s="89">
        <f t="shared" si="24"/>
        <v>0</v>
      </c>
      <c r="BY71" s="89">
        <f t="shared" si="24"/>
        <v>0</v>
      </c>
      <c r="BZ71" s="89">
        <f t="shared" si="24"/>
        <v>0</v>
      </c>
      <c r="CA71" s="89">
        <f t="shared" si="24"/>
        <v>0</v>
      </c>
      <c r="CB71" s="89">
        <f t="shared" si="24"/>
        <v>0</v>
      </c>
      <c r="CC71" s="89">
        <f t="shared" si="24"/>
        <v>0</v>
      </c>
      <c r="CD71" s="89">
        <f t="shared" si="24"/>
        <v>0</v>
      </c>
      <c r="CE71" s="89">
        <f t="shared" si="24"/>
        <v>0</v>
      </c>
      <c r="CF71" s="89">
        <f t="shared" si="24"/>
        <v>0</v>
      </c>
      <c r="CG71" s="89">
        <f t="shared" si="24"/>
        <v>0</v>
      </c>
      <c r="CH71" s="89">
        <f t="shared" si="24"/>
        <v>0</v>
      </c>
      <c r="CI71" s="89">
        <f t="shared" si="24"/>
        <v>0</v>
      </c>
      <c r="CJ71" s="89">
        <f t="shared" si="24"/>
        <v>0</v>
      </c>
      <c r="CK71" s="89">
        <f t="shared" si="24"/>
        <v>0</v>
      </c>
      <c r="CL71" s="89">
        <f t="shared" si="24"/>
        <v>0</v>
      </c>
      <c r="CM71" s="89">
        <f t="shared" si="24"/>
        <v>0</v>
      </c>
      <c r="CN71" s="89">
        <f t="shared" si="24"/>
        <v>0</v>
      </c>
      <c r="CO71" s="89">
        <f t="shared" si="24"/>
        <v>0</v>
      </c>
      <c r="CP71" s="89">
        <f t="shared" ref="CP71:DP71" si="25">+CP65+CP66+CP69+CP70</f>
        <v>0</v>
      </c>
      <c r="CQ71" s="89">
        <f t="shared" si="25"/>
        <v>0</v>
      </c>
      <c r="CR71" s="89">
        <f t="shared" si="25"/>
        <v>0</v>
      </c>
      <c r="CS71" s="89">
        <f t="shared" si="25"/>
        <v>0</v>
      </c>
      <c r="CT71" s="89">
        <f t="shared" si="25"/>
        <v>0</v>
      </c>
      <c r="CU71" s="89">
        <f t="shared" si="25"/>
        <v>0</v>
      </c>
      <c r="CV71" s="89">
        <f t="shared" si="25"/>
        <v>0</v>
      </c>
      <c r="CW71" s="89">
        <f t="shared" si="25"/>
        <v>0</v>
      </c>
      <c r="CX71" s="89">
        <f t="shared" si="25"/>
        <v>0</v>
      </c>
      <c r="CY71" s="89">
        <f t="shared" si="25"/>
        <v>0</v>
      </c>
      <c r="CZ71" s="89">
        <f t="shared" si="25"/>
        <v>0</v>
      </c>
      <c r="DA71" s="89">
        <f t="shared" si="25"/>
        <v>0</v>
      </c>
      <c r="DB71" s="89">
        <f t="shared" si="25"/>
        <v>0</v>
      </c>
      <c r="DC71" s="89">
        <f t="shared" si="25"/>
        <v>0</v>
      </c>
      <c r="DD71" s="89">
        <f t="shared" si="25"/>
        <v>0</v>
      </c>
      <c r="DE71" s="89">
        <f t="shared" si="25"/>
        <v>0</v>
      </c>
      <c r="DF71" s="89">
        <f t="shared" si="25"/>
        <v>0</v>
      </c>
      <c r="DG71" s="89">
        <f t="shared" si="25"/>
        <v>0</v>
      </c>
      <c r="DH71" s="89">
        <f t="shared" si="25"/>
        <v>0</v>
      </c>
      <c r="DI71" s="89">
        <f t="shared" si="25"/>
        <v>0</v>
      </c>
      <c r="DJ71" s="89">
        <f t="shared" si="25"/>
        <v>0</v>
      </c>
      <c r="DK71" s="89">
        <f t="shared" si="25"/>
        <v>0</v>
      </c>
      <c r="DL71" s="89">
        <f t="shared" si="25"/>
        <v>0</v>
      </c>
      <c r="DM71" s="89">
        <f t="shared" si="25"/>
        <v>0</v>
      </c>
      <c r="DN71" s="89">
        <f t="shared" si="25"/>
        <v>0</v>
      </c>
      <c r="DO71" s="89">
        <f t="shared" si="25"/>
        <v>0</v>
      </c>
      <c r="DP71" s="89">
        <f t="shared" si="25"/>
        <v>0</v>
      </c>
    </row>
    <row r="72" spans="1:120" s="44" customFormat="1">
      <c r="C72" s="276"/>
      <c r="D72" s="277"/>
      <c r="E72" s="277"/>
      <c r="F72" s="277"/>
      <c r="G72" s="277"/>
      <c r="H72" s="277"/>
      <c r="I72" s="277"/>
      <c r="J72" s="277"/>
      <c r="K72" s="277"/>
      <c r="L72" s="277"/>
      <c r="M72" s="277"/>
      <c r="N72" s="277"/>
      <c r="O72" s="277"/>
      <c r="P72" s="277"/>
      <c r="Q72" s="277"/>
      <c r="R72" s="277"/>
      <c r="S72" s="277"/>
      <c r="T72" s="277"/>
      <c r="U72" s="277"/>
      <c r="V72" s="277"/>
      <c r="W72" s="277"/>
      <c r="X72" s="277"/>
      <c r="Y72" s="277"/>
      <c r="Z72" s="277"/>
      <c r="AA72" s="277"/>
      <c r="AB72" s="277"/>
      <c r="AC72" s="89"/>
      <c r="AD72" s="89"/>
      <c r="AE72" s="89"/>
      <c r="AF72" s="89"/>
      <c r="AG72" s="89"/>
      <c r="AH72" s="89"/>
      <c r="AI72" s="89"/>
      <c r="AJ72" s="89"/>
      <c r="AK72" s="89"/>
      <c r="AL72" s="89"/>
      <c r="AM72" s="89"/>
      <c r="AN72" s="89"/>
      <c r="AO72" s="89"/>
      <c r="AP72" s="89"/>
      <c r="AQ72" s="89"/>
      <c r="AR72" s="89"/>
      <c r="AS72" s="89"/>
      <c r="AT72" s="89"/>
      <c r="AU72" s="89"/>
      <c r="AV72" s="89"/>
      <c r="AW72" s="89"/>
      <c r="AX72" s="89"/>
      <c r="AY72" s="89"/>
      <c r="AZ72" s="89"/>
      <c r="BA72" s="89"/>
      <c r="BB72" s="89"/>
      <c r="BC72" s="89"/>
      <c r="BD72" s="89"/>
      <c r="BE72" s="89"/>
      <c r="BF72" s="89"/>
      <c r="BG72" s="89"/>
      <c r="BH72" s="89"/>
      <c r="BI72" s="89"/>
      <c r="BJ72" s="89"/>
      <c r="BK72" s="89"/>
      <c r="BL72" s="89"/>
      <c r="BM72" s="89"/>
      <c r="BN72" s="89"/>
      <c r="BO72" s="89"/>
      <c r="BP72" s="89"/>
      <c r="BQ72" s="89"/>
      <c r="BR72" s="89"/>
      <c r="BS72" s="89"/>
      <c r="BT72" s="89"/>
      <c r="BU72" s="89"/>
      <c r="BV72" s="89"/>
      <c r="BW72" s="89"/>
      <c r="BX72" s="89"/>
      <c r="BY72" s="89"/>
      <c r="BZ72" s="89"/>
      <c r="CA72" s="89"/>
      <c r="CB72" s="89"/>
      <c r="CC72" s="89"/>
      <c r="CD72" s="89"/>
      <c r="CE72" s="89"/>
      <c r="CF72" s="89"/>
      <c r="CG72" s="89"/>
      <c r="CH72" s="89"/>
      <c r="CI72" s="89"/>
      <c r="CJ72" s="89"/>
      <c r="CK72" s="89"/>
      <c r="CL72" s="89"/>
      <c r="CM72" s="89"/>
      <c r="CN72" s="89"/>
      <c r="CO72" s="89"/>
      <c r="CP72" s="89"/>
      <c r="CQ72" s="89"/>
      <c r="CR72" s="89"/>
      <c r="CS72" s="89"/>
      <c r="CT72" s="89"/>
      <c r="CU72" s="89"/>
      <c r="CV72" s="89"/>
      <c r="CW72" s="89"/>
      <c r="CX72" s="89"/>
      <c r="CY72" s="89"/>
      <c r="CZ72" s="89"/>
      <c r="DA72" s="89"/>
      <c r="DB72" s="89"/>
      <c r="DC72" s="89"/>
      <c r="DD72" s="89"/>
      <c r="DE72" s="89"/>
      <c r="DF72" s="89"/>
      <c r="DG72" s="89"/>
      <c r="DH72" s="89"/>
      <c r="DI72" s="89"/>
      <c r="DJ72" s="89"/>
      <c r="DK72" s="89"/>
      <c r="DL72" s="89"/>
      <c r="DM72" s="89"/>
      <c r="DN72" s="89"/>
      <c r="DO72" s="89"/>
      <c r="DP72" s="89"/>
    </row>
    <row r="73" spans="1:120" s="189" customFormat="1" ht="14.25" hidden="1" outlineLevel="2">
      <c r="A73" s="196"/>
      <c r="B73" s="190" t="str">
        <f>CONCATENATE('Inputs  Base0'!$A$348,'Inputs  Base0'!$B$120)</f>
        <v>ventas teóricas $ - Dptos POST ENTREGA</v>
      </c>
      <c r="C73" s="88">
        <f t="shared" ref="C73:C79" si="26">SUM(AC73:DZ73)</f>
        <v>0</v>
      </c>
      <c r="D73" s="191"/>
      <c r="E73" s="191"/>
      <c r="F73" s="191"/>
      <c r="G73" s="191"/>
      <c r="H73" s="191"/>
      <c r="I73" s="191"/>
      <c r="J73" s="191"/>
      <c r="K73" s="191"/>
      <c r="L73" s="191"/>
      <c r="M73" s="191"/>
      <c r="N73" s="191"/>
      <c r="O73" s="191"/>
      <c r="P73" s="191"/>
      <c r="Q73" s="191"/>
      <c r="R73" s="191"/>
      <c r="S73" s="191"/>
      <c r="T73" s="191"/>
      <c r="U73" s="191"/>
      <c r="V73" s="191"/>
      <c r="W73" s="191"/>
      <c r="X73" s="191"/>
      <c r="Y73" s="191"/>
      <c r="Z73" s="191"/>
      <c r="AA73" s="191"/>
      <c r="AB73" s="191"/>
      <c r="AC73" s="89">
        <f>+('Inputs  Base0'!$E$120*(1+AC$363))*('Inputs  Base0'!$D$17*'Inputs  Base0'!$I$192)*'Inputs  Base0'!C$211</f>
        <v>0</v>
      </c>
      <c r="AD73" s="89">
        <f>+('Inputs  Base0'!$E$120*(1+AD$363))*('Inputs  Base0'!$D$17*'Inputs  Base0'!$I$192)*'Inputs  Base0'!D$211</f>
        <v>0</v>
      </c>
      <c r="AE73" s="89">
        <f>+('Inputs  Base0'!$E$120*(1+AE$363))*('Inputs  Base0'!$D$17*'Inputs  Base0'!$I$192)*'Inputs  Base0'!E$211</f>
        <v>0</v>
      </c>
      <c r="AF73" s="89">
        <f>+('Inputs  Base0'!$E$120*(1+AF$363))*('Inputs  Base0'!$D$17*'Inputs  Base0'!$I$192)*'Inputs  Base0'!F$211</f>
        <v>0</v>
      </c>
      <c r="AG73" s="89">
        <f>+('Inputs  Base0'!$E$120*(1+AG$363))*('Inputs  Base0'!$D$17*'Inputs  Base0'!$I$192)*'Inputs  Base0'!G$211</f>
        <v>0</v>
      </c>
      <c r="AH73" s="89">
        <f>+('Inputs  Base0'!$E$120*(1+AH$363))*('Inputs  Base0'!$D$17*'Inputs  Base0'!$I$192)*'Inputs  Base0'!H$211</f>
        <v>0</v>
      </c>
      <c r="AI73" s="89">
        <f>+('Inputs  Base0'!$E$120*(1+AI$363))*('Inputs  Base0'!$D$17*'Inputs  Base0'!$I$192)*'Inputs  Base0'!I$211</f>
        <v>0</v>
      </c>
      <c r="AJ73" s="89">
        <f>+('Inputs  Base0'!$E$120*(1+AJ$363))*('Inputs  Base0'!$D$17*'Inputs  Base0'!$I$192)*'Inputs  Base0'!J$211</f>
        <v>0</v>
      </c>
      <c r="AK73" s="89">
        <f>+('Inputs  Base0'!$E$120*(1+AK$363))*('Inputs  Base0'!$D$17*'Inputs  Base0'!$I$192)*'Inputs  Base0'!K$211</f>
        <v>0</v>
      </c>
      <c r="AL73" s="89">
        <f>+('Inputs  Base0'!$E$120*(1+AL$363))*('Inputs  Base0'!$D$17*'Inputs  Base0'!$I$192)*'Inputs  Base0'!L$211</f>
        <v>0</v>
      </c>
      <c r="AM73" s="89">
        <f>+('Inputs  Base0'!$E$120*(1+AM$363))*('Inputs  Base0'!$D$17*'Inputs  Base0'!$I$192)*'Inputs  Base0'!M$211</f>
        <v>0</v>
      </c>
      <c r="AN73" s="89">
        <f>+('Inputs  Base0'!$E$120*(1+AN$363))*('Inputs  Base0'!$D$17*'Inputs  Base0'!$I$192)*'Inputs  Base0'!N$211</f>
        <v>0</v>
      </c>
      <c r="AO73" s="89">
        <f>+('Inputs  Base0'!$E$120*(1+AO$363))*('Inputs  Base0'!$D$17*'Inputs  Base0'!$I$192)*'Inputs  Base0'!O$211</f>
        <v>0</v>
      </c>
      <c r="AP73" s="89">
        <f>+('Inputs  Base0'!$E$120*(1+AP$363))*('Inputs  Base0'!$D$17*'Inputs  Base0'!$I$192)*'Inputs  Base0'!P$211</f>
        <v>0</v>
      </c>
      <c r="AQ73" s="89">
        <f>+('Inputs  Base0'!$E$120*(1+AQ$363))*('Inputs  Base0'!$D$17*'Inputs  Base0'!$I$192)*'Inputs  Base0'!Q$211</f>
        <v>0</v>
      </c>
      <c r="AR73" s="89">
        <f>+('Inputs  Base0'!$E$120*(1+AR$363))*('Inputs  Base0'!$D$17*'Inputs  Base0'!$I$192)*'Inputs  Base0'!R$211</f>
        <v>0</v>
      </c>
      <c r="AS73" s="89">
        <f>+('Inputs  Base0'!$E$120*(1+AS$363))*('Inputs  Base0'!$D$17*'Inputs  Base0'!$I$192)*'Inputs  Base0'!S$211</f>
        <v>0</v>
      </c>
      <c r="AT73" s="89">
        <f>+('Inputs  Base0'!$E$120*(1+AT$363))*('Inputs  Base0'!$D$17*'Inputs  Base0'!$I$192)*'Inputs  Base0'!T$211</f>
        <v>0</v>
      </c>
      <c r="AU73" s="89">
        <f>+('Inputs  Base0'!$E$120*(1+AU$363))*('Inputs  Base0'!$D$17*'Inputs  Base0'!$I$192)*'Inputs  Base0'!U$211</f>
        <v>0</v>
      </c>
      <c r="AV73" s="89">
        <f>+('Inputs  Base0'!$E$120*(1+AV$363))*('Inputs  Base0'!$D$17*'Inputs  Base0'!$I$192)*'Inputs  Base0'!V$211</f>
        <v>0</v>
      </c>
      <c r="AW73" s="89">
        <f>+('Inputs  Base0'!$E$120*(1+AW$363))*('Inputs  Base0'!$D$17*'Inputs  Base0'!$I$192)*'Inputs  Base0'!W$211</f>
        <v>0</v>
      </c>
      <c r="AX73" s="89">
        <f>+('Inputs  Base0'!$E$120*(1+AX$363))*('Inputs  Base0'!$D$17*'Inputs  Base0'!$I$192)*'Inputs  Base0'!X$211</f>
        <v>0</v>
      </c>
      <c r="AY73" s="89">
        <f>+('Inputs  Base0'!$E$120*(1+AY$363))*('Inputs  Base0'!$D$17*'Inputs  Base0'!$I$192)*'Inputs  Base0'!Y$211</f>
        <v>0</v>
      </c>
      <c r="AZ73" s="89">
        <f>+('Inputs  Base0'!$E$120*(1+AZ$363))*('Inputs  Base0'!$D$17*'Inputs  Base0'!$I$192)*'Inputs  Base0'!Z$211</f>
        <v>0</v>
      </c>
      <c r="BA73" s="89">
        <f>+('Inputs  Base0'!$E$120*(1+BA$363))*('Inputs  Base0'!$D$17*'Inputs  Base0'!$I$192)*'Inputs  Base0'!AA$211</f>
        <v>0</v>
      </c>
      <c r="BB73" s="89">
        <f>+('Inputs  Base0'!$E$120*(1+BB$363))*('Inputs  Base0'!$D$17*'Inputs  Base0'!$I$192)*'Inputs  Base0'!AB$211</f>
        <v>0</v>
      </c>
      <c r="BC73" s="89">
        <f>+('Inputs  Base0'!$E$120*(1+BC$363))*('Inputs  Base0'!$D$17*'Inputs  Base0'!$I$192)*'Inputs  Base0'!AC$211</f>
        <v>0</v>
      </c>
      <c r="BD73" s="89">
        <f>+('Inputs  Base0'!$E$120*(1+BD$363))*('Inputs  Base0'!$D$17*'Inputs  Base0'!$I$192)*'Inputs  Base0'!AD$211</f>
        <v>0</v>
      </c>
      <c r="BE73" s="89">
        <f>+('Inputs  Base0'!$E$120*(1+BE$363))*('Inputs  Base0'!$D$17*'Inputs  Base0'!$I$192)*'Inputs  Base0'!AE$211</f>
        <v>0</v>
      </c>
      <c r="BF73" s="89">
        <f>+('Inputs  Base0'!$E$120*(1+BF$363))*('Inputs  Base0'!$D$17*'Inputs  Base0'!$I$192)*'Inputs  Base0'!AF$211</f>
        <v>0</v>
      </c>
      <c r="BG73" s="89">
        <f>+('Inputs  Base0'!$E$120*(1+BG$363))*('Inputs  Base0'!$D$17*'Inputs  Base0'!$I$192)*'Inputs  Base0'!AG$211</f>
        <v>0</v>
      </c>
      <c r="BH73" s="89">
        <f>+('Inputs  Base0'!$E$120*(1+BH$363))*('Inputs  Base0'!$D$17*'Inputs  Base0'!$I$192)*'Inputs  Base0'!AH$211</f>
        <v>0</v>
      </c>
      <c r="BI73" s="89">
        <f>+('Inputs  Base0'!$E$120*(1+BI$363))*('Inputs  Base0'!$D$17*'Inputs  Base0'!$I$192)*'Inputs  Base0'!AI$211</f>
        <v>0</v>
      </c>
      <c r="BJ73" s="89">
        <f>+('Inputs  Base0'!$E$120*(1+BJ$363))*('Inputs  Base0'!$D$17*'Inputs  Base0'!$I$192)*'Inputs  Base0'!AJ$211</f>
        <v>0</v>
      </c>
      <c r="BK73" s="89">
        <f>+('Inputs  Base0'!$E$120*(1+BK$363))*('Inputs  Base0'!$D$17*'Inputs  Base0'!$I$192)*'Inputs  Base0'!AK$211</f>
        <v>0</v>
      </c>
      <c r="BL73" s="89">
        <f>+('Inputs  Base0'!$E$120*(1+BL$363))*('Inputs  Base0'!$D$17*'Inputs  Base0'!$I$192)*'Inputs  Base0'!AL$211</f>
        <v>0</v>
      </c>
      <c r="BM73" s="89">
        <f>+('Inputs  Base0'!$E$120*(1+BM$363))*('Inputs  Base0'!$D$17*'Inputs  Base0'!$I$192)*'Inputs  Base0'!AM$211</f>
        <v>0</v>
      </c>
      <c r="BN73" s="89">
        <f>+('Inputs  Base0'!$E$120*(1+BN$363))*('Inputs  Base0'!$D$17*'Inputs  Base0'!$I$192)*'Inputs  Base0'!AN$211</f>
        <v>0</v>
      </c>
      <c r="BO73" s="89">
        <f>+('Inputs  Base0'!$E$120*(1+BO$363))*('Inputs  Base0'!$D$17*'Inputs  Base0'!$I$192)*'Inputs  Base0'!AO$211</f>
        <v>0</v>
      </c>
      <c r="BP73" s="89">
        <f>+('Inputs  Base0'!$E$120*(1+BP$363))*('Inputs  Base0'!$D$17*'Inputs  Base0'!$I$192)*'Inputs  Base0'!AP$211</f>
        <v>0</v>
      </c>
      <c r="BQ73" s="89">
        <f>+('Inputs  Base0'!$E$120*(1+BQ$363))*('Inputs  Base0'!$D$17*'Inputs  Base0'!$I$192)*'Inputs  Base0'!AQ$211</f>
        <v>0</v>
      </c>
      <c r="BR73" s="89">
        <f>+('Inputs  Base0'!$E$120*(1+BR$363))*('Inputs  Base0'!$D$17*'Inputs  Base0'!$I$192)*'Inputs  Base0'!AR$211</f>
        <v>0</v>
      </c>
      <c r="BS73" s="89">
        <f>+('Inputs  Base0'!$E$120*(1+BS$363))*('Inputs  Base0'!$D$17*'Inputs  Base0'!$I$192)*'Inputs  Base0'!AS$211</f>
        <v>0</v>
      </c>
      <c r="BT73" s="89">
        <f>+('Inputs  Base0'!$E$120*(1+BT$363))*('Inputs  Base0'!$D$17*'Inputs  Base0'!$I$192)*'Inputs  Base0'!AT$211</f>
        <v>0</v>
      </c>
      <c r="BU73" s="89">
        <f>+('Inputs  Base0'!$E$120*(1+BU$363))*('Inputs  Base0'!$D$17*'Inputs  Base0'!$I$192)*'Inputs  Base0'!AU$211</f>
        <v>0</v>
      </c>
      <c r="BV73" s="89">
        <f>+('Inputs  Base0'!$E$120*(1+BV$363))*('Inputs  Base0'!$D$17*'Inputs  Base0'!$I$192)*'Inputs  Base0'!AV$211</f>
        <v>0</v>
      </c>
      <c r="BW73" s="89">
        <f>+('Inputs  Base0'!$E$120*(1+BW$363))*('Inputs  Base0'!$D$17*'Inputs  Base0'!$I$192)*'Inputs  Base0'!AW$211</f>
        <v>0</v>
      </c>
      <c r="BX73" s="89">
        <f>+('Inputs  Base0'!$E$120*(1+BX$363))*('Inputs  Base0'!$D$17*'Inputs  Base0'!$I$192)*'Inputs  Base0'!AX$211</f>
        <v>0</v>
      </c>
      <c r="BY73" s="89">
        <f>+('Inputs  Base0'!$E$120*(1+BY$363))*('Inputs  Base0'!$D$17*'Inputs  Base0'!$I$192)*'Inputs  Base0'!AY$211</f>
        <v>0</v>
      </c>
      <c r="BZ73" s="89">
        <f>+('Inputs  Base0'!$E$120*(1+BZ$363))*('Inputs  Base0'!$D$17*'Inputs  Base0'!$I$192)*'Inputs  Base0'!AZ$211</f>
        <v>0</v>
      </c>
      <c r="CA73" s="89">
        <f>+('Inputs  Base0'!$E$120*(1+CA$363))*('Inputs  Base0'!$D$17*'Inputs  Base0'!$I$192)*'Inputs  Base0'!BA$211</f>
        <v>0</v>
      </c>
      <c r="CB73" s="89">
        <f>+('Inputs  Base0'!$E$120*(1+CB$363))*('Inputs  Base0'!$D$17*'Inputs  Base0'!$I$192)*'Inputs  Base0'!BB$211</f>
        <v>0</v>
      </c>
      <c r="CC73" s="89">
        <f>+('Inputs  Base0'!$E$120*(1+CC$363))*('Inputs  Base0'!$D$17*'Inputs  Base0'!$I$192)*'Inputs  Base0'!BC$211</f>
        <v>0</v>
      </c>
      <c r="CD73" s="89">
        <f>+('Inputs  Base0'!$E$120*(1+CD$363))*('Inputs  Base0'!$D$17*'Inputs  Base0'!$I$192)*'Inputs  Base0'!BD$211</f>
        <v>0</v>
      </c>
      <c r="CE73" s="89">
        <f>+('Inputs  Base0'!$E$120*(1+CE$363))*('Inputs  Base0'!$D$17*'Inputs  Base0'!$I$192)*'Inputs  Base0'!BE$211</f>
        <v>0</v>
      </c>
      <c r="CF73" s="89">
        <f>+('Inputs  Base0'!$E$120*(1+CF$363))*('Inputs  Base0'!$D$17*'Inputs  Base0'!$I$192)*'Inputs  Base0'!BF$211</f>
        <v>0</v>
      </c>
      <c r="CG73" s="89">
        <f>+('Inputs  Base0'!$E$120*(1+CG$363))*('Inputs  Base0'!$D$17*'Inputs  Base0'!$I$192)*'Inputs  Base0'!BG$211</f>
        <v>0</v>
      </c>
      <c r="CH73" s="89">
        <f>+('Inputs  Base0'!$E$120*(1+CH$363))*('Inputs  Base0'!$D$17*'Inputs  Base0'!$I$192)*'Inputs  Base0'!BH$211</f>
        <v>0</v>
      </c>
      <c r="CI73" s="89">
        <f>+('Inputs  Base0'!$E$120*(1+CI$363))*('Inputs  Base0'!$D$17*'Inputs  Base0'!$I$192)*'Inputs  Base0'!BI$211</f>
        <v>0</v>
      </c>
      <c r="CJ73" s="89">
        <f>+('Inputs  Base0'!$E$120*(1+CJ$363))*('Inputs  Base0'!$D$17*'Inputs  Base0'!$I$192)*'Inputs  Base0'!BJ$211</f>
        <v>0</v>
      </c>
      <c r="CK73" s="89">
        <f>+('Inputs  Base0'!$E$120*(1+CK$363))*('Inputs  Base0'!$D$17*'Inputs  Base0'!$I$192)*'Inputs  Base0'!BK$211</f>
        <v>0</v>
      </c>
      <c r="CL73" s="89">
        <f>+('Inputs  Base0'!$E$120*(1+CL$363))*('Inputs  Base0'!$D$17*'Inputs  Base0'!$I$192)*'Inputs  Base0'!BL$211</f>
        <v>0</v>
      </c>
      <c r="CM73" s="89">
        <f>+('Inputs  Base0'!$E$120*(1+CM$363))*('Inputs  Base0'!$D$17*'Inputs  Base0'!$I$192)*'Inputs  Base0'!BM$211</f>
        <v>0</v>
      </c>
      <c r="CN73" s="89">
        <f>+('Inputs  Base0'!$E$120*(1+CN$363))*('Inputs  Base0'!$D$17*'Inputs  Base0'!$I$192)*'Inputs  Base0'!BN$211</f>
        <v>0</v>
      </c>
      <c r="CO73" s="89">
        <f>+('Inputs  Base0'!$E$120*(1+CO$363))*('Inputs  Base0'!$D$17*'Inputs  Base0'!$I$192)*'Inputs  Base0'!BO$211</f>
        <v>0</v>
      </c>
      <c r="CP73" s="89">
        <f>+('Inputs  Base0'!$E$120*(1+CP$363))*('Inputs  Base0'!$D$17*'Inputs  Base0'!$I$192)*'Inputs  Base0'!BP$211</f>
        <v>0</v>
      </c>
      <c r="CQ73" s="89">
        <f>+('Inputs  Base0'!$E$120*(1+CQ$363))*('Inputs  Base0'!$D$17*'Inputs  Base0'!$I$192)*'Inputs  Base0'!BQ$211</f>
        <v>0</v>
      </c>
      <c r="CR73" s="89">
        <f>+('Inputs  Base0'!$E$120*(1+CR$363))*('Inputs  Base0'!$D$17*'Inputs  Base0'!$I$192)*'Inputs  Base0'!BR$211</f>
        <v>0</v>
      </c>
      <c r="CS73" s="89">
        <f>+('Inputs  Base0'!$E$120*(1+CS$363))*('Inputs  Base0'!$D$17*'Inputs  Base0'!$I$192)*'Inputs  Base0'!BS$211</f>
        <v>0</v>
      </c>
      <c r="CT73" s="89">
        <f>+('Inputs  Base0'!$E$120*(1+CT$363))*('Inputs  Base0'!$D$17*'Inputs  Base0'!$I$192)*'Inputs  Base0'!BT$211</f>
        <v>0</v>
      </c>
      <c r="CU73" s="89">
        <f>+('Inputs  Base0'!$E$120*(1+CU$363))*('Inputs  Base0'!$D$17*'Inputs  Base0'!$I$192)*'Inputs  Base0'!BU$211</f>
        <v>0</v>
      </c>
      <c r="CV73" s="89">
        <f>+('Inputs  Base0'!$E$120*(1+CV$363))*('Inputs  Base0'!$D$17*'Inputs  Base0'!$I$192)*'Inputs  Base0'!BV$211</f>
        <v>0</v>
      </c>
      <c r="CW73" s="89">
        <f>+('Inputs  Base0'!$E$120*(1+CW$363))*('Inputs  Base0'!$D$17*'Inputs  Base0'!$I$192)*'Inputs  Base0'!BW$211</f>
        <v>0</v>
      </c>
      <c r="CX73" s="89">
        <f>+('Inputs  Base0'!$E$120*(1+CX$363))*('Inputs  Base0'!$D$17*'Inputs  Base0'!$I$192)*'Inputs  Base0'!BX$211</f>
        <v>0</v>
      </c>
      <c r="CY73" s="89">
        <f>+('Inputs  Base0'!$E$120*(1+CY$363))*('Inputs  Base0'!$D$17*'Inputs  Base0'!$I$192)*'Inputs  Base0'!BY$211</f>
        <v>0</v>
      </c>
      <c r="CZ73" s="89">
        <f>+('Inputs  Base0'!$E$120*(1+CZ$363))*('Inputs  Base0'!$D$17*'Inputs  Base0'!$I$192)*'Inputs  Base0'!BZ$211</f>
        <v>0</v>
      </c>
      <c r="DA73" s="89">
        <f>+('Inputs  Base0'!$E$120*(1+DA$363))*('Inputs  Base0'!$D$17*'Inputs  Base0'!$I$192)*'Inputs  Base0'!CA$211</f>
        <v>0</v>
      </c>
      <c r="DB73" s="89">
        <f>+('Inputs  Base0'!$E$120*(1+DB$363))*('Inputs  Base0'!$D$17*'Inputs  Base0'!$I$192)*'Inputs  Base0'!CB$211</f>
        <v>0</v>
      </c>
      <c r="DC73" s="89">
        <f>+('Inputs  Base0'!$E$120*(1+DC$363))*('Inputs  Base0'!$D$17*'Inputs  Base0'!$I$192)*'Inputs  Base0'!CC$211</f>
        <v>0</v>
      </c>
      <c r="DD73" s="89">
        <f>+('Inputs  Base0'!$E$120*(1+DD$363))*('Inputs  Base0'!$D$17*'Inputs  Base0'!$I$192)*'Inputs  Base0'!CD$211</f>
        <v>0</v>
      </c>
      <c r="DE73" s="89">
        <f>+('Inputs  Base0'!$E$120*(1+DE$363))*('Inputs  Base0'!$D$17*'Inputs  Base0'!$I$192)*'Inputs  Base0'!CE$211</f>
        <v>0</v>
      </c>
      <c r="DF73" s="89">
        <f>+('Inputs  Base0'!$E$120*(1+DF$363))*('Inputs  Base0'!$D$17*'Inputs  Base0'!$I$192)*'Inputs  Base0'!CF$211</f>
        <v>0</v>
      </c>
      <c r="DG73" s="89">
        <f>+('Inputs  Base0'!$E$120*(1+DG$363))*('Inputs  Base0'!$D$17*'Inputs  Base0'!$I$192)*'Inputs  Base0'!CG$211</f>
        <v>0</v>
      </c>
      <c r="DH73" s="89">
        <f>+('Inputs  Base0'!$E$120*(1+DH$363))*('Inputs  Base0'!$D$17*'Inputs  Base0'!$I$192)*'Inputs  Base0'!CH$211</f>
        <v>0</v>
      </c>
      <c r="DI73" s="89">
        <f>+('Inputs  Base0'!$E$120*(1+DI$363))*('Inputs  Base0'!$D$17*'Inputs  Base0'!$I$192)*'Inputs  Base0'!CI$211</f>
        <v>0</v>
      </c>
      <c r="DJ73" s="89">
        <f>+('Inputs  Base0'!$E$120*(1+DJ$363))*('Inputs  Base0'!$D$17*'Inputs  Base0'!$I$192)*'Inputs  Base0'!CJ$211</f>
        <v>0</v>
      </c>
      <c r="DK73" s="89">
        <f>+('Inputs  Base0'!$E$120*(1+DK$363))*('Inputs  Base0'!$D$17*'Inputs  Base0'!$I$192)*'Inputs  Base0'!CK$211</f>
        <v>0</v>
      </c>
      <c r="DL73" s="89">
        <f>+('Inputs  Base0'!$E$120*(1+DL$363))*('Inputs  Base0'!$D$17*'Inputs  Base0'!$I$192)*'Inputs  Base0'!CL$211</f>
        <v>0</v>
      </c>
      <c r="DM73" s="89">
        <f>+('Inputs  Base0'!$E$120*(1+DM$363))*('Inputs  Base0'!$D$17*'Inputs  Base0'!$I$192)*'Inputs  Base0'!CM$211</f>
        <v>0</v>
      </c>
      <c r="DN73" s="89">
        <f>+('Inputs  Base0'!$E$120*(1+DN$363))*('Inputs  Base0'!$D$17*'Inputs  Base0'!$I$192)*'Inputs  Base0'!CN$211</f>
        <v>0</v>
      </c>
      <c r="DO73" s="89">
        <f>+('Inputs  Base0'!$E$120*(1+DO$363))*('Inputs  Base0'!$D$17*'Inputs  Base0'!$I$192)*'Inputs  Base0'!CO$211</f>
        <v>0</v>
      </c>
      <c r="DP73" s="89">
        <f>+('Inputs  Base0'!$E$120*(1+DP$363))*('Inputs  Base0'!$D$17*'Inputs  Base0'!$I$192)*'Inputs  Base0'!CP$211</f>
        <v>0</v>
      </c>
    </row>
    <row r="74" spans="1:120" s="189" customFormat="1" ht="14.25" hidden="1" outlineLevel="2">
      <c r="A74" s="196"/>
      <c r="B74" s="190"/>
      <c r="C74" s="88"/>
      <c r="D74" s="191"/>
      <c r="E74" s="191"/>
      <c r="F74" s="191"/>
      <c r="G74" s="191"/>
      <c r="H74" s="191"/>
      <c r="I74" s="191"/>
      <c r="J74" s="191"/>
      <c r="K74" s="191"/>
      <c r="L74" s="191"/>
      <c r="M74" s="191"/>
      <c r="N74" s="191"/>
      <c r="O74" s="191"/>
      <c r="P74" s="191"/>
      <c r="Q74" s="191"/>
      <c r="R74" s="191"/>
      <c r="S74" s="191"/>
      <c r="T74" s="191"/>
      <c r="U74" s="191"/>
      <c r="V74" s="191"/>
      <c r="W74" s="191"/>
      <c r="X74" s="191"/>
      <c r="Y74" s="191"/>
      <c r="Z74" s="191"/>
      <c r="AA74" s="191"/>
      <c r="AB74" s="191"/>
      <c r="AC74" s="89">
        <f>IF(AC75=0,0,AC73/AC75)</f>
        <v>0</v>
      </c>
      <c r="AD74" s="89">
        <f t="shared" ref="AD74:CO74" si="27">IF(AD75=0,0,AD73/AD75)</f>
        <v>0</v>
      </c>
      <c r="AE74" s="89">
        <f t="shared" si="27"/>
        <v>0</v>
      </c>
      <c r="AF74" s="89">
        <f t="shared" si="27"/>
        <v>0</v>
      </c>
      <c r="AG74" s="89">
        <f t="shared" si="27"/>
        <v>0</v>
      </c>
      <c r="AH74" s="89">
        <f t="shared" si="27"/>
        <v>0</v>
      </c>
      <c r="AI74" s="89">
        <f t="shared" si="27"/>
        <v>0</v>
      </c>
      <c r="AJ74" s="89">
        <f t="shared" si="27"/>
        <v>0</v>
      </c>
      <c r="AK74" s="89">
        <f t="shared" si="27"/>
        <v>0</v>
      </c>
      <c r="AL74" s="89">
        <f t="shared" si="27"/>
        <v>0</v>
      </c>
      <c r="AM74" s="89">
        <f t="shared" si="27"/>
        <v>0</v>
      </c>
      <c r="AN74" s="89">
        <f t="shared" si="27"/>
        <v>0</v>
      </c>
      <c r="AO74" s="89">
        <f t="shared" si="27"/>
        <v>0</v>
      </c>
      <c r="AP74" s="89">
        <f t="shared" si="27"/>
        <v>0</v>
      </c>
      <c r="AQ74" s="89">
        <f t="shared" si="27"/>
        <v>0</v>
      </c>
      <c r="AR74" s="89">
        <f t="shared" si="27"/>
        <v>0</v>
      </c>
      <c r="AS74" s="89">
        <f t="shared" si="27"/>
        <v>0</v>
      </c>
      <c r="AT74" s="89">
        <f t="shared" si="27"/>
        <v>0</v>
      </c>
      <c r="AU74" s="89">
        <f t="shared" si="27"/>
        <v>0</v>
      </c>
      <c r="AV74" s="89">
        <f t="shared" si="27"/>
        <v>0</v>
      </c>
      <c r="AW74" s="89">
        <f t="shared" si="27"/>
        <v>0</v>
      </c>
      <c r="AX74" s="89">
        <f t="shared" si="27"/>
        <v>0</v>
      </c>
      <c r="AY74" s="89">
        <f t="shared" si="27"/>
        <v>0</v>
      </c>
      <c r="AZ74" s="89">
        <f t="shared" si="27"/>
        <v>0</v>
      </c>
      <c r="BA74" s="89">
        <f t="shared" si="27"/>
        <v>0</v>
      </c>
      <c r="BB74" s="89">
        <f t="shared" si="27"/>
        <v>0</v>
      </c>
      <c r="BC74" s="89">
        <f t="shared" si="27"/>
        <v>0</v>
      </c>
      <c r="BD74" s="89">
        <f t="shared" si="27"/>
        <v>0</v>
      </c>
      <c r="BE74" s="89">
        <f t="shared" si="27"/>
        <v>0</v>
      </c>
      <c r="BF74" s="89">
        <f t="shared" si="27"/>
        <v>0</v>
      </c>
      <c r="BG74" s="89">
        <f t="shared" si="27"/>
        <v>0</v>
      </c>
      <c r="BH74" s="89">
        <f t="shared" si="27"/>
        <v>0</v>
      </c>
      <c r="BI74" s="89">
        <f t="shared" si="27"/>
        <v>0</v>
      </c>
      <c r="BJ74" s="89">
        <f t="shared" si="27"/>
        <v>0</v>
      </c>
      <c r="BK74" s="89">
        <f t="shared" si="27"/>
        <v>0</v>
      </c>
      <c r="BL74" s="89">
        <f t="shared" si="27"/>
        <v>0</v>
      </c>
      <c r="BM74" s="89">
        <f t="shared" si="27"/>
        <v>0</v>
      </c>
      <c r="BN74" s="89">
        <f t="shared" si="27"/>
        <v>0</v>
      </c>
      <c r="BO74" s="89">
        <f t="shared" si="27"/>
        <v>0</v>
      </c>
      <c r="BP74" s="89">
        <f t="shared" si="27"/>
        <v>0</v>
      </c>
      <c r="BQ74" s="89">
        <f t="shared" si="27"/>
        <v>0</v>
      </c>
      <c r="BR74" s="89">
        <f t="shared" si="27"/>
        <v>0</v>
      </c>
      <c r="BS74" s="89">
        <f t="shared" si="27"/>
        <v>0</v>
      </c>
      <c r="BT74" s="89">
        <f t="shared" si="27"/>
        <v>0</v>
      </c>
      <c r="BU74" s="89">
        <f t="shared" si="27"/>
        <v>0</v>
      </c>
      <c r="BV74" s="89">
        <f t="shared" si="27"/>
        <v>0</v>
      </c>
      <c r="BW74" s="89">
        <f t="shared" si="27"/>
        <v>0</v>
      </c>
      <c r="BX74" s="89">
        <f t="shared" si="27"/>
        <v>0</v>
      </c>
      <c r="BY74" s="89">
        <f t="shared" si="27"/>
        <v>0</v>
      </c>
      <c r="BZ74" s="89">
        <f t="shared" si="27"/>
        <v>0</v>
      </c>
      <c r="CA74" s="89">
        <f t="shared" si="27"/>
        <v>0</v>
      </c>
      <c r="CB74" s="89">
        <f t="shared" si="27"/>
        <v>0</v>
      </c>
      <c r="CC74" s="89">
        <f t="shared" si="27"/>
        <v>0</v>
      </c>
      <c r="CD74" s="89">
        <f t="shared" si="27"/>
        <v>0</v>
      </c>
      <c r="CE74" s="89">
        <f t="shared" si="27"/>
        <v>0</v>
      </c>
      <c r="CF74" s="89">
        <f t="shared" si="27"/>
        <v>0</v>
      </c>
      <c r="CG74" s="89">
        <f t="shared" si="27"/>
        <v>0</v>
      </c>
      <c r="CH74" s="89">
        <f t="shared" si="27"/>
        <v>0</v>
      </c>
      <c r="CI74" s="89">
        <f t="shared" si="27"/>
        <v>0</v>
      </c>
      <c r="CJ74" s="89">
        <f t="shared" si="27"/>
        <v>0</v>
      </c>
      <c r="CK74" s="89">
        <f t="shared" si="27"/>
        <v>0</v>
      </c>
      <c r="CL74" s="89">
        <f t="shared" si="27"/>
        <v>0</v>
      </c>
      <c r="CM74" s="89">
        <f t="shared" si="27"/>
        <v>0</v>
      </c>
      <c r="CN74" s="89">
        <f t="shared" si="27"/>
        <v>0</v>
      </c>
      <c r="CO74" s="89">
        <f t="shared" si="27"/>
        <v>0</v>
      </c>
      <c r="CP74" s="89">
        <f t="shared" ref="CP74:DP74" si="28">IF(CP75=0,0,CP73/CP75)</f>
        <v>0</v>
      </c>
      <c r="CQ74" s="89">
        <f t="shared" si="28"/>
        <v>0</v>
      </c>
      <c r="CR74" s="89">
        <f t="shared" si="28"/>
        <v>0</v>
      </c>
      <c r="CS74" s="89">
        <f t="shared" si="28"/>
        <v>0</v>
      </c>
      <c r="CT74" s="89">
        <f t="shared" si="28"/>
        <v>0</v>
      </c>
      <c r="CU74" s="89">
        <f t="shared" si="28"/>
        <v>0</v>
      </c>
      <c r="CV74" s="89">
        <f t="shared" si="28"/>
        <v>0</v>
      </c>
      <c r="CW74" s="89">
        <f t="shared" si="28"/>
        <v>0</v>
      </c>
      <c r="CX74" s="89">
        <f t="shared" si="28"/>
        <v>0</v>
      </c>
      <c r="CY74" s="89">
        <f t="shared" si="28"/>
        <v>0</v>
      </c>
      <c r="CZ74" s="89">
        <f t="shared" si="28"/>
        <v>0</v>
      </c>
      <c r="DA74" s="89">
        <f t="shared" si="28"/>
        <v>0</v>
      </c>
      <c r="DB74" s="89">
        <f t="shared" si="28"/>
        <v>0</v>
      </c>
      <c r="DC74" s="89">
        <f t="shared" si="28"/>
        <v>0</v>
      </c>
      <c r="DD74" s="89">
        <f t="shared" si="28"/>
        <v>0</v>
      </c>
      <c r="DE74" s="89">
        <f t="shared" si="28"/>
        <v>0</v>
      </c>
      <c r="DF74" s="89">
        <f t="shared" si="28"/>
        <v>0</v>
      </c>
      <c r="DG74" s="89">
        <f t="shared" si="28"/>
        <v>0</v>
      </c>
      <c r="DH74" s="89">
        <f t="shared" si="28"/>
        <v>0</v>
      </c>
      <c r="DI74" s="89">
        <f t="shared" si="28"/>
        <v>0</v>
      </c>
      <c r="DJ74" s="89">
        <f t="shared" si="28"/>
        <v>0</v>
      </c>
      <c r="DK74" s="89">
        <f t="shared" si="28"/>
        <v>0</v>
      </c>
      <c r="DL74" s="89">
        <f t="shared" si="28"/>
        <v>0</v>
      </c>
      <c r="DM74" s="89">
        <f t="shared" si="28"/>
        <v>0</v>
      </c>
      <c r="DN74" s="89">
        <f t="shared" si="28"/>
        <v>0</v>
      </c>
      <c r="DO74" s="89">
        <f t="shared" si="28"/>
        <v>0</v>
      </c>
      <c r="DP74" s="89">
        <f t="shared" si="28"/>
        <v>0</v>
      </c>
    </row>
    <row r="75" spans="1:120" s="189" customFormat="1" ht="14.25" hidden="1" outlineLevel="2">
      <c r="A75" s="212">
        <f>+C75-'Inputs  Base0'!$G$120</f>
        <v>0</v>
      </c>
      <c r="B75" s="190" t="str">
        <f>CONCATENATE('Inputs  Base0'!$A$349,'Inputs  Base0'!$B$120)</f>
        <v>unidades vendidas - Dptos POST ENTREGA</v>
      </c>
      <c r="C75" s="88">
        <f t="shared" si="26"/>
        <v>0</v>
      </c>
      <c r="D75" s="191"/>
      <c r="E75" s="191"/>
      <c r="F75" s="191"/>
      <c r="G75" s="191"/>
      <c r="H75" s="191"/>
      <c r="I75" s="191"/>
      <c r="J75" s="191"/>
      <c r="K75" s="191"/>
      <c r="L75" s="191"/>
      <c r="M75" s="191"/>
      <c r="N75" s="191"/>
      <c r="O75" s="191"/>
      <c r="P75" s="191"/>
      <c r="Q75" s="191"/>
      <c r="R75" s="191"/>
      <c r="S75" s="191"/>
      <c r="T75" s="191"/>
      <c r="U75" s="191"/>
      <c r="V75" s="191"/>
      <c r="W75" s="191"/>
      <c r="X75" s="191"/>
      <c r="Y75" s="191"/>
      <c r="Z75" s="191"/>
      <c r="AA75" s="191"/>
      <c r="AB75" s="191"/>
      <c r="AC75" s="89">
        <f>HLOOKUP(AC$3,'Inputs  Base0'!$C$210:$BJ$211,2)*'Inputs  Base0'!$G$120</f>
        <v>0</v>
      </c>
      <c r="AD75" s="89">
        <f>HLOOKUP(AD$3,'Inputs  Base0'!$C$210:$BJ$211,2)*'Inputs  Base0'!$G$120</f>
        <v>0</v>
      </c>
      <c r="AE75" s="89">
        <f>HLOOKUP(AE$3,'Inputs  Base0'!$C$210:$BJ$211,2)*'Inputs  Base0'!$G$120</f>
        <v>0</v>
      </c>
      <c r="AF75" s="89">
        <f>HLOOKUP(AF$3,'Inputs  Base0'!$C$210:$BJ$211,2)*'Inputs  Base0'!$G$120</f>
        <v>0</v>
      </c>
      <c r="AG75" s="89">
        <f>HLOOKUP(AG$3,'Inputs  Base0'!$C$210:$BJ$211,2)*'Inputs  Base0'!$G$120</f>
        <v>0</v>
      </c>
      <c r="AH75" s="89">
        <f>HLOOKUP(AH$3,'Inputs  Base0'!$C$210:$BJ$211,2)*'Inputs  Base0'!$G$120</f>
        <v>0</v>
      </c>
      <c r="AI75" s="89">
        <f>HLOOKUP(AI$3,'Inputs  Base0'!$C$210:$BJ$211,2)*'Inputs  Base0'!$G$120</f>
        <v>0</v>
      </c>
      <c r="AJ75" s="89">
        <f>HLOOKUP(AJ$3,'Inputs  Base0'!$C$210:$BJ$211,2)*'Inputs  Base0'!$G$120</f>
        <v>0</v>
      </c>
      <c r="AK75" s="89">
        <f>HLOOKUP(AK$3,'Inputs  Base0'!$C$210:$BJ$211,2)*'Inputs  Base0'!$G$120</f>
        <v>0</v>
      </c>
      <c r="AL75" s="89">
        <f>HLOOKUP(AL$3,'Inputs  Base0'!$C$210:$BJ$211,2)*'Inputs  Base0'!$G$120</f>
        <v>0</v>
      </c>
      <c r="AM75" s="89">
        <f>HLOOKUP(AM$3,'Inputs  Base0'!$C$210:$BJ$211,2)*'Inputs  Base0'!$G$120</f>
        <v>0</v>
      </c>
      <c r="AN75" s="89">
        <f>HLOOKUP(AN$3,'Inputs  Base0'!$C$210:$BJ$211,2)*'Inputs  Base0'!$G$120</f>
        <v>0</v>
      </c>
      <c r="AO75" s="89">
        <f>HLOOKUP(AO$3,'Inputs  Base0'!$C$210:$BJ$211,2)*'Inputs  Base0'!$G$120</f>
        <v>0</v>
      </c>
      <c r="AP75" s="89">
        <f>HLOOKUP(AP$3,'Inputs  Base0'!$C$210:$BJ$211,2)*'Inputs  Base0'!$G$120</f>
        <v>0</v>
      </c>
      <c r="AQ75" s="89">
        <f>HLOOKUP(AQ$3,'Inputs  Base0'!$C$210:$BJ$211,2)*'Inputs  Base0'!$G$120</f>
        <v>0</v>
      </c>
      <c r="AR75" s="89">
        <f>HLOOKUP(AR$3,'Inputs  Base0'!$C$210:$BJ$211,2)*'Inputs  Base0'!$G$120</f>
        <v>0</v>
      </c>
      <c r="AS75" s="89">
        <f>HLOOKUP(AS$3,'Inputs  Base0'!$C$210:$BJ$211,2)*'Inputs  Base0'!$G$120</f>
        <v>0</v>
      </c>
      <c r="AT75" s="89">
        <f>HLOOKUP(AT$3,'Inputs  Base0'!$C$210:$BJ$211,2)*'Inputs  Base0'!$G$120</f>
        <v>0</v>
      </c>
      <c r="AU75" s="89">
        <f>HLOOKUP(AU$3,'Inputs  Base0'!$C$210:$BJ$211,2)*'Inputs  Base0'!$G$120</f>
        <v>0</v>
      </c>
      <c r="AV75" s="89">
        <f>HLOOKUP(AV$3,'Inputs  Base0'!$C$210:$BJ$211,2)*'Inputs  Base0'!$G$120</f>
        <v>0</v>
      </c>
      <c r="AW75" s="89">
        <f>HLOOKUP(AW$3,'Inputs  Base0'!$C$210:$BJ$211,2)*'Inputs  Base0'!$G$120</f>
        <v>0</v>
      </c>
      <c r="AX75" s="89">
        <f>HLOOKUP(AX$3,'Inputs  Base0'!$C$210:$BJ$211,2)*'Inputs  Base0'!$G$120</f>
        <v>0</v>
      </c>
      <c r="AY75" s="89">
        <f>HLOOKUP(AY$3,'Inputs  Base0'!$C$210:$BJ$211,2)*'Inputs  Base0'!$G$120</f>
        <v>0</v>
      </c>
      <c r="AZ75" s="89">
        <f>HLOOKUP(AZ$3,'Inputs  Base0'!$C$210:$BJ$211,2)*'Inputs  Base0'!$G$120</f>
        <v>0</v>
      </c>
      <c r="BA75" s="89">
        <f>HLOOKUP(BA$3,'Inputs  Base0'!$C$210:$BJ$211,2)*'Inputs  Base0'!$G$120</f>
        <v>0</v>
      </c>
      <c r="BB75" s="89">
        <f>HLOOKUP(BB$3,'Inputs  Base0'!$C$210:$BJ$211,2)*'Inputs  Base0'!$G$120</f>
        <v>0</v>
      </c>
      <c r="BC75" s="89">
        <f>HLOOKUP(BC$3,'Inputs  Base0'!$C$210:$BJ$211,2)*'Inputs  Base0'!$G$120</f>
        <v>0</v>
      </c>
      <c r="BD75" s="89">
        <f>HLOOKUP(BD$3,'Inputs  Base0'!$C$210:$BJ$211,2)*'Inputs  Base0'!$G$120</f>
        <v>0</v>
      </c>
      <c r="BE75" s="89">
        <f>HLOOKUP(BE$3,'Inputs  Base0'!$C$210:$BJ$211,2)*'Inputs  Base0'!$G$120</f>
        <v>0</v>
      </c>
      <c r="BF75" s="89">
        <f>HLOOKUP(BF$3,'Inputs  Base0'!$C$210:$BJ$211,2)*'Inputs  Base0'!$G$120</f>
        <v>0</v>
      </c>
      <c r="BG75" s="89">
        <f>HLOOKUP(BG$3,'Inputs  Base0'!$C$210:$BJ$211,2)*'Inputs  Base0'!$G$120</f>
        <v>0</v>
      </c>
      <c r="BH75" s="89">
        <f>HLOOKUP(BH$3,'Inputs  Base0'!$C$210:$BJ$211,2)*'Inputs  Base0'!$G$120</f>
        <v>0</v>
      </c>
      <c r="BI75" s="89">
        <f>HLOOKUP(BI$3,'Inputs  Base0'!$C$210:$BJ$211,2)*'Inputs  Base0'!$G$120</f>
        <v>0</v>
      </c>
      <c r="BJ75" s="89">
        <f>HLOOKUP(BJ$3,'Inputs  Base0'!$C$210:$BJ$211,2)*'Inputs  Base0'!$G$120</f>
        <v>0</v>
      </c>
      <c r="BK75" s="89">
        <f>HLOOKUP(BK$3,'Inputs  Base0'!$C$210:$BJ$211,2)*'Inputs  Base0'!$G$120</f>
        <v>0</v>
      </c>
      <c r="BL75" s="89">
        <f>HLOOKUP(BL$3,'Inputs  Base0'!$C$210:$BJ$211,2)*'Inputs  Base0'!$G$120</f>
        <v>0</v>
      </c>
      <c r="BM75" s="89">
        <f>HLOOKUP(BM$3,'Inputs  Base0'!$C$210:$BJ$211,2)*'Inputs  Base0'!$G$120</f>
        <v>0</v>
      </c>
      <c r="BN75" s="89">
        <f>HLOOKUP(BN$3,'Inputs  Base0'!$C$210:$BJ$211,2)*'Inputs  Base0'!$G$120</f>
        <v>0</v>
      </c>
      <c r="BO75" s="89">
        <f>HLOOKUP(BO$3,'Inputs  Base0'!$C$210:$BJ$211,2)*'Inputs  Base0'!$G$120</f>
        <v>0</v>
      </c>
      <c r="BP75" s="89">
        <f>HLOOKUP(BP$3,'Inputs  Base0'!$C$210:$BJ$211,2)*'Inputs  Base0'!$G$120</f>
        <v>0</v>
      </c>
      <c r="BQ75" s="89">
        <f>HLOOKUP(BQ$3,'Inputs  Base0'!$C$210:$BJ$211,2)*'Inputs  Base0'!$G$120</f>
        <v>0</v>
      </c>
      <c r="BR75" s="89">
        <f>HLOOKUP(BR$3,'Inputs  Base0'!$C$210:$BJ$211,2)*'Inputs  Base0'!$G$120</f>
        <v>0</v>
      </c>
      <c r="BS75" s="89">
        <f>HLOOKUP(BS$3,'Inputs  Base0'!$C$210:$BJ$211,2)*'Inputs  Base0'!$G$120</f>
        <v>0</v>
      </c>
      <c r="BT75" s="89">
        <f>HLOOKUP(BT$3,'Inputs  Base0'!$C$210:$BJ$211,2)*'Inputs  Base0'!$G$120</f>
        <v>0</v>
      </c>
      <c r="BU75" s="89">
        <f>HLOOKUP(BU$3,'Inputs  Base0'!$C$210:$BJ$211,2)*'Inputs  Base0'!$G$120</f>
        <v>0</v>
      </c>
      <c r="BV75" s="89">
        <f>HLOOKUP(BV$3,'Inputs  Base0'!$C$210:$BJ$211,2)*'Inputs  Base0'!$G$120</f>
        <v>0</v>
      </c>
      <c r="BW75" s="89">
        <f>HLOOKUP(BW$3,'Inputs  Base0'!$C$210:$BJ$211,2)*'Inputs  Base0'!$G$120</f>
        <v>0</v>
      </c>
      <c r="BX75" s="89">
        <f>HLOOKUP(BX$3,'Inputs  Base0'!$C$210:$BJ$211,2)*'Inputs  Base0'!$G$120</f>
        <v>0</v>
      </c>
      <c r="BY75" s="89">
        <f>HLOOKUP(BY$3,'Inputs  Base0'!$C$210:$BJ$211,2)*'Inputs  Base0'!$G$120</f>
        <v>0</v>
      </c>
      <c r="BZ75" s="89">
        <f>HLOOKUP(BZ$3,'Inputs  Base0'!$C$210:$BJ$211,2)*'Inputs  Base0'!$G$120</f>
        <v>0</v>
      </c>
      <c r="CA75" s="89">
        <f>HLOOKUP(CA$3,'Inputs  Base0'!$C$210:$BJ$211,2)*'Inputs  Base0'!$G$120</f>
        <v>0</v>
      </c>
      <c r="CB75" s="89">
        <f>HLOOKUP(CB$3,'Inputs  Base0'!$C$210:$BJ$211,2)*'Inputs  Base0'!$G$120</f>
        <v>0</v>
      </c>
      <c r="CC75" s="89">
        <f>HLOOKUP(CC$3,'Inputs  Base0'!$C$210:$BJ$211,2)*'Inputs  Base0'!$G$120</f>
        <v>0</v>
      </c>
      <c r="CD75" s="89">
        <f>HLOOKUP(CD$3,'Inputs  Base0'!$C$210:$BJ$211,2)*'Inputs  Base0'!$G$120</f>
        <v>0</v>
      </c>
      <c r="CE75" s="89">
        <f>HLOOKUP(CE$3,'Inputs  Base0'!$C$210:$BJ$211,2)*'Inputs  Base0'!$G$120</f>
        <v>0</v>
      </c>
      <c r="CF75" s="89">
        <f>HLOOKUP(CF$3,'Inputs  Base0'!$C$210:$BJ$211,2)*'Inputs  Base0'!$G$120</f>
        <v>0</v>
      </c>
      <c r="CG75" s="89">
        <f>HLOOKUP(CG$3,'Inputs  Base0'!$C$210:$BJ$211,2)*'Inputs  Base0'!$G$120</f>
        <v>0</v>
      </c>
      <c r="CH75" s="89">
        <f>HLOOKUP(CH$3,'Inputs  Base0'!$C$210:$BJ$211,2)*'Inputs  Base0'!$G$120</f>
        <v>0</v>
      </c>
      <c r="CI75" s="89">
        <f>HLOOKUP(CI$3,'Inputs  Base0'!$C$210:$BJ$211,2)*'Inputs  Base0'!$G$120</f>
        <v>0</v>
      </c>
      <c r="CJ75" s="89">
        <f>HLOOKUP(CJ$3,'Inputs  Base0'!$C$210:$BJ$211,2)*'Inputs  Base0'!$G$120</f>
        <v>0</v>
      </c>
      <c r="CK75" s="89">
        <f>HLOOKUP(CK$3,'Inputs  Base0'!$C$210:$BJ$211,2)*'Inputs  Base0'!$G$120</f>
        <v>0</v>
      </c>
      <c r="CL75" s="89">
        <f>HLOOKUP(CL$3,'Inputs  Base0'!$C$210:$BJ$211,2)*'Inputs  Base0'!$G$120</f>
        <v>0</v>
      </c>
      <c r="CM75" s="89">
        <f>HLOOKUP(CM$3,'Inputs  Base0'!$C$210:$BJ$211,2)*'Inputs  Base0'!$G$120</f>
        <v>0</v>
      </c>
      <c r="CN75" s="89">
        <f>HLOOKUP(CN$3,'Inputs  Base0'!$C$210:$BJ$211,2)*'Inputs  Base0'!$G$120</f>
        <v>0</v>
      </c>
      <c r="CO75" s="89">
        <f>HLOOKUP(CO$3,'Inputs  Base0'!$C$210:$BJ$211,2)*'Inputs  Base0'!$G$120</f>
        <v>0</v>
      </c>
      <c r="CP75" s="89">
        <f>HLOOKUP(CP$3,'Inputs  Base0'!$C$210:$BJ$211,2)*'Inputs  Base0'!$G$120</f>
        <v>0</v>
      </c>
      <c r="CQ75" s="89">
        <f>HLOOKUP(CQ$3,'Inputs  Base0'!$C$210:$BJ$211,2)*'Inputs  Base0'!$G$120</f>
        <v>0</v>
      </c>
      <c r="CR75" s="89">
        <f>HLOOKUP(CR$3,'Inputs  Base0'!$C$210:$BJ$211,2)*'Inputs  Base0'!$G$120</f>
        <v>0</v>
      </c>
      <c r="CS75" s="89">
        <f>HLOOKUP(CS$3,'Inputs  Base0'!$C$210:$BJ$211,2)*'Inputs  Base0'!$G$120</f>
        <v>0</v>
      </c>
      <c r="CT75" s="89">
        <f>HLOOKUP(CT$3,'Inputs  Base0'!$C$210:$BJ$211,2)*'Inputs  Base0'!$G$120</f>
        <v>0</v>
      </c>
      <c r="CU75" s="89">
        <f>HLOOKUP(CU$3,'Inputs  Base0'!$C$210:$BJ$211,2)*'Inputs  Base0'!$G$120</f>
        <v>0</v>
      </c>
      <c r="CV75" s="89">
        <f>HLOOKUP(CV$3,'Inputs  Base0'!$C$210:$BJ$211,2)*'Inputs  Base0'!$G$120</f>
        <v>0</v>
      </c>
      <c r="CW75" s="89">
        <f>HLOOKUP(CW$3,'Inputs  Base0'!$C$210:$BJ$211,2)*'Inputs  Base0'!$G$120</f>
        <v>0</v>
      </c>
      <c r="CX75" s="89">
        <f>HLOOKUP(CX$3,'Inputs  Base0'!$C$210:$BJ$211,2)*'Inputs  Base0'!$G$120</f>
        <v>0</v>
      </c>
      <c r="CY75" s="89">
        <f>HLOOKUP(CY$3,'Inputs  Base0'!$C$210:$BJ$211,2)*'Inputs  Base0'!$G$120</f>
        <v>0</v>
      </c>
      <c r="CZ75" s="89">
        <f>HLOOKUP(CZ$3,'Inputs  Base0'!$C$210:$BJ$211,2)*'Inputs  Base0'!$G$120</f>
        <v>0</v>
      </c>
      <c r="DA75" s="89">
        <f>HLOOKUP(DA$3,'Inputs  Base0'!$C$210:$BJ$211,2)*'Inputs  Base0'!$G$120</f>
        <v>0</v>
      </c>
      <c r="DB75" s="89">
        <f>HLOOKUP(DB$3,'Inputs  Base0'!$C$210:$BJ$211,2)*'Inputs  Base0'!$G$120</f>
        <v>0</v>
      </c>
      <c r="DC75" s="89">
        <f>HLOOKUP(DC$3,'Inputs  Base0'!$C$210:$BJ$211,2)*'Inputs  Base0'!$G$120</f>
        <v>0</v>
      </c>
      <c r="DD75" s="89">
        <f>HLOOKUP(DD$3,'Inputs  Base0'!$C$210:$BJ$211,2)*'Inputs  Base0'!$G$120</f>
        <v>0</v>
      </c>
      <c r="DE75" s="89">
        <f>HLOOKUP(DE$3,'Inputs  Base0'!$C$210:$BJ$211,2)*'Inputs  Base0'!$G$120</f>
        <v>0</v>
      </c>
      <c r="DF75" s="89">
        <f>HLOOKUP(DF$3,'Inputs  Base0'!$C$210:$BJ$211,2)*'Inputs  Base0'!$G$120</f>
        <v>0</v>
      </c>
      <c r="DG75" s="89">
        <f>HLOOKUP(DG$3,'Inputs  Base0'!$C$210:$BJ$211,2)*'Inputs  Base0'!$G$120</f>
        <v>0</v>
      </c>
      <c r="DH75" s="89">
        <f>HLOOKUP(DH$3,'Inputs  Base0'!$C$210:$BJ$211,2)*'Inputs  Base0'!$G$120</f>
        <v>0</v>
      </c>
      <c r="DI75" s="89">
        <f>HLOOKUP(DI$3,'Inputs  Base0'!$C$210:$BJ$211,2)*'Inputs  Base0'!$G$120</f>
        <v>0</v>
      </c>
      <c r="DJ75" s="89">
        <f>HLOOKUP(DJ$3,'Inputs  Base0'!$C$210:$BJ$211,2)*'Inputs  Base0'!$G$120</f>
        <v>0</v>
      </c>
      <c r="DK75" s="89">
        <f>HLOOKUP(DK$3,'Inputs  Base0'!$C$210:$BJ$211,2)*'Inputs  Base0'!$G$120</f>
        <v>0</v>
      </c>
      <c r="DL75" s="89">
        <f>HLOOKUP(DL$3,'Inputs  Base0'!$C$210:$BJ$211,2)*'Inputs  Base0'!$G$120</f>
        <v>0</v>
      </c>
      <c r="DM75" s="89">
        <f>HLOOKUP(DM$3,'Inputs  Base0'!$C$210:$BJ$211,2)*'Inputs  Base0'!$G$120</f>
        <v>0</v>
      </c>
      <c r="DN75" s="89">
        <f>HLOOKUP(DN$3,'Inputs  Base0'!$C$210:$BJ$211,2)*'Inputs  Base0'!$G$120</f>
        <v>0</v>
      </c>
      <c r="DO75" s="89">
        <f>HLOOKUP(DO$3,'Inputs  Base0'!$C$210:$BJ$211,2)*'Inputs  Base0'!$G$120</f>
        <v>0</v>
      </c>
      <c r="DP75" s="89">
        <f>HLOOKUP(DP$3,'Inputs  Base0'!$C$210:$BJ$211,2)*'Inputs  Base0'!$G$120</f>
        <v>0</v>
      </c>
    </row>
    <row r="76" spans="1:120" s="189" customFormat="1" ht="14.25" hidden="1" outlineLevel="2">
      <c r="A76" s="212">
        <f>+C76-'Inputs  Base0'!$H$120</f>
        <v>0</v>
      </c>
      <c r="B76" s="190" t="str">
        <f>CONCATENATE('Inputs  Base0'!$A$350,'Inputs  Base0'!$B$120)</f>
        <v>m2 vendidos - Dptos POST ENTREGA</v>
      </c>
      <c r="C76" s="88">
        <f t="shared" si="26"/>
        <v>0</v>
      </c>
      <c r="D76" s="191"/>
      <c r="E76" s="191"/>
      <c r="F76" s="191"/>
      <c r="G76" s="191"/>
      <c r="H76" s="191"/>
      <c r="I76" s="191"/>
      <c r="J76" s="191"/>
      <c r="K76" s="191"/>
      <c r="L76" s="191"/>
      <c r="M76" s="191"/>
      <c r="N76" s="191"/>
      <c r="O76" s="191"/>
      <c r="P76" s="191"/>
      <c r="Q76" s="191"/>
      <c r="R76" s="191"/>
      <c r="S76" s="191"/>
      <c r="T76" s="191"/>
      <c r="U76" s="191"/>
      <c r="V76" s="191"/>
      <c r="W76" s="191"/>
      <c r="X76" s="191"/>
      <c r="Y76" s="191"/>
      <c r="Z76" s="191"/>
      <c r="AA76" s="191"/>
      <c r="AB76" s="191"/>
      <c r="AC76" s="89">
        <f>HLOOKUP(AC$3,'Inputs  Base0'!$C$210:$BJ$211,2)*'Inputs  Base0'!$H$120</f>
        <v>0</v>
      </c>
      <c r="AD76" s="89">
        <f>HLOOKUP(AD$3,'Inputs  Base0'!$C$210:$BJ$211,2)*'Inputs  Base0'!$H$120</f>
        <v>0</v>
      </c>
      <c r="AE76" s="89">
        <f>HLOOKUP(AE$3,'Inputs  Base0'!$C$210:$BJ$211,2)*'Inputs  Base0'!$H$120</f>
        <v>0</v>
      </c>
      <c r="AF76" s="89">
        <f>HLOOKUP(AF$3,'Inputs  Base0'!$C$210:$BJ$211,2)*'Inputs  Base0'!$H$120</f>
        <v>0</v>
      </c>
      <c r="AG76" s="89">
        <f>HLOOKUP(AG$3,'Inputs  Base0'!$C$210:$BJ$211,2)*'Inputs  Base0'!$H$120</f>
        <v>0</v>
      </c>
      <c r="AH76" s="89">
        <f>HLOOKUP(AH$3,'Inputs  Base0'!$C$210:$BJ$211,2)*'Inputs  Base0'!$H$120</f>
        <v>0</v>
      </c>
      <c r="AI76" s="89">
        <f>HLOOKUP(AI$3,'Inputs  Base0'!$C$210:$BJ$211,2)*'Inputs  Base0'!$H$120</f>
        <v>0</v>
      </c>
      <c r="AJ76" s="89">
        <f>HLOOKUP(AJ$3,'Inputs  Base0'!$C$210:$BJ$211,2)*'Inputs  Base0'!$H$120</f>
        <v>0</v>
      </c>
      <c r="AK76" s="89">
        <f>HLOOKUP(AK$3,'Inputs  Base0'!$C$210:$BJ$211,2)*'Inputs  Base0'!$H$120</f>
        <v>0</v>
      </c>
      <c r="AL76" s="89">
        <f>HLOOKUP(AL$3,'Inputs  Base0'!$C$210:$BJ$211,2)*'Inputs  Base0'!$H$120</f>
        <v>0</v>
      </c>
      <c r="AM76" s="89">
        <f>HLOOKUP(AM$3,'Inputs  Base0'!$C$210:$BJ$211,2)*'Inputs  Base0'!$H$120</f>
        <v>0</v>
      </c>
      <c r="AN76" s="89">
        <f>HLOOKUP(AN$3,'Inputs  Base0'!$C$210:$BJ$211,2)*'Inputs  Base0'!$H$120</f>
        <v>0</v>
      </c>
      <c r="AO76" s="89">
        <f>HLOOKUP(AO$3,'Inputs  Base0'!$C$210:$BJ$211,2)*'Inputs  Base0'!$H$120</f>
        <v>0</v>
      </c>
      <c r="AP76" s="89">
        <f>HLOOKUP(AP$3,'Inputs  Base0'!$C$210:$BJ$211,2)*'Inputs  Base0'!$H$120</f>
        <v>0</v>
      </c>
      <c r="AQ76" s="89">
        <f>HLOOKUP(AQ$3,'Inputs  Base0'!$C$210:$BJ$211,2)*'Inputs  Base0'!$H$120</f>
        <v>0</v>
      </c>
      <c r="AR76" s="89">
        <f>HLOOKUP(AR$3,'Inputs  Base0'!$C$210:$BJ$211,2)*'Inputs  Base0'!$H$120</f>
        <v>0</v>
      </c>
      <c r="AS76" s="89">
        <f>HLOOKUP(AS$3,'Inputs  Base0'!$C$210:$BJ$211,2)*'Inputs  Base0'!$H$120</f>
        <v>0</v>
      </c>
      <c r="AT76" s="89">
        <f>HLOOKUP(AT$3,'Inputs  Base0'!$C$210:$BJ$211,2)*'Inputs  Base0'!$H$120</f>
        <v>0</v>
      </c>
      <c r="AU76" s="89">
        <f>HLOOKUP(AU$3,'Inputs  Base0'!$C$210:$BJ$211,2)*'Inputs  Base0'!$H$120</f>
        <v>0</v>
      </c>
      <c r="AV76" s="89">
        <f>HLOOKUP(AV$3,'Inputs  Base0'!$C$210:$BJ$211,2)*'Inputs  Base0'!$H$120</f>
        <v>0</v>
      </c>
      <c r="AW76" s="89">
        <f>HLOOKUP(AW$3,'Inputs  Base0'!$C$210:$BJ$211,2)*'Inputs  Base0'!$H$120</f>
        <v>0</v>
      </c>
      <c r="AX76" s="89">
        <f>HLOOKUP(AX$3,'Inputs  Base0'!$C$210:$BJ$211,2)*'Inputs  Base0'!$H$120</f>
        <v>0</v>
      </c>
      <c r="AY76" s="89">
        <f>HLOOKUP(AY$3,'Inputs  Base0'!$C$210:$BJ$211,2)*'Inputs  Base0'!$H$120</f>
        <v>0</v>
      </c>
      <c r="AZ76" s="89">
        <f>HLOOKUP(AZ$3,'Inputs  Base0'!$C$210:$BJ$211,2)*'Inputs  Base0'!$H$120</f>
        <v>0</v>
      </c>
      <c r="BA76" s="89">
        <f>HLOOKUP(BA$3,'Inputs  Base0'!$C$210:$BJ$211,2)*'Inputs  Base0'!$H$120</f>
        <v>0</v>
      </c>
      <c r="BB76" s="89">
        <f>HLOOKUP(BB$3,'Inputs  Base0'!$C$210:$BJ$211,2)*'Inputs  Base0'!$H$120</f>
        <v>0</v>
      </c>
      <c r="BC76" s="89">
        <f>HLOOKUP(BC$3,'Inputs  Base0'!$C$210:$BJ$211,2)*'Inputs  Base0'!$H$120</f>
        <v>0</v>
      </c>
      <c r="BD76" s="89">
        <f>HLOOKUP(BD$3,'Inputs  Base0'!$C$210:$BJ$211,2)*'Inputs  Base0'!$H$120</f>
        <v>0</v>
      </c>
      <c r="BE76" s="89">
        <f>HLOOKUP(BE$3,'Inputs  Base0'!$C$210:$BJ$211,2)*'Inputs  Base0'!$H$120</f>
        <v>0</v>
      </c>
      <c r="BF76" s="89">
        <f>HLOOKUP(BF$3,'Inputs  Base0'!$C$210:$BJ$211,2)*'Inputs  Base0'!$H$120</f>
        <v>0</v>
      </c>
      <c r="BG76" s="89">
        <f>HLOOKUP(BG$3,'Inputs  Base0'!$C$210:$BJ$211,2)*'Inputs  Base0'!$H$120</f>
        <v>0</v>
      </c>
      <c r="BH76" s="89">
        <f>HLOOKUP(BH$3,'Inputs  Base0'!$C$210:$BJ$211,2)*'Inputs  Base0'!$H$120</f>
        <v>0</v>
      </c>
      <c r="BI76" s="89">
        <f>HLOOKUP(BI$3,'Inputs  Base0'!$C$210:$BJ$211,2)*'Inputs  Base0'!$H$120</f>
        <v>0</v>
      </c>
      <c r="BJ76" s="89">
        <f>HLOOKUP(BJ$3,'Inputs  Base0'!$C$210:$BJ$211,2)*'Inputs  Base0'!$H$120</f>
        <v>0</v>
      </c>
      <c r="BK76" s="89">
        <f>HLOOKUP(BK$3,'Inputs  Base0'!$C$210:$BJ$211,2)*'Inputs  Base0'!$H$120</f>
        <v>0</v>
      </c>
      <c r="BL76" s="89">
        <f>HLOOKUP(BL$3,'Inputs  Base0'!$C$210:$BJ$211,2)*'Inputs  Base0'!$H$120</f>
        <v>0</v>
      </c>
      <c r="BM76" s="89">
        <f>HLOOKUP(BM$3,'Inputs  Base0'!$C$210:$BJ$211,2)*'Inputs  Base0'!$H$120</f>
        <v>0</v>
      </c>
      <c r="BN76" s="89">
        <f>HLOOKUP(BN$3,'Inputs  Base0'!$C$210:$BJ$211,2)*'Inputs  Base0'!$H$120</f>
        <v>0</v>
      </c>
      <c r="BO76" s="89">
        <f>HLOOKUP(BO$3,'Inputs  Base0'!$C$210:$BJ$211,2)*'Inputs  Base0'!$H$120</f>
        <v>0</v>
      </c>
      <c r="BP76" s="89">
        <f>HLOOKUP(BP$3,'Inputs  Base0'!$C$210:$BJ$211,2)*'Inputs  Base0'!$H$120</f>
        <v>0</v>
      </c>
      <c r="BQ76" s="89">
        <f>HLOOKUP(BQ$3,'Inputs  Base0'!$C$210:$BJ$211,2)*'Inputs  Base0'!$H$120</f>
        <v>0</v>
      </c>
      <c r="BR76" s="89">
        <f>HLOOKUP(BR$3,'Inputs  Base0'!$C$210:$BJ$211,2)*'Inputs  Base0'!$H$120</f>
        <v>0</v>
      </c>
      <c r="BS76" s="89">
        <f>HLOOKUP(BS$3,'Inputs  Base0'!$C$210:$BJ$211,2)*'Inputs  Base0'!$H$120</f>
        <v>0</v>
      </c>
      <c r="BT76" s="89">
        <f>HLOOKUP(BT$3,'Inputs  Base0'!$C$210:$BJ$211,2)*'Inputs  Base0'!$H$120</f>
        <v>0</v>
      </c>
      <c r="BU76" s="89">
        <f>HLOOKUP(BU$3,'Inputs  Base0'!$C$210:$BJ$211,2)*'Inputs  Base0'!$H$120</f>
        <v>0</v>
      </c>
      <c r="BV76" s="89">
        <f>HLOOKUP(BV$3,'Inputs  Base0'!$C$210:$BJ$211,2)*'Inputs  Base0'!$H$120</f>
        <v>0</v>
      </c>
      <c r="BW76" s="89">
        <f>HLOOKUP(BW$3,'Inputs  Base0'!$C$210:$BJ$211,2)*'Inputs  Base0'!$H$120</f>
        <v>0</v>
      </c>
      <c r="BX76" s="89">
        <f>HLOOKUP(BX$3,'Inputs  Base0'!$C$210:$BJ$211,2)*'Inputs  Base0'!$H$120</f>
        <v>0</v>
      </c>
      <c r="BY76" s="89">
        <f>HLOOKUP(BY$3,'Inputs  Base0'!$C$210:$BJ$211,2)*'Inputs  Base0'!$H$120</f>
        <v>0</v>
      </c>
      <c r="BZ76" s="89">
        <f>HLOOKUP(BZ$3,'Inputs  Base0'!$C$210:$BJ$211,2)*'Inputs  Base0'!$H$120</f>
        <v>0</v>
      </c>
      <c r="CA76" s="89">
        <f>HLOOKUP(CA$3,'Inputs  Base0'!$C$210:$BJ$211,2)*'Inputs  Base0'!$H$120</f>
        <v>0</v>
      </c>
      <c r="CB76" s="89">
        <f>HLOOKUP(CB$3,'Inputs  Base0'!$C$210:$BJ$211,2)*'Inputs  Base0'!$H$120</f>
        <v>0</v>
      </c>
      <c r="CC76" s="89">
        <f>HLOOKUP(CC$3,'Inputs  Base0'!$C$210:$BJ$211,2)*'Inputs  Base0'!$H$120</f>
        <v>0</v>
      </c>
      <c r="CD76" s="89">
        <f>HLOOKUP(CD$3,'Inputs  Base0'!$C$210:$BJ$211,2)*'Inputs  Base0'!$H$120</f>
        <v>0</v>
      </c>
      <c r="CE76" s="89">
        <f>HLOOKUP(CE$3,'Inputs  Base0'!$C$210:$BJ$211,2)*'Inputs  Base0'!$H$120</f>
        <v>0</v>
      </c>
      <c r="CF76" s="89">
        <f>HLOOKUP(CF$3,'Inputs  Base0'!$C$210:$BJ$211,2)*'Inputs  Base0'!$H$120</f>
        <v>0</v>
      </c>
      <c r="CG76" s="89">
        <f>HLOOKUP(CG$3,'Inputs  Base0'!$C$210:$BJ$211,2)*'Inputs  Base0'!$H$120</f>
        <v>0</v>
      </c>
      <c r="CH76" s="89">
        <f>HLOOKUP(CH$3,'Inputs  Base0'!$C$210:$BJ$211,2)*'Inputs  Base0'!$H$120</f>
        <v>0</v>
      </c>
      <c r="CI76" s="89">
        <f>HLOOKUP(CI$3,'Inputs  Base0'!$C$210:$BJ$211,2)*'Inputs  Base0'!$H$120</f>
        <v>0</v>
      </c>
      <c r="CJ76" s="89">
        <f>HLOOKUP(CJ$3,'Inputs  Base0'!$C$210:$BJ$211,2)*'Inputs  Base0'!$H$120</f>
        <v>0</v>
      </c>
      <c r="CK76" s="89">
        <f>HLOOKUP(CK$3,'Inputs  Base0'!$C$210:$BJ$211,2)*'Inputs  Base0'!$H$120</f>
        <v>0</v>
      </c>
      <c r="CL76" s="89">
        <f>HLOOKUP(CL$3,'Inputs  Base0'!$C$210:$BJ$211,2)*'Inputs  Base0'!$H$120</f>
        <v>0</v>
      </c>
      <c r="CM76" s="89">
        <f>HLOOKUP(CM$3,'Inputs  Base0'!$C$210:$BJ$211,2)*'Inputs  Base0'!$H$120</f>
        <v>0</v>
      </c>
      <c r="CN76" s="89">
        <f>HLOOKUP(CN$3,'Inputs  Base0'!$C$210:$BJ$211,2)*'Inputs  Base0'!$H$120</f>
        <v>0</v>
      </c>
      <c r="CO76" s="89">
        <f>HLOOKUP(CO$3,'Inputs  Base0'!$C$210:$BJ$211,2)*'Inputs  Base0'!$H$120</f>
        <v>0</v>
      </c>
      <c r="CP76" s="89">
        <f>HLOOKUP(CP$3,'Inputs  Base0'!$C$210:$BJ$211,2)*'Inputs  Base0'!$H$120</f>
        <v>0</v>
      </c>
      <c r="CQ76" s="89">
        <f>HLOOKUP(CQ$3,'Inputs  Base0'!$C$210:$BJ$211,2)*'Inputs  Base0'!$H$120</f>
        <v>0</v>
      </c>
      <c r="CR76" s="89">
        <f>HLOOKUP(CR$3,'Inputs  Base0'!$C$210:$BJ$211,2)*'Inputs  Base0'!$H$120</f>
        <v>0</v>
      </c>
      <c r="CS76" s="89">
        <f>HLOOKUP(CS$3,'Inputs  Base0'!$C$210:$BJ$211,2)*'Inputs  Base0'!$H$120</f>
        <v>0</v>
      </c>
      <c r="CT76" s="89">
        <f>HLOOKUP(CT$3,'Inputs  Base0'!$C$210:$BJ$211,2)*'Inputs  Base0'!$H$120</f>
        <v>0</v>
      </c>
      <c r="CU76" s="89">
        <f>HLOOKUP(CU$3,'Inputs  Base0'!$C$210:$BJ$211,2)*'Inputs  Base0'!$H$120</f>
        <v>0</v>
      </c>
      <c r="CV76" s="89">
        <f>HLOOKUP(CV$3,'Inputs  Base0'!$C$210:$BJ$211,2)*'Inputs  Base0'!$H$120</f>
        <v>0</v>
      </c>
      <c r="CW76" s="89">
        <f>HLOOKUP(CW$3,'Inputs  Base0'!$C$210:$BJ$211,2)*'Inputs  Base0'!$H$120</f>
        <v>0</v>
      </c>
      <c r="CX76" s="89">
        <f>HLOOKUP(CX$3,'Inputs  Base0'!$C$210:$BJ$211,2)*'Inputs  Base0'!$H$120</f>
        <v>0</v>
      </c>
      <c r="CY76" s="89">
        <f>HLOOKUP(CY$3,'Inputs  Base0'!$C$210:$BJ$211,2)*'Inputs  Base0'!$H$120</f>
        <v>0</v>
      </c>
      <c r="CZ76" s="89">
        <f>HLOOKUP(CZ$3,'Inputs  Base0'!$C$210:$BJ$211,2)*'Inputs  Base0'!$H$120</f>
        <v>0</v>
      </c>
      <c r="DA76" s="89">
        <f>HLOOKUP(DA$3,'Inputs  Base0'!$C$210:$BJ$211,2)*'Inputs  Base0'!$H$120</f>
        <v>0</v>
      </c>
      <c r="DB76" s="89">
        <f>HLOOKUP(DB$3,'Inputs  Base0'!$C$210:$BJ$211,2)*'Inputs  Base0'!$H$120</f>
        <v>0</v>
      </c>
      <c r="DC76" s="89">
        <f>HLOOKUP(DC$3,'Inputs  Base0'!$C$210:$BJ$211,2)*'Inputs  Base0'!$H$120</f>
        <v>0</v>
      </c>
      <c r="DD76" s="89">
        <f>HLOOKUP(DD$3,'Inputs  Base0'!$C$210:$BJ$211,2)*'Inputs  Base0'!$H$120</f>
        <v>0</v>
      </c>
      <c r="DE76" s="89">
        <f>HLOOKUP(DE$3,'Inputs  Base0'!$C$210:$BJ$211,2)*'Inputs  Base0'!$H$120</f>
        <v>0</v>
      </c>
      <c r="DF76" s="89">
        <f>HLOOKUP(DF$3,'Inputs  Base0'!$C$210:$BJ$211,2)*'Inputs  Base0'!$H$120</f>
        <v>0</v>
      </c>
      <c r="DG76" s="89">
        <f>HLOOKUP(DG$3,'Inputs  Base0'!$C$210:$BJ$211,2)*'Inputs  Base0'!$H$120</f>
        <v>0</v>
      </c>
      <c r="DH76" s="89">
        <f>HLOOKUP(DH$3,'Inputs  Base0'!$C$210:$BJ$211,2)*'Inputs  Base0'!$H$120</f>
        <v>0</v>
      </c>
      <c r="DI76" s="89">
        <f>HLOOKUP(DI$3,'Inputs  Base0'!$C$210:$BJ$211,2)*'Inputs  Base0'!$H$120</f>
        <v>0</v>
      </c>
      <c r="DJ76" s="89">
        <f>HLOOKUP(DJ$3,'Inputs  Base0'!$C$210:$BJ$211,2)*'Inputs  Base0'!$H$120</f>
        <v>0</v>
      </c>
      <c r="DK76" s="89">
        <f>HLOOKUP(DK$3,'Inputs  Base0'!$C$210:$BJ$211,2)*'Inputs  Base0'!$H$120</f>
        <v>0</v>
      </c>
      <c r="DL76" s="89">
        <f>HLOOKUP(DL$3,'Inputs  Base0'!$C$210:$BJ$211,2)*'Inputs  Base0'!$H$120</f>
        <v>0</v>
      </c>
      <c r="DM76" s="89">
        <f>HLOOKUP(DM$3,'Inputs  Base0'!$C$210:$BJ$211,2)*'Inputs  Base0'!$H$120</f>
        <v>0</v>
      </c>
      <c r="DN76" s="89">
        <f>HLOOKUP(DN$3,'Inputs  Base0'!$C$210:$BJ$211,2)*'Inputs  Base0'!$H$120</f>
        <v>0</v>
      </c>
      <c r="DO76" s="89">
        <f>HLOOKUP(DO$3,'Inputs  Base0'!$C$210:$BJ$211,2)*'Inputs  Base0'!$H$120</f>
        <v>0</v>
      </c>
      <c r="DP76" s="89">
        <f>HLOOKUP(DP$3,'Inputs  Base0'!$C$210:$BJ$211,2)*'Inputs  Base0'!$H$120</f>
        <v>0</v>
      </c>
    </row>
    <row r="77" spans="1:120" s="189" customFormat="1" ht="14.25" hidden="1" outlineLevel="1">
      <c r="B77" s="190" t="str">
        <f>CONCATENATE('Inputs  Base0'!$A$355,'Inputs  Base0'!$B$120)</f>
        <v>posesión $ - Dptos POST ENTREGA</v>
      </c>
      <c r="C77" s="88">
        <f t="shared" si="26"/>
        <v>0</v>
      </c>
      <c r="D77" s="191"/>
      <c r="E77" s="191"/>
      <c r="F77" s="191"/>
      <c r="G77" s="191"/>
      <c r="H77" s="191"/>
      <c r="I77" s="191"/>
      <c r="J77" s="191"/>
      <c r="K77" s="191"/>
      <c r="L77" s="191"/>
      <c r="M77" s="191"/>
      <c r="N77" s="191"/>
      <c r="O77" s="191"/>
      <c r="P77" s="191"/>
      <c r="Q77" s="191"/>
      <c r="R77" s="191"/>
      <c r="S77" s="191"/>
      <c r="T77" s="191"/>
      <c r="U77" s="191"/>
      <c r="V77" s="191"/>
      <c r="W77" s="191"/>
      <c r="X77" s="191"/>
      <c r="Y77" s="191"/>
      <c r="Z77" s="191"/>
      <c r="AA77" s="191"/>
      <c r="AB77" s="191"/>
      <c r="AC77" s="89">
        <f>+IF(AC75='Inputs  Base0'!$G$120,'CF+EERR  Base0'!$C73*'Inputs  Base0'!$C$183,0)</f>
        <v>0</v>
      </c>
      <c r="AD77" s="89">
        <f>+IF(AD75='Inputs  Base0'!$G$120,'CF+EERR  Base0'!$C73*'Inputs  Base0'!$C$183,0)</f>
        <v>0</v>
      </c>
      <c r="AE77" s="89">
        <f>+IF(AE75='Inputs  Base0'!$G$120,'CF+EERR  Base0'!$C73*'Inputs  Base0'!$C$183,0)</f>
        <v>0</v>
      </c>
      <c r="AF77" s="89">
        <f>+IF(AF75='Inputs  Base0'!$G$120,'CF+EERR  Base0'!$C73*'Inputs  Base0'!$C$183,0)</f>
        <v>0</v>
      </c>
      <c r="AG77" s="89">
        <f>+IF(AG75='Inputs  Base0'!$G$120,'CF+EERR  Base0'!$C73*'Inputs  Base0'!$C$183,0)</f>
        <v>0</v>
      </c>
      <c r="AH77" s="89">
        <f>+IF(AH75='Inputs  Base0'!$G$120,'CF+EERR  Base0'!$C73*'Inputs  Base0'!$C$183,0)</f>
        <v>0</v>
      </c>
      <c r="AI77" s="89">
        <f>+IF(AI75='Inputs  Base0'!$G$120,'CF+EERR  Base0'!$C73*'Inputs  Base0'!$C$183,0)</f>
        <v>0</v>
      </c>
      <c r="AJ77" s="89">
        <f>+IF(AJ75='Inputs  Base0'!$G$120,'CF+EERR  Base0'!$C73*'Inputs  Base0'!$C$183,0)</f>
        <v>0</v>
      </c>
      <c r="AK77" s="89">
        <f>+IF(AK75='Inputs  Base0'!$G$120,'CF+EERR  Base0'!$C73*'Inputs  Base0'!$C$183,0)</f>
        <v>0</v>
      </c>
      <c r="AL77" s="89">
        <f>+IF(AL75='Inputs  Base0'!$G$120,'CF+EERR  Base0'!$C73*'Inputs  Base0'!$C$183,0)</f>
        <v>0</v>
      </c>
      <c r="AM77" s="89">
        <f>+IF(AM75='Inputs  Base0'!$G$120,'CF+EERR  Base0'!$C73*'Inputs  Base0'!$C$183,0)</f>
        <v>0</v>
      </c>
      <c r="AN77" s="89">
        <f>+IF(AN75='Inputs  Base0'!$G$120,'CF+EERR  Base0'!$C73*'Inputs  Base0'!$C$183,0)</f>
        <v>0</v>
      </c>
      <c r="AO77" s="89">
        <f>+IF(AO75='Inputs  Base0'!$G$120,'CF+EERR  Base0'!$C73*'Inputs  Base0'!$C$183,0)</f>
        <v>0</v>
      </c>
      <c r="AP77" s="89">
        <f>+IF(AP75='Inputs  Base0'!$G$120,'CF+EERR  Base0'!$C73*'Inputs  Base0'!$C$183,0)</f>
        <v>0</v>
      </c>
      <c r="AQ77" s="89">
        <f>+IF(AQ75='Inputs  Base0'!$G$120,'CF+EERR  Base0'!$C73*'Inputs  Base0'!$C$183,0)</f>
        <v>0</v>
      </c>
      <c r="AR77" s="89">
        <f>+IF(AR75='Inputs  Base0'!$G$120,'CF+EERR  Base0'!$C73*'Inputs  Base0'!$C$183,0)</f>
        <v>0</v>
      </c>
      <c r="AS77" s="89">
        <f>+IF(AS75='Inputs  Base0'!$G$120,'CF+EERR  Base0'!$C73*'Inputs  Base0'!$C$183,0)</f>
        <v>0</v>
      </c>
      <c r="AT77" s="89">
        <f>+IF(AT75='Inputs  Base0'!$G$120,'CF+EERR  Base0'!$C73*'Inputs  Base0'!$C$183,0)</f>
        <v>0</v>
      </c>
      <c r="AU77" s="89">
        <f>+IF(AU75='Inputs  Base0'!$G$120,'CF+EERR  Base0'!$C73*'Inputs  Base0'!$C$183,0)</f>
        <v>0</v>
      </c>
      <c r="AV77" s="89">
        <f>+IF(AV75='Inputs  Base0'!$G$120,'CF+EERR  Base0'!$C73*'Inputs  Base0'!$C$183,0)</f>
        <v>0</v>
      </c>
      <c r="AW77" s="89">
        <f>+IF(AW75='Inputs  Base0'!$G$120,'CF+EERR  Base0'!$C73*'Inputs  Base0'!$C$183,0)</f>
        <v>0</v>
      </c>
      <c r="AX77" s="89">
        <f>+IF(AX75='Inputs  Base0'!$G$120,'CF+EERR  Base0'!$C73*'Inputs  Base0'!$C$183,0)</f>
        <v>0</v>
      </c>
      <c r="AY77" s="89">
        <f>+IF(AY75='Inputs  Base0'!$G$120,'CF+EERR  Base0'!$C73*'Inputs  Base0'!$C$183,0)</f>
        <v>0</v>
      </c>
      <c r="AZ77" s="89">
        <f>+IF(AZ75='Inputs  Base0'!$G$120,'CF+EERR  Base0'!$C73*'Inputs  Base0'!$C$183,0)</f>
        <v>0</v>
      </c>
      <c r="BA77" s="89">
        <f>+IF(BA75='Inputs  Base0'!$G$120,'CF+EERR  Base0'!$C73*'Inputs  Base0'!$C$183,0)</f>
        <v>0</v>
      </c>
      <c r="BB77" s="89">
        <f>+IF(BB75='Inputs  Base0'!$G$120,'CF+EERR  Base0'!$C73*'Inputs  Base0'!$C$183,0)</f>
        <v>0</v>
      </c>
      <c r="BC77" s="89">
        <f>+IF(BC75='Inputs  Base0'!$G$120,'CF+EERR  Base0'!$C73*'Inputs  Base0'!$C$183,0)</f>
        <v>0</v>
      </c>
      <c r="BD77" s="89">
        <f>+IF(BD75='Inputs  Base0'!$G$120,'CF+EERR  Base0'!$C73*'Inputs  Base0'!$C$183,0)</f>
        <v>0</v>
      </c>
      <c r="BE77" s="89">
        <f>+IF(BE75='Inputs  Base0'!$G$120,'CF+EERR  Base0'!$C73*'Inputs  Base0'!$C$183,0)</f>
        <v>0</v>
      </c>
      <c r="BF77" s="89">
        <f>+IF(BF75='Inputs  Base0'!$G$120,'CF+EERR  Base0'!$C73*'Inputs  Base0'!$C$183,0)</f>
        <v>0</v>
      </c>
      <c r="BG77" s="89">
        <f>+IF(BG75='Inputs  Base0'!$G$120,'CF+EERR  Base0'!$C73*'Inputs  Base0'!$C$183,0)</f>
        <v>0</v>
      </c>
      <c r="BH77" s="89">
        <f>+IF(BH75='Inputs  Base0'!$G$120,'CF+EERR  Base0'!$C73*'Inputs  Base0'!$C$183,0)</f>
        <v>0</v>
      </c>
      <c r="BI77" s="89">
        <f>+IF(BI75='Inputs  Base0'!$G$120,'CF+EERR  Base0'!$C73*'Inputs  Base0'!$C$183,0)</f>
        <v>0</v>
      </c>
      <c r="BJ77" s="89">
        <f>+IF(BJ75='Inputs  Base0'!$G$120,'CF+EERR  Base0'!$C73*'Inputs  Base0'!$C$183,0)</f>
        <v>0</v>
      </c>
      <c r="BK77" s="89">
        <f>+IF(BK75='Inputs  Base0'!$G$120,'CF+EERR  Base0'!$C73*'Inputs  Base0'!$C$183,0)</f>
        <v>0</v>
      </c>
      <c r="BL77" s="89">
        <f>+IF(BL75='Inputs  Base0'!$G$120,'CF+EERR  Base0'!$C73*'Inputs  Base0'!$C$183,0)</f>
        <v>0</v>
      </c>
      <c r="BM77" s="89">
        <f>+IF(BM75='Inputs  Base0'!$G$120,'CF+EERR  Base0'!$C73*'Inputs  Base0'!$C$183,0)</f>
        <v>0</v>
      </c>
      <c r="BN77" s="89">
        <f>+IF(BN75='Inputs  Base0'!$G$120,'CF+EERR  Base0'!$C73*'Inputs  Base0'!$C$183,0)</f>
        <v>0</v>
      </c>
      <c r="BO77" s="89">
        <f>+IF(BO75='Inputs  Base0'!$G$120,'CF+EERR  Base0'!$C73*'Inputs  Base0'!$C$183,0)</f>
        <v>0</v>
      </c>
      <c r="BP77" s="89">
        <f>+IF(BP75='Inputs  Base0'!$G$120,'CF+EERR  Base0'!$C73*'Inputs  Base0'!$C$183,0)</f>
        <v>0</v>
      </c>
      <c r="BQ77" s="89">
        <f>+IF(BQ75='Inputs  Base0'!$G$120,'CF+EERR  Base0'!$C73*'Inputs  Base0'!$C$183,0)</f>
        <v>0</v>
      </c>
      <c r="BR77" s="89">
        <f>+IF(BR75='Inputs  Base0'!$G$120,'CF+EERR  Base0'!$C73*'Inputs  Base0'!$C$183,0)</f>
        <v>0</v>
      </c>
      <c r="BS77" s="89">
        <f>+IF(BS75='Inputs  Base0'!$G$120,'CF+EERR  Base0'!$C73*'Inputs  Base0'!$C$183,0)</f>
        <v>0</v>
      </c>
      <c r="BT77" s="89">
        <f>+IF(BT75='Inputs  Base0'!$G$120,'CF+EERR  Base0'!$C73*'Inputs  Base0'!$C$183,0)</f>
        <v>0</v>
      </c>
      <c r="BU77" s="89">
        <f>+IF(BU75='Inputs  Base0'!$G$120,'CF+EERR  Base0'!$C73*'Inputs  Base0'!$C$183,0)</f>
        <v>0</v>
      </c>
      <c r="BV77" s="89">
        <f>+IF(BV75='Inputs  Base0'!$G$120,'CF+EERR  Base0'!$C73*'Inputs  Base0'!$C$183,0)</f>
        <v>0</v>
      </c>
      <c r="BW77" s="89">
        <f>+IF(BW75='Inputs  Base0'!$G$120,'CF+EERR  Base0'!$C73*'Inputs  Base0'!$C$183,0)</f>
        <v>0</v>
      </c>
      <c r="BX77" s="89">
        <f>+IF(BX75='Inputs  Base0'!$G$120,'CF+EERR  Base0'!$C73*'Inputs  Base0'!$C$183,0)</f>
        <v>0</v>
      </c>
      <c r="BY77" s="89">
        <f>+IF(BY75='Inputs  Base0'!$G$120,'CF+EERR  Base0'!$C73*'Inputs  Base0'!$C$183,0)</f>
        <v>0</v>
      </c>
      <c r="BZ77" s="89">
        <f>+IF(BZ75='Inputs  Base0'!$G$120,'CF+EERR  Base0'!$C73*'Inputs  Base0'!$C$183,0)</f>
        <v>0</v>
      </c>
      <c r="CA77" s="89">
        <f>+IF(CA75='Inputs  Base0'!$G$120,'CF+EERR  Base0'!$C73*'Inputs  Base0'!$C$183,0)</f>
        <v>0</v>
      </c>
      <c r="CB77" s="89">
        <f>+IF(CB75='Inputs  Base0'!$G$120,'CF+EERR  Base0'!$C73*'Inputs  Base0'!$C$183,0)</f>
        <v>0</v>
      </c>
      <c r="CC77" s="89">
        <f>+IF(CC75='Inputs  Base0'!$G$120,'CF+EERR  Base0'!$C73*'Inputs  Base0'!$C$183,0)</f>
        <v>0</v>
      </c>
      <c r="CD77" s="89">
        <f>+IF(CD75='Inputs  Base0'!$G$120,'CF+EERR  Base0'!$C73*'Inputs  Base0'!$C$183,0)</f>
        <v>0</v>
      </c>
      <c r="CE77" s="89">
        <f>+IF(CE75='Inputs  Base0'!$G$120,'CF+EERR  Base0'!$C73*'Inputs  Base0'!$C$183,0)</f>
        <v>0</v>
      </c>
      <c r="CF77" s="89">
        <f>+IF(CF75='Inputs  Base0'!$G$120,'CF+EERR  Base0'!$C73*'Inputs  Base0'!$C$183,0)</f>
        <v>0</v>
      </c>
      <c r="CG77" s="89">
        <f>+IF(CG75='Inputs  Base0'!$G$120,'CF+EERR  Base0'!$C73*'Inputs  Base0'!$C$183,0)</f>
        <v>0</v>
      </c>
      <c r="CH77" s="89">
        <f>+IF(CH75='Inputs  Base0'!$G$120,'CF+EERR  Base0'!$C73*'Inputs  Base0'!$C$183,0)</f>
        <v>0</v>
      </c>
      <c r="CI77" s="89">
        <f>+IF(CI75='Inputs  Base0'!$G$120,'CF+EERR  Base0'!$C73*'Inputs  Base0'!$C$183,0)</f>
        <v>0</v>
      </c>
      <c r="CJ77" s="89">
        <f>+IF(CJ75='Inputs  Base0'!$G$120,'CF+EERR  Base0'!$C73*'Inputs  Base0'!$C$183,0)</f>
        <v>0</v>
      </c>
      <c r="CK77" s="89">
        <f>+IF(CK75='Inputs  Base0'!$G$120,'CF+EERR  Base0'!$C73*'Inputs  Base0'!$C$183,0)</f>
        <v>0</v>
      </c>
      <c r="CL77" s="89">
        <f>+IF(CL75='Inputs  Base0'!$G$120,'CF+EERR  Base0'!$C73*'Inputs  Base0'!$C$183,0)</f>
        <v>0</v>
      </c>
      <c r="CM77" s="89">
        <f>+IF(CM75='Inputs  Base0'!$G$120,'CF+EERR  Base0'!$C73*'Inputs  Base0'!$C$183,0)</f>
        <v>0</v>
      </c>
      <c r="CN77" s="89">
        <f>+IF(CN75='Inputs  Base0'!$G$120,'CF+EERR  Base0'!$C73*'Inputs  Base0'!$C$183,0)</f>
        <v>0</v>
      </c>
      <c r="CO77" s="89">
        <f>+IF(CO75='Inputs  Base0'!$G$120,'CF+EERR  Base0'!$C73*'Inputs  Base0'!$C$183,0)</f>
        <v>0</v>
      </c>
      <c r="CP77" s="89">
        <f>+IF(CP75='Inputs  Base0'!$G$120,'CF+EERR  Base0'!$C73*'Inputs  Base0'!$C$183,0)</f>
        <v>0</v>
      </c>
      <c r="CQ77" s="89">
        <f>+IF(CQ75='Inputs  Base0'!$G$120,'CF+EERR  Base0'!$C73*'Inputs  Base0'!$C$183,0)</f>
        <v>0</v>
      </c>
      <c r="CR77" s="89">
        <f>+IF(CR75='Inputs  Base0'!$G$120,'CF+EERR  Base0'!$C73*'Inputs  Base0'!$C$183,0)</f>
        <v>0</v>
      </c>
      <c r="CS77" s="89">
        <f>+IF(CS75='Inputs  Base0'!$G$120,'CF+EERR  Base0'!$C73*'Inputs  Base0'!$C$183,0)</f>
        <v>0</v>
      </c>
      <c r="CT77" s="89">
        <f>+IF(CT75='Inputs  Base0'!$G$120,'CF+EERR  Base0'!$C73*'Inputs  Base0'!$C$183,0)</f>
        <v>0</v>
      </c>
      <c r="CU77" s="89">
        <f>+IF(CU75='Inputs  Base0'!$G$120,'CF+EERR  Base0'!$C73*'Inputs  Base0'!$C$183,0)</f>
        <v>0</v>
      </c>
      <c r="CV77" s="89">
        <f>+IF(CV75='Inputs  Base0'!$G$120,'CF+EERR  Base0'!$C73*'Inputs  Base0'!$C$183,0)</f>
        <v>0</v>
      </c>
      <c r="CW77" s="89">
        <f>+IF(CW75='Inputs  Base0'!$G$120,'CF+EERR  Base0'!$C73*'Inputs  Base0'!$C$183,0)</f>
        <v>0</v>
      </c>
      <c r="CX77" s="89">
        <f>+IF(CX75='Inputs  Base0'!$G$120,'CF+EERR  Base0'!$C73*'Inputs  Base0'!$C$183,0)</f>
        <v>0</v>
      </c>
      <c r="CY77" s="89">
        <f>+IF(CY75='Inputs  Base0'!$G$120,'CF+EERR  Base0'!$C73*'Inputs  Base0'!$C$183,0)</f>
        <v>0</v>
      </c>
      <c r="CZ77" s="89">
        <f>+IF(CZ75='Inputs  Base0'!$G$120,'CF+EERR  Base0'!$C73*'Inputs  Base0'!$C$183,0)</f>
        <v>0</v>
      </c>
      <c r="DA77" s="89">
        <f>+IF(DA75='Inputs  Base0'!$G$120,'CF+EERR  Base0'!$C73*'Inputs  Base0'!$C$183,0)</f>
        <v>0</v>
      </c>
      <c r="DB77" s="89">
        <f>+IF(DB75='Inputs  Base0'!$G$120,'CF+EERR  Base0'!$C73*'Inputs  Base0'!$C$183,0)</f>
        <v>0</v>
      </c>
      <c r="DC77" s="89">
        <f>+IF(DC75='Inputs  Base0'!$G$120,'CF+EERR  Base0'!$C73*'Inputs  Base0'!$C$183,0)</f>
        <v>0</v>
      </c>
      <c r="DD77" s="89">
        <f>+IF(DD75='Inputs  Base0'!$G$120,'CF+EERR  Base0'!$C73*'Inputs  Base0'!$C$183,0)</f>
        <v>0</v>
      </c>
      <c r="DE77" s="89">
        <f>+IF(DE75='Inputs  Base0'!$G$120,'CF+EERR  Base0'!$C73*'Inputs  Base0'!$C$183,0)</f>
        <v>0</v>
      </c>
      <c r="DF77" s="89">
        <f>+IF(DF75='Inputs  Base0'!$G$120,'CF+EERR  Base0'!$C73*'Inputs  Base0'!$C$183,0)</f>
        <v>0</v>
      </c>
      <c r="DG77" s="89">
        <f>+IF(DG75='Inputs  Base0'!$G$120,'CF+EERR  Base0'!$C73*'Inputs  Base0'!$C$183,0)</f>
        <v>0</v>
      </c>
      <c r="DH77" s="89">
        <f>+IF(DH75='Inputs  Base0'!$G$120,'CF+EERR  Base0'!$C73*'Inputs  Base0'!$C$183,0)</f>
        <v>0</v>
      </c>
      <c r="DI77" s="89">
        <f>+IF(DI75='Inputs  Base0'!$G$120,'CF+EERR  Base0'!$C73*'Inputs  Base0'!$C$183,0)</f>
        <v>0</v>
      </c>
      <c r="DJ77" s="89">
        <f>+IF(DJ75='Inputs  Base0'!$G$120,'CF+EERR  Base0'!$C73*'Inputs  Base0'!$C$183,0)</f>
        <v>0</v>
      </c>
      <c r="DK77" s="89">
        <f>+IF(DK75='Inputs  Base0'!$G$120,'CF+EERR  Base0'!$C73*'Inputs  Base0'!$C$183,0)</f>
        <v>0</v>
      </c>
      <c r="DL77" s="89">
        <f>+IF(DL75='Inputs  Base0'!$G$120,'CF+EERR  Base0'!$C73*'Inputs  Base0'!$C$183,0)</f>
        <v>0</v>
      </c>
      <c r="DM77" s="89">
        <f>+IF(DM75='Inputs  Base0'!$G$120,'CF+EERR  Base0'!$C73*'Inputs  Base0'!$C$183,0)</f>
        <v>0</v>
      </c>
      <c r="DN77" s="89">
        <f>+IF(DN75='Inputs  Base0'!$G$120,'CF+EERR  Base0'!$C73*'Inputs  Base0'!$C$183,0)</f>
        <v>0</v>
      </c>
      <c r="DO77" s="89">
        <f>+IF(DO75='Inputs  Base0'!$G$120,'CF+EERR  Base0'!$C73*'Inputs  Base0'!$C$183,0)</f>
        <v>0</v>
      </c>
      <c r="DP77" s="89">
        <f>+IF(DP75='Inputs  Base0'!$G$120,'CF+EERR  Base0'!$C73*'Inputs  Base0'!$C$183,0)</f>
        <v>0</v>
      </c>
    </row>
    <row r="78" spans="1:120" s="189" customFormat="1" ht="14.25" hidden="1" outlineLevel="1">
      <c r="B78" s="262" t="str">
        <f>CONCATENATE('Inputs  Base0'!$A$356,'Inputs  Base0'!$B$120)</f>
        <v>financiamiento hipotecario $ - Dptos POST ENTREGA</v>
      </c>
      <c r="C78" s="263">
        <f t="shared" ca="1" si="26"/>
        <v>0</v>
      </c>
      <c r="D78" s="264"/>
      <c r="E78" s="264"/>
      <c r="F78" s="264"/>
      <c r="G78" s="264"/>
      <c r="H78" s="264"/>
      <c r="I78" s="264"/>
      <c r="J78" s="264"/>
      <c r="K78" s="264"/>
      <c r="L78" s="264"/>
      <c r="M78" s="264"/>
      <c r="N78" s="264"/>
      <c r="O78" s="264"/>
      <c r="P78" s="264"/>
      <c r="Q78" s="264"/>
      <c r="R78" s="264"/>
      <c r="S78" s="264"/>
      <c r="T78" s="264"/>
      <c r="U78" s="264"/>
      <c r="V78" s="264"/>
      <c r="W78" s="264"/>
      <c r="X78" s="264"/>
      <c r="Y78" s="264"/>
      <c r="Z78" s="264"/>
      <c r="AA78" s="264"/>
      <c r="AB78" s="264"/>
      <c r="AC78" s="265">
        <f ca="1">+SUM(OFFSET(AB75,0,0,1,-MIN('Inputs  Base0'!$C$185,AC$2)))*(IF($C$75=0,0,-PMT('Inputs  Base0'!$C$186/12,'Inputs  Base0'!$C$185,$C$73/$C$75*'Inputs  Base0'!$C$184)))</f>
        <v>0</v>
      </c>
      <c r="AD78" s="265">
        <f ca="1">+SUM(OFFSET(AC75,0,0,1,-MIN('Inputs  Base0'!$C$185,AD$2)))*(IF($C$75=0,0,-PMT('Inputs  Base0'!$C$186/12,'Inputs  Base0'!$C$185,$C$73/$C$75*'Inputs  Base0'!$C$184)))</f>
        <v>0</v>
      </c>
      <c r="AE78" s="265">
        <f ca="1">+SUM(OFFSET(AD75,0,0,1,-MIN('Inputs  Base0'!$C$185,AE$2)))*(IF($C$75=0,0,-PMT('Inputs  Base0'!$C$186/12,'Inputs  Base0'!$C$185,$C$73/$C$75*'Inputs  Base0'!$C$184)))</f>
        <v>0</v>
      </c>
      <c r="AF78" s="265">
        <f ca="1">+SUM(OFFSET(AE75,0,0,1,-MIN('Inputs  Base0'!$C$185,AF$2)))*(IF($C$75=0,0,-PMT('Inputs  Base0'!$C$186/12,'Inputs  Base0'!$C$185,$C$73/$C$75*'Inputs  Base0'!$C$184)))</f>
        <v>0</v>
      </c>
      <c r="AG78" s="265">
        <f ca="1">+SUM(OFFSET(AF75,0,0,1,-MIN('Inputs  Base0'!$C$185,AG$2)))*(IF($C$75=0,0,-PMT('Inputs  Base0'!$C$186/12,'Inputs  Base0'!$C$185,$C$73/$C$75*'Inputs  Base0'!$C$184)))</f>
        <v>0</v>
      </c>
      <c r="AH78" s="265">
        <f ca="1">+SUM(OFFSET(AG75,0,0,1,-MIN('Inputs  Base0'!$C$185,AH$2)))*(IF($C$75=0,0,-PMT('Inputs  Base0'!$C$186/12,'Inputs  Base0'!$C$185,$C$73/$C$75*'Inputs  Base0'!$C$184)))</f>
        <v>0</v>
      </c>
      <c r="AI78" s="265">
        <f ca="1">+SUM(OFFSET(AH75,0,0,1,-MIN('Inputs  Base0'!$C$185,AI$2)))*(IF($C$75=0,0,-PMT('Inputs  Base0'!$C$186/12,'Inputs  Base0'!$C$185,$C$73/$C$75*'Inputs  Base0'!$C$184)))</f>
        <v>0</v>
      </c>
      <c r="AJ78" s="265">
        <f ca="1">+SUM(OFFSET(AI75,0,0,1,-MIN('Inputs  Base0'!$C$185,AJ$2)))*(IF($C$75=0,0,-PMT('Inputs  Base0'!$C$186/12,'Inputs  Base0'!$C$185,$C$73/$C$75*'Inputs  Base0'!$C$184)))</f>
        <v>0</v>
      </c>
      <c r="AK78" s="265">
        <f ca="1">+SUM(OFFSET(AJ75,0,0,1,-MIN('Inputs  Base0'!$C$185,AK$2)))*(IF($C$75=0,0,-PMT('Inputs  Base0'!$C$186/12,'Inputs  Base0'!$C$185,$C$73/$C$75*'Inputs  Base0'!$C$184)))</f>
        <v>0</v>
      </c>
      <c r="AL78" s="265">
        <f ca="1">+SUM(OFFSET(AK75,0,0,1,-MIN('Inputs  Base0'!$C$185,AL$2)))*(IF($C$75=0,0,-PMT('Inputs  Base0'!$C$186/12,'Inputs  Base0'!$C$185,$C$73/$C$75*'Inputs  Base0'!$C$184)))</f>
        <v>0</v>
      </c>
      <c r="AM78" s="265">
        <f ca="1">+SUM(OFFSET(AL75,0,0,1,-MIN('Inputs  Base0'!$C$185,AM$2)))*(IF($C$75=0,0,-PMT('Inputs  Base0'!$C$186/12,'Inputs  Base0'!$C$185,$C$73/$C$75*'Inputs  Base0'!$C$184)))</f>
        <v>0</v>
      </c>
      <c r="AN78" s="265">
        <f ca="1">+SUM(OFFSET(AM75,0,0,1,-MIN('Inputs  Base0'!$C$185,AN$2)))*(IF($C$75=0,0,-PMT('Inputs  Base0'!$C$186/12,'Inputs  Base0'!$C$185,$C$73/$C$75*'Inputs  Base0'!$C$184)))</f>
        <v>0</v>
      </c>
      <c r="AO78" s="265">
        <f ca="1">+SUM(OFFSET(AN75,0,0,1,-MIN('Inputs  Base0'!$C$185,AO$2)))*(IF($C$75=0,0,-PMT('Inputs  Base0'!$C$186/12,'Inputs  Base0'!$C$185,$C$73/$C$75*'Inputs  Base0'!$C$184)))</f>
        <v>0</v>
      </c>
      <c r="AP78" s="265">
        <f ca="1">+SUM(OFFSET(AO75,0,0,1,-MIN('Inputs  Base0'!$C$185,AP$2)))*(IF($C$75=0,0,-PMT('Inputs  Base0'!$C$186/12,'Inputs  Base0'!$C$185,$C$73/$C$75*'Inputs  Base0'!$C$184)))</f>
        <v>0</v>
      </c>
      <c r="AQ78" s="265">
        <f ca="1">+SUM(OFFSET(AP75,0,0,1,-MIN('Inputs  Base0'!$C$185,AQ$2)))*(IF($C$75=0,0,-PMT('Inputs  Base0'!$C$186/12,'Inputs  Base0'!$C$185,$C$73/$C$75*'Inputs  Base0'!$C$184)))</f>
        <v>0</v>
      </c>
      <c r="AR78" s="265">
        <f ca="1">+SUM(OFFSET(AQ75,0,0,1,-MIN('Inputs  Base0'!$C$185,AR$2)))*(IF($C$75=0,0,-PMT('Inputs  Base0'!$C$186/12,'Inputs  Base0'!$C$185,$C$73/$C$75*'Inputs  Base0'!$C$184)))</f>
        <v>0</v>
      </c>
      <c r="AS78" s="265">
        <f ca="1">+SUM(OFFSET(AR75,0,0,1,-MIN('Inputs  Base0'!$C$185,AS$2)))*(IF($C$75=0,0,-PMT('Inputs  Base0'!$C$186/12,'Inputs  Base0'!$C$185,$C$73/$C$75*'Inputs  Base0'!$C$184)))</f>
        <v>0</v>
      </c>
      <c r="AT78" s="265">
        <f ca="1">+SUM(OFFSET(AS75,0,0,1,-MIN('Inputs  Base0'!$C$185,AT$2)))*(IF($C$75=0,0,-PMT('Inputs  Base0'!$C$186/12,'Inputs  Base0'!$C$185,$C$73/$C$75*'Inputs  Base0'!$C$184)))</f>
        <v>0</v>
      </c>
      <c r="AU78" s="265">
        <f ca="1">+SUM(OFFSET(AT75,0,0,1,-MIN('Inputs  Base0'!$C$185,AU$2)))*(IF($C$75=0,0,-PMT('Inputs  Base0'!$C$186/12,'Inputs  Base0'!$C$185,$C$73/$C$75*'Inputs  Base0'!$C$184)))</f>
        <v>0</v>
      </c>
      <c r="AV78" s="265">
        <f ca="1">+SUM(OFFSET(AU75,0,0,1,-MIN('Inputs  Base0'!$C$185,AV$2)))*(IF($C$75=0,0,-PMT('Inputs  Base0'!$C$186/12,'Inputs  Base0'!$C$185,$C$73/$C$75*'Inputs  Base0'!$C$184)))</f>
        <v>0</v>
      </c>
      <c r="AW78" s="265">
        <f ca="1">+SUM(OFFSET(AV75,0,0,1,-MIN('Inputs  Base0'!$C$185,AW$2)))*(IF($C$75=0,0,-PMT('Inputs  Base0'!$C$186/12,'Inputs  Base0'!$C$185,$C$73/$C$75*'Inputs  Base0'!$C$184)))</f>
        <v>0</v>
      </c>
      <c r="AX78" s="265">
        <f ca="1">+SUM(OFFSET(AW75,0,0,1,-MIN('Inputs  Base0'!$C$185,AX$2)))*(IF($C$75=0,0,-PMT('Inputs  Base0'!$C$186/12,'Inputs  Base0'!$C$185,$C$73/$C$75*'Inputs  Base0'!$C$184)))</f>
        <v>0</v>
      </c>
      <c r="AY78" s="265">
        <f ca="1">+SUM(OFFSET(AX75,0,0,1,-MIN('Inputs  Base0'!$C$185,AY$2)))*(IF($C$75=0,0,-PMT('Inputs  Base0'!$C$186/12,'Inputs  Base0'!$C$185,$C$73/$C$75*'Inputs  Base0'!$C$184)))</f>
        <v>0</v>
      </c>
      <c r="AZ78" s="265">
        <f ca="1">+SUM(OFFSET(AY75,0,0,1,-MIN('Inputs  Base0'!$C$185,AZ$2)))*(IF($C$75=0,0,-PMT('Inputs  Base0'!$C$186/12,'Inputs  Base0'!$C$185,$C$73/$C$75*'Inputs  Base0'!$C$184)))</f>
        <v>0</v>
      </c>
      <c r="BA78" s="265">
        <f ca="1">+SUM(OFFSET(AZ75,0,0,1,-MIN('Inputs  Base0'!$C$185,BA$2)))*(IF($C$75=0,0,-PMT('Inputs  Base0'!$C$186/12,'Inputs  Base0'!$C$185,$C$73/$C$75*'Inputs  Base0'!$C$184)))</f>
        <v>0</v>
      </c>
      <c r="BB78" s="265">
        <f ca="1">+SUM(OFFSET(BA75,0,0,1,-MIN('Inputs  Base0'!$C$185,BB$2)))*(IF($C$75=0,0,-PMT('Inputs  Base0'!$C$186/12,'Inputs  Base0'!$C$185,$C$73/$C$75*'Inputs  Base0'!$C$184)))</f>
        <v>0</v>
      </c>
      <c r="BC78" s="265">
        <f ca="1">+SUM(OFFSET(BB75,0,0,1,-MIN('Inputs  Base0'!$C$185,BC$2)))*(IF($C$75=0,0,-PMT('Inputs  Base0'!$C$186/12,'Inputs  Base0'!$C$185,$C$73/$C$75*'Inputs  Base0'!$C$184)))</f>
        <v>0</v>
      </c>
      <c r="BD78" s="265">
        <f ca="1">+SUM(OFFSET(BC75,0,0,1,-MIN('Inputs  Base0'!$C$185,BD$2)))*(IF($C$75=0,0,-PMT('Inputs  Base0'!$C$186/12,'Inputs  Base0'!$C$185,$C$73/$C$75*'Inputs  Base0'!$C$184)))</f>
        <v>0</v>
      </c>
      <c r="BE78" s="265">
        <f ca="1">+SUM(OFFSET(BD75,0,0,1,-MIN('Inputs  Base0'!$C$185,BE$2)))*(IF($C$75=0,0,-PMT('Inputs  Base0'!$C$186/12,'Inputs  Base0'!$C$185,$C$73/$C$75*'Inputs  Base0'!$C$184)))</f>
        <v>0</v>
      </c>
      <c r="BF78" s="265">
        <f ca="1">+SUM(OFFSET(BE75,0,0,1,-MIN('Inputs  Base0'!$C$185,BF$2)))*(IF($C$75=0,0,-PMT('Inputs  Base0'!$C$186/12,'Inputs  Base0'!$C$185,$C$73/$C$75*'Inputs  Base0'!$C$184)))</f>
        <v>0</v>
      </c>
      <c r="BG78" s="265">
        <f ca="1">+SUM(OFFSET(BF75,0,0,1,-MIN('Inputs  Base0'!$C$185,BG$2)))*(IF($C$75=0,0,-PMT('Inputs  Base0'!$C$186/12,'Inputs  Base0'!$C$185,$C$73/$C$75*'Inputs  Base0'!$C$184)))</f>
        <v>0</v>
      </c>
      <c r="BH78" s="265">
        <f ca="1">+SUM(OFFSET(BG75,0,0,1,-MIN('Inputs  Base0'!$C$185,BH$2)))*(IF($C$75=0,0,-PMT('Inputs  Base0'!$C$186/12,'Inputs  Base0'!$C$185,$C$73/$C$75*'Inputs  Base0'!$C$184)))</f>
        <v>0</v>
      </c>
      <c r="BI78" s="265">
        <f ca="1">+SUM(OFFSET(BH75,0,0,1,-MIN('Inputs  Base0'!$C$185,BI$2)))*(IF($C$75=0,0,-PMT('Inputs  Base0'!$C$186/12,'Inputs  Base0'!$C$185,$C$73/$C$75*'Inputs  Base0'!$C$184)))</f>
        <v>0</v>
      </c>
      <c r="BJ78" s="265">
        <f ca="1">+SUM(OFFSET(BI75,0,0,1,-MIN('Inputs  Base0'!$C$185,BJ$2)))*(IF($C$75=0,0,-PMT('Inputs  Base0'!$C$186/12,'Inputs  Base0'!$C$185,$C$73/$C$75*'Inputs  Base0'!$C$184)))</f>
        <v>0</v>
      </c>
      <c r="BK78" s="265">
        <f ca="1">+SUM(OFFSET(BJ75,0,0,1,-MIN('Inputs  Base0'!$C$185,BK$2)))*(IF($C$75=0,0,-PMT('Inputs  Base0'!$C$186/12,'Inputs  Base0'!$C$185,$C$73/$C$75*'Inputs  Base0'!$C$184)))</f>
        <v>0</v>
      </c>
      <c r="BL78" s="265">
        <f ca="1">+SUM(OFFSET(BK75,0,0,1,-MIN('Inputs  Base0'!$C$185,BL$2)))*(IF($C$75=0,0,-PMT('Inputs  Base0'!$C$186/12,'Inputs  Base0'!$C$185,$C$73/$C$75*'Inputs  Base0'!$C$184)))</f>
        <v>0</v>
      </c>
      <c r="BM78" s="265">
        <f ca="1">+SUM(OFFSET(BL75,0,0,1,-MIN('Inputs  Base0'!$C$185,BM$2)))*(IF($C$75=0,0,-PMT('Inputs  Base0'!$C$186/12,'Inputs  Base0'!$C$185,$C$73/$C$75*'Inputs  Base0'!$C$184)))</f>
        <v>0</v>
      </c>
      <c r="BN78" s="265">
        <f ca="1">+SUM(OFFSET(BM75,0,0,1,-MIN('Inputs  Base0'!$C$185,BN$2)))*(IF($C$75=0,0,-PMT('Inputs  Base0'!$C$186/12,'Inputs  Base0'!$C$185,$C$73/$C$75*'Inputs  Base0'!$C$184)))</f>
        <v>0</v>
      </c>
      <c r="BO78" s="265">
        <f ca="1">+SUM(OFFSET(BN75,0,0,1,-MIN('Inputs  Base0'!$C$185,BO$2)))*(IF($C$75=0,0,-PMT('Inputs  Base0'!$C$186/12,'Inputs  Base0'!$C$185,$C$73/$C$75*'Inputs  Base0'!$C$184)))</f>
        <v>0</v>
      </c>
      <c r="BP78" s="265">
        <f ca="1">+SUM(OFFSET(BO75,0,0,1,-MIN('Inputs  Base0'!$C$185,BP$2)))*(IF($C$75=0,0,-PMT('Inputs  Base0'!$C$186/12,'Inputs  Base0'!$C$185,$C$73/$C$75*'Inputs  Base0'!$C$184)))</f>
        <v>0</v>
      </c>
      <c r="BQ78" s="265">
        <f ca="1">+SUM(OFFSET(BP75,0,0,1,-MIN('Inputs  Base0'!$C$185,BQ$2)))*(IF($C$75=0,0,-PMT('Inputs  Base0'!$C$186/12,'Inputs  Base0'!$C$185,$C$73/$C$75*'Inputs  Base0'!$C$184)))</f>
        <v>0</v>
      </c>
      <c r="BR78" s="265">
        <f ca="1">+SUM(OFFSET(BQ75,0,0,1,-MIN('Inputs  Base0'!$C$185,BR$2)))*(IF($C$75=0,0,-PMT('Inputs  Base0'!$C$186/12,'Inputs  Base0'!$C$185,$C$73/$C$75*'Inputs  Base0'!$C$184)))</f>
        <v>0</v>
      </c>
      <c r="BS78" s="265">
        <f ca="1">+SUM(OFFSET(BR75,0,0,1,-MIN('Inputs  Base0'!$C$185,BS$2)))*(IF($C$75=0,0,-PMT('Inputs  Base0'!$C$186/12,'Inputs  Base0'!$C$185,$C$73/$C$75*'Inputs  Base0'!$C$184)))</f>
        <v>0</v>
      </c>
      <c r="BT78" s="265">
        <f ca="1">+SUM(OFFSET(BS75,0,0,1,-MIN('Inputs  Base0'!$C$185,BT$2)))*(IF($C$75=0,0,-PMT('Inputs  Base0'!$C$186/12,'Inputs  Base0'!$C$185,$C$73/$C$75*'Inputs  Base0'!$C$184)))</f>
        <v>0</v>
      </c>
      <c r="BU78" s="265">
        <f ca="1">+SUM(OFFSET(BT75,0,0,1,-MIN('Inputs  Base0'!$C$185,BU$2)))*(IF($C$75=0,0,-PMT('Inputs  Base0'!$C$186/12,'Inputs  Base0'!$C$185,$C$73/$C$75*'Inputs  Base0'!$C$184)))</f>
        <v>0</v>
      </c>
      <c r="BV78" s="265">
        <f ca="1">+SUM(OFFSET(BU75,0,0,1,-MIN('Inputs  Base0'!$C$185,BV$2)))*(IF($C$75=0,0,-PMT('Inputs  Base0'!$C$186/12,'Inputs  Base0'!$C$185,$C$73/$C$75*'Inputs  Base0'!$C$184)))</f>
        <v>0</v>
      </c>
      <c r="BW78" s="265">
        <f ca="1">+SUM(OFFSET(BV75,0,0,1,-MIN('Inputs  Base0'!$C$185,BW$2)))*(IF($C$75=0,0,-PMT('Inputs  Base0'!$C$186/12,'Inputs  Base0'!$C$185,$C$73/$C$75*'Inputs  Base0'!$C$184)))</f>
        <v>0</v>
      </c>
      <c r="BX78" s="265">
        <f ca="1">+SUM(OFFSET(BW75,0,0,1,-MIN('Inputs  Base0'!$C$185,BX$2)))*(IF($C$75=0,0,-PMT('Inputs  Base0'!$C$186/12,'Inputs  Base0'!$C$185,$C$73/$C$75*'Inputs  Base0'!$C$184)))</f>
        <v>0</v>
      </c>
      <c r="BY78" s="265">
        <f ca="1">+SUM(OFFSET(BX75,0,0,1,-MIN('Inputs  Base0'!$C$185,BY$2)))*(IF($C$75=0,0,-PMT('Inputs  Base0'!$C$186/12,'Inputs  Base0'!$C$185,$C$73/$C$75*'Inputs  Base0'!$C$184)))</f>
        <v>0</v>
      </c>
      <c r="BZ78" s="265">
        <f ca="1">+SUM(OFFSET(BY75,0,0,1,-MIN('Inputs  Base0'!$C$185,BZ$2)))*(IF($C$75=0,0,-PMT('Inputs  Base0'!$C$186/12,'Inputs  Base0'!$C$185,$C$73/$C$75*'Inputs  Base0'!$C$184)))</f>
        <v>0</v>
      </c>
      <c r="CA78" s="265">
        <f ca="1">+SUM(OFFSET(BZ75,0,0,1,-MIN('Inputs  Base0'!$C$185,CA$2)))*(IF($C$75=0,0,-PMT('Inputs  Base0'!$C$186/12,'Inputs  Base0'!$C$185,$C$73/$C$75*'Inputs  Base0'!$C$184)))</f>
        <v>0</v>
      </c>
      <c r="CB78" s="265">
        <f ca="1">+SUM(OFFSET(CA75,0,0,1,-MIN('Inputs  Base0'!$C$185,CB$2)))*(IF($C$75=0,0,-PMT('Inputs  Base0'!$C$186/12,'Inputs  Base0'!$C$185,$C$73/$C$75*'Inputs  Base0'!$C$184)))</f>
        <v>0</v>
      </c>
      <c r="CC78" s="265">
        <f ca="1">+SUM(OFFSET(CB75,0,0,1,-MIN('Inputs  Base0'!$C$185,CC$2)))*(IF($C$75=0,0,-PMT('Inputs  Base0'!$C$186/12,'Inputs  Base0'!$C$185,$C$73/$C$75*'Inputs  Base0'!$C$184)))</f>
        <v>0</v>
      </c>
      <c r="CD78" s="265">
        <f ca="1">+SUM(OFFSET(CC75,0,0,1,-MIN('Inputs  Base0'!$C$185,CD$2)))*(IF($C$75=0,0,-PMT('Inputs  Base0'!$C$186/12,'Inputs  Base0'!$C$185,$C$73/$C$75*'Inputs  Base0'!$C$184)))</f>
        <v>0</v>
      </c>
      <c r="CE78" s="265">
        <f ca="1">+SUM(OFFSET(CD75,0,0,1,-MIN('Inputs  Base0'!$C$185,CE$2)))*(IF($C$75=0,0,-PMT('Inputs  Base0'!$C$186/12,'Inputs  Base0'!$C$185,$C$73/$C$75*'Inputs  Base0'!$C$184)))</f>
        <v>0</v>
      </c>
      <c r="CF78" s="265">
        <f ca="1">+SUM(OFFSET(CE75,0,0,1,-MIN('Inputs  Base0'!$C$185,CF$2)))*(IF($C$75=0,0,-PMT('Inputs  Base0'!$C$186/12,'Inputs  Base0'!$C$185,$C$73/$C$75*'Inputs  Base0'!$C$184)))</f>
        <v>0</v>
      </c>
      <c r="CG78" s="265">
        <f ca="1">+SUM(OFFSET(CF75,0,0,1,-MIN('Inputs  Base0'!$C$185,CG$2)))*(IF($C$75=0,0,-PMT('Inputs  Base0'!$C$186/12,'Inputs  Base0'!$C$185,$C$73/$C$75*'Inputs  Base0'!$C$184)))</f>
        <v>0</v>
      </c>
      <c r="CH78" s="265">
        <f ca="1">+SUM(OFFSET(CG75,0,0,1,-MIN('Inputs  Base0'!$C$185,CH$2)))*(IF($C$75=0,0,-PMT('Inputs  Base0'!$C$186/12,'Inputs  Base0'!$C$185,$C$73/$C$75*'Inputs  Base0'!$C$184)))</f>
        <v>0</v>
      </c>
      <c r="CI78" s="265">
        <f ca="1">+SUM(OFFSET(CH75,0,0,1,-MIN('Inputs  Base0'!$C$185,CI$2)))*(IF($C$75=0,0,-PMT('Inputs  Base0'!$C$186/12,'Inputs  Base0'!$C$185,$C$73/$C$75*'Inputs  Base0'!$C$184)))</f>
        <v>0</v>
      </c>
      <c r="CJ78" s="265">
        <f ca="1">+SUM(OFFSET(CI75,0,0,1,-MIN('Inputs  Base0'!$C$185,CJ$2)))*(IF($C$75=0,0,-PMT('Inputs  Base0'!$C$186/12,'Inputs  Base0'!$C$185,$C$73/$C$75*'Inputs  Base0'!$C$184)))</f>
        <v>0</v>
      </c>
      <c r="CK78" s="265">
        <f ca="1">+SUM(OFFSET(CJ75,0,0,1,-MIN('Inputs  Base0'!$C$185,CK$2)))*(IF($C$75=0,0,-PMT('Inputs  Base0'!$C$186/12,'Inputs  Base0'!$C$185,$C$73/$C$75*'Inputs  Base0'!$C$184)))</f>
        <v>0</v>
      </c>
      <c r="CL78" s="265">
        <f ca="1">+SUM(OFFSET(CK75,0,0,1,-MIN('Inputs  Base0'!$C$185,CL$2)))*(IF($C$75=0,0,-PMT('Inputs  Base0'!$C$186/12,'Inputs  Base0'!$C$185,$C$73/$C$75*'Inputs  Base0'!$C$184)))</f>
        <v>0</v>
      </c>
      <c r="CM78" s="265">
        <f ca="1">+SUM(OFFSET(CL75,0,0,1,-MIN('Inputs  Base0'!$C$185,CM$2)))*(IF($C$75=0,0,-PMT('Inputs  Base0'!$C$186/12,'Inputs  Base0'!$C$185,$C$73/$C$75*'Inputs  Base0'!$C$184)))</f>
        <v>0</v>
      </c>
      <c r="CN78" s="265">
        <f ca="1">+SUM(OFFSET(CM75,0,0,1,-MIN('Inputs  Base0'!$C$185,CN$2)))*(IF($C$75=0,0,-PMT('Inputs  Base0'!$C$186/12,'Inputs  Base0'!$C$185,$C$73/$C$75*'Inputs  Base0'!$C$184)))</f>
        <v>0</v>
      </c>
      <c r="CO78" s="265">
        <f ca="1">+SUM(OFFSET(CN75,0,0,1,-MIN('Inputs  Base0'!$C$185,CO$2)))*(IF($C$75=0,0,-PMT('Inputs  Base0'!$C$186/12,'Inputs  Base0'!$C$185,$C$73/$C$75*'Inputs  Base0'!$C$184)))</f>
        <v>0</v>
      </c>
      <c r="CP78" s="265">
        <f ca="1">+SUM(OFFSET(CO75,0,0,1,-MIN('Inputs  Base0'!$C$185,CP$2)))*(IF($C$75=0,0,-PMT('Inputs  Base0'!$C$186/12,'Inputs  Base0'!$C$185,$C$73/$C$75*'Inputs  Base0'!$C$184)))</f>
        <v>0</v>
      </c>
      <c r="CQ78" s="265">
        <f ca="1">+SUM(OFFSET(CP75,0,0,1,-MIN('Inputs  Base0'!$C$185,CQ$2)))*(IF($C$75=0,0,-PMT('Inputs  Base0'!$C$186/12,'Inputs  Base0'!$C$185,$C$73/$C$75*'Inputs  Base0'!$C$184)))</f>
        <v>0</v>
      </c>
      <c r="CR78" s="265">
        <f ca="1">+SUM(OFFSET(CQ75,0,0,1,-MIN('Inputs  Base0'!$C$185,CR$2)))*(IF($C$75=0,0,-PMT('Inputs  Base0'!$C$186/12,'Inputs  Base0'!$C$185,$C$73/$C$75*'Inputs  Base0'!$C$184)))</f>
        <v>0</v>
      </c>
      <c r="CS78" s="265">
        <f ca="1">+SUM(OFFSET(CR75,0,0,1,-MIN('Inputs  Base0'!$C$185,CS$2)))*(IF($C$75=0,0,-PMT('Inputs  Base0'!$C$186/12,'Inputs  Base0'!$C$185,$C$73/$C$75*'Inputs  Base0'!$C$184)))</f>
        <v>0</v>
      </c>
      <c r="CT78" s="265">
        <f ca="1">+SUM(OFFSET(CS75,0,0,1,-MIN('Inputs  Base0'!$C$185,CT$2)))*(IF($C$75=0,0,-PMT('Inputs  Base0'!$C$186/12,'Inputs  Base0'!$C$185,$C$73/$C$75*'Inputs  Base0'!$C$184)))</f>
        <v>0</v>
      </c>
      <c r="CU78" s="265">
        <f ca="1">+SUM(OFFSET(CT75,0,0,1,-MIN('Inputs  Base0'!$C$185,CU$2)))*(IF($C$75=0,0,-PMT('Inputs  Base0'!$C$186/12,'Inputs  Base0'!$C$185,$C$73/$C$75*'Inputs  Base0'!$C$184)))</f>
        <v>0</v>
      </c>
      <c r="CV78" s="265">
        <f ca="1">+SUM(OFFSET(CU75,0,0,1,-MIN('Inputs  Base0'!$C$185,CV$2)))*(IF($C$75=0,0,-PMT('Inputs  Base0'!$C$186/12,'Inputs  Base0'!$C$185,$C$73/$C$75*'Inputs  Base0'!$C$184)))</f>
        <v>0</v>
      </c>
      <c r="CW78" s="265">
        <f ca="1">+SUM(OFFSET(CV75,0,0,1,-MIN('Inputs  Base0'!$C$185,CW$2)))*(IF($C$75=0,0,-PMT('Inputs  Base0'!$C$186/12,'Inputs  Base0'!$C$185,$C$73/$C$75*'Inputs  Base0'!$C$184)))</f>
        <v>0</v>
      </c>
      <c r="CX78" s="265">
        <f ca="1">+SUM(OFFSET(CW75,0,0,1,-MIN('Inputs  Base0'!$C$185,CX$2)))*(IF($C$75=0,0,-PMT('Inputs  Base0'!$C$186/12,'Inputs  Base0'!$C$185,$C$73/$C$75*'Inputs  Base0'!$C$184)))</f>
        <v>0</v>
      </c>
      <c r="CY78" s="265">
        <f ca="1">+SUM(OFFSET(CX75,0,0,1,-MIN('Inputs  Base0'!$C$185,CY$2)))*(IF($C$75=0,0,-PMT('Inputs  Base0'!$C$186/12,'Inputs  Base0'!$C$185,$C$73/$C$75*'Inputs  Base0'!$C$184)))</f>
        <v>0</v>
      </c>
      <c r="CZ78" s="265">
        <f ca="1">+SUM(OFFSET(CY75,0,0,1,-MIN('Inputs  Base0'!$C$185,CZ$2)))*(IF($C$75=0,0,-PMT('Inputs  Base0'!$C$186/12,'Inputs  Base0'!$C$185,$C$73/$C$75*'Inputs  Base0'!$C$184)))</f>
        <v>0</v>
      </c>
      <c r="DA78" s="265">
        <f ca="1">+SUM(OFFSET(CZ75,0,0,1,-MIN('Inputs  Base0'!$C$185,DA$2)))*(IF($C$75=0,0,-PMT('Inputs  Base0'!$C$186/12,'Inputs  Base0'!$C$185,$C$73/$C$75*'Inputs  Base0'!$C$184)))</f>
        <v>0</v>
      </c>
      <c r="DB78" s="265">
        <f ca="1">+SUM(OFFSET(DA75,0,0,1,-MIN('Inputs  Base0'!$C$185,DB$2)))*(IF($C$75=0,0,-PMT('Inputs  Base0'!$C$186/12,'Inputs  Base0'!$C$185,$C$73/$C$75*'Inputs  Base0'!$C$184)))</f>
        <v>0</v>
      </c>
      <c r="DC78" s="265">
        <f ca="1">+SUM(OFFSET(DB75,0,0,1,-MIN('Inputs  Base0'!$C$185,DC$2)))*(IF($C$75=0,0,-PMT('Inputs  Base0'!$C$186/12,'Inputs  Base0'!$C$185,$C$73/$C$75*'Inputs  Base0'!$C$184)))</f>
        <v>0</v>
      </c>
      <c r="DD78" s="265">
        <f ca="1">+SUM(OFFSET(DC75,0,0,1,-MIN('Inputs  Base0'!$C$185,DD$2)))*(IF($C$75=0,0,-PMT('Inputs  Base0'!$C$186/12,'Inputs  Base0'!$C$185,$C$73/$C$75*'Inputs  Base0'!$C$184)))</f>
        <v>0</v>
      </c>
      <c r="DE78" s="265">
        <f ca="1">+SUM(OFFSET(DD75,0,0,1,-MIN('Inputs  Base0'!$C$185,DE$2)))*(IF($C$75=0,0,-PMT('Inputs  Base0'!$C$186/12,'Inputs  Base0'!$C$185,$C$73/$C$75*'Inputs  Base0'!$C$184)))</f>
        <v>0</v>
      </c>
      <c r="DF78" s="265">
        <f ca="1">+SUM(OFFSET(DE75,0,0,1,-MIN('Inputs  Base0'!$C$185,DF$2)))*(IF($C$75=0,0,-PMT('Inputs  Base0'!$C$186/12,'Inputs  Base0'!$C$185,$C$73/$C$75*'Inputs  Base0'!$C$184)))</f>
        <v>0</v>
      </c>
      <c r="DG78" s="265">
        <f ca="1">+SUM(OFFSET(DF75,0,0,1,-MIN('Inputs  Base0'!$C$185,DG$2)))*(IF($C$75=0,0,-PMT('Inputs  Base0'!$C$186/12,'Inputs  Base0'!$C$185,$C$73/$C$75*'Inputs  Base0'!$C$184)))</f>
        <v>0</v>
      </c>
      <c r="DH78" s="265">
        <f ca="1">+SUM(OFFSET(DG75,0,0,1,-MIN('Inputs  Base0'!$C$185,DH$2)))*(IF($C$75=0,0,-PMT('Inputs  Base0'!$C$186/12,'Inputs  Base0'!$C$185,$C$73/$C$75*'Inputs  Base0'!$C$184)))</f>
        <v>0</v>
      </c>
      <c r="DI78" s="265">
        <f ca="1">+SUM(OFFSET(DH75,0,0,1,-MIN('Inputs  Base0'!$C$185,DI$2)))*(IF($C$75=0,0,-PMT('Inputs  Base0'!$C$186/12,'Inputs  Base0'!$C$185,$C$73/$C$75*'Inputs  Base0'!$C$184)))</f>
        <v>0</v>
      </c>
      <c r="DJ78" s="265">
        <f ca="1">+SUM(OFFSET(DI75,0,0,1,-MIN('Inputs  Base0'!$C$185,DJ$2)))*(IF($C$75=0,0,-PMT('Inputs  Base0'!$C$186/12,'Inputs  Base0'!$C$185,$C$73/$C$75*'Inputs  Base0'!$C$184)))</f>
        <v>0</v>
      </c>
      <c r="DK78" s="265">
        <f ca="1">+SUM(OFFSET(DJ75,0,0,1,-MIN('Inputs  Base0'!$C$185,DK$2)))*(IF($C$75=0,0,-PMT('Inputs  Base0'!$C$186/12,'Inputs  Base0'!$C$185,$C$73/$C$75*'Inputs  Base0'!$C$184)))</f>
        <v>0</v>
      </c>
      <c r="DL78" s="265">
        <f ca="1">+SUM(OFFSET(DK75,0,0,1,-MIN('Inputs  Base0'!$C$185,DL$2)))*(IF($C$75=0,0,-PMT('Inputs  Base0'!$C$186/12,'Inputs  Base0'!$C$185,$C$73/$C$75*'Inputs  Base0'!$C$184)))</f>
        <v>0</v>
      </c>
      <c r="DM78" s="265">
        <f ca="1">+SUM(OFFSET(DL75,0,0,1,-MIN('Inputs  Base0'!$C$185,DM$2)))*(IF($C$75=0,0,-PMT('Inputs  Base0'!$C$186/12,'Inputs  Base0'!$C$185,$C$73/$C$75*'Inputs  Base0'!$C$184)))</f>
        <v>0</v>
      </c>
      <c r="DN78" s="265">
        <f ca="1">+SUM(OFFSET(DM75,0,0,1,-MIN('Inputs  Base0'!$C$185,DN$2)))*(IF($C$75=0,0,-PMT('Inputs  Base0'!$C$186/12,'Inputs  Base0'!$C$185,$C$73/$C$75*'Inputs  Base0'!$C$184)))</f>
        <v>0</v>
      </c>
      <c r="DO78" s="265">
        <f ca="1">+SUM(OFFSET(DN75,0,0,1,-MIN('Inputs  Base0'!$C$185,DO$2)))*(IF($C$75=0,0,-PMT('Inputs  Base0'!$C$186/12,'Inputs  Base0'!$C$185,$C$73/$C$75*'Inputs  Base0'!$C$184)))</f>
        <v>0</v>
      </c>
      <c r="DP78" s="265">
        <f ca="1">+SUM(OFFSET(DO75,0,0,1,-MIN('Inputs  Base0'!$C$185,DP$2)))*(IF($C$75=0,0,-PMT('Inputs  Base0'!$C$186/12,'Inputs  Base0'!$C$185,$C$73/$C$75*'Inputs  Base0'!$C$184)))</f>
        <v>0</v>
      </c>
    </row>
    <row r="79" spans="1:120" s="189" customFormat="1" ht="14.25" collapsed="1">
      <c r="B79" s="190" t="str">
        <f>CONCATENATE('Inputs  Base0'!$A$357,'Inputs  Base0'!$B$120)</f>
        <v>Ingreso Total - Dptos POST ENTREGA</v>
      </c>
      <c r="C79" s="88">
        <f t="shared" ca="1" si="26"/>
        <v>0</v>
      </c>
      <c r="D79" s="191"/>
      <c r="E79" s="191"/>
      <c r="F79" s="191"/>
      <c r="G79" s="191"/>
      <c r="H79" s="191"/>
      <c r="I79" s="191"/>
      <c r="J79" s="191"/>
      <c r="K79" s="191"/>
      <c r="L79" s="191"/>
      <c r="M79" s="191"/>
      <c r="N79" s="191"/>
      <c r="O79" s="191"/>
      <c r="P79" s="191"/>
      <c r="Q79" s="191"/>
      <c r="R79" s="191"/>
      <c r="S79" s="191"/>
      <c r="T79" s="191"/>
      <c r="U79" s="191"/>
      <c r="V79" s="191"/>
      <c r="W79" s="191"/>
      <c r="X79" s="191"/>
      <c r="Y79" s="191"/>
      <c r="Z79" s="191"/>
      <c r="AA79" s="191"/>
      <c r="AB79" s="191"/>
      <c r="AC79" s="89">
        <f ca="1">AC77+AC78</f>
        <v>0</v>
      </c>
      <c r="AD79" s="89">
        <f t="shared" ref="AD79:CO79" ca="1" si="29">AD77+AD78</f>
        <v>0</v>
      </c>
      <c r="AE79" s="89">
        <f t="shared" ca="1" si="29"/>
        <v>0</v>
      </c>
      <c r="AF79" s="89">
        <f t="shared" ca="1" si="29"/>
        <v>0</v>
      </c>
      <c r="AG79" s="89">
        <f t="shared" ca="1" si="29"/>
        <v>0</v>
      </c>
      <c r="AH79" s="89">
        <f t="shared" ca="1" si="29"/>
        <v>0</v>
      </c>
      <c r="AI79" s="89">
        <f t="shared" ca="1" si="29"/>
        <v>0</v>
      </c>
      <c r="AJ79" s="89">
        <f t="shared" ca="1" si="29"/>
        <v>0</v>
      </c>
      <c r="AK79" s="89">
        <f t="shared" ca="1" si="29"/>
        <v>0</v>
      </c>
      <c r="AL79" s="89">
        <f t="shared" ca="1" si="29"/>
        <v>0</v>
      </c>
      <c r="AM79" s="89">
        <f t="shared" ca="1" si="29"/>
        <v>0</v>
      </c>
      <c r="AN79" s="89">
        <f t="shared" ca="1" si="29"/>
        <v>0</v>
      </c>
      <c r="AO79" s="89">
        <f t="shared" ca="1" si="29"/>
        <v>0</v>
      </c>
      <c r="AP79" s="89">
        <f t="shared" ca="1" si="29"/>
        <v>0</v>
      </c>
      <c r="AQ79" s="89">
        <f t="shared" ca="1" si="29"/>
        <v>0</v>
      </c>
      <c r="AR79" s="89">
        <f t="shared" ca="1" si="29"/>
        <v>0</v>
      </c>
      <c r="AS79" s="89">
        <f t="shared" ca="1" si="29"/>
        <v>0</v>
      </c>
      <c r="AT79" s="89">
        <f t="shared" ca="1" si="29"/>
        <v>0</v>
      </c>
      <c r="AU79" s="89">
        <f t="shared" ca="1" si="29"/>
        <v>0</v>
      </c>
      <c r="AV79" s="89">
        <f t="shared" ca="1" si="29"/>
        <v>0</v>
      </c>
      <c r="AW79" s="89">
        <f t="shared" ca="1" si="29"/>
        <v>0</v>
      </c>
      <c r="AX79" s="89">
        <f t="shared" ca="1" si="29"/>
        <v>0</v>
      </c>
      <c r="AY79" s="89">
        <f t="shared" ca="1" si="29"/>
        <v>0</v>
      </c>
      <c r="AZ79" s="89">
        <f t="shared" ca="1" si="29"/>
        <v>0</v>
      </c>
      <c r="BA79" s="89">
        <f t="shared" ca="1" si="29"/>
        <v>0</v>
      </c>
      <c r="BB79" s="89">
        <f t="shared" ca="1" si="29"/>
        <v>0</v>
      </c>
      <c r="BC79" s="89">
        <f t="shared" ca="1" si="29"/>
        <v>0</v>
      </c>
      <c r="BD79" s="89">
        <f t="shared" ca="1" si="29"/>
        <v>0</v>
      </c>
      <c r="BE79" s="89">
        <f t="shared" ca="1" si="29"/>
        <v>0</v>
      </c>
      <c r="BF79" s="89">
        <f t="shared" ca="1" si="29"/>
        <v>0</v>
      </c>
      <c r="BG79" s="89">
        <f t="shared" ca="1" si="29"/>
        <v>0</v>
      </c>
      <c r="BH79" s="89">
        <f t="shared" ca="1" si="29"/>
        <v>0</v>
      </c>
      <c r="BI79" s="89">
        <f t="shared" ca="1" si="29"/>
        <v>0</v>
      </c>
      <c r="BJ79" s="89">
        <f t="shared" ca="1" si="29"/>
        <v>0</v>
      </c>
      <c r="BK79" s="89">
        <f t="shared" ca="1" si="29"/>
        <v>0</v>
      </c>
      <c r="BL79" s="89">
        <f t="shared" ca="1" si="29"/>
        <v>0</v>
      </c>
      <c r="BM79" s="89">
        <f t="shared" ca="1" si="29"/>
        <v>0</v>
      </c>
      <c r="BN79" s="89">
        <f t="shared" ca="1" si="29"/>
        <v>0</v>
      </c>
      <c r="BO79" s="89">
        <f t="shared" ca="1" si="29"/>
        <v>0</v>
      </c>
      <c r="BP79" s="89">
        <f t="shared" ca="1" si="29"/>
        <v>0</v>
      </c>
      <c r="BQ79" s="89">
        <f t="shared" ca="1" si="29"/>
        <v>0</v>
      </c>
      <c r="BR79" s="89">
        <f t="shared" ca="1" si="29"/>
        <v>0</v>
      </c>
      <c r="BS79" s="89">
        <f t="shared" ca="1" si="29"/>
        <v>0</v>
      </c>
      <c r="BT79" s="89">
        <f t="shared" ca="1" si="29"/>
        <v>0</v>
      </c>
      <c r="BU79" s="89">
        <f t="shared" ca="1" si="29"/>
        <v>0</v>
      </c>
      <c r="BV79" s="89">
        <f t="shared" ca="1" si="29"/>
        <v>0</v>
      </c>
      <c r="BW79" s="89">
        <f t="shared" ca="1" si="29"/>
        <v>0</v>
      </c>
      <c r="BX79" s="89">
        <f t="shared" ca="1" si="29"/>
        <v>0</v>
      </c>
      <c r="BY79" s="89">
        <f t="shared" ca="1" si="29"/>
        <v>0</v>
      </c>
      <c r="BZ79" s="89">
        <f t="shared" ca="1" si="29"/>
        <v>0</v>
      </c>
      <c r="CA79" s="89">
        <f t="shared" ca="1" si="29"/>
        <v>0</v>
      </c>
      <c r="CB79" s="89">
        <f t="shared" ca="1" si="29"/>
        <v>0</v>
      </c>
      <c r="CC79" s="89">
        <f t="shared" ca="1" si="29"/>
        <v>0</v>
      </c>
      <c r="CD79" s="89">
        <f t="shared" ca="1" si="29"/>
        <v>0</v>
      </c>
      <c r="CE79" s="89">
        <f t="shared" ca="1" si="29"/>
        <v>0</v>
      </c>
      <c r="CF79" s="89">
        <f t="shared" ca="1" si="29"/>
        <v>0</v>
      </c>
      <c r="CG79" s="89">
        <f t="shared" ca="1" si="29"/>
        <v>0</v>
      </c>
      <c r="CH79" s="89">
        <f t="shared" ca="1" si="29"/>
        <v>0</v>
      </c>
      <c r="CI79" s="89">
        <f t="shared" ca="1" si="29"/>
        <v>0</v>
      </c>
      <c r="CJ79" s="89">
        <f t="shared" ca="1" si="29"/>
        <v>0</v>
      </c>
      <c r="CK79" s="89">
        <f t="shared" ca="1" si="29"/>
        <v>0</v>
      </c>
      <c r="CL79" s="89">
        <f t="shared" ca="1" si="29"/>
        <v>0</v>
      </c>
      <c r="CM79" s="89">
        <f t="shared" ca="1" si="29"/>
        <v>0</v>
      </c>
      <c r="CN79" s="89">
        <f t="shared" ca="1" si="29"/>
        <v>0</v>
      </c>
      <c r="CO79" s="89">
        <f t="shared" ca="1" si="29"/>
        <v>0</v>
      </c>
      <c r="CP79" s="89">
        <f t="shared" ref="CP79:DP79" ca="1" si="30">CP77+CP78</f>
        <v>0</v>
      </c>
      <c r="CQ79" s="89">
        <f t="shared" ca="1" si="30"/>
        <v>0</v>
      </c>
      <c r="CR79" s="89">
        <f t="shared" ca="1" si="30"/>
        <v>0</v>
      </c>
      <c r="CS79" s="89">
        <f t="shared" ca="1" si="30"/>
        <v>0</v>
      </c>
      <c r="CT79" s="89">
        <f t="shared" ca="1" si="30"/>
        <v>0</v>
      </c>
      <c r="CU79" s="89">
        <f t="shared" ca="1" si="30"/>
        <v>0</v>
      </c>
      <c r="CV79" s="89">
        <f t="shared" ca="1" si="30"/>
        <v>0</v>
      </c>
      <c r="CW79" s="89">
        <f t="shared" ca="1" si="30"/>
        <v>0</v>
      </c>
      <c r="CX79" s="89">
        <f t="shared" ca="1" si="30"/>
        <v>0</v>
      </c>
      <c r="CY79" s="89">
        <f t="shared" ca="1" si="30"/>
        <v>0</v>
      </c>
      <c r="CZ79" s="89">
        <f t="shared" ca="1" si="30"/>
        <v>0</v>
      </c>
      <c r="DA79" s="89">
        <f t="shared" ca="1" si="30"/>
        <v>0</v>
      </c>
      <c r="DB79" s="89">
        <f t="shared" ca="1" si="30"/>
        <v>0</v>
      </c>
      <c r="DC79" s="89">
        <f t="shared" ca="1" si="30"/>
        <v>0</v>
      </c>
      <c r="DD79" s="89">
        <f t="shared" ca="1" si="30"/>
        <v>0</v>
      </c>
      <c r="DE79" s="89">
        <f t="shared" ca="1" si="30"/>
        <v>0</v>
      </c>
      <c r="DF79" s="89">
        <f t="shared" ca="1" si="30"/>
        <v>0</v>
      </c>
      <c r="DG79" s="89">
        <f t="shared" ca="1" si="30"/>
        <v>0</v>
      </c>
      <c r="DH79" s="89">
        <f t="shared" ca="1" si="30"/>
        <v>0</v>
      </c>
      <c r="DI79" s="89">
        <f t="shared" ca="1" si="30"/>
        <v>0</v>
      </c>
      <c r="DJ79" s="89">
        <f t="shared" ca="1" si="30"/>
        <v>0</v>
      </c>
      <c r="DK79" s="89">
        <f t="shared" ca="1" si="30"/>
        <v>0</v>
      </c>
      <c r="DL79" s="89">
        <f t="shared" ca="1" si="30"/>
        <v>0</v>
      </c>
      <c r="DM79" s="89">
        <f t="shared" ca="1" si="30"/>
        <v>0</v>
      </c>
      <c r="DN79" s="89">
        <f t="shared" ca="1" si="30"/>
        <v>0</v>
      </c>
      <c r="DO79" s="89">
        <f t="shared" ca="1" si="30"/>
        <v>0</v>
      </c>
      <c r="DP79" s="89">
        <f t="shared" ca="1" si="30"/>
        <v>0</v>
      </c>
    </row>
    <row r="80" spans="1:120" s="44" customFormat="1">
      <c r="C80" s="276"/>
      <c r="D80" s="277"/>
      <c r="E80" s="277"/>
      <c r="F80" s="277"/>
      <c r="G80" s="277"/>
      <c r="H80" s="277"/>
      <c r="I80" s="277"/>
      <c r="J80" s="277"/>
      <c r="K80" s="277"/>
      <c r="L80" s="277"/>
      <c r="M80" s="277"/>
      <c r="N80" s="277"/>
      <c r="O80" s="277"/>
      <c r="P80" s="277"/>
      <c r="Q80" s="277"/>
      <c r="R80" s="277"/>
      <c r="S80" s="277"/>
      <c r="T80" s="277"/>
      <c r="U80" s="277"/>
      <c r="V80" s="277"/>
      <c r="W80" s="277"/>
      <c r="X80" s="277"/>
      <c r="Y80" s="277"/>
      <c r="Z80" s="277"/>
      <c r="AA80" s="277"/>
      <c r="AB80" s="277"/>
      <c r="AC80" s="89"/>
      <c r="AD80" s="89"/>
      <c r="AE80" s="89"/>
      <c r="AF80" s="89"/>
      <c r="AG80" s="89"/>
      <c r="AH80" s="89"/>
      <c r="AI80" s="89"/>
      <c r="AJ80" s="89"/>
      <c r="AK80" s="89"/>
      <c r="AL80" s="89"/>
      <c r="AM80" s="89"/>
      <c r="AN80" s="89"/>
      <c r="AO80" s="89"/>
      <c r="AP80" s="89"/>
      <c r="AQ80" s="89"/>
      <c r="AR80" s="89"/>
      <c r="AS80" s="89"/>
      <c r="AT80" s="89"/>
      <c r="AU80" s="89"/>
      <c r="AV80" s="89"/>
      <c r="AW80" s="89"/>
      <c r="AX80" s="89"/>
      <c r="AY80" s="89"/>
      <c r="AZ80" s="89"/>
      <c r="BA80" s="89"/>
      <c r="BB80" s="89"/>
      <c r="BC80" s="89"/>
      <c r="BD80" s="89"/>
      <c r="BE80" s="89"/>
      <c r="BF80" s="89"/>
      <c r="BG80" s="89"/>
      <c r="BH80" s="89"/>
      <c r="BI80" s="89"/>
      <c r="BJ80" s="89"/>
      <c r="BK80" s="89"/>
      <c r="BL80" s="89"/>
      <c r="BM80" s="89"/>
      <c r="BN80" s="89"/>
      <c r="BO80" s="89"/>
      <c r="BP80" s="89"/>
      <c r="BQ80" s="89"/>
      <c r="BR80" s="89"/>
      <c r="BS80" s="89"/>
      <c r="BT80" s="89"/>
      <c r="BU80" s="89"/>
      <c r="BV80" s="89"/>
      <c r="BW80" s="89"/>
      <c r="BX80" s="89"/>
      <c r="BY80" s="89"/>
      <c r="BZ80" s="89"/>
      <c r="CA80" s="89"/>
      <c r="CB80" s="89"/>
      <c r="CC80" s="89"/>
      <c r="CD80" s="89"/>
      <c r="CE80" s="89"/>
      <c r="CF80" s="89"/>
      <c r="CG80" s="89"/>
      <c r="CH80" s="89"/>
      <c r="CI80" s="89"/>
      <c r="CJ80" s="89"/>
      <c r="CK80" s="89"/>
      <c r="CL80" s="89"/>
      <c r="CM80" s="89"/>
      <c r="CN80" s="89"/>
      <c r="CO80" s="89"/>
      <c r="CP80" s="89"/>
      <c r="CQ80" s="89"/>
      <c r="CR80" s="89"/>
      <c r="CS80" s="89"/>
      <c r="CT80" s="89"/>
      <c r="CU80" s="89"/>
      <c r="CV80" s="89"/>
      <c r="CW80" s="89"/>
      <c r="CX80" s="89"/>
      <c r="CY80" s="89"/>
      <c r="CZ80" s="89"/>
      <c r="DA80" s="89"/>
      <c r="DB80" s="89"/>
      <c r="DC80" s="89"/>
      <c r="DD80" s="89"/>
      <c r="DE80" s="89"/>
      <c r="DF80" s="89"/>
      <c r="DG80" s="89"/>
      <c r="DH80" s="89"/>
      <c r="DI80" s="89"/>
      <c r="DJ80" s="89"/>
      <c r="DK80" s="89"/>
      <c r="DL80" s="89"/>
      <c r="DM80" s="89"/>
      <c r="DN80" s="89"/>
      <c r="DO80" s="89"/>
      <c r="DP80" s="89"/>
    </row>
    <row r="81" spans="1:120" s="189" customFormat="1" ht="14.25" hidden="1" outlineLevel="2">
      <c r="A81" s="196"/>
      <c r="B81" s="190" t="str">
        <f>CONCATENATE('Inputs  Base0'!$A$359,'Inputs  Base0'!$B$122)</f>
        <v>ventas teóricas $ - Cocheras PLAN CONTADO</v>
      </c>
      <c r="C81" s="88">
        <f t="shared" ref="C81:C90" si="31">SUM(AC81:DZ81)</f>
        <v>32987325.698397752</v>
      </c>
      <c r="D81" s="191"/>
      <c r="E81" s="191"/>
      <c r="F81" s="191"/>
      <c r="G81" s="191"/>
      <c r="H81" s="191"/>
      <c r="I81" s="191"/>
      <c r="J81" s="191"/>
      <c r="K81" s="191"/>
      <c r="L81" s="191"/>
      <c r="M81" s="191"/>
      <c r="N81" s="191"/>
      <c r="O81" s="191"/>
      <c r="P81" s="191"/>
      <c r="Q81" s="191"/>
      <c r="R81" s="191"/>
      <c r="S81" s="191"/>
      <c r="T81" s="191"/>
      <c r="U81" s="191"/>
      <c r="V81" s="191"/>
      <c r="W81" s="191"/>
      <c r="X81" s="191"/>
      <c r="Y81" s="191"/>
      <c r="Z81" s="191"/>
      <c r="AA81" s="191"/>
      <c r="AB81" s="191"/>
      <c r="AC81" s="89">
        <f>('Inputs  Base0'!$E$122*(1+AC$369))*('Inputs  Base0'!$D$18*'Inputs  Base0'!$C$194)*'Inputs  Base0'!C$199</f>
        <v>1011563.1517436381</v>
      </c>
      <c r="AD81" s="89">
        <f>('Inputs  Base0'!$E$122*(1+AD$369))*('Inputs  Base0'!$D$18*'Inputs  Base0'!$C$194)*'Inputs  Base0'!D$199</f>
        <v>1011563.1517436381</v>
      </c>
      <c r="AE81" s="89">
        <f>('Inputs  Base0'!$E$122*(1+AE$369))*('Inputs  Base0'!$D$18*'Inputs  Base0'!$C$194)*'Inputs  Base0'!E$199</f>
        <v>1011563.1517436381</v>
      </c>
      <c r="AF81" s="89">
        <f>('Inputs  Base0'!$E$122*(1+AF$369))*('Inputs  Base0'!$D$18*'Inputs  Base0'!$C$194)*'Inputs  Base0'!F$199</f>
        <v>1011563.1517436381</v>
      </c>
      <c r="AG81" s="89">
        <f>('Inputs  Base0'!$E$122*(1+AG$369))*('Inputs  Base0'!$D$18*'Inputs  Base0'!$C$194)*'Inputs  Base0'!G$199</f>
        <v>1099525.1649387369</v>
      </c>
      <c r="AH81" s="89">
        <f>('Inputs  Base0'!$E$122*(1+AH$369))*('Inputs  Base0'!$D$18*'Inputs  Base0'!$C$194)*'Inputs  Base0'!H$199</f>
        <v>1099525.1649387369</v>
      </c>
      <c r="AI81" s="89">
        <f>('Inputs  Base0'!$E$122*(1+AI$369))*('Inputs  Base0'!$D$18*'Inputs  Base0'!$C$194)*'Inputs  Base0'!I$199</f>
        <v>942450.14137606008</v>
      </c>
      <c r="AJ81" s="89">
        <f>('Inputs  Base0'!$E$122*(1+AJ$369))*('Inputs  Base0'!$D$18*'Inputs  Base0'!$C$194)*'Inputs  Base0'!J$199</f>
        <v>942450.14137606008</v>
      </c>
      <c r="AK81" s="89">
        <f>('Inputs  Base0'!$E$122*(1+AK$369))*('Inputs  Base0'!$D$18*'Inputs  Base0'!$C$194)*'Inputs  Base0'!K$199</f>
        <v>942450.14137606008</v>
      </c>
      <c r="AL81" s="89">
        <f>('Inputs  Base0'!$E$122*(1+AL$369))*('Inputs  Base0'!$D$18*'Inputs  Base0'!$C$194)*'Inputs  Base0'!L$199</f>
        <v>942450.14137606008</v>
      </c>
      <c r="AM81" s="89">
        <f>('Inputs  Base0'!$E$122*(1+AM$369))*('Inputs  Base0'!$D$18*'Inputs  Base0'!$C$194)*'Inputs  Base0'!M$199</f>
        <v>942450.14137606008</v>
      </c>
      <c r="AN81" s="89">
        <f>('Inputs  Base0'!$E$122*(1+AN$369))*('Inputs  Base0'!$D$18*'Inputs  Base0'!$C$194)*'Inputs  Base0'!N$199</f>
        <v>942450.14137606008</v>
      </c>
      <c r="AO81" s="89">
        <f>('Inputs  Base0'!$E$122*(1+AO$369))*('Inputs  Base0'!$D$18*'Inputs  Base0'!$C$194)*'Inputs  Base0'!O$199</f>
        <v>785375.11781338346</v>
      </c>
      <c r="AP81" s="89">
        <f>('Inputs  Base0'!$E$122*(1+AP$369))*('Inputs  Base0'!$D$18*'Inputs  Base0'!$C$194)*'Inputs  Base0'!P$199</f>
        <v>785375.11781338346</v>
      </c>
      <c r="AQ81" s="89">
        <f>('Inputs  Base0'!$E$122*(1+AQ$369))*('Inputs  Base0'!$D$18*'Inputs  Base0'!$C$194)*'Inputs  Base0'!Q$199</f>
        <v>785375.11781338346</v>
      </c>
      <c r="AR81" s="89">
        <f>('Inputs  Base0'!$E$122*(1+AR$369))*('Inputs  Base0'!$D$18*'Inputs  Base0'!$C$194)*'Inputs  Base0'!R$199</f>
        <v>785375.11781338346</v>
      </c>
      <c r="AS81" s="89">
        <f>('Inputs  Base0'!$E$122*(1+AS$369))*('Inputs  Base0'!$D$18*'Inputs  Base0'!$C$194)*'Inputs  Base0'!S$199</f>
        <v>785375.11781338346</v>
      </c>
      <c r="AT81" s="89">
        <f>('Inputs  Base0'!$E$122*(1+AT$369))*('Inputs  Base0'!$D$18*'Inputs  Base0'!$C$194)*'Inputs  Base0'!T$199</f>
        <v>785375.11781338346</v>
      </c>
      <c r="AU81" s="89">
        <f>('Inputs  Base0'!$E$122*(1+AU$369))*('Inputs  Base0'!$D$18*'Inputs  Base0'!$C$194)*'Inputs  Base0'!U$199</f>
        <v>942450.14137606008</v>
      </c>
      <c r="AV81" s="89">
        <f>('Inputs  Base0'!$E$122*(1+AV$369))*('Inputs  Base0'!$D$18*'Inputs  Base0'!$C$194)*'Inputs  Base0'!V$199</f>
        <v>942450.14137606008</v>
      </c>
      <c r="AW81" s="89">
        <f>('Inputs  Base0'!$E$122*(1+AW$369))*('Inputs  Base0'!$D$18*'Inputs  Base0'!$C$194)*'Inputs  Base0'!W$199</f>
        <v>966011.39491046162</v>
      </c>
      <c r="AX81" s="89">
        <f>('Inputs  Base0'!$E$122*(1+AX$369))*('Inputs  Base0'!$D$18*'Inputs  Base0'!$C$194)*'Inputs  Base0'!X$199</f>
        <v>966011.39491046162</v>
      </c>
      <c r="AY81" s="89">
        <f>('Inputs  Base0'!$E$122*(1+AY$369))*('Inputs  Base0'!$D$18*'Inputs  Base0'!$C$194)*'Inputs  Base0'!Y$199</f>
        <v>966011.39491046162</v>
      </c>
      <c r="AZ81" s="89">
        <f>('Inputs  Base0'!$E$122*(1+AZ$369))*('Inputs  Base0'!$D$18*'Inputs  Base0'!$C$194)*'Inputs  Base0'!Z$199</f>
        <v>966011.39491046162</v>
      </c>
      <c r="BA81" s="89">
        <f>('Inputs  Base0'!$E$122*(1+BA$369))*('Inputs  Base0'!$D$18*'Inputs  Base0'!$C$194)*'Inputs  Base0'!AA$199</f>
        <v>966011.39491046162</v>
      </c>
      <c r="BB81" s="89">
        <f>('Inputs  Base0'!$E$122*(1+BB$369))*('Inputs  Base0'!$D$18*'Inputs  Base0'!$C$194)*'Inputs  Base0'!AB$199</f>
        <v>966011.39491046162</v>
      </c>
      <c r="BC81" s="89">
        <f>('Inputs  Base0'!$E$122*(1+BC$369))*('Inputs  Base0'!$D$18*'Inputs  Base0'!$C$194)*'Inputs  Base0'!AC$199</f>
        <v>966011.39491046162</v>
      </c>
      <c r="BD81" s="89">
        <f>('Inputs  Base0'!$E$122*(1+BD$369))*('Inputs  Base0'!$D$18*'Inputs  Base0'!$C$194)*'Inputs  Base0'!AD$199</f>
        <v>966011.39491046162</v>
      </c>
      <c r="BE81" s="89">
        <f>('Inputs  Base0'!$E$122*(1+BE$369))*('Inputs  Base0'!$D$18*'Inputs  Base0'!$C$194)*'Inputs  Base0'!AE$199</f>
        <v>966011.39491046162</v>
      </c>
      <c r="BF81" s="89">
        <f>('Inputs  Base0'!$E$122*(1+BF$369))*('Inputs  Base0'!$D$18*'Inputs  Base0'!$C$194)*'Inputs  Base0'!AF$199</f>
        <v>966011.39491046162</v>
      </c>
      <c r="BG81" s="89">
        <f>('Inputs  Base0'!$E$122*(1+BG$369))*('Inputs  Base0'!$D$18*'Inputs  Base0'!$C$194)*'Inputs  Base0'!AG$199</f>
        <v>805009.495758718</v>
      </c>
      <c r="BH81" s="89">
        <f>('Inputs  Base0'!$E$122*(1+BH$369))*('Inputs  Base0'!$D$18*'Inputs  Base0'!$C$194)*'Inputs  Base0'!AH$199</f>
        <v>805009.495758718</v>
      </c>
      <c r="BI81" s="89">
        <f>('Inputs  Base0'!$E$122*(1+BI$369))*('Inputs  Base0'!$D$18*'Inputs  Base0'!$C$194)*'Inputs  Base0'!AI$199</f>
        <v>805009.495758718</v>
      </c>
      <c r="BJ81" s="89">
        <f>('Inputs  Base0'!$E$122*(1+BJ$369))*('Inputs  Base0'!$D$18*'Inputs  Base0'!$C$194)*'Inputs  Base0'!AJ$199</f>
        <v>805009.495758718</v>
      </c>
      <c r="BK81" s="89">
        <f>('Inputs  Base0'!$E$122*(1+BK$369))*('Inputs  Base0'!$D$18*'Inputs  Base0'!$C$194)*'Inputs  Base0'!AK$199</f>
        <v>805009.495758718</v>
      </c>
      <c r="BL81" s="89">
        <f>('Inputs  Base0'!$E$122*(1+BL$369))*('Inputs  Base0'!$D$18*'Inputs  Base0'!$C$194)*'Inputs  Base0'!AL$199</f>
        <v>805009.495758718</v>
      </c>
      <c r="BM81" s="89">
        <f>('Inputs  Base0'!$E$122*(1+BM$369))*('Inputs  Base0'!$D$18*'Inputs  Base0'!$C$194)*'Inputs  Base0'!AM$199</f>
        <v>0</v>
      </c>
      <c r="BN81" s="89">
        <f>('Inputs  Base0'!$E$122*(1+BN$369))*('Inputs  Base0'!$D$18*'Inputs  Base0'!$C$194)*'Inputs  Base0'!AN$199</f>
        <v>0</v>
      </c>
      <c r="BO81" s="89">
        <f>('Inputs  Base0'!$E$122*(1+BO$369))*('Inputs  Base0'!$D$18*'Inputs  Base0'!$C$194)*'Inputs  Base0'!AO$199</f>
        <v>0</v>
      </c>
      <c r="BP81" s="89">
        <f>('Inputs  Base0'!$E$122*(1+BP$369))*('Inputs  Base0'!$D$18*'Inputs  Base0'!$C$194)*'Inputs  Base0'!AP$199</f>
        <v>0</v>
      </c>
      <c r="BQ81" s="89">
        <f>('Inputs  Base0'!$E$122*(1+BQ$369))*('Inputs  Base0'!$D$18*'Inputs  Base0'!$C$194)*'Inputs  Base0'!AQ$199</f>
        <v>0</v>
      </c>
      <c r="BR81" s="89">
        <f>('Inputs  Base0'!$E$122*(1+BR$369))*('Inputs  Base0'!$D$18*'Inputs  Base0'!$C$194)*'Inputs  Base0'!AR$199</f>
        <v>0</v>
      </c>
      <c r="BS81" s="89">
        <f>('Inputs  Base0'!$E$122*(1+BS$369))*('Inputs  Base0'!$D$18*'Inputs  Base0'!$C$194)*'Inputs  Base0'!AS$199</f>
        <v>0</v>
      </c>
      <c r="BT81" s="89">
        <f>('Inputs  Base0'!$E$122*(1+BT$369))*('Inputs  Base0'!$D$18*'Inputs  Base0'!$C$194)*'Inputs  Base0'!AT$199</f>
        <v>0</v>
      </c>
      <c r="BU81" s="89">
        <f>('Inputs  Base0'!$E$122*(1+BU$369))*('Inputs  Base0'!$D$18*'Inputs  Base0'!$C$194)*'Inputs  Base0'!AU$199</f>
        <v>0</v>
      </c>
      <c r="BV81" s="89">
        <f>('Inputs  Base0'!$E$122*(1+BV$369))*('Inputs  Base0'!$D$18*'Inputs  Base0'!$C$194)*'Inputs  Base0'!AV$199</f>
        <v>0</v>
      </c>
      <c r="BW81" s="89">
        <f>('Inputs  Base0'!$E$122*(1+BW$369))*('Inputs  Base0'!$D$18*'Inputs  Base0'!$C$194)*'Inputs  Base0'!AW$199</f>
        <v>0</v>
      </c>
      <c r="BX81" s="89">
        <f>('Inputs  Base0'!$E$122*(1+BX$369))*('Inputs  Base0'!$D$18*'Inputs  Base0'!$C$194)*'Inputs  Base0'!AX$199</f>
        <v>0</v>
      </c>
      <c r="BY81" s="89">
        <f>('Inputs  Base0'!$E$122*(1+BY$369))*('Inputs  Base0'!$D$18*'Inputs  Base0'!$C$194)*'Inputs  Base0'!AY$199</f>
        <v>0</v>
      </c>
      <c r="BZ81" s="89">
        <f>('Inputs  Base0'!$E$122*(1+BZ$369))*('Inputs  Base0'!$D$18*'Inputs  Base0'!$C$194)*'Inputs  Base0'!AZ$199</f>
        <v>0</v>
      </c>
      <c r="CA81" s="89">
        <f>('Inputs  Base0'!$E$122*(1+CA$369))*('Inputs  Base0'!$D$18*'Inputs  Base0'!$C$194)*'Inputs  Base0'!BA$199</f>
        <v>0</v>
      </c>
      <c r="CB81" s="89">
        <f>('Inputs  Base0'!$E$122*(1+CB$369))*('Inputs  Base0'!$D$18*'Inputs  Base0'!$C$194)*'Inputs  Base0'!BB$199</f>
        <v>0</v>
      </c>
      <c r="CC81" s="89">
        <f>('Inputs  Base0'!$E$122*(1+CC$369))*('Inputs  Base0'!$D$18*'Inputs  Base0'!$C$194)*'Inputs  Base0'!BC$199</f>
        <v>0</v>
      </c>
      <c r="CD81" s="89">
        <f>('Inputs  Base0'!$E$122*(1+CD$369))*('Inputs  Base0'!$D$18*'Inputs  Base0'!$C$194)*'Inputs  Base0'!BD$199</f>
        <v>0</v>
      </c>
      <c r="CE81" s="89">
        <f>('Inputs  Base0'!$E$122*(1+CE$369))*('Inputs  Base0'!$D$18*'Inputs  Base0'!$C$194)*'Inputs  Base0'!BE$199</f>
        <v>0</v>
      </c>
      <c r="CF81" s="89">
        <f>('Inputs  Base0'!$E$122*(1+CF$369))*('Inputs  Base0'!$D$18*'Inputs  Base0'!$C$194)*'Inputs  Base0'!BF$199</f>
        <v>0</v>
      </c>
      <c r="CG81" s="89">
        <f>('Inputs  Base0'!$E$122*(1+CG$369))*('Inputs  Base0'!$D$18*'Inputs  Base0'!$C$194)*'Inputs  Base0'!BG$199</f>
        <v>0</v>
      </c>
      <c r="CH81" s="89">
        <f>('Inputs  Base0'!$E$122*(1+CH$369))*('Inputs  Base0'!$D$18*'Inputs  Base0'!$C$194)*'Inputs  Base0'!BH$199</f>
        <v>0</v>
      </c>
      <c r="CI81" s="89">
        <f>('Inputs  Base0'!$E$122*(1+CI$369))*('Inputs  Base0'!$D$18*'Inputs  Base0'!$C$194)*'Inputs  Base0'!BI$199</f>
        <v>0</v>
      </c>
      <c r="CJ81" s="89">
        <f>('Inputs  Base0'!$E$122*(1+CJ$369))*('Inputs  Base0'!$D$18*'Inputs  Base0'!$C$194)*'Inputs  Base0'!BJ$199</f>
        <v>0</v>
      </c>
      <c r="CK81" s="89">
        <f>('Inputs  Base0'!$E$122*(1+CK$369))*('Inputs  Base0'!$D$18*'Inputs  Base0'!$C$194)*'Inputs  Base0'!BK$199</f>
        <v>0</v>
      </c>
      <c r="CL81" s="89">
        <f>('Inputs  Base0'!$E$122*(1+CL$369))*('Inputs  Base0'!$D$18*'Inputs  Base0'!$C$194)*'Inputs  Base0'!BL$199</f>
        <v>0</v>
      </c>
      <c r="CM81" s="89">
        <f>('Inputs  Base0'!$E$122*(1+CM$369))*('Inputs  Base0'!$D$18*'Inputs  Base0'!$C$194)*'Inputs  Base0'!BM$199</f>
        <v>0</v>
      </c>
      <c r="CN81" s="89">
        <f>('Inputs  Base0'!$E$122*(1+CN$369))*('Inputs  Base0'!$D$18*'Inputs  Base0'!$C$194)*'Inputs  Base0'!BN$199</f>
        <v>0</v>
      </c>
      <c r="CO81" s="89">
        <f>('Inputs  Base0'!$E$122*(1+CO$369))*('Inputs  Base0'!$D$18*'Inputs  Base0'!$C$194)*'Inputs  Base0'!BO$199</f>
        <v>0</v>
      </c>
      <c r="CP81" s="89">
        <f>('Inputs  Base0'!$E$122*(1+CP$369))*('Inputs  Base0'!$D$18*'Inputs  Base0'!$C$194)*'Inputs  Base0'!BP$199</f>
        <v>0</v>
      </c>
      <c r="CQ81" s="89">
        <f>('Inputs  Base0'!$E$122*(1+CQ$369))*('Inputs  Base0'!$D$18*'Inputs  Base0'!$C$194)*'Inputs  Base0'!BQ$199</f>
        <v>0</v>
      </c>
      <c r="CR81" s="89">
        <f>('Inputs  Base0'!$E$122*(1+CR$369))*('Inputs  Base0'!$D$18*'Inputs  Base0'!$C$194)*'Inputs  Base0'!BR$199</f>
        <v>0</v>
      </c>
      <c r="CS81" s="89">
        <f>('Inputs  Base0'!$E$122*(1+CS$369))*('Inputs  Base0'!$D$18*'Inputs  Base0'!$C$194)*'Inputs  Base0'!BS$199</f>
        <v>0</v>
      </c>
      <c r="CT81" s="89">
        <f>('Inputs  Base0'!$E$122*(1+CT$369))*('Inputs  Base0'!$D$18*'Inputs  Base0'!$C$194)*'Inputs  Base0'!BT$199</f>
        <v>0</v>
      </c>
      <c r="CU81" s="89">
        <f>('Inputs  Base0'!$E$122*(1+CU$369))*('Inputs  Base0'!$D$18*'Inputs  Base0'!$C$194)*'Inputs  Base0'!BU$199</f>
        <v>0</v>
      </c>
      <c r="CV81" s="89">
        <f>('Inputs  Base0'!$E$122*(1+CV$369))*('Inputs  Base0'!$D$18*'Inputs  Base0'!$C$194)*'Inputs  Base0'!BV$199</f>
        <v>0</v>
      </c>
      <c r="CW81" s="89">
        <f>('Inputs  Base0'!$E$122*(1+CW$369))*('Inputs  Base0'!$D$18*'Inputs  Base0'!$C$194)*'Inputs  Base0'!BW$199</f>
        <v>0</v>
      </c>
      <c r="CX81" s="89">
        <f>('Inputs  Base0'!$E$122*(1+CX$369))*('Inputs  Base0'!$D$18*'Inputs  Base0'!$C$194)*'Inputs  Base0'!BX$199</f>
        <v>0</v>
      </c>
      <c r="CY81" s="89">
        <f>('Inputs  Base0'!$E$122*(1+CY$369))*('Inputs  Base0'!$D$18*'Inputs  Base0'!$C$194)*'Inputs  Base0'!BY$199</f>
        <v>0</v>
      </c>
      <c r="CZ81" s="89">
        <f>('Inputs  Base0'!$E$122*(1+CZ$369))*('Inputs  Base0'!$D$18*'Inputs  Base0'!$C$194)*'Inputs  Base0'!BZ$199</f>
        <v>0</v>
      </c>
      <c r="DA81" s="89">
        <f>('Inputs  Base0'!$E$122*(1+DA$369))*('Inputs  Base0'!$D$18*'Inputs  Base0'!$C$194)*'Inputs  Base0'!CA$199</f>
        <v>0</v>
      </c>
      <c r="DB81" s="89">
        <f>('Inputs  Base0'!$E$122*(1+DB$369))*('Inputs  Base0'!$D$18*'Inputs  Base0'!$C$194)*'Inputs  Base0'!CB$199</f>
        <v>0</v>
      </c>
      <c r="DC81" s="89">
        <f>('Inputs  Base0'!$E$122*(1+DC$369))*('Inputs  Base0'!$D$18*'Inputs  Base0'!$C$194)*'Inputs  Base0'!CC$199</f>
        <v>0</v>
      </c>
      <c r="DD81" s="89">
        <f>('Inputs  Base0'!$E$122*(1+DD$369))*('Inputs  Base0'!$D$18*'Inputs  Base0'!$C$194)*'Inputs  Base0'!CD$199</f>
        <v>0</v>
      </c>
      <c r="DE81" s="89">
        <f>('Inputs  Base0'!$E$122*(1+DE$369))*('Inputs  Base0'!$D$18*'Inputs  Base0'!$C$194)*'Inputs  Base0'!CE$199</f>
        <v>0</v>
      </c>
      <c r="DF81" s="89">
        <f>('Inputs  Base0'!$E$122*(1+DF$369))*('Inputs  Base0'!$D$18*'Inputs  Base0'!$C$194)*'Inputs  Base0'!CF$199</f>
        <v>0</v>
      </c>
      <c r="DG81" s="89">
        <f>('Inputs  Base0'!$E$122*(1+DG$369))*('Inputs  Base0'!$D$18*'Inputs  Base0'!$C$194)*'Inputs  Base0'!CG$199</f>
        <v>0</v>
      </c>
      <c r="DH81" s="89">
        <f>('Inputs  Base0'!$E$122*(1+DH$369))*('Inputs  Base0'!$D$18*'Inputs  Base0'!$C$194)*'Inputs  Base0'!CH$199</f>
        <v>0</v>
      </c>
      <c r="DI81" s="89">
        <f>('Inputs  Base0'!$E$122*(1+DI$369))*('Inputs  Base0'!$D$18*'Inputs  Base0'!$C$194)*'Inputs  Base0'!CI$199</f>
        <v>0</v>
      </c>
      <c r="DJ81" s="89">
        <f>('Inputs  Base0'!$E$122*(1+DJ$369))*('Inputs  Base0'!$D$18*'Inputs  Base0'!$C$194)*'Inputs  Base0'!CJ$199</f>
        <v>0</v>
      </c>
      <c r="DK81" s="89">
        <f>('Inputs  Base0'!$E$122*(1+DK$369))*('Inputs  Base0'!$D$18*'Inputs  Base0'!$C$194)*'Inputs  Base0'!CK$199</f>
        <v>0</v>
      </c>
      <c r="DL81" s="89">
        <f>('Inputs  Base0'!$E$122*(1+DL$369))*('Inputs  Base0'!$D$18*'Inputs  Base0'!$C$194)*'Inputs  Base0'!CL$199</f>
        <v>0</v>
      </c>
      <c r="DM81" s="89">
        <f>('Inputs  Base0'!$E$122*(1+DM$369))*('Inputs  Base0'!$D$18*'Inputs  Base0'!$C$194)*'Inputs  Base0'!CM$199</f>
        <v>0</v>
      </c>
      <c r="DN81" s="89">
        <f>('Inputs  Base0'!$E$122*(1+DN$369))*('Inputs  Base0'!$D$18*'Inputs  Base0'!$C$194)*'Inputs  Base0'!CN$199</f>
        <v>0</v>
      </c>
      <c r="DO81" s="89">
        <f>('Inputs  Base0'!$E$122*(1+DO$369))*('Inputs  Base0'!$D$18*'Inputs  Base0'!$C$194)*'Inputs  Base0'!CO$199</f>
        <v>0</v>
      </c>
      <c r="DP81" s="89">
        <f>('Inputs  Base0'!$E$122*(1+DP$369))*('Inputs  Base0'!$D$18*'Inputs  Base0'!$C$194)*'Inputs  Base0'!CP$199</f>
        <v>0</v>
      </c>
    </row>
    <row r="82" spans="1:120" s="189" customFormat="1" ht="14.25" hidden="1" outlineLevel="2">
      <c r="A82" s="212">
        <f>+C82-'Inputs  Base0'!$G$122</f>
        <v>-9</v>
      </c>
      <c r="B82" s="190" t="str">
        <f>CONCATENATE('Inputs  Base0'!$A$360,'Inputs  Base0'!$B$122)</f>
        <v>unidades vendidas - Cocheras PLAN CONTADO</v>
      </c>
      <c r="C82" s="88">
        <f t="shared" si="31"/>
        <v>21</v>
      </c>
      <c r="D82" s="191"/>
      <c r="E82" s="191"/>
      <c r="F82" s="191"/>
      <c r="G82" s="191"/>
      <c r="H82" s="191"/>
      <c r="I82" s="191"/>
      <c r="J82" s="191"/>
      <c r="K82" s="191"/>
      <c r="L82" s="191"/>
      <c r="M82" s="191"/>
      <c r="N82" s="191"/>
      <c r="O82" s="191"/>
      <c r="P82" s="191"/>
      <c r="Q82" s="191"/>
      <c r="R82" s="191"/>
      <c r="S82" s="191"/>
      <c r="T82" s="191"/>
      <c r="U82" s="191"/>
      <c r="V82" s="191"/>
      <c r="W82" s="191"/>
      <c r="X82" s="191"/>
      <c r="Y82" s="191"/>
      <c r="Z82" s="191"/>
      <c r="AA82" s="191"/>
      <c r="AB82" s="191"/>
      <c r="AC82" s="89">
        <f>HLOOKUP(AC$3,'Inputs  Base0'!$C$197:$BJ$199,3)*'Inputs  Base0'!$G$122</f>
        <v>0.70000000000000007</v>
      </c>
      <c r="AD82" s="89">
        <f>HLOOKUP(AD$3,'Inputs  Base0'!$C$197:$BJ$199,3)*'Inputs  Base0'!$G$122</f>
        <v>0.70000000000000007</v>
      </c>
      <c r="AE82" s="89">
        <f>HLOOKUP(AE$3,'Inputs  Base0'!$C$197:$BJ$199,3)*'Inputs  Base0'!$G$122</f>
        <v>0.70000000000000007</v>
      </c>
      <c r="AF82" s="89">
        <f>HLOOKUP(AF$3,'Inputs  Base0'!$C$197:$BJ$199,3)*'Inputs  Base0'!$G$122</f>
        <v>0.70000000000000007</v>
      </c>
      <c r="AG82" s="89">
        <f>HLOOKUP(AG$3,'Inputs  Base0'!$C$197:$BJ$199,3)*'Inputs  Base0'!$G$122</f>
        <v>0.70000000000000007</v>
      </c>
      <c r="AH82" s="89">
        <f>HLOOKUP(AH$3,'Inputs  Base0'!$C$197:$BJ$199,3)*'Inputs  Base0'!$G$122</f>
        <v>0.70000000000000007</v>
      </c>
      <c r="AI82" s="89">
        <f>HLOOKUP(AI$3,'Inputs  Base0'!$C$197:$BJ$199,3)*'Inputs  Base0'!$G$122</f>
        <v>0.6</v>
      </c>
      <c r="AJ82" s="89">
        <f>HLOOKUP(AJ$3,'Inputs  Base0'!$C$197:$BJ$199,3)*'Inputs  Base0'!$G$122</f>
        <v>0.6</v>
      </c>
      <c r="AK82" s="89">
        <f>HLOOKUP(AK$3,'Inputs  Base0'!$C$197:$BJ$199,3)*'Inputs  Base0'!$G$122</f>
        <v>0.6</v>
      </c>
      <c r="AL82" s="89">
        <f>HLOOKUP(AL$3,'Inputs  Base0'!$C$197:$BJ$199,3)*'Inputs  Base0'!$G$122</f>
        <v>0.6</v>
      </c>
      <c r="AM82" s="89">
        <f>HLOOKUP(AM$3,'Inputs  Base0'!$C$197:$BJ$199,3)*'Inputs  Base0'!$G$122</f>
        <v>0.6</v>
      </c>
      <c r="AN82" s="89">
        <f>HLOOKUP(AN$3,'Inputs  Base0'!$C$197:$BJ$199,3)*'Inputs  Base0'!$G$122</f>
        <v>0.6</v>
      </c>
      <c r="AO82" s="89">
        <f>HLOOKUP(AO$3,'Inputs  Base0'!$C$197:$BJ$199,3)*'Inputs  Base0'!$G$122</f>
        <v>0.5</v>
      </c>
      <c r="AP82" s="89">
        <f>HLOOKUP(AP$3,'Inputs  Base0'!$C$197:$BJ$199,3)*'Inputs  Base0'!$G$122</f>
        <v>0.5</v>
      </c>
      <c r="AQ82" s="89">
        <f>HLOOKUP(AQ$3,'Inputs  Base0'!$C$197:$BJ$199,3)*'Inputs  Base0'!$G$122</f>
        <v>0.5</v>
      </c>
      <c r="AR82" s="89">
        <f>HLOOKUP(AR$3,'Inputs  Base0'!$C$197:$BJ$199,3)*'Inputs  Base0'!$G$122</f>
        <v>0.5</v>
      </c>
      <c r="AS82" s="89">
        <f>HLOOKUP(AS$3,'Inputs  Base0'!$C$197:$BJ$199,3)*'Inputs  Base0'!$G$122</f>
        <v>0.5</v>
      </c>
      <c r="AT82" s="89">
        <f>HLOOKUP(AT$3,'Inputs  Base0'!$C$197:$BJ$199,3)*'Inputs  Base0'!$G$122</f>
        <v>0.5</v>
      </c>
      <c r="AU82" s="89">
        <f>HLOOKUP(AU$3,'Inputs  Base0'!$C$197:$BJ$199,3)*'Inputs  Base0'!$G$122</f>
        <v>0.6</v>
      </c>
      <c r="AV82" s="89">
        <f>HLOOKUP(AV$3,'Inputs  Base0'!$C$197:$BJ$199,3)*'Inputs  Base0'!$G$122</f>
        <v>0.6</v>
      </c>
      <c r="AW82" s="89">
        <f>HLOOKUP(AW$3,'Inputs  Base0'!$C$197:$BJ$199,3)*'Inputs  Base0'!$G$122</f>
        <v>0.6</v>
      </c>
      <c r="AX82" s="89">
        <f>HLOOKUP(AX$3,'Inputs  Base0'!$C$197:$BJ$199,3)*'Inputs  Base0'!$G$122</f>
        <v>0.6</v>
      </c>
      <c r="AY82" s="89">
        <f>HLOOKUP(AY$3,'Inputs  Base0'!$C$197:$BJ$199,3)*'Inputs  Base0'!$G$122</f>
        <v>0.6</v>
      </c>
      <c r="AZ82" s="89">
        <f>HLOOKUP(AZ$3,'Inputs  Base0'!$C$197:$BJ$199,3)*'Inputs  Base0'!$G$122</f>
        <v>0.6</v>
      </c>
      <c r="BA82" s="89">
        <f>HLOOKUP(BA$3,'Inputs  Base0'!$C$197:$BJ$199,3)*'Inputs  Base0'!$G$122</f>
        <v>0.6</v>
      </c>
      <c r="BB82" s="89">
        <f>HLOOKUP(BB$3,'Inputs  Base0'!$C$197:$BJ$199,3)*'Inputs  Base0'!$G$122</f>
        <v>0.6</v>
      </c>
      <c r="BC82" s="89">
        <f>HLOOKUP(BC$3,'Inputs  Base0'!$C$197:$BJ$199,3)*'Inputs  Base0'!$G$122</f>
        <v>0.6</v>
      </c>
      <c r="BD82" s="89">
        <f>HLOOKUP(BD$3,'Inputs  Base0'!$C$197:$BJ$199,3)*'Inputs  Base0'!$G$122</f>
        <v>0.6</v>
      </c>
      <c r="BE82" s="89">
        <f>HLOOKUP(BE$3,'Inputs  Base0'!$C$197:$BJ$199,3)*'Inputs  Base0'!$G$122</f>
        <v>0.6</v>
      </c>
      <c r="BF82" s="89">
        <f>HLOOKUP(BF$3,'Inputs  Base0'!$C$197:$BJ$199,3)*'Inputs  Base0'!$G$122</f>
        <v>0.6</v>
      </c>
      <c r="BG82" s="89">
        <f>HLOOKUP(BG$3,'Inputs  Base0'!$C$197:$BJ$199,3)*'Inputs  Base0'!$G$122</f>
        <v>0.5</v>
      </c>
      <c r="BH82" s="89">
        <f>HLOOKUP(BH$3,'Inputs  Base0'!$C$197:$BJ$199,3)*'Inputs  Base0'!$G$122</f>
        <v>0.5</v>
      </c>
      <c r="BI82" s="89">
        <f>HLOOKUP(BI$3,'Inputs  Base0'!$C$197:$BJ$199,3)*'Inputs  Base0'!$G$122</f>
        <v>0.5</v>
      </c>
      <c r="BJ82" s="89">
        <f>HLOOKUP(BJ$3,'Inputs  Base0'!$C$197:$BJ$199,3)*'Inputs  Base0'!$G$122</f>
        <v>0.5</v>
      </c>
      <c r="BK82" s="89">
        <f>HLOOKUP(BK$3,'Inputs  Base0'!$C$197:$BJ$199,3)*'Inputs  Base0'!$G$122</f>
        <v>0.5</v>
      </c>
      <c r="BL82" s="89">
        <f>HLOOKUP(BL$3,'Inputs  Base0'!$C$197:$BJ$199,3)*'Inputs  Base0'!$G$122</f>
        <v>0.5</v>
      </c>
      <c r="BM82" s="89">
        <f>HLOOKUP(BM$3,'Inputs  Base0'!$C$197:$BJ$199,3)*'Inputs  Base0'!$G$122</f>
        <v>0</v>
      </c>
      <c r="BN82" s="89">
        <f>HLOOKUP(BN$3,'Inputs  Base0'!$C$197:$BJ$199,3)*'Inputs  Base0'!$G$122</f>
        <v>0</v>
      </c>
      <c r="BO82" s="89">
        <f>HLOOKUP(BO$3,'Inputs  Base0'!$C$197:$BJ$199,3)*'Inputs  Base0'!$G$122</f>
        <v>0</v>
      </c>
      <c r="BP82" s="89">
        <f>HLOOKUP(BP$3,'Inputs  Base0'!$C$197:$BJ$199,3)*'Inputs  Base0'!$G$122</f>
        <v>0</v>
      </c>
      <c r="BQ82" s="89">
        <f>HLOOKUP(BQ$3,'Inputs  Base0'!$C$197:$BJ$199,3)*'Inputs  Base0'!$G$122</f>
        <v>0</v>
      </c>
      <c r="BR82" s="89">
        <f>HLOOKUP(BR$3,'Inputs  Base0'!$C$197:$BJ$199,3)*'Inputs  Base0'!$G$122</f>
        <v>0</v>
      </c>
      <c r="BS82" s="89">
        <f>HLOOKUP(BS$3,'Inputs  Base0'!$C$197:$BJ$199,3)*'Inputs  Base0'!$G$122</f>
        <v>0</v>
      </c>
      <c r="BT82" s="89">
        <f>HLOOKUP(BT$3,'Inputs  Base0'!$C$197:$BJ$199,3)*'Inputs  Base0'!$G$122</f>
        <v>0</v>
      </c>
      <c r="BU82" s="89">
        <f>HLOOKUP(BU$3,'Inputs  Base0'!$C$197:$BJ$199,3)*'Inputs  Base0'!$G$122</f>
        <v>0</v>
      </c>
      <c r="BV82" s="89">
        <f>HLOOKUP(BV$3,'Inputs  Base0'!$C$197:$BJ$199,3)*'Inputs  Base0'!$G$122</f>
        <v>0</v>
      </c>
      <c r="BW82" s="89">
        <f>HLOOKUP(BW$3,'Inputs  Base0'!$C$197:$BJ$199,3)*'Inputs  Base0'!$G$122</f>
        <v>0</v>
      </c>
      <c r="BX82" s="89">
        <f>HLOOKUP(BX$3,'Inputs  Base0'!$C$197:$BJ$199,3)*'Inputs  Base0'!$G$122</f>
        <v>0</v>
      </c>
      <c r="BY82" s="89">
        <f>HLOOKUP(BY$3,'Inputs  Base0'!$C$197:$BJ$199,3)*'Inputs  Base0'!$G$122</f>
        <v>0</v>
      </c>
      <c r="BZ82" s="89">
        <f>HLOOKUP(BZ$3,'Inputs  Base0'!$C$197:$BJ$199,3)*'Inputs  Base0'!$G$122</f>
        <v>0</v>
      </c>
      <c r="CA82" s="89">
        <f>HLOOKUP(CA$3,'Inputs  Base0'!$C$197:$BJ$199,3)*'Inputs  Base0'!$G$122</f>
        <v>0</v>
      </c>
      <c r="CB82" s="89">
        <f>HLOOKUP(CB$3,'Inputs  Base0'!$C$197:$BJ$199,3)*'Inputs  Base0'!$G$122</f>
        <v>0</v>
      </c>
      <c r="CC82" s="89">
        <f>HLOOKUP(CC$3,'Inputs  Base0'!$C$197:$BJ$199,3)*'Inputs  Base0'!$G$122</f>
        <v>0</v>
      </c>
      <c r="CD82" s="89">
        <f>HLOOKUP(CD$3,'Inputs  Base0'!$C$197:$BJ$199,3)*'Inputs  Base0'!$G$122</f>
        <v>0</v>
      </c>
      <c r="CE82" s="89">
        <f>HLOOKUP(CE$3,'Inputs  Base0'!$C$197:$BJ$199,3)*'Inputs  Base0'!$G$122</f>
        <v>0</v>
      </c>
      <c r="CF82" s="89">
        <f>HLOOKUP(CF$3,'Inputs  Base0'!$C$197:$BJ$199,3)*'Inputs  Base0'!$G$122</f>
        <v>0</v>
      </c>
      <c r="CG82" s="89">
        <f>HLOOKUP(CG$3,'Inputs  Base0'!$C$197:$BJ$199,3)*'Inputs  Base0'!$G$122</f>
        <v>0</v>
      </c>
      <c r="CH82" s="89">
        <f>HLOOKUP(CH$3,'Inputs  Base0'!$C$197:$BJ$199,3)*'Inputs  Base0'!$G$122</f>
        <v>0</v>
      </c>
      <c r="CI82" s="89">
        <f>HLOOKUP(CI$3,'Inputs  Base0'!$C$197:$BJ$199,3)*'Inputs  Base0'!$G$122</f>
        <v>0</v>
      </c>
      <c r="CJ82" s="89">
        <f>HLOOKUP(CJ$3,'Inputs  Base0'!$C$197:$BJ$199,3)*'Inputs  Base0'!$G$122</f>
        <v>0</v>
      </c>
      <c r="CK82" s="89">
        <f>HLOOKUP(CK$3,'Inputs  Base0'!$C$197:$BJ$199,3)*'Inputs  Base0'!$G$122</f>
        <v>0</v>
      </c>
      <c r="CL82" s="89">
        <f>HLOOKUP(CL$3,'Inputs  Base0'!$C$197:$BJ$199,3)*'Inputs  Base0'!$G$122</f>
        <v>0</v>
      </c>
      <c r="CM82" s="89">
        <f>HLOOKUP(CM$3,'Inputs  Base0'!$C$197:$BJ$199,3)*'Inputs  Base0'!$G$122</f>
        <v>0</v>
      </c>
      <c r="CN82" s="89">
        <f>HLOOKUP(CN$3,'Inputs  Base0'!$C$197:$BJ$199,3)*'Inputs  Base0'!$G$122</f>
        <v>0</v>
      </c>
      <c r="CO82" s="89">
        <f>HLOOKUP(CO$3,'Inputs  Base0'!$C$197:$BJ$199,3)*'Inputs  Base0'!$G$122</f>
        <v>0</v>
      </c>
      <c r="CP82" s="89">
        <f>HLOOKUP(CP$3,'Inputs  Base0'!$C$197:$BJ$199,3)*'Inputs  Base0'!$G$122</f>
        <v>0</v>
      </c>
      <c r="CQ82" s="89">
        <f>HLOOKUP(CQ$3,'Inputs  Base0'!$C$197:$BJ$199,3)*'Inputs  Base0'!$G$122</f>
        <v>0</v>
      </c>
      <c r="CR82" s="89">
        <f>HLOOKUP(CR$3,'Inputs  Base0'!$C$197:$BJ$199,3)*'Inputs  Base0'!$G$122</f>
        <v>0</v>
      </c>
      <c r="CS82" s="89">
        <f>HLOOKUP(CS$3,'Inputs  Base0'!$C$197:$BJ$199,3)*'Inputs  Base0'!$G$122</f>
        <v>0</v>
      </c>
      <c r="CT82" s="89">
        <f>HLOOKUP(CT$3,'Inputs  Base0'!$C$197:$BJ$199,3)*'Inputs  Base0'!$G$122</f>
        <v>0</v>
      </c>
      <c r="CU82" s="89">
        <f>HLOOKUP(CU$3,'Inputs  Base0'!$C$197:$BJ$199,3)*'Inputs  Base0'!$G$122</f>
        <v>0</v>
      </c>
      <c r="CV82" s="89">
        <f>HLOOKUP(CV$3,'Inputs  Base0'!$C$197:$BJ$199,3)*'Inputs  Base0'!$G$122</f>
        <v>0</v>
      </c>
      <c r="CW82" s="89">
        <f>HLOOKUP(CW$3,'Inputs  Base0'!$C$197:$BJ$199,3)*'Inputs  Base0'!$G$122</f>
        <v>0</v>
      </c>
      <c r="CX82" s="89">
        <f>HLOOKUP(CX$3,'Inputs  Base0'!$C$197:$BJ$199,3)*'Inputs  Base0'!$G$122</f>
        <v>0</v>
      </c>
      <c r="CY82" s="89">
        <f>HLOOKUP(CY$3,'Inputs  Base0'!$C$197:$BJ$199,3)*'Inputs  Base0'!$G$122</f>
        <v>0</v>
      </c>
      <c r="CZ82" s="89">
        <f>HLOOKUP(CZ$3,'Inputs  Base0'!$C$197:$BJ$199,3)*'Inputs  Base0'!$G$122</f>
        <v>0</v>
      </c>
      <c r="DA82" s="89">
        <f>HLOOKUP(DA$3,'Inputs  Base0'!$C$197:$BJ$199,3)*'Inputs  Base0'!$G$122</f>
        <v>0</v>
      </c>
      <c r="DB82" s="89">
        <f>HLOOKUP(DB$3,'Inputs  Base0'!$C$197:$BJ$199,3)*'Inputs  Base0'!$G$122</f>
        <v>0</v>
      </c>
      <c r="DC82" s="89">
        <f>HLOOKUP(DC$3,'Inputs  Base0'!$C$197:$BJ$199,3)*'Inputs  Base0'!$G$122</f>
        <v>0</v>
      </c>
      <c r="DD82" s="89">
        <f>HLOOKUP(DD$3,'Inputs  Base0'!$C$197:$BJ$199,3)*'Inputs  Base0'!$G$122</f>
        <v>0</v>
      </c>
      <c r="DE82" s="89">
        <f>HLOOKUP(DE$3,'Inputs  Base0'!$C$197:$BJ$199,3)*'Inputs  Base0'!$G$122</f>
        <v>0</v>
      </c>
      <c r="DF82" s="89">
        <f>HLOOKUP(DF$3,'Inputs  Base0'!$C$197:$BJ$199,3)*'Inputs  Base0'!$G$122</f>
        <v>0</v>
      </c>
      <c r="DG82" s="89">
        <f>HLOOKUP(DG$3,'Inputs  Base0'!$C$197:$BJ$199,3)*'Inputs  Base0'!$G$122</f>
        <v>0</v>
      </c>
      <c r="DH82" s="89">
        <f>HLOOKUP(DH$3,'Inputs  Base0'!$C$197:$BJ$199,3)*'Inputs  Base0'!$G$122</f>
        <v>0</v>
      </c>
      <c r="DI82" s="89">
        <f>HLOOKUP(DI$3,'Inputs  Base0'!$C$197:$BJ$199,3)*'Inputs  Base0'!$G$122</f>
        <v>0</v>
      </c>
      <c r="DJ82" s="89">
        <f>HLOOKUP(DJ$3,'Inputs  Base0'!$C$197:$BJ$199,3)*'Inputs  Base0'!$G$122</f>
        <v>0</v>
      </c>
      <c r="DK82" s="89">
        <f>HLOOKUP(DK$3,'Inputs  Base0'!$C$197:$BJ$199,3)*'Inputs  Base0'!$G$122</f>
        <v>0</v>
      </c>
      <c r="DL82" s="89">
        <f>HLOOKUP(DL$3,'Inputs  Base0'!$C$197:$BJ$199,3)*'Inputs  Base0'!$G$122</f>
        <v>0</v>
      </c>
      <c r="DM82" s="89">
        <f>HLOOKUP(DM$3,'Inputs  Base0'!$C$197:$BJ$199,3)*'Inputs  Base0'!$G$122</f>
        <v>0</v>
      </c>
      <c r="DN82" s="89">
        <f>HLOOKUP(DN$3,'Inputs  Base0'!$C$197:$BJ$199,3)*'Inputs  Base0'!$G$122</f>
        <v>0</v>
      </c>
      <c r="DO82" s="89">
        <f>HLOOKUP(DO$3,'Inputs  Base0'!$C$197:$BJ$199,3)*'Inputs  Base0'!$G$122</f>
        <v>0</v>
      </c>
      <c r="DP82" s="89">
        <f>HLOOKUP(DP$3,'Inputs  Base0'!$C$197:$BJ$199,3)*'Inputs  Base0'!$G$122</f>
        <v>0</v>
      </c>
    </row>
    <row r="83" spans="1:120" s="189" customFormat="1" ht="14.25" hidden="1" outlineLevel="2">
      <c r="A83" s="212">
        <f>+C83-'Inputs  Base0'!$H$122</f>
        <v>-65.250000000000057</v>
      </c>
      <c r="B83" s="190" t="str">
        <f>CONCATENATE('Inputs  Base0'!$A$361,'Inputs  Base0'!$B$122)</f>
        <v>m2 vendidos - Cocheras PLAN CONTADO</v>
      </c>
      <c r="C83" s="88">
        <f t="shared" si="31"/>
        <v>152.24999999999994</v>
      </c>
      <c r="D83" s="191"/>
      <c r="E83" s="191"/>
      <c r="F83" s="191"/>
      <c r="G83" s="191"/>
      <c r="H83" s="191"/>
      <c r="I83" s="191"/>
      <c r="J83" s="191"/>
      <c r="K83" s="191"/>
      <c r="L83" s="191"/>
      <c r="M83" s="191"/>
      <c r="N83" s="191"/>
      <c r="O83" s="191"/>
      <c r="P83" s="191"/>
      <c r="Q83" s="191"/>
      <c r="R83" s="191"/>
      <c r="S83" s="191"/>
      <c r="T83" s="191"/>
      <c r="U83" s="191"/>
      <c r="V83" s="191"/>
      <c r="W83" s="191"/>
      <c r="X83" s="191"/>
      <c r="Y83" s="191"/>
      <c r="Z83" s="191"/>
      <c r="AA83" s="191"/>
      <c r="AB83" s="191"/>
      <c r="AC83" s="89">
        <f>HLOOKUP(AC$3,'Inputs  Base0'!$C$197:$BJ$199,3)*'Inputs  Base0'!$H$122</f>
        <v>5.0750000000000002</v>
      </c>
      <c r="AD83" s="89">
        <f>HLOOKUP(AD$3,'Inputs  Base0'!$C$197:$BJ$199,3)*'Inputs  Base0'!$H$122</f>
        <v>5.0750000000000002</v>
      </c>
      <c r="AE83" s="89">
        <f>HLOOKUP(AE$3,'Inputs  Base0'!$C$197:$BJ$199,3)*'Inputs  Base0'!$H$122</f>
        <v>5.0750000000000002</v>
      </c>
      <c r="AF83" s="89">
        <f>HLOOKUP(AF$3,'Inputs  Base0'!$C$197:$BJ$199,3)*'Inputs  Base0'!$H$122</f>
        <v>5.0750000000000002</v>
      </c>
      <c r="AG83" s="89">
        <f>HLOOKUP(AG$3,'Inputs  Base0'!$C$197:$BJ$199,3)*'Inputs  Base0'!$H$122</f>
        <v>5.0750000000000002</v>
      </c>
      <c r="AH83" s="89">
        <f>HLOOKUP(AH$3,'Inputs  Base0'!$C$197:$BJ$199,3)*'Inputs  Base0'!$H$122</f>
        <v>5.0750000000000002</v>
      </c>
      <c r="AI83" s="89">
        <f>HLOOKUP(AI$3,'Inputs  Base0'!$C$197:$BJ$199,3)*'Inputs  Base0'!$H$122</f>
        <v>4.3500000000000005</v>
      </c>
      <c r="AJ83" s="89">
        <f>HLOOKUP(AJ$3,'Inputs  Base0'!$C$197:$BJ$199,3)*'Inputs  Base0'!$H$122</f>
        <v>4.3500000000000005</v>
      </c>
      <c r="AK83" s="89">
        <f>HLOOKUP(AK$3,'Inputs  Base0'!$C$197:$BJ$199,3)*'Inputs  Base0'!$H$122</f>
        <v>4.3500000000000005</v>
      </c>
      <c r="AL83" s="89">
        <f>HLOOKUP(AL$3,'Inputs  Base0'!$C$197:$BJ$199,3)*'Inputs  Base0'!$H$122</f>
        <v>4.3500000000000005</v>
      </c>
      <c r="AM83" s="89">
        <f>HLOOKUP(AM$3,'Inputs  Base0'!$C$197:$BJ$199,3)*'Inputs  Base0'!$H$122</f>
        <v>4.3500000000000005</v>
      </c>
      <c r="AN83" s="89">
        <f>HLOOKUP(AN$3,'Inputs  Base0'!$C$197:$BJ$199,3)*'Inputs  Base0'!$H$122</f>
        <v>4.3500000000000005</v>
      </c>
      <c r="AO83" s="89">
        <f>HLOOKUP(AO$3,'Inputs  Base0'!$C$197:$BJ$199,3)*'Inputs  Base0'!$H$122</f>
        <v>3.625</v>
      </c>
      <c r="AP83" s="89">
        <f>HLOOKUP(AP$3,'Inputs  Base0'!$C$197:$BJ$199,3)*'Inputs  Base0'!$H$122</f>
        <v>3.625</v>
      </c>
      <c r="AQ83" s="89">
        <f>HLOOKUP(AQ$3,'Inputs  Base0'!$C$197:$BJ$199,3)*'Inputs  Base0'!$H$122</f>
        <v>3.625</v>
      </c>
      <c r="AR83" s="89">
        <f>HLOOKUP(AR$3,'Inputs  Base0'!$C$197:$BJ$199,3)*'Inputs  Base0'!$H$122</f>
        <v>3.625</v>
      </c>
      <c r="AS83" s="89">
        <f>HLOOKUP(AS$3,'Inputs  Base0'!$C$197:$BJ$199,3)*'Inputs  Base0'!$H$122</f>
        <v>3.625</v>
      </c>
      <c r="AT83" s="89">
        <f>HLOOKUP(AT$3,'Inputs  Base0'!$C$197:$BJ$199,3)*'Inputs  Base0'!$H$122</f>
        <v>3.625</v>
      </c>
      <c r="AU83" s="89">
        <f>HLOOKUP(AU$3,'Inputs  Base0'!$C$197:$BJ$199,3)*'Inputs  Base0'!$H$122</f>
        <v>4.3500000000000005</v>
      </c>
      <c r="AV83" s="89">
        <f>HLOOKUP(AV$3,'Inputs  Base0'!$C$197:$BJ$199,3)*'Inputs  Base0'!$H$122</f>
        <v>4.3500000000000005</v>
      </c>
      <c r="AW83" s="89">
        <f>HLOOKUP(AW$3,'Inputs  Base0'!$C$197:$BJ$199,3)*'Inputs  Base0'!$H$122</f>
        <v>4.3500000000000005</v>
      </c>
      <c r="AX83" s="89">
        <f>HLOOKUP(AX$3,'Inputs  Base0'!$C$197:$BJ$199,3)*'Inputs  Base0'!$H$122</f>
        <v>4.3500000000000005</v>
      </c>
      <c r="AY83" s="89">
        <f>HLOOKUP(AY$3,'Inputs  Base0'!$C$197:$BJ$199,3)*'Inputs  Base0'!$H$122</f>
        <v>4.3500000000000005</v>
      </c>
      <c r="AZ83" s="89">
        <f>HLOOKUP(AZ$3,'Inputs  Base0'!$C$197:$BJ$199,3)*'Inputs  Base0'!$H$122</f>
        <v>4.3500000000000005</v>
      </c>
      <c r="BA83" s="89">
        <f>HLOOKUP(BA$3,'Inputs  Base0'!$C$197:$BJ$199,3)*'Inputs  Base0'!$H$122</f>
        <v>4.3500000000000005</v>
      </c>
      <c r="BB83" s="89">
        <f>HLOOKUP(BB$3,'Inputs  Base0'!$C$197:$BJ$199,3)*'Inputs  Base0'!$H$122</f>
        <v>4.3500000000000005</v>
      </c>
      <c r="BC83" s="89">
        <f>HLOOKUP(BC$3,'Inputs  Base0'!$C$197:$BJ$199,3)*'Inputs  Base0'!$H$122</f>
        <v>4.3500000000000005</v>
      </c>
      <c r="BD83" s="89">
        <f>HLOOKUP(BD$3,'Inputs  Base0'!$C$197:$BJ$199,3)*'Inputs  Base0'!$H$122</f>
        <v>4.3500000000000005</v>
      </c>
      <c r="BE83" s="89">
        <f>HLOOKUP(BE$3,'Inputs  Base0'!$C$197:$BJ$199,3)*'Inputs  Base0'!$H$122</f>
        <v>4.3500000000000005</v>
      </c>
      <c r="BF83" s="89">
        <f>HLOOKUP(BF$3,'Inputs  Base0'!$C$197:$BJ$199,3)*'Inputs  Base0'!$H$122</f>
        <v>4.3500000000000005</v>
      </c>
      <c r="BG83" s="89">
        <f>HLOOKUP(BG$3,'Inputs  Base0'!$C$197:$BJ$199,3)*'Inputs  Base0'!$H$122</f>
        <v>3.625</v>
      </c>
      <c r="BH83" s="89">
        <f>HLOOKUP(BH$3,'Inputs  Base0'!$C$197:$BJ$199,3)*'Inputs  Base0'!$H$122</f>
        <v>3.625</v>
      </c>
      <c r="BI83" s="89">
        <f>HLOOKUP(BI$3,'Inputs  Base0'!$C$197:$BJ$199,3)*'Inputs  Base0'!$H$122</f>
        <v>3.625</v>
      </c>
      <c r="BJ83" s="89">
        <f>HLOOKUP(BJ$3,'Inputs  Base0'!$C$197:$BJ$199,3)*'Inputs  Base0'!$H$122</f>
        <v>3.625</v>
      </c>
      <c r="BK83" s="89">
        <f>HLOOKUP(BK$3,'Inputs  Base0'!$C$197:$BJ$199,3)*'Inputs  Base0'!$H$122</f>
        <v>3.625</v>
      </c>
      <c r="BL83" s="89">
        <f>HLOOKUP(BL$3,'Inputs  Base0'!$C$197:$BJ$199,3)*'Inputs  Base0'!$H$122</f>
        <v>3.625</v>
      </c>
      <c r="BM83" s="89">
        <f>HLOOKUP(BM$3,'Inputs  Base0'!$C$197:$BJ$199,3)*'Inputs  Base0'!$H$122</f>
        <v>0</v>
      </c>
      <c r="BN83" s="89">
        <f>HLOOKUP(BN$3,'Inputs  Base0'!$C$197:$BJ$199,3)*'Inputs  Base0'!$H$122</f>
        <v>0</v>
      </c>
      <c r="BO83" s="89">
        <f>HLOOKUP(BO$3,'Inputs  Base0'!$C$197:$BJ$199,3)*'Inputs  Base0'!$H$122</f>
        <v>0</v>
      </c>
      <c r="BP83" s="89">
        <f>HLOOKUP(BP$3,'Inputs  Base0'!$C$197:$BJ$199,3)*'Inputs  Base0'!$H$122</f>
        <v>0</v>
      </c>
      <c r="BQ83" s="89">
        <f>HLOOKUP(BQ$3,'Inputs  Base0'!$C$197:$BJ$199,3)*'Inputs  Base0'!$H$122</f>
        <v>0</v>
      </c>
      <c r="BR83" s="89">
        <f>HLOOKUP(BR$3,'Inputs  Base0'!$C$197:$BJ$199,3)*'Inputs  Base0'!$H$122</f>
        <v>0</v>
      </c>
      <c r="BS83" s="89">
        <f>HLOOKUP(BS$3,'Inputs  Base0'!$C$197:$BJ$199,3)*'Inputs  Base0'!$H$122</f>
        <v>0</v>
      </c>
      <c r="BT83" s="89">
        <f>HLOOKUP(BT$3,'Inputs  Base0'!$C$197:$BJ$199,3)*'Inputs  Base0'!$H$122</f>
        <v>0</v>
      </c>
      <c r="BU83" s="89">
        <f>HLOOKUP(BU$3,'Inputs  Base0'!$C$197:$BJ$199,3)*'Inputs  Base0'!$H$122</f>
        <v>0</v>
      </c>
      <c r="BV83" s="89">
        <f>HLOOKUP(BV$3,'Inputs  Base0'!$C$197:$BJ$199,3)*'Inputs  Base0'!$H$122</f>
        <v>0</v>
      </c>
      <c r="BW83" s="89">
        <f>HLOOKUP(BW$3,'Inputs  Base0'!$C$197:$BJ$199,3)*'Inputs  Base0'!$H$122</f>
        <v>0</v>
      </c>
      <c r="BX83" s="89">
        <f>HLOOKUP(BX$3,'Inputs  Base0'!$C$197:$BJ$199,3)*'Inputs  Base0'!$H$122</f>
        <v>0</v>
      </c>
      <c r="BY83" s="89">
        <f>HLOOKUP(BY$3,'Inputs  Base0'!$C$197:$BJ$199,3)*'Inputs  Base0'!$H$122</f>
        <v>0</v>
      </c>
      <c r="BZ83" s="89">
        <f>HLOOKUP(BZ$3,'Inputs  Base0'!$C$197:$BJ$199,3)*'Inputs  Base0'!$H$122</f>
        <v>0</v>
      </c>
      <c r="CA83" s="89">
        <f>HLOOKUP(CA$3,'Inputs  Base0'!$C$197:$BJ$199,3)*'Inputs  Base0'!$H$122</f>
        <v>0</v>
      </c>
      <c r="CB83" s="89">
        <f>HLOOKUP(CB$3,'Inputs  Base0'!$C$197:$BJ$199,3)*'Inputs  Base0'!$H$122</f>
        <v>0</v>
      </c>
      <c r="CC83" s="89">
        <f>HLOOKUP(CC$3,'Inputs  Base0'!$C$197:$BJ$199,3)*'Inputs  Base0'!$H$122</f>
        <v>0</v>
      </c>
      <c r="CD83" s="89">
        <f>HLOOKUP(CD$3,'Inputs  Base0'!$C$197:$BJ$199,3)*'Inputs  Base0'!$H$122</f>
        <v>0</v>
      </c>
      <c r="CE83" s="89">
        <f>HLOOKUP(CE$3,'Inputs  Base0'!$C$197:$BJ$199,3)*'Inputs  Base0'!$H$122</f>
        <v>0</v>
      </c>
      <c r="CF83" s="89">
        <f>HLOOKUP(CF$3,'Inputs  Base0'!$C$197:$BJ$199,3)*'Inputs  Base0'!$H$122</f>
        <v>0</v>
      </c>
      <c r="CG83" s="89">
        <f>HLOOKUP(CG$3,'Inputs  Base0'!$C$197:$BJ$199,3)*'Inputs  Base0'!$H$122</f>
        <v>0</v>
      </c>
      <c r="CH83" s="89">
        <f>HLOOKUP(CH$3,'Inputs  Base0'!$C$197:$BJ$199,3)*'Inputs  Base0'!$H$122</f>
        <v>0</v>
      </c>
      <c r="CI83" s="89">
        <f>HLOOKUP(CI$3,'Inputs  Base0'!$C$197:$BJ$199,3)*'Inputs  Base0'!$H$122</f>
        <v>0</v>
      </c>
      <c r="CJ83" s="89">
        <f>HLOOKUP(CJ$3,'Inputs  Base0'!$C$197:$BJ$199,3)*'Inputs  Base0'!$H$122</f>
        <v>0</v>
      </c>
      <c r="CK83" s="89">
        <f>HLOOKUP(CK$3,'Inputs  Base0'!$C$197:$BJ$199,3)*'Inputs  Base0'!$H$122</f>
        <v>0</v>
      </c>
      <c r="CL83" s="89">
        <f>HLOOKUP(CL$3,'Inputs  Base0'!$C$197:$BJ$199,3)*'Inputs  Base0'!$H$122</f>
        <v>0</v>
      </c>
      <c r="CM83" s="89">
        <f>HLOOKUP(CM$3,'Inputs  Base0'!$C$197:$BJ$199,3)*'Inputs  Base0'!$H$122</f>
        <v>0</v>
      </c>
      <c r="CN83" s="89">
        <f>HLOOKUP(CN$3,'Inputs  Base0'!$C$197:$BJ$199,3)*'Inputs  Base0'!$H$122</f>
        <v>0</v>
      </c>
      <c r="CO83" s="89">
        <f>HLOOKUP(CO$3,'Inputs  Base0'!$C$197:$BJ$199,3)*'Inputs  Base0'!$H$122</f>
        <v>0</v>
      </c>
      <c r="CP83" s="89">
        <f>HLOOKUP(CP$3,'Inputs  Base0'!$C$197:$BJ$199,3)*'Inputs  Base0'!$H$122</f>
        <v>0</v>
      </c>
      <c r="CQ83" s="89">
        <f>HLOOKUP(CQ$3,'Inputs  Base0'!$C$197:$BJ$199,3)*'Inputs  Base0'!$H$122</f>
        <v>0</v>
      </c>
      <c r="CR83" s="89">
        <f>HLOOKUP(CR$3,'Inputs  Base0'!$C$197:$BJ$199,3)*'Inputs  Base0'!$H$122</f>
        <v>0</v>
      </c>
      <c r="CS83" s="89">
        <f>HLOOKUP(CS$3,'Inputs  Base0'!$C$197:$BJ$199,3)*'Inputs  Base0'!$H$122</f>
        <v>0</v>
      </c>
      <c r="CT83" s="89">
        <f>HLOOKUP(CT$3,'Inputs  Base0'!$C$197:$BJ$199,3)*'Inputs  Base0'!$H$122</f>
        <v>0</v>
      </c>
      <c r="CU83" s="89">
        <f>HLOOKUP(CU$3,'Inputs  Base0'!$C$197:$BJ$199,3)*'Inputs  Base0'!$H$122</f>
        <v>0</v>
      </c>
      <c r="CV83" s="89">
        <f>HLOOKUP(CV$3,'Inputs  Base0'!$C$197:$BJ$199,3)*'Inputs  Base0'!$H$122</f>
        <v>0</v>
      </c>
      <c r="CW83" s="89">
        <f>HLOOKUP(CW$3,'Inputs  Base0'!$C$197:$BJ$199,3)*'Inputs  Base0'!$H$122</f>
        <v>0</v>
      </c>
      <c r="CX83" s="89">
        <f>HLOOKUP(CX$3,'Inputs  Base0'!$C$197:$BJ$199,3)*'Inputs  Base0'!$H$122</f>
        <v>0</v>
      </c>
      <c r="CY83" s="89">
        <f>HLOOKUP(CY$3,'Inputs  Base0'!$C$197:$BJ$199,3)*'Inputs  Base0'!$H$122</f>
        <v>0</v>
      </c>
      <c r="CZ83" s="89">
        <f>HLOOKUP(CZ$3,'Inputs  Base0'!$C$197:$BJ$199,3)*'Inputs  Base0'!$H$122</f>
        <v>0</v>
      </c>
      <c r="DA83" s="89">
        <f>HLOOKUP(DA$3,'Inputs  Base0'!$C$197:$BJ$199,3)*'Inputs  Base0'!$H$122</f>
        <v>0</v>
      </c>
      <c r="DB83" s="89">
        <f>HLOOKUP(DB$3,'Inputs  Base0'!$C$197:$BJ$199,3)*'Inputs  Base0'!$H$122</f>
        <v>0</v>
      </c>
      <c r="DC83" s="89">
        <f>HLOOKUP(DC$3,'Inputs  Base0'!$C$197:$BJ$199,3)*'Inputs  Base0'!$H$122</f>
        <v>0</v>
      </c>
      <c r="DD83" s="89">
        <f>HLOOKUP(DD$3,'Inputs  Base0'!$C$197:$BJ$199,3)*'Inputs  Base0'!$H$122</f>
        <v>0</v>
      </c>
      <c r="DE83" s="89">
        <f>HLOOKUP(DE$3,'Inputs  Base0'!$C$197:$BJ$199,3)*'Inputs  Base0'!$H$122</f>
        <v>0</v>
      </c>
      <c r="DF83" s="89">
        <f>HLOOKUP(DF$3,'Inputs  Base0'!$C$197:$BJ$199,3)*'Inputs  Base0'!$H$122</f>
        <v>0</v>
      </c>
      <c r="DG83" s="89">
        <f>HLOOKUP(DG$3,'Inputs  Base0'!$C$197:$BJ$199,3)*'Inputs  Base0'!$H$122</f>
        <v>0</v>
      </c>
      <c r="DH83" s="89">
        <f>HLOOKUP(DH$3,'Inputs  Base0'!$C$197:$BJ$199,3)*'Inputs  Base0'!$H$122</f>
        <v>0</v>
      </c>
      <c r="DI83" s="89">
        <f>HLOOKUP(DI$3,'Inputs  Base0'!$C$197:$BJ$199,3)*'Inputs  Base0'!$H$122</f>
        <v>0</v>
      </c>
      <c r="DJ83" s="89">
        <f>HLOOKUP(DJ$3,'Inputs  Base0'!$C$197:$BJ$199,3)*'Inputs  Base0'!$H$122</f>
        <v>0</v>
      </c>
      <c r="DK83" s="89">
        <f>HLOOKUP(DK$3,'Inputs  Base0'!$C$197:$BJ$199,3)*'Inputs  Base0'!$H$122</f>
        <v>0</v>
      </c>
      <c r="DL83" s="89">
        <f>HLOOKUP(DL$3,'Inputs  Base0'!$C$197:$BJ$199,3)*'Inputs  Base0'!$H$122</f>
        <v>0</v>
      </c>
      <c r="DM83" s="89">
        <f>HLOOKUP(DM$3,'Inputs  Base0'!$C$197:$BJ$199,3)*'Inputs  Base0'!$H$122</f>
        <v>0</v>
      </c>
      <c r="DN83" s="89">
        <f>HLOOKUP(DN$3,'Inputs  Base0'!$C$197:$BJ$199,3)*'Inputs  Base0'!$H$122</f>
        <v>0</v>
      </c>
      <c r="DO83" s="89">
        <f>HLOOKUP(DO$3,'Inputs  Base0'!$C$197:$BJ$199,3)*'Inputs  Base0'!$H$122</f>
        <v>0</v>
      </c>
      <c r="DP83" s="89">
        <f>HLOOKUP(DP$3,'Inputs  Base0'!$C$197:$BJ$199,3)*'Inputs  Base0'!$H$122</f>
        <v>0</v>
      </c>
    </row>
    <row r="84" spans="1:120" s="189" customFormat="1" ht="14.25" hidden="1" outlineLevel="1">
      <c r="B84" s="190" t="str">
        <f>CONCATENATE('Inputs  Base0'!$A$362,'Inputs  Base0'!$B$122)</f>
        <v>boleto $ - Cocheras PLAN CONTADO</v>
      </c>
      <c r="C84" s="88">
        <f t="shared" si="31"/>
        <v>32987325.698397752</v>
      </c>
      <c r="D84" s="191"/>
      <c r="E84" s="191"/>
      <c r="F84" s="191"/>
      <c r="G84" s="191"/>
      <c r="H84" s="191"/>
      <c r="I84" s="191"/>
      <c r="J84" s="191"/>
      <c r="K84" s="191"/>
      <c r="L84" s="191"/>
      <c r="M84" s="191"/>
      <c r="N84" s="191"/>
      <c r="O84" s="191"/>
      <c r="P84" s="191"/>
      <c r="Q84" s="191"/>
      <c r="R84" s="191"/>
      <c r="S84" s="191"/>
      <c r="T84" s="191"/>
      <c r="U84" s="191"/>
      <c r="V84" s="191"/>
      <c r="W84" s="191"/>
      <c r="X84" s="191"/>
      <c r="Y84" s="191"/>
      <c r="Z84" s="191"/>
      <c r="AA84" s="191"/>
      <c r="AB84" s="191"/>
      <c r="AC84" s="89">
        <f>+AC81*'Inputs  Base0'!$C$166</f>
        <v>1011563.1517436381</v>
      </c>
      <c r="AD84" s="89">
        <f>+AD81*'Inputs  Base0'!$C$166</f>
        <v>1011563.1517436381</v>
      </c>
      <c r="AE84" s="89">
        <f>+AE81*'Inputs  Base0'!$C$166</f>
        <v>1011563.1517436381</v>
      </c>
      <c r="AF84" s="89">
        <f>+AF81*'Inputs  Base0'!$C$166</f>
        <v>1011563.1517436381</v>
      </c>
      <c r="AG84" s="89">
        <f>+AG81*'Inputs  Base0'!$C$166</f>
        <v>1099525.1649387369</v>
      </c>
      <c r="AH84" s="89">
        <f>+AH81*'Inputs  Base0'!$C$166</f>
        <v>1099525.1649387369</v>
      </c>
      <c r="AI84" s="89">
        <f>+AI81*'Inputs  Base0'!$C$166</f>
        <v>942450.14137606008</v>
      </c>
      <c r="AJ84" s="89">
        <f>+AJ81*'Inputs  Base0'!$C$166</f>
        <v>942450.14137606008</v>
      </c>
      <c r="AK84" s="89">
        <f>+AK81*'Inputs  Base0'!$C$166</f>
        <v>942450.14137606008</v>
      </c>
      <c r="AL84" s="89">
        <f>+AL81*'Inputs  Base0'!$C$166</f>
        <v>942450.14137606008</v>
      </c>
      <c r="AM84" s="89">
        <f>+AM81*'Inputs  Base0'!$C$166</f>
        <v>942450.14137606008</v>
      </c>
      <c r="AN84" s="89">
        <f>+AN81*'Inputs  Base0'!$C$166</f>
        <v>942450.14137606008</v>
      </c>
      <c r="AO84" s="89">
        <f>+AO81*'Inputs  Base0'!$C$166</f>
        <v>785375.11781338346</v>
      </c>
      <c r="AP84" s="89">
        <f>+AP81*'Inputs  Base0'!$C$166</f>
        <v>785375.11781338346</v>
      </c>
      <c r="AQ84" s="89">
        <f>+AQ81*'Inputs  Base0'!$C$166</f>
        <v>785375.11781338346</v>
      </c>
      <c r="AR84" s="89">
        <f>+AR81*'Inputs  Base0'!$C$166</f>
        <v>785375.11781338346</v>
      </c>
      <c r="AS84" s="89">
        <f>+AS81*'Inputs  Base0'!$C$166</f>
        <v>785375.11781338346</v>
      </c>
      <c r="AT84" s="89">
        <f>+AT81*'Inputs  Base0'!$C$166</f>
        <v>785375.11781338346</v>
      </c>
      <c r="AU84" s="89">
        <f>+AU81*'Inputs  Base0'!$C$166</f>
        <v>942450.14137606008</v>
      </c>
      <c r="AV84" s="89">
        <f>+AV81*'Inputs  Base0'!$C$166</f>
        <v>942450.14137606008</v>
      </c>
      <c r="AW84" s="89">
        <f>+AW81*'Inputs  Base0'!$C$166</f>
        <v>966011.39491046162</v>
      </c>
      <c r="AX84" s="89">
        <f>+AX81*'Inputs  Base0'!$C$166</f>
        <v>966011.39491046162</v>
      </c>
      <c r="AY84" s="89">
        <f>+AY81*'Inputs  Base0'!$C$166</f>
        <v>966011.39491046162</v>
      </c>
      <c r="AZ84" s="89">
        <f>+AZ81*'Inputs  Base0'!$C$166</f>
        <v>966011.39491046162</v>
      </c>
      <c r="BA84" s="89">
        <f>+BA81*'Inputs  Base0'!$C$166</f>
        <v>966011.39491046162</v>
      </c>
      <c r="BB84" s="89">
        <f>+BB81*'Inputs  Base0'!$C$166</f>
        <v>966011.39491046162</v>
      </c>
      <c r="BC84" s="89">
        <f>+BC81*'Inputs  Base0'!$C$166</f>
        <v>966011.39491046162</v>
      </c>
      <c r="BD84" s="89">
        <f>+BD81*'Inputs  Base0'!$C$166</f>
        <v>966011.39491046162</v>
      </c>
      <c r="BE84" s="89">
        <f>+BE81*'Inputs  Base0'!$C$166</f>
        <v>966011.39491046162</v>
      </c>
      <c r="BF84" s="89">
        <f>+BF81*'Inputs  Base0'!$C$166</f>
        <v>966011.39491046162</v>
      </c>
      <c r="BG84" s="89">
        <f>+BG81*'Inputs  Base0'!$C$166</f>
        <v>805009.495758718</v>
      </c>
      <c r="BH84" s="89">
        <f>+BH81*'Inputs  Base0'!$C$166</f>
        <v>805009.495758718</v>
      </c>
      <c r="BI84" s="89">
        <f>+BI81*'Inputs  Base0'!$C$166</f>
        <v>805009.495758718</v>
      </c>
      <c r="BJ84" s="89">
        <f>+BJ81*'Inputs  Base0'!$C$166</f>
        <v>805009.495758718</v>
      </c>
      <c r="BK84" s="89">
        <f>+BK81*'Inputs  Base0'!$C$166</f>
        <v>805009.495758718</v>
      </c>
      <c r="BL84" s="89">
        <f>+BL81*'Inputs  Base0'!$C$166</f>
        <v>805009.495758718</v>
      </c>
      <c r="BM84" s="89">
        <f>+BM81*'Inputs  Base0'!$C$166</f>
        <v>0</v>
      </c>
      <c r="BN84" s="89">
        <f>+BN81*'Inputs  Base0'!$C$166</f>
        <v>0</v>
      </c>
      <c r="BO84" s="89">
        <f>+BO81*'Inputs  Base0'!$C$166</f>
        <v>0</v>
      </c>
      <c r="BP84" s="89">
        <f>+BP81*'Inputs  Base0'!$C$166</f>
        <v>0</v>
      </c>
      <c r="BQ84" s="89">
        <f>+BQ81*'Inputs  Base0'!$C$166</f>
        <v>0</v>
      </c>
      <c r="BR84" s="89">
        <f>+BR81*'Inputs  Base0'!$C$166</f>
        <v>0</v>
      </c>
      <c r="BS84" s="89">
        <f>+BS81*'Inputs  Base0'!$C$166</f>
        <v>0</v>
      </c>
      <c r="BT84" s="89">
        <f>+BT81*'Inputs  Base0'!$C$166</f>
        <v>0</v>
      </c>
      <c r="BU84" s="89">
        <f>+BU81*'Inputs  Base0'!$C$166</f>
        <v>0</v>
      </c>
      <c r="BV84" s="89">
        <f>+BV81*'Inputs  Base0'!$C$166</f>
        <v>0</v>
      </c>
      <c r="BW84" s="89">
        <f>+BW81*'Inputs  Base0'!$C$166</f>
        <v>0</v>
      </c>
      <c r="BX84" s="89">
        <f>+BX81*'Inputs  Base0'!$C$166</f>
        <v>0</v>
      </c>
      <c r="BY84" s="89">
        <f>+BY81*'Inputs  Base0'!$C$166</f>
        <v>0</v>
      </c>
      <c r="BZ84" s="89">
        <f>+BZ81*'Inputs  Base0'!$C$166</f>
        <v>0</v>
      </c>
      <c r="CA84" s="89">
        <f>+CA81*'Inputs  Base0'!$C$166</f>
        <v>0</v>
      </c>
      <c r="CB84" s="89">
        <f>+CB81*'Inputs  Base0'!$C$166</f>
        <v>0</v>
      </c>
      <c r="CC84" s="89">
        <f>+CC81*'Inputs  Base0'!$C$166</f>
        <v>0</v>
      </c>
      <c r="CD84" s="89">
        <f>+CD81*'Inputs  Base0'!$C$166</f>
        <v>0</v>
      </c>
      <c r="CE84" s="89">
        <f>+CE81*'Inputs  Base0'!$C$166</f>
        <v>0</v>
      </c>
      <c r="CF84" s="89">
        <f>+CF81*'Inputs  Base0'!$C$166</f>
        <v>0</v>
      </c>
      <c r="CG84" s="89">
        <f>+CG81*'Inputs  Base0'!$C$166</f>
        <v>0</v>
      </c>
      <c r="CH84" s="89">
        <f>+CH81*'Inputs  Base0'!$C$166</f>
        <v>0</v>
      </c>
      <c r="CI84" s="89">
        <f>+CI81*'Inputs  Base0'!$C$166</f>
        <v>0</v>
      </c>
      <c r="CJ84" s="89">
        <f>+CJ81*'Inputs  Base0'!$C$166</f>
        <v>0</v>
      </c>
      <c r="CK84" s="89">
        <f>+CK81*'Inputs  Base0'!$C$166</f>
        <v>0</v>
      </c>
      <c r="CL84" s="89">
        <f>+CL81*'Inputs  Base0'!$C$166</f>
        <v>0</v>
      </c>
      <c r="CM84" s="89">
        <f>+CM81*'Inputs  Base0'!$C$166</f>
        <v>0</v>
      </c>
      <c r="CN84" s="89">
        <f>+CN81*'Inputs  Base0'!$C$166</f>
        <v>0</v>
      </c>
      <c r="CO84" s="89">
        <f>+CO81*'Inputs  Base0'!$C$166</f>
        <v>0</v>
      </c>
      <c r="CP84" s="89">
        <f>+CP81*'Inputs  Base0'!$C$166</f>
        <v>0</v>
      </c>
      <c r="CQ84" s="89">
        <f>+CQ81*'Inputs  Base0'!$C$166</f>
        <v>0</v>
      </c>
      <c r="CR84" s="89">
        <f>+CR81*'Inputs  Base0'!$C$166</f>
        <v>0</v>
      </c>
      <c r="CS84" s="89">
        <f>+CS81*'Inputs  Base0'!$C$166</f>
        <v>0</v>
      </c>
      <c r="CT84" s="89">
        <f>+CT81*'Inputs  Base0'!$C$166</f>
        <v>0</v>
      </c>
      <c r="CU84" s="89">
        <f>+CU81*'Inputs  Base0'!$C$166</f>
        <v>0</v>
      </c>
      <c r="CV84" s="89">
        <f>+CV81*'Inputs  Base0'!$C$166</f>
        <v>0</v>
      </c>
      <c r="CW84" s="89">
        <f>+CW81*'Inputs  Base0'!$C$166</f>
        <v>0</v>
      </c>
      <c r="CX84" s="89">
        <f>+CX81*'Inputs  Base0'!$C$166</f>
        <v>0</v>
      </c>
      <c r="CY84" s="89">
        <f>+CY81*'Inputs  Base0'!$C$166</f>
        <v>0</v>
      </c>
      <c r="CZ84" s="89">
        <f>+CZ81*'Inputs  Base0'!$C$166</f>
        <v>0</v>
      </c>
      <c r="DA84" s="89">
        <f>+DA81*'Inputs  Base0'!$C$166</f>
        <v>0</v>
      </c>
      <c r="DB84" s="89">
        <f>+DB81*'Inputs  Base0'!$C$166</f>
        <v>0</v>
      </c>
      <c r="DC84" s="89">
        <f>+DC81*'Inputs  Base0'!$C$166</f>
        <v>0</v>
      </c>
      <c r="DD84" s="89">
        <f>+DD81*'Inputs  Base0'!$C$166</f>
        <v>0</v>
      </c>
      <c r="DE84" s="89">
        <f>+DE81*'Inputs  Base0'!$C$166</f>
        <v>0</v>
      </c>
      <c r="DF84" s="89">
        <f>+DF81*'Inputs  Base0'!$C$166</f>
        <v>0</v>
      </c>
      <c r="DG84" s="89">
        <f>+DG81*'Inputs  Base0'!$C$166</f>
        <v>0</v>
      </c>
      <c r="DH84" s="89">
        <f>+DH81*'Inputs  Base0'!$C$166</f>
        <v>0</v>
      </c>
      <c r="DI84" s="89">
        <f>+DI81*'Inputs  Base0'!$C$166</f>
        <v>0</v>
      </c>
      <c r="DJ84" s="89">
        <f>+DJ81*'Inputs  Base0'!$C$166</f>
        <v>0</v>
      </c>
      <c r="DK84" s="89">
        <f>+DK81*'Inputs  Base0'!$C$166</f>
        <v>0</v>
      </c>
      <c r="DL84" s="89">
        <f>+DL81*'Inputs  Base0'!$C$166</f>
        <v>0</v>
      </c>
      <c r="DM84" s="89">
        <f>+DM81*'Inputs  Base0'!$C$166</f>
        <v>0</v>
      </c>
      <c r="DN84" s="89">
        <f>+DN81*'Inputs  Base0'!$C$166</f>
        <v>0</v>
      </c>
      <c r="DO84" s="89">
        <f>+DO81*'Inputs  Base0'!$C$166</f>
        <v>0</v>
      </c>
      <c r="DP84" s="89">
        <f>+DP81*'Inputs  Base0'!$C$166</f>
        <v>0</v>
      </c>
    </row>
    <row r="85" spans="1:120" s="189" customFormat="1" ht="14.25" hidden="1" outlineLevel="1">
      <c r="B85" s="190" t="str">
        <f>CONCATENATE('Inputs  Base0'!$A$363,'Inputs  Base0'!$B$122)</f>
        <v>cuotas pre-entrega $ - Cocheras PLAN CONTADO</v>
      </c>
      <c r="C85" s="88">
        <f t="shared" si="31"/>
        <v>0</v>
      </c>
      <c r="D85" s="191"/>
      <c r="E85" s="191"/>
      <c r="F85" s="191"/>
      <c r="G85" s="191"/>
      <c r="H85" s="191"/>
      <c r="I85" s="191"/>
      <c r="J85" s="191"/>
      <c r="K85" s="191"/>
      <c r="L85" s="191"/>
      <c r="M85" s="191"/>
      <c r="N85" s="191"/>
      <c r="O85" s="191"/>
      <c r="P85" s="191"/>
      <c r="Q85" s="191"/>
      <c r="R85" s="191"/>
      <c r="S85" s="191"/>
      <c r="T85" s="191"/>
      <c r="U85" s="191"/>
      <c r="V85" s="191"/>
      <c r="W85" s="191"/>
      <c r="X85" s="191"/>
      <c r="Y85" s="191"/>
      <c r="Z85" s="191"/>
      <c r="AA85" s="191"/>
      <c r="AB85" s="191"/>
      <c r="AC85" s="89">
        <v>0</v>
      </c>
      <c r="AD85" s="89">
        <f>IFERROR((AC81/AC$353*'Inputs  Base0'!$C$168)+'CF+EERR  Base0'!AC85,0)</f>
        <v>0</v>
      </c>
      <c r="AE85" s="89">
        <f>IFERROR((AD81/AD$353*'Inputs  Base0'!$C$168)+'CF+EERR  Base0'!AD85,0)</f>
        <v>0</v>
      </c>
      <c r="AF85" s="89">
        <f>IFERROR((AE81/AE$353*'Inputs  Base0'!$C$168)+'CF+EERR  Base0'!AE85,0)</f>
        <v>0</v>
      </c>
      <c r="AG85" s="89">
        <f>IFERROR((AF81/AF$353*'Inputs  Base0'!$C$168)+'CF+EERR  Base0'!AF85,0)</f>
        <v>0</v>
      </c>
      <c r="AH85" s="89">
        <f>IFERROR((AG81/AG$353*'Inputs  Base0'!$C$168)+'CF+EERR  Base0'!AG85,0)</f>
        <v>0</v>
      </c>
      <c r="AI85" s="89">
        <f>IFERROR((AH81/AH$353*'Inputs  Base0'!$C$168)+'CF+EERR  Base0'!AH85,0)</f>
        <v>0</v>
      </c>
      <c r="AJ85" s="89">
        <f>IFERROR((AI81/AI$353*'Inputs  Base0'!$C$168)+'CF+EERR  Base0'!AI85,0)</f>
        <v>0</v>
      </c>
      <c r="AK85" s="89">
        <f>IFERROR((AJ81/AJ$353*'Inputs  Base0'!$C$168)+'CF+EERR  Base0'!AJ85,0)</f>
        <v>0</v>
      </c>
      <c r="AL85" s="89">
        <f>IFERROR((AK81/AK$353*'Inputs  Base0'!$C$168)+'CF+EERR  Base0'!AK85,0)</f>
        <v>0</v>
      </c>
      <c r="AM85" s="89">
        <f>IFERROR((AL81/AL$353*'Inputs  Base0'!$C$168)+'CF+EERR  Base0'!AL85,0)</f>
        <v>0</v>
      </c>
      <c r="AN85" s="89">
        <f>IFERROR((AM81/AM$353*'Inputs  Base0'!$C$168)+'CF+EERR  Base0'!AM85,0)</f>
        <v>0</v>
      </c>
      <c r="AO85" s="89">
        <f>IFERROR((AN81/AN$353*'Inputs  Base0'!$C$168)+'CF+EERR  Base0'!AN85,0)</f>
        <v>0</v>
      </c>
      <c r="AP85" s="89">
        <f>IFERROR((AO81/AO$353*'Inputs  Base0'!$C$168)+'CF+EERR  Base0'!AO85,0)</f>
        <v>0</v>
      </c>
      <c r="AQ85" s="89">
        <f>IFERROR((AP81/AP$353*'Inputs  Base0'!$C$168)+'CF+EERR  Base0'!AP85,0)</f>
        <v>0</v>
      </c>
      <c r="AR85" s="89">
        <f>IFERROR((AQ81/AQ$353*'Inputs  Base0'!$C$168)+'CF+EERR  Base0'!AQ85,0)</f>
        <v>0</v>
      </c>
      <c r="AS85" s="89">
        <f>IFERROR((AR81/AR$353*'Inputs  Base0'!$C$168)+'CF+EERR  Base0'!AR85,0)</f>
        <v>0</v>
      </c>
      <c r="AT85" s="89">
        <f>IFERROR((AS81/AS$353*'Inputs  Base0'!$C$168)+'CF+EERR  Base0'!AS85,0)</f>
        <v>0</v>
      </c>
      <c r="AU85" s="89">
        <f>IFERROR((AT81/AT$353*'Inputs  Base0'!$C$168)+'CF+EERR  Base0'!AT85,0)</f>
        <v>0</v>
      </c>
      <c r="AV85" s="89">
        <f>IFERROR((AU81/AU$353*'Inputs  Base0'!$C$168)+'CF+EERR  Base0'!AU85,0)</f>
        <v>0</v>
      </c>
      <c r="AW85" s="89">
        <f>IFERROR((AV81/AV$353*'Inputs  Base0'!$C$168)+'CF+EERR  Base0'!AV85,0)</f>
        <v>0</v>
      </c>
      <c r="AX85" s="89">
        <f>IFERROR((AW81/AW$353*'Inputs  Base0'!$C$168)+'CF+EERR  Base0'!AW85,0)</f>
        <v>0</v>
      </c>
      <c r="AY85" s="89">
        <f>IFERROR((AX81/AX$353*'Inputs  Base0'!$C$168)+'CF+EERR  Base0'!AX85,0)</f>
        <v>0</v>
      </c>
      <c r="AZ85" s="89">
        <f>IFERROR((AY81/AY$353*'Inputs  Base0'!$C$168)+'CF+EERR  Base0'!AY85,0)</f>
        <v>0</v>
      </c>
      <c r="BA85" s="89">
        <f>IFERROR((AZ81/AZ$353*'Inputs  Base0'!$C$168)+'CF+EERR  Base0'!AZ85,0)</f>
        <v>0</v>
      </c>
      <c r="BB85" s="89">
        <f>IFERROR((BA81/BA$353*'Inputs  Base0'!$C$168)+'CF+EERR  Base0'!BA85,0)</f>
        <v>0</v>
      </c>
      <c r="BC85" s="89">
        <f>IFERROR((BB81/BB$353*'Inputs  Base0'!$C$168)+'CF+EERR  Base0'!BB85,0)</f>
        <v>0</v>
      </c>
      <c r="BD85" s="89">
        <f>IFERROR((BC81/BC$353*'Inputs  Base0'!$C$168)+'CF+EERR  Base0'!BC85,0)</f>
        <v>0</v>
      </c>
      <c r="BE85" s="89">
        <f>IFERROR((BD81/BD$353*'Inputs  Base0'!$C$168)+'CF+EERR  Base0'!BD85,0)</f>
        <v>0</v>
      </c>
      <c r="BF85" s="89">
        <f>IFERROR((BE81/BE$353*'Inputs  Base0'!$C$168)+'CF+EERR  Base0'!BE85,0)</f>
        <v>0</v>
      </c>
      <c r="BG85" s="89">
        <f>IFERROR((BF81/BF$353*'Inputs  Base0'!$C$168)+'CF+EERR  Base0'!BF85,0)</f>
        <v>0</v>
      </c>
      <c r="BH85" s="89">
        <f>IFERROR((BG81/BG$353*'Inputs  Base0'!$C$168)+'CF+EERR  Base0'!BG85,0)</f>
        <v>0</v>
      </c>
      <c r="BI85" s="89">
        <f>IFERROR((BH81/BH$353*'Inputs  Base0'!$C$168)+'CF+EERR  Base0'!BH85,0)</f>
        <v>0</v>
      </c>
      <c r="BJ85" s="89">
        <f>IFERROR((BI81/BI$353*'Inputs  Base0'!$C$168)+'CF+EERR  Base0'!BI85,0)</f>
        <v>0</v>
      </c>
      <c r="BK85" s="89">
        <f>IFERROR((BJ81/BJ$353*'Inputs  Base0'!$C$168)+'CF+EERR  Base0'!BJ85,0)</f>
        <v>0</v>
      </c>
      <c r="BL85" s="89">
        <f>IFERROR((BK81/BK$353*'Inputs  Base0'!$C$168)+'CF+EERR  Base0'!BK85,0)</f>
        <v>0</v>
      </c>
      <c r="BM85" s="89">
        <f>IFERROR((BL81/BL$353*'Inputs  Base0'!$C$168)+'CF+EERR  Base0'!BL85,0)</f>
        <v>0</v>
      </c>
      <c r="BN85" s="89">
        <f>IFERROR((BM81/BM$353*'Inputs  Base0'!$C$168)+'CF+EERR  Base0'!BM85,0)</f>
        <v>0</v>
      </c>
      <c r="BO85" s="89">
        <f>IFERROR((BN81/BN$353*'Inputs  Base0'!$C$168)+'CF+EERR  Base0'!BN85,0)</f>
        <v>0</v>
      </c>
      <c r="BP85" s="89">
        <f>IFERROR((BO81/BO$353*'Inputs  Base0'!$C$168)+'CF+EERR  Base0'!BO85,0)</f>
        <v>0</v>
      </c>
      <c r="BQ85" s="89">
        <f>IFERROR((BP81/BP$353*'Inputs  Base0'!$C$168)+'CF+EERR  Base0'!BP85,0)</f>
        <v>0</v>
      </c>
      <c r="BR85" s="89">
        <f>IFERROR((BQ81/BQ$353*'Inputs  Base0'!$C$168)+'CF+EERR  Base0'!BQ85,0)</f>
        <v>0</v>
      </c>
      <c r="BS85" s="89">
        <f>IFERROR((BR81/BR$353*'Inputs  Base0'!$C$168)+'CF+EERR  Base0'!BR85,0)</f>
        <v>0</v>
      </c>
      <c r="BT85" s="89">
        <f>IFERROR((BS81/BS$353*'Inputs  Base0'!$C$168)+'CF+EERR  Base0'!BS85,0)</f>
        <v>0</v>
      </c>
      <c r="BU85" s="89">
        <f>IFERROR((BT81/BT$353*'Inputs  Base0'!$C$168)+'CF+EERR  Base0'!BT85,0)</f>
        <v>0</v>
      </c>
      <c r="BV85" s="89">
        <f>IFERROR((BU81/BU$353*'Inputs  Base0'!$C$168)+'CF+EERR  Base0'!BU85,0)</f>
        <v>0</v>
      </c>
      <c r="BW85" s="89">
        <f>IFERROR((BV81/BV$353*'Inputs  Base0'!$C$168)+'CF+EERR  Base0'!BV85,0)</f>
        <v>0</v>
      </c>
      <c r="BX85" s="89">
        <f>IFERROR((BW81/BW$353*'Inputs  Base0'!$C$168)+'CF+EERR  Base0'!BW85,0)</f>
        <v>0</v>
      </c>
      <c r="BY85" s="89">
        <f>IFERROR((BX81/BX$353*'Inputs  Base0'!$C$168)+'CF+EERR  Base0'!BX85,0)</f>
        <v>0</v>
      </c>
      <c r="BZ85" s="89">
        <f>IFERROR((BY81/BY$353*'Inputs  Base0'!$C$168)+'CF+EERR  Base0'!BY85,0)</f>
        <v>0</v>
      </c>
      <c r="CA85" s="89">
        <f>IFERROR((BZ81/BZ$353*'Inputs  Base0'!$C$168)+'CF+EERR  Base0'!BZ85,0)</f>
        <v>0</v>
      </c>
      <c r="CB85" s="89">
        <f>IFERROR((CA81/CA$353*'Inputs  Base0'!$C$168)+'CF+EERR  Base0'!CA85,0)</f>
        <v>0</v>
      </c>
      <c r="CC85" s="89">
        <f>IFERROR((CB81/CB$353*'Inputs  Base0'!$C$168)+'CF+EERR  Base0'!CB85,0)</f>
        <v>0</v>
      </c>
      <c r="CD85" s="89">
        <f>IFERROR((CC81/CC$353*'Inputs  Base0'!$C$168)+'CF+EERR  Base0'!CC85,0)</f>
        <v>0</v>
      </c>
      <c r="CE85" s="89">
        <f>IFERROR((CD81/CD$353*'Inputs  Base0'!$C$168)+'CF+EERR  Base0'!CD85,0)</f>
        <v>0</v>
      </c>
      <c r="CF85" s="89">
        <f>IFERROR((CE81/CE$353*'Inputs  Base0'!$C$168)+'CF+EERR  Base0'!CE85,0)</f>
        <v>0</v>
      </c>
      <c r="CG85" s="89">
        <f>IFERROR((CF81/CF$353*'Inputs  Base0'!$C$168)+'CF+EERR  Base0'!CF85,0)</f>
        <v>0</v>
      </c>
      <c r="CH85" s="89">
        <f>IFERROR((CG81/CG$353*'Inputs  Base0'!$C$168)+'CF+EERR  Base0'!CG85,0)</f>
        <v>0</v>
      </c>
      <c r="CI85" s="89">
        <f>IFERROR((CH81/CH$353*'Inputs  Base0'!$C$168)+'CF+EERR  Base0'!CH85,0)</f>
        <v>0</v>
      </c>
      <c r="CJ85" s="89">
        <f>IFERROR((CI81/CI$353*'Inputs  Base0'!$C$168)+'CF+EERR  Base0'!CI85,0)</f>
        <v>0</v>
      </c>
      <c r="CK85" s="89">
        <f>IFERROR((CJ81/CJ$353*'Inputs  Base0'!$C$168)+'CF+EERR  Base0'!CJ85,0)</f>
        <v>0</v>
      </c>
      <c r="CL85" s="89">
        <f>IFERROR((CK81/CK$353*'Inputs  Base0'!$C$168)+'CF+EERR  Base0'!CK85,0)</f>
        <v>0</v>
      </c>
      <c r="CM85" s="89">
        <f>IFERROR((CL81/CL$353*'Inputs  Base0'!$C$168)+'CF+EERR  Base0'!CL85,0)</f>
        <v>0</v>
      </c>
      <c r="CN85" s="89">
        <f>IFERROR((CM81/CM$353*'Inputs  Base0'!$C$168)+'CF+EERR  Base0'!CM85,0)</f>
        <v>0</v>
      </c>
      <c r="CO85" s="89">
        <f>IFERROR((CN81/CN$353*'Inputs  Base0'!$C$168)+'CF+EERR  Base0'!CN85,0)</f>
        <v>0</v>
      </c>
      <c r="CP85" s="89">
        <f>IFERROR((CO81/CO$353*'Inputs  Base0'!$C$168)+'CF+EERR  Base0'!CO85,0)</f>
        <v>0</v>
      </c>
      <c r="CQ85" s="89">
        <f>IFERROR((CP81/CP$353*'Inputs  Base0'!$C$168)+'CF+EERR  Base0'!CP85,0)</f>
        <v>0</v>
      </c>
      <c r="CR85" s="89">
        <f>IFERROR((CQ81/CQ$353*'Inputs  Base0'!$C$168)+'CF+EERR  Base0'!CQ85,0)</f>
        <v>0</v>
      </c>
      <c r="CS85" s="89">
        <f>IFERROR((CR81/CR$353*'Inputs  Base0'!$C$168)+'CF+EERR  Base0'!CR85,0)</f>
        <v>0</v>
      </c>
      <c r="CT85" s="89">
        <f>IFERROR((CS81/CS$353*'Inputs  Base0'!$C$168)+'CF+EERR  Base0'!CS85,0)</f>
        <v>0</v>
      </c>
      <c r="CU85" s="89">
        <f>IFERROR((CT81/CT$353*'Inputs  Base0'!$C$168)+'CF+EERR  Base0'!CT85,0)</f>
        <v>0</v>
      </c>
      <c r="CV85" s="89">
        <f>IFERROR((CU81/CU$353*'Inputs  Base0'!$C$168)+'CF+EERR  Base0'!CU85,0)</f>
        <v>0</v>
      </c>
      <c r="CW85" s="89">
        <f>IFERROR((CV81/CV$353*'Inputs  Base0'!$C$168)+'CF+EERR  Base0'!CV85,0)</f>
        <v>0</v>
      </c>
      <c r="CX85" s="89">
        <f>IFERROR((CW81/CW$353*'Inputs  Base0'!$C$168)+'CF+EERR  Base0'!CW85,0)</f>
        <v>0</v>
      </c>
      <c r="CY85" s="89">
        <f>IFERROR((CX81/CX$353*'Inputs  Base0'!$C$168)+'CF+EERR  Base0'!CX85,0)</f>
        <v>0</v>
      </c>
      <c r="CZ85" s="89">
        <f>IFERROR((CY81/CY$353*'Inputs  Base0'!$C$168)+'CF+EERR  Base0'!CY85,0)</f>
        <v>0</v>
      </c>
      <c r="DA85" s="89">
        <f>IFERROR((CZ81/CZ$353*'Inputs  Base0'!$C$168)+'CF+EERR  Base0'!CZ85,0)</f>
        <v>0</v>
      </c>
      <c r="DB85" s="89">
        <f>IFERROR((DA81/DA$353*'Inputs  Base0'!$C$168)+'CF+EERR  Base0'!DA85,0)</f>
        <v>0</v>
      </c>
      <c r="DC85" s="89">
        <f>IFERROR((DB81/DB$353*'Inputs  Base0'!$C$168)+'CF+EERR  Base0'!DB85,0)</f>
        <v>0</v>
      </c>
      <c r="DD85" s="89">
        <f>IFERROR((DC81/DC$353*'Inputs  Base0'!$C$168)+'CF+EERR  Base0'!DC85,0)</f>
        <v>0</v>
      </c>
      <c r="DE85" s="89">
        <f>IFERROR((DD81/DD$353*'Inputs  Base0'!$C$168)+'CF+EERR  Base0'!DD85,0)</f>
        <v>0</v>
      </c>
      <c r="DF85" s="89">
        <f>IFERROR((DE81/DE$353*'Inputs  Base0'!$C$168)+'CF+EERR  Base0'!DE85,0)</f>
        <v>0</v>
      </c>
      <c r="DG85" s="89">
        <f>IFERROR((DF81/DF$353*'Inputs  Base0'!$C$168)+'CF+EERR  Base0'!DF85,0)</f>
        <v>0</v>
      </c>
      <c r="DH85" s="89">
        <f>IFERROR((DG81/DG$353*'Inputs  Base0'!$C$168)+'CF+EERR  Base0'!DG85,0)</f>
        <v>0</v>
      </c>
      <c r="DI85" s="89">
        <f>IFERROR((DH81/DH$353*'Inputs  Base0'!$C$168)+'CF+EERR  Base0'!DH85,0)</f>
        <v>0</v>
      </c>
      <c r="DJ85" s="89">
        <f>IFERROR((DI81/DI$353*'Inputs  Base0'!$C$168)+'CF+EERR  Base0'!DI85,0)</f>
        <v>0</v>
      </c>
      <c r="DK85" s="89">
        <f>IFERROR((DJ81/DJ$353*'Inputs  Base0'!$C$168)+'CF+EERR  Base0'!DJ85,0)</f>
        <v>0</v>
      </c>
      <c r="DL85" s="89">
        <f>IFERROR((DK81/DK$353*'Inputs  Base0'!$C$168)+'CF+EERR  Base0'!DK85,0)</f>
        <v>0</v>
      </c>
      <c r="DM85" s="89">
        <f>IFERROR((DL81/DL$353*'Inputs  Base0'!$C$168)+'CF+EERR  Base0'!DL85,0)</f>
        <v>0</v>
      </c>
      <c r="DN85" s="89">
        <f>IFERROR((DM81/DM$353*'Inputs  Base0'!$C$168)+'CF+EERR  Base0'!DM85,0)</f>
        <v>0</v>
      </c>
      <c r="DO85" s="89">
        <f>IFERROR((DN81/DN$353*'Inputs  Base0'!$C$168)+'CF+EERR  Base0'!DN85,0)</f>
        <v>0</v>
      </c>
      <c r="DP85" s="89">
        <f>IFERROR((DO81/DO$353*'Inputs  Base0'!$C$168)+'CF+EERR  Base0'!DO85,0)</f>
        <v>0</v>
      </c>
    </row>
    <row r="86" spans="1:120" s="189" customFormat="1" ht="14.25" hidden="1" outlineLevel="2">
      <c r="B86" s="190" t="str">
        <f>CONCATENATE('Inputs  Base0'!$A$364,'Inputs  Base0'!$B$122)</f>
        <v>unidades entregadas - Cocheras PLAN CONTADO</v>
      </c>
      <c r="C86" s="88">
        <f t="shared" si="31"/>
        <v>30</v>
      </c>
      <c r="D86" s="191"/>
      <c r="E86" s="191"/>
      <c r="F86" s="191"/>
      <c r="G86" s="191"/>
      <c r="H86" s="191"/>
      <c r="I86" s="191"/>
      <c r="J86" s="191"/>
      <c r="K86" s="191"/>
      <c r="L86" s="191"/>
      <c r="M86" s="191"/>
      <c r="N86" s="191"/>
      <c r="O86" s="191"/>
      <c r="P86" s="191"/>
      <c r="Q86" s="191"/>
      <c r="R86" s="191"/>
      <c r="S86" s="191"/>
      <c r="T86" s="191"/>
      <c r="U86" s="191"/>
      <c r="V86" s="191"/>
      <c r="W86" s="191"/>
      <c r="X86" s="191"/>
      <c r="Y86" s="191"/>
      <c r="Z86" s="191"/>
      <c r="AA86" s="191"/>
      <c r="AB86" s="191"/>
      <c r="AC86" s="89">
        <f>+IF(AC$2='Inputs  Base0'!$J$194,'Inputs  Base0'!$G$122,0)</f>
        <v>0</v>
      </c>
      <c r="AD86" s="89">
        <f>+IF(AD$2='Inputs  Base0'!$J$194,'Inputs  Base0'!$G$122,0)</f>
        <v>0</v>
      </c>
      <c r="AE86" s="89">
        <f>+IF(AE$2='Inputs  Base0'!$J$194,'Inputs  Base0'!$G$122,0)</f>
        <v>0</v>
      </c>
      <c r="AF86" s="89">
        <f>+IF(AF$2='Inputs  Base0'!$J$194,'Inputs  Base0'!$G$122,0)</f>
        <v>0</v>
      </c>
      <c r="AG86" s="89">
        <f>+IF(AG$2='Inputs  Base0'!$J$194,'Inputs  Base0'!$G$122,0)</f>
        <v>0</v>
      </c>
      <c r="AH86" s="89">
        <f>+IF(AH$2='Inputs  Base0'!$J$194,'Inputs  Base0'!$G$122,0)</f>
        <v>0</v>
      </c>
      <c r="AI86" s="89">
        <f>+IF(AI$2='Inputs  Base0'!$J$194,'Inputs  Base0'!$G$122,0)</f>
        <v>0</v>
      </c>
      <c r="AJ86" s="89">
        <f>+IF(AJ$2='Inputs  Base0'!$J$194,'Inputs  Base0'!$G$122,0)</f>
        <v>0</v>
      </c>
      <c r="AK86" s="89">
        <f>+IF(AK$2='Inputs  Base0'!$J$194,'Inputs  Base0'!$G$122,0)</f>
        <v>0</v>
      </c>
      <c r="AL86" s="89">
        <f>+IF(AL$2='Inputs  Base0'!$J$194,'Inputs  Base0'!$G$122,0)</f>
        <v>0</v>
      </c>
      <c r="AM86" s="89">
        <f>+IF(AM$2='Inputs  Base0'!$J$194,'Inputs  Base0'!$G$122,0)</f>
        <v>0</v>
      </c>
      <c r="AN86" s="89">
        <f>+IF(AN$2='Inputs  Base0'!$J$194,'Inputs  Base0'!$G$122,0)</f>
        <v>0</v>
      </c>
      <c r="AO86" s="89">
        <f>+IF(AO$2='Inputs  Base0'!$J$194,'Inputs  Base0'!$G$122,0)</f>
        <v>0</v>
      </c>
      <c r="AP86" s="89">
        <f>+IF(AP$2='Inputs  Base0'!$J$194,'Inputs  Base0'!$G$122,0)</f>
        <v>0</v>
      </c>
      <c r="AQ86" s="89">
        <f>+IF(AQ$2='Inputs  Base0'!$J$194,'Inputs  Base0'!$G$122,0)</f>
        <v>0</v>
      </c>
      <c r="AR86" s="89">
        <f>+IF(AR$2='Inputs  Base0'!$J$194,'Inputs  Base0'!$G$122,0)</f>
        <v>0</v>
      </c>
      <c r="AS86" s="89">
        <f>+IF(AS$2='Inputs  Base0'!$J$194,'Inputs  Base0'!$G$122,0)</f>
        <v>0</v>
      </c>
      <c r="AT86" s="89">
        <f>+IF(AT$2='Inputs  Base0'!$J$194,'Inputs  Base0'!$G$122,0)</f>
        <v>0</v>
      </c>
      <c r="AU86" s="89">
        <f>+IF(AU$2='Inputs  Base0'!$J$194,'Inputs  Base0'!$G$122,0)</f>
        <v>0</v>
      </c>
      <c r="AV86" s="89">
        <f>+IF(AV$2='Inputs  Base0'!$J$194,'Inputs  Base0'!$G$122,0)</f>
        <v>0</v>
      </c>
      <c r="AW86" s="89">
        <f>+IF(AW$2='Inputs  Base0'!$J$194,'Inputs  Base0'!$G$122,0)</f>
        <v>0</v>
      </c>
      <c r="AX86" s="89">
        <f>+IF(AX$2='Inputs  Base0'!$J$194,'Inputs  Base0'!$G$122,0)</f>
        <v>0</v>
      </c>
      <c r="AY86" s="89">
        <f>+IF(AY$2='Inputs  Base0'!$J$194,'Inputs  Base0'!$G$122,0)</f>
        <v>0</v>
      </c>
      <c r="AZ86" s="89">
        <f>+IF(AZ$2='Inputs  Base0'!$J$194,'Inputs  Base0'!$G$122,0)</f>
        <v>0</v>
      </c>
      <c r="BA86" s="89">
        <f>+IF(BA$2='Inputs  Base0'!$J$194,'Inputs  Base0'!$G$122,0)</f>
        <v>0</v>
      </c>
      <c r="BB86" s="89">
        <f>+IF(BB$2='Inputs  Base0'!$J$194,'Inputs  Base0'!$G$122,0)</f>
        <v>0</v>
      </c>
      <c r="BC86" s="89">
        <f>+IF(BC$2='Inputs  Base0'!$J$194,'Inputs  Base0'!$G$122,0)</f>
        <v>0</v>
      </c>
      <c r="BD86" s="89">
        <f>+IF(BD$2='Inputs  Base0'!$J$194,'Inputs  Base0'!$G$122,0)</f>
        <v>0</v>
      </c>
      <c r="BE86" s="89">
        <f>+IF(BE$2='Inputs  Base0'!$J$194,'Inputs  Base0'!$G$122,0)</f>
        <v>0</v>
      </c>
      <c r="BF86" s="89">
        <f>+IF(BF$2='Inputs  Base0'!$J$194,'Inputs  Base0'!$G$122,0)</f>
        <v>0</v>
      </c>
      <c r="BG86" s="89">
        <f>+IF(BG$2='Inputs  Base0'!$J$194,'Inputs  Base0'!$G$122,0)</f>
        <v>0</v>
      </c>
      <c r="BH86" s="89">
        <f>+IF(BH$2='Inputs  Base0'!$J$194,'Inputs  Base0'!$G$122,0)</f>
        <v>0</v>
      </c>
      <c r="BI86" s="89">
        <f>+IF(BI$2='Inputs  Base0'!$J$194,'Inputs  Base0'!$G$122,0)</f>
        <v>0</v>
      </c>
      <c r="BJ86" s="89">
        <f>+IF(BJ$2='Inputs  Base0'!$J$194,'Inputs  Base0'!$G$122,0)</f>
        <v>0</v>
      </c>
      <c r="BK86" s="89">
        <f>+IF(BK$2='Inputs  Base0'!$J$194,'Inputs  Base0'!$G$122,0)</f>
        <v>0</v>
      </c>
      <c r="BL86" s="89">
        <f>+IF(BL$2='Inputs  Base0'!$J$194,'Inputs  Base0'!$G$122,0)</f>
        <v>0</v>
      </c>
      <c r="BM86" s="89">
        <f>+IF(BM$2='Inputs  Base0'!$J$194,'Inputs  Base0'!$G$122,0)</f>
        <v>30</v>
      </c>
      <c r="BN86" s="89">
        <f>+IF(BN$2='Inputs  Base0'!$J$194,'Inputs  Base0'!$G$122,0)</f>
        <v>0</v>
      </c>
      <c r="BO86" s="89">
        <f>+IF(BO$2='Inputs  Base0'!$J$194,'Inputs  Base0'!$G$122,0)</f>
        <v>0</v>
      </c>
      <c r="BP86" s="89">
        <f>+IF(BP$2='Inputs  Base0'!$J$194,'Inputs  Base0'!$G$122,0)</f>
        <v>0</v>
      </c>
      <c r="BQ86" s="89">
        <f>+IF(BQ$2='Inputs  Base0'!$J$194,'Inputs  Base0'!$G$122,0)</f>
        <v>0</v>
      </c>
      <c r="BR86" s="89">
        <f>+IF(BR$2='Inputs  Base0'!$J$194,'Inputs  Base0'!$G$122,0)</f>
        <v>0</v>
      </c>
      <c r="BS86" s="89">
        <f>+IF(BS$2='Inputs  Base0'!$J$194,'Inputs  Base0'!$G$122,0)</f>
        <v>0</v>
      </c>
      <c r="BT86" s="89">
        <f>+IF(BT$2='Inputs  Base0'!$J$194,'Inputs  Base0'!$G$122,0)</f>
        <v>0</v>
      </c>
      <c r="BU86" s="89">
        <f>+IF(BU$2='Inputs  Base0'!$J$194,'Inputs  Base0'!$G$122,0)</f>
        <v>0</v>
      </c>
      <c r="BV86" s="89">
        <f>+IF(BV$2='Inputs  Base0'!$J$194,'Inputs  Base0'!$G$122,0)</f>
        <v>0</v>
      </c>
      <c r="BW86" s="89">
        <f>+IF(BW$2='Inputs  Base0'!$J$194,'Inputs  Base0'!$G$122,0)</f>
        <v>0</v>
      </c>
      <c r="BX86" s="89">
        <f>+IF(BX$2='Inputs  Base0'!$J$194,'Inputs  Base0'!$G$122,0)</f>
        <v>0</v>
      </c>
      <c r="BY86" s="89">
        <f>+IF(BY$2='Inputs  Base0'!$J$194,'Inputs  Base0'!$G$122,0)</f>
        <v>0</v>
      </c>
      <c r="BZ86" s="89">
        <f>+IF(BZ$2='Inputs  Base0'!$J$194,'Inputs  Base0'!$G$122,0)</f>
        <v>0</v>
      </c>
      <c r="CA86" s="89">
        <f>+IF(CA$2='Inputs  Base0'!$J$194,'Inputs  Base0'!$G$122,0)</f>
        <v>0</v>
      </c>
      <c r="CB86" s="89">
        <f>+IF(CB$2='Inputs  Base0'!$J$194,'Inputs  Base0'!$G$122,0)</f>
        <v>0</v>
      </c>
      <c r="CC86" s="89">
        <f>+IF(CC$2='Inputs  Base0'!$J$194,'Inputs  Base0'!$G$122,0)</f>
        <v>0</v>
      </c>
      <c r="CD86" s="89">
        <f>+IF(CD$2='Inputs  Base0'!$J$194,'Inputs  Base0'!$G$122,0)</f>
        <v>0</v>
      </c>
      <c r="CE86" s="89">
        <f>+IF(CE$2='Inputs  Base0'!$J$194,'Inputs  Base0'!$G$122,0)</f>
        <v>0</v>
      </c>
      <c r="CF86" s="89">
        <f>+IF(CF$2='Inputs  Base0'!$J$194,'Inputs  Base0'!$G$122,0)</f>
        <v>0</v>
      </c>
      <c r="CG86" s="89">
        <f>+IF(CG$2='Inputs  Base0'!$J$194,'Inputs  Base0'!$G$122,0)</f>
        <v>0</v>
      </c>
      <c r="CH86" s="89">
        <f>+IF(CH$2='Inputs  Base0'!$J$194,'Inputs  Base0'!$G$122,0)</f>
        <v>0</v>
      </c>
      <c r="CI86" s="89">
        <f>+IF(CI$2='Inputs  Base0'!$J$194,'Inputs  Base0'!$G$122,0)</f>
        <v>0</v>
      </c>
      <c r="CJ86" s="89">
        <f>+IF(CJ$2='Inputs  Base0'!$J$194,'Inputs  Base0'!$G$122,0)</f>
        <v>0</v>
      </c>
      <c r="CK86" s="89">
        <f>+IF(CK$2='Inputs  Base0'!$J$194,'Inputs  Base0'!$G$122,0)</f>
        <v>0</v>
      </c>
      <c r="CL86" s="89">
        <f>+IF(CL$2='Inputs  Base0'!$J$194,'Inputs  Base0'!$G$122,0)</f>
        <v>0</v>
      </c>
      <c r="CM86" s="89">
        <f>+IF(CM$2='Inputs  Base0'!$J$194,'Inputs  Base0'!$G$122,0)</f>
        <v>0</v>
      </c>
      <c r="CN86" s="89">
        <f>+IF(CN$2='Inputs  Base0'!$J$194,'Inputs  Base0'!$G$122,0)</f>
        <v>0</v>
      </c>
      <c r="CO86" s="89">
        <f>+IF(CO$2='Inputs  Base0'!$J$194,'Inputs  Base0'!$G$122,0)</f>
        <v>0</v>
      </c>
      <c r="CP86" s="89">
        <f>+IF(CP$2='Inputs  Base0'!$J$194,'Inputs  Base0'!$G$122,0)</f>
        <v>0</v>
      </c>
      <c r="CQ86" s="89">
        <f>+IF(CQ$2='Inputs  Base0'!$J$194,'Inputs  Base0'!$G$122,0)</f>
        <v>0</v>
      </c>
      <c r="CR86" s="89">
        <f>+IF(CR$2='Inputs  Base0'!$J$194,'Inputs  Base0'!$G$122,0)</f>
        <v>0</v>
      </c>
      <c r="CS86" s="89">
        <f>+IF(CS$2='Inputs  Base0'!$J$194,'Inputs  Base0'!$G$122,0)</f>
        <v>0</v>
      </c>
      <c r="CT86" s="89">
        <f>+IF(CT$2='Inputs  Base0'!$J$194,'Inputs  Base0'!$G$122,0)</f>
        <v>0</v>
      </c>
      <c r="CU86" s="89">
        <f>+IF(CU$2='Inputs  Base0'!$J$194,'Inputs  Base0'!$G$122,0)</f>
        <v>0</v>
      </c>
      <c r="CV86" s="89">
        <f>+IF(CV$2='Inputs  Base0'!$J$194,'Inputs  Base0'!$G$122,0)</f>
        <v>0</v>
      </c>
      <c r="CW86" s="89">
        <f>+IF(CW$2='Inputs  Base0'!$J$194,'Inputs  Base0'!$G$122,0)</f>
        <v>0</v>
      </c>
      <c r="CX86" s="89">
        <f>+IF(CX$2='Inputs  Base0'!$J$194,'Inputs  Base0'!$G$122,0)</f>
        <v>0</v>
      </c>
      <c r="CY86" s="89">
        <f>+IF(CY$2='Inputs  Base0'!$J$194,'Inputs  Base0'!$G$122,0)</f>
        <v>0</v>
      </c>
      <c r="CZ86" s="89">
        <f>+IF(CZ$2='Inputs  Base0'!$J$194,'Inputs  Base0'!$G$122,0)</f>
        <v>0</v>
      </c>
      <c r="DA86" s="89">
        <f>+IF(DA$2='Inputs  Base0'!$J$194,'Inputs  Base0'!$G$122,0)</f>
        <v>0</v>
      </c>
      <c r="DB86" s="89">
        <f>+IF(DB$2='Inputs  Base0'!$J$194,'Inputs  Base0'!$G$122,0)</f>
        <v>0</v>
      </c>
      <c r="DC86" s="89">
        <f>+IF(DC$2='Inputs  Base0'!$J$194,'Inputs  Base0'!$G$122,0)</f>
        <v>0</v>
      </c>
      <c r="DD86" s="89">
        <f>+IF(DD$2='Inputs  Base0'!$J$194,'Inputs  Base0'!$G$122,0)</f>
        <v>0</v>
      </c>
      <c r="DE86" s="89">
        <f>+IF(DE$2='Inputs  Base0'!$J$194,'Inputs  Base0'!$G$122,0)</f>
        <v>0</v>
      </c>
      <c r="DF86" s="89">
        <f>+IF(DF$2='Inputs  Base0'!$J$194,'Inputs  Base0'!$G$122,0)</f>
        <v>0</v>
      </c>
      <c r="DG86" s="89">
        <f>+IF(DG$2='Inputs  Base0'!$J$194,'Inputs  Base0'!$G$122,0)</f>
        <v>0</v>
      </c>
      <c r="DH86" s="89">
        <f>+IF(DH$2='Inputs  Base0'!$J$194,'Inputs  Base0'!$G$122,0)</f>
        <v>0</v>
      </c>
      <c r="DI86" s="89">
        <f>+IF(DI$2='Inputs  Base0'!$J$194,'Inputs  Base0'!$G$122,0)</f>
        <v>0</v>
      </c>
      <c r="DJ86" s="89">
        <f>+IF(DJ$2='Inputs  Base0'!$J$194,'Inputs  Base0'!$G$122,0)</f>
        <v>0</v>
      </c>
      <c r="DK86" s="89">
        <f>+IF(DK$2='Inputs  Base0'!$J$194,'Inputs  Base0'!$G$122,0)</f>
        <v>0</v>
      </c>
      <c r="DL86" s="89">
        <f>+IF(DL$2='Inputs  Base0'!$J$194,'Inputs  Base0'!$G$122,0)</f>
        <v>0</v>
      </c>
      <c r="DM86" s="89">
        <f>+IF(DM$2='Inputs  Base0'!$J$194,'Inputs  Base0'!$G$122,0)</f>
        <v>0</v>
      </c>
      <c r="DN86" s="89">
        <f>+IF(DN$2='Inputs  Base0'!$J$194,'Inputs  Base0'!$G$122,0)</f>
        <v>0</v>
      </c>
      <c r="DO86" s="89">
        <f>+IF(DO$2='Inputs  Base0'!$J$194,'Inputs  Base0'!$G$122,0)</f>
        <v>0</v>
      </c>
      <c r="DP86" s="89">
        <f>+IF(DP$2='Inputs  Base0'!$J$194,'Inputs  Base0'!$G$122,0)</f>
        <v>0</v>
      </c>
    </row>
    <row r="87" spans="1:120" s="189" customFormat="1" ht="14.25" hidden="1" outlineLevel="2">
      <c r="B87" s="190" t="str">
        <f>CONCATENATE('Inputs  Base0'!$A$365,'Inputs  Base0'!$B$122)</f>
        <v>m2 entregados - Cocheras PLAN CONTADO</v>
      </c>
      <c r="C87" s="88">
        <f t="shared" si="31"/>
        <v>217.5</v>
      </c>
      <c r="D87" s="191"/>
      <c r="E87" s="191"/>
      <c r="F87" s="191"/>
      <c r="G87" s="191"/>
      <c r="H87" s="191"/>
      <c r="I87" s="191"/>
      <c r="J87" s="191"/>
      <c r="K87" s="191"/>
      <c r="L87" s="191"/>
      <c r="M87" s="191"/>
      <c r="N87" s="191"/>
      <c r="O87" s="191"/>
      <c r="P87" s="191"/>
      <c r="Q87" s="191"/>
      <c r="R87" s="191"/>
      <c r="S87" s="191"/>
      <c r="T87" s="191"/>
      <c r="U87" s="191"/>
      <c r="V87" s="191"/>
      <c r="W87" s="191"/>
      <c r="X87" s="191"/>
      <c r="Y87" s="191"/>
      <c r="Z87" s="191"/>
      <c r="AA87" s="191"/>
      <c r="AB87" s="191"/>
      <c r="AC87" s="89">
        <f>+IF(AC$2='Inputs  Base0'!$J$194,'Inputs  Base0'!$H$122,0)</f>
        <v>0</v>
      </c>
      <c r="AD87" s="89">
        <f>+IF(AD$2='Inputs  Base0'!$J$194,'Inputs  Base0'!$H$122,0)</f>
        <v>0</v>
      </c>
      <c r="AE87" s="89">
        <f>+IF(AE$2='Inputs  Base0'!$J$194,'Inputs  Base0'!$H$122,0)</f>
        <v>0</v>
      </c>
      <c r="AF87" s="89">
        <f>+IF(AF$2='Inputs  Base0'!$J$194,'Inputs  Base0'!$H$122,0)</f>
        <v>0</v>
      </c>
      <c r="AG87" s="89">
        <f>+IF(AG$2='Inputs  Base0'!$J$194,'Inputs  Base0'!$H$122,0)</f>
        <v>0</v>
      </c>
      <c r="AH87" s="89">
        <f>+IF(AH$2='Inputs  Base0'!$J$194,'Inputs  Base0'!$H$122,0)</f>
        <v>0</v>
      </c>
      <c r="AI87" s="89">
        <f>+IF(AI$2='Inputs  Base0'!$J$194,'Inputs  Base0'!$H$122,0)</f>
        <v>0</v>
      </c>
      <c r="AJ87" s="89">
        <f>+IF(AJ$2='Inputs  Base0'!$J$194,'Inputs  Base0'!$H$122,0)</f>
        <v>0</v>
      </c>
      <c r="AK87" s="89">
        <f>+IF(AK$2='Inputs  Base0'!$J$194,'Inputs  Base0'!$H$122,0)</f>
        <v>0</v>
      </c>
      <c r="AL87" s="89">
        <f>+IF(AL$2='Inputs  Base0'!$J$194,'Inputs  Base0'!$H$122,0)</f>
        <v>0</v>
      </c>
      <c r="AM87" s="89">
        <f>+IF(AM$2='Inputs  Base0'!$J$194,'Inputs  Base0'!$H$122,0)</f>
        <v>0</v>
      </c>
      <c r="AN87" s="89">
        <f>+IF(AN$2='Inputs  Base0'!$J$194,'Inputs  Base0'!$H$122,0)</f>
        <v>0</v>
      </c>
      <c r="AO87" s="89">
        <f>+IF(AO$2='Inputs  Base0'!$J$194,'Inputs  Base0'!$H$122,0)</f>
        <v>0</v>
      </c>
      <c r="AP87" s="89">
        <f>+IF(AP$2='Inputs  Base0'!$J$194,'Inputs  Base0'!$H$122,0)</f>
        <v>0</v>
      </c>
      <c r="AQ87" s="89">
        <f>+IF(AQ$2='Inputs  Base0'!$J$194,'Inputs  Base0'!$H$122,0)</f>
        <v>0</v>
      </c>
      <c r="AR87" s="89">
        <f>+IF(AR$2='Inputs  Base0'!$J$194,'Inputs  Base0'!$H$122,0)</f>
        <v>0</v>
      </c>
      <c r="AS87" s="89">
        <f>+IF(AS$2='Inputs  Base0'!$J$194,'Inputs  Base0'!$H$122,0)</f>
        <v>0</v>
      </c>
      <c r="AT87" s="89">
        <f>+IF(AT$2='Inputs  Base0'!$J$194,'Inputs  Base0'!$H$122,0)</f>
        <v>0</v>
      </c>
      <c r="AU87" s="89">
        <f>+IF(AU$2='Inputs  Base0'!$J$194,'Inputs  Base0'!$H$122,0)</f>
        <v>0</v>
      </c>
      <c r="AV87" s="89">
        <f>+IF(AV$2='Inputs  Base0'!$J$194,'Inputs  Base0'!$H$122,0)</f>
        <v>0</v>
      </c>
      <c r="AW87" s="89">
        <f>+IF(AW$2='Inputs  Base0'!$J$194,'Inputs  Base0'!$H$122,0)</f>
        <v>0</v>
      </c>
      <c r="AX87" s="89">
        <f>+IF(AX$2='Inputs  Base0'!$J$194,'Inputs  Base0'!$H$122,0)</f>
        <v>0</v>
      </c>
      <c r="AY87" s="89">
        <f>+IF(AY$2='Inputs  Base0'!$J$194,'Inputs  Base0'!$H$122,0)</f>
        <v>0</v>
      </c>
      <c r="AZ87" s="89">
        <f>+IF(AZ$2='Inputs  Base0'!$J$194,'Inputs  Base0'!$H$122,0)</f>
        <v>0</v>
      </c>
      <c r="BA87" s="89">
        <f>+IF(BA$2='Inputs  Base0'!$J$194,'Inputs  Base0'!$H$122,0)</f>
        <v>0</v>
      </c>
      <c r="BB87" s="89">
        <f>+IF(BB$2='Inputs  Base0'!$J$194,'Inputs  Base0'!$H$122,0)</f>
        <v>0</v>
      </c>
      <c r="BC87" s="89">
        <f>+IF(BC$2='Inputs  Base0'!$J$194,'Inputs  Base0'!$H$122,0)</f>
        <v>0</v>
      </c>
      <c r="BD87" s="89">
        <f>+IF(BD$2='Inputs  Base0'!$J$194,'Inputs  Base0'!$H$122,0)</f>
        <v>0</v>
      </c>
      <c r="BE87" s="89">
        <f>+IF(BE$2='Inputs  Base0'!$J$194,'Inputs  Base0'!$H$122,0)</f>
        <v>0</v>
      </c>
      <c r="BF87" s="89">
        <f>+IF(BF$2='Inputs  Base0'!$J$194,'Inputs  Base0'!$H$122,0)</f>
        <v>0</v>
      </c>
      <c r="BG87" s="89">
        <f>+IF(BG$2='Inputs  Base0'!$J$194,'Inputs  Base0'!$H$122,0)</f>
        <v>0</v>
      </c>
      <c r="BH87" s="89">
        <f>+IF(BH$2='Inputs  Base0'!$J$194,'Inputs  Base0'!$H$122,0)</f>
        <v>0</v>
      </c>
      <c r="BI87" s="89">
        <f>+IF(BI$2='Inputs  Base0'!$J$194,'Inputs  Base0'!$H$122,0)</f>
        <v>0</v>
      </c>
      <c r="BJ87" s="89">
        <f>+IF(BJ$2='Inputs  Base0'!$J$194,'Inputs  Base0'!$H$122,0)</f>
        <v>0</v>
      </c>
      <c r="BK87" s="89">
        <f>+IF(BK$2='Inputs  Base0'!$J$194,'Inputs  Base0'!$H$122,0)</f>
        <v>0</v>
      </c>
      <c r="BL87" s="89">
        <f>+IF(BL$2='Inputs  Base0'!$J$194,'Inputs  Base0'!$H$122,0)</f>
        <v>0</v>
      </c>
      <c r="BM87" s="89">
        <f>+IF(BM$2='Inputs  Base0'!$J$194,'Inputs  Base0'!$H$122,0)</f>
        <v>217.5</v>
      </c>
      <c r="BN87" s="89">
        <f>+IF(BN$2='Inputs  Base0'!$J$194,'Inputs  Base0'!$H$122,0)</f>
        <v>0</v>
      </c>
      <c r="BO87" s="89">
        <f>+IF(BO$2='Inputs  Base0'!$J$194,'Inputs  Base0'!$H$122,0)</f>
        <v>0</v>
      </c>
      <c r="BP87" s="89">
        <f>+IF(BP$2='Inputs  Base0'!$J$194,'Inputs  Base0'!$H$122,0)</f>
        <v>0</v>
      </c>
      <c r="BQ87" s="89">
        <f>+IF(BQ$2='Inputs  Base0'!$J$194,'Inputs  Base0'!$H$122,0)</f>
        <v>0</v>
      </c>
      <c r="BR87" s="89">
        <f>+IF(BR$2='Inputs  Base0'!$J$194,'Inputs  Base0'!$H$122,0)</f>
        <v>0</v>
      </c>
      <c r="BS87" s="89">
        <f>+IF(BS$2='Inputs  Base0'!$J$194,'Inputs  Base0'!$H$122,0)</f>
        <v>0</v>
      </c>
      <c r="BT87" s="89">
        <f>+IF(BT$2='Inputs  Base0'!$J$194,'Inputs  Base0'!$H$122,0)</f>
        <v>0</v>
      </c>
      <c r="BU87" s="89">
        <f>+IF(BU$2='Inputs  Base0'!$J$194,'Inputs  Base0'!$H$122,0)</f>
        <v>0</v>
      </c>
      <c r="BV87" s="89">
        <f>+IF(BV$2='Inputs  Base0'!$J$194,'Inputs  Base0'!$H$122,0)</f>
        <v>0</v>
      </c>
      <c r="BW87" s="89">
        <f>+IF(BW$2='Inputs  Base0'!$J$194,'Inputs  Base0'!$H$122,0)</f>
        <v>0</v>
      </c>
      <c r="BX87" s="89">
        <f>+IF(BX$2='Inputs  Base0'!$J$194,'Inputs  Base0'!$H$122,0)</f>
        <v>0</v>
      </c>
      <c r="BY87" s="89">
        <f>+IF(BY$2='Inputs  Base0'!$J$194,'Inputs  Base0'!$H$122,0)</f>
        <v>0</v>
      </c>
      <c r="BZ87" s="89">
        <f>+IF(BZ$2='Inputs  Base0'!$J$194,'Inputs  Base0'!$H$122,0)</f>
        <v>0</v>
      </c>
      <c r="CA87" s="89">
        <f>+IF(CA$2='Inputs  Base0'!$J$194,'Inputs  Base0'!$H$122,0)</f>
        <v>0</v>
      </c>
      <c r="CB87" s="89">
        <f>+IF(CB$2='Inputs  Base0'!$J$194,'Inputs  Base0'!$H$122,0)</f>
        <v>0</v>
      </c>
      <c r="CC87" s="89">
        <f>+IF(CC$2='Inputs  Base0'!$J$194,'Inputs  Base0'!$H$122,0)</f>
        <v>0</v>
      </c>
      <c r="CD87" s="89">
        <f>+IF(CD$2='Inputs  Base0'!$J$194,'Inputs  Base0'!$H$122,0)</f>
        <v>0</v>
      </c>
      <c r="CE87" s="89">
        <f>+IF(CE$2='Inputs  Base0'!$J$194,'Inputs  Base0'!$H$122,0)</f>
        <v>0</v>
      </c>
      <c r="CF87" s="89">
        <f>+IF(CF$2='Inputs  Base0'!$J$194,'Inputs  Base0'!$H$122,0)</f>
        <v>0</v>
      </c>
      <c r="CG87" s="89">
        <f>+IF(CG$2='Inputs  Base0'!$J$194,'Inputs  Base0'!$H$122,0)</f>
        <v>0</v>
      </c>
      <c r="CH87" s="89">
        <f>+IF(CH$2='Inputs  Base0'!$J$194,'Inputs  Base0'!$H$122,0)</f>
        <v>0</v>
      </c>
      <c r="CI87" s="89">
        <f>+IF(CI$2='Inputs  Base0'!$J$194,'Inputs  Base0'!$H$122,0)</f>
        <v>0</v>
      </c>
      <c r="CJ87" s="89">
        <f>+IF(CJ$2='Inputs  Base0'!$J$194,'Inputs  Base0'!$H$122,0)</f>
        <v>0</v>
      </c>
      <c r="CK87" s="89">
        <f>+IF(CK$2='Inputs  Base0'!$J$194,'Inputs  Base0'!$H$122,0)</f>
        <v>0</v>
      </c>
      <c r="CL87" s="89">
        <f>+IF(CL$2='Inputs  Base0'!$J$194,'Inputs  Base0'!$H$122,0)</f>
        <v>0</v>
      </c>
      <c r="CM87" s="89">
        <f>+IF(CM$2='Inputs  Base0'!$J$194,'Inputs  Base0'!$H$122,0)</f>
        <v>0</v>
      </c>
      <c r="CN87" s="89">
        <f>+IF(CN$2='Inputs  Base0'!$J$194,'Inputs  Base0'!$H$122,0)</f>
        <v>0</v>
      </c>
      <c r="CO87" s="89">
        <f>+IF(CO$2='Inputs  Base0'!$J$194,'Inputs  Base0'!$H$122,0)</f>
        <v>0</v>
      </c>
      <c r="CP87" s="89">
        <f>+IF(CP$2='Inputs  Base0'!$J$194,'Inputs  Base0'!$H$122,0)</f>
        <v>0</v>
      </c>
      <c r="CQ87" s="89">
        <f>+IF(CQ$2='Inputs  Base0'!$J$194,'Inputs  Base0'!$H$122,0)</f>
        <v>0</v>
      </c>
      <c r="CR87" s="89">
        <f>+IF(CR$2='Inputs  Base0'!$J$194,'Inputs  Base0'!$H$122,0)</f>
        <v>0</v>
      </c>
      <c r="CS87" s="89">
        <f>+IF(CS$2='Inputs  Base0'!$J$194,'Inputs  Base0'!$H$122,0)</f>
        <v>0</v>
      </c>
      <c r="CT87" s="89">
        <f>+IF(CT$2='Inputs  Base0'!$J$194,'Inputs  Base0'!$H$122,0)</f>
        <v>0</v>
      </c>
      <c r="CU87" s="89">
        <f>+IF(CU$2='Inputs  Base0'!$J$194,'Inputs  Base0'!$H$122,0)</f>
        <v>0</v>
      </c>
      <c r="CV87" s="89">
        <f>+IF(CV$2='Inputs  Base0'!$J$194,'Inputs  Base0'!$H$122,0)</f>
        <v>0</v>
      </c>
      <c r="CW87" s="89">
        <f>+IF(CW$2='Inputs  Base0'!$J$194,'Inputs  Base0'!$H$122,0)</f>
        <v>0</v>
      </c>
      <c r="CX87" s="89">
        <f>+IF(CX$2='Inputs  Base0'!$J$194,'Inputs  Base0'!$H$122,0)</f>
        <v>0</v>
      </c>
      <c r="CY87" s="89">
        <f>+IF(CY$2='Inputs  Base0'!$J$194,'Inputs  Base0'!$H$122,0)</f>
        <v>0</v>
      </c>
      <c r="CZ87" s="89">
        <f>+IF(CZ$2='Inputs  Base0'!$J$194,'Inputs  Base0'!$H$122,0)</f>
        <v>0</v>
      </c>
      <c r="DA87" s="89">
        <f>+IF(DA$2='Inputs  Base0'!$J$194,'Inputs  Base0'!$H$122,0)</f>
        <v>0</v>
      </c>
      <c r="DB87" s="89">
        <f>+IF(DB$2='Inputs  Base0'!$J$194,'Inputs  Base0'!$H$122,0)</f>
        <v>0</v>
      </c>
      <c r="DC87" s="89">
        <f>+IF(DC$2='Inputs  Base0'!$J$194,'Inputs  Base0'!$H$122,0)</f>
        <v>0</v>
      </c>
      <c r="DD87" s="89">
        <f>+IF(DD$2='Inputs  Base0'!$J$194,'Inputs  Base0'!$H$122,0)</f>
        <v>0</v>
      </c>
      <c r="DE87" s="89">
        <f>+IF(DE$2='Inputs  Base0'!$J$194,'Inputs  Base0'!$H$122,0)</f>
        <v>0</v>
      </c>
      <c r="DF87" s="89">
        <f>+IF(DF$2='Inputs  Base0'!$J$194,'Inputs  Base0'!$H$122,0)</f>
        <v>0</v>
      </c>
      <c r="DG87" s="89">
        <f>+IF(DG$2='Inputs  Base0'!$J$194,'Inputs  Base0'!$H$122,0)</f>
        <v>0</v>
      </c>
      <c r="DH87" s="89">
        <f>+IF(DH$2='Inputs  Base0'!$J$194,'Inputs  Base0'!$H$122,0)</f>
        <v>0</v>
      </c>
      <c r="DI87" s="89">
        <f>+IF(DI$2='Inputs  Base0'!$J$194,'Inputs  Base0'!$H$122,0)</f>
        <v>0</v>
      </c>
      <c r="DJ87" s="89">
        <f>+IF(DJ$2='Inputs  Base0'!$J$194,'Inputs  Base0'!$H$122,0)</f>
        <v>0</v>
      </c>
      <c r="DK87" s="89">
        <f>+IF(DK$2='Inputs  Base0'!$J$194,'Inputs  Base0'!$H$122,0)</f>
        <v>0</v>
      </c>
      <c r="DL87" s="89">
        <f>+IF(DL$2='Inputs  Base0'!$J$194,'Inputs  Base0'!$H$122,0)</f>
        <v>0</v>
      </c>
      <c r="DM87" s="89">
        <f>+IF(DM$2='Inputs  Base0'!$J$194,'Inputs  Base0'!$H$122,0)</f>
        <v>0</v>
      </c>
      <c r="DN87" s="89">
        <f>+IF(DN$2='Inputs  Base0'!$J$194,'Inputs  Base0'!$H$122,0)</f>
        <v>0</v>
      </c>
      <c r="DO87" s="89">
        <f>+IF(DO$2='Inputs  Base0'!$J$194,'Inputs  Base0'!$H$122,0)</f>
        <v>0</v>
      </c>
      <c r="DP87" s="89">
        <f>+IF(DP$2='Inputs  Base0'!$J$194,'Inputs  Base0'!$H$122,0)</f>
        <v>0</v>
      </c>
    </row>
    <row r="88" spans="1:120" s="189" customFormat="1" ht="14.25" hidden="1" outlineLevel="1">
      <c r="B88" s="190" t="str">
        <f>CONCATENATE('Inputs  Base0'!$A$366,'Inputs  Base0'!$B$122)</f>
        <v>posesión $ - Cocheras PLAN CONTADO</v>
      </c>
      <c r="C88" s="88">
        <f t="shared" si="31"/>
        <v>0</v>
      </c>
      <c r="D88" s="191"/>
      <c r="E88" s="191"/>
      <c r="F88" s="191"/>
      <c r="G88" s="191"/>
      <c r="H88" s="191"/>
      <c r="I88" s="191"/>
      <c r="J88" s="191"/>
      <c r="K88" s="191"/>
      <c r="L88" s="191"/>
      <c r="M88" s="191"/>
      <c r="N88" s="191"/>
      <c r="O88" s="191"/>
      <c r="P88" s="191"/>
      <c r="Q88" s="191"/>
      <c r="R88" s="191"/>
      <c r="S88" s="191"/>
      <c r="T88" s="191"/>
      <c r="U88" s="191"/>
      <c r="V88" s="191"/>
      <c r="W88" s="191"/>
      <c r="X88" s="191"/>
      <c r="Y88" s="191"/>
      <c r="Z88" s="191"/>
      <c r="AA88" s="191"/>
      <c r="AB88" s="191"/>
      <c r="AC88" s="89">
        <f>IF(AC86='Inputs  Base0'!$G$122,'CF+EERR  Base0'!$C81*'Inputs  Base0'!$C$171,0)</f>
        <v>0</v>
      </c>
      <c r="AD88" s="89">
        <f>IF(AD86='Inputs  Base0'!$G$122,'CF+EERR  Base0'!$C81*'Inputs  Base0'!$C$171,0)</f>
        <v>0</v>
      </c>
      <c r="AE88" s="89">
        <f>IF(AE86='Inputs  Base0'!$G$122,'CF+EERR  Base0'!$C81*'Inputs  Base0'!$C$171,0)</f>
        <v>0</v>
      </c>
      <c r="AF88" s="89">
        <f>IF(AF86='Inputs  Base0'!$G$122,'CF+EERR  Base0'!$C81*'Inputs  Base0'!$C$171,0)</f>
        <v>0</v>
      </c>
      <c r="AG88" s="89">
        <f>IF(AG86='Inputs  Base0'!$G$122,'CF+EERR  Base0'!$C81*'Inputs  Base0'!$C$171,0)</f>
        <v>0</v>
      </c>
      <c r="AH88" s="89">
        <f>IF(AH86='Inputs  Base0'!$G$122,'CF+EERR  Base0'!$C81*'Inputs  Base0'!$C$171,0)</f>
        <v>0</v>
      </c>
      <c r="AI88" s="89">
        <f>IF(AI86='Inputs  Base0'!$G$122,'CF+EERR  Base0'!$C81*'Inputs  Base0'!$C$171,0)</f>
        <v>0</v>
      </c>
      <c r="AJ88" s="89">
        <f>IF(AJ86='Inputs  Base0'!$G$122,'CF+EERR  Base0'!$C81*'Inputs  Base0'!$C$171,0)</f>
        <v>0</v>
      </c>
      <c r="AK88" s="89">
        <f>IF(AK86='Inputs  Base0'!$G$122,'CF+EERR  Base0'!$C81*'Inputs  Base0'!$C$171,0)</f>
        <v>0</v>
      </c>
      <c r="AL88" s="89">
        <f>IF(AL86='Inputs  Base0'!$G$122,'CF+EERR  Base0'!$C81*'Inputs  Base0'!$C$171,0)</f>
        <v>0</v>
      </c>
      <c r="AM88" s="89">
        <f>IF(AM86='Inputs  Base0'!$G$122,'CF+EERR  Base0'!$C81*'Inputs  Base0'!$C$171,0)</f>
        <v>0</v>
      </c>
      <c r="AN88" s="89">
        <f>IF(AN86='Inputs  Base0'!$G$122,'CF+EERR  Base0'!$C81*'Inputs  Base0'!$C$171,0)</f>
        <v>0</v>
      </c>
      <c r="AO88" s="89">
        <f>IF(AO86='Inputs  Base0'!$G$122,'CF+EERR  Base0'!$C81*'Inputs  Base0'!$C$171,0)</f>
        <v>0</v>
      </c>
      <c r="AP88" s="89">
        <f>IF(AP86='Inputs  Base0'!$G$122,'CF+EERR  Base0'!$C81*'Inputs  Base0'!$C$171,0)</f>
        <v>0</v>
      </c>
      <c r="AQ88" s="89">
        <f>IF(AQ86='Inputs  Base0'!$G$122,'CF+EERR  Base0'!$C81*'Inputs  Base0'!$C$171,0)</f>
        <v>0</v>
      </c>
      <c r="AR88" s="89">
        <f>IF(AR86='Inputs  Base0'!$G$122,'CF+EERR  Base0'!$C81*'Inputs  Base0'!$C$171,0)</f>
        <v>0</v>
      </c>
      <c r="AS88" s="89">
        <f>IF(AS86='Inputs  Base0'!$G$122,'CF+EERR  Base0'!$C81*'Inputs  Base0'!$C$171,0)</f>
        <v>0</v>
      </c>
      <c r="AT88" s="89">
        <f>IF(AT86='Inputs  Base0'!$G$122,'CF+EERR  Base0'!$C81*'Inputs  Base0'!$C$171,0)</f>
        <v>0</v>
      </c>
      <c r="AU88" s="89">
        <f>IF(AU86='Inputs  Base0'!$G$122,'CF+EERR  Base0'!$C81*'Inputs  Base0'!$C$171,0)</f>
        <v>0</v>
      </c>
      <c r="AV88" s="89">
        <f>IF(AV86='Inputs  Base0'!$G$122,'CF+EERR  Base0'!$C81*'Inputs  Base0'!$C$171,0)</f>
        <v>0</v>
      </c>
      <c r="AW88" s="89">
        <f>IF(AW86='Inputs  Base0'!$G$122,'CF+EERR  Base0'!$C81*'Inputs  Base0'!$C$171,0)</f>
        <v>0</v>
      </c>
      <c r="AX88" s="89">
        <f>IF(AX86='Inputs  Base0'!$G$122,'CF+EERR  Base0'!$C81*'Inputs  Base0'!$C$171,0)</f>
        <v>0</v>
      </c>
      <c r="AY88" s="89">
        <f>IF(AY86='Inputs  Base0'!$G$122,'CF+EERR  Base0'!$C81*'Inputs  Base0'!$C$171,0)</f>
        <v>0</v>
      </c>
      <c r="AZ88" s="89">
        <f>IF(AZ86='Inputs  Base0'!$G$122,'CF+EERR  Base0'!$C81*'Inputs  Base0'!$C$171,0)</f>
        <v>0</v>
      </c>
      <c r="BA88" s="89">
        <f>IF(BA86='Inputs  Base0'!$G$122,'CF+EERR  Base0'!$C81*'Inputs  Base0'!$C$171,0)</f>
        <v>0</v>
      </c>
      <c r="BB88" s="89">
        <f>IF(BB86='Inputs  Base0'!$G$122,'CF+EERR  Base0'!$C81*'Inputs  Base0'!$C$171,0)</f>
        <v>0</v>
      </c>
      <c r="BC88" s="89">
        <f>IF(BC86='Inputs  Base0'!$G$122,'CF+EERR  Base0'!$C81*'Inputs  Base0'!$C$171,0)</f>
        <v>0</v>
      </c>
      <c r="BD88" s="89">
        <f>IF(BD86='Inputs  Base0'!$G$122,'CF+EERR  Base0'!$C81*'Inputs  Base0'!$C$171,0)</f>
        <v>0</v>
      </c>
      <c r="BE88" s="89">
        <f>IF(BE86='Inputs  Base0'!$G$122,'CF+EERR  Base0'!$C81*'Inputs  Base0'!$C$171,0)</f>
        <v>0</v>
      </c>
      <c r="BF88" s="89">
        <f>IF(BF86='Inputs  Base0'!$G$122,'CF+EERR  Base0'!$C81*'Inputs  Base0'!$C$171,0)</f>
        <v>0</v>
      </c>
      <c r="BG88" s="89">
        <f>IF(BG86='Inputs  Base0'!$G$122,'CF+EERR  Base0'!$C81*'Inputs  Base0'!$C$171,0)</f>
        <v>0</v>
      </c>
      <c r="BH88" s="89">
        <f>IF(BH86='Inputs  Base0'!$G$122,'CF+EERR  Base0'!$C81*'Inputs  Base0'!$C$171,0)</f>
        <v>0</v>
      </c>
      <c r="BI88" s="89">
        <f>IF(BI86='Inputs  Base0'!$G$122,'CF+EERR  Base0'!$C81*'Inputs  Base0'!$C$171,0)</f>
        <v>0</v>
      </c>
      <c r="BJ88" s="89">
        <f>IF(BJ86='Inputs  Base0'!$G$122,'CF+EERR  Base0'!$C81*'Inputs  Base0'!$C$171,0)</f>
        <v>0</v>
      </c>
      <c r="BK88" s="89">
        <f>IF(BK86='Inputs  Base0'!$G$122,'CF+EERR  Base0'!$C81*'Inputs  Base0'!$C$171,0)</f>
        <v>0</v>
      </c>
      <c r="BL88" s="89">
        <f>IF(BL86='Inputs  Base0'!$G$122,'CF+EERR  Base0'!$C81*'Inputs  Base0'!$C$171,0)</f>
        <v>0</v>
      </c>
      <c r="BM88" s="89">
        <f>IF(BM86='Inputs  Base0'!$G$122,'CF+EERR  Base0'!$C81*'Inputs  Base0'!$C$171,0)</f>
        <v>0</v>
      </c>
      <c r="BN88" s="89">
        <f>IF(BN86='Inputs  Base0'!$G$122,'CF+EERR  Base0'!$C81*'Inputs  Base0'!$C$171,0)</f>
        <v>0</v>
      </c>
      <c r="BO88" s="89">
        <f>IF(BO86='Inputs  Base0'!$G$122,'CF+EERR  Base0'!$C81*'Inputs  Base0'!$C$171,0)</f>
        <v>0</v>
      </c>
      <c r="BP88" s="89">
        <f>IF(BP86='Inputs  Base0'!$G$122,'CF+EERR  Base0'!$C81*'Inputs  Base0'!$C$171,0)</f>
        <v>0</v>
      </c>
      <c r="BQ88" s="89">
        <f>IF(BQ86='Inputs  Base0'!$G$122,'CF+EERR  Base0'!$C81*'Inputs  Base0'!$C$171,0)</f>
        <v>0</v>
      </c>
      <c r="BR88" s="89">
        <f>IF(BR86='Inputs  Base0'!$G$122,'CF+EERR  Base0'!$C81*'Inputs  Base0'!$C$171,0)</f>
        <v>0</v>
      </c>
      <c r="BS88" s="89">
        <f>IF(BS86='Inputs  Base0'!$G$122,'CF+EERR  Base0'!$C81*'Inputs  Base0'!$C$171,0)</f>
        <v>0</v>
      </c>
      <c r="BT88" s="89">
        <f>IF(BT86='Inputs  Base0'!$G$122,'CF+EERR  Base0'!$C81*'Inputs  Base0'!$C$171,0)</f>
        <v>0</v>
      </c>
      <c r="BU88" s="89">
        <f>IF(BU86='Inputs  Base0'!$G$122,'CF+EERR  Base0'!$C81*'Inputs  Base0'!$C$171,0)</f>
        <v>0</v>
      </c>
      <c r="BV88" s="89">
        <f>IF(BV86='Inputs  Base0'!$G$122,'CF+EERR  Base0'!$C81*'Inputs  Base0'!$C$171,0)</f>
        <v>0</v>
      </c>
      <c r="BW88" s="89">
        <f>IF(BW86='Inputs  Base0'!$G$122,'CF+EERR  Base0'!$C81*'Inputs  Base0'!$C$171,0)</f>
        <v>0</v>
      </c>
      <c r="BX88" s="89">
        <f>IF(BX86='Inputs  Base0'!$G$122,'CF+EERR  Base0'!$C81*'Inputs  Base0'!$C$171,0)</f>
        <v>0</v>
      </c>
      <c r="BY88" s="89">
        <f>IF(BY86='Inputs  Base0'!$G$122,'CF+EERR  Base0'!$C81*'Inputs  Base0'!$C$171,0)</f>
        <v>0</v>
      </c>
      <c r="BZ88" s="89">
        <f>IF(BZ86='Inputs  Base0'!$G$122,'CF+EERR  Base0'!$C81*'Inputs  Base0'!$C$171,0)</f>
        <v>0</v>
      </c>
      <c r="CA88" s="89">
        <f>IF(CA86='Inputs  Base0'!$G$122,'CF+EERR  Base0'!$C81*'Inputs  Base0'!$C$171,0)</f>
        <v>0</v>
      </c>
      <c r="CB88" s="89">
        <f>IF(CB86='Inputs  Base0'!$G$122,'CF+EERR  Base0'!$C81*'Inputs  Base0'!$C$171,0)</f>
        <v>0</v>
      </c>
      <c r="CC88" s="89">
        <f>IF(CC86='Inputs  Base0'!$G$122,'CF+EERR  Base0'!$C81*'Inputs  Base0'!$C$171,0)</f>
        <v>0</v>
      </c>
      <c r="CD88" s="89">
        <f>IF(CD86='Inputs  Base0'!$G$122,'CF+EERR  Base0'!$C81*'Inputs  Base0'!$C$171,0)</f>
        <v>0</v>
      </c>
      <c r="CE88" s="89">
        <f>IF(CE86='Inputs  Base0'!$G$122,'CF+EERR  Base0'!$C81*'Inputs  Base0'!$C$171,0)</f>
        <v>0</v>
      </c>
      <c r="CF88" s="89">
        <f>IF(CF86='Inputs  Base0'!$G$122,'CF+EERR  Base0'!$C81*'Inputs  Base0'!$C$171,0)</f>
        <v>0</v>
      </c>
      <c r="CG88" s="89">
        <f>IF(CG86='Inputs  Base0'!$G$122,'CF+EERR  Base0'!$C81*'Inputs  Base0'!$C$171,0)</f>
        <v>0</v>
      </c>
      <c r="CH88" s="89">
        <f>IF(CH86='Inputs  Base0'!$G$122,'CF+EERR  Base0'!$C81*'Inputs  Base0'!$C$171,0)</f>
        <v>0</v>
      </c>
      <c r="CI88" s="89">
        <f>IF(CI86='Inputs  Base0'!$G$122,'CF+EERR  Base0'!$C81*'Inputs  Base0'!$C$171,0)</f>
        <v>0</v>
      </c>
      <c r="CJ88" s="89">
        <f>IF(CJ86='Inputs  Base0'!$G$122,'CF+EERR  Base0'!$C81*'Inputs  Base0'!$C$171,0)</f>
        <v>0</v>
      </c>
      <c r="CK88" s="89">
        <f>IF(CK86='Inputs  Base0'!$G$122,'CF+EERR  Base0'!$C81*'Inputs  Base0'!$C$171,0)</f>
        <v>0</v>
      </c>
      <c r="CL88" s="89">
        <f>IF(CL86='Inputs  Base0'!$G$122,'CF+EERR  Base0'!$C81*'Inputs  Base0'!$C$171,0)</f>
        <v>0</v>
      </c>
      <c r="CM88" s="89">
        <f>IF(CM86='Inputs  Base0'!$G$122,'CF+EERR  Base0'!$C81*'Inputs  Base0'!$C$171,0)</f>
        <v>0</v>
      </c>
      <c r="CN88" s="89">
        <f>IF(CN86='Inputs  Base0'!$G$122,'CF+EERR  Base0'!$C81*'Inputs  Base0'!$C$171,0)</f>
        <v>0</v>
      </c>
      <c r="CO88" s="89">
        <f>IF(CO86='Inputs  Base0'!$G$122,'CF+EERR  Base0'!$C81*'Inputs  Base0'!$C$171,0)</f>
        <v>0</v>
      </c>
      <c r="CP88" s="89">
        <f>IF(CP86='Inputs  Base0'!$G$122,'CF+EERR  Base0'!$C81*'Inputs  Base0'!$C$171,0)</f>
        <v>0</v>
      </c>
      <c r="CQ88" s="89">
        <f>IF(CQ86='Inputs  Base0'!$G$122,'CF+EERR  Base0'!$C81*'Inputs  Base0'!$C$171,0)</f>
        <v>0</v>
      </c>
      <c r="CR88" s="89">
        <f>IF(CR86='Inputs  Base0'!$G$122,'CF+EERR  Base0'!$C81*'Inputs  Base0'!$C$171,0)</f>
        <v>0</v>
      </c>
      <c r="CS88" s="89">
        <f>IF(CS86='Inputs  Base0'!$G$122,'CF+EERR  Base0'!$C81*'Inputs  Base0'!$C$171,0)</f>
        <v>0</v>
      </c>
      <c r="CT88" s="89">
        <f>IF(CT86='Inputs  Base0'!$G$122,'CF+EERR  Base0'!$C81*'Inputs  Base0'!$C$171,0)</f>
        <v>0</v>
      </c>
      <c r="CU88" s="89">
        <f>IF(CU86='Inputs  Base0'!$G$122,'CF+EERR  Base0'!$C81*'Inputs  Base0'!$C$171,0)</f>
        <v>0</v>
      </c>
      <c r="CV88" s="89">
        <f>IF(CV86='Inputs  Base0'!$G$122,'CF+EERR  Base0'!$C81*'Inputs  Base0'!$C$171,0)</f>
        <v>0</v>
      </c>
      <c r="CW88" s="89">
        <f>IF(CW86='Inputs  Base0'!$G$122,'CF+EERR  Base0'!$C81*'Inputs  Base0'!$C$171,0)</f>
        <v>0</v>
      </c>
      <c r="CX88" s="89">
        <f>IF(CX86='Inputs  Base0'!$G$122,'CF+EERR  Base0'!$C81*'Inputs  Base0'!$C$171,0)</f>
        <v>0</v>
      </c>
      <c r="CY88" s="89">
        <f>IF(CY86='Inputs  Base0'!$G$122,'CF+EERR  Base0'!$C81*'Inputs  Base0'!$C$171,0)</f>
        <v>0</v>
      </c>
      <c r="CZ88" s="89">
        <f>IF(CZ86='Inputs  Base0'!$G$122,'CF+EERR  Base0'!$C81*'Inputs  Base0'!$C$171,0)</f>
        <v>0</v>
      </c>
      <c r="DA88" s="89">
        <f>IF(DA86='Inputs  Base0'!$G$122,'CF+EERR  Base0'!$C81*'Inputs  Base0'!$C$171,0)</f>
        <v>0</v>
      </c>
      <c r="DB88" s="89">
        <f>IF(DB86='Inputs  Base0'!$G$122,'CF+EERR  Base0'!$C81*'Inputs  Base0'!$C$171,0)</f>
        <v>0</v>
      </c>
      <c r="DC88" s="89">
        <f>IF(DC86='Inputs  Base0'!$G$122,'CF+EERR  Base0'!$C81*'Inputs  Base0'!$C$171,0)</f>
        <v>0</v>
      </c>
      <c r="DD88" s="89">
        <f>IF(DD86='Inputs  Base0'!$G$122,'CF+EERR  Base0'!$C81*'Inputs  Base0'!$C$171,0)</f>
        <v>0</v>
      </c>
      <c r="DE88" s="89">
        <f>IF(DE86='Inputs  Base0'!$G$122,'CF+EERR  Base0'!$C81*'Inputs  Base0'!$C$171,0)</f>
        <v>0</v>
      </c>
      <c r="DF88" s="89">
        <f>IF(DF86='Inputs  Base0'!$G$122,'CF+EERR  Base0'!$C81*'Inputs  Base0'!$C$171,0)</f>
        <v>0</v>
      </c>
      <c r="DG88" s="89">
        <f>IF(DG86='Inputs  Base0'!$G$122,'CF+EERR  Base0'!$C81*'Inputs  Base0'!$C$171,0)</f>
        <v>0</v>
      </c>
      <c r="DH88" s="89">
        <f>IF(DH86='Inputs  Base0'!$G$122,'CF+EERR  Base0'!$C81*'Inputs  Base0'!$C$171,0)</f>
        <v>0</v>
      </c>
      <c r="DI88" s="89">
        <f>IF(DI86='Inputs  Base0'!$G$122,'CF+EERR  Base0'!$C81*'Inputs  Base0'!$C$171,0)</f>
        <v>0</v>
      </c>
      <c r="DJ88" s="89">
        <f>IF(DJ86='Inputs  Base0'!$G$122,'CF+EERR  Base0'!$C81*'Inputs  Base0'!$C$171,0)</f>
        <v>0</v>
      </c>
      <c r="DK88" s="89">
        <f>IF(DK86='Inputs  Base0'!$G$122,'CF+EERR  Base0'!$C81*'Inputs  Base0'!$C$171,0)</f>
        <v>0</v>
      </c>
      <c r="DL88" s="89">
        <f>IF(DL86='Inputs  Base0'!$G$122,'CF+EERR  Base0'!$C81*'Inputs  Base0'!$C$171,0)</f>
        <v>0</v>
      </c>
      <c r="DM88" s="89">
        <f>IF(DM86='Inputs  Base0'!$G$122,'CF+EERR  Base0'!$C81*'Inputs  Base0'!$C$171,0)</f>
        <v>0</v>
      </c>
      <c r="DN88" s="89">
        <f>IF(DN86='Inputs  Base0'!$G$122,'CF+EERR  Base0'!$C81*'Inputs  Base0'!$C$171,0)</f>
        <v>0</v>
      </c>
      <c r="DO88" s="89">
        <f>IF(DO86='Inputs  Base0'!$G$122,'CF+EERR  Base0'!$C81*'Inputs  Base0'!$C$171,0)</f>
        <v>0</v>
      </c>
      <c r="DP88" s="89">
        <f>IF(DP86='Inputs  Base0'!$G$122,'CF+EERR  Base0'!$C81*'Inputs  Base0'!$C$171,0)</f>
        <v>0</v>
      </c>
    </row>
    <row r="89" spans="1:120" s="189" customFormat="1" ht="14.25" hidden="1" outlineLevel="1">
      <c r="B89" s="262" t="str">
        <f>CONCATENATE('Inputs  Base0'!$A$367,'Inputs  Base0'!$B$122)</f>
        <v>financiamiento hipotecario $ - Cocheras PLAN CONTADO</v>
      </c>
      <c r="C89" s="263">
        <f t="shared" ca="1" si="31"/>
        <v>0</v>
      </c>
      <c r="D89" s="264"/>
      <c r="E89" s="264"/>
      <c r="F89" s="264"/>
      <c r="G89" s="264"/>
      <c r="H89" s="264"/>
      <c r="I89" s="264"/>
      <c r="J89" s="264"/>
      <c r="K89" s="264"/>
      <c r="L89" s="264"/>
      <c r="M89" s="264"/>
      <c r="N89" s="264"/>
      <c r="O89" s="264"/>
      <c r="P89" s="264"/>
      <c r="Q89" s="264"/>
      <c r="R89" s="264"/>
      <c r="S89" s="264"/>
      <c r="T89" s="264"/>
      <c r="U89" s="264"/>
      <c r="V89" s="264"/>
      <c r="W89" s="264"/>
      <c r="X89" s="264"/>
      <c r="Y89" s="264"/>
      <c r="Z89" s="264"/>
      <c r="AA89" s="264"/>
      <c r="AB89" s="264"/>
      <c r="AC89" s="265">
        <f ca="1">+SUM(OFFSET(AB86,0,0,1,-MIN('Inputs  Base0'!$C$174,AC$2)))*(IF($C$86=0,0,-PMT('Inputs  Base0'!$C$175/12,'Inputs  Base0'!$C$174,$C$81/$C$86*'Inputs  Base0'!$C$173)))</f>
        <v>0</v>
      </c>
      <c r="AD89" s="265">
        <f ca="1">+SUM(OFFSET(AC86,0,0,1,-MIN('Inputs  Base0'!$C$174,AD$2)))*(IF($C$86=0,0,-PMT('Inputs  Base0'!$C$175/12,'Inputs  Base0'!$C$174,$C$81/$C$86*'Inputs  Base0'!$C$173)))</f>
        <v>0</v>
      </c>
      <c r="AE89" s="265">
        <f ca="1">+SUM(OFFSET(AD86,0,0,1,-MIN('Inputs  Base0'!$C$174,AE$2)))*(IF($C$86=0,0,-PMT('Inputs  Base0'!$C$175/12,'Inputs  Base0'!$C$174,$C$81/$C$86*'Inputs  Base0'!$C$173)))</f>
        <v>0</v>
      </c>
      <c r="AF89" s="265">
        <f ca="1">+SUM(OFFSET(AE86,0,0,1,-MIN('Inputs  Base0'!$C$174,AF$2)))*(IF($C$86=0,0,-PMT('Inputs  Base0'!$C$175/12,'Inputs  Base0'!$C$174,$C$81/$C$86*'Inputs  Base0'!$C$173)))</f>
        <v>0</v>
      </c>
      <c r="AG89" s="265">
        <f ca="1">+SUM(OFFSET(AF86,0,0,1,-MIN('Inputs  Base0'!$C$174,AG$2)))*(IF($C$86=0,0,-PMT('Inputs  Base0'!$C$175/12,'Inputs  Base0'!$C$174,$C$81/$C$86*'Inputs  Base0'!$C$173)))</f>
        <v>0</v>
      </c>
      <c r="AH89" s="265">
        <f ca="1">+SUM(OFFSET(AG86,0,0,1,-MIN('Inputs  Base0'!$C$174,AH$2)))*(IF($C$86=0,0,-PMT('Inputs  Base0'!$C$175/12,'Inputs  Base0'!$C$174,$C$81/$C$86*'Inputs  Base0'!$C$173)))</f>
        <v>0</v>
      </c>
      <c r="AI89" s="265">
        <f ca="1">+SUM(OFFSET(AH86,0,0,1,-MIN('Inputs  Base0'!$C$174,AI$2)))*(IF($C$86=0,0,-PMT('Inputs  Base0'!$C$175/12,'Inputs  Base0'!$C$174,$C$81/$C$86*'Inputs  Base0'!$C$173)))</f>
        <v>0</v>
      </c>
      <c r="AJ89" s="265">
        <f ca="1">+SUM(OFFSET(AI86,0,0,1,-MIN('Inputs  Base0'!$C$174,AJ$2)))*(IF($C$86=0,0,-PMT('Inputs  Base0'!$C$175/12,'Inputs  Base0'!$C$174,$C$81/$C$86*'Inputs  Base0'!$C$173)))</f>
        <v>0</v>
      </c>
      <c r="AK89" s="265">
        <f ca="1">+SUM(OFFSET(AJ86,0,0,1,-MIN('Inputs  Base0'!$C$174,AK$2)))*(IF($C$86=0,0,-PMT('Inputs  Base0'!$C$175/12,'Inputs  Base0'!$C$174,$C$81/$C$86*'Inputs  Base0'!$C$173)))</f>
        <v>0</v>
      </c>
      <c r="AL89" s="265">
        <f ca="1">+SUM(OFFSET(AK86,0,0,1,-MIN('Inputs  Base0'!$C$174,AL$2)))*(IF($C$86=0,0,-PMT('Inputs  Base0'!$C$175/12,'Inputs  Base0'!$C$174,$C$81/$C$86*'Inputs  Base0'!$C$173)))</f>
        <v>0</v>
      </c>
      <c r="AM89" s="265">
        <f ca="1">+SUM(OFFSET(AL86,0,0,1,-MIN('Inputs  Base0'!$C$174,AM$2)))*(IF($C$86=0,0,-PMT('Inputs  Base0'!$C$175/12,'Inputs  Base0'!$C$174,$C$81/$C$86*'Inputs  Base0'!$C$173)))</f>
        <v>0</v>
      </c>
      <c r="AN89" s="265">
        <f ca="1">+SUM(OFFSET(AM86,0,0,1,-MIN('Inputs  Base0'!$C$174,AN$2)))*(IF($C$86=0,0,-PMT('Inputs  Base0'!$C$175/12,'Inputs  Base0'!$C$174,$C$81/$C$86*'Inputs  Base0'!$C$173)))</f>
        <v>0</v>
      </c>
      <c r="AO89" s="265">
        <f ca="1">+SUM(OFFSET(AN86,0,0,1,-MIN('Inputs  Base0'!$C$174,AO$2)))*(IF($C$86=0,0,-PMT('Inputs  Base0'!$C$175/12,'Inputs  Base0'!$C$174,$C$81/$C$86*'Inputs  Base0'!$C$173)))</f>
        <v>0</v>
      </c>
      <c r="AP89" s="265">
        <f ca="1">+SUM(OFFSET(AO86,0,0,1,-MIN('Inputs  Base0'!$C$174,AP$2)))*(IF($C$86=0,0,-PMT('Inputs  Base0'!$C$175/12,'Inputs  Base0'!$C$174,$C$81/$C$86*'Inputs  Base0'!$C$173)))</f>
        <v>0</v>
      </c>
      <c r="AQ89" s="265">
        <f ca="1">+SUM(OFFSET(AP86,0,0,1,-MIN('Inputs  Base0'!$C$174,AQ$2)))*(IF($C$86=0,0,-PMT('Inputs  Base0'!$C$175/12,'Inputs  Base0'!$C$174,$C$81/$C$86*'Inputs  Base0'!$C$173)))</f>
        <v>0</v>
      </c>
      <c r="AR89" s="265">
        <f ca="1">+SUM(OFFSET(AQ86,0,0,1,-MIN('Inputs  Base0'!$C$174,AR$2)))*(IF($C$86=0,0,-PMT('Inputs  Base0'!$C$175/12,'Inputs  Base0'!$C$174,$C$81/$C$86*'Inputs  Base0'!$C$173)))</f>
        <v>0</v>
      </c>
      <c r="AS89" s="265">
        <f ca="1">+SUM(OFFSET(AR86,0,0,1,-MIN('Inputs  Base0'!$C$174,AS$2)))*(IF($C$86=0,0,-PMT('Inputs  Base0'!$C$175/12,'Inputs  Base0'!$C$174,$C$81/$C$86*'Inputs  Base0'!$C$173)))</f>
        <v>0</v>
      </c>
      <c r="AT89" s="265">
        <f ca="1">+SUM(OFFSET(AS86,0,0,1,-MIN('Inputs  Base0'!$C$174,AT$2)))*(IF($C$86=0,0,-PMT('Inputs  Base0'!$C$175/12,'Inputs  Base0'!$C$174,$C$81/$C$86*'Inputs  Base0'!$C$173)))</f>
        <v>0</v>
      </c>
      <c r="AU89" s="265">
        <f ca="1">+SUM(OFFSET(AT86,0,0,1,-MIN('Inputs  Base0'!$C$174,AU$2)))*(IF($C$86=0,0,-PMT('Inputs  Base0'!$C$175/12,'Inputs  Base0'!$C$174,$C$81/$C$86*'Inputs  Base0'!$C$173)))</f>
        <v>0</v>
      </c>
      <c r="AV89" s="265">
        <f ca="1">+SUM(OFFSET(AU86,0,0,1,-MIN('Inputs  Base0'!$C$174,AV$2)))*(IF($C$86=0,0,-PMT('Inputs  Base0'!$C$175/12,'Inputs  Base0'!$C$174,$C$81/$C$86*'Inputs  Base0'!$C$173)))</f>
        <v>0</v>
      </c>
      <c r="AW89" s="265">
        <f ca="1">+SUM(OFFSET(AV86,0,0,1,-MIN('Inputs  Base0'!$C$174,AW$2)))*(IF($C$86=0,0,-PMT('Inputs  Base0'!$C$175/12,'Inputs  Base0'!$C$174,$C$81/$C$86*'Inputs  Base0'!$C$173)))</f>
        <v>0</v>
      </c>
      <c r="AX89" s="265">
        <f ca="1">+SUM(OFFSET(AW86,0,0,1,-MIN('Inputs  Base0'!$C$174,AX$2)))*(IF($C$86=0,0,-PMT('Inputs  Base0'!$C$175/12,'Inputs  Base0'!$C$174,$C$81/$C$86*'Inputs  Base0'!$C$173)))</f>
        <v>0</v>
      </c>
      <c r="AY89" s="265">
        <f ca="1">+SUM(OFFSET(AX86,0,0,1,-MIN('Inputs  Base0'!$C$174,AY$2)))*(IF($C$86=0,0,-PMT('Inputs  Base0'!$C$175/12,'Inputs  Base0'!$C$174,$C$81/$C$86*'Inputs  Base0'!$C$173)))</f>
        <v>0</v>
      </c>
      <c r="AZ89" s="265">
        <f ca="1">+SUM(OFFSET(AY86,0,0,1,-MIN('Inputs  Base0'!$C$174,AZ$2)))*(IF($C$86=0,0,-PMT('Inputs  Base0'!$C$175/12,'Inputs  Base0'!$C$174,$C$81/$C$86*'Inputs  Base0'!$C$173)))</f>
        <v>0</v>
      </c>
      <c r="BA89" s="265">
        <f ca="1">+SUM(OFFSET(AZ86,0,0,1,-MIN('Inputs  Base0'!$C$174,BA$2)))*(IF($C$86=0,0,-PMT('Inputs  Base0'!$C$175/12,'Inputs  Base0'!$C$174,$C$81/$C$86*'Inputs  Base0'!$C$173)))</f>
        <v>0</v>
      </c>
      <c r="BB89" s="265">
        <f ca="1">+SUM(OFFSET(BA86,0,0,1,-MIN('Inputs  Base0'!$C$174,BB$2)))*(IF($C$86=0,0,-PMT('Inputs  Base0'!$C$175/12,'Inputs  Base0'!$C$174,$C$81/$C$86*'Inputs  Base0'!$C$173)))</f>
        <v>0</v>
      </c>
      <c r="BC89" s="265">
        <f ca="1">+SUM(OFFSET(BB86,0,0,1,-MIN('Inputs  Base0'!$C$174,BC$2)))*(IF($C$86=0,0,-PMT('Inputs  Base0'!$C$175/12,'Inputs  Base0'!$C$174,$C$81/$C$86*'Inputs  Base0'!$C$173)))</f>
        <v>0</v>
      </c>
      <c r="BD89" s="265">
        <f ca="1">+SUM(OFFSET(BC86,0,0,1,-MIN('Inputs  Base0'!$C$174,BD$2)))*(IF($C$86=0,0,-PMT('Inputs  Base0'!$C$175/12,'Inputs  Base0'!$C$174,$C$81/$C$86*'Inputs  Base0'!$C$173)))</f>
        <v>0</v>
      </c>
      <c r="BE89" s="265">
        <f ca="1">+SUM(OFFSET(BD86,0,0,1,-MIN('Inputs  Base0'!$C$174,BE$2)))*(IF($C$86=0,0,-PMT('Inputs  Base0'!$C$175/12,'Inputs  Base0'!$C$174,$C$81/$C$86*'Inputs  Base0'!$C$173)))</f>
        <v>0</v>
      </c>
      <c r="BF89" s="265">
        <f ca="1">+SUM(OFFSET(BE86,0,0,1,-MIN('Inputs  Base0'!$C$174,BF$2)))*(IF($C$86=0,0,-PMT('Inputs  Base0'!$C$175/12,'Inputs  Base0'!$C$174,$C$81/$C$86*'Inputs  Base0'!$C$173)))</f>
        <v>0</v>
      </c>
      <c r="BG89" s="265">
        <f ca="1">+SUM(OFFSET(BF86,0,0,1,-MIN('Inputs  Base0'!$C$174,BG$2)))*(IF($C$86=0,0,-PMT('Inputs  Base0'!$C$175/12,'Inputs  Base0'!$C$174,$C$81/$C$86*'Inputs  Base0'!$C$173)))</f>
        <v>0</v>
      </c>
      <c r="BH89" s="265">
        <f ca="1">+SUM(OFFSET(BG86,0,0,1,-MIN('Inputs  Base0'!$C$174,BH$2)))*(IF($C$86=0,0,-PMT('Inputs  Base0'!$C$175/12,'Inputs  Base0'!$C$174,$C$81/$C$86*'Inputs  Base0'!$C$173)))</f>
        <v>0</v>
      </c>
      <c r="BI89" s="265">
        <f ca="1">+SUM(OFFSET(BH86,0,0,1,-MIN('Inputs  Base0'!$C$174,BI$2)))*(IF($C$86=0,0,-PMT('Inputs  Base0'!$C$175/12,'Inputs  Base0'!$C$174,$C$81/$C$86*'Inputs  Base0'!$C$173)))</f>
        <v>0</v>
      </c>
      <c r="BJ89" s="265">
        <f ca="1">+SUM(OFFSET(BI86,0,0,1,-MIN('Inputs  Base0'!$C$174,BJ$2)))*(IF($C$86=0,0,-PMT('Inputs  Base0'!$C$175/12,'Inputs  Base0'!$C$174,$C$81/$C$86*'Inputs  Base0'!$C$173)))</f>
        <v>0</v>
      </c>
      <c r="BK89" s="265">
        <f ca="1">+SUM(OFFSET(BJ86,0,0,1,-MIN('Inputs  Base0'!$C$174,BK$2)))*(IF($C$86=0,0,-PMT('Inputs  Base0'!$C$175/12,'Inputs  Base0'!$C$174,$C$81/$C$86*'Inputs  Base0'!$C$173)))</f>
        <v>0</v>
      </c>
      <c r="BL89" s="265">
        <f ca="1">+SUM(OFFSET(BK86,0,0,1,-MIN('Inputs  Base0'!$C$174,BL$2)))*(IF($C$86=0,0,-PMT('Inputs  Base0'!$C$175/12,'Inputs  Base0'!$C$174,$C$81/$C$86*'Inputs  Base0'!$C$173)))</f>
        <v>0</v>
      </c>
      <c r="BM89" s="265">
        <f ca="1">+SUM(OFFSET(BL86,0,0,1,-MIN('Inputs  Base0'!$C$174,BM$2)))*(IF($C$86=0,0,-PMT('Inputs  Base0'!$C$175/12,'Inputs  Base0'!$C$174,$C$81/$C$86*'Inputs  Base0'!$C$173)))</f>
        <v>0</v>
      </c>
      <c r="BN89" s="265">
        <f ca="1">+SUM(OFFSET(BM86,0,0,1,-MIN('Inputs  Base0'!$C$174,BN$2)))*(IF($C$86=0,0,-PMT('Inputs  Base0'!$C$175/12,'Inputs  Base0'!$C$174,$C$81/$C$86*'Inputs  Base0'!$C$173)))</f>
        <v>0</v>
      </c>
      <c r="BO89" s="265">
        <f ca="1">+SUM(OFFSET(BN86,0,0,1,-MIN('Inputs  Base0'!$C$174,BO$2)))*(IF($C$86=0,0,-PMT('Inputs  Base0'!$C$175/12,'Inputs  Base0'!$C$174,$C$81/$C$86*'Inputs  Base0'!$C$173)))</f>
        <v>0</v>
      </c>
      <c r="BP89" s="265">
        <f ca="1">+SUM(OFFSET(BO86,0,0,1,-MIN('Inputs  Base0'!$C$174,BP$2)))*(IF($C$86=0,0,-PMT('Inputs  Base0'!$C$175/12,'Inputs  Base0'!$C$174,$C$81/$C$86*'Inputs  Base0'!$C$173)))</f>
        <v>0</v>
      </c>
      <c r="BQ89" s="265">
        <f ca="1">+SUM(OFFSET(BP86,0,0,1,-MIN('Inputs  Base0'!$C$174,BQ$2)))*(IF($C$86=0,0,-PMT('Inputs  Base0'!$C$175/12,'Inputs  Base0'!$C$174,$C$81/$C$86*'Inputs  Base0'!$C$173)))</f>
        <v>0</v>
      </c>
      <c r="BR89" s="265">
        <f ca="1">+SUM(OFFSET(BQ86,0,0,1,-MIN('Inputs  Base0'!$C$174,BR$2)))*(IF($C$86=0,0,-PMT('Inputs  Base0'!$C$175/12,'Inputs  Base0'!$C$174,$C$81/$C$86*'Inputs  Base0'!$C$173)))</f>
        <v>0</v>
      </c>
      <c r="BS89" s="265">
        <f ca="1">+SUM(OFFSET(BR86,0,0,1,-MIN('Inputs  Base0'!$C$174,BS$2)))*(IF($C$86=0,0,-PMT('Inputs  Base0'!$C$175/12,'Inputs  Base0'!$C$174,$C$81/$C$86*'Inputs  Base0'!$C$173)))</f>
        <v>0</v>
      </c>
      <c r="BT89" s="265">
        <f ca="1">+SUM(OFFSET(BS86,0,0,1,-MIN('Inputs  Base0'!$C$174,BT$2)))*(IF($C$86=0,0,-PMT('Inputs  Base0'!$C$175/12,'Inputs  Base0'!$C$174,$C$81/$C$86*'Inputs  Base0'!$C$173)))</f>
        <v>0</v>
      </c>
      <c r="BU89" s="265">
        <f ca="1">+SUM(OFFSET(BT86,0,0,1,-MIN('Inputs  Base0'!$C$174,BU$2)))*(IF($C$86=0,0,-PMT('Inputs  Base0'!$C$175/12,'Inputs  Base0'!$C$174,$C$81/$C$86*'Inputs  Base0'!$C$173)))</f>
        <v>0</v>
      </c>
      <c r="BV89" s="265">
        <f ca="1">+SUM(OFFSET(BU86,0,0,1,-MIN('Inputs  Base0'!$C$174,BV$2)))*(IF($C$86=0,0,-PMT('Inputs  Base0'!$C$175/12,'Inputs  Base0'!$C$174,$C$81/$C$86*'Inputs  Base0'!$C$173)))</f>
        <v>0</v>
      </c>
      <c r="BW89" s="265">
        <f ca="1">+SUM(OFFSET(BV86,0,0,1,-MIN('Inputs  Base0'!$C$174,BW$2)))*(IF($C$86=0,0,-PMT('Inputs  Base0'!$C$175/12,'Inputs  Base0'!$C$174,$C$81/$C$86*'Inputs  Base0'!$C$173)))</f>
        <v>0</v>
      </c>
      <c r="BX89" s="265">
        <f ca="1">+SUM(OFFSET(BW86,0,0,1,-MIN('Inputs  Base0'!$C$174,BX$2)))*(IF($C$86=0,0,-PMT('Inputs  Base0'!$C$175/12,'Inputs  Base0'!$C$174,$C$81/$C$86*'Inputs  Base0'!$C$173)))</f>
        <v>0</v>
      </c>
      <c r="BY89" s="265">
        <f ca="1">+SUM(OFFSET(BX86,0,0,1,-MIN('Inputs  Base0'!$C$174,BY$2)))*(IF($C$86=0,0,-PMT('Inputs  Base0'!$C$175/12,'Inputs  Base0'!$C$174,$C$81/$C$86*'Inputs  Base0'!$C$173)))</f>
        <v>0</v>
      </c>
      <c r="BZ89" s="265">
        <f ca="1">+SUM(OFFSET(BY86,0,0,1,-MIN('Inputs  Base0'!$C$174,BZ$2)))*(IF($C$86=0,0,-PMT('Inputs  Base0'!$C$175/12,'Inputs  Base0'!$C$174,$C$81/$C$86*'Inputs  Base0'!$C$173)))</f>
        <v>0</v>
      </c>
      <c r="CA89" s="265">
        <f ca="1">+SUM(OFFSET(BZ86,0,0,1,-MIN('Inputs  Base0'!$C$174,CA$2)))*(IF($C$86=0,0,-PMT('Inputs  Base0'!$C$175/12,'Inputs  Base0'!$C$174,$C$81/$C$86*'Inputs  Base0'!$C$173)))</f>
        <v>0</v>
      </c>
      <c r="CB89" s="265">
        <f ca="1">+SUM(OFFSET(CA86,0,0,1,-MIN('Inputs  Base0'!$C$174,CB$2)))*(IF($C$86=0,0,-PMT('Inputs  Base0'!$C$175/12,'Inputs  Base0'!$C$174,$C$81/$C$86*'Inputs  Base0'!$C$173)))</f>
        <v>0</v>
      </c>
      <c r="CC89" s="265">
        <f ca="1">+SUM(OFFSET(CB86,0,0,1,-MIN('Inputs  Base0'!$C$174,CC$2)))*(IF($C$86=0,0,-PMT('Inputs  Base0'!$C$175/12,'Inputs  Base0'!$C$174,$C$81/$C$86*'Inputs  Base0'!$C$173)))</f>
        <v>0</v>
      </c>
      <c r="CD89" s="265">
        <f ca="1">+SUM(OFFSET(CC86,0,0,1,-MIN('Inputs  Base0'!$C$174,CD$2)))*(IF($C$86=0,0,-PMT('Inputs  Base0'!$C$175/12,'Inputs  Base0'!$C$174,$C$81/$C$86*'Inputs  Base0'!$C$173)))</f>
        <v>0</v>
      </c>
      <c r="CE89" s="265">
        <f ca="1">+SUM(OFFSET(CD86,0,0,1,-MIN('Inputs  Base0'!$C$174,CE$2)))*(IF($C$86=0,0,-PMT('Inputs  Base0'!$C$175/12,'Inputs  Base0'!$C$174,$C$81/$C$86*'Inputs  Base0'!$C$173)))</f>
        <v>0</v>
      </c>
      <c r="CF89" s="265">
        <f ca="1">+SUM(OFFSET(CE86,0,0,1,-MIN('Inputs  Base0'!$C$174,CF$2)))*(IF($C$86=0,0,-PMT('Inputs  Base0'!$C$175/12,'Inputs  Base0'!$C$174,$C$81/$C$86*'Inputs  Base0'!$C$173)))</f>
        <v>0</v>
      </c>
      <c r="CG89" s="265">
        <f ca="1">+SUM(OFFSET(CF86,0,0,1,-MIN('Inputs  Base0'!$C$174,CG$2)))*(IF($C$86=0,0,-PMT('Inputs  Base0'!$C$175/12,'Inputs  Base0'!$C$174,$C$81/$C$86*'Inputs  Base0'!$C$173)))</f>
        <v>0</v>
      </c>
      <c r="CH89" s="265">
        <f ca="1">+SUM(OFFSET(CG86,0,0,1,-MIN('Inputs  Base0'!$C$174,CH$2)))*(IF($C$86=0,0,-PMT('Inputs  Base0'!$C$175/12,'Inputs  Base0'!$C$174,$C$81/$C$86*'Inputs  Base0'!$C$173)))</f>
        <v>0</v>
      </c>
      <c r="CI89" s="265">
        <f ca="1">+SUM(OFFSET(CH86,0,0,1,-MIN('Inputs  Base0'!$C$174,CI$2)))*(IF($C$86=0,0,-PMT('Inputs  Base0'!$C$175/12,'Inputs  Base0'!$C$174,$C$81/$C$86*'Inputs  Base0'!$C$173)))</f>
        <v>0</v>
      </c>
      <c r="CJ89" s="265">
        <f ca="1">+SUM(OFFSET(CI86,0,0,1,-MIN('Inputs  Base0'!$C$174,CJ$2)))*(IF($C$86=0,0,-PMT('Inputs  Base0'!$C$175/12,'Inputs  Base0'!$C$174,$C$81/$C$86*'Inputs  Base0'!$C$173)))</f>
        <v>0</v>
      </c>
      <c r="CK89" s="265">
        <f ca="1">+SUM(OFFSET(CJ86,0,0,1,-MIN('Inputs  Base0'!$C$174,CK$2)))*(IF($C$86=0,0,-PMT('Inputs  Base0'!$C$175/12,'Inputs  Base0'!$C$174,$C$81/$C$86*'Inputs  Base0'!$C$173)))</f>
        <v>0</v>
      </c>
      <c r="CL89" s="265">
        <f ca="1">+SUM(OFFSET(CK86,0,0,1,-MIN('Inputs  Base0'!$C$174,CL$2)))*(IF($C$86=0,0,-PMT('Inputs  Base0'!$C$175/12,'Inputs  Base0'!$C$174,$C$81/$C$86*'Inputs  Base0'!$C$173)))</f>
        <v>0</v>
      </c>
      <c r="CM89" s="265">
        <f ca="1">+SUM(OFFSET(CL86,0,0,1,-MIN('Inputs  Base0'!$C$174,CM$2)))*(IF($C$86=0,0,-PMT('Inputs  Base0'!$C$175/12,'Inputs  Base0'!$C$174,$C$81/$C$86*'Inputs  Base0'!$C$173)))</f>
        <v>0</v>
      </c>
      <c r="CN89" s="265">
        <f ca="1">+SUM(OFFSET(CM86,0,0,1,-MIN('Inputs  Base0'!$C$174,CN$2)))*(IF($C$86=0,0,-PMT('Inputs  Base0'!$C$175/12,'Inputs  Base0'!$C$174,$C$81/$C$86*'Inputs  Base0'!$C$173)))</f>
        <v>0</v>
      </c>
      <c r="CO89" s="265">
        <f ca="1">+SUM(OFFSET(CN86,0,0,1,-MIN('Inputs  Base0'!$C$174,CO$2)))*(IF($C$86=0,0,-PMT('Inputs  Base0'!$C$175/12,'Inputs  Base0'!$C$174,$C$81/$C$86*'Inputs  Base0'!$C$173)))</f>
        <v>0</v>
      </c>
      <c r="CP89" s="265">
        <f ca="1">+SUM(OFFSET(CO86,0,0,1,-MIN('Inputs  Base0'!$C$174,CP$2)))*(IF($C$86=0,0,-PMT('Inputs  Base0'!$C$175/12,'Inputs  Base0'!$C$174,$C$81/$C$86*'Inputs  Base0'!$C$173)))</f>
        <v>0</v>
      </c>
      <c r="CQ89" s="265">
        <f ca="1">+SUM(OFFSET(CP86,0,0,1,-MIN('Inputs  Base0'!$C$174,CQ$2)))*(IF($C$86=0,0,-PMT('Inputs  Base0'!$C$175/12,'Inputs  Base0'!$C$174,$C$81/$C$86*'Inputs  Base0'!$C$173)))</f>
        <v>0</v>
      </c>
      <c r="CR89" s="265">
        <f ca="1">+SUM(OFFSET(CQ86,0,0,1,-MIN('Inputs  Base0'!$C$174,CR$2)))*(IF($C$86=0,0,-PMT('Inputs  Base0'!$C$175/12,'Inputs  Base0'!$C$174,$C$81/$C$86*'Inputs  Base0'!$C$173)))</f>
        <v>0</v>
      </c>
      <c r="CS89" s="265">
        <f ca="1">+SUM(OFFSET(CR86,0,0,1,-MIN('Inputs  Base0'!$C$174,CS$2)))*(IF($C$86=0,0,-PMT('Inputs  Base0'!$C$175/12,'Inputs  Base0'!$C$174,$C$81/$C$86*'Inputs  Base0'!$C$173)))</f>
        <v>0</v>
      </c>
      <c r="CT89" s="265">
        <f ca="1">+SUM(OFFSET(CS86,0,0,1,-MIN('Inputs  Base0'!$C$174,CT$2)))*(IF($C$86=0,0,-PMT('Inputs  Base0'!$C$175/12,'Inputs  Base0'!$C$174,$C$81/$C$86*'Inputs  Base0'!$C$173)))</f>
        <v>0</v>
      </c>
      <c r="CU89" s="265">
        <f ca="1">+SUM(OFFSET(CT86,0,0,1,-MIN('Inputs  Base0'!$C$174,CU$2)))*(IF($C$86=0,0,-PMT('Inputs  Base0'!$C$175/12,'Inputs  Base0'!$C$174,$C$81/$C$86*'Inputs  Base0'!$C$173)))</f>
        <v>0</v>
      </c>
      <c r="CV89" s="265">
        <f ca="1">+SUM(OFFSET(CU86,0,0,1,-MIN('Inputs  Base0'!$C$174,CV$2)))*(IF($C$86=0,0,-PMT('Inputs  Base0'!$C$175/12,'Inputs  Base0'!$C$174,$C$81/$C$86*'Inputs  Base0'!$C$173)))</f>
        <v>0</v>
      </c>
      <c r="CW89" s="265">
        <f ca="1">+SUM(OFFSET(CV86,0,0,1,-MIN('Inputs  Base0'!$C$174,CW$2)))*(IF($C$86=0,0,-PMT('Inputs  Base0'!$C$175/12,'Inputs  Base0'!$C$174,$C$81/$C$86*'Inputs  Base0'!$C$173)))</f>
        <v>0</v>
      </c>
      <c r="CX89" s="265">
        <f ca="1">+SUM(OFFSET(CW86,0,0,1,-MIN('Inputs  Base0'!$C$174,CX$2)))*(IF($C$86=0,0,-PMT('Inputs  Base0'!$C$175/12,'Inputs  Base0'!$C$174,$C$81/$C$86*'Inputs  Base0'!$C$173)))</f>
        <v>0</v>
      </c>
      <c r="CY89" s="265">
        <f ca="1">+SUM(OFFSET(CX86,0,0,1,-MIN('Inputs  Base0'!$C$174,CY$2)))*(IF($C$86=0,0,-PMT('Inputs  Base0'!$C$175/12,'Inputs  Base0'!$C$174,$C$81/$C$86*'Inputs  Base0'!$C$173)))</f>
        <v>0</v>
      </c>
      <c r="CZ89" s="265">
        <f ca="1">+SUM(OFFSET(CY86,0,0,1,-MIN('Inputs  Base0'!$C$174,CZ$2)))*(IF($C$86=0,0,-PMT('Inputs  Base0'!$C$175/12,'Inputs  Base0'!$C$174,$C$81/$C$86*'Inputs  Base0'!$C$173)))</f>
        <v>0</v>
      </c>
      <c r="DA89" s="265">
        <f ca="1">+SUM(OFFSET(CZ86,0,0,1,-MIN('Inputs  Base0'!$C$174,DA$2)))*(IF($C$86=0,0,-PMT('Inputs  Base0'!$C$175/12,'Inputs  Base0'!$C$174,$C$81/$C$86*'Inputs  Base0'!$C$173)))</f>
        <v>0</v>
      </c>
      <c r="DB89" s="265">
        <f ca="1">+SUM(OFFSET(DA86,0,0,1,-MIN('Inputs  Base0'!$C$174,DB$2)))*(IF($C$86=0,0,-PMT('Inputs  Base0'!$C$175/12,'Inputs  Base0'!$C$174,$C$81/$C$86*'Inputs  Base0'!$C$173)))</f>
        <v>0</v>
      </c>
      <c r="DC89" s="265">
        <f ca="1">+SUM(OFFSET(DB86,0,0,1,-MIN('Inputs  Base0'!$C$174,DC$2)))*(IF($C$86=0,0,-PMT('Inputs  Base0'!$C$175/12,'Inputs  Base0'!$C$174,$C$81/$C$86*'Inputs  Base0'!$C$173)))</f>
        <v>0</v>
      </c>
      <c r="DD89" s="265">
        <f ca="1">+SUM(OFFSET(DC86,0,0,1,-MIN('Inputs  Base0'!$C$174,DD$2)))*(IF($C$86=0,0,-PMT('Inputs  Base0'!$C$175/12,'Inputs  Base0'!$C$174,$C$81/$C$86*'Inputs  Base0'!$C$173)))</f>
        <v>0</v>
      </c>
      <c r="DE89" s="265">
        <f ca="1">+SUM(OFFSET(DD86,0,0,1,-MIN('Inputs  Base0'!$C$174,DE$2)))*(IF($C$86=0,0,-PMT('Inputs  Base0'!$C$175/12,'Inputs  Base0'!$C$174,$C$81/$C$86*'Inputs  Base0'!$C$173)))</f>
        <v>0</v>
      </c>
      <c r="DF89" s="265">
        <f ca="1">+SUM(OFFSET(DE86,0,0,1,-MIN('Inputs  Base0'!$C$174,DF$2)))*(IF($C$86=0,0,-PMT('Inputs  Base0'!$C$175/12,'Inputs  Base0'!$C$174,$C$81/$C$86*'Inputs  Base0'!$C$173)))</f>
        <v>0</v>
      </c>
      <c r="DG89" s="265">
        <f ca="1">+SUM(OFFSET(DF86,0,0,1,-MIN('Inputs  Base0'!$C$174,DG$2)))*(IF($C$86=0,0,-PMT('Inputs  Base0'!$C$175/12,'Inputs  Base0'!$C$174,$C$81/$C$86*'Inputs  Base0'!$C$173)))</f>
        <v>0</v>
      </c>
      <c r="DH89" s="265">
        <f ca="1">+SUM(OFFSET(DG86,0,0,1,-MIN('Inputs  Base0'!$C$174,DH$2)))*(IF($C$86=0,0,-PMT('Inputs  Base0'!$C$175/12,'Inputs  Base0'!$C$174,$C$81/$C$86*'Inputs  Base0'!$C$173)))</f>
        <v>0</v>
      </c>
      <c r="DI89" s="265">
        <f ca="1">+SUM(OFFSET(DH86,0,0,1,-MIN('Inputs  Base0'!$C$174,DI$2)))*(IF($C$86=0,0,-PMT('Inputs  Base0'!$C$175/12,'Inputs  Base0'!$C$174,$C$81/$C$86*'Inputs  Base0'!$C$173)))</f>
        <v>0</v>
      </c>
      <c r="DJ89" s="265">
        <f ca="1">+SUM(OFFSET(DI86,0,0,1,-MIN('Inputs  Base0'!$C$174,DJ$2)))*(IF($C$86=0,0,-PMT('Inputs  Base0'!$C$175/12,'Inputs  Base0'!$C$174,$C$81/$C$86*'Inputs  Base0'!$C$173)))</f>
        <v>0</v>
      </c>
      <c r="DK89" s="265">
        <f ca="1">+SUM(OFFSET(DJ86,0,0,1,-MIN('Inputs  Base0'!$C$174,DK$2)))*(IF($C$86=0,0,-PMT('Inputs  Base0'!$C$175/12,'Inputs  Base0'!$C$174,$C$81/$C$86*'Inputs  Base0'!$C$173)))</f>
        <v>0</v>
      </c>
      <c r="DL89" s="265">
        <f ca="1">+SUM(OFFSET(DK86,0,0,1,-MIN('Inputs  Base0'!$C$174,DL$2)))*(IF($C$86=0,0,-PMT('Inputs  Base0'!$C$175/12,'Inputs  Base0'!$C$174,$C$81/$C$86*'Inputs  Base0'!$C$173)))</f>
        <v>0</v>
      </c>
      <c r="DM89" s="265">
        <f ca="1">+SUM(OFFSET(DL86,0,0,1,-MIN('Inputs  Base0'!$C$174,DM$2)))*(IF($C$86=0,0,-PMT('Inputs  Base0'!$C$175/12,'Inputs  Base0'!$C$174,$C$81/$C$86*'Inputs  Base0'!$C$173)))</f>
        <v>0</v>
      </c>
      <c r="DN89" s="265">
        <f ca="1">+SUM(OFFSET(DM86,0,0,1,-MIN('Inputs  Base0'!$C$174,DN$2)))*(IF($C$86=0,0,-PMT('Inputs  Base0'!$C$175/12,'Inputs  Base0'!$C$174,$C$81/$C$86*'Inputs  Base0'!$C$173)))</f>
        <v>0</v>
      </c>
      <c r="DO89" s="265">
        <f ca="1">+SUM(OFFSET(DN86,0,0,1,-MIN('Inputs  Base0'!$C$174,DO$2)))*(IF($C$86=0,0,-PMT('Inputs  Base0'!$C$175/12,'Inputs  Base0'!$C$174,$C$81/$C$86*'Inputs  Base0'!$C$173)))</f>
        <v>0</v>
      </c>
      <c r="DP89" s="265">
        <f ca="1">+SUM(OFFSET(DO86,0,0,1,-MIN('Inputs  Base0'!$C$174,DP$2)))*(IF($C$86=0,0,-PMT('Inputs  Base0'!$C$175/12,'Inputs  Base0'!$C$174,$C$81/$C$86*'Inputs  Base0'!$C$173)))</f>
        <v>0</v>
      </c>
    </row>
    <row r="90" spans="1:120" s="189" customFormat="1" ht="14.25" collapsed="1">
      <c r="B90" s="190" t="str">
        <f>CONCATENATE('Inputs  Base0'!$A$368,'Inputs  Base0'!$B$122)</f>
        <v>Ingreso Total - Cocheras PLAN CONTADO</v>
      </c>
      <c r="C90" s="88">
        <f t="shared" ca="1" si="31"/>
        <v>32987325.698397752</v>
      </c>
      <c r="D90" s="191"/>
      <c r="E90" s="191"/>
      <c r="F90" s="191"/>
      <c r="G90" s="191"/>
      <c r="H90" s="191"/>
      <c r="I90" s="191"/>
      <c r="J90" s="191"/>
      <c r="K90" s="191"/>
      <c r="L90" s="191"/>
      <c r="M90" s="191"/>
      <c r="N90" s="191"/>
      <c r="O90" s="191"/>
      <c r="P90" s="191"/>
      <c r="Q90" s="191"/>
      <c r="R90" s="191"/>
      <c r="S90" s="191"/>
      <c r="T90" s="191"/>
      <c r="U90" s="191"/>
      <c r="V90" s="191"/>
      <c r="W90" s="191"/>
      <c r="X90" s="191"/>
      <c r="Y90" s="191"/>
      <c r="Z90" s="191"/>
      <c r="AA90" s="191"/>
      <c r="AB90" s="191"/>
      <c r="AC90" s="89">
        <f ca="1">+AC84+AC85+AC88+AC89</f>
        <v>1011563.1517436381</v>
      </c>
      <c r="AD90" s="89">
        <f t="shared" ref="AD90:CO90" ca="1" si="32">+AD84+AD85+AD88+AD89</f>
        <v>1011563.1517436381</v>
      </c>
      <c r="AE90" s="89">
        <f t="shared" ca="1" si="32"/>
        <v>1011563.1517436381</v>
      </c>
      <c r="AF90" s="89">
        <f t="shared" ca="1" si="32"/>
        <v>1011563.1517436381</v>
      </c>
      <c r="AG90" s="89">
        <f t="shared" ca="1" si="32"/>
        <v>1099525.1649387369</v>
      </c>
      <c r="AH90" s="89">
        <f t="shared" ca="1" si="32"/>
        <v>1099525.1649387369</v>
      </c>
      <c r="AI90" s="89">
        <f t="shared" ca="1" si="32"/>
        <v>942450.14137606008</v>
      </c>
      <c r="AJ90" s="89">
        <f t="shared" ca="1" si="32"/>
        <v>942450.14137606008</v>
      </c>
      <c r="AK90" s="89">
        <f t="shared" ca="1" si="32"/>
        <v>942450.14137606008</v>
      </c>
      <c r="AL90" s="89">
        <f t="shared" ca="1" si="32"/>
        <v>942450.14137606008</v>
      </c>
      <c r="AM90" s="89">
        <f t="shared" ca="1" si="32"/>
        <v>942450.14137606008</v>
      </c>
      <c r="AN90" s="89">
        <f t="shared" ca="1" si="32"/>
        <v>942450.14137606008</v>
      </c>
      <c r="AO90" s="89">
        <f t="shared" ca="1" si="32"/>
        <v>785375.11781338346</v>
      </c>
      <c r="AP90" s="89">
        <f t="shared" ca="1" si="32"/>
        <v>785375.11781338346</v>
      </c>
      <c r="AQ90" s="89">
        <f t="shared" ca="1" si="32"/>
        <v>785375.11781338346</v>
      </c>
      <c r="AR90" s="89">
        <f t="shared" ca="1" si="32"/>
        <v>785375.11781338346</v>
      </c>
      <c r="AS90" s="89">
        <f t="shared" ca="1" si="32"/>
        <v>785375.11781338346</v>
      </c>
      <c r="AT90" s="89">
        <f t="shared" ca="1" si="32"/>
        <v>785375.11781338346</v>
      </c>
      <c r="AU90" s="89">
        <f t="shared" ca="1" si="32"/>
        <v>942450.14137606008</v>
      </c>
      <c r="AV90" s="89">
        <f t="shared" ca="1" si="32"/>
        <v>942450.14137606008</v>
      </c>
      <c r="AW90" s="89">
        <f t="shared" ca="1" si="32"/>
        <v>966011.39491046162</v>
      </c>
      <c r="AX90" s="89">
        <f t="shared" ca="1" si="32"/>
        <v>966011.39491046162</v>
      </c>
      <c r="AY90" s="89">
        <f t="shared" ca="1" si="32"/>
        <v>966011.39491046162</v>
      </c>
      <c r="AZ90" s="89">
        <f t="shared" ca="1" si="32"/>
        <v>966011.39491046162</v>
      </c>
      <c r="BA90" s="89">
        <f t="shared" ca="1" si="32"/>
        <v>966011.39491046162</v>
      </c>
      <c r="BB90" s="89">
        <f t="shared" ca="1" si="32"/>
        <v>966011.39491046162</v>
      </c>
      <c r="BC90" s="89">
        <f t="shared" ca="1" si="32"/>
        <v>966011.39491046162</v>
      </c>
      <c r="BD90" s="89">
        <f t="shared" ca="1" si="32"/>
        <v>966011.39491046162</v>
      </c>
      <c r="BE90" s="89">
        <f t="shared" ca="1" si="32"/>
        <v>966011.39491046162</v>
      </c>
      <c r="BF90" s="89">
        <f t="shared" ca="1" si="32"/>
        <v>966011.39491046162</v>
      </c>
      <c r="BG90" s="89">
        <f t="shared" ca="1" si="32"/>
        <v>805009.495758718</v>
      </c>
      <c r="BH90" s="89">
        <f t="shared" ca="1" si="32"/>
        <v>805009.495758718</v>
      </c>
      <c r="BI90" s="89">
        <f t="shared" ca="1" si="32"/>
        <v>805009.495758718</v>
      </c>
      <c r="BJ90" s="89">
        <f t="shared" ca="1" si="32"/>
        <v>805009.495758718</v>
      </c>
      <c r="BK90" s="89">
        <f t="shared" ca="1" si="32"/>
        <v>805009.495758718</v>
      </c>
      <c r="BL90" s="89">
        <f t="shared" ca="1" si="32"/>
        <v>805009.495758718</v>
      </c>
      <c r="BM90" s="89">
        <f t="shared" ca="1" si="32"/>
        <v>0</v>
      </c>
      <c r="BN90" s="89">
        <f t="shared" ca="1" si="32"/>
        <v>0</v>
      </c>
      <c r="BO90" s="89">
        <f t="shared" ca="1" si="32"/>
        <v>0</v>
      </c>
      <c r="BP90" s="89">
        <f t="shared" ca="1" si="32"/>
        <v>0</v>
      </c>
      <c r="BQ90" s="89">
        <f t="shared" ca="1" si="32"/>
        <v>0</v>
      </c>
      <c r="BR90" s="89">
        <f t="shared" ca="1" si="32"/>
        <v>0</v>
      </c>
      <c r="BS90" s="89">
        <f t="shared" ca="1" si="32"/>
        <v>0</v>
      </c>
      <c r="BT90" s="89">
        <f t="shared" ca="1" si="32"/>
        <v>0</v>
      </c>
      <c r="BU90" s="89">
        <f t="shared" ca="1" si="32"/>
        <v>0</v>
      </c>
      <c r="BV90" s="89">
        <f t="shared" ca="1" si="32"/>
        <v>0</v>
      </c>
      <c r="BW90" s="89">
        <f t="shared" ca="1" si="32"/>
        <v>0</v>
      </c>
      <c r="BX90" s="89">
        <f t="shared" ca="1" si="32"/>
        <v>0</v>
      </c>
      <c r="BY90" s="89">
        <f t="shared" ca="1" si="32"/>
        <v>0</v>
      </c>
      <c r="BZ90" s="89">
        <f t="shared" ca="1" si="32"/>
        <v>0</v>
      </c>
      <c r="CA90" s="89">
        <f t="shared" ca="1" si="32"/>
        <v>0</v>
      </c>
      <c r="CB90" s="89">
        <f t="shared" ca="1" si="32"/>
        <v>0</v>
      </c>
      <c r="CC90" s="89">
        <f t="shared" ca="1" si="32"/>
        <v>0</v>
      </c>
      <c r="CD90" s="89">
        <f t="shared" ca="1" si="32"/>
        <v>0</v>
      </c>
      <c r="CE90" s="89">
        <f t="shared" ca="1" si="32"/>
        <v>0</v>
      </c>
      <c r="CF90" s="89">
        <f t="shared" ca="1" si="32"/>
        <v>0</v>
      </c>
      <c r="CG90" s="89">
        <f t="shared" ca="1" si="32"/>
        <v>0</v>
      </c>
      <c r="CH90" s="89">
        <f t="shared" ca="1" si="32"/>
        <v>0</v>
      </c>
      <c r="CI90" s="89">
        <f t="shared" ca="1" si="32"/>
        <v>0</v>
      </c>
      <c r="CJ90" s="89">
        <f t="shared" ca="1" si="32"/>
        <v>0</v>
      </c>
      <c r="CK90" s="89">
        <f t="shared" ca="1" si="32"/>
        <v>0</v>
      </c>
      <c r="CL90" s="89">
        <f t="shared" ca="1" si="32"/>
        <v>0</v>
      </c>
      <c r="CM90" s="89">
        <f t="shared" ca="1" si="32"/>
        <v>0</v>
      </c>
      <c r="CN90" s="89">
        <f t="shared" ca="1" si="32"/>
        <v>0</v>
      </c>
      <c r="CO90" s="89">
        <f t="shared" ca="1" si="32"/>
        <v>0</v>
      </c>
      <c r="CP90" s="89">
        <f t="shared" ref="CP90:DP90" ca="1" si="33">+CP84+CP85+CP88+CP89</f>
        <v>0</v>
      </c>
      <c r="CQ90" s="89">
        <f t="shared" ca="1" si="33"/>
        <v>0</v>
      </c>
      <c r="CR90" s="89">
        <f t="shared" ca="1" si="33"/>
        <v>0</v>
      </c>
      <c r="CS90" s="89">
        <f t="shared" ca="1" si="33"/>
        <v>0</v>
      </c>
      <c r="CT90" s="89">
        <f t="shared" ca="1" si="33"/>
        <v>0</v>
      </c>
      <c r="CU90" s="89">
        <f t="shared" ca="1" si="33"/>
        <v>0</v>
      </c>
      <c r="CV90" s="89">
        <f t="shared" ca="1" si="33"/>
        <v>0</v>
      </c>
      <c r="CW90" s="89">
        <f t="shared" ca="1" si="33"/>
        <v>0</v>
      </c>
      <c r="CX90" s="89">
        <f t="shared" ca="1" si="33"/>
        <v>0</v>
      </c>
      <c r="CY90" s="89">
        <f t="shared" ca="1" si="33"/>
        <v>0</v>
      </c>
      <c r="CZ90" s="89">
        <f t="shared" ca="1" si="33"/>
        <v>0</v>
      </c>
      <c r="DA90" s="89">
        <f t="shared" ca="1" si="33"/>
        <v>0</v>
      </c>
      <c r="DB90" s="89">
        <f t="shared" ca="1" si="33"/>
        <v>0</v>
      </c>
      <c r="DC90" s="89">
        <f t="shared" ca="1" si="33"/>
        <v>0</v>
      </c>
      <c r="DD90" s="89">
        <f t="shared" ca="1" si="33"/>
        <v>0</v>
      </c>
      <c r="DE90" s="89">
        <f t="shared" ca="1" si="33"/>
        <v>0</v>
      </c>
      <c r="DF90" s="89">
        <f t="shared" ca="1" si="33"/>
        <v>0</v>
      </c>
      <c r="DG90" s="89">
        <f t="shared" ca="1" si="33"/>
        <v>0</v>
      </c>
      <c r="DH90" s="89">
        <f t="shared" ca="1" si="33"/>
        <v>0</v>
      </c>
      <c r="DI90" s="89">
        <f t="shared" ca="1" si="33"/>
        <v>0</v>
      </c>
      <c r="DJ90" s="89">
        <f t="shared" ca="1" si="33"/>
        <v>0</v>
      </c>
      <c r="DK90" s="89">
        <f t="shared" ca="1" si="33"/>
        <v>0</v>
      </c>
      <c r="DL90" s="89">
        <f t="shared" ca="1" si="33"/>
        <v>0</v>
      </c>
      <c r="DM90" s="89">
        <f t="shared" ca="1" si="33"/>
        <v>0</v>
      </c>
      <c r="DN90" s="89">
        <f t="shared" ca="1" si="33"/>
        <v>0</v>
      </c>
      <c r="DO90" s="89">
        <f t="shared" ca="1" si="33"/>
        <v>0</v>
      </c>
      <c r="DP90" s="89">
        <f t="shared" ca="1" si="33"/>
        <v>0</v>
      </c>
    </row>
    <row r="91" spans="1:120" s="44" customFormat="1">
      <c r="C91" s="276"/>
      <c r="D91" s="277"/>
      <c r="E91" s="277"/>
      <c r="F91" s="277"/>
      <c r="G91" s="277"/>
      <c r="H91" s="277"/>
      <c r="I91" s="277"/>
      <c r="J91" s="277"/>
      <c r="K91" s="277"/>
      <c r="L91" s="277"/>
      <c r="M91" s="277"/>
      <c r="N91" s="277"/>
      <c r="O91" s="277"/>
      <c r="P91" s="277"/>
      <c r="Q91" s="277"/>
      <c r="R91" s="277"/>
      <c r="S91" s="277"/>
      <c r="T91" s="277"/>
      <c r="U91" s="277"/>
      <c r="V91" s="277"/>
      <c r="W91" s="277"/>
      <c r="X91" s="277"/>
      <c r="Y91" s="277"/>
      <c r="Z91" s="277"/>
      <c r="AA91" s="277"/>
      <c r="AB91" s="277"/>
      <c r="AC91" s="89"/>
      <c r="AD91" s="89"/>
      <c r="AE91" s="89"/>
      <c r="AF91" s="89"/>
      <c r="AG91" s="89"/>
      <c r="AH91" s="89"/>
      <c r="AI91" s="89"/>
      <c r="AJ91" s="89"/>
      <c r="AK91" s="89"/>
      <c r="AL91" s="89"/>
      <c r="AM91" s="89"/>
      <c r="AN91" s="89"/>
      <c r="AO91" s="89"/>
      <c r="AP91" s="89"/>
      <c r="AQ91" s="89"/>
      <c r="AR91" s="89"/>
      <c r="AS91" s="89"/>
      <c r="AT91" s="89"/>
      <c r="AU91" s="89"/>
      <c r="AV91" s="89"/>
      <c r="AW91" s="89"/>
      <c r="AX91" s="89"/>
      <c r="AY91" s="89"/>
      <c r="AZ91" s="89"/>
      <c r="BA91" s="89"/>
      <c r="BB91" s="89"/>
      <c r="BC91" s="89"/>
      <c r="BD91" s="89"/>
      <c r="BE91" s="89"/>
      <c r="BF91" s="89"/>
      <c r="BG91" s="89"/>
      <c r="BH91" s="89"/>
      <c r="BI91" s="89"/>
      <c r="BJ91" s="89"/>
      <c r="BK91" s="89"/>
      <c r="BL91" s="89"/>
      <c r="BM91" s="89"/>
      <c r="BN91" s="89"/>
      <c r="BO91" s="89"/>
      <c r="BP91" s="89"/>
      <c r="BQ91" s="89"/>
      <c r="BR91" s="89"/>
      <c r="BS91" s="89"/>
      <c r="BT91" s="89"/>
      <c r="BU91" s="89"/>
      <c r="BV91" s="89"/>
      <c r="BW91" s="89"/>
      <c r="BX91" s="89"/>
      <c r="BY91" s="89"/>
      <c r="BZ91" s="89"/>
      <c r="CA91" s="89"/>
      <c r="CB91" s="89"/>
      <c r="CC91" s="89"/>
      <c r="CD91" s="89"/>
      <c r="CE91" s="89"/>
      <c r="CF91" s="89"/>
      <c r="CG91" s="89"/>
      <c r="CH91" s="89"/>
      <c r="CI91" s="89"/>
      <c r="CJ91" s="89"/>
      <c r="CK91" s="89"/>
      <c r="CL91" s="89"/>
      <c r="CM91" s="89"/>
      <c r="CN91" s="89"/>
      <c r="CO91" s="89"/>
      <c r="CP91" s="89"/>
      <c r="CQ91" s="89"/>
      <c r="CR91" s="89"/>
      <c r="CS91" s="89"/>
      <c r="CT91" s="89"/>
      <c r="CU91" s="89"/>
      <c r="CV91" s="89"/>
      <c r="CW91" s="89"/>
      <c r="CX91" s="89"/>
      <c r="CY91" s="89"/>
      <c r="CZ91" s="89"/>
      <c r="DA91" s="89"/>
      <c r="DB91" s="89"/>
      <c r="DC91" s="89"/>
      <c r="DD91" s="89"/>
      <c r="DE91" s="89"/>
      <c r="DF91" s="89"/>
      <c r="DG91" s="89"/>
      <c r="DH91" s="89"/>
      <c r="DI91" s="89"/>
      <c r="DJ91" s="89"/>
      <c r="DK91" s="89"/>
      <c r="DL91" s="89"/>
      <c r="DM91" s="89"/>
      <c r="DN91" s="89"/>
      <c r="DO91" s="89"/>
      <c r="DP91" s="89"/>
    </row>
    <row r="92" spans="1:120" s="189" customFormat="1" ht="14.25" hidden="1" outlineLevel="2">
      <c r="A92" s="196"/>
      <c r="B92" s="190" t="str">
        <f>CONCATENATE('Inputs  Base0'!$A$359,'Inputs  Base0'!$B$123)</f>
        <v>ventas teóricas $ - Cocheras PLAN CDO+RENTA</v>
      </c>
      <c r="C92" s="88">
        <f t="shared" ref="C92:C101" si="34">SUM(AC92:DZ92)</f>
        <v>33681795.713100836</v>
      </c>
      <c r="D92" s="191"/>
      <c r="E92" s="191"/>
      <c r="F92" s="191"/>
      <c r="G92" s="191"/>
      <c r="H92" s="191"/>
      <c r="I92" s="191"/>
      <c r="J92" s="191"/>
      <c r="K92" s="191"/>
      <c r="L92" s="191"/>
      <c r="M92" s="191"/>
      <c r="N92" s="191"/>
      <c r="O92" s="191"/>
      <c r="P92" s="191"/>
      <c r="Q92" s="191"/>
      <c r="R92" s="191"/>
      <c r="S92" s="191"/>
      <c r="T92" s="191"/>
      <c r="U92" s="191"/>
      <c r="V92" s="191"/>
      <c r="W92" s="191"/>
      <c r="X92" s="191"/>
      <c r="Y92" s="191"/>
      <c r="Z92" s="191"/>
      <c r="AA92" s="191"/>
      <c r="AB92" s="191"/>
      <c r="AC92" s="89">
        <f>('Inputs  Base0'!$E$123*(1+AC$369))*('Inputs  Base0'!$D$18*'Inputs  Base0'!$D$194)*'Inputs  Base0'!C$199</f>
        <v>1032859.2180961359</v>
      </c>
      <c r="AD92" s="89">
        <f>('Inputs  Base0'!$E$123*(1+AD$369))*('Inputs  Base0'!$D$18*'Inputs  Base0'!$D$194)*'Inputs  Base0'!D$199</f>
        <v>1032859.2180961359</v>
      </c>
      <c r="AE92" s="89">
        <f>('Inputs  Base0'!$E$123*(1+AE$369))*('Inputs  Base0'!$D$18*'Inputs  Base0'!$D$194)*'Inputs  Base0'!E$199</f>
        <v>1032859.2180961359</v>
      </c>
      <c r="AF92" s="89">
        <f>('Inputs  Base0'!$E$123*(1+AF$369))*('Inputs  Base0'!$D$18*'Inputs  Base0'!$D$194)*'Inputs  Base0'!F$199</f>
        <v>1032859.2180961359</v>
      </c>
      <c r="AG92" s="89">
        <f>('Inputs  Base0'!$E$123*(1+AG$369))*('Inputs  Base0'!$D$18*'Inputs  Base0'!$D$194)*'Inputs  Base0'!G$199</f>
        <v>1122673.0631479737</v>
      </c>
      <c r="AH92" s="89">
        <f>('Inputs  Base0'!$E$123*(1+AH$369))*('Inputs  Base0'!$D$18*'Inputs  Base0'!$D$194)*'Inputs  Base0'!H$199</f>
        <v>1122673.0631479737</v>
      </c>
      <c r="AI92" s="89">
        <f>('Inputs  Base0'!$E$123*(1+AI$369))*('Inputs  Base0'!$D$18*'Inputs  Base0'!$D$194)*'Inputs  Base0'!I$199</f>
        <v>962291.19698397745</v>
      </c>
      <c r="AJ92" s="89">
        <f>('Inputs  Base0'!$E$123*(1+AJ$369))*('Inputs  Base0'!$D$18*'Inputs  Base0'!$D$194)*'Inputs  Base0'!J$199</f>
        <v>962291.19698397745</v>
      </c>
      <c r="AK92" s="89">
        <f>('Inputs  Base0'!$E$123*(1+AK$369))*('Inputs  Base0'!$D$18*'Inputs  Base0'!$D$194)*'Inputs  Base0'!K$199</f>
        <v>962291.19698397745</v>
      </c>
      <c r="AL92" s="89">
        <f>('Inputs  Base0'!$E$123*(1+AL$369))*('Inputs  Base0'!$D$18*'Inputs  Base0'!$D$194)*'Inputs  Base0'!L$199</f>
        <v>962291.19698397745</v>
      </c>
      <c r="AM92" s="89">
        <f>('Inputs  Base0'!$E$123*(1+AM$369))*('Inputs  Base0'!$D$18*'Inputs  Base0'!$D$194)*'Inputs  Base0'!M$199</f>
        <v>962291.19698397745</v>
      </c>
      <c r="AN92" s="89">
        <f>('Inputs  Base0'!$E$123*(1+AN$369))*('Inputs  Base0'!$D$18*'Inputs  Base0'!$D$194)*'Inputs  Base0'!N$199</f>
        <v>962291.19698397745</v>
      </c>
      <c r="AO92" s="89">
        <f>('Inputs  Base0'!$E$123*(1+AO$369))*('Inputs  Base0'!$D$18*'Inputs  Base0'!$D$194)*'Inputs  Base0'!O$199</f>
        <v>801909.33081998117</v>
      </c>
      <c r="AP92" s="89">
        <f>('Inputs  Base0'!$E$123*(1+AP$369))*('Inputs  Base0'!$D$18*'Inputs  Base0'!$D$194)*'Inputs  Base0'!P$199</f>
        <v>801909.33081998117</v>
      </c>
      <c r="AQ92" s="89">
        <f>('Inputs  Base0'!$E$123*(1+AQ$369))*('Inputs  Base0'!$D$18*'Inputs  Base0'!$D$194)*'Inputs  Base0'!Q$199</f>
        <v>801909.33081998117</v>
      </c>
      <c r="AR92" s="89">
        <f>('Inputs  Base0'!$E$123*(1+AR$369))*('Inputs  Base0'!$D$18*'Inputs  Base0'!$D$194)*'Inputs  Base0'!R$199</f>
        <v>801909.33081998117</v>
      </c>
      <c r="AS92" s="89">
        <f>('Inputs  Base0'!$E$123*(1+AS$369))*('Inputs  Base0'!$D$18*'Inputs  Base0'!$D$194)*'Inputs  Base0'!S$199</f>
        <v>801909.33081998117</v>
      </c>
      <c r="AT92" s="89">
        <f>('Inputs  Base0'!$E$123*(1+AT$369))*('Inputs  Base0'!$D$18*'Inputs  Base0'!$D$194)*'Inputs  Base0'!T$199</f>
        <v>801909.33081998117</v>
      </c>
      <c r="AU92" s="89">
        <f>('Inputs  Base0'!$E$123*(1+AU$369))*('Inputs  Base0'!$D$18*'Inputs  Base0'!$D$194)*'Inputs  Base0'!U$199</f>
        <v>962291.19698397745</v>
      </c>
      <c r="AV92" s="89">
        <f>('Inputs  Base0'!$E$123*(1+AV$369))*('Inputs  Base0'!$D$18*'Inputs  Base0'!$D$194)*'Inputs  Base0'!V$199</f>
        <v>962291.19698397745</v>
      </c>
      <c r="AW92" s="89">
        <f>('Inputs  Base0'!$E$123*(1+AW$369))*('Inputs  Base0'!$D$18*'Inputs  Base0'!$D$194)*'Inputs  Base0'!W$199</f>
        <v>986348.47690857679</v>
      </c>
      <c r="AX92" s="89">
        <f>('Inputs  Base0'!$E$123*(1+AX$369))*('Inputs  Base0'!$D$18*'Inputs  Base0'!$D$194)*'Inputs  Base0'!X$199</f>
        <v>986348.47690857679</v>
      </c>
      <c r="AY92" s="89">
        <f>('Inputs  Base0'!$E$123*(1+AY$369))*('Inputs  Base0'!$D$18*'Inputs  Base0'!$D$194)*'Inputs  Base0'!Y$199</f>
        <v>986348.47690857679</v>
      </c>
      <c r="AZ92" s="89">
        <f>('Inputs  Base0'!$E$123*(1+AZ$369))*('Inputs  Base0'!$D$18*'Inputs  Base0'!$D$194)*'Inputs  Base0'!Z$199</f>
        <v>986348.47690857679</v>
      </c>
      <c r="BA92" s="89">
        <f>('Inputs  Base0'!$E$123*(1+BA$369))*('Inputs  Base0'!$D$18*'Inputs  Base0'!$D$194)*'Inputs  Base0'!AA$199</f>
        <v>986348.47690857679</v>
      </c>
      <c r="BB92" s="89">
        <f>('Inputs  Base0'!$E$123*(1+BB$369))*('Inputs  Base0'!$D$18*'Inputs  Base0'!$D$194)*'Inputs  Base0'!AB$199</f>
        <v>986348.47690857679</v>
      </c>
      <c r="BC92" s="89">
        <f>('Inputs  Base0'!$E$123*(1+BC$369))*('Inputs  Base0'!$D$18*'Inputs  Base0'!$D$194)*'Inputs  Base0'!AC$199</f>
        <v>986348.47690857679</v>
      </c>
      <c r="BD92" s="89">
        <f>('Inputs  Base0'!$E$123*(1+BD$369))*('Inputs  Base0'!$D$18*'Inputs  Base0'!$D$194)*'Inputs  Base0'!AD$199</f>
        <v>986348.47690857679</v>
      </c>
      <c r="BE92" s="89">
        <f>('Inputs  Base0'!$E$123*(1+BE$369))*('Inputs  Base0'!$D$18*'Inputs  Base0'!$D$194)*'Inputs  Base0'!AE$199</f>
        <v>986348.47690857679</v>
      </c>
      <c r="BF92" s="89">
        <f>('Inputs  Base0'!$E$123*(1+BF$369))*('Inputs  Base0'!$D$18*'Inputs  Base0'!$D$194)*'Inputs  Base0'!AF$199</f>
        <v>986348.47690857679</v>
      </c>
      <c r="BG92" s="89">
        <f>('Inputs  Base0'!$E$123*(1+BG$369))*('Inputs  Base0'!$D$18*'Inputs  Base0'!$D$194)*'Inputs  Base0'!AG$199</f>
        <v>821957.06409048068</v>
      </c>
      <c r="BH92" s="89">
        <f>('Inputs  Base0'!$E$123*(1+BH$369))*('Inputs  Base0'!$D$18*'Inputs  Base0'!$D$194)*'Inputs  Base0'!AH$199</f>
        <v>821957.06409048068</v>
      </c>
      <c r="BI92" s="89">
        <f>('Inputs  Base0'!$E$123*(1+BI$369))*('Inputs  Base0'!$D$18*'Inputs  Base0'!$D$194)*'Inputs  Base0'!AI$199</f>
        <v>821957.06409048068</v>
      </c>
      <c r="BJ92" s="89">
        <f>('Inputs  Base0'!$E$123*(1+BJ$369))*('Inputs  Base0'!$D$18*'Inputs  Base0'!$D$194)*'Inputs  Base0'!AJ$199</f>
        <v>821957.06409048068</v>
      </c>
      <c r="BK92" s="89">
        <f>('Inputs  Base0'!$E$123*(1+BK$369))*('Inputs  Base0'!$D$18*'Inputs  Base0'!$D$194)*'Inputs  Base0'!AK$199</f>
        <v>821957.06409048068</v>
      </c>
      <c r="BL92" s="89">
        <f>('Inputs  Base0'!$E$123*(1+BL$369))*('Inputs  Base0'!$D$18*'Inputs  Base0'!$D$194)*'Inputs  Base0'!AL$199</f>
        <v>821957.06409048068</v>
      </c>
      <c r="BM92" s="89">
        <f>('Inputs  Base0'!$E$123*(1+BM$369))*('Inputs  Base0'!$D$18*'Inputs  Base0'!$D$194)*'Inputs  Base0'!AM$199</f>
        <v>0</v>
      </c>
      <c r="BN92" s="89">
        <f>('Inputs  Base0'!$E$123*(1+BN$369))*('Inputs  Base0'!$D$18*'Inputs  Base0'!$D$194)*'Inputs  Base0'!AN$199</f>
        <v>0</v>
      </c>
      <c r="BO92" s="89">
        <f>('Inputs  Base0'!$E$123*(1+BO$369))*('Inputs  Base0'!$D$18*'Inputs  Base0'!$D$194)*'Inputs  Base0'!AO$199</f>
        <v>0</v>
      </c>
      <c r="BP92" s="89">
        <f>('Inputs  Base0'!$E$123*(1+BP$369))*('Inputs  Base0'!$D$18*'Inputs  Base0'!$D$194)*'Inputs  Base0'!AP$199</f>
        <v>0</v>
      </c>
      <c r="BQ92" s="89">
        <f>('Inputs  Base0'!$E$123*(1+BQ$369))*('Inputs  Base0'!$D$18*'Inputs  Base0'!$D$194)*'Inputs  Base0'!AQ$199</f>
        <v>0</v>
      </c>
      <c r="BR92" s="89">
        <f>('Inputs  Base0'!$E$123*(1+BR$369))*('Inputs  Base0'!$D$18*'Inputs  Base0'!$D$194)*'Inputs  Base0'!AR$199</f>
        <v>0</v>
      </c>
      <c r="BS92" s="89">
        <f>('Inputs  Base0'!$E$123*(1+BS$369))*('Inputs  Base0'!$D$18*'Inputs  Base0'!$D$194)*'Inputs  Base0'!AS$199</f>
        <v>0</v>
      </c>
      <c r="BT92" s="89">
        <f>('Inputs  Base0'!$E$123*(1+BT$369))*('Inputs  Base0'!$D$18*'Inputs  Base0'!$D$194)*'Inputs  Base0'!AT$199</f>
        <v>0</v>
      </c>
      <c r="BU92" s="89">
        <f>('Inputs  Base0'!$E$123*(1+BU$369))*('Inputs  Base0'!$D$18*'Inputs  Base0'!$D$194)*'Inputs  Base0'!AU$199</f>
        <v>0</v>
      </c>
      <c r="BV92" s="89">
        <f>('Inputs  Base0'!$E$123*(1+BV$369))*('Inputs  Base0'!$D$18*'Inputs  Base0'!$D$194)*'Inputs  Base0'!AV$199</f>
        <v>0</v>
      </c>
      <c r="BW92" s="89">
        <f>('Inputs  Base0'!$E$123*(1+BW$369))*('Inputs  Base0'!$D$18*'Inputs  Base0'!$D$194)*'Inputs  Base0'!AW$199</f>
        <v>0</v>
      </c>
      <c r="BX92" s="89">
        <f>('Inputs  Base0'!$E$123*(1+BX$369))*('Inputs  Base0'!$D$18*'Inputs  Base0'!$D$194)*'Inputs  Base0'!AX$199</f>
        <v>0</v>
      </c>
      <c r="BY92" s="89">
        <f>('Inputs  Base0'!$E$123*(1+BY$369))*('Inputs  Base0'!$D$18*'Inputs  Base0'!$D$194)*'Inputs  Base0'!AY$199</f>
        <v>0</v>
      </c>
      <c r="BZ92" s="89">
        <f>('Inputs  Base0'!$E$123*(1+BZ$369))*('Inputs  Base0'!$D$18*'Inputs  Base0'!$D$194)*'Inputs  Base0'!AZ$199</f>
        <v>0</v>
      </c>
      <c r="CA92" s="89">
        <f>('Inputs  Base0'!$E$123*(1+CA$369))*('Inputs  Base0'!$D$18*'Inputs  Base0'!$D$194)*'Inputs  Base0'!BA$199</f>
        <v>0</v>
      </c>
      <c r="CB92" s="89">
        <f>('Inputs  Base0'!$E$123*(1+CB$369))*('Inputs  Base0'!$D$18*'Inputs  Base0'!$D$194)*'Inputs  Base0'!BB$199</f>
        <v>0</v>
      </c>
      <c r="CC92" s="89">
        <f>('Inputs  Base0'!$E$123*(1+CC$369))*('Inputs  Base0'!$D$18*'Inputs  Base0'!$D$194)*'Inputs  Base0'!BC$199</f>
        <v>0</v>
      </c>
      <c r="CD92" s="89">
        <f>('Inputs  Base0'!$E$123*(1+CD$369))*('Inputs  Base0'!$D$18*'Inputs  Base0'!$D$194)*'Inputs  Base0'!BD$199</f>
        <v>0</v>
      </c>
      <c r="CE92" s="89">
        <f>('Inputs  Base0'!$E$123*(1+CE$369))*('Inputs  Base0'!$D$18*'Inputs  Base0'!$D$194)*'Inputs  Base0'!BE$199</f>
        <v>0</v>
      </c>
      <c r="CF92" s="89">
        <f>('Inputs  Base0'!$E$123*(1+CF$369))*('Inputs  Base0'!$D$18*'Inputs  Base0'!$D$194)*'Inputs  Base0'!BF$199</f>
        <v>0</v>
      </c>
      <c r="CG92" s="89">
        <f>('Inputs  Base0'!$E$123*(1+CG$369))*('Inputs  Base0'!$D$18*'Inputs  Base0'!$D$194)*'Inputs  Base0'!BG$199</f>
        <v>0</v>
      </c>
      <c r="CH92" s="89">
        <f>('Inputs  Base0'!$E$123*(1+CH$369))*('Inputs  Base0'!$D$18*'Inputs  Base0'!$D$194)*'Inputs  Base0'!BH$199</f>
        <v>0</v>
      </c>
      <c r="CI92" s="89">
        <f>('Inputs  Base0'!$E$123*(1+CI$369))*('Inputs  Base0'!$D$18*'Inputs  Base0'!$D$194)*'Inputs  Base0'!BI$199</f>
        <v>0</v>
      </c>
      <c r="CJ92" s="89">
        <f>('Inputs  Base0'!$E$123*(1+CJ$369))*('Inputs  Base0'!$D$18*'Inputs  Base0'!$D$194)*'Inputs  Base0'!BJ$199</f>
        <v>0</v>
      </c>
      <c r="CK92" s="89">
        <f>('Inputs  Base0'!$E$123*(1+CK$369))*('Inputs  Base0'!$D$18*'Inputs  Base0'!$D$194)*'Inputs  Base0'!BK$199</f>
        <v>0</v>
      </c>
      <c r="CL92" s="89">
        <f>('Inputs  Base0'!$E$123*(1+CL$369))*('Inputs  Base0'!$D$18*'Inputs  Base0'!$D$194)*'Inputs  Base0'!BL$199</f>
        <v>0</v>
      </c>
      <c r="CM92" s="89">
        <f>('Inputs  Base0'!$E$123*(1+CM$369))*('Inputs  Base0'!$D$18*'Inputs  Base0'!$D$194)*'Inputs  Base0'!BM$199</f>
        <v>0</v>
      </c>
      <c r="CN92" s="89">
        <f>('Inputs  Base0'!$E$123*(1+CN$369))*('Inputs  Base0'!$D$18*'Inputs  Base0'!$D$194)*'Inputs  Base0'!BN$199</f>
        <v>0</v>
      </c>
      <c r="CO92" s="89">
        <f>('Inputs  Base0'!$E$123*(1+CO$369))*('Inputs  Base0'!$D$18*'Inputs  Base0'!$D$194)*'Inputs  Base0'!BO$199</f>
        <v>0</v>
      </c>
      <c r="CP92" s="89">
        <f>('Inputs  Base0'!$E$123*(1+CP$369))*('Inputs  Base0'!$D$18*'Inputs  Base0'!$D$194)*'Inputs  Base0'!BP$199</f>
        <v>0</v>
      </c>
      <c r="CQ92" s="89">
        <f>('Inputs  Base0'!$E$123*(1+CQ$369))*('Inputs  Base0'!$D$18*'Inputs  Base0'!$D$194)*'Inputs  Base0'!BQ$199</f>
        <v>0</v>
      </c>
      <c r="CR92" s="89">
        <f>('Inputs  Base0'!$E$123*(1+CR$369))*('Inputs  Base0'!$D$18*'Inputs  Base0'!$D$194)*'Inputs  Base0'!BR$199</f>
        <v>0</v>
      </c>
      <c r="CS92" s="89">
        <f>('Inputs  Base0'!$E$123*(1+CS$369))*('Inputs  Base0'!$D$18*'Inputs  Base0'!$D$194)*'Inputs  Base0'!BS$199</f>
        <v>0</v>
      </c>
      <c r="CT92" s="89">
        <f>('Inputs  Base0'!$E$123*(1+CT$369))*('Inputs  Base0'!$D$18*'Inputs  Base0'!$D$194)*'Inputs  Base0'!BT$199</f>
        <v>0</v>
      </c>
      <c r="CU92" s="89">
        <f>('Inputs  Base0'!$E$123*(1+CU$369))*('Inputs  Base0'!$D$18*'Inputs  Base0'!$D$194)*'Inputs  Base0'!BU$199</f>
        <v>0</v>
      </c>
      <c r="CV92" s="89">
        <f>('Inputs  Base0'!$E$123*(1+CV$369))*('Inputs  Base0'!$D$18*'Inputs  Base0'!$D$194)*'Inputs  Base0'!BV$199</f>
        <v>0</v>
      </c>
      <c r="CW92" s="89">
        <f>('Inputs  Base0'!$E$123*(1+CW$369))*('Inputs  Base0'!$D$18*'Inputs  Base0'!$D$194)*'Inputs  Base0'!BW$199</f>
        <v>0</v>
      </c>
      <c r="CX92" s="89">
        <f>('Inputs  Base0'!$E$123*(1+CX$369))*('Inputs  Base0'!$D$18*'Inputs  Base0'!$D$194)*'Inputs  Base0'!BX$199</f>
        <v>0</v>
      </c>
      <c r="CY92" s="89">
        <f>('Inputs  Base0'!$E$123*(1+CY$369))*('Inputs  Base0'!$D$18*'Inputs  Base0'!$D$194)*'Inputs  Base0'!BY$199</f>
        <v>0</v>
      </c>
      <c r="CZ92" s="89">
        <f>('Inputs  Base0'!$E$123*(1+CZ$369))*('Inputs  Base0'!$D$18*'Inputs  Base0'!$D$194)*'Inputs  Base0'!BZ$199</f>
        <v>0</v>
      </c>
      <c r="DA92" s="89">
        <f>('Inputs  Base0'!$E$123*(1+DA$369))*('Inputs  Base0'!$D$18*'Inputs  Base0'!$D$194)*'Inputs  Base0'!CA$199</f>
        <v>0</v>
      </c>
      <c r="DB92" s="89">
        <f>('Inputs  Base0'!$E$123*(1+DB$369))*('Inputs  Base0'!$D$18*'Inputs  Base0'!$D$194)*'Inputs  Base0'!CB$199</f>
        <v>0</v>
      </c>
      <c r="DC92" s="89">
        <f>('Inputs  Base0'!$E$123*(1+DC$369))*('Inputs  Base0'!$D$18*'Inputs  Base0'!$D$194)*'Inputs  Base0'!CC$199</f>
        <v>0</v>
      </c>
      <c r="DD92" s="89">
        <f>('Inputs  Base0'!$E$123*(1+DD$369))*('Inputs  Base0'!$D$18*'Inputs  Base0'!$D$194)*'Inputs  Base0'!CD$199</f>
        <v>0</v>
      </c>
      <c r="DE92" s="89">
        <f>('Inputs  Base0'!$E$123*(1+DE$369))*('Inputs  Base0'!$D$18*'Inputs  Base0'!$D$194)*'Inputs  Base0'!CE$199</f>
        <v>0</v>
      </c>
      <c r="DF92" s="89">
        <f>('Inputs  Base0'!$E$123*(1+DF$369))*('Inputs  Base0'!$D$18*'Inputs  Base0'!$D$194)*'Inputs  Base0'!CF$199</f>
        <v>0</v>
      </c>
      <c r="DG92" s="89">
        <f>('Inputs  Base0'!$E$123*(1+DG$369))*('Inputs  Base0'!$D$18*'Inputs  Base0'!$D$194)*'Inputs  Base0'!CG$199</f>
        <v>0</v>
      </c>
      <c r="DH92" s="89">
        <f>('Inputs  Base0'!$E$123*(1+DH$369))*('Inputs  Base0'!$D$18*'Inputs  Base0'!$D$194)*'Inputs  Base0'!CH$199</f>
        <v>0</v>
      </c>
      <c r="DI92" s="89">
        <f>('Inputs  Base0'!$E$123*(1+DI$369))*('Inputs  Base0'!$D$18*'Inputs  Base0'!$D$194)*'Inputs  Base0'!CI$199</f>
        <v>0</v>
      </c>
      <c r="DJ92" s="89">
        <f>('Inputs  Base0'!$E$123*(1+DJ$369))*('Inputs  Base0'!$D$18*'Inputs  Base0'!$D$194)*'Inputs  Base0'!CJ$199</f>
        <v>0</v>
      </c>
      <c r="DK92" s="89">
        <f>('Inputs  Base0'!$E$123*(1+DK$369))*('Inputs  Base0'!$D$18*'Inputs  Base0'!$D$194)*'Inputs  Base0'!CK$199</f>
        <v>0</v>
      </c>
      <c r="DL92" s="89">
        <f>('Inputs  Base0'!$E$123*(1+DL$369))*('Inputs  Base0'!$D$18*'Inputs  Base0'!$D$194)*'Inputs  Base0'!CL$199</f>
        <v>0</v>
      </c>
      <c r="DM92" s="89">
        <f>('Inputs  Base0'!$E$123*(1+DM$369))*('Inputs  Base0'!$D$18*'Inputs  Base0'!$D$194)*'Inputs  Base0'!CM$199</f>
        <v>0</v>
      </c>
      <c r="DN92" s="89">
        <f>('Inputs  Base0'!$E$123*(1+DN$369))*('Inputs  Base0'!$D$18*'Inputs  Base0'!$D$194)*'Inputs  Base0'!CN$199</f>
        <v>0</v>
      </c>
      <c r="DO92" s="89">
        <f>('Inputs  Base0'!$E$123*(1+DO$369))*('Inputs  Base0'!$D$18*'Inputs  Base0'!$D$194)*'Inputs  Base0'!CO$199</f>
        <v>0</v>
      </c>
      <c r="DP92" s="89">
        <f>('Inputs  Base0'!$E$123*(1+DP$369))*('Inputs  Base0'!$D$18*'Inputs  Base0'!$D$194)*'Inputs  Base0'!CP$199</f>
        <v>0</v>
      </c>
    </row>
    <row r="93" spans="1:120" s="189" customFormat="1" ht="14.25" hidden="1" outlineLevel="2">
      <c r="A93" s="212">
        <f>+C93-'Inputs  Base0'!$G$123</f>
        <v>-9</v>
      </c>
      <c r="B93" s="190" t="str">
        <f>CONCATENATE('Inputs  Base0'!$A$360,'Inputs  Base0'!$B$123)</f>
        <v>unidades vendidas - Cocheras PLAN CDO+RENTA</v>
      </c>
      <c r="C93" s="88">
        <f t="shared" si="34"/>
        <v>21</v>
      </c>
      <c r="D93" s="191"/>
      <c r="E93" s="191"/>
      <c r="F93" s="191"/>
      <c r="G93" s="191"/>
      <c r="H93" s="191"/>
      <c r="I93" s="191"/>
      <c r="J93" s="191"/>
      <c r="K93" s="191"/>
      <c r="L93" s="191"/>
      <c r="M93" s="191"/>
      <c r="N93" s="191"/>
      <c r="O93" s="191"/>
      <c r="P93" s="191"/>
      <c r="Q93" s="191"/>
      <c r="R93" s="191"/>
      <c r="S93" s="191"/>
      <c r="T93" s="191"/>
      <c r="U93" s="191"/>
      <c r="V93" s="191"/>
      <c r="W93" s="191"/>
      <c r="X93" s="191"/>
      <c r="Y93" s="191"/>
      <c r="Z93" s="191"/>
      <c r="AA93" s="191"/>
      <c r="AB93" s="191"/>
      <c r="AC93" s="89">
        <f>HLOOKUP(AC$3,'Inputs  Base0'!$C$197:$BJ$199,3)*'Inputs  Base0'!$G$123</f>
        <v>0.70000000000000007</v>
      </c>
      <c r="AD93" s="89">
        <f>HLOOKUP(AD$3,'Inputs  Base0'!$C$197:$BJ$199,3)*'Inputs  Base0'!$G$123</f>
        <v>0.70000000000000007</v>
      </c>
      <c r="AE93" s="89">
        <f>HLOOKUP(AE$3,'Inputs  Base0'!$C$197:$BJ$199,3)*'Inputs  Base0'!$G$123</f>
        <v>0.70000000000000007</v>
      </c>
      <c r="AF93" s="89">
        <f>HLOOKUP(AF$3,'Inputs  Base0'!$C$197:$BJ$199,3)*'Inputs  Base0'!$G$123</f>
        <v>0.70000000000000007</v>
      </c>
      <c r="AG93" s="89">
        <f>HLOOKUP(AG$3,'Inputs  Base0'!$C$197:$BJ$199,3)*'Inputs  Base0'!$G$123</f>
        <v>0.70000000000000007</v>
      </c>
      <c r="AH93" s="89">
        <f>HLOOKUP(AH$3,'Inputs  Base0'!$C$197:$BJ$199,3)*'Inputs  Base0'!$G$123</f>
        <v>0.70000000000000007</v>
      </c>
      <c r="AI93" s="89">
        <f>HLOOKUP(AI$3,'Inputs  Base0'!$C$197:$BJ$199,3)*'Inputs  Base0'!$G$123</f>
        <v>0.6</v>
      </c>
      <c r="AJ93" s="89">
        <f>HLOOKUP(AJ$3,'Inputs  Base0'!$C$197:$BJ$199,3)*'Inputs  Base0'!$G$123</f>
        <v>0.6</v>
      </c>
      <c r="AK93" s="89">
        <f>HLOOKUP(AK$3,'Inputs  Base0'!$C$197:$BJ$199,3)*'Inputs  Base0'!$G$123</f>
        <v>0.6</v>
      </c>
      <c r="AL93" s="89">
        <f>HLOOKUP(AL$3,'Inputs  Base0'!$C$197:$BJ$199,3)*'Inputs  Base0'!$G$123</f>
        <v>0.6</v>
      </c>
      <c r="AM93" s="89">
        <f>HLOOKUP(AM$3,'Inputs  Base0'!$C$197:$BJ$199,3)*'Inputs  Base0'!$G$123</f>
        <v>0.6</v>
      </c>
      <c r="AN93" s="89">
        <f>HLOOKUP(AN$3,'Inputs  Base0'!$C$197:$BJ$199,3)*'Inputs  Base0'!$G$123</f>
        <v>0.6</v>
      </c>
      <c r="AO93" s="89">
        <f>HLOOKUP(AO$3,'Inputs  Base0'!$C$197:$BJ$199,3)*'Inputs  Base0'!$G$123</f>
        <v>0.5</v>
      </c>
      <c r="AP93" s="89">
        <f>HLOOKUP(AP$3,'Inputs  Base0'!$C$197:$BJ$199,3)*'Inputs  Base0'!$G$123</f>
        <v>0.5</v>
      </c>
      <c r="AQ93" s="89">
        <f>HLOOKUP(AQ$3,'Inputs  Base0'!$C$197:$BJ$199,3)*'Inputs  Base0'!$G$123</f>
        <v>0.5</v>
      </c>
      <c r="AR93" s="89">
        <f>HLOOKUP(AR$3,'Inputs  Base0'!$C$197:$BJ$199,3)*'Inputs  Base0'!$G$123</f>
        <v>0.5</v>
      </c>
      <c r="AS93" s="89">
        <f>HLOOKUP(AS$3,'Inputs  Base0'!$C$197:$BJ$199,3)*'Inputs  Base0'!$G$123</f>
        <v>0.5</v>
      </c>
      <c r="AT93" s="89">
        <f>HLOOKUP(AT$3,'Inputs  Base0'!$C$197:$BJ$199,3)*'Inputs  Base0'!$G$123</f>
        <v>0.5</v>
      </c>
      <c r="AU93" s="89">
        <f>HLOOKUP(AU$3,'Inputs  Base0'!$C$197:$BJ$199,3)*'Inputs  Base0'!$G$123</f>
        <v>0.6</v>
      </c>
      <c r="AV93" s="89">
        <f>HLOOKUP(AV$3,'Inputs  Base0'!$C$197:$BJ$199,3)*'Inputs  Base0'!$G$123</f>
        <v>0.6</v>
      </c>
      <c r="AW93" s="89">
        <f>HLOOKUP(AW$3,'Inputs  Base0'!$C$197:$BJ$199,3)*'Inputs  Base0'!$G$123</f>
        <v>0.6</v>
      </c>
      <c r="AX93" s="89">
        <f>HLOOKUP(AX$3,'Inputs  Base0'!$C$197:$BJ$199,3)*'Inputs  Base0'!$G$123</f>
        <v>0.6</v>
      </c>
      <c r="AY93" s="89">
        <f>HLOOKUP(AY$3,'Inputs  Base0'!$C$197:$BJ$199,3)*'Inputs  Base0'!$G$123</f>
        <v>0.6</v>
      </c>
      <c r="AZ93" s="89">
        <f>HLOOKUP(AZ$3,'Inputs  Base0'!$C$197:$BJ$199,3)*'Inputs  Base0'!$G$123</f>
        <v>0.6</v>
      </c>
      <c r="BA93" s="89">
        <f>HLOOKUP(BA$3,'Inputs  Base0'!$C$197:$BJ$199,3)*'Inputs  Base0'!$G$123</f>
        <v>0.6</v>
      </c>
      <c r="BB93" s="89">
        <f>HLOOKUP(BB$3,'Inputs  Base0'!$C$197:$BJ$199,3)*'Inputs  Base0'!$G$123</f>
        <v>0.6</v>
      </c>
      <c r="BC93" s="89">
        <f>HLOOKUP(BC$3,'Inputs  Base0'!$C$197:$BJ$199,3)*'Inputs  Base0'!$G$123</f>
        <v>0.6</v>
      </c>
      <c r="BD93" s="89">
        <f>HLOOKUP(BD$3,'Inputs  Base0'!$C$197:$BJ$199,3)*'Inputs  Base0'!$G$123</f>
        <v>0.6</v>
      </c>
      <c r="BE93" s="89">
        <f>HLOOKUP(BE$3,'Inputs  Base0'!$C$197:$BJ$199,3)*'Inputs  Base0'!$G$123</f>
        <v>0.6</v>
      </c>
      <c r="BF93" s="89">
        <f>HLOOKUP(BF$3,'Inputs  Base0'!$C$197:$BJ$199,3)*'Inputs  Base0'!$G$123</f>
        <v>0.6</v>
      </c>
      <c r="BG93" s="89">
        <f>HLOOKUP(BG$3,'Inputs  Base0'!$C$197:$BJ$199,3)*'Inputs  Base0'!$G$123</f>
        <v>0.5</v>
      </c>
      <c r="BH93" s="89">
        <f>HLOOKUP(BH$3,'Inputs  Base0'!$C$197:$BJ$199,3)*'Inputs  Base0'!$G$123</f>
        <v>0.5</v>
      </c>
      <c r="BI93" s="89">
        <f>HLOOKUP(BI$3,'Inputs  Base0'!$C$197:$BJ$199,3)*'Inputs  Base0'!$G$123</f>
        <v>0.5</v>
      </c>
      <c r="BJ93" s="89">
        <f>HLOOKUP(BJ$3,'Inputs  Base0'!$C$197:$BJ$199,3)*'Inputs  Base0'!$G$123</f>
        <v>0.5</v>
      </c>
      <c r="BK93" s="89">
        <f>HLOOKUP(BK$3,'Inputs  Base0'!$C$197:$BJ$199,3)*'Inputs  Base0'!$G$123</f>
        <v>0.5</v>
      </c>
      <c r="BL93" s="89">
        <f>HLOOKUP(BL$3,'Inputs  Base0'!$C$197:$BJ$199,3)*'Inputs  Base0'!$G$123</f>
        <v>0.5</v>
      </c>
      <c r="BM93" s="89">
        <f>HLOOKUP(BM$3,'Inputs  Base0'!$C$197:$BJ$199,3)*'Inputs  Base0'!$G$123</f>
        <v>0</v>
      </c>
      <c r="BN93" s="89">
        <f>HLOOKUP(BN$3,'Inputs  Base0'!$C$197:$BJ$199,3)*'Inputs  Base0'!$G$123</f>
        <v>0</v>
      </c>
      <c r="BO93" s="89">
        <f>HLOOKUP(BO$3,'Inputs  Base0'!$C$197:$BJ$199,3)*'Inputs  Base0'!$G$123</f>
        <v>0</v>
      </c>
      <c r="BP93" s="89">
        <f>HLOOKUP(BP$3,'Inputs  Base0'!$C$197:$BJ$199,3)*'Inputs  Base0'!$G$123</f>
        <v>0</v>
      </c>
      <c r="BQ93" s="89">
        <f>HLOOKUP(BQ$3,'Inputs  Base0'!$C$197:$BJ$199,3)*'Inputs  Base0'!$G$123</f>
        <v>0</v>
      </c>
      <c r="BR93" s="89">
        <f>HLOOKUP(BR$3,'Inputs  Base0'!$C$197:$BJ$199,3)*'Inputs  Base0'!$G$123</f>
        <v>0</v>
      </c>
      <c r="BS93" s="89">
        <f>HLOOKUP(BS$3,'Inputs  Base0'!$C$197:$BJ$199,3)*'Inputs  Base0'!$G$123</f>
        <v>0</v>
      </c>
      <c r="BT93" s="89">
        <f>HLOOKUP(BT$3,'Inputs  Base0'!$C$197:$BJ$199,3)*'Inputs  Base0'!$G$123</f>
        <v>0</v>
      </c>
      <c r="BU93" s="89">
        <f>HLOOKUP(BU$3,'Inputs  Base0'!$C$197:$BJ$199,3)*'Inputs  Base0'!$G$123</f>
        <v>0</v>
      </c>
      <c r="BV93" s="89">
        <f>HLOOKUP(BV$3,'Inputs  Base0'!$C$197:$BJ$199,3)*'Inputs  Base0'!$G$123</f>
        <v>0</v>
      </c>
      <c r="BW93" s="89">
        <f>HLOOKUP(BW$3,'Inputs  Base0'!$C$197:$BJ$199,3)*'Inputs  Base0'!$G$123</f>
        <v>0</v>
      </c>
      <c r="BX93" s="89">
        <f>HLOOKUP(BX$3,'Inputs  Base0'!$C$197:$BJ$199,3)*'Inputs  Base0'!$G$123</f>
        <v>0</v>
      </c>
      <c r="BY93" s="89">
        <f>HLOOKUP(BY$3,'Inputs  Base0'!$C$197:$BJ$199,3)*'Inputs  Base0'!$G$123</f>
        <v>0</v>
      </c>
      <c r="BZ93" s="89">
        <f>HLOOKUP(BZ$3,'Inputs  Base0'!$C$197:$BJ$199,3)*'Inputs  Base0'!$G$123</f>
        <v>0</v>
      </c>
      <c r="CA93" s="89">
        <f>HLOOKUP(CA$3,'Inputs  Base0'!$C$197:$BJ$199,3)*'Inputs  Base0'!$G$123</f>
        <v>0</v>
      </c>
      <c r="CB93" s="89">
        <f>HLOOKUP(CB$3,'Inputs  Base0'!$C$197:$BJ$199,3)*'Inputs  Base0'!$G$123</f>
        <v>0</v>
      </c>
      <c r="CC93" s="89">
        <f>HLOOKUP(CC$3,'Inputs  Base0'!$C$197:$BJ$199,3)*'Inputs  Base0'!$G$123</f>
        <v>0</v>
      </c>
      <c r="CD93" s="89">
        <f>HLOOKUP(CD$3,'Inputs  Base0'!$C$197:$BJ$199,3)*'Inputs  Base0'!$G$123</f>
        <v>0</v>
      </c>
      <c r="CE93" s="89">
        <f>HLOOKUP(CE$3,'Inputs  Base0'!$C$197:$BJ$199,3)*'Inputs  Base0'!$G$123</f>
        <v>0</v>
      </c>
      <c r="CF93" s="89">
        <f>HLOOKUP(CF$3,'Inputs  Base0'!$C$197:$BJ$199,3)*'Inputs  Base0'!$G$123</f>
        <v>0</v>
      </c>
      <c r="CG93" s="89">
        <f>HLOOKUP(CG$3,'Inputs  Base0'!$C$197:$BJ$199,3)*'Inputs  Base0'!$G$123</f>
        <v>0</v>
      </c>
      <c r="CH93" s="89">
        <f>HLOOKUP(CH$3,'Inputs  Base0'!$C$197:$BJ$199,3)*'Inputs  Base0'!$G$123</f>
        <v>0</v>
      </c>
      <c r="CI93" s="89">
        <f>HLOOKUP(CI$3,'Inputs  Base0'!$C$197:$BJ$199,3)*'Inputs  Base0'!$G$123</f>
        <v>0</v>
      </c>
      <c r="CJ93" s="89">
        <f>HLOOKUP(CJ$3,'Inputs  Base0'!$C$197:$BJ$199,3)*'Inputs  Base0'!$G$123</f>
        <v>0</v>
      </c>
      <c r="CK93" s="89">
        <f>HLOOKUP(CK$3,'Inputs  Base0'!$C$197:$BJ$199,3)*'Inputs  Base0'!$G$123</f>
        <v>0</v>
      </c>
      <c r="CL93" s="89">
        <f>HLOOKUP(CL$3,'Inputs  Base0'!$C$197:$BJ$199,3)*'Inputs  Base0'!$G$123</f>
        <v>0</v>
      </c>
      <c r="CM93" s="89">
        <f>HLOOKUP(CM$3,'Inputs  Base0'!$C$197:$BJ$199,3)*'Inputs  Base0'!$G$123</f>
        <v>0</v>
      </c>
      <c r="CN93" s="89">
        <f>HLOOKUP(CN$3,'Inputs  Base0'!$C$197:$BJ$199,3)*'Inputs  Base0'!$G$123</f>
        <v>0</v>
      </c>
      <c r="CO93" s="89">
        <f>HLOOKUP(CO$3,'Inputs  Base0'!$C$197:$BJ$199,3)*'Inputs  Base0'!$G$123</f>
        <v>0</v>
      </c>
      <c r="CP93" s="89">
        <f>HLOOKUP(CP$3,'Inputs  Base0'!$C$197:$BJ$199,3)*'Inputs  Base0'!$G$123</f>
        <v>0</v>
      </c>
      <c r="CQ93" s="89">
        <f>HLOOKUP(CQ$3,'Inputs  Base0'!$C$197:$BJ$199,3)*'Inputs  Base0'!$G$123</f>
        <v>0</v>
      </c>
      <c r="CR93" s="89">
        <f>HLOOKUP(CR$3,'Inputs  Base0'!$C$197:$BJ$199,3)*'Inputs  Base0'!$G$123</f>
        <v>0</v>
      </c>
      <c r="CS93" s="89">
        <f>HLOOKUP(CS$3,'Inputs  Base0'!$C$197:$BJ$199,3)*'Inputs  Base0'!$G$123</f>
        <v>0</v>
      </c>
      <c r="CT93" s="89">
        <f>HLOOKUP(CT$3,'Inputs  Base0'!$C$197:$BJ$199,3)*'Inputs  Base0'!$G$123</f>
        <v>0</v>
      </c>
      <c r="CU93" s="89">
        <f>HLOOKUP(CU$3,'Inputs  Base0'!$C$197:$BJ$199,3)*'Inputs  Base0'!$G$123</f>
        <v>0</v>
      </c>
      <c r="CV93" s="89">
        <f>HLOOKUP(CV$3,'Inputs  Base0'!$C$197:$BJ$199,3)*'Inputs  Base0'!$G$123</f>
        <v>0</v>
      </c>
      <c r="CW93" s="89">
        <f>HLOOKUP(CW$3,'Inputs  Base0'!$C$197:$BJ$199,3)*'Inputs  Base0'!$G$123</f>
        <v>0</v>
      </c>
      <c r="CX93" s="89">
        <f>HLOOKUP(CX$3,'Inputs  Base0'!$C$197:$BJ$199,3)*'Inputs  Base0'!$G$123</f>
        <v>0</v>
      </c>
      <c r="CY93" s="89">
        <f>HLOOKUP(CY$3,'Inputs  Base0'!$C$197:$BJ$199,3)*'Inputs  Base0'!$G$123</f>
        <v>0</v>
      </c>
      <c r="CZ93" s="89">
        <f>HLOOKUP(CZ$3,'Inputs  Base0'!$C$197:$BJ$199,3)*'Inputs  Base0'!$G$123</f>
        <v>0</v>
      </c>
      <c r="DA93" s="89">
        <f>HLOOKUP(DA$3,'Inputs  Base0'!$C$197:$BJ$199,3)*'Inputs  Base0'!$G$123</f>
        <v>0</v>
      </c>
      <c r="DB93" s="89">
        <f>HLOOKUP(DB$3,'Inputs  Base0'!$C$197:$BJ$199,3)*'Inputs  Base0'!$G$123</f>
        <v>0</v>
      </c>
      <c r="DC93" s="89">
        <f>HLOOKUP(DC$3,'Inputs  Base0'!$C$197:$BJ$199,3)*'Inputs  Base0'!$G$123</f>
        <v>0</v>
      </c>
      <c r="DD93" s="89">
        <f>HLOOKUP(DD$3,'Inputs  Base0'!$C$197:$BJ$199,3)*'Inputs  Base0'!$G$123</f>
        <v>0</v>
      </c>
      <c r="DE93" s="89">
        <f>HLOOKUP(DE$3,'Inputs  Base0'!$C$197:$BJ$199,3)*'Inputs  Base0'!$G$123</f>
        <v>0</v>
      </c>
      <c r="DF93" s="89">
        <f>HLOOKUP(DF$3,'Inputs  Base0'!$C$197:$BJ$199,3)*'Inputs  Base0'!$G$123</f>
        <v>0</v>
      </c>
      <c r="DG93" s="89">
        <f>HLOOKUP(DG$3,'Inputs  Base0'!$C$197:$BJ$199,3)*'Inputs  Base0'!$G$123</f>
        <v>0</v>
      </c>
      <c r="DH93" s="89">
        <f>HLOOKUP(DH$3,'Inputs  Base0'!$C$197:$BJ$199,3)*'Inputs  Base0'!$G$123</f>
        <v>0</v>
      </c>
      <c r="DI93" s="89">
        <f>HLOOKUP(DI$3,'Inputs  Base0'!$C$197:$BJ$199,3)*'Inputs  Base0'!$G$123</f>
        <v>0</v>
      </c>
      <c r="DJ93" s="89">
        <f>HLOOKUP(DJ$3,'Inputs  Base0'!$C$197:$BJ$199,3)*'Inputs  Base0'!$G$123</f>
        <v>0</v>
      </c>
      <c r="DK93" s="89">
        <f>HLOOKUP(DK$3,'Inputs  Base0'!$C$197:$BJ$199,3)*'Inputs  Base0'!$G$123</f>
        <v>0</v>
      </c>
      <c r="DL93" s="89">
        <f>HLOOKUP(DL$3,'Inputs  Base0'!$C$197:$BJ$199,3)*'Inputs  Base0'!$G$123</f>
        <v>0</v>
      </c>
      <c r="DM93" s="89">
        <f>HLOOKUP(DM$3,'Inputs  Base0'!$C$197:$BJ$199,3)*'Inputs  Base0'!$G$123</f>
        <v>0</v>
      </c>
      <c r="DN93" s="89">
        <f>HLOOKUP(DN$3,'Inputs  Base0'!$C$197:$BJ$199,3)*'Inputs  Base0'!$G$123</f>
        <v>0</v>
      </c>
      <c r="DO93" s="89">
        <f>HLOOKUP(DO$3,'Inputs  Base0'!$C$197:$BJ$199,3)*'Inputs  Base0'!$G$123</f>
        <v>0</v>
      </c>
      <c r="DP93" s="89">
        <f>HLOOKUP(DP$3,'Inputs  Base0'!$C$197:$BJ$199,3)*'Inputs  Base0'!$G$123</f>
        <v>0</v>
      </c>
    </row>
    <row r="94" spans="1:120" s="189" customFormat="1" ht="14.25" hidden="1" outlineLevel="2">
      <c r="A94" s="212">
        <f>+C94-'Inputs  Base0'!$H$123</f>
        <v>-65.250000000000057</v>
      </c>
      <c r="B94" s="190" t="str">
        <f>CONCATENATE('Inputs  Base0'!$A$361,'Inputs  Base0'!$B$123)</f>
        <v>m2 vendidos - Cocheras PLAN CDO+RENTA</v>
      </c>
      <c r="C94" s="88">
        <f t="shared" si="34"/>
        <v>152.24999999999994</v>
      </c>
      <c r="D94" s="191"/>
      <c r="E94" s="191"/>
      <c r="F94" s="191"/>
      <c r="G94" s="191"/>
      <c r="H94" s="191"/>
      <c r="I94" s="191"/>
      <c r="J94" s="191"/>
      <c r="K94" s="191"/>
      <c r="L94" s="191"/>
      <c r="M94" s="191"/>
      <c r="N94" s="191"/>
      <c r="O94" s="191"/>
      <c r="P94" s="191"/>
      <c r="Q94" s="191"/>
      <c r="R94" s="191"/>
      <c r="S94" s="191"/>
      <c r="T94" s="191"/>
      <c r="U94" s="191"/>
      <c r="V94" s="191"/>
      <c r="W94" s="191"/>
      <c r="X94" s="191"/>
      <c r="Y94" s="191"/>
      <c r="Z94" s="191"/>
      <c r="AA94" s="191"/>
      <c r="AB94" s="191"/>
      <c r="AC94" s="89">
        <f>HLOOKUP(AC$3,'Inputs  Base0'!$C$197:$BJ$199,3)*'Inputs  Base0'!$H$123</f>
        <v>5.0750000000000002</v>
      </c>
      <c r="AD94" s="89">
        <f>HLOOKUP(AD$3,'Inputs  Base0'!$C$197:$BJ$199,3)*'Inputs  Base0'!$H$123</f>
        <v>5.0750000000000002</v>
      </c>
      <c r="AE94" s="89">
        <f>HLOOKUP(AE$3,'Inputs  Base0'!$C$197:$BJ$199,3)*'Inputs  Base0'!$H$123</f>
        <v>5.0750000000000002</v>
      </c>
      <c r="AF94" s="89">
        <f>HLOOKUP(AF$3,'Inputs  Base0'!$C$197:$BJ$199,3)*'Inputs  Base0'!$H$123</f>
        <v>5.0750000000000002</v>
      </c>
      <c r="AG94" s="89">
        <f>HLOOKUP(AG$3,'Inputs  Base0'!$C$197:$BJ$199,3)*'Inputs  Base0'!$H$123</f>
        <v>5.0750000000000002</v>
      </c>
      <c r="AH94" s="89">
        <f>HLOOKUP(AH$3,'Inputs  Base0'!$C$197:$BJ$199,3)*'Inputs  Base0'!$H$123</f>
        <v>5.0750000000000002</v>
      </c>
      <c r="AI94" s="89">
        <f>HLOOKUP(AI$3,'Inputs  Base0'!$C$197:$BJ$199,3)*'Inputs  Base0'!$H$123</f>
        <v>4.3500000000000005</v>
      </c>
      <c r="AJ94" s="89">
        <f>HLOOKUP(AJ$3,'Inputs  Base0'!$C$197:$BJ$199,3)*'Inputs  Base0'!$H$123</f>
        <v>4.3500000000000005</v>
      </c>
      <c r="AK94" s="89">
        <f>HLOOKUP(AK$3,'Inputs  Base0'!$C$197:$BJ$199,3)*'Inputs  Base0'!$H$123</f>
        <v>4.3500000000000005</v>
      </c>
      <c r="AL94" s="89">
        <f>HLOOKUP(AL$3,'Inputs  Base0'!$C$197:$BJ$199,3)*'Inputs  Base0'!$H$123</f>
        <v>4.3500000000000005</v>
      </c>
      <c r="AM94" s="89">
        <f>HLOOKUP(AM$3,'Inputs  Base0'!$C$197:$BJ$199,3)*'Inputs  Base0'!$H$123</f>
        <v>4.3500000000000005</v>
      </c>
      <c r="AN94" s="89">
        <f>HLOOKUP(AN$3,'Inputs  Base0'!$C$197:$BJ$199,3)*'Inputs  Base0'!$H$123</f>
        <v>4.3500000000000005</v>
      </c>
      <c r="AO94" s="89">
        <f>HLOOKUP(AO$3,'Inputs  Base0'!$C$197:$BJ$199,3)*'Inputs  Base0'!$H$123</f>
        <v>3.625</v>
      </c>
      <c r="AP94" s="89">
        <f>HLOOKUP(AP$3,'Inputs  Base0'!$C$197:$BJ$199,3)*'Inputs  Base0'!$H$123</f>
        <v>3.625</v>
      </c>
      <c r="AQ94" s="89">
        <f>HLOOKUP(AQ$3,'Inputs  Base0'!$C$197:$BJ$199,3)*'Inputs  Base0'!$H$123</f>
        <v>3.625</v>
      </c>
      <c r="AR94" s="89">
        <f>HLOOKUP(AR$3,'Inputs  Base0'!$C$197:$BJ$199,3)*'Inputs  Base0'!$H$123</f>
        <v>3.625</v>
      </c>
      <c r="AS94" s="89">
        <f>HLOOKUP(AS$3,'Inputs  Base0'!$C$197:$BJ$199,3)*'Inputs  Base0'!$H$123</f>
        <v>3.625</v>
      </c>
      <c r="AT94" s="89">
        <f>HLOOKUP(AT$3,'Inputs  Base0'!$C$197:$BJ$199,3)*'Inputs  Base0'!$H$123</f>
        <v>3.625</v>
      </c>
      <c r="AU94" s="89">
        <f>HLOOKUP(AU$3,'Inputs  Base0'!$C$197:$BJ$199,3)*'Inputs  Base0'!$H$123</f>
        <v>4.3500000000000005</v>
      </c>
      <c r="AV94" s="89">
        <f>HLOOKUP(AV$3,'Inputs  Base0'!$C$197:$BJ$199,3)*'Inputs  Base0'!$H$123</f>
        <v>4.3500000000000005</v>
      </c>
      <c r="AW94" s="89">
        <f>HLOOKUP(AW$3,'Inputs  Base0'!$C$197:$BJ$199,3)*'Inputs  Base0'!$H$123</f>
        <v>4.3500000000000005</v>
      </c>
      <c r="AX94" s="89">
        <f>HLOOKUP(AX$3,'Inputs  Base0'!$C$197:$BJ$199,3)*'Inputs  Base0'!$H$123</f>
        <v>4.3500000000000005</v>
      </c>
      <c r="AY94" s="89">
        <f>HLOOKUP(AY$3,'Inputs  Base0'!$C$197:$BJ$199,3)*'Inputs  Base0'!$H$123</f>
        <v>4.3500000000000005</v>
      </c>
      <c r="AZ94" s="89">
        <f>HLOOKUP(AZ$3,'Inputs  Base0'!$C$197:$BJ$199,3)*'Inputs  Base0'!$H$123</f>
        <v>4.3500000000000005</v>
      </c>
      <c r="BA94" s="89">
        <f>HLOOKUP(BA$3,'Inputs  Base0'!$C$197:$BJ$199,3)*'Inputs  Base0'!$H$123</f>
        <v>4.3500000000000005</v>
      </c>
      <c r="BB94" s="89">
        <f>HLOOKUP(BB$3,'Inputs  Base0'!$C$197:$BJ$199,3)*'Inputs  Base0'!$H$123</f>
        <v>4.3500000000000005</v>
      </c>
      <c r="BC94" s="89">
        <f>HLOOKUP(BC$3,'Inputs  Base0'!$C$197:$BJ$199,3)*'Inputs  Base0'!$H$123</f>
        <v>4.3500000000000005</v>
      </c>
      <c r="BD94" s="89">
        <f>HLOOKUP(BD$3,'Inputs  Base0'!$C$197:$BJ$199,3)*'Inputs  Base0'!$H$123</f>
        <v>4.3500000000000005</v>
      </c>
      <c r="BE94" s="89">
        <f>HLOOKUP(BE$3,'Inputs  Base0'!$C$197:$BJ$199,3)*'Inputs  Base0'!$H$123</f>
        <v>4.3500000000000005</v>
      </c>
      <c r="BF94" s="89">
        <f>HLOOKUP(BF$3,'Inputs  Base0'!$C$197:$BJ$199,3)*'Inputs  Base0'!$H$123</f>
        <v>4.3500000000000005</v>
      </c>
      <c r="BG94" s="89">
        <f>HLOOKUP(BG$3,'Inputs  Base0'!$C$197:$BJ$199,3)*'Inputs  Base0'!$H$123</f>
        <v>3.625</v>
      </c>
      <c r="BH94" s="89">
        <f>HLOOKUP(BH$3,'Inputs  Base0'!$C$197:$BJ$199,3)*'Inputs  Base0'!$H$123</f>
        <v>3.625</v>
      </c>
      <c r="BI94" s="89">
        <f>HLOOKUP(BI$3,'Inputs  Base0'!$C$197:$BJ$199,3)*'Inputs  Base0'!$H$123</f>
        <v>3.625</v>
      </c>
      <c r="BJ94" s="89">
        <f>HLOOKUP(BJ$3,'Inputs  Base0'!$C$197:$BJ$199,3)*'Inputs  Base0'!$H$123</f>
        <v>3.625</v>
      </c>
      <c r="BK94" s="89">
        <f>HLOOKUP(BK$3,'Inputs  Base0'!$C$197:$BJ$199,3)*'Inputs  Base0'!$H$123</f>
        <v>3.625</v>
      </c>
      <c r="BL94" s="89">
        <f>HLOOKUP(BL$3,'Inputs  Base0'!$C$197:$BJ$199,3)*'Inputs  Base0'!$H$123</f>
        <v>3.625</v>
      </c>
      <c r="BM94" s="89">
        <f>HLOOKUP(BM$3,'Inputs  Base0'!$C$197:$BJ$199,3)*'Inputs  Base0'!$H$123</f>
        <v>0</v>
      </c>
      <c r="BN94" s="89">
        <f>HLOOKUP(BN$3,'Inputs  Base0'!$C$197:$BJ$199,3)*'Inputs  Base0'!$H$123</f>
        <v>0</v>
      </c>
      <c r="BO94" s="89">
        <f>HLOOKUP(BO$3,'Inputs  Base0'!$C$197:$BJ$199,3)*'Inputs  Base0'!$H$123</f>
        <v>0</v>
      </c>
      <c r="BP94" s="89">
        <f>HLOOKUP(BP$3,'Inputs  Base0'!$C$197:$BJ$199,3)*'Inputs  Base0'!$H$123</f>
        <v>0</v>
      </c>
      <c r="BQ94" s="89">
        <f>HLOOKUP(BQ$3,'Inputs  Base0'!$C$197:$BJ$199,3)*'Inputs  Base0'!$H$123</f>
        <v>0</v>
      </c>
      <c r="BR94" s="89">
        <f>HLOOKUP(BR$3,'Inputs  Base0'!$C$197:$BJ$199,3)*'Inputs  Base0'!$H$123</f>
        <v>0</v>
      </c>
      <c r="BS94" s="89">
        <f>HLOOKUP(BS$3,'Inputs  Base0'!$C$197:$BJ$199,3)*'Inputs  Base0'!$H$123</f>
        <v>0</v>
      </c>
      <c r="BT94" s="89">
        <f>HLOOKUP(BT$3,'Inputs  Base0'!$C$197:$BJ$199,3)*'Inputs  Base0'!$H$123</f>
        <v>0</v>
      </c>
      <c r="BU94" s="89">
        <f>HLOOKUP(BU$3,'Inputs  Base0'!$C$197:$BJ$199,3)*'Inputs  Base0'!$H$123</f>
        <v>0</v>
      </c>
      <c r="BV94" s="89">
        <f>HLOOKUP(BV$3,'Inputs  Base0'!$C$197:$BJ$199,3)*'Inputs  Base0'!$H$123</f>
        <v>0</v>
      </c>
      <c r="BW94" s="89">
        <f>HLOOKUP(BW$3,'Inputs  Base0'!$C$197:$BJ$199,3)*'Inputs  Base0'!$H$123</f>
        <v>0</v>
      </c>
      <c r="BX94" s="89">
        <f>HLOOKUP(BX$3,'Inputs  Base0'!$C$197:$BJ$199,3)*'Inputs  Base0'!$H$123</f>
        <v>0</v>
      </c>
      <c r="BY94" s="89">
        <f>HLOOKUP(BY$3,'Inputs  Base0'!$C$197:$BJ$199,3)*'Inputs  Base0'!$H$123</f>
        <v>0</v>
      </c>
      <c r="BZ94" s="89">
        <f>HLOOKUP(BZ$3,'Inputs  Base0'!$C$197:$BJ$199,3)*'Inputs  Base0'!$H$123</f>
        <v>0</v>
      </c>
      <c r="CA94" s="89">
        <f>HLOOKUP(CA$3,'Inputs  Base0'!$C$197:$BJ$199,3)*'Inputs  Base0'!$H$123</f>
        <v>0</v>
      </c>
      <c r="CB94" s="89">
        <f>HLOOKUP(CB$3,'Inputs  Base0'!$C$197:$BJ$199,3)*'Inputs  Base0'!$H$123</f>
        <v>0</v>
      </c>
      <c r="CC94" s="89">
        <f>HLOOKUP(CC$3,'Inputs  Base0'!$C$197:$BJ$199,3)*'Inputs  Base0'!$H$123</f>
        <v>0</v>
      </c>
      <c r="CD94" s="89">
        <f>HLOOKUP(CD$3,'Inputs  Base0'!$C$197:$BJ$199,3)*'Inputs  Base0'!$H$123</f>
        <v>0</v>
      </c>
      <c r="CE94" s="89">
        <f>HLOOKUP(CE$3,'Inputs  Base0'!$C$197:$BJ$199,3)*'Inputs  Base0'!$H$123</f>
        <v>0</v>
      </c>
      <c r="CF94" s="89">
        <f>HLOOKUP(CF$3,'Inputs  Base0'!$C$197:$BJ$199,3)*'Inputs  Base0'!$H$123</f>
        <v>0</v>
      </c>
      <c r="CG94" s="89">
        <f>HLOOKUP(CG$3,'Inputs  Base0'!$C$197:$BJ$199,3)*'Inputs  Base0'!$H$123</f>
        <v>0</v>
      </c>
      <c r="CH94" s="89">
        <f>HLOOKUP(CH$3,'Inputs  Base0'!$C$197:$BJ$199,3)*'Inputs  Base0'!$H$123</f>
        <v>0</v>
      </c>
      <c r="CI94" s="89">
        <f>HLOOKUP(CI$3,'Inputs  Base0'!$C$197:$BJ$199,3)*'Inputs  Base0'!$H$123</f>
        <v>0</v>
      </c>
      <c r="CJ94" s="89">
        <f>HLOOKUP(CJ$3,'Inputs  Base0'!$C$197:$BJ$199,3)*'Inputs  Base0'!$H$123</f>
        <v>0</v>
      </c>
      <c r="CK94" s="89">
        <f>HLOOKUP(CK$3,'Inputs  Base0'!$C$197:$BJ$199,3)*'Inputs  Base0'!$H$123</f>
        <v>0</v>
      </c>
      <c r="CL94" s="89">
        <f>HLOOKUP(CL$3,'Inputs  Base0'!$C$197:$BJ$199,3)*'Inputs  Base0'!$H$123</f>
        <v>0</v>
      </c>
      <c r="CM94" s="89">
        <f>HLOOKUP(CM$3,'Inputs  Base0'!$C$197:$BJ$199,3)*'Inputs  Base0'!$H$123</f>
        <v>0</v>
      </c>
      <c r="CN94" s="89">
        <f>HLOOKUP(CN$3,'Inputs  Base0'!$C$197:$BJ$199,3)*'Inputs  Base0'!$H$123</f>
        <v>0</v>
      </c>
      <c r="CO94" s="89">
        <f>HLOOKUP(CO$3,'Inputs  Base0'!$C$197:$BJ$199,3)*'Inputs  Base0'!$H$123</f>
        <v>0</v>
      </c>
      <c r="CP94" s="89">
        <f>HLOOKUP(CP$3,'Inputs  Base0'!$C$197:$BJ$199,3)*'Inputs  Base0'!$H$123</f>
        <v>0</v>
      </c>
      <c r="CQ94" s="89">
        <f>HLOOKUP(CQ$3,'Inputs  Base0'!$C$197:$BJ$199,3)*'Inputs  Base0'!$H$123</f>
        <v>0</v>
      </c>
      <c r="CR94" s="89">
        <f>HLOOKUP(CR$3,'Inputs  Base0'!$C$197:$BJ$199,3)*'Inputs  Base0'!$H$123</f>
        <v>0</v>
      </c>
      <c r="CS94" s="89">
        <f>HLOOKUP(CS$3,'Inputs  Base0'!$C$197:$BJ$199,3)*'Inputs  Base0'!$H$123</f>
        <v>0</v>
      </c>
      <c r="CT94" s="89">
        <f>HLOOKUP(CT$3,'Inputs  Base0'!$C$197:$BJ$199,3)*'Inputs  Base0'!$H$123</f>
        <v>0</v>
      </c>
      <c r="CU94" s="89">
        <f>HLOOKUP(CU$3,'Inputs  Base0'!$C$197:$BJ$199,3)*'Inputs  Base0'!$H$123</f>
        <v>0</v>
      </c>
      <c r="CV94" s="89">
        <f>HLOOKUP(CV$3,'Inputs  Base0'!$C$197:$BJ$199,3)*'Inputs  Base0'!$H$123</f>
        <v>0</v>
      </c>
      <c r="CW94" s="89">
        <f>HLOOKUP(CW$3,'Inputs  Base0'!$C$197:$BJ$199,3)*'Inputs  Base0'!$H$123</f>
        <v>0</v>
      </c>
      <c r="CX94" s="89">
        <f>HLOOKUP(CX$3,'Inputs  Base0'!$C$197:$BJ$199,3)*'Inputs  Base0'!$H$123</f>
        <v>0</v>
      </c>
      <c r="CY94" s="89">
        <f>HLOOKUP(CY$3,'Inputs  Base0'!$C$197:$BJ$199,3)*'Inputs  Base0'!$H$123</f>
        <v>0</v>
      </c>
      <c r="CZ94" s="89">
        <f>HLOOKUP(CZ$3,'Inputs  Base0'!$C$197:$BJ$199,3)*'Inputs  Base0'!$H$123</f>
        <v>0</v>
      </c>
      <c r="DA94" s="89">
        <f>HLOOKUP(DA$3,'Inputs  Base0'!$C$197:$BJ$199,3)*'Inputs  Base0'!$H$123</f>
        <v>0</v>
      </c>
      <c r="DB94" s="89">
        <f>HLOOKUP(DB$3,'Inputs  Base0'!$C$197:$BJ$199,3)*'Inputs  Base0'!$H$123</f>
        <v>0</v>
      </c>
      <c r="DC94" s="89">
        <f>HLOOKUP(DC$3,'Inputs  Base0'!$C$197:$BJ$199,3)*'Inputs  Base0'!$H$123</f>
        <v>0</v>
      </c>
      <c r="DD94" s="89">
        <f>HLOOKUP(DD$3,'Inputs  Base0'!$C$197:$BJ$199,3)*'Inputs  Base0'!$H$123</f>
        <v>0</v>
      </c>
      <c r="DE94" s="89">
        <f>HLOOKUP(DE$3,'Inputs  Base0'!$C$197:$BJ$199,3)*'Inputs  Base0'!$H$123</f>
        <v>0</v>
      </c>
      <c r="DF94" s="89">
        <f>HLOOKUP(DF$3,'Inputs  Base0'!$C$197:$BJ$199,3)*'Inputs  Base0'!$H$123</f>
        <v>0</v>
      </c>
      <c r="DG94" s="89">
        <f>HLOOKUP(DG$3,'Inputs  Base0'!$C$197:$BJ$199,3)*'Inputs  Base0'!$H$123</f>
        <v>0</v>
      </c>
      <c r="DH94" s="89">
        <f>HLOOKUP(DH$3,'Inputs  Base0'!$C$197:$BJ$199,3)*'Inputs  Base0'!$H$123</f>
        <v>0</v>
      </c>
      <c r="DI94" s="89">
        <f>HLOOKUP(DI$3,'Inputs  Base0'!$C$197:$BJ$199,3)*'Inputs  Base0'!$H$123</f>
        <v>0</v>
      </c>
      <c r="DJ94" s="89">
        <f>HLOOKUP(DJ$3,'Inputs  Base0'!$C$197:$BJ$199,3)*'Inputs  Base0'!$H$123</f>
        <v>0</v>
      </c>
      <c r="DK94" s="89">
        <f>HLOOKUP(DK$3,'Inputs  Base0'!$C$197:$BJ$199,3)*'Inputs  Base0'!$H$123</f>
        <v>0</v>
      </c>
      <c r="DL94" s="89">
        <f>HLOOKUP(DL$3,'Inputs  Base0'!$C$197:$BJ$199,3)*'Inputs  Base0'!$H$123</f>
        <v>0</v>
      </c>
      <c r="DM94" s="89">
        <f>HLOOKUP(DM$3,'Inputs  Base0'!$C$197:$BJ$199,3)*'Inputs  Base0'!$H$123</f>
        <v>0</v>
      </c>
      <c r="DN94" s="89">
        <f>HLOOKUP(DN$3,'Inputs  Base0'!$C$197:$BJ$199,3)*'Inputs  Base0'!$H$123</f>
        <v>0</v>
      </c>
      <c r="DO94" s="89">
        <f>HLOOKUP(DO$3,'Inputs  Base0'!$C$197:$BJ$199,3)*'Inputs  Base0'!$H$123</f>
        <v>0</v>
      </c>
      <c r="DP94" s="89">
        <f>HLOOKUP(DP$3,'Inputs  Base0'!$C$197:$BJ$199,3)*'Inputs  Base0'!$H$123</f>
        <v>0</v>
      </c>
    </row>
    <row r="95" spans="1:120" s="189" customFormat="1" ht="14.25" hidden="1" outlineLevel="1">
      <c r="B95" s="190" t="str">
        <f>CONCATENATE('Inputs  Base0'!$A$362,'Inputs  Base0'!$B$123)</f>
        <v>boleto $ - Cocheras PLAN CDO+RENTA</v>
      </c>
      <c r="C95" s="88">
        <f t="shared" si="34"/>
        <v>33681795.713100836</v>
      </c>
      <c r="D95" s="191"/>
      <c r="E95" s="191"/>
      <c r="F95" s="191"/>
      <c r="G95" s="191"/>
      <c r="H95" s="191"/>
      <c r="I95" s="191"/>
      <c r="J95" s="191"/>
      <c r="K95" s="191"/>
      <c r="L95" s="191"/>
      <c r="M95" s="191"/>
      <c r="N95" s="191"/>
      <c r="O95" s="191"/>
      <c r="P95" s="191"/>
      <c r="Q95" s="191"/>
      <c r="R95" s="191"/>
      <c r="S95" s="191"/>
      <c r="T95" s="191"/>
      <c r="U95" s="191"/>
      <c r="V95" s="191"/>
      <c r="W95" s="191"/>
      <c r="X95" s="191"/>
      <c r="Y95" s="191"/>
      <c r="Z95" s="191"/>
      <c r="AA95" s="191"/>
      <c r="AB95" s="191"/>
      <c r="AC95" s="89">
        <f>+AC92*'Inputs  Base0'!$D$166</f>
        <v>1032859.2180961359</v>
      </c>
      <c r="AD95" s="89">
        <f>+AD92*'Inputs  Base0'!$D$166</f>
        <v>1032859.2180961359</v>
      </c>
      <c r="AE95" s="89">
        <f>+AE92*'Inputs  Base0'!$D$166</f>
        <v>1032859.2180961359</v>
      </c>
      <c r="AF95" s="89">
        <f>+AF92*'Inputs  Base0'!$D$166</f>
        <v>1032859.2180961359</v>
      </c>
      <c r="AG95" s="89">
        <f>+AG92*'Inputs  Base0'!$D$166</f>
        <v>1122673.0631479737</v>
      </c>
      <c r="AH95" s="89">
        <f>+AH92*'Inputs  Base0'!$D$166</f>
        <v>1122673.0631479737</v>
      </c>
      <c r="AI95" s="89">
        <f>+AI92*'Inputs  Base0'!$D$166</f>
        <v>962291.19698397745</v>
      </c>
      <c r="AJ95" s="89">
        <f>+AJ92*'Inputs  Base0'!$D$166</f>
        <v>962291.19698397745</v>
      </c>
      <c r="AK95" s="89">
        <f>+AK92*'Inputs  Base0'!$D$166</f>
        <v>962291.19698397745</v>
      </c>
      <c r="AL95" s="89">
        <f>+AL92*'Inputs  Base0'!$D$166</f>
        <v>962291.19698397745</v>
      </c>
      <c r="AM95" s="89">
        <f>+AM92*'Inputs  Base0'!$D$166</f>
        <v>962291.19698397745</v>
      </c>
      <c r="AN95" s="89">
        <f>+AN92*'Inputs  Base0'!$D$166</f>
        <v>962291.19698397745</v>
      </c>
      <c r="AO95" s="89">
        <f>+AO92*'Inputs  Base0'!$D$166</f>
        <v>801909.33081998117</v>
      </c>
      <c r="AP95" s="89">
        <f>+AP92*'Inputs  Base0'!$D$166</f>
        <v>801909.33081998117</v>
      </c>
      <c r="AQ95" s="89">
        <f>+AQ92*'Inputs  Base0'!$D$166</f>
        <v>801909.33081998117</v>
      </c>
      <c r="AR95" s="89">
        <f>+AR92*'Inputs  Base0'!$D$166</f>
        <v>801909.33081998117</v>
      </c>
      <c r="AS95" s="89">
        <f>+AS92*'Inputs  Base0'!$D$166</f>
        <v>801909.33081998117</v>
      </c>
      <c r="AT95" s="89">
        <f>+AT92*'Inputs  Base0'!$D$166</f>
        <v>801909.33081998117</v>
      </c>
      <c r="AU95" s="89">
        <f>+AU92*'Inputs  Base0'!$D$166</f>
        <v>962291.19698397745</v>
      </c>
      <c r="AV95" s="89">
        <f>+AV92*'Inputs  Base0'!$D$166</f>
        <v>962291.19698397745</v>
      </c>
      <c r="AW95" s="89">
        <f>+AW92*'Inputs  Base0'!$D$166</f>
        <v>986348.47690857679</v>
      </c>
      <c r="AX95" s="89">
        <f>+AX92*'Inputs  Base0'!$D$166</f>
        <v>986348.47690857679</v>
      </c>
      <c r="AY95" s="89">
        <f>+AY92*'Inputs  Base0'!$D$166</f>
        <v>986348.47690857679</v>
      </c>
      <c r="AZ95" s="89">
        <f>+AZ92*'Inputs  Base0'!$D$166</f>
        <v>986348.47690857679</v>
      </c>
      <c r="BA95" s="89">
        <f>+BA92*'Inputs  Base0'!$D$166</f>
        <v>986348.47690857679</v>
      </c>
      <c r="BB95" s="89">
        <f>+BB92*'Inputs  Base0'!$D$166</f>
        <v>986348.47690857679</v>
      </c>
      <c r="BC95" s="89">
        <f>+BC92*'Inputs  Base0'!$D$166</f>
        <v>986348.47690857679</v>
      </c>
      <c r="BD95" s="89">
        <f>+BD92*'Inputs  Base0'!$D$166</f>
        <v>986348.47690857679</v>
      </c>
      <c r="BE95" s="89">
        <f>+BE92*'Inputs  Base0'!$D$166</f>
        <v>986348.47690857679</v>
      </c>
      <c r="BF95" s="89">
        <f>+BF92*'Inputs  Base0'!$D$166</f>
        <v>986348.47690857679</v>
      </c>
      <c r="BG95" s="89">
        <f>+BG92*'Inputs  Base0'!$D$166</f>
        <v>821957.06409048068</v>
      </c>
      <c r="BH95" s="89">
        <f>+BH92*'Inputs  Base0'!$D$166</f>
        <v>821957.06409048068</v>
      </c>
      <c r="BI95" s="89">
        <f>+BI92*'Inputs  Base0'!$D$166</f>
        <v>821957.06409048068</v>
      </c>
      <c r="BJ95" s="89">
        <f>+BJ92*'Inputs  Base0'!$D$166</f>
        <v>821957.06409048068</v>
      </c>
      <c r="BK95" s="89">
        <f>+BK92*'Inputs  Base0'!$D$166</f>
        <v>821957.06409048068</v>
      </c>
      <c r="BL95" s="89">
        <f>+BL92*'Inputs  Base0'!$D$166</f>
        <v>821957.06409048068</v>
      </c>
      <c r="BM95" s="89">
        <f>+BM92*'Inputs  Base0'!$D$166</f>
        <v>0</v>
      </c>
      <c r="BN95" s="89">
        <f>+BN92*'Inputs  Base0'!$D$166</f>
        <v>0</v>
      </c>
      <c r="BO95" s="89">
        <f>+BO92*'Inputs  Base0'!$D$166</f>
        <v>0</v>
      </c>
      <c r="BP95" s="89">
        <f>+BP92*'Inputs  Base0'!$D$166</f>
        <v>0</v>
      </c>
      <c r="BQ95" s="89">
        <f>+BQ92*'Inputs  Base0'!$D$166</f>
        <v>0</v>
      </c>
      <c r="BR95" s="89">
        <f>+BR92*'Inputs  Base0'!$D$166</f>
        <v>0</v>
      </c>
      <c r="BS95" s="89">
        <f>+BS92*'Inputs  Base0'!$D$166</f>
        <v>0</v>
      </c>
      <c r="BT95" s="89">
        <f>+BT92*'Inputs  Base0'!$D$166</f>
        <v>0</v>
      </c>
      <c r="BU95" s="89">
        <f>+BU92*'Inputs  Base0'!$D$166</f>
        <v>0</v>
      </c>
      <c r="BV95" s="89">
        <f>+BV92*'Inputs  Base0'!$D$166</f>
        <v>0</v>
      </c>
      <c r="BW95" s="89">
        <f>+BW92*'Inputs  Base0'!$D$166</f>
        <v>0</v>
      </c>
      <c r="BX95" s="89">
        <f>+BX92*'Inputs  Base0'!$D$166</f>
        <v>0</v>
      </c>
      <c r="BY95" s="89">
        <f>+BY92*'Inputs  Base0'!$D$166</f>
        <v>0</v>
      </c>
      <c r="BZ95" s="89">
        <f>+BZ92*'Inputs  Base0'!$D$166</f>
        <v>0</v>
      </c>
      <c r="CA95" s="89">
        <f>+CA92*'Inputs  Base0'!$D$166</f>
        <v>0</v>
      </c>
      <c r="CB95" s="89">
        <f>+CB92*'Inputs  Base0'!$D$166</f>
        <v>0</v>
      </c>
      <c r="CC95" s="89">
        <f>+CC92*'Inputs  Base0'!$D$166</f>
        <v>0</v>
      </c>
      <c r="CD95" s="89">
        <f>+CD92*'Inputs  Base0'!$D$166</f>
        <v>0</v>
      </c>
      <c r="CE95" s="89">
        <f>+CE92*'Inputs  Base0'!$D$166</f>
        <v>0</v>
      </c>
      <c r="CF95" s="89">
        <f>+CF92*'Inputs  Base0'!$D$166</f>
        <v>0</v>
      </c>
      <c r="CG95" s="89">
        <f>+CG92*'Inputs  Base0'!$D$166</f>
        <v>0</v>
      </c>
      <c r="CH95" s="89">
        <f>+CH92*'Inputs  Base0'!$D$166</f>
        <v>0</v>
      </c>
      <c r="CI95" s="89">
        <f>+CI92*'Inputs  Base0'!$D$166</f>
        <v>0</v>
      </c>
      <c r="CJ95" s="89">
        <f>+CJ92*'Inputs  Base0'!$D$166</f>
        <v>0</v>
      </c>
      <c r="CK95" s="89">
        <f>+CK92*'Inputs  Base0'!$D$166</f>
        <v>0</v>
      </c>
      <c r="CL95" s="89">
        <f>+CL92*'Inputs  Base0'!$D$166</f>
        <v>0</v>
      </c>
      <c r="CM95" s="89">
        <f>+CM92*'Inputs  Base0'!$D$166</f>
        <v>0</v>
      </c>
      <c r="CN95" s="89">
        <f>+CN92*'Inputs  Base0'!$D$166</f>
        <v>0</v>
      </c>
      <c r="CO95" s="89">
        <f>+CO92*'Inputs  Base0'!$D$166</f>
        <v>0</v>
      </c>
      <c r="CP95" s="89">
        <f>+CP92*'Inputs  Base0'!$D$166</f>
        <v>0</v>
      </c>
      <c r="CQ95" s="89">
        <f>+CQ92*'Inputs  Base0'!$D$166</f>
        <v>0</v>
      </c>
      <c r="CR95" s="89">
        <f>+CR92*'Inputs  Base0'!$D$166</f>
        <v>0</v>
      </c>
      <c r="CS95" s="89">
        <f>+CS92*'Inputs  Base0'!$D$166</f>
        <v>0</v>
      </c>
      <c r="CT95" s="89">
        <f>+CT92*'Inputs  Base0'!$D$166</f>
        <v>0</v>
      </c>
      <c r="CU95" s="89">
        <f>+CU92*'Inputs  Base0'!$D$166</f>
        <v>0</v>
      </c>
      <c r="CV95" s="89">
        <f>+CV92*'Inputs  Base0'!$D$166</f>
        <v>0</v>
      </c>
      <c r="CW95" s="89">
        <f>+CW92*'Inputs  Base0'!$D$166</f>
        <v>0</v>
      </c>
      <c r="CX95" s="89">
        <f>+CX92*'Inputs  Base0'!$D$166</f>
        <v>0</v>
      </c>
      <c r="CY95" s="89">
        <f>+CY92*'Inputs  Base0'!$D$166</f>
        <v>0</v>
      </c>
      <c r="CZ95" s="89">
        <f>+CZ92*'Inputs  Base0'!$D$166</f>
        <v>0</v>
      </c>
      <c r="DA95" s="89">
        <f>+DA92*'Inputs  Base0'!$D$166</f>
        <v>0</v>
      </c>
      <c r="DB95" s="89">
        <f>+DB92*'Inputs  Base0'!$D$166</f>
        <v>0</v>
      </c>
      <c r="DC95" s="89">
        <f>+DC92*'Inputs  Base0'!$D$166</f>
        <v>0</v>
      </c>
      <c r="DD95" s="89">
        <f>+DD92*'Inputs  Base0'!$D$166</f>
        <v>0</v>
      </c>
      <c r="DE95" s="89">
        <f>+DE92*'Inputs  Base0'!$D$166</f>
        <v>0</v>
      </c>
      <c r="DF95" s="89">
        <f>+DF92*'Inputs  Base0'!$D$166</f>
        <v>0</v>
      </c>
      <c r="DG95" s="89">
        <f>+DG92*'Inputs  Base0'!$D$166</f>
        <v>0</v>
      </c>
      <c r="DH95" s="89">
        <f>+DH92*'Inputs  Base0'!$D$166</f>
        <v>0</v>
      </c>
      <c r="DI95" s="89">
        <f>+DI92*'Inputs  Base0'!$D$166</f>
        <v>0</v>
      </c>
      <c r="DJ95" s="89">
        <f>+DJ92*'Inputs  Base0'!$D$166</f>
        <v>0</v>
      </c>
      <c r="DK95" s="89">
        <f>+DK92*'Inputs  Base0'!$D$166</f>
        <v>0</v>
      </c>
      <c r="DL95" s="89">
        <f>+DL92*'Inputs  Base0'!$D$166</f>
        <v>0</v>
      </c>
      <c r="DM95" s="89">
        <f>+DM92*'Inputs  Base0'!$D$166</f>
        <v>0</v>
      </c>
      <c r="DN95" s="89">
        <f>+DN92*'Inputs  Base0'!$D$166</f>
        <v>0</v>
      </c>
      <c r="DO95" s="89">
        <f>+DO92*'Inputs  Base0'!$D$166</f>
        <v>0</v>
      </c>
      <c r="DP95" s="89">
        <f>+DP92*'Inputs  Base0'!$D$166</f>
        <v>0</v>
      </c>
    </row>
    <row r="96" spans="1:120" s="189" customFormat="1" ht="14.25" hidden="1" outlineLevel="1">
      <c r="B96" s="190" t="str">
        <f>CONCATENATE('Inputs  Base0'!$A$363,'Inputs  Base0'!$B$123)</f>
        <v>cuotas pre-entrega $ - Cocheras PLAN CDO+RENTA</v>
      </c>
      <c r="C96" s="88">
        <f t="shared" si="34"/>
        <v>0</v>
      </c>
      <c r="D96" s="191"/>
      <c r="E96" s="191"/>
      <c r="F96" s="191"/>
      <c r="G96" s="191"/>
      <c r="H96" s="191"/>
      <c r="I96" s="191"/>
      <c r="J96" s="191"/>
      <c r="K96" s="191"/>
      <c r="L96" s="191"/>
      <c r="M96" s="191"/>
      <c r="N96" s="191"/>
      <c r="O96" s="191"/>
      <c r="P96" s="191"/>
      <c r="Q96" s="191"/>
      <c r="R96" s="191"/>
      <c r="S96" s="191"/>
      <c r="T96" s="191"/>
      <c r="U96" s="191"/>
      <c r="V96" s="191"/>
      <c r="W96" s="191"/>
      <c r="X96" s="191"/>
      <c r="Y96" s="191"/>
      <c r="Z96" s="191"/>
      <c r="AA96" s="191"/>
      <c r="AB96" s="191"/>
      <c r="AC96" s="89">
        <v>0</v>
      </c>
      <c r="AD96" s="89">
        <f>IFERROR((AC92/AC$353*'Inputs  Base0'!$D$168)+'CF+EERR  Base0'!AC96,0)</f>
        <v>0</v>
      </c>
      <c r="AE96" s="89">
        <f>IFERROR((AD92/AD$353*'Inputs  Base0'!$D$168)+'CF+EERR  Base0'!AD96,0)</f>
        <v>0</v>
      </c>
      <c r="AF96" s="89">
        <f>IFERROR((AE92/AE$353*'Inputs  Base0'!$D$168)+'CF+EERR  Base0'!AE96,0)</f>
        <v>0</v>
      </c>
      <c r="AG96" s="89">
        <f>IFERROR((AF92/AF$353*'Inputs  Base0'!$D$168)+'CF+EERR  Base0'!AF96,0)</f>
        <v>0</v>
      </c>
      <c r="AH96" s="89">
        <f>IFERROR((AG92/AG$353*'Inputs  Base0'!$D$168)+'CF+EERR  Base0'!AG96,0)</f>
        <v>0</v>
      </c>
      <c r="AI96" s="89">
        <f>IFERROR((AH92/AH$353*'Inputs  Base0'!$D$168)+'CF+EERR  Base0'!AH96,0)</f>
        <v>0</v>
      </c>
      <c r="AJ96" s="89">
        <f>IFERROR((AI92/AI$353*'Inputs  Base0'!$D$168)+'CF+EERR  Base0'!AI96,0)</f>
        <v>0</v>
      </c>
      <c r="AK96" s="89">
        <f>IFERROR((AJ92/AJ$353*'Inputs  Base0'!$D$168)+'CF+EERR  Base0'!AJ96,0)</f>
        <v>0</v>
      </c>
      <c r="AL96" s="89">
        <f>IFERROR((AK92/AK$353*'Inputs  Base0'!$D$168)+'CF+EERR  Base0'!AK96,0)</f>
        <v>0</v>
      </c>
      <c r="AM96" s="89">
        <f>IFERROR((AL92/AL$353*'Inputs  Base0'!$D$168)+'CF+EERR  Base0'!AL96,0)</f>
        <v>0</v>
      </c>
      <c r="AN96" s="89">
        <f>IFERROR((AM92/AM$353*'Inputs  Base0'!$D$168)+'CF+EERR  Base0'!AM96,0)</f>
        <v>0</v>
      </c>
      <c r="AO96" s="89">
        <f>IFERROR((AN92/AN$353*'Inputs  Base0'!$D$168)+'CF+EERR  Base0'!AN96,0)</f>
        <v>0</v>
      </c>
      <c r="AP96" s="89">
        <f>IFERROR((AO92/AO$353*'Inputs  Base0'!$D$168)+'CF+EERR  Base0'!AO96,0)</f>
        <v>0</v>
      </c>
      <c r="AQ96" s="89">
        <f>IFERROR((AP92/AP$353*'Inputs  Base0'!$D$168)+'CF+EERR  Base0'!AP96,0)</f>
        <v>0</v>
      </c>
      <c r="AR96" s="89">
        <f>IFERROR((AQ92/AQ$353*'Inputs  Base0'!$D$168)+'CF+EERR  Base0'!AQ96,0)</f>
        <v>0</v>
      </c>
      <c r="AS96" s="89">
        <f>IFERROR((AR92/AR$353*'Inputs  Base0'!$D$168)+'CF+EERR  Base0'!AR96,0)</f>
        <v>0</v>
      </c>
      <c r="AT96" s="89">
        <f>IFERROR((AS92/AS$353*'Inputs  Base0'!$D$168)+'CF+EERR  Base0'!AS96,0)</f>
        <v>0</v>
      </c>
      <c r="AU96" s="89">
        <f>IFERROR((AT92/AT$353*'Inputs  Base0'!$D$168)+'CF+EERR  Base0'!AT96,0)</f>
        <v>0</v>
      </c>
      <c r="AV96" s="89">
        <f>IFERROR((AU92/AU$353*'Inputs  Base0'!$D$168)+'CF+EERR  Base0'!AU96,0)</f>
        <v>0</v>
      </c>
      <c r="AW96" s="89">
        <f>IFERROR((AV92/AV$353*'Inputs  Base0'!$D$168)+'CF+EERR  Base0'!AV96,0)</f>
        <v>0</v>
      </c>
      <c r="AX96" s="89">
        <f>IFERROR((AW92/AW$353*'Inputs  Base0'!$D$168)+'CF+EERR  Base0'!AW96,0)</f>
        <v>0</v>
      </c>
      <c r="AY96" s="89">
        <f>IFERROR((AX92/AX$353*'Inputs  Base0'!$D$168)+'CF+EERR  Base0'!AX96,0)</f>
        <v>0</v>
      </c>
      <c r="AZ96" s="89">
        <f>IFERROR((AY92/AY$353*'Inputs  Base0'!$D$168)+'CF+EERR  Base0'!AY96,0)</f>
        <v>0</v>
      </c>
      <c r="BA96" s="89">
        <f>IFERROR((AZ92/AZ$353*'Inputs  Base0'!$D$168)+'CF+EERR  Base0'!AZ96,0)</f>
        <v>0</v>
      </c>
      <c r="BB96" s="89">
        <f>IFERROR((BA92/BA$353*'Inputs  Base0'!$D$168)+'CF+EERR  Base0'!BA96,0)</f>
        <v>0</v>
      </c>
      <c r="BC96" s="89">
        <f>IFERROR((BB92/BB$353*'Inputs  Base0'!$D$168)+'CF+EERR  Base0'!BB96,0)</f>
        <v>0</v>
      </c>
      <c r="BD96" s="89">
        <f>IFERROR((BC92/BC$353*'Inputs  Base0'!$D$168)+'CF+EERR  Base0'!BC96,0)</f>
        <v>0</v>
      </c>
      <c r="BE96" s="89">
        <f>IFERROR((BD92/BD$353*'Inputs  Base0'!$D$168)+'CF+EERR  Base0'!BD96,0)</f>
        <v>0</v>
      </c>
      <c r="BF96" s="89">
        <f>IFERROR((BE92/BE$353*'Inputs  Base0'!$D$168)+'CF+EERR  Base0'!BE96,0)</f>
        <v>0</v>
      </c>
      <c r="BG96" s="89">
        <f>IFERROR((BF92/BF$353*'Inputs  Base0'!$D$168)+'CF+EERR  Base0'!BF96,0)</f>
        <v>0</v>
      </c>
      <c r="BH96" s="89">
        <f>IFERROR((BG92/BG$353*'Inputs  Base0'!$D$168)+'CF+EERR  Base0'!BG96,0)</f>
        <v>0</v>
      </c>
      <c r="BI96" s="89">
        <f>IFERROR((BH92/BH$353*'Inputs  Base0'!$D$168)+'CF+EERR  Base0'!BH96,0)</f>
        <v>0</v>
      </c>
      <c r="BJ96" s="89">
        <f>IFERROR((BI92/BI$353*'Inputs  Base0'!$D$168)+'CF+EERR  Base0'!BI96,0)</f>
        <v>0</v>
      </c>
      <c r="BK96" s="89">
        <f>IFERROR((BJ92/BJ$353*'Inputs  Base0'!$D$168)+'CF+EERR  Base0'!BJ96,0)</f>
        <v>0</v>
      </c>
      <c r="BL96" s="89">
        <f>IFERROR((BK92/BK$353*'Inputs  Base0'!$D$168)+'CF+EERR  Base0'!BK96,0)</f>
        <v>0</v>
      </c>
      <c r="BM96" s="89">
        <f>IFERROR((BL92/BL$353*'Inputs  Base0'!$D$168)+'CF+EERR  Base0'!BL96,0)</f>
        <v>0</v>
      </c>
      <c r="BN96" s="89">
        <f>IFERROR((BM92/BM$353*'Inputs  Base0'!$D$168)+'CF+EERR  Base0'!BM96,0)</f>
        <v>0</v>
      </c>
      <c r="BO96" s="89">
        <f>IFERROR((BN92/BN$353*'Inputs  Base0'!$D$168)+'CF+EERR  Base0'!BN96,0)</f>
        <v>0</v>
      </c>
      <c r="BP96" s="89">
        <f>IFERROR((BO92/BO$353*'Inputs  Base0'!$D$168)+'CF+EERR  Base0'!BO96,0)</f>
        <v>0</v>
      </c>
      <c r="BQ96" s="89">
        <f>IFERROR((BP92/BP$353*'Inputs  Base0'!$D$168)+'CF+EERR  Base0'!BP96,0)</f>
        <v>0</v>
      </c>
      <c r="BR96" s="89">
        <f>IFERROR((BQ92/BQ$353*'Inputs  Base0'!$D$168)+'CF+EERR  Base0'!BQ96,0)</f>
        <v>0</v>
      </c>
      <c r="BS96" s="89">
        <f>IFERROR((BR92/BR$353*'Inputs  Base0'!$D$168)+'CF+EERR  Base0'!BR96,0)</f>
        <v>0</v>
      </c>
      <c r="BT96" s="89">
        <f>IFERROR((BS92/BS$353*'Inputs  Base0'!$D$168)+'CF+EERR  Base0'!BS96,0)</f>
        <v>0</v>
      </c>
      <c r="BU96" s="89">
        <f>IFERROR((BT92/BT$353*'Inputs  Base0'!$D$168)+'CF+EERR  Base0'!BT96,0)</f>
        <v>0</v>
      </c>
      <c r="BV96" s="89">
        <f>IFERROR((BU92/BU$353*'Inputs  Base0'!$D$168)+'CF+EERR  Base0'!BU96,0)</f>
        <v>0</v>
      </c>
      <c r="BW96" s="89">
        <f>IFERROR((BV92/BV$353*'Inputs  Base0'!$D$168)+'CF+EERR  Base0'!BV96,0)</f>
        <v>0</v>
      </c>
      <c r="BX96" s="89">
        <f>IFERROR((BW92/BW$353*'Inputs  Base0'!$D$168)+'CF+EERR  Base0'!BW96,0)</f>
        <v>0</v>
      </c>
      <c r="BY96" s="89">
        <f>IFERROR((BX92/BX$353*'Inputs  Base0'!$D$168)+'CF+EERR  Base0'!BX96,0)</f>
        <v>0</v>
      </c>
      <c r="BZ96" s="89">
        <f>IFERROR((BY92/BY$353*'Inputs  Base0'!$D$168)+'CF+EERR  Base0'!BY96,0)</f>
        <v>0</v>
      </c>
      <c r="CA96" s="89">
        <f>IFERROR((BZ92/BZ$353*'Inputs  Base0'!$D$168)+'CF+EERR  Base0'!BZ96,0)</f>
        <v>0</v>
      </c>
      <c r="CB96" s="89">
        <f>IFERROR((CA92/CA$353*'Inputs  Base0'!$D$168)+'CF+EERR  Base0'!CA96,0)</f>
        <v>0</v>
      </c>
      <c r="CC96" s="89">
        <f>IFERROR((CB92/CB$353*'Inputs  Base0'!$D$168)+'CF+EERR  Base0'!CB96,0)</f>
        <v>0</v>
      </c>
      <c r="CD96" s="89">
        <f>IFERROR((CC92/CC$353*'Inputs  Base0'!$D$168)+'CF+EERR  Base0'!CC96,0)</f>
        <v>0</v>
      </c>
      <c r="CE96" s="89">
        <f>IFERROR((CD92/CD$353*'Inputs  Base0'!$D$168)+'CF+EERR  Base0'!CD96,0)</f>
        <v>0</v>
      </c>
      <c r="CF96" s="89">
        <f>IFERROR((CE92/CE$353*'Inputs  Base0'!$D$168)+'CF+EERR  Base0'!CE96,0)</f>
        <v>0</v>
      </c>
      <c r="CG96" s="89">
        <f>IFERROR((CF92/CF$353*'Inputs  Base0'!$D$168)+'CF+EERR  Base0'!CF96,0)</f>
        <v>0</v>
      </c>
      <c r="CH96" s="89">
        <f>IFERROR((CG92/CG$353*'Inputs  Base0'!$D$168)+'CF+EERR  Base0'!CG96,0)</f>
        <v>0</v>
      </c>
      <c r="CI96" s="89">
        <f>IFERROR((CH92/CH$353*'Inputs  Base0'!$D$168)+'CF+EERR  Base0'!CH96,0)</f>
        <v>0</v>
      </c>
      <c r="CJ96" s="89">
        <f>IFERROR((CI92/CI$353*'Inputs  Base0'!$D$168)+'CF+EERR  Base0'!CI96,0)</f>
        <v>0</v>
      </c>
      <c r="CK96" s="89">
        <f>IFERROR((CJ92/CJ$353*'Inputs  Base0'!$D$168)+'CF+EERR  Base0'!CJ96,0)</f>
        <v>0</v>
      </c>
      <c r="CL96" s="89">
        <f>IFERROR((CK92/CK$353*'Inputs  Base0'!$D$168)+'CF+EERR  Base0'!CK96,0)</f>
        <v>0</v>
      </c>
      <c r="CM96" s="89">
        <f>IFERROR((CL92/CL$353*'Inputs  Base0'!$D$168)+'CF+EERR  Base0'!CL96,0)</f>
        <v>0</v>
      </c>
      <c r="CN96" s="89">
        <f>IFERROR((CM92/CM$353*'Inputs  Base0'!$D$168)+'CF+EERR  Base0'!CM96,0)</f>
        <v>0</v>
      </c>
      <c r="CO96" s="89">
        <f>IFERROR((CN92/CN$353*'Inputs  Base0'!$D$168)+'CF+EERR  Base0'!CN96,0)</f>
        <v>0</v>
      </c>
      <c r="CP96" s="89">
        <f>IFERROR((CO92/CO$353*'Inputs  Base0'!$D$168)+'CF+EERR  Base0'!CO96,0)</f>
        <v>0</v>
      </c>
      <c r="CQ96" s="89">
        <f>IFERROR((CP92/CP$353*'Inputs  Base0'!$D$168)+'CF+EERR  Base0'!CP96,0)</f>
        <v>0</v>
      </c>
      <c r="CR96" s="89">
        <f>IFERROR((CQ92/CQ$353*'Inputs  Base0'!$D$168)+'CF+EERR  Base0'!CQ96,0)</f>
        <v>0</v>
      </c>
      <c r="CS96" s="89">
        <f>IFERROR((CR92/CR$353*'Inputs  Base0'!$D$168)+'CF+EERR  Base0'!CR96,0)</f>
        <v>0</v>
      </c>
      <c r="CT96" s="89">
        <f>IFERROR((CS92/CS$353*'Inputs  Base0'!$D$168)+'CF+EERR  Base0'!CS96,0)</f>
        <v>0</v>
      </c>
      <c r="CU96" s="89">
        <f>IFERROR((CT92/CT$353*'Inputs  Base0'!$D$168)+'CF+EERR  Base0'!CT96,0)</f>
        <v>0</v>
      </c>
      <c r="CV96" s="89">
        <f>IFERROR((CU92/CU$353*'Inputs  Base0'!$D$168)+'CF+EERR  Base0'!CU96,0)</f>
        <v>0</v>
      </c>
      <c r="CW96" s="89">
        <f>IFERROR((CV92/CV$353*'Inputs  Base0'!$D$168)+'CF+EERR  Base0'!CV96,0)</f>
        <v>0</v>
      </c>
      <c r="CX96" s="89">
        <f>IFERROR((CW92/CW$353*'Inputs  Base0'!$D$168)+'CF+EERR  Base0'!CW96,0)</f>
        <v>0</v>
      </c>
      <c r="CY96" s="89">
        <f>IFERROR((CX92/CX$353*'Inputs  Base0'!$D$168)+'CF+EERR  Base0'!CX96,0)</f>
        <v>0</v>
      </c>
      <c r="CZ96" s="89">
        <f>IFERROR((CY92/CY$353*'Inputs  Base0'!$D$168)+'CF+EERR  Base0'!CY96,0)</f>
        <v>0</v>
      </c>
      <c r="DA96" s="89">
        <f>IFERROR((CZ92/CZ$353*'Inputs  Base0'!$D$168)+'CF+EERR  Base0'!CZ96,0)</f>
        <v>0</v>
      </c>
      <c r="DB96" s="89">
        <f>IFERROR((DA92/DA$353*'Inputs  Base0'!$D$168)+'CF+EERR  Base0'!DA96,0)</f>
        <v>0</v>
      </c>
      <c r="DC96" s="89">
        <f>IFERROR((DB92/DB$353*'Inputs  Base0'!$D$168)+'CF+EERR  Base0'!DB96,0)</f>
        <v>0</v>
      </c>
      <c r="DD96" s="89">
        <f>IFERROR((DC92/DC$353*'Inputs  Base0'!$D$168)+'CF+EERR  Base0'!DC96,0)</f>
        <v>0</v>
      </c>
      <c r="DE96" s="89">
        <f>IFERROR((DD92/DD$353*'Inputs  Base0'!$D$168)+'CF+EERR  Base0'!DD96,0)</f>
        <v>0</v>
      </c>
      <c r="DF96" s="89">
        <f>IFERROR((DE92/DE$353*'Inputs  Base0'!$D$168)+'CF+EERR  Base0'!DE96,0)</f>
        <v>0</v>
      </c>
      <c r="DG96" s="89">
        <f>IFERROR((DF92/DF$353*'Inputs  Base0'!$D$168)+'CF+EERR  Base0'!DF96,0)</f>
        <v>0</v>
      </c>
      <c r="DH96" s="89">
        <f>IFERROR((DG92/DG$353*'Inputs  Base0'!$D$168)+'CF+EERR  Base0'!DG96,0)</f>
        <v>0</v>
      </c>
      <c r="DI96" s="89">
        <f>IFERROR((DH92/DH$353*'Inputs  Base0'!$D$168)+'CF+EERR  Base0'!DH96,0)</f>
        <v>0</v>
      </c>
      <c r="DJ96" s="89">
        <f>IFERROR((DI92/DI$353*'Inputs  Base0'!$D$168)+'CF+EERR  Base0'!DI96,0)</f>
        <v>0</v>
      </c>
      <c r="DK96" s="89">
        <f>IFERROR((DJ92/DJ$353*'Inputs  Base0'!$D$168)+'CF+EERR  Base0'!DJ96,0)</f>
        <v>0</v>
      </c>
      <c r="DL96" s="89">
        <f>IFERROR((DK92/DK$353*'Inputs  Base0'!$D$168)+'CF+EERR  Base0'!DK96,0)</f>
        <v>0</v>
      </c>
      <c r="DM96" s="89">
        <f>IFERROR((DL92/DL$353*'Inputs  Base0'!$D$168)+'CF+EERR  Base0'!DL96,0)</f>
        <v>0</v>
      </c>
      <c r="DN96" s="89">
        <f>IFERROR((DM92/DM$353*'Inputs  Base0'!$D$168)+'CF+EERR  Base0'!DM96,0)</f>
        <v>0</v>
      </c>
      <c r="DO96" s="89">
        <f>IFERROR((DN92/DN$353*'Inputs  Base0'!$D$168)+'CF+EERR  Base0'!DN96,0)</f>
        <v>0</v>
      </c>
      <c r="DP96" s="89">
        <f>IFERROR((DO92/DO$353*'Inputs  Base0'!$D$168)+'CF+EERR  Base0'!DO96,0)</f>
        <v>0</v>
      </c>
    </row>
    <row r="97" spans="1:120" s="189" customFormat="1" ht="14.25" hidden="1" outlineLevel="2">
      <c r="B97" s="190" t="str">
        <f>CONCATENATE('Inputs  Base0'!$A$364,'Inputs  Base0'!$B$123)</f>
        <v>unidades entregadas - Cocheras PLAN CDO+RENTA</v>
      </c>
      <c r="C97" s="88">
        <f t="shared" si="34"/>
        <v>30</v>
      </c>
      <c r="D97" s="191"/>
      <c r="E97" s="191"/>
      <c r="F97" s="191"/>
      <c r="G97" s="191"/>
      <c r="H97" s="191"/>
      <c r="I97" s="191"/>
      <c r="J97" s="191"/>
      <c r="K97" s="191"/>
      <c r="L97" s="191"/>
      <c r="M97" s="191"/>
      <c r="N97" s="191"/>
      <c r="O97" s="191"/>
      <c r="P97" s="191"/>
      <c r="Q97" s="191"/>
      <c r="R97" s="191"/>
      <c r="S97" s="191"/>
      <c r="T97" s="191"/>
      <c r="U97" s="191"/>
      <c r="V97" s="191"/>
      <c r="W97" s="191"/>
      <c r="X97" s="191"/>
      <c r="Y97" s="191"/>
      <c r="Z97" s="191"/>
      <c r="AA97" s="191"/>
      <c r="AB97" s="191"/>
      <c r="AC97" s="89">
        <f>+IF(AC$2='Inputs  Base0'!$J$194,'Inputs  Base0'!$G$123,0)</f>
        <v>0</v>
      </c>
      <c r="AD97" s="89">
        <f>+IF(AD$2='Inputs  Base0'!$J$194,'Inputs  Base0'!$G$123,0)</f>
        <v>0</v>
      </c>
      <c r="AE97" s="89">
        <f>+IF(AE$2='Inputs  Base0'!$J$194,'Inputs  Base0'!$G$123,0)</f>
        <v>0</v>
      </c>
      <c r="AF97" s="89">
        <f>+IF(AF$2='Inputs  Base0'!$J$194,'Inputs  Base0'!$G$123,0)</f>
        <v>0</v>
      </c>
      <c r="AG97" s="89">
        <f>+IF(AG$2='Inputs  Base0'!$J$194,'Inputs  Base0'!$G$123,0)</f>
        <v>0</v>
      </c>
      <c r="AH97" s="89">
        <f>+IF(AH$2='Inputs  Base0'!$J$194,'Inputs  Base0'!$G$123,0)</f>
        <v>0</v>
      </c>
      <c r="AI97" s="89">
        <f>+IF(AI$2='Inputs  Base0'!$J$194,'Inputs  Base0'!$G$123,0)</f>
        <v>0</v>
      </c>
      <c r="AJ97" s="89">
        <f>+IF(AJ$2='Inputs  Base0'!$J$194,'Inputs  Base0'!$G$123,0)</f>
        <v>0</v>
      </c>
      <c r="AK97" s="89">
        <f>+IF(AK$2='Inputs  Base0'!$J$194,'Inputs  Base0'!$G$123,0)</f>
        <v>0</v>
      </c>
      <c r="AL97" s="89">
        <f>+IF(AL$2='Inputs  Base0'!$J$194,'Inputs  Base0'!$G$123,0)</f>
        <v>0</v>
      </c>
      <c r="AM97" s="89">
        <f>+IF(AM$2='Inputs  Base0'!$J$194,'Inputs  Base0'!$G$123,0)</f>
        <v>0</v>
      </c>
      <c r="AN97" s="89">
        <f>+IF(AN$2='Inputs  Base0'!$J$194,'Inputs  Base0'!$G$123,0)</f>
        <v>0</v>
      </c>
      <c r="AO97" s="89">
        <f>+IF(AO$2='Inputs  Base0'!$J$194,'Inputs  Base0'!$G$123,0)</f>
        <v>0</v>
      </c>
      <c r="AP97" s="89">
        <f>+IF(AP$2='Inputs  Base0'!$J$194,'Inputs  Base0'!$G$123,0)</f>
        <v>0</v>
      </c>
      <c r="AQ97" s="89">
        <f>+IF(AQ$2='Inputs  Base0'!$J$194,'Inputs  Base0'!$G$123,0)</f>
        <v>0</v>
      </c>
      <c r="AR97" s="89">
        <f>+IF(AR$2='Inputs  Base0'!$J$194,'Inputs  Base0'!$G$123,0)</f>
        <v>0</v>
      </c>
      <c r="AS97" s="89">
        <f>+IF(AS$2='Inputs  Base0'!$J$194,'Inputs  Base0'!$G$123,0)</f>
        <v>0</v>
      </c>
      <c r="AT97" s="89">
        <f>+IF(AT$2='Inputs  Base0'!$J$194,'Inputs  Base0'!$G$123,0)</f>
        <v>0</v>
      </c>
      <c r="AU97" s="89">
        <f>+IF(AU$2='Inputs  Base0'!$J$194,'Inputs  Base0'!$G$123,0)</f>
        <v>0</v>
      </c>
      <c r="AV97" s="89">
        <f>+IF(AV$2='Inputs  Base0'!$J$194,'Inputs  Base0'!$G$123,0)</f>
        <v>0</v>
      </c>
      <c r="AW97" s="89">
        <f>+IF(AW$2='Inputs  Base0'!$J$194,'Inputs  Base0'!$G$123,0)</f>
        <v>0</v>
      </c>
      <c r="AX97" s="89">
        <f>+IF(AX$2='Inputs  Base0'!$J$194,'Inputs  Base0'!$G$123,0)</f>
        <v>0</v>
      </c>
      <c r="AY97" s="89">
        <f>+IF(AY$2='Inputs  Base0'!$J$194,'Inputs  Base0'!$G$123,0)</f>
        <v>0</v>
      </c>
      <c r="AZ97" s="89">
        <f>+IF(AZ$2='Inputs  Base0'!$J$194,'Inputs  Base0'!$G$123,0)</f>
        <v>0</v>
      </c>
      <c r="BA97" s="89">
        <f>+IF(BA$2='Inputs  Base0'!$J$194,'Inputs  Base0'!$G$123,0)</f>
        <v>0</v>
      </c>
      <c r="BB97" s="89">
        <f>+IF(BB$2='Inputs  Base0'!$J$194,'Inputs  Base0'!$G$123,0)</f>
        <v>0</v>
      </c>
      <c r="BC97" s="89">
        <f>+IF(BC$2='Inputs  Base0'!$J$194,'Inputs  Base0'!$G$123,0)</f>
        <v>0</v>
      </c>
      <c r="BD97" s="89">
        <f>+IF(BD$2='Inputs  Base0'!$J$194,'Inputs  Base0'!$G$123,0)</f>
        <v>0</v>
      </c>
      <c r="BE97" s="89">
        <f>+IF(BE$2='Inputs  Base0'!$J$194,'Inputs  Base0'!$G$123,0)</f>
        <v>0</v>
      </c>
      <c r="BF97" s="89">
        <f>+IF(BF$2='Inputs  Base0'!$J$194,'Inputs  Base0'!$G$123,0)</f>
        <v>0</v>
      </c>
      <c r="BG97" s="89">
        <f>+IF(BG$2='Inputs  Base0'!$J$194,'Inputs  Base0'!$G$123,0)</f>
        <v>0</v>
      </c>
      <c r="BH97" s="89">
        <f>+IF(BH$2='Inputs  Base0'!$J$194,'Inputs  Base0'!$G$123,0)</f>
        <v>0</v>
      </c>
      <c r="BI97" s="89">
        <f>+IF(BI$2='Inputs  Base0'!$J$194,'Inputs  Base0'!$G$123,0)</f>
        <v>0</v>
      </c>
      <c r="BJ97" s="89">
        <f>+IF(BJ$2='Inputs  Base0'!$J$194,'Inputs  Base0'!$G$123,0)</f>
        <v>0</v>
      </c>
      <c r="BK97" s="89">
        <f>+IF(BK$2='Inputs  Base0'!$J$194,'Inputs  Base0'!$G$123,0)</f>
        <v>0</v>
      </c>
      <c r="BL97" s="89">
        <f>+IF(BL$2='Inputs  Base0'!$J$194,'Inputs  Base0'!$G$123,0)</f>
        <v>0</v>
      </c>
      <c r="BM97" s="89">
        <f>+IF(BM$2='Inputs  Base0'!$J$194,'Inputs  Base0'!$G$123,0)</f>
        <v>30</v>
      </c>
      <c r="BN97" s="89">
        <f>+IF(BN$2='Inputs  Base0'!$J$194,'Inputs  Base0'!$G$123,0)</f>
        <v>0</v>
      </c>
      <c r="BO97" s="89">
        <f>+IF(BO$2='Inputs  Base0'!$J$194,'Inputs  Base0'!$G$123,0)</f>
        <v>0</v>
      </c>
      <c r="BP97" s="89">
        <f>+IF(BP$2='Inputs  Base0'!$J$194,'Inputs  Base0'!$G$123,0)</f>
        <v>0</v>
      </c>
      <c r="BQ97" s="89">
        <f>+IF(BQ$2='Inputs  Base0'!$J$194,'Inputs  Base0'!$G$123,0)</f>
        <v>0</v>
      </c>
      <c r="BR97" s="89">
        <f>+IF(BR$2='Inputs  Base0'!$J$194,'Inputs  Base0'!$G$123,0)</f>
        <v>0</v>
      </c>
      <c r="BS97" s="89">
        <f>+IF(BS$2='Inputs  Base0'!$J$194,'Inputs  Base0'!$G$123,0)</f>
        <v>0</v>
      </c>
      <c r="BT97" s="89">
        <f>+IF(BT$2='Inputs  Base0'!$J$194,'Inputs  Base0'!$G$123,0)</f>
        <v>0</v>
      </c>
      <c r="BU97" s="89">
        <f>+IF(BU$2='Inputs  Base0'!$J$194,'Inputs  Base0'!$G$123,0)</f>
        <v>0</v>
      </c>
      <c r="BV97" s="89">
        <f>+IF(BV$2='Inputs  Base0'!$J$194,'Inputs  Base0'!$G$123,0)</f>
        <v>0</v>
      </c>
      <c r="BW97" s="89">
        <f>+IF(BW$2='Inputs  Base0'!$J$194,'Inputs  Base0'!$G$123,0)</f>
        <v>0</v>
      </c>
      <c r="BX97" s="89">
        <f>+IF(BX$2='Inputs  Base0'!$J$194,'Inputs  Base0'!$G$123,0)</f>
        <v>0</v>
      </c>
      <c r="BY97" s="89">
        <f>+IF(BY$2='Inputs  Base0'!$J$194,'Inputs  Base0'!$G$123,0)</f>
        <v>0</v>
      </c>
      <c r="BZ97" s="89">
        <f>+IF(BZ$2='Inputs  Base0'!$J$194,'Inputs  Base0'!$G$123,0)</f>
        <v>0</v>
      </c>
      <c r="CA97" s="89">
        <f>+IF(CA$2='Inputs  Base0'!$J$194,'Inputs  Base0'!$G$123,0)</f>
        <v>0</v>
      </c>
      <c r="CB97" s="89">
        <f>+IF(CB$2='Inputs  Base0'!$J$194,'Inputs  Base0'!$G$123,0)</f>
        <v>0</v>
      </c>
      <c r="CC97" s="89">
        <f>+IF(CC$2='Inputs  Base0'!$J$194,'Inputs  Base0'!$G$123,0)</f>
        <v>0</v>
      </c>
      <c r="CD97" s="89">
        <f>+IF(CD$2='Inputs  Base0'!$J$194,'Inputs  Base0'!$G$123,0)</f>
        <v>0</v>
      </c>
      <c r="CE97" s="89">
        <f>+IF(CE$2='Inputs  Base0'!$J$194,'Inputs  Base0'!$G$123,0)</f>
        <v>0</v>
      </c>
      <c r="CF97" s="89">
        <f>+IF(CF$2='Inputs  Base0'!$J$194,'Inputs  Base0'!$G$123,0)</f>
        <v>0</v>
      </c>
      <c r="CG97" s="89">
        <f>+IF(CG$2='Inputs  Base0'!$J$194,'Inputs  Base0'!$G$123,0)</f>
        <v>0</v>
      </c>
      <c r="CH97" s="89">
        <f>+IF(CH$2='Inputs  Base0'!$J$194,'Inputs  Base0'!$G$123,0)</f>
        <v>0</v>
      </c>
      <c r="CI97" s="89">
        <f>+IF(CI$2='Inputs  Base0'!$J$194,'Inputs  Base0'!$G$123,0)</f>
        <v>0</v>
      </c>
      <c r="CJ97" s="89">
        <f>+IF(CJ$2='Inputs  Base0'!$J$194,'Inputs  Base0'!$G$123,0)</f>
        <v>0</v>
      </c>
      <c r="CK97" s="89">
        <f>+IF(CK$2='Inputs  Base0'!$J$194,'Inputs  Base0'!$G$123,0)</f>
        <v>0</v>
      </c>
      <c r="CL97" s="89">
        <f>+IF(CL$2='Inputs  Base0'!$J$194,'Inputs  Base0'!$G$123,0)</f>
        <v>0</v>
      </c>
      <c r="CM97" s="89">
        <f>+IF(CM$2='Inputs  Base0'!$J$194,'Inputs  Base0'!$G$123,0)</f>
        <v>0</v>
      </c>
      <c r="CN97" s="89">
        <f>+IF(CN$2='Inputs  Base0'!$J$194,'Inputs  Base0'!$G$123,0)</f>
        <v>0</v>
      </c>
      <c r="CO97" s="89">
        <f>+IF(CO$2='Inputs  Base0'!$J$194,'Inputs  Base0'!$G$123,0)</f>
        <v>0</v>
      </c>
      <c r="CP97" s="89">
        <f>+IF(CP$2='Inputs  Base0'!$J$194,'Inputs  Base0'!$G$123,0)</f>
        <v>0</v>
      </c>
      <c r="CQ97" s="89">
        <f>+IF(CQ$2='Inputs  Base0'!$J$194,'Inputs  Base0'!$G$123,0)</f>
        <v>0</v>
      </c>
      <c r="CR97" s="89">
        <f>+IF(CR$2='Inputs  Base0'!$J$194,'Inputs  Base0'!$G$123,0)</f>
        <v>0</v>
      </c>
      <c r="CS97" s="89">
        <f>+IF(CS$2='Inputs  Base0'!$J$194,'Inputs  Base0'!$G$123,0)</f>
        <v>0</v>
      </c>
      <c r="CT97" s="89">
        <f>+IF(CT$2='Inputs  Base0'!$J$194,'Inputs  Base0'!$G$123,0)</f>
        <v>0</v>
      </c>
      <c r="CU97" s="89">
        <f>+IF(CU$2='Inputs  Base0'!$J$194,'Inputs  Base0'!$G$123,0)</f>
        <v>0</v>
      </c>
      <c r="CV97" s="89">
        <f>+IF(CV$2='Inputs  Base0'!$J$194,'Inputs  Base0'!$G$123,0)</f>
        <v>0</v>
      </c>
      <c r="CW97" s="89">
        <f>+IF(CW$2='Inputs  Base0'!$J$194,'Inputs  Base0'!$G$123,0)</f>
        <v>0</v>
      </c>
      <c r="CX97" s="89">
        <f>+IF(CX$2='Inputs  Base0'!$J$194,'Inputs  Base0'!$G$123,0)</f>
        <v>0</v>
      </c>
      <c r="CY97" s="89">
        <f>+IF(CY$2='Inputs  Base0'!$J$194,'Inputs  Base0'!$G$123,0)</f>
        <v>0</v>
      </c>
      <c r="CZ97" s="89">
        <f>+IF(CZ$2='Inputs  Base0'!$J$194,'Inputs  Base0'!$G$123,0)</f>
        <v>0</v>
      </c>
      <c r="DA97" s="89">
        <f>+IF(DA$2='Inputs  Base0'!$J$194,'Inputs  Base0'!$G$123,0)</f>
        <v>0</v>
      </c>
      <c r="DB97" s="89">
        <f>+IF(DB$2='Inputs  Base0'!$J$194,'Inputs  Base0'!$G$123,0)</f>
        <v>0</v>
      </c>
      <c r="DC97" s="89">
        <f>+IF(DC$2='Inputs  Base0'!$J$194,'Inputs  Base0'!$G$123,0)</f>
        <v>0</v>
      </c>
      <c r="DD97" s="89">
        <f>+IF(DD$2='Inputs  Base0'!$J$194,'Inputs  Base0'!$G$123,0)</f>
        <v>0</v>
      </c>
      <c r="DE97" s="89">
        <f>+IF(DE$2='Inputs  Base0'!$J$194,'Inputs  Base0'!$G$123,0)</f>
        <v>0</v>
      </c>
      <c r="DF97" s="89">
        <f>+IF(DF$2='Inputs  Base0'!$J$194,'Inputs  Base0'!$G$123,0)</f>
        <v>0</v>
      </c>
      <c r="DG97" s="89">
        <f>+IF(DG$2='Inputs  Base0'!$J$194,'Inputs  Base0'!$G$123,0)</f>
        <v>0</v>
      </c>
      <c r="DH97" s="89">
        <f>+IF(DH$2='Inputs  Base0'!$J$194,'Inputs  Base0'!$G$123,0)</f>
        <v>0</v>
      </c>
      <c r="DI97" s="89">
        <f>+IF(DI$2='Inputs  Base0'!$J$194,'Inputs  Base0'!$G$123,0)</f>
        <v>0</v>
      </c>
      <c r="DJ97" s="89">
        <f>+IF(DJ$2='Inputs  Base0'!$J$194,'Inputs  Base0'!$G$123,0)</f>
        <v>0</v>
      </c>
      <c r="DK97" s="89">
        <f>+IF(DK$2='Inputs  Base0'!$J$194,'Inputs  Base0'!$G$123,0)</f>
        <v>0</v>
      </c>
      <c r="DL97" s="89">
        <f>+IF(DL$2='Inputs  Base0'!$J$194,'Inputs  Base0'!$G$123,0)</f>
        <v>0</v>
      </c>
      <c r="DM97" s="89">
        <f>+IF(DM$2='Inputs  Base0'!$J$194,'Inputs  Base0'!$G$123,0)</f>
        <v>0</v>
      </c>
      <c r="DN97" s="89">
        <f>+IF(DN$2='Inputs  Base0'!$J$194,'Inputs  Base0'!$G$123,0)</f>
        <v>0</v>
      </c>
      <c r="DO97" s="89">
        <f>+IF(DO$2='Inputs  Base0'!$J$194,'Inputs  Base0'!$G$123,0)</f>
        <v>0</v>
      </c>
      <c r="DP97" s="89">
        <f>+IF(DP$2='Inputs  Base0'!$J$194,'Inputs  Base0'!$G$123,0)</f>
        <v>0</v>
      </c>
    </row>
    <row r="98" spans="1:120" s="189" customFormat="1" ht="14.25" hidden="1" outlineLevel="2">
      <c r="B98" s="190" t="str">
        <f>CONCATENATE('Inputs  Base0'!$A$365,'Inputs  Base0'!$B$123)</f>
        <v>m2 entregados - Cocheras PLAN CDO+RENTA</v>
      </c>
      <c r="C98" s="88">
        <f t="shared" si="34"/>
        <v>217.5</v>
      </c>
      <c r="D98" s="191"/>
      <c r="E98" s="191"/>
      <c r="F98" s="191"/>
      <c r="G98" s="191"/>
      <c r="H98" s="191"/>
      <c r="I98" s="191"/>
      <c r="J98" s="191"/>
      <c r="K98" s="191"/>
      <c r="L98" s="191"/>
      <c r="M98" s="191"/>
      <c r="N98" s="191"/>
      <c r="O98" s="191"/>
      <c r="P98" s="191"/>
      <c r="Q98" s="191"/>
      <c r="R98" s="191"/>
      <c r="S98" s="191"/>
      <c r="T98" s="191"/>
      <c r="U98" s="191"/>
      <c r="V98" s="191"/>
      <c r="W98" s="191"/>
      <c r="X98" s="191"/>
      <c r="Y98" s="191"/>
      <c r="Z98" s="191"/>
      <c r="AA98" s="191"/>
      <c r="AB98" s="191"/>
      <c r="AC98" s="89">
        <f>+IF(AC$2='Inputs  Base0'!$J$194,'Inputs  Base0'!$H$123,0)</f>
        <v>0</v>
      </c>
      <c r="AD98" s="89">
        <f>+IF(AD$2='Inputs  Base0'!$J$194,'Inputs  Base0'!$H$123,0)</f>
        <v>0</v>
      </c>
      <c r="AE98" s="89">
        <f>+IF(AE$2='Inputs  Base0'!$J$194,'Inputs  Base0'!$H$123,0)</f>
        <v>0</v>
      </c>
      <c r="AF98" s="89">
        <f>+IF(AF$2='Inputs  Base0'!$J$194,'Inputs  Base0'!$H$123,0)</f>
        <v>0</v>
      </c>
      <c r="AG98" s="89">
        <f>+IF(AG$2='Inputs  Base0'!$J$194,'Inputs  Base0'!$H$123,0)</f>
        <v>0</v>
      </c>
      <c r="AH98" s="89">
        <f>+IF(AH$2='Inputs  Base0'!$J$194,'Inputs  Base0'!$H$123,0)</f>
        <v>0</v>
      </c>
      <c r="AI98" s="89">
        <f>+IF(AI$2='Inputs  Base0'!$J$194,'Inputs  Base0'!$H$123,0)</f>
        <v>0</v>
      </c>
      <c r="AJ98" s="89">
        <f>+IF(AJ$2='Inputs  Base0'!$J$194,'Inputs  Base0'!$H$123,0)</f>
        <v>0</v>
      </c>
      <c r="AK98" s="89">
        <f>+IF(AK$2='Inputs  Base0'!$J$194,'Inputs  Base0'!$H$123,0)</f>
        <v>0</v>
      </c>
      <c r="AL98" s="89">
        <f>+IF(AL$2='Inputs  Base0'!$J$194,'Inputs  Base0'!$H$123,0)</f>
        <v>0</v>
      </c>
      <c r="AM98" s="89">
        <f>+IF(AM$2='Inputs  Base0'!$J$194,'Inputs  Base0'!$H$123,0)</f>
        <v>0</v>
      </c>
      <c r="AN98" s="89">
        <f>+IF(AN$2='Inputs  Base0'!$J$194,'Inputs  Base0'!$H$123,0)</f>
        <v>0</v>
      </c>
      <c r="AO98" s="89">
        <f>+IF(AO$2='Inputs  Base0'!$J$194,'Inputs  Base0'!$H$123,0)</f>
        <v>0</v>
      </c>
      <c r="AP98" s="89">
        <f>+IF(AP$2='Inputs  Base0'!$J$194,'Inputs  Base0'!$H$123,0)</f>
        <v>0</v>
      </c>
      <c r="AQ98" s="89">
        <f>+IF(AQ$2='Inputs  Base0'!$J$194,'Inputs  Base0'!$H$123,0)</f>
        <v>0</v>
      </c>
      <c r="AR98" s="89">
        <f>+IF(AR$2='Inputs  Base0'!$J$194,'Inputs  Base0'!$H$123,0)</f>
        <v>0</v>
      </c>
      <c r="AS98" s="89">
        <f>+IF(AS$2='Inputs  Base0'!$J$194,'Inputs  Base0'!$H$123,0)</f>
        <v>0</v>
      </c>
      <c r="AT98" s="89">
        <f>+IF(AT$2='Inputs  Base0'!$J$194,'Inputs  Base0'!$H$123,0)</f>
        <v>0</v>
      </c>
      <c r="AU98" s="89">
        <f>+IF(AU$2='Inputs  Base0'!$J$194,'Inputs  Base0'!$H$123,0)</f>
        <v>0</v>
      </c>
      <c r="AV98" s="89">
        <f>+IF(AV$2='Inputs  Base0'!$J$194,'Inputs  Base0'!$H$123,0)</f>
        <v>0</v>
      </c>
      <c r="AW98" s="89">
        <f>+IF(AW$2='Inputs  Base0'!$J$194,'Inputs  Base0'!$H$123,0)</f>
        <v>0</v>
      </c>
      <c r="AX98" s="89">
        <f>+IF(AX$2='Inputs  Base0'!$J$194,'Inputs  Base0'!$H$123,0)</f>
        <v>0</v>
      </c>
      <c r="AY98" s="89">
        <f>+IF(AY$2='Inputs  Base0'!$J$194,'Inputs  Base0'!$H$123,0)</f>
        <v>0</v>
      </c>
      <c r="AZ98" s="89">
        <f>+IF(AZ$2='Inputs  Base0'!$J$194,'Inputs  Base0'!$H$123,0)</f>
        <v>0</v>
      </c>
      <c r="BA98" s="89">
        <f>+IF(BA$2='Inputs  Base0'!$J$194,'Inputs  Base0'!$H$123,0)</f>
        <v>0</v>
      </c>
      <c r="BB98" s="89">
        <f>+IF(BB$2='Inputs  Base0'!$J$194,'Inputs  Base0'!$H$123,0)</f>
        <v>0</v>
      </c>
      <c r="BC98" s="89">
        <f>+IF(BC$2='Inputs  Base0'!$J$194,'Inputs  Base0'!$H$123,0)</f>
        <v>0</v>
      </c>
      <c r="BD98" s="89">
        <f>+IF(BD$2='Inputs  Base0'!$J$194,'Inputs  Base0'!$H$123,0)</f>
        <v>0</v>
      </c>
      <c r="BE98" s="89">
        <f>+IF(BE$2='Inputs  Base0'!$J$194,'Inputs  Base0'!$H$123,0)</f>
        <v>0</v>
      </c>
      <c r="BF98" s="89">
        <f>+IF(BF$2='Inputs  Base0'!$J$194,'Inputs  Base0'!$H$123,0)</f>
        <v>0</v>
      </c>
      <c r="BG98" s="89">
        <f>+IF(BG$2='Inputs  Base0'!$J$194,'Inputs  Base0'!$H$123,0)</f>
        <v>0</v>
      </c>
      <c r="BH98" s="89">
        <f>+IF(BH$2='Inputs  Base0'!$J$194,'Inputs  Base0'!$H$123,0)</f>
        <v>0</v>
      </c>
      <c r="BI98" s="89">
        <f>+IF(BI$2='Inputs  Base0'!$J$194,'Inputs  Base0'!$H$123,0)</f>
        <v>0</v>
      </c>
      <c r="BJ98" s="89">
        <f>+IF(BJ$2='Inputs  Base0'!$J$194,'Inputs  Base0'!$H$123,0)</f>
        <v>0</v>
      </c>
      <c r="BK98" s="89">
        <f>+IF(BK$2='Inputs  Base0'!$J$194,'Inputs  Base0'!$H$123,0)</f>
        <v>0</v>
      </c>
      <c r="BL98" s="89">
        <f>+IF(BL$2='Inputs  Base0'!$J$194,'Inputs  Base0'!$H$123,0)</f>
        <v>0</v>
      </c>
      <c r="BM98" s="89">
        <f>+IF(BM$2='Inputs  Base0'!$J$194,'Inputs  Base0'!$H$123,0)</f>
        <v>217.5</v>
      </c>
      <c r="BN98" s="89">
        <f>+IF(BN$2='Inputs  Base0'!$J$194,'Inputs  Base0'!$H$123,0)</f>
        <v>0</v>
      </c>
      <c r="BO98" s="89">
        <f>+IF(BO$2='Inputs  Base0'!$J$194,'Inputs  Base0'!$H$123,0)</f>
        <v>0</v>
      </c>
      <c r="BP98" s="89">
        <f>+IF(BP$2='Inputs  Base0'!$J$194,'Inputs  Base0'!$H$123,0)</f>
        <v>0</v>
      </c>
      <c r="BQ98" s="89">
        <f>+IF(BQ$2='Inputs  Base0'!$J$194,'Inputs  Base0'!$H$123,0)</f>
        <v>0</v>
      </c>
      <c r="BR98" s="89">
        <f>+IF(BR$2='Inputs  Base0'!$J$194,'Inputs  Base0'!$H$123,0)</f>
        <v>0</v>
      </c>
      <c r="BS98" s="89">
        <f>+IF(BS$2='Inputs  Base0'!$J$194,'Inputs  Base0'!$H$123,0)</f>
        <v>0</v>
      </c>
      <c r="BT98" s="89">
        <f>+IF(BT$2='Inputs  Base0'!$J$194,'Inputs  Base0'!$H$123,0)</f>
        <v>0</v>
      </c>
      <c r="BU98" s="89">
        <f>+IF(BU$2='Inputs  Base0'!$J$194,'Inputs  Base0'!$H$123,0)</f>
        <v>0</v>
      </c>
      <c r="BV98" s="89">
        <f>+IF(BV$2='Inputs  Base0'!$J$194,'Inputs  Base0'!$H$123,0)</f>
        <v>0</v>
      </c>
      <c r="BW98" s="89">
        <f>+IF(BW$2='Inputs  Base0'!$J$194,'Inputs  Base0'!$H$123,0)</f>
        <v>0</v>
      </c>
      <c r="BX98" s="89">
        <f>+IF(BX$2='Inputs  Base0'!$J$194,'Inputs  Base0'!$H$123,0)</f>
        <v>0</v>
      </c>
      <c r="BY98" s="89">
        <f>+IF(BY$2='Inputs  Base0'!$J$194,'Inputs  Base0'!$H$123,0)</f>
        <v>0</v>
      </c>
      <c r="BZ98" s="89">
        <f>+IF(BZ$2='Inputs  Base0'!$J$194,'Inputs  Base0'!$H$123,0)</f>
        <v>0</v>
      </c>
      <c r="CA98" s="89">
        <f>+IF(CA$2='Inputs  Base0'!$J$194,'Inputs  Base0'!$H$123,0)</f>
        <v>0</v>
      </c>
      <c r="CB98" s="89">
        <f>+IF(CB$2='Inputs  Base0'!$J$194,'Inputs  Base0'!$H$123,0)</f>
        <v>0</v>
      </c>
      <c r="CC98" s="89">
        <f>+IF(CC$2='Inputs  Base0'!$J$194,'Inputs  Base0'!$H$123,0)</f>
        <v>0</v>
      </c>
      <c r="CD98" s="89">
        <f>+IF(CD$2='Inputs  Base0'!$J$194,'Inputs  Base0'!$H$123,0)</f>
        <v>0</v>
      </c>
      <c r="CE98" s="89">
        <f>+IF(CE$2='Inputs  Base0'!$J$194,'Inputs  Base0'!$H$123,0)</f>
        <v>0</v>
      </c>
      <c r="CF98" s="89">
        <f>+IF(CF$2='Inputs  Base0'!$J$194,'Inputs  Base0'!$H$123,0)</f>
        <v>0</v>
      </c>
      <c r="CG98" s="89">
        <f>+IF(CG$2='Inputs  Base0'!$J$194,'Inputs  Base0'!$H$123,0)</f>
        <v>0</v>
      </c>
      <c r="CH98" s="89">
        <f>+IF(CH$2='Inputs  Base0'!$J$194,'Inputs  Base0'!$H$123,0)</f>
        <v>0</v>
      </c>
      <c r="CI98" s="89">
        <f>+IF(CI$2='Inputs  Base0'!$J$194,'Inputs  Base0'!$H$123,0)</f>
        <v>0</v>
      </c>
      <c r="CJ98" s="89">
        <f>+IF(CJ$2='Inputs  Base0'!$J$194,'Inputs  Base0'!$H$123,0)</f>
        <v>0</v>
      </c>
      <c r="CK98" s="89">
        <f>+IF(CK$2='Inputs  Base0'!$J$194,'Inputs  Base0'!$H$123,0)</f>
        <v>0</v>
      </c>
      <c r="CL98" s="89">
        <f>+IF(CL$2='Inputs  Base0'!$J$194,'Inputs  Base0'!$H$123,0)</f>
        <v>0</v>
      </c>
      <c r="CM98" s="89">
        <f>+IF(CM$2='Inputs  Base0'!$J$194,'Inputs  Base0'!$H$123,0)</f>
        <v>0</v>
      </c>
      <c r="CN98" s="89">
        <f>+IF(CN$2='Inputs  Base0'!$J$194,'Inputs  Base0'!$H$123,0)</f>
        <v>0</v>
      </c>
      <c r="CO98" s="89">
        <f>+IF(CO$2='Inputs  Base0'!$J$194,'Inputs  Base0'!$H$123,0)</f>
        <v>0</v>
      </c>
      <c r="CP98" s="89">
        <f>+IF(CP$2='Inputs  Base0'!$J$194,'Inputs  Base0'!$H$123,0)</f>
        <v>0</v>
      </c>
      <c r="CQ98" s="89">
        <f>+IF(CQ$2='Inputs  Base0'!$J$194,'Inputs  Base0'!$H$123,0)</f>
        <v>0</v>
      </c>
      <c r="CR98" s="89">
        <f>+IF(CR$2='Inputs  Base0'!$J$194,'Inputs  Base0'!$H$123,0)</f>
        <v>0</v>
      </c>
      <c r="CS98" s="89">
        <f>+IF(CS$2='Inputs  Base0'!$J$194,'Inputs  Base0'!$H$123,0)</f>
        <v>0</v>
      </c>
      <c r="CT98" s="89">
        <f>+IF(CT$2='Inputs  Base0'!$J$194,'Inputs  Base0'!$H$123,0)</f>
        <v>0</v>
      </c>
      <c r="CU98" s="89">
        <f>+IF(CU$2='Inputs  Base0'!$J$194,'Inputs  Base0'!$H$123,0)</f>
        <v>0</v>
      </c>
      <c r="CV98" s="89">
        <f>+IF(CV$2='Inputs  Base0'!$J$194,'Inputs  Base0'!$H$123,0)</f>
        <v>0</v>
      </c>
      <c r="CW98" s="89">
        <f>+IF(CW$2='Inputs  Base0'!$J$194,'Inputs  Base0'!$H$123,0)</f>
        <v>0</v>
      </c>
      <c r="CX98" s="89">
        <f>+IF(CX$2='Inputs  Base0'!$J$194,'Inputs  Base0'!$H$123,0)</f>
        <v>0</v>
      </c>
      <c r="CY98" s="89">
        <f>+IF(CY$2='Inputs  Base0'!$J$194,'Inputs  Base0'!$H$123,0)</f>
        <v>0</v>
      </c>
      <c r="CZ98" s="89">
        <f>+IF(CZ$2='Inputs  Base0'!$J$194,'Inputs  Base0'!$H$123,0)</f>
        <v>0</v>
      </c>
      <c r="DA98" s="89">
        <f>+IF(DA$2='Inputs  Base0'!$J$194,'Inputs  Base0'!$H$123,0)</f>
        <v>0</v>
      </c>
      <c r="DB98" s="89">
        <f>+IF(DB$2='Inputs  Base0'!$J$194,'Inputs  Base0'!$H$123,0)</f>
        <v>0</v>
      </c>
      <c r="DC98" s="89">
        <f>+IF(DC$2='Inputs  Base0'!$J$194,'Inputs  Base0'!$H$123,0)</f>
        <v>0</v>
      </c>
      <c r="DD98" s="89">
        <f>+IF(DD$2='Inputs  Base0'!$J$194,'Inputs  Base0'!$H$123,0)</f>
        <v>0</v>
      </c>
      <c r="DE98" s="89">
        <f>+IF(DE$2='Inputs  Base0'!$J$194,'Inputs  Base0'!$H$123,0)</f>
        <v>0</v>
      </c>
      <c r="DF98" s="89">
        <f>+IF(DF$2='Inputs  Base0'!$J$194,'Inputs  Base0'!$H$123,0)</f>
        <v>0</v>
      </c>
      <c r="DG98" s="89">
        <f>+IF(DG$2='Inputs  Base0'!$J$194,'Inputs  Base0'!$H$123,0)</f>
        <v>0</v>
      </c>
      <c r="DH98" s="89">
        <f>+IF(DH$2='Inputs  Base0'!$J$194,'Inputs  Base0'!$H$123,0)</f>
        <v>0</v>
      </c>
      <c r="DI98" s="89">
        <f>+IF(DI$2='Inputs  Base0'!$J$194,'Inputs  Base0'!$H$123,0)</f>
        <v>0</v>
      </c>
      <c r="DJ98" s="89">
        <f>+IF(DJ$2='Inputs  Base0'!$J$194,'Inputs  Base0'!$H$123,0)</f>
        <v>0</v>
      </c>
      <c r="DK98" s="89">
        <f>+IF(DK$2='Inputs  Base0'!$J$194,'Inputs  Base0'!$H$123,0)</f>
        <v>0</v>
      </c>
      <c r="DL98" s="89">
        <f>+IF(DL$2='Inputs  Base0'!$J$194,'Inputs  Base0'!$H$123,0)</f>
        <v>0</v>
      </c>
      <c r="DM98" s="89">
        <f>+IF(DM$2='Inputs  Base0'!$J$194,'Inputs  Base0'!$H$123,0)</f>
        <v>0</v>
      </c>
      <c r="DN98" s="89">
        <f>+IF(DN$2='Inputs  Base0'!$J$194,'Inputs  Base0'!$H$123,0)</f>
        <v>0</v>
      </c>
      <c r="DO98" s="89">
        <f>+IF(DO$2='Inputs  Base0'!$J$194,'Inputs  Base0'!$H$123,0)</f>
        <v>0</v>
      </c>
      <c r="DP98" s="89">
        <f>+IF(DP$2='Inputs  Base0'!$J$194,'Inputs  Base0'!$H$123,0)</f>
        <v>0</v>
      </c>
    </row>
    <row r="99" spans="1:120" s="189" customFormat="1" ht="14.25" hidden="1" outlineLevel="1">
      <c r="B99" s="190" t="str">
        <f>CONCATENATE('Inputs  Base0'!$A$366,'Inputs  Base0'!$B$123)</f>
        <v>posesión $ - Cocheras PLAN CDO+RENTA</v>
      </c>
      <c r="C99" s="88">
        <f t="shared" si="34"/>
        <v>0</v>
      </c>
      <c r="D99" s="191"/>
      <c r="E99" s="191"/>
      <c r="F99" s="191"/>
      <c r="G99" s="191"/>
      <c r="H99" s="191"/>
      <c r="I99" s="191"/>
      <c r="J99" s="191"/>
      <c r="K99" s="191"/>
      <c r="L99" s="191"/>
      <c r="M99" s="191"/>
      <c r="N99" s="191"/>
      <c r="O99" s="191"/>
      <c r="P99" s="191"/>
      <c r="Q99" s="191"/>
      <c r="R99" s="191"/>
      <c r="S99" s="191"/>
      <c r="T99" s="191"/>
      <c r="U99" s="191"/>
      <c r="V99" s="191"/>
      <c r="W99" s="191"/>
      <c r="X99" s="191"/>
      <c r="Y99" s="191"/>
      <c r="Z99" s="191"/>
      <c r="AA99" s="191"/>
      <c r="AB99" s="191"/>
      <c r="AC99" s="89">
        <f>IF(AC97='Inputs  Base0'!$G$123,'CF+EERR  Base0'!$C92*'Inputs  Base0'!$D$171,0)</f>
        <v>0</v>
      </c>
      <c r="AD99" s="89">
        <f>IF(AD97='Inputs  Base0'!$G$123,'CF+EERR  Base0'!$C92*'Inputs  Base0'!$D$171,0)</f>
        <v>0</v>
      </c>
      <c r="AE99" s="89">
        <f>IF(AE97='Inputs  Base0'!$G$123,'CF+EERR  Base0'!$C92*'Inputs  Base0'!$D$171,0)</f>
        <v>0</v>
      </c>
      <c r="AF99" s="89">
        <f>IF(AF97='Inputs  Base0'!$G$123,'CF+EERR  Base0'!$C92*'Inputs  Base0'!$D$171,0)</f>
        <v>0</v>
      </c>
      <c r="AG99" s="89">
        <f>IF(AG97='Inputs  Base0'!$G$123,'CF+EERR  Base0'!$C92*'Inputs  Base0'!$D$171,0)</f>
        <v>0</v>
      </c>
      <c r="AH99" s="89">
        <f>IF(AH97='Inputs  Base0'!$G$123,'CF+EERR  Base0'!$C92*'Inputs  Base0'!$D$171,0)</f>
        <v>0</v>
      </c>
      <c r="AI99" s="89">
        <f>IF(AI97='Inputs  Base0'!$G$123,'CF+EERR  Base0'!$C92*'Inputs  Base0'!$D$171,0)</f>
        <v>0</v>
      </c>
      <c r="AJ99" s="89">
        <f>IF(AJ97='Inputs  Base0'!$G$123,'CF+EERR  Base0'!$C92*'Inputs  Base0'!$D$171,0)</f>
        <v>0</v>
      </c>
      <c r="AK99" s="89">
        <f>IF(AK97='Inputs  Base0'!$G$123,'CF+EERR  Base0'!$C92*'Inputs  Base0'!$D$171,0)</f>
        <v>0</v>
      </c>
      <c r="AL99" s="89">
        <f>IF(AL97='Inputs  Base0'!$G$123,'CF+EERR  Base0'!$C92*'Inputs  Base0'!$D$171,0)</f>
        <v>0</v>
      </c>
      <c r="AM99" s="89">
        <f>IF(AM97='Inputs  Base0'!$G$123,'CF+EERR  Base0'!$C92*'Inputs  Base0'!$D$171,0)</f>
        <v>0</v>
      </c>
      <c r="AN99" s="89">
        <f>IF(AN97='Inputs  Base0'!$G$123,'CF+EERR  Base0'!$C92*'Inputs  Base0'!$D$171,0)</f>
        <v>0</v>
      </c>
      <c r="AO99" s="89">
        <f>IF(AO97='Inputs  Base0'!$G$123,'CF+EERR  Base0'!$C92*'Inputs  Base0'!$D$171,0)</f>
        <v>0</v>
      </c>
      <c r="AP99" s="89">
        <f>IF(AP97='Inputs  Base0'!$G$123,'CF+EERR  Base0'!$C92*'Inputs  Base0'!$D$171,0)</f>
        <v>0</v>
      </c>
      <c r="AQ99" s="89">
        <f>IF(AQ97='Inputs  Base0'!$G$123,'CF+EERR  Base0'!$C92*'Inputs  Base0'!$D$171,0)</f>
        <v>0</v>
      </c>
      <c r="AR99" s="89">
        <f>IF(AR97='Inputs  Base0'!$G$123,'CF+EERR  Base0'!$C92*'Inputs  Base0'!$D$171,0)</f>
        <v>0</v>
      </c>
      <c r="AS99" s="89">
        <f>IF(AS97='Inputs  Base0'!$G$123,'CF+EERR  Base0'!$C92*'Inputs  Base0'!$D$171,0)</f>
        <v>0</v>
      </c>
      <c r="AT99" s="89">
        <f>IF(AT97='Inputs  Base0'!$G$123,'CF+EERR  Base0'!$C92*'Inputs  Base0'!$D$171,0)</f>
        <v>0</v>
      </c>
      <c r="AU99" s="89">
        <f>IF(AU97='Inputs  Base0'!$G$123,'CF+EERR  Base0'!$C92*'Inputs  Base0'!$D$171,0)</f>
        <v>0</v>
      </c>
      <c r="AV99" s="89">
        <f>IF(AV97='Inputs  Base0'!$G$123,'CF+EERR  Base0'!$C92*'Inputs  Base0'!$D$171,0)</f>
        <v>0</v>
      </c>
      <c r="AW99" s="89">
        <f>IF(AW97='Inputs  Base0'!$G$123,'CF+EERR  Base0'!$C92*'Inputs  Base0'!$D$171,0)</f>
        <v>0</v>
      </c>
      <c r="AX99" s="89">
        <f>IF(AX97='Inputs  Base0'!$G$123,'CF+EERR  Base0'!$C92*'Inputs  Base0'!$D$171,0)</f>
        <v>0</v>
      </c>
      <c r="AY99" s="89">
        <f>IF(AY97='Inputs  Base0'!$G$123,'CF+EERR  Base0'!$C92*'Inputs  Base0'!$D$171,0)</f>
        <v>0</v>
      </c>
      <c r="AZ99" s="89">
        <f>IF(AZ97='Inputs  Base0'!$G$123,'CF+EERR  Base0'!$C92*'Inputs  Base0'!$D$171,0)</f>
        <v>0</v>
      </c>
      <c r="BA99" s="89">
        <f>IF(BA97='Inputs  Base0'!$G$123,'CF+EERR  Base0'!$C92*'Inputs  Base0'!$D$171,0)</f>
        <v>0</v>
      </c>
      <c r="BB99" s="89">
        <f>IF(BB97='Inputs  Base0'!$G$123,'CF+EERR  Base0'!$C92*'Inputs  Base0'!$D$171,0)</f>
        <v>0</v>
      </c>
      <c r="BC99" s="89">
        <f>IF(BC97='Inputs  Base0'!$G$123,'CF+EERR  Base0'!$C92*'Inputs  Base0'!$D$171,0)</f>
        <v>0</v>
      </c>
      <c r="BD99" s="89">
        <f>IF(BD97='Inputs  Base0'!$G$123,'CF+EERR  Base0'!$C92*'Inputs  Base0'!$D$171,0)</f>
        <v>0</v>
      </c>
      <c r="BE99" s="89">
        <f>IF(BE97='Inputs  Base0'!$G$123,'CF+EERR  Base0'!$C92*'Inputs  Base0'!$D$171,0)</f>
        <v>0</v>
      </c>
      <c r="BF99" s="89">
        <f>IF(BF97='Inputs  Base0'!$G$123,'CF+EERR  Base0'!$C92*'Inputs  Base0'!$D$171,0)</f>
        <v>0</v>
      </c>
      <c r="BG99" s="89">
        <f>IF(BG97='Inputs  Base0'!$G$123,'CF+EERR  Base0'!$C92*'Inputs  Base0'!$D$171,0)</f>
        <v>0</v>
      </c>
      <c r="BH99" s="89">
        <f>IF(BH97='Inputs  Base0'!$G$123,'CF+EERR  Base0'!$C92*'Inputs  Base0'!$D$171,0)</f>
        <v>0</v>
      </c>
      <c r="BI99" s="89">
        <f>IF(BI97='Inputs  Base0'!$G$123,'CF+EERR  Base0'!$C92*'Inputs  Base0'!$D$171,0)</f>
        <v>0</v>
      </c>
      <c r="BJ99" s="89">
        <f>IF(BJ97='Inputs  Base0'!$G$123,'CF+EERR  Base0'!$C92*'Inputs  Base0'!$D$171,0)</f>
        <v>0</v>
      </c>
      <c r="BK99" s="89">
        <f>IF(BK97='Inputs  Base0'!$G$123,'CF+EERR  Base0'!$C92*'Inputs  Base0'!$D$171,0)</f>
        <v>0</v>
      </c>
      <c r="BL99" s="89">
        <f>IF(BL97='Inputs  Base0'!$G$123,'CF+EERR  Base0'!$C92*'Inputs  Base0'!$D$171,0)</f>
        <v>0</v>
      </c>
      <c r="BM99" s="89">
        <f>IF(BM97='Inputs  Base0'!$G$123,'CF+EERR  Base0'!$C92*'Inputs  Base0'!$D$171,0)</f>
        <v>0</v>
      </c>
      <c r="BN99" s="89">
        <f>IF(BN97='Inputs  Base0'!$G$123,'CF+EERR  Base0'!$C92*'Inputs  Base0'!$D$171,0)</f>
        <v>0</v>
      </c>
      <c r="BO99" s="89">
        <f>IF(BO97='Inputs  Base0'!$G$123,'CF+EERR  Base0'!$C92*'Inputs  Base0'!$D$171,0)</f>
        <v>0</v>
      </c>
      <c r="BP99" s="89">
        <f>IF(BP97='Inputs  Base0'!$G$123,'CF+EERR  Base0'!$C92*'Inputs  Base0'!$D$171,0)</f>
        <v>0</v>
      </c>
      <c r="BQ99" s="89">
        <f>IF(BQ97='Inputs  Base0'!$G$123,'CF+EERR  Base0'!$C92*'Inputs  Base0'!$D$171,0)</f>
        <v>0</v>
      </c>
      <c r="BR99" s="89">
        <f>IF(BR97='Inputs  Base0'!$G$123,'CF+EERR  Base0'!$C92*'Inputs  Base0'!$D$171,0)</f>
        <v>0</v>
      </c>
      <c r="BS99" s="89">
        <f>IF(BS97='Inputs  Base0'!$G$123,'CF+EERR  Base0'!$C92*'Inputs  Base0'!$D$171,0)</f>
        <v>0</v>
      </c>
      <c r="BT99" s="89">
        <f>IF(BT97='Inputs  Base0'!$G$123,'CF+EERR  Base0'!$C92*'Inputs  Base0'!$D$171,0)</f>
        <v>0</v>
      </c>
      <c r="BU99" s="89">
        <f>IF(BU97='Inputs  Base0'!$G$123,'CF+EERR  Base0'!$C92*'Inputs  Base0'!$D$171,0)</f>
        <v>0</v>
      </c>
      <c r="BV99" s="89">
        <f>IF(BV97='Inputs  Base0'!$G$123,'CF+EERR  Base0'!$C92*'Inputs  Base0'!$D$171,0)</f>
        <v>0</v>
      </c>
      <c r="BW99" s="89">
        <f>IF(BW97='Inputs  Base0'!$G$123,'CF+EERR  Base0'!$C92*'Inputs  Base0'!$D$171,0)</f>
        <v>0</v>
      </c>
      <c r="BX99" s="89">
        <f>IF(BX97='Inputs  Base0'!$G$123,'CF+EERR  Base0'!$C92*'Inputs  Base0'!$D$171,0)</f>
        <v>0</v>
      </c>
      <c r="BY99" s="89">
        <f>IF(BY97='Inputs  Base0'!$G$123,'CF+EERR  Base0'!$C92*'Inputs  Base0'!$D$171,0)</f>
        <v>0</v>
      </c>
      <c r="BZ99" s="89">
        <f>IF(BZ97='Inputs  Base0'!$G$123,'CF+EERR  Base0'!$C92*'Inputs  Base0'!$D$171,0)</f>
        <v>0</v>
      </c>
      <c r="CA99" s="89">
        <f>IF(CA97='Inputs  Base0'!$G$123,'CF+EERR  Base0'!$C92*'Inputs  Base0'!$D$171,0)</f>
        <v>0</v>
      </c>
      <c r="CB99" s="89">
        <f>IF(CB97='Inputs  Base0'!$G$123,'CF+EERR  Base0'!$C92*'Inputs  Base0'!$D$171,0)</f>
        <v>0</v>
      </c>
      <c r="CC99" s="89">
        <f>IF(CC97='Inputs  Base0'!$G$123,'CF+EERR  Base0'!$C92*'Inputs  Base0'!$D$171,0)</f>
        <v>0</v>
      </c>
      <c r="CD99" s="89">
        <f>IF(CD97='Inputs  Base0'!$G$123,'CF+EERR  Base0'!$C92*'Inputs  Base0'!$D$171,0)</f>
        <v>0</v>
      </c>
      <c r="CE99" s="89">
        <f>IF(CE97='Inputs  Base0'!$G$123,'CF+EERR  Base0'!$C92*'Inputs  Base0'!$D$171,0)</f>
        <v>0</v>
      </c>
      <c r="CF99" s="89">
        <f>IF(CF97='Inputs  Base0'!$G$123,'CF+EERR  Base0'!$C92*'Inputs  Base0'!$D$171,0)</f>
        <v>0</v>
      </c>
      <c r="CG99" s="89">
        <f>IF(CG97='Inputs  Base0'!$G$123,'CF+EERR  Base0'!$C92*'Inputs  Base0'!$D$171,0)</f>
        <v>0</v>
      </c>
      <c r="CH99" s="89">
        <f>IF(CH97='Inputs  Base0'!$G$123,'CF+EERR  Base0'!$C92*'Inputs  Base0'!$D$171,0)</f>
        <v>0</v>
      </c>
      <c r="CI99" s="89">
        <f>IF(CI97='Inputs  Base0'!$G$123,'CF+EERR  Base0'!$C92*'Inputs  Base0'!$D$171,0)</f>
        <v>0</v>
      </c>
      <c r="CJ99" s="89">
        <f>IF(CJ97='Inputs  Base0'!$G$123,'CF+EERR  Base0'!$C92*'Inputs  Base0'!$D$171,0)</f>
        <v>0</v>
      </c>
      <c r="CK99" s="89">
        <f>IF(CK97='Inputs  Base0'!$G$123,'CF+EERR  Base0'!$C92*'Inputs  Base0'!$D$171,0)</f>
        <v>0</v>
      </c>
      <c r="CL99" s="89">
        <f>IF(CL97='Inputs  Base0'!$G$123,'CF+EERR  Base0'!$C92*'Inputs  Base0'!$D$171,0)</f>
        <v>0</v>
      </c>
      <c r="CM99" s="89">
        <f>IF(CM97='Inputs  Base0'!$G$123,'CF+EERR  Base0'!$C92*'Inputs  Base0'!$D$171,0)</f>
        <v>0</v>
      </c>
      <c r="CN99" s="89">
        <f>IF(CN97='Inputs  Base0'!$G$123,'CF+EERR  Base0'!$C92*'Inputs  Base0'!$D$171,0)</f>
        <v>0</v>
      </c>
      <c r="CO99" s="89">
        <f>IF(CO97='Inputs  Base0'!$G$123,'CF+EERR  Base0'!$C92*'Inputs  Base0'!$D$171,0)</f>
        <v>0</v>
      </c>
      <c r="CP99" s="89">
        <f>IF(CP97='Inputs  Base0'!$G$123,'CF+EERR  Base0'!$C92*'Inputs  Base0'!$D$171,0)</f>
        <v>0</v>
      </c>
      <c r="CQ99" s="89">
        <f>IF(CQ97='Inputs  Base0'!$G$123,'CF+EERR  Base0'!$C92*'Inputs  Base0'!$D$171,0)</f>
        <v>0</v>
      </c>
      <c r="CR99" s="89">
        <f>IF(CR97='Inputs  Base0'!$G$123,'CF+EERR  Base0'!$C92*'Inputs  Base0'!$D$171,0)</f>
        <v>0</v>
      </c>
      <c r="CS99" s="89">
        <f>IF(CS97='Inputs  Base0'!$G$123,'CF+EERR  Base0'!$C92*'Inputs  Base0'!$D$171,0)</f>
        <v>0</v>
      </c>
      <c r="CT99" s="89">
        <f>IF(CT97='Inputs  Base0'!$G$123,'CF+EERR  Base0'!$C92*'Inputs  Base0'!$D$171,0)</f>
        <v>0</v>
      </c>
      <c r="CU99" s="89">
        <f>IF(CU97='Inputs  Base0'!$G$123,'CF+EERR  Base0'!$C92*'Inputs  Base0'!$D$171,0)</f>
        <v>0</v>
      </c>
      <c r="CV99" s="89">
        <f>IF(CV97='Inputs  Base0'!$G$123,'CF+EERR  Base0'!$C92*'Inputs  Base0'!$D$171,0)</f>
        <v>0</v>
      </c>
      <c r="CW99" s="89">
        <f>IF(CW97='Inputs  Base0'!$G$123,'CF+EERR  Base0'!$C92*'Inputs  Base0'!$D$171,0)</f>
        <v>0</v>
      </c>
      <c r="CX99" s="89">
        <f>IF(CX97='Inputs  Base0'!$G$123,'CF+EERR  Base0'!$C92*'Inputs  Base0'!$D$171,0)</f>
        <v>0</v>
      </c>
      <c r="CY99" s="89">
        <f>IF(CY97='Inputs  Base0'!$G$123,'CF+EERR  Base0'!$C92*'Inputs  Base0'!$D$171,0)</f>
        <v>0</v>
      </c>
      <c r="CZ99" s="89">
        <f>IF(CZ97='Inputs  Base0'!$G$123,'CF+EERR  Base0'!$C92*'Inputs  Base0'!$D$171,0)</f>
        <v>0</v>
      </c>
      <c r="DA99" s="89">
        <f>IF(DA97='Inputs  Base0'!$G$123,'CF+EERR  Base0'!$C92*'Inputs  Base0'!$D$171,0)</f>
        <v>0</v>
      </c>
      <c r="DB99" s="89">
        <f>IF(DB97='Inputs  Base0'!$G$123,'CF+EERR  Base0'!$C92*'Inputs  Base0'!$D$171,0)</f>
        <v>0</v>
      </c>
      <c r="DC99" s="89">
        <f>IF(DC97='Inputs  Base0'!$G$123,'CF+EERR  Base0'!$C92*'Inputs  Base0'!$D$171,0)</f>
        <v>0</v>
      </c>
      <c r="DD99" s="89">
        <f>IF(DD97='Inputs  Base0'!$G$123,'CF+EERR  Base0'!$C92*'Inputs  Base0'!$D$171,0)</f>
        <v>0</v>
      </c>
      <c r="DE99" s="89">
        <f>IF(DE97='Inputs  Base0'!$G$123,'CF+EERR  Base0'!$C92*'Inputs  Base0'!$D$171,0)</f>
        <v>0</v>
      </c>
      <c r="DF99" s="89">
        <f>IF(DF97='Inputs  Base0'!$G$123,'CF+EERR  Base0'!$C92*'Inputs  Base0'!$D$171,0)</f>
        <v>0</v>
      </c>
      <c r="DG99" s="89">
        <f>IF(DG97='Inputs  Base0'!$G$123,'CF+EERR  Base0'!$C92*'Inputs  Base0'!$D$171,0)</f>
        <v>0</v>
      </c>
      <c r="DH99" s="89">
        <f>IF(DH97='Inputs  Base0'!$G$123,'CF+EERR  Base0'!$C92*'Inputs  Base0'!$D$171,0)</f>
        <v>0</v>
      </c>
      <c r="DI99" s="89">
        <f>IF(DI97='Inputs  Base0'!$G$123,'CF+EERR  Base0'!$C92*'Inputs  Base0'!$D$171,0)</f>
        <v>0</v>
      </c>
      <c r="DJ99" s="89">
        <f>IF(DJ97='Inputs  Base0'!$G$123,'CF+EERR  Base0'!$C92*'Inputs  Base0'!$D$171,0)</f>
        <v>0</v>
      </c>
      <c r="DK99" s="89">
        <f>IF(DK97='Inputs  Base0'!$G$123,'CF+EERR  Base0'!$C92*'Inputs  Base0'!$D$171,0)</f>
        <v>0</v>
      </c>
      <c r="DL99" s="89">
        <f>IF(DL97='Inputs  Base0'!$G$123,'CF+EERR  Base0'!$C92*'Inputs  Base0'!$D$171,0)</f>
        <v>0</v>
      </c>
      <c r="DM99" s="89">
        <f>IF(DM97='Inputs  Base0'!$G$123,'CF+EERR  Base0'!$C92*'Inputs  Base0'!$D$171,0)</f>
        <v>0</v>
      </c>
      <c r="DN99" s="89">
        <f>IF(DN97='Inputs  Base0'!$G$123,'CF+EERR  Base0'!$C92*'Inputs  Base0'!$D$171,0)</f>
        <v>0</v>
      </c>
      <c r="DO99" s="89">
        <f>IF(DO97='Inputs  Base0'!$G$123,'CF+EERR  Base0'!$C92*'Inputs  Base0'!$D$171,0)</f>
        <v>0</v>
      </c>
      <c r="DP99" s="89">
        <f>IF(DP97='Inputs  Base0'!$G$123,'CF+EERR  Base0'!$C92*'Inputs  Base0'!$D$171,0)</f>
        <v>0</v>
      </c>
    </row>
    <row r="100" spans="1:120" s="189" customFormat="1" ht="14.25" hidden="1" outlineLevel="1">
      <c r="B100" s="262" t="str">
        <f>CONCATENATE('Inputs  Base0'!$A$367,'Inputs  Base0'!$B$123)</f>
        <v>financiamiento hipotecario $ - Cocheras PLAN CDO+RENTA</v>
      </c>
      <c r="C100" s="263">
        <f t="shared" ca="1" si="34"/>
        <v>0</v>
      </c>
      <c r="D100" s="264"/>
      <c r="E100" s="264"/>
      <c r="F100" s="264"/>
      <c r="G100" s="264"/>
      <c r="H100" s="264"/>
      <c r="I100" s="264"/>
      <c r="J100" s="264"/>
      <c r="K100" s="264"/>
      <c r="L100" s="264"/>
      <c r="M100" s="264"/>
      <c r="N100" s="264"/>
      <c r="O100" s="264"/>
      <c r="P100" s="264"/>
      <c r="Q100" s="264"/>
      <c r="R100" s="264"/>
      <c r="S100" s="264"/>
      <c r="T100" s="264"/>
      <c r="U100" s="264"/>
      <c r="V100" s="264"/>
      <c r="W100" s="264"/>
      <c r="X100" s="264"/>
      <c r="Y100" s="264"/>
      <c r="Z100" s="264"/>
      <c r="AA100" s="264"/>
      <c r="AB100" s="264"/>
      <c r="AC100" s="265">
        <f ca="1">+SUM(OFFSET(AB97,0,0,1,-MIN('Inputs  Base0'!$D$174,AC$2)))*(IF($C$97=0,0,-PMT('Inputs  Base0'!$D$175/12,'Inputs  Base0'!$D$174,$C$92/$C$97*'Inputs  Base0'!$D$173)))</f>
        <v>0</v>
      </c>
      <c r="AD100" s="265">
        <f ca="1">+SUM(OFFSET(AC97,0,0,1,-MIN('Inputs  Base0'!$D$174,AD$2)))*(IF($C$97=0,0,-PMT('Inputs  Base0'!$D$175/12,'Inputs  Base0'!$D$174,$C$92/$C$97*'Inputs  Base0'!$D$173)))</f>
        <v>0</v>
      </c>
      <c r="AE100" s="265">
        <f ca="1">+SUM(OFFSET(AD97,0,0,1,-MIN('Inputs  Base0'!$D$174,AE$2)))*(IF($C$97=0,0,-PMT('Inputs  Base0'!$D$175/12,'Inputs  Base0'!$D$174,$C$92/$C$97*'Inputs  Base0'!$D$173)))</f>
        <v>0</v>
      </c>
      <c r="AF100" s="265">
        <f ca="1">+SUM(OFFSET(AE97,0,0,1,-MIN('Inputs  Base0'!$D$174,AF$2)))*(IF($C$97=0,0,-PMT('Inputs  Base0'!$D$175/12,'Inputs  Base0'!$D$174,$C$92/$C$97*'Inputs  Base0'!$D$173)))</f>
        <v>0</v>
      </c>
      <c r="AG100" s="265">
        <f ca="1">+SUM(OFFSET(AF97,0,0,1,-MIN('Inputs  Base0'!$D$174,AG$2)))*(IF($C$97=0,0,-PMT('Inputs  Base0'!$D$175/12,'Inputs  Base0'!$D$174,$C$92/$C$97*'Inputs  Base0'!$D$173)))</f>
        <v>0</v>
      </c>
      <c r="AH100" s="265">
        <f ca="1">+SUM(OFFSET(AG97,0,0,1,-MIN('Inputs  Base0'!$D$174,AH$2)))*(IF($C$97=0,0,-PMT('Inputs  Base0'!$D$175/12,'Inputs  Base0'!$D$174,$C$92/$C$97*'Inputs  Base0'!$D$173)))</f>
        <v>0</v>
      </c>
      <c r="AI100" s="265">
        <f ca="1">+SUM(OFFSET(AH97,0,0,1,-MIN('Inputs  Base0'!$D$174,AI$2)))*(IF($C$97=0,0,-PMT('Inputs  Base0'!$D$175/12,'Inputs  Base0'!$D$174,$C$92/$C$97*'Inputs  Base0'!$D$173)))</f>
        <v>0</v>
      </c>
      <c r="AJ100" s="265">
        <f ca="1">+SUM(OFFSET(AI97,0,0,1,-MIN('Inputs  Base0'!$D$174,AJ$2)))*(IF($C$97=0,0,-PMT('Inputs  Base0'!$D$175/12,'Inputs  Base0'!$D$174,$C$92/$C$97*'Inputs  Base0'!$D$173)))</f>
        <v>0</v>
      </c>
      <c r="AK100" s="265">
        <f ca="1">+SUM(OFFSET(AJ97,0,0,1,-MIN('Inputs  Base0'!$D$174,AK$2)))*(IF($C$97=0,0,-PMT('Inputs  Base0'!$D$175/12,'Inputs  Base0'!$D$174,$C$92/$C$97*'Inputs  Base0'!$D$173)))</f>
        <v>0</v>
      </c>
      <c r="AL100" s="265">
        <f ca="1">+SUM(OFFSET(AK97,0,0,1,-MIN('Inputs  Base0'!$D$174,AL$2)))*(IF($C$97=0,0,-PMT('Inputs  Base0'!$D$175/12,'Inputs  Base0'!$D$174,$C$92/$C$97*'Inputs  Base0'!$D$173)))</f>
        <v>0</v>
      </c>
      <c r="AM100" s="265">
        <f ca="1">+SUM(OFFSET(AL97,0,0,1,-MIN('Inputs  Base0'!$D$174,AM$2)))*(IF($C$97=0,0,-PMT('Inputs  Base0'!$D$175/12,'Inputs  Base0'!$D$174,$C$92/$C$97*'Inputs  Base0'!$D$173)))</f>
        <v>0</v>
      </c>
      <c r="AN100" s="265">
        <f ca="1">+SUM(OFFSET(AM97,0,0,1,-MIN('Inputs  Base0'!$D$174,AN$2)))*(IF($C$97=0,0,-PMT('Inputs  Base0'!$D$175/12,'Inputs  Base0'!$D$174,$C$92/$C$97*'Inputs  Base0'!$D$173)))</f>
        <v>0</v>
      </c>
      <c r="AO100" s="265">
        <f ca="1">+SUM(OFFSET(AN97,0,0,1,-MIN('Inputs  Base0'!$D$174,AO$2)))*(IF($C$97=0,0,-PMT('Inputs  Base0'!$D$175/12,'Inputs  Base0'!$D$174,$C$92/$C$97*'Inputs  Base0'!$D$173)))</f>
        <v>0</v>
      </c>
      <c r="AP100" s="265">
        <f ca="1">+SUM(OFFSET(AO97,0,0,1,-MIN('Inputs  Base0'!$D$174,AP$2)))*(IF($C$97=0,0,-PMT('Inputs  Base0'!$D$175/12,'Inputs  Base0'!$D$174,$C$92/$C$97*'Inputs  Base0'!$D$173)))</f>
        <v>0</v>
      </c>
      <c r="AQ100" s="265">
        <f ca="1">+SUM(OFFSET(AP97,0,0,1,-MIN('Inputs  Base0'!$D$174,AQ$2)))*(IF($C$97=0,0,-PMT('Inputs  Base0'!$D$175/12,'Inputs  Base0'!$D$174,$C$92/$C$97*'Inputs  Base0'!$D$173)))</f>
        <v>0</v>
      </c>
      <c r="AR100" s="265">
        <f ca="1">+SUM(OFFSET(AQ97,0,0,1,-MIN('Inputs  Base0'!$D$174,AR$2)))*(IF($C$97=0,0,-PMT('Inputs  Base0'!$D$175/12,'Inputs  Base0'!$D$174,$C$92/$C$97*'Inputs  Base0'!$D$173)))</f>
        <v>0</v>
      </c>
      <c r="AS100" s="265">
        <f ca="1">+SUM(OFFSET(AR97,0,0,1,-MIN('Inputs  Base0'!$D$174,AS$2)))*(IF($C$97=0,0,-PMT('Inputs  Base0'!$D$175/12,'Inputs  Base0'!$D$174,$C$92/$C$97*'Inputs  Base0'!$D$173)))</f>
        <v>0</v>
      </c>
      <c r="AT100" s="265">
        <f ca="1">+SUM(OFFSET(AS97,0,0,1,-MIN('Inputs  Base0'!$D$174,AT$2)))*(IF($C$97=0,0,-PMT('Inputs  Base0'!$D$175/12,'Inputs  Base0'!$D$174,$C$92/$C$97*'Inputs  Base0'!$D$173)))</f>
        <v>0</v>
      </c>
      <c r="AU100" s="265">
        <f ca="1">+SUM(OFFSET(AT97,0,0,1,-MIN('Inputs  Base0'!$D$174,AU$2)))*(IF($C$97=0,0,-PMT('Inputs  Base0'!$D$175/12,'Inputs  Base0'!$D$174,$C$92/$C$97*'Inputs  Base0'!$D$173)))</f>
        <v>0</v>
      </c>
      <c r="AV100" s="265">
        <f ca="1">+SUM(OFFSET(AU97,0,0,1,-MIN('Inputs  Base0'!$D$174,AV$2)))*(IF($C$97=0,0,-PMT('Inputs  Base0'!$D$175/12,'Inputs  Base0'!$D$174,$C$92/$C$97*'Inputs  Base0'!$D$173)))</f>
        <v>0</v>
      </c>
      <c r="AW100" s="265">
        <f ca="1">+SUM(OFFSET(AV97,0,0,1,-MIN('Inputs  Base0'!$D$174,AW$2)))*(IF($C$97=0,0,-PMT('Inputs  Base0'!$D$175/12,'Inputs  Base0'!$D$174,$C$92/$C$97*'Inputs  Base0'!$D$173)))</f>
        <v>0</v>
      </c>
      <c r="AX100" s="265">
        <f ca="1">+SUM(OFFSET(AW97,0,0,1,-MIN('Inputs  Base0'!$D$174,AX$2)))*(IF($C$97=0,0,-PMT('Inputs  Base0'!$D$175/12,'Inputs  Base0'!$D$174,$C$92/$C$97*'Inputs  Base0'!$D$173)))</f>
        <v>0</v>
      </c>
      <c r="AY100" s="265">
        <f ca="1">+SUM(OFFSET(AX97,0,0,1,-MIN('Inputs  Base0'!$D$174,AY$2)))*(IF($C$97=0,0,-PMT('Inputs  Base0'!$D$175/12,'Inputs  Base0'!$D$174,$C$92/$C$97*'Inputs  Base0'!$D$173)))</f>
        <v>0</v>
      </c>
      <c r="AZ100" s="265">
        <f ca="1">+SUM(OFFSET(AY97,0,0,1,-MIN('Inputs  Base0'!$D$174,AZ$2)))*(IF($C$97=0,0,-PMT('Inputs  Base0'!$D$175/12,'Inputs  Base0'!$D$174,$C$92/$C$97*'Inputs  Base0'!$D$173)))</f>
        <v>0</v>
      </c>
      <c r="BA100" s="265">
        <f ca="1">+SUM(OFFSET(AZ97,0,0,1,-MIN('Inputs  Base0'!$D$174,BA$2)))*(IF($C$97=0,0,-PMT('Inputs  Base0'!$D$175/12,'Inputs  Base0'!$D$174,$C$92/$C$97*'Inputs  Base0'!$D$173)))</f>
        <v>0</v>
      </c>
      <c r="BB100" s="265">
        <f ca="1">+SUM(OFFSET(BA97,0,0,1,-MIN('Inputs  Base0'!$D$174,BB$2)))*(IF($C$97=0,0,-PMT('Inputs  Base0'!$D$175/12,'Inputs  Base0'!$D$174,$C$92/$C$97*'Inputs  Base0'!$D$173)))</f>
        <v>0</v>
      </c>
      <c r="BC100" s="265">
        <f ca="1">+SUM(OFFSET(BB97,0,0,1,-MIN('Inputs  Base0'!$D$174,BC$2)))*(IF($C$97=0,0,-PMT('Inputs  Base0'!$D$175/12,'Inputs  Base0'!$D$174,$C$92/$C$97*'Inputs  Base0'!$D$173)))</f>
        <v>0</v>
      </c>
      <c r="BD100" s="265">
        <f ca="1">+SUM(OFFSET(BC97,0,0,1,-MIN('Inputs  Base0'!$D$174,BD$2)))*(IF($C$97=0,0,-PMT('Inputs  Base0'!$D$175/12,'Inputs  Base0'!$D$174,$C$92/$C$97*'Inputs  Base0'!$D$173)))</f>
        <v>0</v>
      </c>
      <c r="BE100" s="265">
        <f ca="1">+SUM(OFFSET(BD97,0,0,1,-MIN('Inputs  Base0'!$D$174,BE$2)))*(IF($C$97=0,0,-PMT('Inputs  Base0'!$D$175/12,'Inputs  Base0'!$D$174,$C$92/$C$97*'Inputs  Base0'!$D$173)))</f>
        <v>0</v>
      </c>
      <c r="BF100" s="265">
        <f ca="1">+SUM(OFFSET(BE97,0,0,1,-MIN('Inputs  Base0'!$D$174,BF$2)))*(IF($C$97=0,0,-PMT('Inputs  Base0'!$D$175/12,'Inputs  Base0'!$D$174,$C$92/$C$97*'Inputs  Base0'!$D$173)))</f>
        <v>0</v>
      </c>
      <c r="BG100" s="265">
        <f ca="1">+SUM(OFFSET(BF97,0,0,1,-MIN('Inputs  Base0'!$D$174,BG$2)))*(IF($C$97=0,0,-PMT('Inputs  Base0'!$D$175/12,'Inputs  Base0'!$D$174,$C$92/$C$97*'Inputs  Base0'!$D$173)))</f>
        <v>0</v>
      </c>
      <c r="BH100" s="265">
        <f ca="1">+SUM(OFFSET(BG97,0,0,1,-MIN('Inputs  Base0'!$D$174,BH$2)))*(IF($C$97=0,0,-PMT('Inputs  Base0'!$D$175/12,'Inputs  Base0'!$D$174,$C$92/$C$97*'Inputs  Base0'!$D$173)))</f>
        <v>0</v>
      </c>
      <c r="BI100" s="265">
        <f ca="1">+SUM(OFFSET(BH97,0,0,1,-MIN('Inputs  Base0'!$D$174,BI$2)))*(IF($C$97=0,0,-PMT('Inputs  Base0'!$D$175/12,'Inputs  Base0'!$D$174,$C$92/$C$97*'Inputs  Base0'!$D$173)))</f>
        <v>0</v>
      </c>
      <c r="BJ100" s="265">
        <f ca="1">+SUM(OFFSET(BI97,0,0,1,-MIN('Inputs  Base0'!$D$174,BJ$2)))*(IF($C$97=0,0,-PMT('Inputs  Base0'!$D$175/12,'Inputs  Base0'!$D$174,$C$92/$C$97*'Inputs  Base0'!$D$173)))</f>
        <v>0</v>
      </c>
      <c r="BK100" s="265">
        <f ca="1">+SUM(OFFSET(BJ97,0,0,1,-MIN('Inputs  Base0'!$D$174,BK$2)))*(IF($C$97=0,0,-PMT('Inputs  Base0'!$D$175/12,'Inputs  Base0'!$D$174,$C$92/$C$97*'Inputs  Base0'!$D$173)))</f>
        <v>0</v>
      </c>
      <c r="BL100" s="265">
        <f ca="1">+SUM(OFFSET(BK97,0,0,1,-MIN('Inputs  Base0'!$D$174,BL$2)))*(IF($C$97=0,0,-PMT('Inputs  Base0'!$D$175/12,'Inputs  Base0'!$D$174,$C$92/$C$97*'Inputs  Base0'!$D$173)))</f>
        <v>0</v>
      </c>
      <c r="BM100" s="265">
        <f ca="1">+SUM(OFFSET(BL97,0,0,1,-MIN('Inputs  Base0'!$D$174,BM$2)))*(IF($C$97=0,0,-PMT('Inputs  Base0'!$D$175/12,'Inputs  Base0'!$D$174,$C$92/$C$97*'Inputs  Base0'!$D$173)))</f>
        <v>0</v>
      </c>
      <c r="BN100" s="265">
        <f ca="1">+SUM(OFFSET(BM97,0,0,1,-MIN('Inputs  Base0'!$D$174,BN$2)))*(IF($C$97=0,0,-PMT('Inputs  Base0'!$D$175/12,'Inputs  Base0'!$D$174,$C$92/$C$97*'Inputs  Base0'!$D$173)))</f>
        <v>0</v>
      </c>
      <c r="BO100" s="265">
        <f ca="1">+SUM(OFFSET(BN97,0,0,1,-MIN('Inputs  Base0'!$D$174,BO$2)))*(IF($C$97=0,0,-PMT('Inputs  Base0'!$D$175/12,'Inputs  Base0'!$D$174,$C$92/$C$97*'Inputs  Base0'!$D$173)))</f>
        <v>0</v>
      </c>
      <c r="BP100" s="265">
        <f ca="1">+SUM(OFFSET(BO97,0,0,1,-MIN('Inputs  Base0'!$D$174,BP$2)))*(IF($C$97=0,0,-PMT('Inputs  Base0'!$D$175/12,'Inputs  Base0'!$D$174,$C$92/$C$97*'Inputs  Base0'!$D$173)))</f>
        <v>0</v>
      </c>
      <c r="BQ100" s="265">
        <f ca="1">+SUM(OFFSET(BP97,0,0,1,-MIN('Inputs  Base0'!$D$174,BQ$2)))*(IF($C$97=0,0,-PMT('Inputs  Base0'!$D$175/12,'Inputs  Base0'!$D$174,$C$92/$C$97*'Inputs  Base0'!$D$173)))</f>
        <v>0</v>
      </c>
      <c r="BR100" s="265">
        <f ca="1">+SUM(OFFSET(BQ97,0,0,1,-MIN('Inputs  Base0'!$D$174,BR$2)))*(IF($C$97=0,0,-PMT('Inputs  Base0'!$D$175/12,'Inputs  Base0'!$D$174,$C$92/$C$97*'Inputs  Base0'!$D$173)))</f>
        <v>0</v>
      </c>
      <c r="BS100" s="265">
        <f ca="1">+SUM(OFFSET(BR97,0,0,1,-MIN('Inputs  Base0'!$D$174,BS$2)))*(IF($C$97=0,0,-PMT('Inputs  Base0'!$D$175/12,'Inputs  Base0'!$D$174,$C$92/$C$97*'Inputs  Base0'!$D$173)))</f>
        <v>0</v>
      </c>
      <c r="BT100" s="265">
        <f ca="1">+SUM(OFFSET(BS97,0,0,1,-MIN('Inputs  Base0'!$D$174,BT$2)))*(IF($C$97=0,0,-PMT('Inputs  Base0'!$D$175/12,'Inputs  Base0'!$D$174,$C$92/$C$97*'Inputs  Base0'!$D$173)))</f>
        <v>0</v>
      </c>
      <c r="BU100" s="265">
        <f ca="1">+SUM(OFFSET(BT97,0,0,1,-MIN('Inputs  Base0'!$D$174,BU$2)))*(IF($C$97=0,0,-PMT('Inputs  Base0'!$D$175/12,'Inputs  Base0'!$D$174,$C$92/$C$97*'Inputs  Base0'!$D$173)))</f>
        <v>0</v>
      </c>
      <c r="BV100" s="265">
        <f ca="1">+SUM(OFFSET(BU97,0,0,1,-MIN('Inputs  Base0'!$D$174,BV$2)))*(IF($C$97=0,0,-PMT('Inputs  Base0'!$D$175/12,'Inputs  Base0'!$D$174,$C$92/$C$97*'Inputs  Base0'!$D$173)))</f>
        <v>0</v>
      </c>
      <c r="BW100" s="265">
        <f ca="1">+SUM(OFFSET(BV97,0,0,1,-MIN('Inputs  Base0'!$D$174,BW$2)))*(IF($C$97=0,0,-PMT('Inputs  Base0'!$D$175/12,'Inputs  Base0'!$D$174,$C$92/$C$97*'Inputs  Base0'!$D$173)))</f>
        <v>0</v>
      </c>
      <c r="BX100" s="265">
        <f ca="1">+SUM(OFFSET(BW97,0,0,1,-MIN('Inputs  Base0'!$D$174,BX$2)))*(IF($C$97=0,0,-PMT('Inputs  Base0'!$D$175/12,'Inputs  Base0'!$D$174,$C$92/$C$97*'Inputs  Base0'!$D$173)))</f>
        <v>0</v>
      </c>
      <c r="BY100" s="265">
        <f ca="1">+SUM(OFFSET(BX97,0,0,1,-MIN('Inputs  Base0'!$D$174,BY$2)))*(IF($C$97=0,0,-PMT('Inputs  Base0'!$D$175/12,'Inputs  Base0'!$D$174,$C$92/$C$97*'Inputs  Base0'!$D$173)))</f>
        <v>0</v>
      </c>
      <c r="BZ100" s="265">
        <f ca="1">+SUM(OFFSET(BY97,0,0,1,-MIN('Inputs  Base0'!$D$174,BZ$2)))*(IF($C$97=0,0,-PMT('Inputs  Base0'!$D$175/12,'Inputs  Base0'!$D$174,$C$92/$C$97*'Inputs  Base0'!$D$173)))</f>
        <v>0</v>
      </c>
      <c r="CA100" s="265">
        <f ca="1">+SUM(OFFSET(BZ97,0,0,1,-MIN('Inputs  Base0'!$D$174,CA$2)))*(IF($C$97=0,0,-PMT('Inputs  Base0'!$D$175/12,'Inputs  Base0'!$D$174,$C$92/$C$97*'Inputs  Base0'!$D$173)))</f>
        <v>0</v>
      </c>
      <c r="CB100" s="265">
        <f ca="1">+SUM(OFFSET(CA97,0,0,1,-MIN('Inputs  Base0'!$D$174,CB$2)))*(IF($C$97=0,0,-PMT('Inputs  Base0'!$D$175/12,'Inputs  Base0'!$D$174,$C$92/$C$97*'Inputs  Base0'!$D$173)))</f>
        <v>0</v>
      </c>
      <c r="CC100" s="265">
        <f ca="1">+SUM(OFFSET(CB97,0,0,1,-MIN('Inputs  Base0'!$D$174,CC$2)))*(IF($C$97=0,0,-PMT('Inputs  Base0'!$D$175/12,'Inputs  Base0'!$D$174,$C$92/$C$97*'Inputs  Base0'!$D$173)))</f>
        <v>0</v>
      </c>
      <c r="CD100" s="265">
        <f ca="1">+SUM(OFFSET(CC97,0,0,1,-MIN('Inputs  Base0'!$D$174,CD$2)))*(IF($C$97=0,0,-PMT('Inputs  Base0'!$D$175/12,'Inputs  Base0'!$D$174,$C$92/$C$97*'Inputs  Base0'!$D$173)))</f>
        <v>0</v>
      </c>
      <c r="CE100" s="265">
        <f ca="1">+SUM(OFFSET(CD97,0,0,1,-MIN('Inputs  Base0'!$D$174,CE$2)))*(IF($C$97=0,0,-PMT('Inputs  Base0'!$D$175/12,'Inputs  Base0'!$D$174,$C$92/$C$97*'Inputs  Base0'!$D$173)))</f>
        <v>0</v>
      </c>
      <c r="CF100" s="265">
        <f ca="1">+SUM(OFFSET(CE97,0,0,1,-MIN('Inputs  Base0'!$D$174,CF$2)))*(IF($C$97=0,0,-PMT('Inputs  Base0'!$D$175/12,'Inputs  Base0'!$D$174,$C$92/$C$97*'Inputs  Base0'!$D$173)))</f>
        <v>0</v>
      </c>
      <c r="CG100" s="265">
        <f ca="1">+SUM(OFFSET(CF97,0,0,1,-MIN('Inputs  Base0'!$D$174,CG$2)))*(IF($C$97=0,0,-PMT('Inputs  Base0'!$D$175/12,'Inputs  Base0'!$D$174,$C$92/$C$97*'Inputs  Base0'!$D$173)))</f>
        <v>0</v>
      </c>
      <c r="CH100" s="265">
        <f ca="1">+SUM(OFFSET(CG97,0,0,1,-MIN('Inputs  Base0'!$D$174,CH$2)))*(IF($C$97=0,0,-PMT('Inputs  Base0'!$D$175/12,'Inputs  Base0'!$D$174,$C$92/$C$97*'Inputs  Base0'!$D$173)))</f>
        <v>0</v>
      </c>
      <c r="CI100" s="265">
        <f ca="1">+SUM(OFFSET(CH97,0,0,1,-MIN('Inputs  Base0'!$D$174,CI$2)))*(IF($C$97=0,0,-PMT('Inputs  Base0'!$D$175/12,'Inputs  Base0'!$D$174,$C$92/$C$97*'Inputs  Base0'!$D$173)))</f>
        <v>0</v>
      </c>
      <c r="CJ100" s="265">
        <f ca="1">+SUM(OFFSET(CI97,0,0,1,-MIN('Inputs  Base0'!$D$174,CJ$2)))*(IF($C$97=0,0,-PMT('Inputs  Base0'!$D$175/12,'Inputs  Base0'!$D$174,$C$92/$C$97*'Inputs  Base0'!$D$173)))</f>
        <v>0</v>
      </c>
      <c r="CK100" s="265">
        <f ca="1">+SUM(OFFSET(CJ97,0,0,1,-MIN('Inputs  Base0'!$D$174,CK$2)))*(IF($C$97=0,0,-PMT('Inputs  Base0'!$D$175/12,'Inputs  Base0'!$D$174,$C$92/$C$97*'Inputs  Base0'!$D$173)))</f>
        <v>0</v>
      </c>
      <c r="CL100" s="265">
        <f ca="1">+SUM(OFFSET(CK97,0,0,1,-MIN('Inputs  Base0'!$D$174,CL$2)))*(IF($C$97=0,0,-PMT('Inputs  Base0'!$D$175/12,'Inputs  Base0'!$D$174,$C$92/$C$97*'Inputs  Base0'!$D$173)))</f>
        <v>0</v>
      </c>
      <c r="CM100" s="265">
        <f ca="1">+SUM(OFFSET(CL97,0,0,1,-MIN('Inputs  Base0'!$D$174,CM$2)))*(IF($C$97=0,0,-PMT('Inputs  Base0'!$D$175/12,'Inputs  Base0'!$D$174,$C$92/$C$97*'Inputs  Base0'!$D$173)))</f>
        <v>0</v>
      </c>
      <c r="CN100" s="265">
        <f ca="1">+SUM(OFFSET(CM97,0,0,1,-MIN('Inputs  Base0'!$D$174,CN$2)))*(IF($C$97=0,0,-PMT('Inputs  Base0'!$D$175/12,'Inputs  Base0'!$D$174,$C$92/$C$97*'Inputs  Base0'!$D$173)))</f>
        <v>0</v>
      </c>
      <c r="CO100" s="265">
        <f ca="1">+SUM(OFFSET(CN97,0,0,1,-MIN('Inputs  Base0'!$D$174,CO$2)))*(IF($C$97=0,0,-PMT('Inputs  Base0'!$D$175/12,'Inputs  Base0'!$D$174,$C$92/$C$97*'Inputs  Base0'!$D$173)))</f>
        <v>0</v>
      </c>
      <c r="CP100" s="265">
        <f ca="1">+SUM(OFFSET(CO97,0,0,1,-MIN('Inputs  Base0'!$D$174,CP$2)))*(IF($C$97=0,0,-PMT('Inputs  Base0'!$D$175/12,'Inputs  Base0'!$D$174,$C$92/$C$97*'Inputs  Base0'!$D$173)))</f>
        <v>0</v>
      </c>
      <c r="CQ100" s="265">
        <f ca="1">+SUM(OFFSET(CP97,0,0,1,-MIN('Inputs  Base0'!$D$174,CQ$2)))*(IF($C$97=0,0,-PMT('Inputs  Base0'!$D$175/12,'Inputs  Base0'!$D$174,$C$92/$C$97*'Inputs  Base0'!$D$173)))</f>
        <v>0</v>
      </c>
      <c r="CR100" s="265">
        <f ca="1">+SUM(OFFSET(CQ97,0,0,1,-MIN('Inputs  Base0'!$D$174,CR$2)))*(IF($C$97=0,0,-PMT('Inputs  Base0'!$D$175/12,'Inputs  Base0'!$D$174,$C$92/$C$97*'Inputs  Base0'!$D$173)))</f>
        <v>0</v>
      </c>
      <c r="CS100" s="265">
        <f ca="1">+SUM(OFFSET(CR97,0,0,1,-MIN('Inputs  Base0'!$D$174,CS$2)))*(IF($C$97=0,0,-PMT('Inputs  Base0'!$D$175/12,'Inputs  Base0'!$D$174,$C$92/$C$97*'Inputs  Base0'!$D$173)))</f>
        <v>0</v>
      </c>
      <c r="CT100" s="265">
        <f ca="1">+SUM(OFFSET(CS97,0,0,1,-MIN('Inputs  Base0'!$D$174,CT$2)))*(IF($C$97=0,0,-PMT('Inputs  Base0'!$D$175/12,'Inputs  Base0'!$D$174,$C$92/$C$97*'Inputs  Base0'!$D$173)))</f>
        <v>0</v>
      </c>
      <c r="CU100" s="265">
        <f ca="1">+SUM(OFFSET(CT97,0,0,1,-MIN('Inputs  Base0'!$D$174,CU$2)))*(IF($C$97=0,0,-PMT('Inputs  Base0'!$D$175/12,'Inputs  Base0'!$D$174,$C$92/$C$97*'Inputs  Base0'!$D$173)))</f>
        <v>0</v>
      </c>
      <c r="CV100" s="265">
        <f ca="1">+SUM(OFFSET(CU97,0,0,1,-MIN('Inputs  Base0'!$D$174,CV$2)))*(IF($C$97=0,0,-PMT('Inputs  Base0'!$D$175/12,'Inputs  Base0'!$D$174,$C$92/$C$97*'Inputs  Base0'!$D$173)))</f>
        <v>0</v>
      </c>
      <c r="CW100" s="265">
        <f ca="1">+SUM(OFFSET(CV97,0,0,1,-MIN('Inputs  Base0'!$D$174,CW$2)))*(IF($C$97=0,0,-PMT('Inputs  Base0'!$D$175/12,'Inputs  Base0'!$D$174,$C$92/$C$97*'Inputs  Base0'!$D$173)))</f>
        <v>0</v>
      </c>
      <c r="CX100" s="265">
        <f ca="1">+SUM(OFFSET(CW97,0,0,1,-MIN('Inputs  Base0'!$D$174,CX$2)))*(IF($C$97=0,0,-PMT('Inputs  Base0'!$D$175/12,'Inputs  Base0'!$D$174,$C$92/$C$97*'Inputs  Base0'!$D$173)))</f>
        <v>0</v>
      </c>
      <c r="CY100" s="265">
        <f ca="1">+SUM(OFFSET(CX97,0,0,1,-MIN('Inputs  Base0'!$D$174,CY$2)))*(IF($C$97=0,0,-PMT('Inputs  Base0'!$D$175/12,'Inputs  Base0'!$D$174,$C$92/$C$97*'Inputs  Base0'!$D$173)))</f>
        <v>0</v>
      </c>
      <c r="CZ100" s="265">
        <f ca="1">+SUM(OFFSET(CY97,0,0,1,-MIN('Inputs  Base0'!$D$174,CZ$2)))*(IF($C$97=0,0,-PMT('Inputs  Base0'!$D$175/12,'Inputs  Base0'!$D$174,$C$92/$C$97*'Inputs  Base0'!$D$173)))</f>
        <v>0</v>
      </c>
      <c r="DA100" s="265">
        <f ca="1">+SUM(OFFSET(CZ97,0,0,1,-MIN('Inputs  Base0'!$D$174,DA$2)))*(IF($C$97=0,0,-PMT('Inputs  Base0'!$D$175/12,'Inputs  Base0'!$D$174,$C$92/$C$97*'Inputs  Base0'!$D$173)))</f>
        <v>0</v>
      </c>
      <c r="DB100" s="265">
        <f ca="1">+SUM(OFFSET(DA97,0,0,1,-MIN('Inputs  Base0'!$D$174,DB$2)))*(IF($C$97=0,0,-PMT('Inputs  Base0'!$D$175/12,'Inputs  Base0'!$D$174,$C$92/$C$97*'Inputs  Base0'!$D$173)))</f>
        <v>0</v>
      </c>
      <c r="DC100" s="265">
        <f ca="1">+SUM(OFFSET(DB97,0,0,1,-MIN('Inputs  Base0'!$D$174,DC$2)))*(IF($C$97=0,0,-PMT('Inputs  Base0'!$D$175/12,'Inputs  Base0'!$D$174,$C$92/$C$97*'Inputs  Base0'!$D$173)))</f>
        <v>0</v>
      </c>
      <c r="DD100" s="265">
        <f ca="1">+SUM(OFFSET(DC97,0,0,1,-MIN('Inputs  Base0'!$D$174,DD$2)))*(IF($C$97=0,0,-PMT('Inputs  Base0'!$D$175/12,'Inputs  Base0'!$D$174,$C$92/$C$97*'Inputs  Base0'!$D$173)))</f>
        <v>0</v>
      </c>
      <c r="DE100" s="265">
        <f ca="1">+SUM(OFFSET(DD97,0,0,1,-MIN('Inputs  Base0'!$D$174,DE$2)))*(IF($C$97=0,0,-PMT('Inputs  Base0'!$D$175/12,'Inputs  Base0'!$D$174,$C$92/$C$97*'Inputs  Base0'!$D$173)))</f>
        <v>0</v>
      </c>
      <c r="DF100" s="265">
        <f ca="1">+SUM(OFFSET(DE97,0,0,1,-MIN('Inputs  Base0'!$D$174,DF$2)))*(IF($C$97=0,0,-PMT('Inputs  Base0'!$D$175/12,'Inputs  Base0'!$D$174,$C$92/$C$97*'Inputs  Base0'!$D$173)))</f>
        <v>0</v>
      </c>
      <c r="DG100" s="265">
        <f ca="1">+SUM(OFFSET(DF97,0,0,1,-MIN('Inputs  Base0'!$D$174,DG$2)))*(IF($C$97=0,0,-PMT('Inputs  Base0'!$D$175/12,'Inputs  Base0'!$D$174,$C$92/$C$97*'Inputs  Base0'!$D$173)))</f>
        <v>0</v>
      </c>
      <c r="DH100" s="265">
        <f ca="1">+SUM(OFFSET(DG97,0,0,1,-MIN('Inputs  Base0'!$D$174,DH$2)))*(IF($C$97=0,0,-PMT('Inputs  Base0'!$D$175/12,'Inputs  Base0'!$D$174,$C$92/$C$97*'Inputs  Base0'!$D$173)))</f>
        <v>0</v>
      </c>
      <c r="DI100" s="265">
        <f ca="1">+SUM(OFFSET(DH97,0,0,1,-MIN('Inputs  Base0'!$D$174,DI$2)))*(IF($C$97=0,0,-PMT('Inputs  Base0'!$D$175/12,'Inputs  Base0'!$D$174,$C$92/$C$97*'Inputs  Base0'!$D$173)))</f>
        <v>0</v>
      </c>
      <c r="DJ100" s="265">
        <f ca="1">+SUM(OFFSET(DI97,0,0,1,-MIN('Inputs  Base0'!$D$174,DJ$2)))*(IF($C$97=0,0,-PMT('Inputs  Base0'!$D$175/12,'Inputs  Base0'!$D$174,$C$92/$C$97*'Inputs  Base0'!$D$173)))</f>
        <v>0</v>
      </c>
      <c r="DK100" s="265">
        <f ca="1">+SUM(OFFSET(DJ97,0,0,1,-MIN('Inputs  Base0'!$D$174,DK$2)))*(IF($C$97=0,0,-PMT('Inputs  Base0'!$D$175/12,'Inputs  Base0'!$D$174,$C$92/$C$97*'Inputs  Base0'!$D$173)))</f>
        <v>0</v>
      </c>
      <c r="DL100" s="265">
        <f ca="1">+SUM(OFFSET(DK97,0,0,1,-MIN('Inputs  Base0'!$D$174,DL$2)))*(IF($C$97=0,0,-PMT('Inputs  Base0'!$D$175/12,'Inputs  Base0'!$D$174,$C$92/$C$97*'Inputs  Base0'!$D$173)))</f>
        <v>0</v>
      </c>
      <c r="DM100" s="265">
        <f ca="1">+SUM(OFFSET(DL97,0,0,1,-MIN('Inputs  Base0'!$D$174,DM$2)))*(IF($C$97=0,0,-PMT('Inputs  Base0'!$D$175/12,'Inputs  Base0'!$D$174,$C$92/$C$97*'Inputs  Base0'!$D$173)))</f>
        <v>0</v>
      </c>
      <c r="DN100" s="265">
        <f ca="1">+SUM(OFFSET(DM97,0,0,1,-MIN('Inputs  Base0'!$D$174,DN$2)))*(IF($C$97=0,0,-PMT('Inputs  Base0'!$D$175/12,'Inputs  Base0'!$D$174,$C$92/$C$97*'Inputs  Base0'!$D$173)))</f>
        <v>0</v>
      </c>
      <c r="DO100" s="265">
        <f ca="1">+SUM(OFFSET(DN97,0,0,1,-MIN('Inputs  Base0'!$D$174,DO$2)))*(IF($C$97=0,0,-PMT('Inputs  Base0'!$D$175/12,'Inputs  Base0'!$D$174,$C$92/$C$97*'Inputs  Base0'!$D$173)))</f>
        <v>0</v>
      </c>
      <c r="DP100" s="265">
        <f ca="1">+SUM(OFFSET(DO97,0,0,1,-MIN('Inputs  Base0'!$D$174,DP$2)))*(IF($C$97=0,0,-PMT('Inputs  Base0'!$D$175/12,'Inputs  Base0'!$D$174,$C$92/$C$97*'Inputs  Base0'!$D$173)))</f>
        <v>0</v>
      </c>
    </row>
    <row r="101" spans="1:120" s="189" customFormat="1" ht="14.25" collapsed="1">
      <c r="B101" s="190" t="str">
        <f>CONCATENATE('Inputs  Base0'!$A$368,'Inputs  Base0'!$B$123)</f>
        <v>Ingreso Total - Cocheras PLAN CDO+RENTA</v>
      </c>
      <c r="C101" s="88">
        <f t="shared" ca="1" si="34"/>
        <v>33681795.713100836</v>
      </c>
      <c r="D101" s="191"/>
      <c r="E101" s="191"/>
      <c r="F101" s="191"/>
      <c r="G101" s="191"/>
      <c r="H101" s="191"/>
      <c r="I101" s="191"/>
      <c r="J101" s="191"/>
      <c r="K101" s="191"/>
      <c r="L101" s="191"/>
      <c r="M101" s="191"/>
      <c r="N101" s="191"/>
      <c r="O101" s="191"/>
      <c r="P101" s="191"/>
      <c r="Q101" s="191"/>
      <c r="R101" s="191"/>
      <c r="S101" s="191"/>
      <c r="T101" s="191"/>
      <c r="U101" s="191"/>
      <c r="V101" s="191"/>
      <c r="W101" s="191"/>
      <c r="X101" s="191"/>
      <c r="Y101" s="191"/>
      <c r="Z101" s="191"/>
      <c r="AA101" s="191"/>
      <c r="AB101" s="191"/>
      <c r="AC101" s="89">
        <f ca="1">+AC95+AC96+AC99+AC100</f>
        <v>1032859.2180961359</v>
      </c>
      <c r="AD101" s="89">
        <f t="shared" ref="AD101:CO101" ca="1" si="35">+AD95+AD96+AD99+AD100</f>
        <v>1032859.2180961359</v>
      </c>
      <c r="AE101" s="89">
        <f t="shared" ca="1" si="35"/>
        <v>1032859.2180961359</v>
      </c>
      <c r="AF101" s="89">
        <f t="shared" ca="1" si="35"/>
        <v>1032859.2180961359</v>
      </c>
      <c r="AG101" s="89">
        <f t="shared" ca="1" si="35"/>
        <v>1122673.0631479737</v>
      </c>
      <c r="AH101" s="89">
        <f t="shared" ca="1" si="35"/>
        <v>1122673.0631479737</v>
      </c>
      <c r="AI101" s="89">
        <f t="shared" ca="1" si="35"/>
        <v>962291.19698397745</v>
      </c>
      <c r="AJ101" s="89">
        <f t="shared" ca="1" si="35"/>
        <v>962291.19698397745</v>
      </c>
      <c r="AK101" s="89">
        <f t="shared" ca="1" si="35"/>
        <v>962291.19698397745</v>
      </c>
      <c r="AL101" s="89">
        <f t="shared" ca="1" si="35"/>
        <v>962291.19698397745</v>
      </c>
      <c r="AM101" s="89">
        <f t="shared" ca="1" si="35"/>
        <v>962291.19698397745</v>
      </c>
      <c r="AN101" s="89">
        <f t="shared" ca="1" si="35"/>
        <v>962291.19698397745</v>
      </c>
      <c r="AO101" s="89">
        <f t="shared" ca="1" si="35"/>
        <v>801909.33081998117</v>
      </c>
      <c r="AP101" s="89">
        <f t="shared" ca="1" si="35"/>
        <v>801909.33081998117</v>
      </c>
      <c r="AQ101" s="89">
        <f t="shared" ca="1" si="35"/>
        <v>801909.33081998117</v>
      </c>
      <c r="AR101" s="89">
        <f t="shared" ca="1" si="35"/>
        <v>801909.33081998117</v>
      </c>
      <c r="AS101" s="89">
        <f t="shared" ca="1" si="35"/>
        <v>801909.33081998117</v>
      </c>
      <c r="AT101" s="89">
        <f t="shared" ca="1" si="35"/>
        <v>801909.33081998117</v>
      </c>
      <c r="AU101" s="89">
        <f t="shared" ca="1" si="35"/>
        <v>962291.19698397745</v>
      </c>
      <c r="AV101" s="89">
        <f t="shared" ca="1" si="35"/>
        <v>962291.19698397745</v>
      </c>
      <c r="AW101" s="89">
        <f t="shared" ca="1" si="35"/>
        <v>986348.47690857679</v>
      </c>
      <c r="AX101" s="89">
        <f t="shared" ca="1" si="35"/>
        <v>986348.47690857679</v>
      </c>
      <c r="AY101" s="89">
        <f t="shared" ca="1" si="35"/>
        <v>986348.47690857679</v>
      </c>
      <c r="AZ101" s="89">
        <f t="shared" ca="1" si="35"/>
        <v>986348.47690857679</v>
      </c>
      <c r="BA101" s="89">
        <f t="shared" ca="1" si="35"/>
        <v>986348.47690857679</v>
      </c>
      <c r="BB101" s="89">
        <f t="shared" ca="1" si="35"/>
        <v>986348.47690857679</v>
      </c>
      <c r="BC101" s="89">
        <f t="shared" ca="1" si="35"/>
        <v>986348.47690857679</v>
      </c>
      <c r="BD101" s="89">
        <f t="shared" ca="1" si="35"/>
        <v>986348.47690857679</v>
      </c>
      <c r="BE101" s="89">
        <f t="shared" ca="1" si="35"/>
        <v>986348.47690857679</v>
      </c>
      <c r="BF101" s="89">
        <f t="shared" ca="1" si="35"/>
        <v>986348.47690857679</v>
      </c>
      <c r="BG101" s="89">
        <f t="shared" ca="1" si="35"/>
        <v>821957.06409048068</v>
      </c>
      <c r="BH101" s="89">
        <f t="shared" ca="1" si="35"/>
        <v>821957.06409048068</v>
      </c>
      <c r="BI101" s="89">
        <f t="shared" ca="1" si="35"/>
        <v>821957.06409048068</v>
      </c>
      <c r="BJ101" s="89">
        <f t="shared" ca="1" si="35"/>
        <v>821957.06409048068</v>
      </c>
      <c r="BK101" s="89">
        <f t="shared" ca="1" si="35"/>
        <v>821957.06409048068</v>
      </c>
      <c r="BL101" s="89">
        <f t="shared" ca="1" si="35"/>
        <v>821957.06409048068</v>
      </c>
      <c r="BM101" s="89">
        <f t="shared" ca="1" si="35"/>
        <v>0</v>
      </c>
      <c r="BN101" s="89">
        <f t="shared" ca="1" si="35"/>
        <v>0</v>
      </c>
      <c r="BO101" s="89">
        <f t="shared" ca="1" si="35"/>
        <v>0</v>
      </c>
      <c r="BP101" s="89">
        <f t="shared" ca="1" si="35"/>
        <v>0</v>
      </c>
      <c r="BQ101" s="89">
        <f t="shared" ca="1" si="35"/>
        <v>0</v>
      </c>
      <c r="BR101" s="89">
        <f t="shared" ca="1" si="35"/>
        <v>0</v>
      </c>
      <c r="BS101" s="89">
        <f t="shared" ca="1" si="35"/>
        <v>0</v>
      </c>
      <c r="BT101" s="89">
        <f t="shared" ca="1" si="35"/>
        <v>0</v>
      </c>
      <c r="BU101" s="89">
        <f t="shared" ca="1" si="35"/>
        <v>0</v>
      </c>
      <c r="BV101" s="89">
        <f t="shared" ca="1" si="35"/>
        <v>0</v>
      </c>
      <c r="BW101" s="89">
        <f t="shared" ca="1" si="35"/>
        <v>0</v>
      </c>
      <c r="BX101" s="89">
        <f t="shared" ca="1" si="35"/>
        <v>0</v>
      </c>
      <c r="BY101" s="89">
        <f t="shared" ca="1" si="35"/>
        <v>0</v>
      </c>
      <c r="BZ101" s="89">
        <f t="shared" ca="1" si="35"/>
        <v>0</v>
      </c>
      <c r="CA101" s="89">
        <f t="shared" ca="1" si="35"/>
        <v>0</v>
      </c>
      <c r="CB101" s="89">
        <f t="shared" ca="1" si="35"/>
        <v>0</v>
      </c>
      <c r="CC101" s="89">
        <f t="shared" ca="1" si="35"/>
        <v>0</v>
      </c>
      <c r="CD101" s="89">
        <f t="shared" ca="1" si="35"/>
        <v>0</v>
      </c>
      <c r="CE101" s="89">
        <f t="shared" ca="1" si="35"/>
        <v>0</v>
      </c>
      <c r="CF101" s="89">
        <f t="shared" ca="1" si="35"/>
        <v>0</v>
      </c>
      <c r="CG101" s="89">
        <f t="shared" ca="1" si="35"/>
        <v>0</v>
      </c>
      <c r="CH101" s="89">
        <f t="shared" ca="1" si="35"/>
        <v>0</v>
      </c>
      <c r="CI101" s="89">
        <f t="shared" ca="1" si="35"/>
        <v>0</v>
      </c>
      <c r="CJ101" s="89">
        <f t="shared" ca="1" si="35"/>
        <v>0</v>
      </c>
      <c r="CK101" s="89">
        <f t="shared" ca="1" si="35"/>
        <v>0</v>
      </c>
      <c r="CL101" s="89">
        <f t="shared" ca="1" si="35"/>
        <v>0</v>
      </c>
      <c r="CM101" s="89">
        <f t="shared" ca="1" si="35"/>
        <v>0</v>
      </c>
      <c r="CN101" s="89">
        <f t="shared" ca="1" si="35"/>
        <v>0</v>
      </c>
      <c r="CO101" s="89">
        <f t="shared" ca="1" si="35"/>
        <v>0</v>
      </c>
      <c r="CP101" s="89">
        <f t="shared" ref="CP101:DP101" ca="1" si="36">+CP95+CP96+CP99+CP100</f>
        <v>0</v>
      </c>
      <c r="CQ101" s="89">
        <f t="shared" ca="1" si="36"/>
        <v>0</v>
      </c>
      <c r="CR101" s="89">
        <f t="shared" ca="1" si="36"/>
        <v>0</v>
      </c>
      <c r="CS101" s="89">
        <f t="shared" ca="1" si="36"/>
        <v>0</v>
      </c>
      <c r="CT101" s="89">
        <f t="shared" ca="1" si="36"/>
        <v>0</v>
      </c>
      <c r="CU101" s="89">
        <f t="shared" ca="1" si="36"/>
        <v>0</v>
      </c>
      <c r="CV101" s="89">
        <f t="shared" ca="1" si="36"/>
        <v>0</v>
      </c>
      <c r="CW101" s="89">
        <f t="shared" ca="1" si="36"/>
        <v>0</v>
      </c>
      <c r="CX101" s="89">
        <f t="shared" ca="1" si="36"/>
        <v>0</v>
      </c>
      <c r="CY101" s="89">
        <f t="shared" ca="1" si="36"/>
        <v>0</v>
      </c>
      <c r="CZ101" s="89">
        <f t="shared" ca="1" si="36"/>
        <v>0</v>
      </c>
      <c r="DA101" s="89">
        <f t="shared" ca="1" si="36"/>
        <v>0</v>
      </c>
      <c r="DB101" s="89">
        <f t="shared" ca="1" si="36"/>
        <v>0</v>
      </c>
      <c r="DC101" s="89">
        <f t="shared" ca="1" si="36"/>
        <v>0</v>
      </c>
      <c r="DD101" s="89">
        <f t="shared" ca="1" si="36"/>
        <v>0</v>
      </c>
      <c r="DE101" s="89">
        <f t="shared" ca="1" si="36"/>
        <v>0</v>
      </c>
      <c r="DF101" s="89">
        <f t="shared" ca="1" si="36"/>
        <v>0</v>
      </c>
      <c r="DG101" s="89">
        <f t="shared" ca="1" si="36"/>
        <v>0</v>
      </c>
      <c r="DH101" s="89">
        <f t="shared" ca="1" si="36"/>
        <v>0</v>
      </c>
      <c r="DI101" s="89">
        <f t="shared" ca="1" si="36"/>
        <v>0</v>
      </c>
      <c r="DJ101" s="89">
        <f t="shared" ca="1" si="36"/>
        <v>0</v>
      </c>
      <c r="DK101" s="89">
        <f t="shared" ca="1" si="36"/>
        <v>0</v>
      </c>
      <c r="DL101" s="89">
        <f t="shared" ca="1" si="36"/>
        <v>0</v>
      </c>
      <c r="DM101" s="89">
        <f t="shared" ca="1" si="36"/>
        <v>0</v>
      </c>
      <c r="DN101" s="89">
        <f t="shared" ca="1" si="36"/>
        <v>0</v>
      </c>
      <c r="DO101" s="89">
        <f t="shared" ca="1" si="36"/>
        <v>0</v>
      </c>
      <c r="DP101" s="89">
        <f t="shared" ca="1" si="36"/>
        <v>0</v>
      </c>
    </row>
    <row r="102" spans="1:120" s="44" customFormat="1">
      <c r="C102" s="276"/>
      <c r="D102" s="277"/>
      <c r="E102" s="277"/>
      <c r="F102" s="277"/>
      <c r="G102" s="277"/>
      <c r="H102" s="277"/>
      <c r="I102" s="277"/>
      <c r="J102" s="277"/>
      <c r="K102" s="277"/>
      <c r="L102" s="277"/>
      <c r="M102" s="277"/>
      <c r="N102" s="277"/>
      <c r="O102" s="277"/>
      <c r="P102" s="277"/>
      <c r="Q102" s="277"/>
      <c r="R102" s="277"/>
      <c r="S102" s="277"/>
      <c r="T102" s="277"/>
      <c r="U102" s="277"/>
      <c r="V102" s="277"/>
      <c r="W102" s="277"/>
      <c r="X102" s="277"/>
      <c r="Y102" s="277"/>
      <c r="Z102" s="277"/>
      <c r="AA102" s="277"/>
      <c r="AB102" s="277"/>
      <c r="AC102" s="89"/>
      <c r="AD102" s="89"/>
      <c r="AE102" s="89"/>
      <c r="AF102" s="89"/>
      <c r="AG102" s="89"/>
      <c r="AH102" s="89"/>
      <c r="AI102" s="89"/>
      <c r="AJ102" s="89"/>
      <c r="AK102" s="89"/>
      <c r="AL102" s="89"/>
      <c r="AM102" s="89"/>
      <c r="AN102" s="89"/>
      <c r="AO102" s="89"/>
      <c r="AP102" s="89"/>
      <c r="AQ102" s="89"/>
      <c r="AR102" s="89"/>
      <c r="AS102" s="89"/>
      <c r="AT102" s="89"/>
      <c r="AU102" s="89"/>
      <c r="AV102" s="89"/>
      <c r="AW102" s="89"/>
      <c r="AX102" s="89"/>
      <c r="AY102" s="89"/>
      <c r="AZ102" s="89"/>
      <c r="BA102" s="89"/>
      <c r="BB102" s="89"/>
      <c r="BC102" s="89"/>
      <c r="BD102" s="89"/>
      <c r="BE102" s="89"/>
      <c r="BF102" s="89"/>
      <c r="BG102" s="89"/>
      <c r="BH102" s="89"/>
      <c r="BI102" s="89"/>
      <c r="BJ102" s="89"/>
      <c r="BK102" s="89"/>
      <c r="BL102" s="89"/>
      <c r="BM102" s="89"/>
      <c r="BN102" s="89"/>
      <c r="BO102" s="89"/>
      <c r="BP102" s="89"/>
      <c r="BQ102" s="89"/>
      <c r="BR102" s="89"/>
      <c r="BS102" s="89"/>
      <c r="BT102" s="89"/>
      <c r="BU102" s="89"/>
      <c r="BV102" s="89"/>
      <c r="BW102" s="89"/>
      <c r="BX102" s="89"/>
      <c r="BY102" s="89"/>
      <c r="BZ102" s="89"/>
      <c r="CA102" s="89"/>
      <c r="CB102" s="89"/>
      <c r="CC102" s="89"/>
      <c r="CD102" s="89"/>
      <c r="CE102" s="89"/>
      <c r="CF102" s="89"/>
      <c r="CG102" s="89"/>
      <c r="CH102" s="89"/>
      <c r="CI102" s="89"/>
      <c r="CJ102" s="89"/>
      <c r="CK102" s="89"/>
      <c r="CL102" s="89"/>
      <c r="CM102" s="89"/>
      <c r="CN102" s="89"/>
      <c r="CO102" s="89"/>
      <c r="CP102" s="89"/>
      <c r="CQ102" s="89"/>
      <c r="CR102" s="89"/>
      <c r="CS102" s="89"/>
      <c r="CT102" s="89"/>
      <c r="CU102" s="89"/>
      <c r="CV102" s="89"/>
      <c r="CW102" s="89"/>
      <c r="CX102" s="89"/>
      <c r="CY102" s="89"/>
      <c r="CZ102" s="89"/>
      <c r="DA102" s="89"/>
      <c r="DB102" s="89"/>
      <c r="DC102" s="89"/>
      <c r="DD102" s="89"/>
      <c r="DE102" s="89"/>
      <c r="DF102" s="89"/>
      <c r="DG102" s="89"/>
      <c r="DH102" s="89"/>
      <c r="DI102" s="89"/>
      <c r="DJ102" s="89"/>
      <c r="DK102" s="89"/>
      <c r="DL102" s="89"/>
      <c r="DM102" s="89"/>
      <c r="DN102" s="89"/>
      <c r="DO102" s="89"/>
      <c r="DP102" s="89"/>
    </row>
    <row r="103" spans="1:120" s="189" customFormat="1" ht="14.25" hidden="1" outlineLevel="2">
      <c r="A103" s="196"/>
      <c r="B103" s="190" t="str">
        <f>CONCATENATE('Inputs  Base0'!$A$359,'Inputs  Base0'!$B$124)</f>
        <v>ventas teóricas $ - Cocheras PLAN 35/55/10</v>
      </c>
      <c r="C103" s="88">
        <f t="shared" ref="C103:C112" si="37">SUM(AC103:DZ103)</f>
        <v>54014334.47690855</v>
      </c>
      <c r="D103" s="191"/>
      <c r="E103" s="191"/>
      <c r="F103" s="191"/>
      <c r="G103" s="191"/>
      <c r="H103" s="191"/>
      <c r="I103" s="191"/>
      <c r="J103" s="191"/>
      <c r="K103" s="191"/>
      <c r="L103" s="191"/>
      <c r="M103" s="191"/>
      <c r="N103" s="191"/>
      <c r="O103" s="191"/>
      <c r="P103" s="191"/>
      <c r="Q103" s="191"/>
      <c r="R103" s="191"/>
      <c r="S103" s="191"/>
      <c r="T103" s="191"/>
      <c r="U103" s="191"/>
      <c r="V103" s="191"/>
      <c r="W103" s="191"/>
      <c r="X103" s="191"/>
      <c r="Y103" s="191"/>
      <c r="Z103" s="191"/>
      <c r="AA103" s="191"/>
      <c r="AB103" s="191"/>
      <c r="AC103" s="89">
        <f>('Inputs  Base0'!$E$124*(1+AC$369))*('Inputs  Base0'!$D$18*'Inputs  Base0'!$E$194)*'Inputs  Base0'!C$199</f>
        <v>1656360.7163053725</v>
      </c>
      <c r="AD103" s="89">
        <f>('Inputs  Base0'!$E$124*(1+AD$369))*('Inputs  Base0'!$D$18*'Inputs  Base0'!$E$194)*'Inputs  Base0'!D$199</f>
        <v>1656360.7163053725</v>
      </c>
      <c r="AE103" s="89">
        <f>('Inputs  Base0'!$E$124*(1+AE$369))*('Inputs  Base0'!$D$18*'Inputs  Base0'!$E$194)*'Inputs  Base0'!E$199</f>
        <v>1656360.7163053725</v>
      </c>
      <c r="AF103" s="89">
        <f>('Inputs  Base0'!$E$124*(1+AF$369))*('Inputs  Base0'!$D$18*'Inputs  Base0'!$E$194)*'Inputs  Base0'!F$199</f>
        <v>1656360.7163053725</v>
      </c>
      <c r="AG103" s="89">
        <f>('Inputs  Base0'!$E$124*(1+AG$369))*('Inputs  Base0'!$D$18*'Inputs  Base0'!$E$194)*'Inputs  Base0'!G$199</f>
        <v>1800392.082940622</v>
      </c>
      <c r="AH103" s="89">
        <f>('Inputs  Base0'!$E$124*(1+AH$369))*('Inputs  Base0'!$D$18*'Inputs  Base0'!$E$194)*'Inputs  Base0'!H$199</f>
        <v>1800392.082940622</v>
      </c>
      <c r="AI103" s="89">
        <f>('Inputs  Base0'!$E$124*(1+AI$369))*('Inputs  Base0'!$D$18*'Inputs  Base0'!$E$194)*'Inputs  Base0'!I$199</f>
        <v>1543193.2139491045</v>
      </c>
      <c r="AJ103" s="89">
        <f>('Inputs  Base0'!$E$124*(1+AJ$369))*('Inputs  Base0'!$D$18*'Inputs  Base0'!$E$194)*'Inputs  Base0'!J$199</f>
        <v>1543193.2139491045</v>
      </c>
      <c r="AK103" s="89">
        <f>('Inputs  Base0'!$E$124*(1+AK$369))*('Inputs  Base0'!$D$18*'Inputs  Base0'!$E$194)*'Inputs  Base0'!K$199</f>
        <v>1543193.2139491045</v>
      </c>
      <c r="AL103" s="89">
        <f>('Inputs  Base0'!$E$124*(1+AL$369))*('Inputs  Base0'!$D$18*'Inputs  Base0'!$E$194)*'Inputs  Base0'!L$199</f>
        <v>1543193.2139491045</v>
      </c>
      <c r="AM103" s="89">
        <f>('Inputs  Base0'!$E$124*(1+AM$369))*('Inputs  Base0'!$D$18*'Inputs  Base0'!$E$194)*'Inputs  Base0'!M$199</f>
        <v>1543193.2139491045</v>
      </c>
      <c r="AN103" s="89">
        <f>('Inputs  Base0'!$E$124*(1+AN$369))*('Inputs  Base0'!$D$18*'Inputs  Base0'!$E$194)*'Inputs  Base0'!N$199</f>
        <v>1543193.2139491045</v>
      </c>
      <c r="AO103" s="89">
        <f>('Inputs  Base0'!$E$124*(1+AO$369))*('Inputs  Base0'!$D$18*'Inputs  Base0'!$E$194)*'Inputs  Base0'!O$199</f>
        <v>1285994.3449575871</v>
      </c>
      <c r="AP103" s="89">
        <f>('Inputs  Base0'!$E$124*(1+AP$369))*('Inputs  Base0'!$D$18*'Inputs  Base0'!$E$194)*'Inputs  Base0'!P$199</f>
        <v>1285994.3449575871</v>
      </c>
      <c r="AQ103" s="89">
        <f>('Inputs  Base0'!$E$124*(1+AQ$369))*('Inputs  Base0'!$D$18*'Inputs  Base0'!$E$194)*'Inputs  Base0'!Q$199</f>
        <v>1285994.3449575871</v>
      </c>
      <c r="AR103" s="89">
        <f>('Inputs  Base0'!$E$124*(1+AR$369))*('Inputs  Base0'!$D$18*'Inputs  Base0'!$E$194)*'Inputs  Base0'!R$199</f>
        <v>1285994.3449575871</v>
      </c>
      <c r="AS103" s="89">
        <f>('Inputs  Base0'!$E$124*(1+AS$369))*('Inputs  Base0'!$D$18*'Inputs  Base0'!$E$194)*'Inputs  Base0'!S$199</f>
        <v>1285994.3449575871</v>
      </c>
      <c r="AT103" s="89">
        <f>('Inputs  Base0'!$E$124*(1+AT$369))*('Inputs  Base0'!$D$18*'Inputs  Base0'!$E$194)*'Inputs  Base0'!T$199</f>
        <v>1285994.3449575871</v>
      </c>
      <c r="AU103" s="89">
        <f>('Inputs  Base0'!$E$124*(1+AU$369))*('Inputs  Base0'!$D$18*'Inputs  Base0'!$E$194)*'Inputs  Base0'!U$199</f>
        <v>1543193.2139491045</v>
      </c>
      <c r="AV103" s="89">
        <f>('Inputs  Base0'!$E$124*(1+AV$369))*('Inputs  Base0'!$D$18*'Inputs  Base0'!$E$194)*'Inputs  Base0'!V$199</f>
        <v>1543193.2139491045</v>
      </c>
      <c r="AW103" s="89">
        <f>('Inputs  Base0'!$E$124*(1+AW$369))*('Inputs  Base0'!$D$18*'Inputs  Base0'!$E$194)*'Inputs  Base0'!W$199</f>
        <v>1581773.0442978321</v>
      </c>
      <c r="AX103" s="89">
        <f>('Inputs  Base0'!$E$124*(1+AX$369))*('Inputs  Base0'!$D$18*'Inputs  Base0'!$E$194)*'Inputs  Base0'!X$199</f>
        <v>1581773.0442978321</v>
      </c>
      <c r="AY103" s="89">
        <f>('Inputs  Base0'!$E$124*(1+AY$369))*('Inputs  Base0'!$D$18*'Inputs  Base0'!$E$194)*'Inputs  Base0'!Y$199</f>
        <v>1581773.0442978321</v>
      </c>
      <c r="AZ103" s="89">
        <f>('Inputs  Base0'!$E$124*(1+AZ$369))*('Inputs  Base0'!$D$18*'Inputs  Base0'!$E$194)*'Inputs  Base0'!Z$199</f>
        <v>1581773.0442978321</v>
      </c>
      <c r="BA103" s="89">
        <f>('Inputs  Base0'!$E$124*(1+BA$369))*('Inputs  Base0'!$D$18*'Inputs  Base0'!$E$194)*'Inputs  Base0'!AA$199</f>
        <v>1581773.0442978321</v>
      </c>
      <c r="BB103" s="89">
        <f>('Inputs  Base0'!$E$124*(1+BB$369))*('Inputs  Base0'!$D$18*'Inputs  Base0'!$E$194)*'Inputs  Base0'!AB$199</f>
        <v>1581773.0442978321</v>
      </c>
      <c r="BC103" s="89">
        <f>('Inputs  Base0'!$E$124*(1+BC$369))*('Inputs  Base0'!$D$18*'Inputs  Base0'!$E$194)*'Inputs  Base0'!AC$199</f>
        <v>1581773.0442978321</v>
      </c>
      <c r="BD103" s="89">
        <f>('Inputs  Base0'!$E$124*(1+BD$369))*('Inputs  Base0'!$D$18*'Inputs  Base0'!$E$194)*'Inputs  Base0'!AD$199</f>
        <v>1581773.0442978321</v>
      </c>
      <c r="BE103" s="89">
        <f>('Inputs  Base0'!$E$124*(1+BE$369))*('Inputs  Base0'!$D$18*'Inputs  Base0'!$E$194)*'Inputs  Base0'!AE$199</f>
        <v>1581773.0442978321</v>
      </c>
      <c r="BF103" s="89">
        <f>('Inputs  Base0'!$E$124*(1+BF$369))*('Inputs  Base0'!$D$18*'Inputs  Base0'!$E$194)*'Inputs  Base0'!AF$199</f>
        <v>1581773.0442978321</v>
      </c>
      <c r="BG103" s="89">
        <f>('Inputs  Base0'!$E$124*(1+BG$369))*('Inputs  Base0'!$D$18*'Inputs  Base0'!$E$194)*'Inputs  Base0'!AG$199</f>
        <v>1318144.2035815266</v>
      </c>
      <c r="BH103" s="89">
        <f>('Inputs  Base0'!$E$124*(1+BH$369))*('Inputs  Base0'!$D$18*'Inputs  Base0'!$E$194)*'Inputs  Base0'!AH$199</f>
        <v>1318144.2035815266</v>
      </c>
      <c r="BI103" s="89">
        <f>('Inputs  Base0'!$E$124*(1+BI$369))*('Inputs  Base0'!$D$18*'Inputs  Base0'!$E$194)*'Inputs  Base0'!AI$199</f>
        <v>1318144.2035815266</v>
      </c>
      <c r="BJ103" s="89">
        <f>('Inputs  Base0'!$E$124*(1+BJ$369))*('Inputs  Base0'!$D$18*'Inputs  Base0'!$E$194)*'Inputs  Base0'!AJ$199</f>
        <v>1318144.2035815266</v>
      </c>
      <c r="BK103" s="89">
        <f>('Inputs  Base0'!$E$124*(1+BK$369))*('Inputs  Base0'!$D$18*'Inputs  Base0'!$E$194)*'Inputs  Base0'!AK$199</f>
        <v>1318144.2035815266</v>
      </c>
      <c r="BL103" s="89">
        <f>('Inputs  Base0'!$E$124*(1+BL$369))*('Inputs  Base0'!$D$18*'Inputs  Base0'!$E$194)*'Inputs  Base0'!AL$199</f>
        <v>1318144.2035815266</v>
      </c>
      <c r="BM103" s="89">
        <f>('Inputs  Base0'!$E$124*(1+BM$369))*('Inputs  Base0'!$D$18*'Inputs  Base0'!$E$194)*'Inputs  Base0'!AM$199</f>
        <v>0</v>
      </c>
      <c r="BN103" s="89">
        <f>('Inputs  Base0'!$E$124*(1+BN$369))*('Inputs  Base0'!$D$18*'Inputs  Base0'!$E$194)*'Inputs  Base0'!AN$199</f>
        <v>0</v>
      </c>
      <c r="BO103" s="89">
        <f>('Inputs  Base0'!$E$124*(1+BO$369))*('Inputs  Base0'!$D$18*'Inputs  Base0'!$E$194)*'Inputs  Base0'!AO$199</f>
        <v>0</v>
      </c>
      <c r="BP103" s="89">
        <f>('Inputs  Base0'!$E$124*(1+BP$369))*('Inputs  Base0'!$D$18*'Inputs  Base0'!$E$194)*'Inputs  Base0'!AP$199</f>
        <v>0</v>
      </c>
      <c r="BQ103" s="89">
        <f>('Inputs  Base0'!$E$124*(1+BQ$369))*('Inputs  Base0'!$D$18*'Inputs  Base0'!$E$194)*'Inputs  Base0'!AQ$199</f>
        <v>0</v>
      </c>
      <c r="BR103" s="89">
        <f>('Inputs  Base0'!$E$124*(1+BR$369))*('Inputs  Base0'!$D$18*'Inputs  Base0'!$E$194)*'Inputs  Base0'!AR$199</f>
        <v>0</v>
      </c>
      <c r="BS103" s="89">
        <f>('Inputs  Base0'!$E$124*(1+BS$369))*('Inputs  Base0'!$D$18*'Inputs  Base0'!$E$194)*'Inputs  Base0'!AS$199</f>
        <v>0</v>
      </c>
      <c r="BT103" s="89">
        <f>('Inputs  Base0'!$E$124*(1+BT$369))*('Inputs  Base0'!$D$18*'Inputs  Base0'!$E$194)*'Inputs  Base0'!AT$199</f>
        <v>0</v>
      </c>
      <c r="BU103" s="89">
        <f>('Inputs  Base0'!$E$124*(1+BU$369))*('Inputs  Base0'!$D$18*'Inputs  Base0'!$E$194)*'Inputs  Base0'!AU$199</f>
        <v>0</v>
      </c>
      <c r="BV103" s="89">
        <f>('Inputs  Base0'!$E$124*(1+BV$369))*('Inputs  Base0'!$D$18*'Inputs  Base0'!$E$194)*'Inputs  Base0'!AV$199</f>
        <v>0</v>
      </c>
      <c r="BW103" s="89">
        <f>('Inputs  Base0'!$E$124*(1+BW$369))*('Inputs  Base0'!$D$18*'Inputs  Base0'!$E$194)*'Inputs  Base0'!AW$199</f>
        <v>0</v>
      </c>
      <c r="BX103" s="89">
        <f>('Inputs  Base0'!$E$124*(1+BX$369))*('Inputs  Base0'!$D$18*'Inputs  Base0'!$E$194)*'Inputs  Base0'!AX$199</f>
        <v>0</v>
      </c>
      <c r="BY103" s="89">
        <f>('Inputs  Base0'!$E$124*(1+BY$369))*('Inputs  Base0'!$D$18*'Inputs  Base0'!$E$194)*'Inputs  Base0'!AY$199</f>
        <v>0</v>
      </c>
      <c r="BZ103" s="89">
        <f>('Inputs  Base0'!$E$124*(1+BZ$369))*('Inputs  Base0'!$D$18*'Inputs  Base0'!$E$194)*'Inputs  Base0'!AZ$199</f>
        <v>0</v>
      </c>
      <c r="CA103" s="89">
        <f>('Inputs  Base0'!$E$124*(1+CA$369))*('Inputs  Base0'!$D$18*'Inputs  Base0'!$E$194)*'Inputs  Base0'!BA$199</f>
        <v>0</v>
      </c>
      <c r="CB103" s="89">
        <f>('Inputs  Base0'!$E$124*(1+CB$369))*('Inputs  Base0'!$D$18*'Inputs  Base0'!$E$194)*'Inputs  Base0'!BB$199</f>
        <v>0</v>
      </c>
      <c r="CC103" s="89">
        <f>('Inputs  Base0'!$E$124*(1+CC$369))*('Inputs  Base0'!$D$18*'Inputs  Base0'!$E$194)*'Inputs  Base0'!BC$199</f>
        <v>0</v>
      </c>
      <c r="CD103" s="89">
        <f>('Inputs  Base0'!$E$124*(1+CD$369))*('Inputs  Base0'!$D$18*'Inputs  Base0'!$E$194)*'Inputs  Base0'!BD$199</f>
        <v>0</v>
      </c>
      <c r="CE103" s="89">
        <f>('Inputs  Base0'!$E$124*(1+CE$369))*('Inputs  Base0'!$D$18*'Inputs  Base0'!$E$194)*'Inputs  Base0'!BE$199</f>
        <v>0</v>
      </c>
      <c r="CF103" s="89">
        <f>('Inputs  Base0'!$E$124*(1+CF$369))*('Inputs  Base0'!$D$18*'Inputs  Base0'!$E$194)*'Inputs  Base0'!BF$199</f>
        <v>0</v>
      </c>
      <c r="CG103" s="89">
        <f>('Inputs  Base0'!$E$124*(1+CG$369))*('Inputs  Base0'!$D$18*'Inputs  Base0'!$E$194)*'Inputs  Base0'!BG$199</f>
        <v>0</v>
      </c>
      <c r="CH103" s="89">
        <f>('Inputs  Base0'!$E$124*(1+CH$369))*('Inputs  Base0'!$D$18*'Inputs  Base0'!$E$194)*'Inputs  Base0'!BH$199</f>
        <v>0</v>
      </c>
      <c r="CI103" s="89">
        <f>('Inputs  Base0'!$E$124*(1+CI$369))*('Inputs  Base0'!$D$18*'Inputs  Base0'!$E$194)*'Inputs  Base0'!BI$199</f>
        <v>0</v>
      </c>
      <c r="CJ103" s="89">
        <f>('Inputs  Base0'!$E$124*(1+CJ$369))*('Inputs  Base0'!$D$18*'Inputs  Base0'!$E$194)*'Inputs  Base0'!BJ$199</f>
        <v>0</v>
      </c>
      <c r="CK103" s="89">
        <f>('Inputs  Base0'!$E$124*(1+CK$369))*('Inputs  Base0'!$D$18*'Inputs  Base0'!$E$194)*'Inputs  Base0'!BK$199</f>
        <v>0</v>
      </c>
      <c r="CL103" s="89">
        <f>('Inputs  Base0'!$E$124*(1+CL$369))*('Inputs  Base0'!$D$18*'Inputs  Base0'!$E$194)*'Inputs  Base0'!BL$199</f>
        <v>0</v>
      </c>
      <c r="CM103" s="89">
        <f>('Inputs  Base0'!$E$124*(1+CM$369))*('Inputs  Base0'!$D$18*'Inputs  Base0'!$E$194)*'Inputs  Base0'!BM$199</f>
        <v>0</v>
      </c>
      <c r="CN103" s="89">
        <f>('Inputs  Base0'!$E$124*(1+CN$369))*('Inputs  Base0'!$D$18*'Inputs  Base0'!$E$194)*'Inputs  Base0'!BN$199</f>
        <v>0</v>
      </c>
      <c r="CO103" s="89">
        <f>('Inputs  Base0'!$E$124*(1+CO$369))*('Inputs  Base0'!$D$18*'Inputs  Base0'!$E$194)*'Inputs  Base0'!BO$199</f>
        <v>0</v>
      </c>
      <c r="CP103" s="89">
        <f>('Inputs  Base0'!$E$124*(1+CP$369))*('Inputs  Base0'!$D$18*'Inputs  Base0'!$E$194)*'Inputs  Base0'!BP$199</f>
        <v>0</v>
      </c>
      <c r="CQ103" s="89">
        <f>('Inputs  Base0'!$E$124*(1+CQ$369))*('Inputs  Base0'!$D$18*'Inputs  Base0'!$E$194)*'Inputs  Base0'!BQ$199</f>
        <v>0</v>
      </c>
      <c r="CR103" s="89">
        <f>('Inputs  Base0'!$E$124*(1+CR$369))*('Inputs  Base0'!$D$18*'Inputs  Base0'!$E$194)*'Inputs  Base0'!BR$199</f>
        <v>0</v>
      </c>
      <c r="CS103" s="89">
        <f>('Inputs  Base0'!$E$124*(1+CS$369))*('Inputs  Base0'!$D$18*'Inputs  Base0'!$E$194)*'Inputs  Base0'!BS$199</f>
        <v>0</v>
      </c>
      <c r="CT103" s="89">
        <f>('Inputs  Base0'!$E$124*(1+CT$369))*('Inputs  Base0'!$D$18*'Inputs  Base0'!$E$194)*'Inputs  Base0'!BT$199</f>
        <v>0</v>
      </c>
      <c r="CU103" s="89">
        <f>('Inputs  Base0'!$E$124*(1+CU$369))*('Inputs  Base0'!$D$18*'Inputs  Base0'!$E$194)*'Inputs  Base0'!BU$199</f>
        <v>0</v>
      </c>
      <c r="CV103" s="89">
        <f>('Inputs  Base0'!$E$124*(1+CV$369))*('Inputs  Base0'!$D$18*'Inputs  Base0'!$E$194)*'Inputs  Base0'!BV$199</f>
        <v>0</v>
      </c>
      <c r="CW103" s="89">
        <f>('Inputs  Base0'!$E$124*(1+CW$369))*('Inputs  Base0'!$D$18*'Inputs  Base0'!$E$194)*'Inputs  Base0'!BW$199</f>
        <v>0</v>
      </c>
      <c r="CX103" s="89">
        <f>('Inputs  Base0'!$E$124*(1+CX$369))*('Inputs  Base0'!$D$18*'Inputs  Base0'!$E$194)*'Inputs  Base0'!BX$199</f>
        <v>0</v>
      </c>
      <c r="CY103" s="89">
        <f>('Inputs  Base0'!$E$124*(1+CY$369))*('Inputs  Base0'!$D$18*'Inputs  Base0'!$E$194)*'Inputs  Base0'!BY$199</f>
        <v>0</v>
      </c>
      <c r="CZ103" s="89">
        <f>('Inputs  Base0'!$E$124*(1+CZ$369))*('Inputs  Base0'!$D$18*'Inputs  Base0'!$E$194)*'Inputs  Base0'!BZ$199</f>
        <v>0</v>
      </c>
      <c r="DA103" s="89">
        <f>('Inputs  Base0'!$E$124*(1+DA$369))*('Inputs  Base0'!$D$18*'Inputs  Base0'!$E$194)*'Inputs  Base0'!CA$199</f>
        <v>0</v>
      </c>
      <c r="DB103" s="89">
        <f>('Inputs  Base0'!$E$124*(1+DB$369))*('Inputs  Base0'!$D$18*'Inputs  Base0'!$E$194)*'Inputs  Base0'!CB$199</f>
        <v>0</v>
      </c>
      <c r="DC103" s="89">
        <f>('Inputs  Base0'!$E$124*(1+DC$369))*('Inputs  Base0'!$D$18*'Inputs  Base0'!$E$194)*'Inputs  Base0'!CC$199</f>
        <v>0</v>
      </c>
      <c r="DD103" s="89">
        <f>('Inputs  Base0'!$E$124*(1+DD$369))*('Inputs  Base0'!$D$18*'Inputs  Base0'!$E$194)*'Inputs  Base0'!CD$199</f>
        <v>0</v>
      </c>
      <c r="DE103" s="89">
        <f>('Inputs  Base0'!$E$124*(1+DE$369))*('Inputs  Base0'!$D$18*'Inputs  Base0'!$E$194)*'Inputs  Base0'!CE$199</f>
        <v>0</v>
      </c>
      <c r="DF103" s="89">
        <f>('Inputs  Base0'!$E$124*(1+DF$369))*('Inputs  Base0'!$D$18*'Inputs  Base0'!$E$194)*'Inputs  Base0'!CF$199</f>
        <v>0</v>
      </c>
      <c r="DG103" s="89">
        <f>('Inputs  Base0'!$E$124*(1+DG$369))*('Inputs  Base0'!$D$18*'Inputs  Base0'!$E$194)*'Inputs  Base0'!CG$199</f>
        <v>0</v>
      </c>
      <c r="DH103" s="89">
        <f>('Inputs  Base0'!$E$124*(1+DH$369))*('Inputs  Base0'!$D$18*'Inputs  Base0'!$E$194)*'Inputs  Base0'!CH$199</f>
        <v>0</v>
      </c>
      <c r="DI103" s="89">
        <f>('Inputs  Base0'!$E$124*(1+DI$369))*('Inputs  Base0'!$D$18*'Inputs  Base0'!$E$194)*'Inputs  Base0'!CI$199</f>
        <v>0</v>
      </c>
      <c r="DJ103" s="89">
        <f>('Inputs  Base0'!$E$124*(1+DJ$369))*('Inputs  Base0'!$D$18*'Inputs  Base0'!$E$194)*'Inputs  Base0'!CJ$199</f>
        <v>0</v>
      </c>
      <c r="DK103" s="89">
        <f>('Inputs  Base0'!$E$124*(1+DK$369))*('Inputs  Base0'!$D$18*'Inputs  Base0'!$E$194)*'Inputs  Base0'!CK$199</f>
        <v>0</v>
      </c>
      <c r="DL103" s="89">
        <f>('Inputs  Base0'!$E$124*(1+DL$369))*('Inputs  Base0'!$D$18*'Inputs  Base0'!$E$194)*'Inputs  Base0'!CL$199</f>
        <v>0</v>
      </c>
      <c r="DM103" s="89">
        <f>('Inputs  Base0'!$E$124*(1+DM$369))*('Inputs  Base0'!$D$18*'Inputs  Base0'!$E$194)*'Inputs  Base0'!CM$199</f>
        <v>0</v>
      </c>
      <c r="DN103" s="89">
        <f>('Inputs  Base0'!$E$124*(1+DN$369))*('Inputs  Base0'!$D$18*'Inputs  Base0'!$E$194)*'Inputs  Base0'!CN$199</f>
        <v>0</v>
      </c>
      <c r="DO103" s="89">
        <f>('Inputs  Base0'!$E$124*(1+DO$369))*('Inputs  Base0'!$D$18*'Inputs  Base0'!$E$194)*'Inputs  Base0'!CO$199</f>
        <v>0</v>
      </c>
      <c r="DP103" s="89">
        <f>('Inputs  Base0'!$E$124*(1+DP$369))*('Inputs  Base0'!$D$18*'Inputs  Base0'!$E$194)*'Inputs  Base0'!CP$199</f>
        <v>0</v>
      </c>
    </row>
    <row r="104" spans="1:120" s="189" customFormat="1" ht="14.25" hidden="1" outlineLevel="2">
      <c r="A104" s="212">
        <f>+C104-'Inputs  Base0'!$G$124</f>
        <v>-13.999999999999986</v>
      </c>
      <c r="B104" s="190" t="str">
        <f>CONCATENATE('Inputs  Base0'!$A$360,'Inputs  Base0'!$B$124)</f>
        <v>unidades vendidas - Cocheras PLAN 35/55/10</v>
      </c>
      <c r="C104" s="88">
        <f t="shared" si="37"/>
        <v>32.666666666666679</v>
      </c>
      <c r="D104" s="191"/>
      <c r="E104" s="191"/>
      <c r="F104" s="191"/>
      <c r="G104" s="191"/>
      <c r="H104" s="191"/>
      <c r="I104" s="191"/>
      <c r="J104" s="191"/>
      <c r="K104" s="191"/>
      <c r="L104" s="191"/>
      <c r="M104" s="191"/>
      <c r="N104" s="191"/>
      <c r="O104" s="191"/>
      <c r="P104" s="191"/>
      <c r="Q104" s="191"/>
      <c r="R104" s="191"/>
      <c r="S104" s="191"/>
      <c r="T104" s="191"/>
      <c r="U104" s="191"/>
      <c r="V104" s="191"/>
      <c r="W104" s="191"/>
      <c r="X104" s="191"/>
      <c r="Y104" s="191"/>
      <c r="Z104" s="191"/>
      <c r="AA104" s="191"/>
      <c r="AB104" s="191"/>
      <c r="AC104" s="89">
        <f>HLOOKUP(AC$3,'Inputs  Base0'!$C$197:$BJ$199,3)*'Inputs  Base0'!$G$124</f>
        <v>1.0888888888888888</v>
      </c>
      <c r="AD104" s="89">
        <f>HLOOKUP(AD$3,'Inputs  Base0'!$C$197:$BJ$199,3)*'Inputs  Base0'!$G$124</f>
        <v>1.0888888888888888</v>
      </c>
      <c r="AE104" s="89">
        <f>HLOOKUP(AE$3,'Inputs  Base0'!$C$197:$BJ$199,3)*'Inputs  Base0'!$G$124</f>
        <v>1.0888888888888888</v>
      </c>
      <c r="AF104" s="89">
        <f>HLOOKUP(AF$3,'Inputs  Base0'!$C$197:$BJ$199,3)*'Inputs  Base0'!$G$124</f>
        <v>1.0888888888888888</v>
      </c>
      <c r="AG104" s="89">
        <f>HLOOKUP(AG$3,'Inputs  Base0'!$C$197:$BJ$199,3)*'Inputs  Base0'!$G$124</f>
        <v>1.0888888888888888</v>
      </c>
      <c r="AH104" s="89">
        <f>HLOOKUP(AH$3,'Inputs  Base0'!$C$197:$BJ$199,3)*'Inputs  Base0'!$G$124</f>
        <v>1.0888888888888888</v>
      </c>
      <c r="AI104" s="89">
        <f>HLOOKUP(AI$3,'Inputs  Base0'!$C$197:$BJ$199,3)*'Inputs  Base0'!$G$124</f>
        <v>0.93333333333333335</v>
      </c>
      <c r="AJ104" s="89">
        <f>HLOOKUP(AJ$3,'Inputs  Base0'!$C$197:$BJ$199,3)*'Inputs  Base0'!$G$124</f>
        <v>0.93333333333333335</v>
      </c>
      <c r="AK104" s="89">
        <f>HLOOKUP(AK$3,'Inputs  Base0'!$C$197:$BJ$199,3)*'Inputs  Base0'!$G$124</f>
        <v>0.93333333333333335</v>
      </c>
      <c r="AL104" s="89">
        <f>HLOOKUP(AL$3,'Inputs  Base0'!$C$197:$BJ$199,3)*'Inputs  Base0'!$G$124</f>
        <v>0.93333333333333335</v>
      </c>
      <c r="AM104" s="89">
        <f>HLOOKUP(AM$3,'Inputs  Base0'!$C$197:$BJ$199,3)*'Inputs  Base0'!$G$124</f>
        <v>0.93333333333333335</v>
      </c>
      <c r="AN104" s="89">
        <f>HLOOKUP(AN$3,'Inputs  Base0'!$C$197:$BJ$199,3)*'Inputs  Base0'!$G$124</f>
        <v>0.93333333333333335</v>
      </c>
      <c r="AO104" s="89">
        <f>HLOOKUP(AO$3,'Inputs  Base0'!$C$197:$BJ$199,3)*'Inputs  Base0'!$G$124</f>
        <v>0.77777777777777768</v>
      </c>
      <c r="AP104" s="89">
        <f>HLOOKUP(AP$3,'Inputs  Base0'!$C$197:$BJ$199,3)*'Inputs  Base0'!$G$124</f>
        <v>0.77777777777777768</v>
      </c>
      <c r="AQ104" s="89">
        <f>HLOOKUP(AQ$3,'Inputs  Base0'!$C$197:$BJ$199,3)*'Inputs  Base0'!$G$124</f>
        <v>0.77777777777777768</v>
      </c>
      <c r="AR104" s="89">
        <f>HLOOKUP(AR$3,'Inputs  Base0'!$C$197:$BJ$199,3)*'Inputs  Base0'!$G$124</f>
        <v>0.77777777777777768</v>
      </c>
      <c r="AS104" s="89">
        <f>HLOOKUP(AS$3,'Inputs  Base0'!$C$197:$BJ$199,3)*'Inputs  Base0'!$G$124</f>
        <v>0.77777777777777768</v>
      </c>
      <c r="AT104" s="89">
        <f>HLOOKUP(AT$3,'Inputs  Base0'!$C$197:$BJ$199,3)*'Inputs  Base0'!$G$124</f>
        <v>0.77777777777777768</v>
      </c>
      <c r="AU104" s="89">
        <f>HLOOKUP(AU$3,'Inputs  Base0'!$C$197:$BJ$199,3)*'Inputs  Base0'!$G$124</f>
        <v>0.93333333333333335</v>
      </c>
      <c r="AV104" s="89">
        <f>HLOOKUP(AV$3,'Inputs  Base0'!$C$197:$BJ$199,3)*'Inputs  Base0'!$G$124</f>
        <v>0.93333333333333335</v>
      </c>
      <c r="AW104" s="89">
        <f>HLOOKUP(AW$3,'Inputs  Base0'!$C$197:$BJ$199,3)*'Inputs  Base0'!$G$124</f>
        <v>0.93333333333333335</v>
      </c>
      <c r="AX104" s="89">
        <f>HLOOKUP(AX$3,'Inputs  Base0'!$C$197:$BJ$199,3)*'Inputs  Base0'!$G$124</f>
        <v>0.93333333333333335</v>
      </c>
      <c r="AY104" s="89">
        <f>HLOOKUP(AY$3,'Inputs  Base0'!$C$197:$BJ$199,3)*'Inputs  Base0'!$G$124</f>
        <v>0.93333333333333335</v>
      </c>
      <c r="AZ104" s="89">
        <f>HLOOKUP(AZ$3,'Inputs  Base0'!$C$197:$BJ$199,3)*'Inputs  Base0'!$G$124</f>
        <v>0.93333333333333335</v>
      </c>
      <c r="BA104" s="89">
        <f>HLOOKUP(BA$3,'Inputs  Base0'!$C$197:$BJ$199,3)*'Inputs  Base0'!$G$124</f>
        <v>0.93333333333333335</v>
      </c>
      <c r="BB104" s="89">
        <f>HLOOKUP(BB$3,'Inputs  Base0'!$C$197:$BJ$199,3)*'Inputs  Base0'!$G$124</f>
        <v>0.93333333333333335</v>
      </c>
      <c r="BC104" s="89">
        <f>HLOOKUP(BC$3,'Inputs  Base0'!$C$197:$BJ$199,3)*'Inputs  Base0'!$G$124</f>
        <v>0.93333333333333335</v>
      </c>
      <c r="BD104" s="89">
        <f>HLOOKUP(BD$3,'Inputs  Base0'!$C$197:$BJ$199,3)*'Inputs  Base0'!$G$124</f>
        <v>0.93333333333333335</v>
      </c>
      <c r="BE104" s="89">
        <f>HLOOKUP(BE$3,'Inputs  Base0'!$C$197:$BJ$199,3)*'Inputs  Base0'!$G$124</f>
        <v>0.93333333333333335</v>
      </c>
      <c r="BF104" s="89">
        <f>HLOOKUP(BF$3,'Inputs  Base0'!$C$197:$BJ$199,3)*'Inputs  Base0'!$G$124</f>
        <v>0.93333333333333335</v>
      </c>
      <c r="BG104" s="89">
        <f>HLOOKUP(BG$3,'Inputs  Base0'!$C$197:$BJ$199,3)*'Inputs  Base0'!$G$124</f>
        <v>0.77777777777777768</v>
      </c>
      <c r="BH104" s="89">
        <f>HLOOKUP(BH$3,'Inputs  Base0'!$C$197:$BJ$199,3)*'Inputs  Base0'!$G$124</f>
        <v>0.77777777777777768</v>
      </c>
      <c r="BI104" s="89">
        <f>HLOOKUP(BI$3,'Inputs  Base0'!$C$197:$BJ$199,3)*'Inputs  Base0'!$G$124</f>
        <v>0.77777777777777768</v>
      </c>
      <c r="BJ104" s="89">
        <f>HLOOKUP(BJ$3,'Inputs  Base0'!$C$197:$BJ$199,3)*'Inputs  Base0'!$G$124</f>
        <v>0.77777777777777768</v>
      </c>
      <c r="BK104" s="89">
        <f>HLOOKUP(BK$3,'Inputs  Base0'!$C$197:$BJ$199,3)*'Inputs  Base0'!$G$124</f>
        <v>0.77777777777777768</v>
      </c>
      <c r="BL104" s="89">
        <f>HLOOKUP(BL$3,'Inputs  Base0'!$C$197:$BJ$199,3)*'Inputs  Base0'!$G$124</f>
        <v>0.77777777777777768</v>
      </c>
      <c r="BM104" s="89">
        <f>HLOOKUP(BM$3,'Inputs  Base0'!$C$197:$BJ$199,3)*'Inputs  Base0'!$G$124</f>
        <v>0</v>
      </c>
      <c r="BN104" s="89">
        <f>HLOOKUP(BN$3,'Inputs  Base0'!$C$197:$BJ$199,3)*'Inputs  Base0'!$G$124</f>
        <v>0</v>
      </c>
      <c r="BO104" s="89">
        <f>HLOOKUP(BO$3,'Inputs  Base0'!$C$197:$BJ$199,3)*'Inputs  Base0'!$G$124</f>
        <v>0</v>
      </c>
      <c r="BP104" s="89">
        <f>HLOOKUP(BP$3,'Inputs  Base0'!$C$197:$BJ$199,3)*'Inputs  Base0'!$G$124</f>
        <v>0</v>
      </c>
      <c r="BQ104" s="89">
        <f>HLOOKUP(BQ$3,'Inputs  Base0'!$C$197:$BJ$199,3)*'Inputs  Base0'!$G$124</f>
        <v>0</v>
      </c>
      <c r="BR104" s="89">
        <f>HLOOKUP(BR$3,'Inputs  Base0'!$C$197:$BJ$199,3)*'Inputs  Base0'!$G$124</f>
        <v>0</v>
      </c>
      <c r="BS104" s="89">
        <f>HLOOKUP(BS$3,'Inputs  Base0'!$C$197:$BJ$199,3)*'Inputs  Base0'!$G$124</f>
        <v>0</v>
      </c>
      <c r="BT104" s="89">
        <f>HLOOKUP(BT$3,'Inputs  Base0'!$C$197:$BJ$199,3)*'Inputs  Base0'!$G$124</f>
        <v>0</v>
      </c>
      <c r="BU104" s="89">
        <f>HLOOKUP(BU$3,'Inputs  Base0'!$C$197:$BJ$199,3)*'Inputs  Base0'!$G$124</f>
        <v>0</v>
      </c>
      <c r="BV104" s="89">
        <f>HLOOKUP(BV$3,'Inputs  Base0'!$C$197:$BJ$199,3)*'Inputs  Base0'!$G$124</f>
        <v>0</v>
      </c>
      <c r="BW104" s="89">
        <f>HLOOKUP(BW$3,'Inputs  Base0'!$C$197:$BJ$199,3)*'Inputs  Base0'!$G$124</f>
        <v>0</v>
      </c>
      <c r="BX104" s="89">
        <f>HLOOKUP(BX$3,'Inputs  Base0'!$C$197:$BJ$199,3)*'Inputs  Base0'!$G$124</f>
        <v>0</v>
      </c>
      <c r="BY104" s="89">
        <f>HLOOKUP(BY$3,'Inputs  Base0'!$C$197:$BJ$199,3)*'Inputs  Base0'!$G$124</f>
        <v>0</v>
      </c>
      <c r="BZ104" s="89">
        <f>HLOOKUP(BZ$3,'Inputs  Base0'!$C$197:$BJ$199,3)*'Inputs  Base0'!$G$124</f>
        <v>0</v>
      </c>
      <c r="CA104" s="89">
        <f>HLOOKUP(CA$3,'Inputs  Base0'!$C$197:$BJ$199,3)*'Inputs  Base0'!$G$124</f>
        <v>0</v>
      </c>
      <c r="CB104" s="89">
        <f>HLOOKUP(CB$3,'Inputs  Base0'!$C$197:$BJ$199,3)*'Inputs  Base0'!$G$124</f>
        <v>0</v>
      </c>
      <c r="CC104" s="89">
        <f>HLOOKUP(CC$3,'Inputs  Base0'!$C$197:$BJ$199,3)*'Inputs  Base0'!$G$124</f>
        <v>0</v>
      </c>
      <c r="CD104" s="89">
        <f>HLOOKUP(CD$3,'Inputs  Base0'!$C$197:$BJ$199,3)*'Inputs  Base0'!$G$124</f>
        <v>0</v>
      </c>
      <c r="CE104" s="89">
        <f>HLOOKUP(CE$3,'Inputs  Base0'!$C$197:$BJ$199,3)*'Inputs  Base0'!$G$124</f>
        <v>0</v>
      </c>
      <c r="CF104" s="89">
        <f>HLOOKUP(CF$3,'Inputs  Base0'!$C$197:$BJ$199,3)*'Inputs  Base0'!$G$124</f>
        <v>0</v>
      </c>
      <c r="CG104" s="89">
        <f>HLOOKUP(CG$3,'Inputs  Base0'!$C$197:$BJ$199,3)*'Inputs  Base0'!$G$124</f>
        <v>0</v>
      </c>
      <c r="CH104" s="89">
        <f>HLOOKUP(CH$3,'Inputs  Base0'!$C$197:$BJ$199,3)*'Inputs  Base0'!$G$124</f>
        <v>0</v>
      </c>
      <c r="CI104" s="89">
        <f>HLOOKUP(CI$3,'Inputs  Base0'!$C$197:$BJ$199,3)*'Inputs  Base0'!$G$124</f>
        <v>0</v>
      </c>
      <c r="CJ104" s="89">
        <f>HLOOKUP(CJ$3,'Inputs  Base0'!$C$197:$BJ$199,3)*'Inputs  Base0'!$G$124</f>
        <v>0</v>
      </c>
      <c r="CK104" s="89">
        <f>HLOOKUP(CK$3,'Inputs  Base0'!$C$197:$BJ$199,3)*'Inputs  Base0'!$G$124</f>
        <v>0</v>
      </c>
      <c r="CL104" s="89">
        <f>HLOOKUP(CL$3,'Inputs  Base0'!$C$197:$BJ$199,3)*'Inputs  Base0'!$G$124</f>
        <v>0</v>
      </c>
      <c r="CM104" s="89">
        <f>HLOOKUP(CM$3,'Inputs  Base0'!$C$197:$BJ$199,3)*'Inputs  Base0'!$G$124</f>
        <v>0</v>
      </c>
      <c r="CN104" s="89">
        <f>HLOOKUP(CN$3,'Inputs  Base0'!$C$197:$BJ$199,3)*'Inputs  Base0'!$G$124</f>
        <v>0</v>
      </c>
      <c r="CO104" s="89">
        <f>HLOOKUP(CO$3,'Inputs  Base0'!$C$197:$BJ$199,3)*'Inputs  Base0'!$G$124</f>
        <v>0</v>
      </c>
      <c r="CP104" s="89">
        <f>HLOOKUP(CP$3,'Inputs  Base0'!$C$197:$BJ$199,3)*'Inputs  Base0'!$G$124</f>
        <v>0</v>
      </c>
      <c r="CQ104" s="89">
        <f>HLOOKUP(CQ$3,'Inputs  Base0'!$C$197:$BJ$199,3)*'Inputs  Base0'!$G$124</f>
        <v>0</v>
      </c>
      <c r="CR104" s="89">
        <f>HLOOKUP(CR$3,'Inputs  Base0'!$C$197:$BJ$199,3)*'Inputs  Base0'!$G$124</f>
        <v>0</v>
      </c>
      <c r="CS104" s="89">
        <f>HLOOKUP(CS$3,'Inputs  Base0'!$C$197:$BJ$199,3)*'Inputs  Base0'!$G$124</f>
        <v>0</v>
      </c>
      <c r="CT104" s="89">
        <f>HLOOKUP(CT$3,'Inputs  Base0'!$C$197:$BJ$199,3)*'Inputs  Base0'!$G$124</f>
        <v>0</v>
      </c>
      <c r="CU104" s="89">
        <f>HLOOKUP(CU$3,'Inputs  Base0'!$C$197:$BJ$199,3)*'Inputs  Base0'!$G$124</f>
        <v>0</v>
      </c>
      <c r="CV104" s="89">
        <f>HLOOKUP(CV$3,'Inputs  Base0'!$C$197:$BJ$199,3)*'Inputs  Base0'!$G$124</f>
        <v>0</v>
      </c>
      <c r="CW104" s="89">
        <f>HLOOKUP(CW$3,'Inputs  Base0'!$C$197:$BJ$199,3)*'Inputs  Base0'!$G$124</f>
        <v>0</v>
      </c>
      <c r="CX104" s="89">
        <f>HLOOKUP(CX$3,'Inputs  Base0'!$C$197:$BJ$199,3)*'Inputs  Base0'!$G$124</f>
        <v>0</v>
      </c>
      <c r="CY104" s="89">
        <f>HLOOKUP(CY$3,'Inputs  Base0'!$C$197:$BJ$199,3)*'Inputs  Base0'!$G$124</f>
        <v>0</v>
      </c>
      <c r="CZ104" s="89">
        <f>HLOOKUP(CZ$3,'Inputs  Base0'!$C$197:$BJ$199,3)*'Inputs  Base0'!$G$124</f>
        <v>0</v>
      </c>
      <c r="DA104" s="89">
        <f>HLOOKUP(DA$3,'Inputs  Base0'!$C$197:$BJ$199,3)*'Inputs  Base0'!$G$124</f>
        <v>0</v>
      </c>
      <c r="DB104" s="89">
        <f>HLOOKUP(DB$3,'Inputs  Base0'!$C$197:$BJ$199,3)*'Inputs  Base0'!$G$124</f>
        <v>0</v>
      </c>
      <c r="DC104" s="89">
        <f>HLOOKUP(DC$3,'Inputs  Base0'!$C$197:$BJ$199,3)*'Inputs  Base0'!$G$124</f>
        <v>0</v>
      </c>
      <c r="DD104" s="89">
        <f>HLOOKUP(DD$3,'Inputs  Base0'!$C$197:$BJ$199,3)*'Inputs  Base0'!$G$124</f>
        <v>0</v>
      </c>
      <c r="DE104" s="89">
        <f>HLOOKUP(DE$3,'Inputs  Base0'!$C$197:$BJ$199,3)*'Inputs  Base0'!$G$124</f>
        <v>0</v>
      </c>
      <c r="DF104" s="89">
        <f>HLOOKUP(DF$3,'Inputs  Base0'!$C$197:$BJ$199,3)*'Inputs  Base0'!$G$124</f>
        <v>0</v>
      </c>
      <c r="DG104" s="89">
        <f>HLOOKUP(DG$3,'Inputs  Base0'!$C$197:$BJ$199,3)*'Inputs  Base0'!$G$124</f>
        <v>0</v>
      </c>
      <c r="DH104" s="89">
        <f>HLOOKUP(DH$3,'Inputs  Base0'!$C$197:$BJ$199,3)*'Inputs  Base0'!$G$124</f>
        <v>0</v>
      </c>
      <c r="DI104" s="89">
        <f>HLOOKUP(DI$3,'Inputs  Base0'!$C$197:$BJ$199,3)*'Inputs  Base0'!$G$124</f>
        <v>0</v>
      </c>
      <c r="DJ104" s="89">
        <f>HLOOKUP(DJ$3,'Inputs  Base0'!$C$197:$BJ$199,3)*'Inputs  Base0'!$G$124</f>
        <v>0</v>
      </c>
      <c r="DK104" s="89">
        <f>HLOOKUP(DK$3,'Inputs  Base0'!$C$197:$BJ$199,3)*'Inputs  Base0'!$G$124</f>
        <v>0</v>
      </c>
      <c r="DL104" s="89">
        <f>HLOOKUP(DL$3,'Inputs  Base0'!$C$197:$BJ$199,3)*'Inputs  Base0'!$G$124</f>
        <v>0</v>
      </c>
      <c r="DM104" s="89">
        <f>HLOOKUP(DM$3,'Inputs  Base0'!$C$197:$BJ$199,3)*'Inputs  Base0'!$G$124</f>
        <v>0</v>
      </c>
      <c r="DN104" s="89">
        <f>HLOOKUP(DN$3,'Inputs  Base0'!$C$197:$BJ$199,3)*'Inputs  Base0'!$G$124</f>
        <v>0</v>
      </c>
      <c r="DO104" s="89">
        <f>HLOOKUP(DO$3,'Inputs  Base0'!$C$197:$BJ$199,3)*'Inputs  Base0'!$G$124</f>
        <v>0</v>
      </c>
      <c r="DP104" s="89">
        <f>HLOOKUP(DP$3,'Inputs  Base0'!$C$197:$BJ$199,3)*'Inputs  Base0'!$G$124</f>
        <v>0</v>
      </c>
    </row>
    <row r="105" spans="1:120" s="189" customFormat="1" ht="14.25" hidden="1" outlineLevel="2">
      <c r="A105" s="212">
        <f>+C105-'Inputs  Base0'!$H$124</f>
        <v>-101.49999999999986</v>
      </c>
      <c r="B105" s="190" t="str">
        <f>CONCATENATE('Inputs  Base0'!$A$361,'Inputs  Base0'!$B$124)</f>
        <v>m2 vendidos - Cocheras PLAN 35/55/10</v>
      </c>
      <c r="C105" s="88">
        <f t="shared" si="37"/>
        <v>236.83333333333346</v>
      </c>
      <c r="D105" s="191"/>
      <c r="E105" s="191"/>
      <c r="F105" s="191"/>
      <c r="G105" s="191"/>
      <c r="H105" s="191"/>
      <c r="I105" s="191"/>
      <c r="J105" s="191"/>
      <c r="K105" s="191"/>
      <c r="L105" s="191"/>
      <c r="M105" s="191"/>
      <c r="N105" s="191"/>
      <c r="O105" s="191"/>
      <c r="P105" s="191"/>
      <c r="Q105" s="191"/>
      <c r="R105" s="191"/>
      <c r="S105" s="191"/>
      <c r="T105" s="191"/>
      <c r="U105" s="191"/>
      <c r="V105" s="191"/>
      <c r="W105" s="191"/>
      <c r="X105" s="191"/>
      <c r="Y105" s="191"/>
      <c r="Z105" s="191"/>
      <c r="AA105" s="191"/>
      <c r="AB105" s="191"/>
      <c r="AC105" s="89">
        <f>HLOOKUP(AC$3,'Inputs  Base0'!$C$197:$BJ$199,3)*'Inputs  Base0'!$H$124</f>
        <v>7.8944444444444439</v>
      </c>
      <c r="AD105" s="89">
        <f>HLOOKUP(AD$3,'Inputs  Base0'!$C$197:$BJ$199,3)*'Inputs  Base0'!$H$124</f>
        <v>7.8944444444444439</v>
      </c>
      <c r="AE105" s="89">
        <f>HLOOKUP(AE$3,'Inputs  Base0'!$C$197:$BJ$199,3)*'Inputs  Base0'!$H$124</f>
        <v>7.8944444444444439</v>
      </c>
      <c r="AF105" s="89">
        <f>HLOOKUP(AF$3,'Inputs  Base0'!$C$197:$BJ$199,3)*'Inputs  Base0'!$H$124</f>
        <v>7.8944444444444439</v>
      </c>
      <c r="AG105" s="89">
        <f>HLOOKUP(AG$3,'Inputs  Base0'!$C$197:$BJ$199,3)*'Inputs  Base0'!$H$124</f>
        <v>7.8944444444444439</v>
      </c>
      <c r="AH105" s="89">
        <f>HLOOKUP(AH$3,'Inputs  Base0'!$C$197:$BJ$199,3)*'Inputs  Base0'!$H$124</f>
        <v>7.8944444444444439</v>
      </c>
      <c r="AI105" s="89">
        <f>HLOOKUP(AI$3,'Inputs  Base0'!$C$197:$BJ$199,3)*'Inputs  Base0'!$H$124</f>
        <v>6.7666666666666666</v>
      </c>
      <c r="AJ105" s="89">
        <f>HLOOKUP(AJ$3,'Inputs  Base0'!$C$197:$BJ$199,3)*'Inputs  Base0'!$H$124</f>
        <v>6.7666666666666666</v>
      </c>
      <c r="AK105" s="89">
        <f>HLOOKUP(AK$3,'Inputs  Base0'!$C$197:$BJ$199,3)*'Inputs  Base0'!$H$124</f>
        <v>6.7666666666666666</v>
      </c>
      <c r="AL105" s="89">
        <f>HLOOKUP(AL$3,'Inputs  Base0'!$C$197:$BJ$199,3)*'Inputs  Base0'!$H$124</f>
        <v>6.7666666666666666</v>
      </c>
      <c r="AM105" s="89">
        <f>HLOOKUP(AM$3,'Inputs  Base0'!$C$197:$BJ$199,3)*'Inputs  Base0'!$H$124</f>
        <v>6.7666666666666666</v>
      </c>
      <c r="AN105" s="89">
        <f>HLOOKUP(AN$3,'Inputs  Base0'!$C$197:$BJ$199,3)*'Inputs  Base0'!$H$124</f>
        <v>6.7666666666666666</v>
      </c>
      <c r="AO105" s="89">
        <f>HLOOKUP(AO$3,'Inputs  Base0'!$C$197:$BJ$199,3)*'Inputs  Base0'!$H$124</f>
        <v>5.6388888888888884</v>
      </c>
      <c r="AP105" s="89">
        <f>HLOOKUP(AP$3,'Inputs  Base0'!$C$197:$BJ$199,3)*'Inputs  Base0'!$H$124</f>
        <v>5.6388888888888884</v>
      </c>
      <c r="AQ105" s="89">
        <f>HLOOKUP(AQ$3,'Inputs  Base0'!$C$197:$BJ$199,3)*'Inputs  Base0'!$H$124</f>
        <v>5.6388888888888884</v>
      </c>
      <c r="AR105" s="89">
        <f>HLOOKUP(AR$3,'Inputs  Base0'!$C$197:$BJ$199,3)*'Inputs  Base0'!$H$124</f>
        <v>5.6388888888888884</v>
      </c>
      <c r="AS105" s="89">
        <f>HLOOKUP(AS$3,'Inputs  Base0'!$C$197:$BJ$199,3)*'Inputs  Base0'!$H$124</f>
        <v>5.6388888888888884</v>
      </c>
      <c r="AT105" s="89">
        <f>HLOOKUP(AT$3,'Inputs  Base0'!$C$197:$BJ$199,3)*'Inputs  Base0'!$H$124</f>
        <v>5.6388888888888884</v>
      </c>
      <c r="AU105" s="89">
        <f>HLOOKUP(AU$3,'Inputs  Base0'!$C$197:$BJ$199,3)*'Inputs  Base0'!$H$124</f>
        <v>6.7666666666666666</v>
      </c>
      <c r="AV105" s="89">
        <f>HLOOKUP(AV$3,'Inputs  Base0'!$C$197:$BJ$199,3)*'Inputs  Base0'!$H$124</f>
        <v>6.7666666666666666</v>
      </c>
      <c r="AW105" s="89">
        <f>HLOOKUP(AW$3,'Inputs  Base0'!$C$197:$BJ$199,3)*'Inputs  Base0'!$H$124</f>
        <v>6.7666666666666666</v>
      </c>
      <c r="AX105" s="89">
        <f>HLOOKUP(AX$3,'Inputs  Base0'!$C$197:$BJ$199,3)*'Inputs  Base0'!$H$124</f>
        <v>6.7666666666666666</v>
      </c>
      <c r="AY105" s="89">
        <f>HLOOKUP(AY$3,'Inputs  Base0'!$C$197:$BJ$199,3)*'Inputs  Base0'!$H$124</f>
        <v>6.7666666666666666</v>
      </c>
      <c r="AZ105" s="89">
        <f>HLOOKUP(AZ$3,'Inputs  Base0'!$C$197:$BJ$199,3)*'Inputs  Base0'!$H$124</f>
        <v>6.7666666666666666</v>
      </c>
      <c r="BA105" s="89">
        <f>HLOOKUP(BA$3,'Inputs  Base0'!$C$197:$BJ$199,3)*'Inputs  Base0'!$H$124</f>
        <v>6.7666666666666666</v>
      </c>
      <c r="BB105" s="89">
        <f>HLOOKUP(BB$3,'Inputs  Base0'!$C$197:$BJ$199,3)*'Inputs  Base0'!$H$124</f>
        <v>6.7666666666666666</v>
      </c>
      <c r="BC105" s="89">
        <f>HLOOKUP(BC$3,'Inputs  Base0'!$C$197:$BJ$199,3)*'Inputs  Base0'!$H$124</f>
        <v>6.7666666666666666</v>
      </c>
      <c r="BD105" s="89">
        <f>HLOOKUP(BD$3,'Inputs  Base0'!$C$197:$BJ$199,3)*'Inputs  Base0'!$H$124</f>
        <v>6.7666666666666666</v>
      </c>
      <c r="BE105" s="89">
        <f>HLOOKUP(BE$3,'Inputs  Base0'!$C$197:$BJ$199,3)*'Inputs  Base0'!$H$124</f>
        <v>6.7666666666666666</v>
      </c>
      <c r="BF105" s="89">
        <f>HLOOKUP(BF$3,'Inputs  Base0'!$C$197:$BJ$199,3)*'Inputs  Base0'!$H$124</f>
        <v>6.7666666666666666</v>
      </c>
      <c r="BG105" s="89">
        <f>HLOOKUP(BG$3,'Inputs  Base0'!$C$197:$BJ$199,3)*'Inputs  Base0'!$H$124</f>
        <v>5.6388888888888884</v>
      </c>
      <c r="BH105" s="89">
        <f>HLOOKUP(BH$3,'Inputs  Base0'!$C$197:$BJ$199,3)*'Inputs  Base0'!$H$124</f>
        <v>5.6388888888888884</v>
      </c>
      <c r="BI105" s="89">
        <f>HLOOKUP(BI$3,'Inputs  Base0'!$C$197:$BJ$199,3)*'Inputs  Base0'!$H$124</f>
        <v>5.6388888888888884</v>
      </c>
      <c r="BJ105" s="89">
        <f>HLOOKUP(BJ$3,'Inputs  Base0'!$C$197:$BJ$199,3)*'Inputs  Base0'!$H$124</f>
        <v>5.6388888888888884</v>
      </c>
      <c r="BK105" s="89">
        <f>HLOOKUP(BK$3,'Inputs  Base0'!$C$197:$BJ$199,3)*'Inputs  Base0'!$H$124</f>
        <v>5.6388888888888884</v>
      </c>
      <c r="BL105" s="89">
        <f>HLOOKUP(BL$3,'Inputs  Base0'!$C$197:$BJ$199,3)*'Inputs  Base0'!$H$124</f>
        <v>5.6388888888888884</v>
      </c>
      <c r="BM105" s="89">
        <f>HLOOKUP(BM$3,'Inputs  Base0'!$C$197:$BJ$199,3)*'Inputs  Base0'!$H$124</f>
        <v>0</v>
      </c>
      <c r="BN105" s="89">
        <f>HLOOKUP(BN$3,'Inputs  Base0'!$C$197:$BJ$199,3)*'Inputs  Base0'!$H$124</f>
        <v>0</v>
      </c>
      <c r="BO105" s="89">
        <f>HLOOKUP(BO$3,'Inputs  Base0'!$C$197:$BJ$199,3)*'Inputs  Base0'!$H$124</f>
        <v>0</v>
      </c>
      <c r="BP105" s="89">
        <f>HLOOKUP(BP$3,'Inputs  Base0'!$C$197:$BJ$199,3)*'Inputs  Base0'!$H$124</f>
        <v>0</v>
      </c>
      <c r="BQ105" s="89">
        <f>HLOOKUP(BQ$3,'Inputs  Base0'!$C$197:$BJ$199,3)*'Inputs  Base0'!$H$124</f>
        <v>0</v>
      </c>
      <c r="BR105" s="89">
        <f>HLOOKUP(BR$3,'Inputs  Base0'!$C$197:$BJ$199,3)*'Inputs  Base0'!$H$124</f>
        <v>0</v>
      </c>
      <c r="BS105" s="89">
        <f>HLOOKUP(BS$3,'Inputs  Base0'!$C$197:$BJ$199,3)*'Inputs  Base0'!$H$124</f>
        <v>0</v>
      </c>
      <c r="BT105" s="89">
        <f>HLOOKUP(BT$3,'Inputs  Base0'!$C$197:$BJ$199,3)*'Inputs  Base0'!$H$124</f>
        <v>0</v>
      </c>
      <c r="BU105" s="89">
        <f>HLOOKUP(BU$3,'Inputs  Base0'!$C$197:$BJ$199,3)*'Inputs  Base0'!$H$124</f>
        <v>0</v>
      </c>
      <c r="BV105" s="89">
        <f>HLOOKUP(BV$3,'Inputs  Base0'!$C$197:$BJ$199,3)*'Inputs  Base0'!$H$124</f>
        <v>0</v>
      </c>
      <c r="BW105" s="89">
        <f>HLOOKUP(BW$3,'Inputs  Base0'!$C$197:$BJ$199,3)*'Inputs  Base0'!$H$124</f>
        <v>0</v>
      </c>
      <c r="BX105" s="89">
        <f>HLOOKUP(BX$3,'Inputs  Base0'!$C$197:$BJ$199,3)*'Inputs  Base0'!$H$124</f>
        <v>0</v>
      </c>
      <c r="BY105" s="89">
        <f>HLOOKUP(BY$3,'Inputs  Base0'!$C$197:$BJ$199,3)*'Inputs  Base0'!$H$124</f>
        <v>0</v>
      </c>
      <c r="BZ105" s="89">
        <f>HLOOKUP(BZ$3,'Inputs  Base0'!$C$197:$BJ$199,3)*'Inputs  Base0'!$H$124</f>
        <v>0</v>
      </c>
      <c r="CA105" s="89">
        <f>HLOOKUP(CA$3,'Inputs  Base0'!$C$197:$BJ$199,3)*'Inputs  Base0'!$H$124</f>
        <v>0</v>
      </c>
      <c r="CB105" s="89">
        <f>HLOOKUP(CB$3,'Inputs  Base0'!$C$197:$BJ$199,3)*'Inputs  Base0'!$H$124</f>
        <v>0</v>
      </c>
      <c r="CC105" s="89">
        <f>HLOOKUP(CC$3,'Inputs  Base0'!$C$197:$BJ$199,3)*'Inputs  Base0'!$H$124</f>
        <v>0</v>
      </c>
      <c r="CD105" s="89">
        <f>HLOOKUP(CD$3,'Inputs  Base0'!$C$197:$BJ$199,3)*'Inputs  Base0'!$H$124</f>
        <v>0</v>
      </c>
      <c r="CE105" s="89">
        <f>HLOOKUP(CE$3,'Inputs  Base0'!$C$197:$BJ$199,3)*'Inputs  Base0'!$H$124</f>
        <v>0</v>
      </c>
      <c r="CF105" s="89">
        <f>HLOOKUP(CF$3,'Inputs  Base0'!$C$197:$BJ$199,3)*'Inputs  Base0'!$H$124</f>
        <v>0</v>
      </c>
      <c r="CG105" s="89">
        <f>HLOOKUP(CG$3,'Inputs  Base0'!$C$197:$BJ$199,3)*'Inputs  Base0'!$H$124</f>
        <v>0</v>
      </c>
      <c r="CH105" s="89">
        <f>HLOOKUP(CH$3,'Inputs  Base0'!$C$197:$BJ$199,3)*'Inputs  Base0'!$H$124</f>
        <v>0</v>
      </c>
      <c r="CI105" s="89">
        <f>HLOOKUP(CI$3,'Inputs  Base0'!$C$197:$BJ$199,3)*'Inputs  Base0'!$H$124</f>
        <v>0</v>
      </c>
      <c r="CJ105" s="89">
        <f>HLOOKUP(CJ$3,'Inputs  Base0'!$C$197:$BJ$199,3)*'Inputs  Base0'!$H$124</f>
        <v>0</v>
      </c>
      <c r="CK105" s="89">
        <f>HLOOKUP(CK$3,'Inputs  Base0'!$C$197:$BJ$199,3)*'Inputs  Base0'!$H$124</f>
        <v>0</v>
      </c>
      <c r="CL105" s="89">
        <f>HLOOKUP(CL$3,'Inputs  Base0'!$C$197:$BJ$199,3)*'Inputs  Base0'!$H$124</f>
        <v>0</v>
      </c>
      <c r="CM105" s="89">
        <f>HLOOKUP(CM$3,'Inputs  Base0'!$C$197:$BJ$199,3)*'Inputs  Base0'!$H$124</f>
        <v>0</v>
      </c>
      <c r="CN105" s="89">
        <f>HLOOKUP(CN$3,'Inputs  Base0'!$C$197:$BJ$199,3)*'Inputs  Base0'!$H$124</f>
        <v>0</v>
      </c>
      <c r="CO105" s="89">
        <f>HLOOKUP(CO$3,'Inputs  Base0'!$C$197:$BJ$199,3)*'Inputs  Base0'!$H$124</f>
        <v>0</v>
      </c>
      <c r="CP105" s="89">
        <f>HLOOKUP(CP$3,'Inputs  Base0'!$C$197:$BJ$199,3)*'Inputs  Base0'!$H$124</f>
        <v>0</v>
      </c>
      <c r="CQ105" s="89">
        <f>HLOOKUP(CQ$3,'Inputs  Base0'!$C$197:$BJ$199,3)*'Inputs  Base0'!$H$124</f>
        <v>0</v>
      </c>
      <c r="CR105" s="89">
        <f>HLOOKUP(CR$3,'Inputs  Base0'!$C$197:$BJ$199,3)*'Inputs  Base0'!$H$124</f>
        <v>0</v>
      </c>
      <c r="CS105" s="89">
        <f>HLOOKUP(CS$3,'Inputs  Base0'!$C$197:$BJ$199,3)*'Inputs  Base0'!$H$124</f>
        <v>0</v>
      </c>
      <c r="CT105" s="89">
        <f>HLOOKUP(CT$3,'Inputs  Base0'!$C$197:$BJ$199,3)*'Inputs  Base0'!$H$124</f>
        <v>0</v>
      </c>
      <c r="CU105" s="89">
        <f>HLOOKUP(CU$3,'Inputs  Base0'!$C$197:$BJ$199,3)*'Inputs  Base0'!$H$124</f>
        <v>0</v>
      </c>
      <c r="CV105" s="89">
        <f>HLOOKUP(CV$3,'Inputs  Base0'!$C$197:$BJ$199,3)*'Inputs  Base0'!$H$124</f>
        <v>0</v>
      </c>
      <c r="CW105" s="89">
        <f>HLOOKUP(CW$3,'Inputs  Base0'!$C$197:$BJ$199,3)*'Inputs  Base0'!$H$124</f>
        <v>0</v>
      </c>
      <c r="CX105" s="89">
        <f>HLOOKUP(CX$3,'Inputs  Base0'!$C$197:$BJ$199,3)*'Inputs  Base0'!$H$124</f>
        <v>0</v>
      </c>
      <c r="CY105" s="89">
        <f>HLOOKUP(CY$3,'Inputs  Base0'!$C$197:$BJ$199,3)*'Inputs  Base0'!$H$124</f>
        <v>0</v>
      </c>
      <c r="CZ105" s="89">
        <f>HLOOKUP(CZ$3,'Inputs  Base0'!$C$197:$BJ$199,3)*'Inputs  Base0'!$H$124</f>
        <v>0</v>
      </c>
      <c r="DA105" s="89">
        <f>HLOOKUP(DA$3,'Inputs  Base0'!$C$197:$BJ$199,3)*'Inputs  Base0'!$H$124</f>
        <v>0</v>
      </c>
      <c r="DB105" s="89">
        <f>HLOOKUP(DB$3,'Inputs  Base0'!$C$197:$BJ$199,3)*'Inputs  Base0'!$H$124</f>
        <v>0</v>
      </c>
      <c r="DC105" s="89">
        <f>HLOOKUP(DC$3,'Inputs  Base0'!$C$197:$BJ$199,3)*'Inputs  Base0'!$H$124</f>
        <v>0</v>
      </c>
      <c r="DD105" s="89">
        <f>HLOOKUP(DD$3,'Inputs  Base0'!$C$197:$BJ$199,3)*'Inputs  Base0'!$H$124</f>
        <v>0</v>
      </c>
      <c r="DE105" s="89">
        <f>HLOOKUP(DE$3,'Inputs  Base0'!$C$197:$BJ$199,3)*'Inputs  Base0'!$H$124</f>
        <v>0</v>
      </c>
      <c r="DF105" s="89">
        <f>HLOOKUP(DF$3,'Inputs  Base0'!$C$197:$BJ$199,3)*'Inputs  Base0'!$H$124</f>
        <v>0</v>
      </c>
      <c r="DG105" s="89">
        <f>HLOOKUP(DG$3,'Inputs  Base0'!$C$197:$BJ$199,3)*'Inputs  Base0'!$H$124</f>
        <v>0</v>
      </c>
      <c r="DH105" s="89">
        <f>HLOOKUP(DH$3,'Inputs  Base0'!$C$197:$BJ$199,3)*'Inputs  Base0'!$H$124</f>
        <v>0</v>
      </c>
      <c r="DI105" s="89">
        <f>HLOOKUP(DI$3,'Inputs  Base0'!$C$197:$BJ$199,3)*'Inputs  Base0'!$H$124</f>
        <v>0</v>
      </c>
      <c r="DJ105" s="89">
        <f>HLOOKUP(DJ$3,'Inputs  Base0'!$C$197:$BJ$199,3)*'Inputs  Base0'!$H$124</f>
        <v>0</v>
      </c>
      <c r="DK105" s="89">
        <f>HLOOKUP(DK$3,'Inputs  Base0'!$C$197:$BJ$199,3)*'Inputs  Base0'!$H$124</f>
        <v>0</v>
      </c>
      <c r="DL105" s="89">
        <f>HLOOKUP(DL$3,'Inputs  Base0'!$C$197:$BJ$199,3)*'Inputs  Base0'!$H$124</f>
        <v>0</v>
      </c>
      <c r="DM105" s="89">
        <f>HLOOKUP(DM$3,'Inputs  Base0'!$C$197:$BJ$199,3)*'Inputs  Base0'!$H$124</f>
        <v>0</v>
      </c>
      <c r="DN105" s="89">
        <f>HLOOKUP(DN$3,'Inputs  Base0'!$C$197:$BJ$199,3)*'Inputs  Base0'!$H$124</f>
        <v>0</v>
      </c>
      <c r="DO105" s="89">
        <f>HLOOKUP(DO$3,'Inputs  Base0'!$C$197:$BJ$199,3)*'Inputs  Base0'!$H$124</f>
        <v>0</v>
      </c>
      <c r="DP105" s="89">
        <f>HLOOKUP(DP$3,'Inputs  Base0'!$C$197:$BJ$199,3)*'Inputs  Base0'!$H$124</f>
        <v>0</v>
      </c>
    </row>
    <row r="106" spans="1:120" s="189" customFormat="1" ht="14.25" hidden="1" outlineLevel="1">
      <c r="B106" s="190" t="str">
        <f>CONCATENATE('Inputs  Base0'!$A$362,'Inputs  Base0'!$B$124)</f>
        <v>boleto $ - Cocheras PLAN 35/55/10</v>
      </c>
      <c r="C106" s="88">
        <f t="shared" si="37"/>
        <v>18905017.066918001</v>
      </c>
      <c r="D106" s="191"/>
      <c r="E106" s="191"/>
      <c r="F106" s="191"/>
      <c r="G106" s="191"/>
      <c r="H106" s="191"/>
      <c r="I106" s="191"/>
      <c r="J106" s="191"/>
      <c r="K106" s="191"/>
      <c r="L106" s="191"/>
      <c r="M106" s="191"/>
      <c r="N106" s="191"/>
      <c r="O106" s="191"/>
      <c r="P106" s="191"/>
      <c r="Q106" s="191"/>
      <c r="R106" s="191"/>
      <c r="S106" s="191"/>
      <c r="T106" s="191"/>
      <c r="U106" s="191"/>
      <c r="V106" s="191"/>
      <c r="W106" s="191"/>
      <c r="X106" s="191"/>
      <c r="Y106" s="191"/>
      <c r="Z106" s="191"/>
      <c r="AA106" s="191"/>
      <c r="AB106" s="191"/>
      <c r="AC106" s="89">
        <f>+AC103*'Inputs  Base0'!$E$166</f>
        <v>579726.25070688035</v>
      </c>
      <c r="AD106" s="89">
        <f>+AD103*'Inputs  Base0'!$E$166</f>
        <v>579726.25070688035</v>
      </c>
      <c r="AE106" s="89">
        <f>+AE103*'Inputs  Base0'!$E$166</f>
        <v>579726.25070688035</v>
      </c>
      <c r="AF106" s="89">
        <f>+AF103*'Inputs  Base0'!$E$166</f>
        <v>579726.25070688035</v>
      </c>
      <c r="AG106" s="89">
        <f>+AG103*'Inputs  Base0'!$E$166</f>
        <v>630137.22902921762</v>
      </c>
      <c r="AH106" s="89">
        <f>+AH103*'Inputs  Base0'!$E$166</f>
        <v>630137.22902921762</v>
      </c>
      <c r="AI106" s="89">
        <f>+AI103*'Inputs  Base0'!$E$166</f>
        <v>540117.62488218653</v>
      </c>
      <c r="AJ106" s="89">
        <f>+AJ103*'Inputs  Base0'!$E$166</f>
        <v>540117.62488218653</v>
      </c>
      <c r="AK106" s="89">
        <f>+AK103*'Inputs  Base0'!$E$166</f>
        <v>540117.62488218653</v>
      </c>
      <c r="AL106" s="89">
        <f>+AL103*'Inputs  Base0'!$E$166</f>
        <v>540117.62488218653</v>
      </c>
      <c r="AM106" s="89">
        <f>+AM103*'Inputs  Base0'!$E$166</f>
        <v>540117.62488218653</v>
      </c>
      <c r="AN106" s="89">
        <f>+AN103*'Inputs  Base0'!$E$166</f>
        <v>540117.62488218653</v>
      </c>
      <c r="AO106" s="89">
        <f>+AO103*'Inputs  Base0'!$E$166</f>
        <v>450098.02073515544</v>
      </c>
      <c r="AP106" s="89">
        <f>+AP103*'Inputs  Base0'!$E$166</f>
        <v>450098.02073515544</v>
      </c>
      <c r="AQ106" s="89">
        <f>+AQ103*'Inputs  Base0'!$E$166</f>
        <v>450098.02073515544</v>
      </c>
      <c r="AR106" s="89">
        <f>+AR103*'Inputs  Base0'!$E$166</f>
        <v>450098.02073515544</v>
      </c>
      <c r="AS106" s="89">
        <f>+AS103*'Inputs  Base0'!$E$166</f>
        <v>450098.02073515544</v>
      </c>
      <c r="AT106" s="89">
        <f>+AT103*'Inputs  Base0'!$E$166</f>
        <v>450098.02073515544</v>
      </c>
      <c r="AU106" s="89">
        <f>+AU103*'Inputs  Base0'!$E$166</f>
        <v>540117.62488218653</v>
      </c>
      <c r="AV106" s="89">
        <f>+AV103*'Inputs  Base0'!$E$166</f>
        <v>540117.62488218653</v>
      </c>
      <c r="AW106" s="89">
        <f>+AW103*'Inputs  Base0'!$E$166</f>
        <v>553620.56550424115</v>
      </c>
      <c r="AX106" s="89">
        <f>+AX103*'Inputs  Base0'!$E$166</f>
        <v>553620.56550424115</v>
      </c>
      <c r="AY106" s="89">
        <f>+AY103*'Inputs  Base0'!$E$166</f>
        <v>553620.56550424115</v>
      </c>
      <c r="AZ106" s="89">
        <f>+AZ103*'Inputs  Base0'!$E$166</f>
        <v>553620.56550424115</v>
      </c>
      <c r="BA106" s="89">
        <f>+BA103*'Inputs  Base0'!$E$166</f>
        <v>553620.56550424115</v>
      </c>
      <c r="BB106" s="89">
        <f>+BB103*'Inputs  Base0'!$E$166</f>
        <v>553620.56550424115</v>
      </c>
      <c r="BC106" s="89">
        <f>+BC103*'Inputs  Base0'!$E$166</f>
        <v>553620.56550424115</v>
      </c>
      <c r="BD106" s="89">
        <f>+BD103*'Inputs  Base0'!$E$166</f>
        <v>553620.56550424115</v>
      </c>
      <c r="BE106" s="89">
        <f>+BE103*'Inputs  Base0'!$E$166</f>
        <v>553620.56550424115</v>
      </c>
      <c r="BF106" s="89">
        <f>+BF103*'Inputs  Base0'!$E$166</f>
        <v>553620.56550424115</v>
      </c>
      <c r="BG106" s="89">
        <f>+BG103*'Inputs  Base0'!$E$166</f>
        <v>461350.47125353431</v>
      </c>
      <c r="BH106" s="89">
        <f>+BH103*'Inputs  Base0'!$E$166</f>
        <v>461350.47125353431</v>
      </c>
      <c r="BI106" s="89">
        <f>+BI103*'Inputs  Base0'!$E$166</f>
        <v>461350.47125353431</v>
      </c>
      <c r="BJ106" s="89">
        <f>+BJ103*'Inputs  Base0'!$E$166</f>
        <v>461350.47125353431</v>
      </c>
      <c r="BK106" s="89">
        <f>+BK103*'Inputs  Base0'!$E$166</f>
        <v>461350.47125353431</v>
      </c>
      <c r="BL106" s="89">
        <f>+BL103*'Inputs  Base0'!$E$166</f>
        <v>461350.47125353431</v>
      </c>
      <c r="BM106" s="89">
        <f>+BM103*'Inputs  Base0'!$E$166</f>
        <v>0</v>
      </c>
      <c r="BN106" s="89">
        <f>+BN103*'Inputs  Base0'!$E$166</f>
        <v>0</v>
      </c>
      <c r="BO106" s="89">
        <f>+BO103*'Inputs  Base0'!$E$166</f>
        <v>0</v>
      </c>
      <c r="BP106" s="89">
        <f>+BP103*'Inputs  Base0'!$E$166</f>
        <v>0</v>
      </c>
      <c r="BQ106" s="89">
        <f>+BQ103*'Inputs  Base0'!$E$166</f>
        <v>0</v>
      </c>
      <c r="BR106" s="89">
        <f>+BR103*'Inputs  Base0'!$E$166</f>
        <v>0</v>
      </c>
      <c r="BS106" s="89">
        <f>+BS103*'Inputs  Base0'!$E$166</f>
        <v>0</v>
      </c>
      <c r="BT106" s="89">
        <f>+BT103*'Inputs  Base0'!$E$166</f>
        <v>0</v>
      </c>
      <c r="BU106" s="89">
        <f>+BU103*'Inputs  Base0'!$E$166</f>
        <v>0</v>
      </c>
      <c r="BV106" s="89">
        <f>+BV103*'Inputs  Base0'!$E$166</f>
        <v>0</v>
      </c>
      <c r="BW106" s="89">
        <f>+BW103*'Inputs  Base0'!$E$166</f>
        <v>0</v>
      </c>
      <c r="BX106" s="89">
        <f>+BX103*'Inputs  Base0'!$E$166</f>
        <v>0</v>
      </c>
      <c r="BY106" s="89">
        <f>+BY103*'Inputs  Base0'!$E$166</f>
        <v>0</v>
      </c>
      <c r="BZ106" s="89">
        <f>+BZ103*'Inputs  Base0'!$E$166</f>
        <v>0</v>
      </c>
      <c r="CA106" s="89">
        <f>+CA103*'Inputs  Base0'!$E$166</f>
        <v>0</v>
      </c>
      <c r="CB106" s="89">
        <f>+CB103*'Inputs  Base0'!$E$166</f>
        <v>0</v>
      </c>
      <c r="CC106" s="89">
        <f>+CC103*'Inputs  Base0'!$E$166</f>
        <v>0</v>
      </c>
      <c r="CD106" s="89">
        <f>+CD103*'Inputs  Base0'!$E$166</f>
        <v>0</v>
      </c>
      <c r="CE106" s="89">
        <f>+CE103*'Inputs  Base0'!$E$166</f>
        <v>0</v>
      </c>
      <c r="CF106" s="89">
        <f>+CF103*'Inputs  Base0'!$E$166</f>
        <v>0</v>
      </c>
      <c r="CG106" s="89">
        <f>+CG103*'Inputs  Base0'!$E$166</f>
        <v>0</v>
      </c>
      <c r="CH106" s="89">
        <f>+CH103*'Inputs  Base0'!$E$166</f>
        <v>0</v>
      </c>
      <c r="CI106" s="89">
        <f>+CI103*'Inputs  Base0'!$E$166</f>
        <v>0</v>
      </c>
      <c r="CJ106" s="89">
        <f>+CJ103*'Inputs  Base0'!$E$166</f>
        <v>0</v>
      </c>
      <c r="CK106" s="89">
        <f>+CK103*'Inputs  Base0'!$E$166</f>
        <v>0</v>
      </c>
      <c r="CL106" s="89">
        <f>+CL103*'Inputs  Base0'!$E$166</f>
        <v>0</v>
      </c>
      <c r="CM106" s="89">
        <f>+CM103*'Inputs  Base0'!$E$166</f>
        <v>0</v>
      </c>
      <c r="CN106" s="89">
        <f>+CN103*'Inputs  Base0'!$E$166</f>
        <v>0</v>
      </c>
      <c r="CO106" s="89">
        <f>+CO103*'Inputs  Base0'!$E$166</f>
        <v>0</v>
      </c>
      <c r="CP106" s="89">
        <f>+CP103*'Inputs  Base0'!$E$166</f>
        <v>0</v>
      </c>
      <c r="CQ106" s="89">
        <f>+CQ103*'Inputs  Base0'!$E$166</f>
        <v>0</v>
      </c>
      <c r="CR106" s="89">
        <f>+CR103*'Inputs  Base0'!$E$166</f>
        <v>0</v>
      </c>
      <c r="CS106" s="89">
        <f>+CS103*'Inputs  Base0'!$E$166</f>
        <v>0</v>
      </c>
      <c r="CT106" s="89">
        <f>+CT103*'Inputs  Base0'!$E$166</f>
        <v>0</v>
      </c>
      <c r="CU106" s="89">
        <f>+CU103*'Inputs  Base0'!$E$166</f>
        <v>0</v>
      </c>
      <c r="CV106" s="89">
        <f>+CV103*'Inputs  Base0'!$E$166</f>
        <v>0</v>
      </c>
      <c r="CW106" s="89">
        <f>+CW103*'Inputs  Base0'!$E$166</f>
        <v>0</v>
      </c>
      <c r="CX106" s="89">
        <f>+CX103*'Inputs  Base0'!$E$166</f>
        <v>0</v>
      </c>
      <c r="CY106" s="89">
        <f>+CY103*'Inputs  Base0'!$E$166</f>
        <v>0</v>
      </c>
      <c r="CZ106" s="89">
        <f>+CZ103*'Inputs  Base0'!$E$166</f>
        <v>0</v>
      </c>
      <c r="DA106" s="89">
        <f>+DA103*'Inputs  Base0'!$E$166</f>
        <v>0</v>
      </c>
      <c r="DB106" s="89">
        <f>+DB103*'Inputs  Base0'!$E$166</f>
        <v>0</v>
      </c>
      <c r="DC106" s="89">
        <f>+DC103*'Inputs  Base0'!$E$166</f>
        <v>0</v>
      </c>
      <c r="DD106" s="89">
        <f>+DD103*'Inputs  Base0'!$E$166</f>
        <v>0</v>
      </c>
      <c r="DE106" s="89">
        <f>+DE103*'Inputs  Base0'!$E$166</f>
        <v>0</v>
      </c>
      <c r="DF106" s="89">
        <f>+DF103*'Inputs  Base0'!$E$166</f>
        <v>0</v>
      </c>
      <c r="DG106" s="89">
        <f>+DG103*'Inputs  Base0'!$E$166</f>
        <v>0</v>
      </c>
      <c r="DH106" s="89">
        <f>+DH103*'Inputs  Base0'!$E$166</f>
        <v>0</v>
      </c>
      <c r="DI106" s="89">
        <f>+DI103*'Inputs  Base0'!$E$166</f>
        <v>0</v>
      </c>
      <c r="DJ106" s="89">
        <f>+DJ103*'Inputs  Base0'!$E$166</f>
        <v>0</v>
      </c>
      <c r="DK106" s="89">
        <f>+DK103*'Inputs  Base0'!$E$166</f>
        <v>0</v>
      </c>
      <c r="DL106" s="89">
        <f>+DL103*'Inputs  Base0'!$E$166</f>
        <v>0</v>
      </c>
      <c r="DM106" s="89">
        <f>+DM103*'Inputs  Base0'!$E$166</f>
        <v>0</v>
      </c>
      <c r="DN106" s="89">
        <f>+DN103*'Inputs  Base0'!$E$166</f>
        <v>0</v>
      </c>
      <c r="DO106" s="89">
        <f>+DO103*'Inputs  Base0'!$E$166</f>
        <v>0</v>
      </c>
      <c r="DP106" s="89">
        <f>+DP103*'Inputs  Base0'!$E$166</f>
        <v>0</v>
      </c>
    </row>
    <row r="107" spans="1:120" s="189" customFormat="1" ht="14.25" hidden="1" outlineLevel="1">
      <c r="B107" s="190" t="str">
        <f>CONCATENATE('Inputs  Base0'!$A$363,'Inputs  Base0'!$B$124)</f>
        <v>cuotas pre-entrega $ - Cocheras PLAN 35/55/10</v>
      </c>
      <c r="C107" s="88">
        <f t="shared" si="37"/>
        <v>29707883.962299719</v>
      </c>
      <c r="D107" s="191"/>
      <c r="E107" s="191"/>
      <c r="F107" s="191"/>
      <c r="G107" s="191"/>
      <c r="H107" s="191"/>
      <c r="I107" s="191"/>
      <c r="J107" s="191"/>
      <c r="K107" s="191"/>
      <c r="L107" s="191"/>
      <c r="M107" s="191"/>
      <c r="N107" s="191"/>
      <c r="O107" s="191"/>
      <c r="P107" s="191"/>
      <c r="Q107" s="191"/>
      <c r="R107" s="191"/>
      <c r="S107" s="191"/>
      <c r="T107" s="191"/>
      <c r="U107" s="191"/>
      <c r="V107" s="191"/>
      <c r="W107" s="191"/>
      <c r="X107" s="191"/>
      <c r="Y107" s="191"/>
      <c r="Z107" s="191"/>
      <c r="AA107" s="191"/>
      <c r="AB107" s="191"/>
      <c r="AC107" s="89">
        <v>0</v>
      </c>
      <c r="AD107" s="89">
        <f>IFERROR((AC103/AC$353*'Inputs  Base0'!$E$168)+'CF+EERR  Base0'!AC107,0)</f>
        <v>25305.510943554305</v>
      </c>
      <c r="AE107" s="89">
        <f>IFERROR((AD103/AD$353*'Inputs  Base0'!$E$168)+'CF+EERR  Base0'!AD107,0)</f>
        <v>51334.036485495875</v>
      </c>
      <c r="AF107" s="89">
        <f>IFERROR((AE103/AE$353*'Inputs  Base0'!$E$168)+'CF+EERR  Base0'!AE107,0)</f>
        <v>78128.106896318073</v>
      </c>
      <c r="AG107" s="89">
        <f>IFERROR((AF103/AF$353*'Inputs  Base0'!$E$168)+'CF+EERR  Base0'!AF107,0)</f>
        <v>105734.11883474095</v>
      </c>
      <c r="AH107" s="89">
        <f>IFERROR((AG103/AG$353*'Inputs  Base0'!$E$168)+'CF+EERR  Base0'!AG107,0)</f>
        <v>136678.3577602829</v>
      </c>
      <c r="AI107" s="89">
        <f>IFERROR((AH103/AH$353*'Inputs  Base0'!$E$168)+'CF+EERR  Base0'!AH107,0)</f>
        <v>168620.79794148749</v>
      </c>
      <c r="AJ107" s="89">
        <f>IFERROR((AI103/AI$353*'Inputs  Base0'!$E$168)+'CF+EERR  Base0'!AI107,0)</f>
        <v>196912.6735305544</v>
      </c>
      <c r="AK107" s="89">
        <f>IFERROR((AJ103/AJ$353*'Inputs  Base0'!$E$168)+'CF+EERR  Base0'!AJ107,0)</f>
        <v>226180.13103648569</v>
      </c>
      <c r="AL107" s="89">
        <f>IFERROR((AK103/AK$353*'Inputs  Base0'!$E$168)+'CF+EERR  Base0'!AK107,0)</f>
        <v>256492.85488191454</v>
      </c>
      <c r="AM107" s="89">
        <f>IFERROR((AL103/AL$353*'Inputs  Base0'!$E$168)+'CF+EERR  Base0'!AL107,0)</f>
        <v>287928.27220310003</v>
      </c>
      <c r="AN107" s="89">
        <f>IFERROR((AM103/AM$353*'Inputs  Base0'!$E$168)+'CF+EERR  Base0'!AM107,0)</f>
        <v>320572.74403663876</v>
      </c>
      <c r="AO107" s="89">
        <f>IFERROR((AN103/AN$353*'Inputs  Base0'!$E$168)+'CF+EERR  Base0'!AN107,0)</f>
        <v>354522.99474351906</v>
      </c>
      <c r="AP107" s="89">
        <f>IFERROR((AO103/AO$353*'Inputs  Base0'!$E$168)+'CF+EERR  Base0'!AO107,0)</f>
        <v>383993.69848213042</v>
      </c>
      <c r="AQ107" s="89">
        <f>IFERROR((AP103/AP$353*'Inputs  Base0'!$E$168)+'CF+EERR  Base0'!AP107,0)</f>
        <v>414745.73716589878</v>
      </c>
      <c r="AR107" s="89">
        <f>IFERROR((AQ103/AQ$353*'Inputs  Base0'!$E$168)+'CF+EERR  Base0'!AQ107,0)</f>
        <v>446895.59578983847</v>
      </c>
      <c r="AS107" s="89">
        <f>IFERROR((AR103/AR$353*'Inputs  Base0'!$E$168)+'CF+EERR  Base0'!AR107,0)</f>
        <v>480576.40006253717</v>
      </c>
      <c r="AT107" s="89">
        <f>IFERROR((AS103/AS$353*'Inputs  Base0'!$E$168)+'CF+EERR  Base0'!AS107,0)</f>
        <v>515941.24454887083</v>
      </c>
      <c r="AU107" s="89">
        <f>IFERROR((AT103/AT$353*'Inputs  Base0'!$E$168)+'CF+EERR  Base0'!AT107,0)</f>
        <v>553167.39663974836</v>
      </c>
      <c r="AV107" s="89">
        <f>IFERROR((AU103/AU$353*'Inputs  Base0'!$E$168)+'CF+EERR  Base0'!AU107,0)</f>
        <v>600320.52262152662</v>
      </c>
      <c r="AW107" s="89">
        <f>IFERROR((AV103/AV$353*'Inputs  Base0'!$E$168)+'CF+EERR  Base0'!AV107,0)</f>
        <v>650247.36189635063</v>
      </c>
      <c r="AX107" s="89">
        <f>IFERROR((AW103/AW$353*'Inputs  Base0'!$E$168)+'CF+EERR  Base0'!AW107,0)</f>
        <v>704620.81029408856</v>
      </c>
      <c r="AY107" s="89">
        <f>IFERROR((AX103/AX$353*'Inputs  Base0'!$E$168)+'CF+EERR  Base0'!AX107,0)</f>
        <v>762619.15525167575</v>
      </c>
      <c r="AZ107" s="89">
        <f>IFERROR((AY103/AY$353*'Inputs  Base0'!$E$168)+'CF+EERR  Base0'!AY107,0)</f>
        <v>824760.23913480481</v>
      </c>
      <c r="BA107" s="89">
        <f>IFERROR((AZ103/AZ$353*'Inputs  Base0'!$E$168)+'CF+EERR  Base0'!AZ107,0)</f>
        <v>891681.40639355918</v>
      </c>
      <c r="BB107" s="89">
        <f>IFERROR((BA103/BA$353*'Inputs  Base0'!$E$168)+'CF+EERR  Base0'!BA107,0)</f>
        <v>964179.3375905432</v>
      </c>
      <c r="BC107" s="89">
        <f>IFERROR((BB103/BB$353*'Inputs  Base0'!$E$168)+'CF+EERR  Base0'!BB107,0)</f>
        <v>1043267.9898054348</v>
      </c>
      <c r="BD107" s="89">
        <f>IFERROR((BC103/BC$353*'Inputs  Base0'!$E$168)+'CF+EERR  Base0'!BC107,0)</f>
        <v>1130265.5072418156</v>
      </c>
      <c r="BE107" s="89">
        <f>IFERROR((BD103/BD$353*'Inputs  Base0'!$E$168)+'CF+EERR  Base0'!BD107,0)</f>
        <v>1226929.4155044609</v>
      </c>
      <c r="BF107" s="89">
        <f>IFERROR((BE103/BE$353*'Inputs  Base0'!$E$168)+'CF+EERR  Base0'!BE107,0)</f>
        <v>1335676.3122999368</v>
      </c>
      <c r="BG107" s="89">
        <f>IFERROR((BF103/BF$353*'Inputs  Base0'!$E$168)+'CF+EERR  Base0'!BF107,0)</f>
        <v>1459958.4800661951</v>
      </c>
      <c r="BH107" s="89">
        <f>IFERROR((BG103/BG$353*'Inputs  Base0'!$E$168)+'CF+EERR  Base0'!BG107,0)</f>
        <v>1580788.3653945017</v>
      </c>
      <c r="BI107" s="89">
        <f>IFERROR((BH103/BH$353*'Inputs  Base0'!$E$168)+'CF+EERR  Base0'!BH107,0)</f>
        <v>1725784.2277884698</v>
      </c>
      <c r="BJ107" s="89">
        <f>IFERROR((BI103/BI$353*'Inputs  Base0'!$E$168)+'CF+EERR  Base0'!BI107,0)</f>
        <v>1907029.0557809297</v>
      </c>
      <c r="BK107" s="89">
        <f>IFERROR((BJ103/BJ$353*'Inputs  Base0'!$E$168)+'CF+EERR  Base0'!BJ107,0)</f>
        <v>2148688.8264375431</v>
      </c>
      <c r="BL107" s="89">
        <f>IFERROR((BK103/BK$353*'Inputs  Base0'!$E$168)+'CF+EERR  Base0'!BK107,0)</f>
        <v>2511178.4824224631</v>
      </c>
      <c r="BM107" s="89">
        <f>IFERROR((BL103/BL$353*'Inputs  Base0'!$E$168)+'CF+EERR  Base0'!BL107,0)</f>
        <v>3236157.7943923026</v>
      </c>
      <c r="BN107" s="89">
        <f>IFERROR((BM103/BM$353*'Inputs  Base0'!$E$168)+'CF+EERR  Base0'!BM107,0)</f>
        <v>0</v>
      </c>
      <c r="BO107" s="89">
        <f>IFERROR((BN103/BN$353*'Inputs  Base0'!$E$168)+'CF+EERR  Base0'!BN107,0)</f>
        <v>0</v>
      </c>
      <c r="BP107" s="89">
        <f>IFERROR((BO103/BO$353*'Inputs  Base0'!$E$168)+'CF+EERR  Base0'!BO107,0)</f>
        <v>0</v>
      </c>
      <c r="BQ107" s="89">
        <f>IFERROR((BP103/BP$353*'Inputs  Base0'!$E$168)+'CF+EERR  Base0'!BP107,0)</f>
        <v>0</v>
      </c>
      <c r="BR107" s="89">
        <f>IFERROR((BQ103/BQ$353*'Inputs  Base0'!$E$168)+'CF+EERR  Base0'!BQ107,0)</f>
        <v>0</v>
      </c>
      <c r="BS107" s="89">
        <f>IFERROR((BR103/BR$353*'Inputs  Base0'!$E$168)+'CF+EERR  Base0'!BR107,0)</f>
        <v>0</v>
      </c>
      <c r="BT107" s="89">
        <f>IFERROR((BS103/BS$353*'Inputs  Base0'!$E$168)+'CF+EERR  Base0'!BS107,0)</f>
        <v>0</v>
      </c>
      <c r="BU107" s="89">
        <f>IFERROR((BT103/BT$353*'Inputs  Base0'!$E$168)+'CF+EERR  Base0'!BT107,0)</f>
        <v>0</v>
      </c>
      <c r="BV107" s="89">
        <f>IFERROR((BU103/BU$353*'Inputs  Base0'!$E$168)+'CF+EERR  Base0'!BU107,0)</f>
        <v>0</v>
      </c>
      <c r="BW107" s="89">
        <f>IFERROR((BV103/BV$353*'Inputs  Base0'!$E$168)+'CF+EERR  Base0'!BV107,0)</f>
        <v>0</v>
      </c>
      <c r="BX107" s="89">
        <f>IFERROR((BW103/BW$353*'Inputs  Base0'!$E$168)+'CF+EERR  Base0'!BW107,0)</f>
        <v>0</v>
      </c>
      <c r="BY107" s="89">
        <f>IFERROR((BX103/BX$353*'Inputs  Base0'!$E$168)+'CF+EERR  Base0'!BX107,0)</f>
        <v>0</v>
      </c>
      <c r="BZ107" s="89">
        <f>IFERROR((BY103/BY$353*'Inputs  Base0'!$E$168)+'CF+EERR  Base0'!BY107,0)</f>
        <v>0</v>
      </c>
      <c r="CA107" s="89">
        <f>IFERROR((BZ103/BZ$353*'Inputs  Base0'!$E$168)+'CF+EERR  Base0'!BZ107,0)</f>
        <v>0</v>
      </c>
      <c r="CB107" s="89">
        <f>IFERROR((CA103/CA$353*'Inputs  Base0'!$E$168)+'CF+EERR  Base0'!CA107,0)</f>
        <v>0</v>
      </c>
      <c r="CC107" s="89">
        <f>IFERROR((CB103/CB$353*'Inputs  Base0'!$E$168)+'CF+EERR  Base0'!CB107,0)</f>
        <v>0</v>
      </c>
      <c r="CD107" s="89">
        <f>IFERROR((CC103/CC$353*'Inputs  Base0'!$E$168)+'CF+EERR  Base0'!CC107,0)</f>
        <v>0</v>
      </c>
      <c r="CE107" s="89">
        <f>IFERROR((CD103/CD$353*'Inputs  Base0'!$E$168)+'CF+EERR  Base0'!CD107,0)</f>
        <v>0</v>
      </c>
      <c r="CF107" s="89">
        <f>IFERROR((CE103/CE$353*'Inputs  Base0'!$E$168)+'CF+EERR  Base0'!CE107,0)</f>
        <v>0</v>
      </c>
      <c r="CG107" s="89">
        <f>IFERROR((CF103/CF$353*'Inputs  Base0'!$E$168)+'CF+EERR  Base0'!CF107,0)</f>
        <v>0</v>
      </c>
      <c r="CH107" s="89">
        <f>IFERROR((CG103/CG$353*'Inputs  Base0'!$E$168)+'CF+EERR  Base0'!CG107,0)</f>
        <v>0</v>
      </c>
      <c r="CI107" s="89">
        <f>IFERROR((CH103/CH$353*'Inputs  Base0'!$E$168)+'CF+EERR  Base0'!CH107,0)</f>
        <v>0</v>
      </c>
      <c r="CJ107" s="89">
        <f>IFERROR((CI103/CI$353*'Inputs  Base0'!$E$168)+'CF+EERR  Base0'!CI107,0)</f>
        <v>0</v>
      </c>
      <c r="CK107" s="89">
        <f>IFERROR((CJ103/CJ$353*'Inputs  Base0'!$E$168)+'CF+EERR  Base0'!CJ107,0)</f>
        <v>0</v>
      </c>
      <c r="CL107" s="89">
        <f>IFERROR((CK103/CK$353*'Inputs  Base0'!$E$168)+'CF+EERR  Base0'!CK107,0)</f>
        <v>0</v>
      </c>
      <c r="CM107" s="89">
        <f>IFERROR((CL103/CL$353*'Inputs  Base0'!$E$168)+'CF+EERR  Base0'!CL107,0)</f>
        <v>0</v>
      </c>
      <c r="CN107" s="89">
        <f>IFERROR((CM103/CM$353*'Inputs  Base0'!$E$168)+'CF+EERR  Base0'!CM107,0)</f>
        <v>0</v>
      </c>
      <c r="CO107" s="89">
        <f>IFERROR((CN103/CN$353*'Inputs  Base0'!$E$168)+'CF+EERR  Base0'!CN107,0)</f>
        <v>0</v>
      </c>
      <c r="CP107" s="89">
        <f>IFERROR((CO103/CO$353*'Inputs  Base0'!$E$168)+'CF+EERR  Base0'!CO107,0)</f>
        <v>0</v>
      </c>
      <c r="CQ107" s="89">
        <f>IFERROR((CP103/CP$353*'Inputs  Base0'!$E$168)+'CF+EERR  Base0'!CP107,0)</f>
        <v>0</v>
      </c>
      <c r="CR107" s="89">
        <f>IFERROR((CQ103/CQ$353*'Inputs  Base0'!$E$168)+'CF+EERR  Base0'!CQ107,0)</f>
        <v>0</v>
      </c>
      <c r="CS107" s="89">
        <f>IFERROR((CR103/CR$353*'Inputs  Base0'!$E$168)+'CF+EERR  Base0'!CR107,0)</f>
        <v>0</v>
      </c>
      <c r="CT107" s="89">
        <f>IFERROR((CS103/CS$353*'Inputs  Base0'!$E$168)+'CF+EERR  Base0'!CS107,0)</f>
        <v>0</v>
      </c>
      <c r="CU107" s="89">
        <f>IFERROR((CT103/CT$353*'Inputs  Base0'!$E$168)+'CF+EERR  Base0'!CT107,0)</f>
        <v>0</v>
      </c>
      <c r="CV107" s="89">
        <f>IFERROR((CU103/CU$353*'Inputs  Base0'!$E$168)+'CF+EERR  Base0'!CU107,0)</f>
        <v>0</v>
      </c>
      <c r="CW107" s="89">
        <f>IFERROR((CV103/CV$353*'Inputs  Base0'!$E$168)+'CF+EERR  Base0'!CV107,0)</f>
        <v>0</v>
      </c>
      <c r="CX107" s="89">
        <f>IFERROR((CW103/CW$353*'Inputs  Base0'!$E$168)+'CF+EERR  Base0'!CW107,0)</f>
        <v>0</v>
      </c>
      <c r="CY107" s="89">
        <f>IFERROR((CX103/CX$353*'Inputs  Base0'!$E$168)+'CF+EERR  Base0'!CX107,0)</f>
        <v>0</v>
      </c>
      <c r="CZ107" s="89">
        <f>IFERROR((CY103/CY$353*'Inputs  Base0'!$E$168)+'CF+EERR  Base0'!CY107,0)</f>
        <v>0</v>
      </c>
      <c r="DA107" s="89">
        <f>IFERROR((CZ103/CZ$353*'Inputs  Base0'!$E$168)+'CF+EERR  Base0'!CZ107,0)</f>
        <v>0</v>
      </c>
      <c r="DB107" s="89">
        <f>IFERROR((DA103/DA$353*'Inputs  Base0'!$E$168)+'CF+EERR  Base0'!DA107,0)</f>
        <v>0</v>
      </c>
      <c r="DC107" s="89">
        <f>IFERROR((DB103/DB$353*'Inputs  Base0'!$E$168)+'CF+EERR  Base0'!DB107,0)</f>
        <v>0</v>
      </c>
      <c r="DD107" s="89">
        <f>IFERROR((DC103/DC$353*'Inputs  Base0'!$E$168)+'CF+EERR  Base0'!DC107,0)</f>
        <v>0</v>
      </c>
      <c r="DE107" s="89">
        <f>IFERROR((DD103/DD$353*'Inputs  Base0'!$E$168)+'CF+EERR  Base0'!DD107,0)</f>
        <v>0</v>
      </c>
      <c r="DF107" s="89">
        <f>IFERROR((DE103/DE$353*'Inputs  Base0'!$E$168)+'CF+EERR  Base0'!DE107,0)</f>
        <v>0</v>
      </c>
      <c r="DG107" s="89">
        <f>IFERROR((DF103/DF$353*'Inputs  Base0'!$E$168)+'CF+EERR  Base0'!DF107,0)</f>
        <v>0</v>
      </c>
      <c r="DH107" s="89">
        <f>IFERROR((DG103/DG$353*'Inputs  Base0'!$E$168)+'CF+EERR  Base0'!DG107,0)</f>
        <v>0</v>
      </c>
      <c r="DI107" s="89">
        <f>IFERROR((DH103/DH$353*'Inputs  Base0'!$E$168)+'CF+EERR  Base0'!DH107,0)</f>
        <v>0</v>
      </c>
      <c r="DJ107" s="89">
        <f>IFERROR((DI103/DI$353*'Inputs  Base0'!$E$168)+'CF+EERR  Base0'!DI107,0)</f>
        <v>0</v>
      </c>
      <c r="DK107" s="89">
        <f>IFERROR((DJ103/DJ$353*'Inputs  Base0'!$E$168)+'CF+EERR  Base0'!DJ107,0)</f>
        <v>0</v>
      </c>
      <c r="DL107" s="89">
        <f>IFERROR((DK103/DK$353*'Inputs  Base0'!$E$168)+'CF+EERR  Base0'!DK107,0)</f>
        <v>0</v>
      </c>
      <c r="DM107" s="89">
        <f>IFERROR((DL103/DL$353*'Inputs  Base0'!$E$168)+'CF+EERR  Base0'!DL107,0)</f>
        <v>0</v>
      </c>
      <c r="DN107" s="89">
        <f>IFERROR((DM103/DM$353*'Inputs  Base0'!$E$168)+'CF+EERR  Base0'!DM107,0)</f>
        <v>0</v>
      </c>
      <c r="DO107" s="89">
        <f>IFERROR((DN103/DN$353*'Inputs  Base0'!$E$168)+'CF+EERR  Base0'!DN107,0)</f>
        <v>0</v>
      </c>
      <c r="DP107" s="89">
        <f>IFERROR((DO103/DO$353*'Inputs  Base0'!$E$168)+'CF+EERR  Base0'!DO107,0)</f>
        <v>0</v>
      </c>
    </row>
    <row r="108" spans="1:120" s="189" customFormat="1" ht="14.25" hidden="1" outlineLevel="2">
      <c r="B108" s="190" t="str">
        <f>CONCATENATE('Inputs  Base0'!$A$364,'Inputs  Base0'!$B$124)</f>
        <v>unidades entregadas - Cocheras PLAN 35/55/10</v>
      </c>
      <c r="C108" s="88">
        <f t="shared" si="37"/>
        <v>46.666666666666664</v>
      </c>
      <c r="D108" s="191"/>
      <c r="E108" s="191"/>
      <c r="F108" s="191"/>
      <c r="G108" s="191"/>
      <c r="H108" s="191"/>
      <c r="I108" s="191"/>
      <c r="J108" s="191"/>
      <c r="K108" s="191"/>
      <c r="L108" s="191"/>
      <c r="M108" s="191"/>
      <c r="N108" s="191"/>
      <c r="O108" s="191"/>
      <c r="P108" s="191"/>
      <c r="Q108" s="191"/>
      <c r="R108" s="191"/>
      <c r="S108" s="191"/>
      <c r="T108" s="191"/>
      <c r="U108" s="191"/>
      <c r="V108" s="191"/>
      <c r="W108" s="191"/>
      <c r="X108" s="191"/>
      <c r="Y108" s="191"/>
      <c r="Z108" s="191"/>
      <c r="AA108" s="191"/>
      <c r="AB108" s="191"/>
      <c r="AC108" s="89">
        <f>+IF(AC$2='Inputs  Base0'!$J$194,'Inputs  Base0'!$G$124,0)</f>
        <v>0</v>
      </c>
      <c r="AD108" s="89">
        <f>+IF(AD$2='Inputs  Base0'!$J$194,'Inputs  Base0'!$G$124,0)</f>
        <v>0</v>
      </c>
      <c r="AE108" s="89">
        <f>+IF(AE$2='Inputs  Base0'!$J$194,'Inputs  Base0'!$G$124,0)</f>
        <v>0</v>
      </c>
      <c r="AF108" s="89">
        <f>+IF(AF$2='Inputs  Base0'!$J$194,'Inputs  Base0'!$G$124,0)</f>
        <v>0</v>
      </c>
      <c r="AG108" s="89">
        <f>+IF(AG$2='Inputs  Base0'!$J$194,'Inputs  Base0'!$G$124,0)</f>
        <v>0</v>
      </c>
      <c r="AH108" s="89">
        <f>+IF(AH$2='Inputs  Base0'!$J$194,'Inputs  Base0'!$G$124,0)</f>
        <v>0</v>
      </c>
      <c r="AI108" s="89">
        <f>+IF(AI$2='Inputs  Base0'!$J$194,'Inputs  Base0'!$G$124,0)</f>
        <v>0</v>
      </c>
      <c r="AJ108" s="89">
        <f>+IF(AJ$2='Inputs  Base0'!$J$194,'Inputs  Base0'!$G$124,0)</f>
        <v>0</v>
      </c>
      <c r="AK108" s="89">
        <f>+IF(AK$2='Inputs  Base0'!$J$194,'Inputs  Base0'!$G$124,0)</f>
        <v>0</v>
      </c>
      <c r="AL108" s="89">
        <f>+IF(AL$2='Inputs  Base0'!$J$194,'Inputs  Base0'!$G$124,0)</f>
        <v>0</v>
      </c>
      <c r="AM108" s="89">
        <f>+IF(AM$2='Inputs  Base0'!$J$194,'Inputs  Base0'!$G$124,0)</f>
        <v>0</v>
      </c>
      <c r="AN108" s="89">
        <f>+IF(AN$2='Inputs  Base0'!$J$194,'Inputs  Base0'!$G$124,0)</f>
        <v>0</v>
      </c>
      <c r="AO108" s="89">
        <f>+IF(AO$2='Inputs  Base0'!$J$194,'Inputs  Base0'!$G$124,0)</f>
        <v>0</v>
      </c>
      <c r="AP108" s="89">
        <f>+IF(AP$2='Inputs  Base0'!$J$194,'Inputs  Base0'!$G$124,0)</f>
        <v>0</v>
      </c>
      <c r="AQ108" s="89">
        <f>+IF(AQ$2='Inputs  Base0'!$J$194,'Inputs  Base0'!$G$124,0)</f>
        <v>0</v>
      </c>
      <c r="AR108" s="89">
        <f>+IF(AR$2='Inputs  Base0'!$J$194,'Inputs  Base0'!$G$124,0)</f>
        <v>0</v>
      </c>
      <c r="AS108" s="89">
        <f>+IF(AS$2='Inputs  Base0'!$J$194,'Inputs  Base0'!$G$124,0)</f>
        <v>0</v>
      </c>
      <c r="AT108" s="89">
        <f>+IF(AT$2='Inputs  Base0'!$J$194,'Inputs  Base0'!$G$124,0)</f>
        <v>0</v>
      </c>
      <c r="AU108" s="89">
        <f>+IF(AU$2='Inputs  Base0'!$J$194,'Inputs  Base0'!$G$124,0)</f>
        <v>0</v>
      </c>
      <c r="AV108" s="89">
        <f>+IF(AV$2='Inputs  Base0'!$J$194,'Inputs  Base0'!$G$124,0)</f>
        <v>0</v>
      </c>
      <c r="AW108" s="89">
        <f>+IF(AW$2='Inputs  Base0'!$J$194,'Inputs  Base0'!$G$124,0)</f>
        <v>0</v>
      </c>
      <c r="AX108" s="89">
        <f>+IF(AX$2='Inputs  Base0'!$J$194,'Inputs  Base0'!$G$124,0)</f>
        <v>0</v>
      </c>
      <c r="AY108" s="89">
        <f>+IF(AY$2='Inputs  Base0'!$J$194,'Inputs  Base0'!$G$124,0)</f>
        <v>0</v>
      </c>
      <c r="AZ108" s="89">
        <f>+IF(AZ$2='Inputs  Base0'!$J$194,'Inputs  Base0'!$G$124,0)</f>
        <v>0</v>
      </c>
      <c r="BA108" s="89">
        <f>+IF(BA$2='Inputs  Base0'!$J$194,'Inputs  Base0'!$G$124,0)</f>
        <v>0</v>
      </c>
      <c r="BB108" s="89">
        <f>+IF(BB$2='Inputs  Base0'!$J$194,'Inputs  Base0'!$G$124,0)</f>
        <v>0</v>
      </c>
      <c r="BC108" s="89">
        <f>+IF(BC$2='Inputs  Base0'!$J$194,'Inputs  Base0'!$G$124,0)</f>
        <v>0</v>
      </c>
      <c r="BD108" s="89">
        <f>+IF(BD$2='Inputs  Base0'!$J$194,'Inputs  Base0'!$G$124,0)</f>
        <v>0</v>
      </c>
      <c r="BE108" s="89">
        <f>+IF(BE$2='Inputs  Base0'!$J$194,'Inputs  Base0'!$G$124,0)</f>
        <v>0</v>
      </c>
      <c r="BF108" s="89">
        <f>+IF(BF$2='Inputs  Base0'!$J$194,'Inputs  Base0'!$G$124,0)</f>
        <v>0</v>
      </c>
      <c r="BG108" s="89">
        <f>+IF(BG$2='Inputs  Base0'!$J$194,'Inputs  Base0'!$G$124,0)</f>
        <v>0</v>
      </c>
      <c r="BH108" s="89">
        <f>+IF(BH$2='Inputs  Base0'!$J$194,'Inputs  Base0'!$G$124,0)</f>
        <v>0</v>
      </c>
      <c r="BI108" s="89">
        <f>+IF(BI$2='Inputs  Base0'!$J$194,'Inputs  Base0'!$G$124,0)</f>
        <v>0</v>
      </c>
      <c r="BJ108" s="89">
        <f>+IF(BJ$2='Inputs  Base0'!$J$194,'Inputs  Base0'!$G$124,0)</f>
        <v>0</v>
      </c>
      <c r="BK108" s="89">
        <f>+IF(BK$2='Inputs  Base0'!$J$194,'Inputs  Base0'!$G$124,0)</f>
        <v>0</v>
      </c>
      <c r="BL108" s="89">
        <f>+IF(BL$2='Inputs  Base0'!$J$194,'Inputs  Base0'!$G$124,0)</f>
        <v>0</v>
      </c>
      <c r="BM108" s="89">
        <f>+IF(BM$2='Inputs  Base0'!$J$194,'Inputs  Base0'!$G$124,0)</f>
        <v>46.666666666666664</v>
      </c>
      <c r="BN108" s="89">
        <f>+IF(BN$2='Inputs  Base0'!$J$194,'Inputs  Base0'!$G$124,0)</f>
        <v>0</v>
      </c>
      <c r="BO108" s="89">
        <f>+IF(BO$2='Inputs  Base0'!$J$194,'Inputs  Base0'!$G$124,0)</f>
        <v>0</v>
      </c>
      <c r="BP108" s="89">
        <f>+IF(BP$2='Inputs  Base0'!$J$194,'Inputs  Base0'!$G$124,0)</f>
        <v>0</v>
      </c>
      <c r="BQ108" s="89">
        <f>+IF(BQ$2='Inputs  Base0'!$J$194,'Inputs  Base0'!$G$124,0)</f>
        <v>0</v>
      </c>
      <c r="BR108" s="89">
        <f>+IF(BR$2='Inputs  Base0'!$J$194,'Inputs  Base0'!$G$124,0)</f>
        <v>0</v>
      </c>
      <c r="BS108" s="89">
        <f>+IF(BS$2='Inputs  Base0'!$J$194,'Inputs  Base0'!$G$124,0)</f>
        <v>0</v>
      </c>
      <c r="BT108" s="89">
        <f>+IF(BT$2='Inputs  Base0'!$J$194,'Inputs  Base0'!$G$124,0)</f>
        <v>0</v>
      </c>
      <c r="BU108" s="89">
        <f>+IF(BU$2='Inputs  Base0'!$J$194,'Inputs  Base0'!$G$124,0)</f>
        <v>0</v>
      </c>
      <c r="BV108" s="89">
        <f>+IF(BV$2='Inputs  Base0'!$J$194,'Inputs  Base0'!$G$124,0)</f>
        <v>0</v>
      </c>
      <c r="BW108" s="89">
        <f>+IF(BW$2='Inputs  Base0'!$J$194,'Inputs  Base0'!$G$124,0)</f>
        <v>0</v>
      </c>
      <c r="BX108" s="89">
        <f>+IF(BX$2='Inputs  Base0'!$J$194,'Inputs  Base0'!$G$124,0)</f>
        <v>0</v>
      </c>
      <c r="BY108" s="89">
        <f>+IF(BY$2='Inputs  Base0'!$J$194,'Inputs  Base0'!$G$124,0)</f>
        <v>0</v>
      </c>
      <c r="BZ108" s="89">
        <f>+IF(BZ$2='Inputs  Base0'!$J$194,'Inputs  Base0'!$G$124,0)</f>
        <v>0</v>
      </c>
      <c r="CA108" s="89">
        <f>+IF(CA$2='Inputs  Base0'!$J$194,'Inputs  Base0'!$G$124,0)</f>
        <v>0</v>
      </c>
      <c r="CB108" s="89">
        <f>+IF(CB$2='Inputs  Base0'!$J$194,'Inputs  Base0'!$G$124,0)</f>
        <v>0</v>
      </c>
      <c r="CC108" s="89">
        <f>+IF(CC$2='Inputs  Base0'!$J$194,'Inputs  Base0'!$G$124,0)</f>
        <v>0</v>
      </c>
      <c r="CD108" s="89">
        <f>+IF(CD$2='Inputs  Base0'!$J$194,'Inputs  Base0'!$G$124,0)</f>
        <v>0</v>
      </c>
      <c r="CE108" s="89">
        <f>+IF(CE$2='Inputs  Base0'!$J$194,'Inputs  Base0'!$G$124,0)</f>
        <v>0</v>
      </c>
      <c r="CF108" s="89">
        <f>+IF(CF$2='Inputs  Base0'!$J$194,'Inputs  Base0'!$G$124,0)</f>
        <v>0</v>
      </c>
      <c r="CG108" s="89">
        <f>+IF(CG$2='Inputs  Base0'!$J$194,'Inputs  Base0'!$G$124,0)</f>
        <v>0</v>
      </c>
      <c r="CH108" s="89">
        <f>+IF(CH$2='Inputs  Base0'!$J$194,'Inputs  Base0'!$G$124,0)</f>
        <v>0</v>
      </c>
      <c r="CI108" s="89">
        <f>+IF(CI$2='Inputs  Base0'!$J$194,'Inputs  Base0'!$G$124,0)</f>
        <v>0</v>
      </c>
      <c r="CJ108" s="89">
        <f>+IF(CJ$2='Inputs  Base0'!$J$194,'Inputs  Base0'!$G$124,0)</f>
        <v>0</v>
      </c>
      <c r="CK108" s="89">
        <f>+IF(CK$2='Inputs  Base0'!$J$194,'Inputs  Base0'!$G$124,0)</f>
        <v>0</v>
      </c>
      <c r="CL108" s="89">
        <f>+IF(CL$2='Inputs  Base0'!$J$194,'Inputs  Base0'!$G$124,0)</f>
        <v>0</v>
      </c>
      <c r="CM108" s="89">
        <f>+IF(CM$2='Inputs  Base0'!$J$194,'Inputs  Base0'!$G$124,0)</f>
        <v>0</v>
      </c>
      <c r="CN108" s="89">
        <f>+IF(CN$2='Inputs  Base0'!$J$194,'Inputs  Base0'!$G$124,0)</f>
        <v>0</v>
      </c>
      <c r="CO108" s="89">
        <f>+IF(CO$2='Inputs  Base0'!$J$194,'Inputs  Base0'!$G$124,0)</f>
        <v>0</v>
      </c>
      <c r="CP108" s="89">
        <f>+IF(CP$2='Inputs  Base0'!$J$194,'Inputs  Base0'!$G$124,0)</f>
        <v>0</v>
      </c>
      <c r="CQ108" s="89">
        <f>+IF(CQ$2='Inputs  Base0'!$J$194,'Inputs  Base0'!$G$124,0)</f>
        <v>0</v>
      </c>
      <c r="CR108" s="89">
        <f>+IF(CR$2='Inputs  Base0'!$J$194,'Inputs  Base0'!$G$124,0)</f>
        <v>0</v>
      </c>
      <c r="CS108" s="89">
        <f>+IF(CS$2='Inputs  Base0'!$J$194,'Inputs  Base0'!$G$124,0)</f>
        <v>0</v>
      </c>
      <c r="CT108" s="89">
        <f>+IF(CT$2='Inputs  Base0'!$J$194,'Inputs  Base0'!$G$124,0)</f>
        <v>0</v>
      </c>
      <c r="CU108" s="89">
        <f>+IF(CU$2='Inputs  Base0'!$J$194,'Inputs  Base0'!$G$124,0)</f>
        <v>0</v>
      </c>
      <c r="CV108" s="89">
        <f>+IF(CV$2='Inputs  Base0'!$J$194,'Inputs  Base0'!$G$124,0)</f>
        <v>0</v>
      </c>
      <c r="CW108" s="89">
        <f>+IF(CW$2='Inputs  Base0'!$J$194,'Inputs  Base0'!$G$124,0)</f>
        <v>0</v>
      </c>
      <c r="CX108" s="89">
        <f>+IF(CX$2='Inputs  Base0'!$J$194,'Inputs  Base0'!$G$124,0)</f>
        <v>0</v>
      </c>
      <c r="CY108" s="89">
        <f>+IF(CY$2='Inputs  Base0'!$J$194,'Inputs  Base0'!$G$124,0)</f>
        <v>0</v>
      </c>
      <c r="CZ108" s="89">
        <f>+IF(CZ$2='Inputs  Base0'!$J$194,'Inputs  Base0'!$G$124,0)</f>
        <v>0</v>
      </c>
      <c r="DA108" s="89">
        <f>+IF(DA$2='Inputs  Base0'!$J$194,'Inputs  Base0'!$G$124,0)</f>
        <v>0</v>
      </c>
      <c r="DB108" s="89">
        <f>+IF(DB$2='Inputs  Base0'!$J$194,'Inputs  Base0'!$G$124,0)</f>
        <v>0</v>
      </c>
      <c r="DC108" s="89">
        <f>+IF(DC$2='Inputs  Base0'!$J$194,'Inputs  Base0'!$G$124,0)</f>
        <v>0</v>
      </c>
      <c r="DD108" s="89">
        <f>+IF(DD$2='Inputs  Base0'!$J$194,'Inputs  Base0'!$G$124,0)</f>
        <v>0</v>
      </c>
      <c r="DE108" s="89">
        <f>+IF(DE$2='Inputs  Base0'!$J$194,'Inputs  Base0'!$G$124,0)</f>
        <v>0</v>
      </c>
      <c r="DF108" s="89">
        <f>+IF(DF$2='Inputs  Base0'!$J$194,'Inputs  Base0'!$G$124,0)</f>
        <v>0</v>
      </c>
      <c r="DG108" s="89">
        <f>+IF(DG$2='Inputs  Base0'!$J$194,'Inputs  Base0'!$G$124,0)</f>
        <v>0</v>
      </c>
      <c r="DH108" s="89">
        <f>+IF(DH$2='Inputs  Base0'!$J$194,'Inputs  Base0'!$G$124,0)</f>
        <v>0</v>
      </c>
      <c r="DI108" s="89">
        <f>+IF(DI$2='Inputs  Base0'!$J$194,'Inputs  Base0'!$G$124,0)</f>
        <v>0</v>
      </c>
      <c r="DJ108" s="89">
        <f>+IF(DJ$2='Inputs  Base0'!$J$194,'Inputs  Base0'!$G$124,0)</f>
        <v>0</v>
      </c>
      <c r="DK108" s="89">
        <f>+IF(DK$2='Inputs  Base0'!$J$194,'Inputs  Base0'!$G$124,0)</f>
        <v>0</v>
      </c>
      <c r="DL108" s="89">
        <f>+IF(DL$2='Inputs  Base0'!$J$194,'Inputs  Base0'!$G$124,0)</f>
        <v>0</v>
      </c>
      <c r="DM108" s="89">
        <f>+IF(DM$2='Inputs  Base0'!$J$194,'Inputs  Base0'!$G$124,0)</f>
        <v>0</v>
      </c>
      <c r="DN108" s="89">
        <f>+IF(DN$2='Inputs  Base0'!$J$194,'Inputs  Base0'!$G$124,0)</f>
        <v>0</v>
      </c>
      <c r="DO108" s="89">
        <f>+IF(DO$2='Inputs  Base0'!$J$194,'Inputs  Base0'!$G$124,0)</f>
        <v>0</v>
      </c>
      <c r="DP108" s="89">
        <f>+IF(DP$2='Inputs  Base0'!$J$194,'Inputs  Base0'!$G$124,0)</f>
        <v>0</v>
      </c>
    </row>
    <row r="109" spans="1:120" s="189" customFormat="1" ht="14.25" hidden="1" outlineLevel="2">
      <c r="B109" s="190" t="str">
        <f>CONCATENATE('Inputs  Base0'!$A$365,'Inputs  Base0'!$B$124)</f>
        <v>m2 entregados - Cocheras PLAN 35/55/10</v>
      </c>
      <c r="C109" s="88">
        <f t="shared" si="37"/>
        <v>338.33333333333331</v>
      </c>
      <c r="D109" s="191"/>
      <c r="E109" s="191"/>
      <c r="F109" s="191"/>
      <c r="G109" s="191"/>
      <c r="H109" s="191"/>
      <c r="I109" s="191"/>
      <c r="J109" s="191"/>
      <c r="K109" s="191"/>
      <c r="L109" s="191"/>
      <c r="M109" s="191"/>
      <c r="N109" s="191"/>
      <c r="O109" s="191"/>
      <c r="P109" s="191"/>
      <c r="Q109" s="191"/>
      <c r="R109" s="191"/>
      <c r="S109" s="191"/>
      <c r="T109" s="191"/>
      <c r="U109" s="191"/>
      <c r="V109" s="191"/>
      <c r="W109" s="191"/>
      <c r="X109" s="191"/>
      <c r="Y109" s="191"/>
      <c r="Z109" s="191"/>
      <c r="AA109" s="191"/>
      <c r="AB109" s="191"/>
      <c r="AC109" s="89">
        <f>+IF(AC$2='Inputs  Base0'!$J$194,'Inputs  Base0'!$H$124,0)</f>
        <v>0</v>
      </c>
      <c r="AD109" s="89">
        <f>+IF(AD$2='Inputs  Base0'!$J$194,'Inputs  Base0'!$H$124,0)</f>
        <v>0</v>
      </c>
      <c r="AE109" s="89">
        <f>+IF(AE$2='Inputs  Base0'!$J$194,'Inputs  Base0'!$H$124,0)</f>
        <v>0</v>
      </c>
      <c r="AF109" s="89">
        <f>+IF(AF$2='Inputs  Base0'!$J$194,'Inputs  Base0'!$H$124,0)</f>
        <v>0</v>
      </c>
      <c r="AG109" s="89">
        <f>+IF(AG$2='Inputs  Base0'!$J$194,'Inputs  Base0'!$H$124,0)</f>
        <v>0</v>
      </c>
      <c r="AH109" s="89">
        <f>+IF(AH$2='Inputs  Base0'!$J$194,'Inputs  Base0'!$H$124,0)</f>
        <v>0</v>
      </c>
      <c r="AI109" s="89">
        <f>+IF(AI$2='Inputs  Base0'!$J$194,'Inputs  Base0'!$H$124,0)</f>
        <v>0</v>
      </c>
      <c r="AJ109" s="89">
        <f>+IF(AJ$2='Inputs  Base0'!$J$194,'Inputs  Base0'!$H$124,0)</f>
        <v>0</v>
      </c>
      <c r="AK109" s="89">
        <f>+IF(AK$2='Inputs  Base0'!$J$194,'Inputs  Base0'!$H$124,0)</f>
        <v>0</v>
      </c>
      <c r="AL109" s="89">
        <f>+IF(AL$2='Inputs  Base0'!$J$194,'Inputs  Base0'!$H$124,0)</f>
        <v>0</v>
      </c>
      <c r="AM109" s="89">
        <f>+IF(AM$2='Inputs  Base0'!$J$194,'Inputs  Base0'!$H$124,0)</f>
        <v>0</v>
      </c>
      <c r="AN109" s="89">
        <f>+IF(AN$2='Inputs  Base0'!$J$194,'Inputs  Base0'!$H$124,0)</f>
        <v>0</v>
      </c>
      <c r="AO109" s="89">
        <f>+IF(AO$2='Inputs  Base0'!$J$194,'Inputs  Base0'!$H$124,0)</f>
        <v>0</v>
      </c>
      <c r="AP109" s="89">
        <f>+IF(AP$2='Inputs  Base0'!$J$194,'Inputs  Base0'!$H$124,0)</f>
        <v>0</v>
      </c>
      <c r="AQ109" s="89">
        <f>+IF(AQ$2='Inputs  Base0'!$J$194,'Inputs  Base0'!$H$124,0)</f>
        <v>0</v>
      </c>
      <c r="AR109" s="89">
        <f>+IF(AR$2='Inputs  Base0'!$J$194,'Inputs  Base0'!$H$124,0)</f>
        <v>0</v>
      </c>
      <c r="AS109" s="89">
        <f>+IF(AS$2='Inputs  Base0'!$J$194,'Inputs  Base0'!$H$124,0)</f>
        <v>0</v>
      </c>
      <c r="AT109" s="89">
        <f>+IF(AT$2='Inputs  Base0'!$J$194,'Inputs  Base0'!$H$124,0)</f>
        <v>0</v>
      </c>
      <c r="AU109" s="89">
        <f>+IF(AU$2='Inputs  Base0'!$J$194,'Inputs  Base0'!$H$124,0)</f>
        <v>0</v>
      </c>
      <c r="AV109" s="89">
        <f>+IF(AV$2='Inputs  Base0'!$J$194,'Inputs  Base0'!$H$124,0)</f>
        <v>0</v>
      </c>
      <c r="AW109" s="89">
        <f>+IF(AW$2='Inputs  Base0'!$J$194,'Inputs  Base0'!$H$124,0)</f>
        <v>0</v>
      </c>
      <c r="AX109" s="89">
        <f>+IF(AX$2='Inputs  Base0'!$J$194,'Inputs  Base0'!$H$124,0)</f>
        <v>0</v>
      </c>
      <c r="AY109" s="89">
        <f>+IF(AY$2='Inputs  Base0'!$J$194,'Inputs  Base0'!$H$124,0)</f>
        <v>0</v>
      </c>
      <c r="AZ109" s="89">
        <f>+IF(AZ$2='Inputs  Base0'!$J$194,'Inputs  Base0'!$H$124,0)</f>
        <v>0</v>
      </c>
      <c r="BA109" s="89">
        <f>+IF(BA$2='Inputs  Base0'!$J$194,'Inputs  Base0'!$H$124,0)</f>
        <v>0</v>
      </c>
      <c r="BB109" s="89">
        <f>+IF(BB$2='Inputs  Base0'!$J$194,'Inputs  Base0'!$H$124,0)</f>
        <v>0</v>
      </c>
      <c r="BC109" s="89">
        <f>+IF(BC$2='Inputs  Base0'!$J$194,'Inputs  Base0'!$H$124,0)</f>
        <v>0</v>
      </c>
      <c r="BD109" s="89">
        <f>+IF(BD$2='Inputs  Base0'!$J$194,'Inputs  Base0'!$H$124,0)</f>
        <v>0</v>
      </c>
      <c r="BE109" s="89">
        <f>+IF(BE$2='Inputs  Base0'!$J$194,'Inputs  Base0'!$H$124,0)</f>
        <v>0</v>
      </c>
      <c r="BF109" s="89">
        <f>+IF(BF$2='Inputs  Base0'!$J$194,'Inputs  Base0'!$H$124,0)</f>
        <v>0</v>
      </c>
      <c r="BG109" s="89">
        <f>+IF(BG$2='Inputs  Base0'!$J$194,'Inputs  Base0'!$H$124,0)</f>
        <v>0</v>
      </c>
      <c r="BH109" s="89">
        <f>+IF(BH$2='Inputs  Base0'!$J$194,'Inputs  Base0'!$H$124,0)</f>
        <v>0</v>
      </c>
      <c r="BI109" s="89">
        <f>+IF(BI$2='Inputs  Base0'!$J$194,'Inputs  Base0'!$H$124,0)</f>
        <v>0</v>
      </c>
      <c r="BJ109" s="89">
        <f>+IF(BJ$2='Inputs  Base0'!$J$194,'Inputs  Base0'!$H$124,0)</f>
        <v>0</v>
      </c>
      <c r="BK109" s="89">
        <f>+IF(BK$2='Inputs  Base0'!$J$194,'Inputs  Base0'!$H$124,0)</f>
        <v>0</v>
      </c>
      <c r="BL109" s="89">
        <f>+IF(BL$2='Inputs  Base0'!$J$194,'Inputs  Base0'!$H$124,0)</f>
        <v>0</v>
      </c>
      <c r="BM109" s="89">
        <f>+IF(BM$2='Inputs  Base0'!$J$194,'Inputs  Base0'!$H$124,0)</f>
        <v>338.33333333333331</v>
      </c>
      <c r="BN109" s="89">
        <f>+IF(BN$2='Inputs  Base0'!$J$194,'Inputs  Base0'!$H$124,0)</f>
        <v>0</v>
      </c>
      <c r="BO109" s="89">
        <f>+IF(BO$2='Inputs  Base0'!$J$194,'Inputs  Base0'!$H$124,0)</f>
        <v>0</v>
      </c>
      <c r="BP109" s="89">
        <f>+IF(BP$2='Inputs  Base0'!$J$194,'Inputs  Base0'!$H$124,0)</f>
        <v>0</v>
      </c>
      <c r="BQ109" s="89">
        <f>+IF(BQ$2='Inputs  Base0'!$J$194,'Inputs  Base0'!$H$124,0)</f>
        <v>0</v>
      </c>
      <c r="BR109" s="89">
        <f>+IF(BR$2='Inputs  Base0'!$J$194,'Inputs  Base0'!$H$124,0)</f>
        <v>0</v>
      </c>
      <c r="BS109" s="89">
        <f>+IF(BS$2='Inputs  Base0'!$J$194,'Inputs  Base0'!$H$124,0)</f>
        <v>0</v>
      </c>
      <c r="BT109" s="89">
        <f>+IF(BT$2='Inputs  Base0'!$J$194,'Inputs  Base0'!$H$124,0)</f>
        <v>0</v>
      </c>
      <c r="BU109" s="89">
        <f>+IF(BU$2='Inputs  Base0'!$J$194,'Inputs  Base0'!$H$124,0)</f>
        <v>0</v>
      </c>
      <c r="BV109" s="89">
        <f>+IF(BV$2='Inputs  Base0'!$J$194,'Inputs  Base0'!$H$124,0)</f>
        <v>0</v>
      </c>
      <c r="BW109" s="89">
        <f>+IF(BW$2='Inputs  Base0'!$J$194,'Inputs  Base0'!$H$124,0)</f>
        <v>0</v>
      </c>
      <c r="BX109" s="89">
        <f>+IF(BX$2='Inputs  Base0'!$J$194,'Inputs  Base0'!$H$124,0)</f>
        <v>0</v>
      </c>
      <c r="BY109" s="89">
        <f>+IF(BY$2='Inputs  Base0'!$J$194,'Inputs  Base0'!$H$124,0)</f>
        <v>0</v>
      </c>
      <c r="BZ109" s="89">
        <f>+IF(BZ$2='Inputs  Base0'!$J$194,'Inputs  Base0'!$H$124,0)</f>
        <v>0</v>
      </c>
      <c r="CA109" s="89">
        <f>+IF(CA$2='Inputs  Base0'!$J$194,'Inputs  Base0'!$H$124,0)</f>
        <v>0</v>
      </c>
      <c r="CB109" s="89">
        <f>+IF(CB$2='Inputs  Base0'!$J$194,'Inputs  Base0'!$H$124,0)</f>
        <v>0</v>
      </c>
      <c r="CC109" s="89">
        <f>+IF(CC$2='Inputs  Base0'!$J$194,'Inputs  Base0'!$H$124,0)</f>
        <v>0</v>
      </c>
      <c r="CD109" s="89">
        <f>+IF(CD$2='Inputs  Base0'!$J$194,'Inputs  Base0'!$H$124,0)</f>
        <v>0</v>
      </c>
      <c r="CE109" s="89">
        <f>+IF(CE$2='Inputs  Base0'!$J$194,'Inputs  Base0'!$H$124,0)</f>
        <v>0</v>
      </c>
      <c r="CF109" s="89">
        <f>+IF(CF$2='Inputs  Base0'!$J$194,'Inputs  Base0'!$H$124,0)</f>
        <v>0</v>
      </c>
      <c r="CG109" s="89">
        <f>+IF(CG$2='Inputs  Base0'!$J$194,'Inputs  Base0'!$H$124,0)</f>
        <v>0</v>
      </c>
      <c r="CH109" s="89">
        <f>+IF(CH$2='Inputs  Base0'!$J$194,'Inputs  Base0'!$H$124,0)</f>
        <v>0</v>
      </c>
      <c r="CI109" s="89">
        <f>+IF(CI$2='Inputs  Base0'!$J$194,'Inputs  Base0'!$H$124,0)</f>
        <v>0</v>
      </c>
      <c r="CJ109" s="89">
        <f>+IF(CJ$2='Inputs  Base0'!$J$194,'Inputs  Base0'!$H$124,0)</f>
        <v>0</v>
      </c>
      <c r="CK109" s="89">
        <f>+IF(CK$2='Inputs  Base0'!$J$194,'Inputs  Base0'!$H$124,0)</f>
        <v>0</v>
      </c>
      <c r="CL109" s="89">
        <f>+IF(CL$2='Inputs  Base0'!$J$194,'Inputs  Base0'!$H$124,0)</f>
        <v>0</v>
      </c>
      <c r="CM109" s="89">
        <f>+IF(CM$2='Inputs  Base0'!$J$194,'Inputs  Base0'!$H$124,0)</f>
        <v>0</v>
      </c>
      <c r="CN109" s="89">
        <f>+IF(CN$2='Inputs  Base0'!$J$194,'Inputs  Base0'!$H$124,0)</f>
        <v>0</v>
      </c>
      <c r="CO109" s="89">
        <f>+IF(CO$2='Inputs  Base0'!$J$194,'Inputs  Base0'!$H$124,0)</f>
        <v>0</v>
      </c>
      <c r="CP109" s="89">
        <f>+IF(CP$2='Inputs  Base0'!$J$194,'Inputs  Base0'!$H$124,0)</f>
        <v>0</v>
      </c>
      <c r="CQ109" s="89">
        <f>+IF(CQ$2='Inputs  Base0'!$J$194,'Inputs  Base0'!$H$124,0)</f>
        <v>0</v>
      </c>
      <c r="CR109" s="89">
        <f>+IF(CR$2='Inputs  Base0'!$J$194,'Inputs  Base0'!$H$124,0)</f>
        <v>0</v>
      </c>
      <c r="CS109" s="89">
        <f>+IF(CS$2='Inputs  Base0'!$J$194,'Inputs  Base0'!$H$124,0)</f>
        <v>0</v>
      </c>
      <c r="CT109" s="89">
        <f>+IF(CT$2='Inputs  Base0'!$J$194,'Inputs  Base0'!$H$124,0)</f>
        <v>0</v>
      </c>
      <c r="CU109" s="89">
        <f>+IF(CU$2='Inputs  Base0'!$J$194,'Inputs  Base0'!$H$124,0)</f>
        <v>0</v>
      </c>
      <c r="CV109" s="89">
        <f>+IF(CV$2='Inputs  Base0'!$J$194,'Inputs  Base0'!$H$124,0)</f>
        <v>0</v>
      </c>
      <c r="CW109" s="89">
        <f>+IF(CW$2='Inputs  Base0'!$J$194,'Inputs  Base0'!$H$124,0)</f>
        <v>0</v>
      </c>
      <c r="CX109" s="89">
        <f>+IF(CX$2='Inputs  Base0'!$J$194,'Inputs  Base0'!$H$124,0)</f>
        <v>0</v>
      </c>
      <c r="CY109" s="89">
        <f>+IF(CY$2='Inputs  Base0'!$J$194,'Inputs  Base0'!$H$124,0)</f>
        <v>0</v>
      </c>
      <c r="CZ109" s="89">
        <f>+IF(CZ$2='Inputs  Base0'!$J$194,'Inputs  Base0'!$H$124,0)</f>
        <v>0</v>
      </c>
      <c r="DA109" s="89">
        <f>+IF(DA$2='Inputs  Base0'!$J$194,'Inputs  Base0'!$H$124,0)</f>
        <v>0</v>
      </c>
      <c r="DB109" s="89">
        <f>+IF(DB$2='Inputs  Base0'!$J$194,'Inputs  Base0'!$H$124,0)</f>
        <v>0</v>
      </c>
      <c r="DC109" s="89">
        <f>+IF(DC$2='Inputs  Base0'!$J$194,'Inputs  Base0'!$H$124,0)</f>
        <v>0</v>
      </c>
      <c r="DD109" s="89">
        <f>+IF(DD$2='Inputs  Base0'!$J$194,'Inputs  Base0'!$H$124,0)</f>
        <v>0</v>
      </c>
      <c r="DE109" s="89">
        <f>+IF(DE$2='Inputs  Base0'!$J$194,'Inputs  Base0'!$H$124,0)</f>
        <v>0</v>
      </c>
      <c r="DF109" s="89">
        <f>+IF(DF$2='Inputs  Base0'!$J$194,'Inputs  Base0'!$H$124,0)</f>
        <v>0</v>
      </c>
      <c r="DG109" s="89">
        <f>+IF(DG$2='Inputs  Base0'!$J$194,'Inputs  Base0'!$H$124,0)</f>
        <v>0</v>
      </c>
      <c r="DH109" s="89">
        <f>+IF(DH$2='Inputs  Base0'!$J$194,'Inputs  Base0'!$H$124,0)</f>
        <v>0</v>
      </c>
      <c r="DI109" s="89">
        <f>+IF(DI$2='Inputs  Base0'!$J$194,'Inputs  Base0'!$H$124,0)</f>
        <v>0</v>
      </c>
      <c r="DJ109" s="89">
        <f>+IF(DJ$2='Inputs  Base0'!$J$194,'Inputs  Base0'!$H$124,0)</f>
        <v>0</v>
      </c>
      <c r="DK109" s="89">
        <f>+IF(DK$2='Inputs  Base0'!$J$194,'Inputs  Base0'!$H$124,0)</f>
        <v>0</v>
      </c>
      <c r="DL109" s="89">
        <f>+IF(DL$2='Inputs  Base0'!$J$194,'Inputs  Base0'!$H$124,0)</f>
        <v>0</v>
      </c>
      <c r="DM109" s="89">
        <f>+IF(DM$2='Inputs  Base0'!$J$194,'Inputs  Base0'!$H$124,0)</f>
        <v>0</v>
      </c>
      <c r="DN109" s="89">
        <f>+IF(DN$2='Inputs  Base0'!$J$194,'Inputs  Base0'!$H$124,0)</f>
        <v>0</v>
      </c>
      <c r="DO109" s="89">
        <f>+IF(DO$2='Inputs  Base0'!$J$194,'Inputs  Base0'!$H$124,0)</f>
        <v>0</v>
      </c>
      <c r="DP109" s="89">
        <f>+IF(DP$2='Inputs  Base0'!$J$194,'Inputs  Base0'!$H$124,0)</f>
        <v>0</v>
      </c>
    </row>
    <row r="110" spans="1:120" s="189" customFormat="1" ht="14.25" hidden="1" outlineLevel="1">
      <c r="B110" s="190" t="str">
        <f>CONCATENATE('Inputs  Base0'!$A$366,'Inputs  Base0'!$B$124)</f>
        <v>posesión $ - Cocheras PLAN 35/55/10</v>
      </c>
      <c r="C110" s="88">
        <f t="shared" si="37"/>
        <v>5401433.4476908557</v>
      </c>
      <c r="D110" s="191"/>
      <c r="E110" s="191"/>
      <c r="F110" s="191"/>
      <c r="G110" s="191"/>
      <c r="H110" s="191"/>
      <c r="I110" s="191"/>
      <c r="J110" s="191"/>
      <c r="K110" s="191"/>
      <c r="L110" s="191"/>
      <c r="M110" s="191"/>
      <c r="N110" s="191"/>
      <c r="O110" s="191"/>
      <c r="P110" s="191"/>
      <c r="Q110" s="191"/>
      <c r="R110" s="191"/>
      <c r="S110" s="191"/>
      <c r="T110" s="191"/>
      <c r="U110" s="191"/>
      <c r="V110" s="191"/>
      <c r="W110" s="191"/>
      <c r="X110" s="191"/>
      <c r="Y110" s="191"/>
      <c r="Z110" s="191"/>
      <c r="AA110" s="191"/>
      <c r="AB110" s="191"/>
      <c r="AC110" s="89">
        <f>IF(AC108='Inputs  Base0'!$G$124,'CF+EERR  Base0'!$C103*'Inputs  Base0'!$E$171,0)</f>
        <v>0</v>
      </c>
      <c r="AD110" s="89">
        <f>IF(AD108='Inputs  Base0'!$G$124,'CF+EERR  Base0'!$C103*'Inputs  Base0'!$E$171,0)</f>
        <v>0</v>
      </c>
      <c r="AE110" s="89">
        <f>IF(AE108='Inputs  Base0'!$G$124,'CF+EERR  Base0'!$C103*'Inputs  Base0'!$E$171,0)</f>
        <v>0</v>
      </c>
      <c r="AF110" s="89">
        <f>IF(AF108='Inputs  Base0'!$G$124,'CF+EERR  Base0'!$C103*'Inputs  Base0'!$E$171,0)</f>
        <v>0</v>
      </c>
      <c r="AG110" s="89">
        <f>IF(AG108='Inputs  Base0'!$G$124,'CF+EERR  Base0'!$C103*'Inputs  Base0'!$E$171,0)</f>
        <v>0</v>
      </c>
      <c r="AH110" s="89">
        <f>IF(AH108='Inputs  Base0'!$G$124,'CF+EERR  Base0'!$C103*'Inputs  Base0'!$E$171,0)</f>
        <v>0</v>
      </c>
      <c r="AI110" s="89">
        <f>IF(AI108='Inputs  Base0'!$G$124,'CF+EERR  Base0'!$C103*'Inputs  Base0'!$E$171,0)</f>
        <v>0</v>
      </c>
      <c r="AJ110" s="89">
        <f>IF(AJ108='Inputs  Base0'!$G$124,'CF+EERR  Base0'!$C103*'Inputs  Base0'!$E$171,0)</f>
        <v>0</v>
      </c>
      <c r="AK110" s="89">
        <f>IF(AK108='Inputs  Base0'!$G$124,'CF+EERR  Base0'!$C103*'Inputs  Base0'!$E$171,0)</f>
        <v>0</v>
      </c>
      <c r="AL110" s="89">
        <f>IF(AL108='Inputs  Base0'!$G$124,'CF+EERR  Base0'!$C103*'Inputs  Base0'!$E$171,0)</f>
        <v>0</v>
      </c>
      <c r="AM110" s="89">
        <f>IF(AM108='Inputs  Base0'!$G$124,'CF+EERR  Base0'!$C103*'Inputs  Base0'!$E$171,0)</f>
        <v>0</v>
      </c>
      <c r="AN110" s="89">
        <f>IF(AN108='Inputs  Base0'!$G$124,'CF+EERR  Base0'!$C103*'Inputs  Base0'!$E$171,0)</f>
        <v>0</v>
      </c>
      <c r="AO110" s="89">
        <f>IF(AO108='Inputs  Base0'!$G$124,'CF+EERR  Base0'!$C103*'Inputs  Base0'!$E$171,0)</f>
        <v>0</v>
      </c>
      <c r="AP110" s="89">
        <f>IF(AP108='Inputs  Base0'!$G$124,'CF+EERR  Base0'!$C103*'Inputs  Base0'!$E$171,0)</f>
        <v>0</v>
      </c>
      <c r="AQ110" s="89">
        <f>IF(AQ108='Inputs  Base0'!$G$124,'CF+EERR  Base0'!$C103*'Inputs  Base0'!$E$171,0)</f>
        <v>0</v>
      </c>
      <c r="AR110" s="89">
        <f>IF(AR108='Inputs  Base0'!$G$124,'CF+EERR  Base0'!$C103*'Inputs  Base0'!$E$171,0)</f>
        <v>0</v>
      </c>
      <c r="AS110" s="89">
        <f>IF(AS108='Inputs  Base0'!$G$124,'CF+EERR  Base0'!$C103*'Inputs  Base0'!$E$171,0)</f>
        <v>0</v>
      </c>
      <c r="AT110" s="89">
        <f>IF(AT108='Inputs  Base0'!$G$124,'CF+EERR  Base0'!$C103*'Inputs  Base0'!$E$171,0)</f>
        <v>0</v>
      </c>
      <c r="AU110" s="89">
        <f>IF(AU108='Inputs  Base0'!$G$124,'CF+EERR  Base0'!$C103*'Inputs  Base0'!$E$171,0)</f>
        <v>0</v>
      </c>
      <c r="AV110" s="89">
        <f>IF(AV108='Inputs  Base0'!$G$124,'CF+EERR  Base0'!$C103*'Inputs  Base0'!$E$171,0)</f>
        <v>0</v>
      </c>
      <c r="AW110" s="89">
        <f>IF(AW108='Inputs  Base0'!$G$124,'CF+EERR  Base0'!$C103*'Inputs  Base0'!$E$171,0)</f>
        <v>0</v>
      </c>
      <c r="AX110" s="89">
        <f>IF(AX108='Inputs  Base0'!$G$124,'CF+EERR  Base0'!$C103*'Inputs  Base0'!$E$171,0)</f>
        <v>0</v>
      </c>
      <c r="AY110" s="89">
        <f>IF(AY108='Inputs  Base0'!$G$124,'CF+EERR  Base0'!$C103*'Inputs  Base0'!$E$171,0)</f>
        <v>0</v>
      </c>
      <c r="AZ110" s="89">
        <f>IF(AZ108='Inputs  Base0'!$G$124,'CF+EERR  Base0'!$C103*'Inputs  Base0'!$E$171,0)</f>
        <v>0</v>
      </c>
      <c r="BA110" s="89">
        <f>IF(BA108='Inputs  Base0'!$G$124,'CF+EERR  Base0'!$C103*'Inputs  Base0'!$E$171,0)</f>
        <v>0</v>
      </c>
      <c r="BB110" s="89">
        <f>IF(BB108='Inputs  Base0'!$G$124,'CF+EERR  Base0'!$C103*'Inputs  Base0'!$E$171,0)</f>
        <v>0</v>
      </c>
      <c r="BC110" s="89">
        <f>IF(BC108='Inputs  Base0'!$G$124,'CF+EERR  Base0'!$C103*'Inputs  Base0'!$E$171,0)</f>
        <v>0</v>
      </c>
      <c r="BD110" s="89">
        <f>IF(BD108='Inputs  Base0'!$G$124,'CF+EERR  Base0'!$C103*'Inputs  Base0'!$E$171,0)</f>
        <v>0</v>
      </c>
      <c r="BE110" s="89">
        <f>IF(BE108='Inputs  Base0'!$G$124,'CF+EERR  Base0'!$C103*'Inputs  Base0'!$E$171,0)</f>
        <v>0</v>
      </c>
      <c r="BF110" s="89">
        <f>IF(BF108='Inputs  Base0'!$G$124,'CF+EERR  Base0'!$C103*'Inputs  Base0'!$E$171,0)</f>
        <v>0</v>
      </c>
      <c r="BG110" s="89">
        <f>IF(BG108='Inputs  Base0'!$G$124,'CF+EERR  Base0'!$C103*'Inputs  Base0'!$E$171,0)</f>
        <v>0</v>
      </c>
      <c r="BH110" s="89">
        <f>IF(BH108='Inputs  Base0'!$G$124,'CF+EERR  Base0'!$C103*'Inputs  Base0'!$E$171,0)</f>
        <v>0</v>
      </c>
      <c r="BI110" s="89">
        <f>IF(BI108='Inputs  Base0'!$G$124,'CF+EERR  Base0'!$C103*'Inputs  Base0'!$E$171,0)</f>
        <v>0</v>
      </c>
      <c r="BJ110" s="89">
        <f>IF(BJ108='Inputs  Base0'!$G$124,'CF+EERR  Base0'!$C103*'Inputs  Base0'!$E$171,0)</f>
        <v>0</v>
      </c>
      <c r="BK110" s="89">
        <f>IF(BK108='Inputs  Base0'!$G$124,'CF+EERR  Base0'!$C103*'Inputs  Base0'!$E$171,0)</f>
        <v>0</v>
      </c>
      <c r="BL110" s="89">
        <f>IF(BL108='Inputs  Base0'!$G$124,'CF+EERR  Base0'!$C103*'Inputs  Base0'!$E$171,0)</f>
        <v>0</v>
      </c>
      <c r="BM110" s="89">
        <f>IF(BM108='Inputs  Base0'!$G$124,'CF+EERR  Base0'!$C103*'Inputs  Base0'!$E$171,0)</f>
        <v>5401433.4476908557</v>
      </c>
      <c r="BN110" s="89">
        <f>IF(BN108='Inputs  Base0'!$G$124,'CF+EERR  Base0'!$C103*'Inputs  Base0'!$E$171,0)</f>
        <v>0</v>
      </c>
      <c r="BO110" s="89">
        <f>IF(BO108='Inputs  Base0'!$G$124,'CF+EERR  Base0'!$C103*'Inputs  Base0'!$E$171,0)</f>
        <v>0</v>
      </c>
      <c r="BP110" s="89">
        <f>IF(BP108='Inputs  Base0'!$G$124,'CF+EERR  Base0'!$C103*'Inputs  Base0'!$E$171,0)</f>
        <v>0</v>
      </c>
      <c r="BQ110" s="89">
        <f>IF(BQ108='Inputs  Base0'!$G$124,'CF+EERR  Base0'!$C103*'Inputs  Base0'!$E$171,0)</f>
        <v>0</v>
      </c>
      <c r="BR110" s="89">
        <f>IF(BR108='Inputs  Base0'!$G$124,'CF+EERR  Base0'!$C103*'Inputs  Base0'!$E$171,0)</f>
        <v>0</v>
      </c>
      <c r="BS110" s="89">
        <f>IF(BS108='Inputs  Base0'!$G$124,'CF+EERR  Base0'!$C103*'Inputs  Base0'!$E$171,0)</f>
        <v>0</v>
      </c>
      <c r="BT110" s="89">
        <f>IF(BT108='Inputs  Base0'!$G$124,'CF+EERR  Base0'!$C103*'Inputs  Base0'!$E$171,0)</f>
        <v>0</v>
      </c>
      <c r="BU110" s="89">
        <f>IF(BU108='Inputs  Base0'!$G$124,'CF+EERR  Base0'!$C103*'Inputs  Base0'!$E$171,0)</f>
        <v>0</v>
      </c>
      <c r="BV110" s="89">
        <f>IF(BV108='Inputs  Base0'!$G$124,'CF+EERR  Base0'!$C103*'Inputs  Base0'!$E$171,0)</f>
        <v>0</v>
      </c>
      <c r="BW110" s="89">
        <f>IF(BW108='Inputs  Base0'!$G$124,'CF+EERR  Base0'!$C103*'Inputs  Base0'!$E$171,0)</f>
        <v>0</v>
      </c>
      <c r="BX110" s="89">
        <f>IF(BX108='Inputs  Base0'!$G$124,'CF+EERR  Base0'!$C103*'Inputs  Base0'!$E$171,0)</f>
        <v>0</v>
      </c>
      <c r="BY110" s="89">
        <f>IF(BY108='Inputs  Base0'!$G$124,'CF+EERR  Base0'!$C103*'Inputs  Base0'!$E$171,0)</f>
        <v>0</v>
      </c>
      <c r="BZ110" s="89">
        <f>IF(BZ108='Inputs  Base0'!$G$124,'CF+EERR  Base0'!$C103*'Inputs  Base0'!$E$171,0)</f>
        <v>0</v>
      </c>
      <c r="CA110" s="89">
        <f>IF(CA108='Inputs  Base0'!$G$124,'CF+EERR  Base0'!$C103*'Inputs  Base0'!$E$171,0)</f>
        <v>0</v>
      </c>
      <c r="CB110" s="89">
        <f>IF(CB108='Inputs  Base0'!$G$124,'CF+EERR  Base0'!$C103*'Inputs  Base0'!$E$171,0)</f>
        <v>0</v>
      </c>
      <c r="CC110" s="89">
        <f>IF(CC108='Inputs  Base0'!$G$124,'CF+EERR  Base0'!$C103*'Inputs  Base0'!$E$171,0)</f>
        <v>0</v>
      </c>
      <c r="CD110" s="89">
        <f>IF(CD108='Inputs  Base0'!$G$124,'CF+EERR  Base0'!$C103*'Inputs  Base0'!$E$171,0)</f>
        <v>0</v>
      </c>
      <c r="CE110" s="89">
        <f>IF(CE108='Inputs  Base0'!$G$124,'CF+EERR  Base0'!$C103*'Inputs  Base0'!$E$171,0)</f>
        <v>0</v>
      </c>
      <c r="CF110" s="89">
        <f>IF(CF108='Inputs  Base0'!$G$124,'CF+EERR  Base0'!$C103*'Inputs  Base0'!$E$171,0)</f>
        <v>0</v>
      </c>
      <c r="CG110" s="89">
        <f>IF(CG108='Inputs  Base0'!$G$124,'CF+EERR  Base0'!$C103*'Inputs  Base0'!$E$171,0)</f>
        <v>0</v>
      </c>
      <c r="CH110" s="89">
        <f>IF(CH108='Inputs  Base0'!$G$124,'CF+EERR  Base0'!$C103*'Inputs  Base0'!$E$171,0)</f>
        <v>0</v>
      </c>
      <c r="CI110" s="89">
        <f>IF(CI108='Inputs  Base0'!$G$124,'CF+EERR  Base0'!$C103*'Inputs  Base0'!$E$171,0)</f>
        <v>0</v>
      </c>
      <c r="CJ110" s="89">
        <f>IF(CJ108='Inputs  Base0'!$G$124,'CF+EERR  Base0'!$C103*'Inputs  Base0'!$E$171,0)</f>
        <v>0</v>
      </c>
      <c r="CK110" s="89">
        <f>IF(CK108='Inputs  Base0'!$G$124,'CF+EERR  Base0'!$C103*'Inputs  Base0'!$E$171,0)</f>
        <v>0</v>
      </c>
      <c r="CL110" s="89">
        <f>IF(CL108='Inputs  Base0'!$G$124,'CF+EERR  Base0'!$C103*'Inputs  Base0'!$E$171,0)</f>
        <v>0</v>
      </c>
      <c r="CM110" s="89">
        <f>IF(CM108='Inputs  Base0'!$G$124,'CF+EERR  Base0'!$C103*'Inputs  Base0'!$E$171,0)</f>
        <v>0</v>
      </c>
      <c r="CN110" s="89">
        <f>IF(CN108='Inputs  Base0'!$G$124,'CF+EERR  Base0'!$C103*'Inputs  Base0'!$E$171,0)</f>
        <v>0</v>
      </c>
      <c r="CO110" s="89">
        <f>IF(CO108='Inputs  Base0'!$G$124,'CF+EERR  Base0'!$C103*'Inputs  Base0'!$E$171,0)</f>
        <v>0</v>
      </c>
      <c r="CP110" s="89">
        <f>IF(CP108='Inputs  Base0'!$G$124,'CF+EERR  Base0'!$C103*'Inputs  Base0'!$E$171,0)</f>
        <v>0</v>
      </c>
      <c r="CQ110" s="89">
        <f>IF(CQ108='Inputs  Base0'!$G$124,'CF+EERR  Base0'!$C103*'Inputs  Base0'!$E$171,0)</f>
        <v>0</v>
      </c>
      <c r="CR110" s="89">
        <f>IF(CR108='Inputs  Base0'!$G$124,'CF+EERR  Base0'!$C103*'Inputs  Base0'!$E$171,0)</f>
        <v>0</v>
      </c>
      <c r="CS110" s="89">
        <f>IF(CS108='Inputs  Base0'!$G$124,'CF+EERR  Base0'!$C103*'Inputs  Base0'!$E$171,0)</f>
        <v>0</v>
      </c>
      <c r="CT110" s="89">
        <f>IF(CT108='Inputs  Base0'!$G$124,'CF+EERR  Base0'!$C103*'Inputs  Base0'!$E$171,0)</f>
        <v>0</v>
      </c>
      <c r="CU110" s="89">
        <f>IF(CU108='Inputs  Base0'!$G$124,'CF+EERR  Base0'!$C103*'Inputs  Base0'!$E$171,0)</f>
        <v>0</v>
      </c>
      <c r="CV110" s="89">
        <f>IF(CV108='Inputs  Base0'!$G$124,'CF+EERR  Base0'!$C103*'Inputs  Base0'!$E$171,0)</f>
        <v>0</v>
      </c>
      <c r="CW110" s="89">
        <f>IF(CW108='Inputs  Base0'!$G$124,'CF+EERR  Base0'!$C103*'Inputs  Base0'!$E$171,0)</f>
        <v>0</v>
      </c>
      <c r="CX110" s="89">
        <f>IF(CX108='Inputs  Base0'!$G$124,'CF+EERR  Base0'!$C103*'Inputs  Base0'!$E$171,0)</f>
        <v>0</v>
      </c>
      <c r="CY110" s="89">
        <f>IF(CY108='Inputs  Base0'!$G$124,'CF+EERR  Base0'!$C103*'Inputs  Base0'!$E$171,0)</f>
        <v>0</v>
      </c>
      <c r="CZ110" s="89">
        <f>IF(CZ108='Inputs  Base0'!$G$124,'CF+EERR  Base0'!$C103*'Inputs  Base0'!$E$171,0)</f>
        <v>0</v>
      </c>
      <c r="DA110" s="89">
        <f>IF(DA108='Inputs  Base0'!$G$124,'CF+EERR  Base0'!$C103*'Inputs  Base0'!$E$171,0)</f>
        <v>0</v>
      </c>
      <c r="DB110" s="89">
        <f>IF(DB108='Inputs  Base0'!$G$124,'CF+EERR  Base0'!$C103*'Inputs  Base0'!$E$171,0)</f>
        <v>0</v>
      </c>
      <c r="DC110" s="89">
        <f>IF(DC108='Inputs  Base0'!$G$124,'CF+EERR  Base0'!$C103*'Inputs  Base0'!$E$171,0)</f>
        <v>0</v>
      </c>
      <c r="DD110" s="89">
        <f>IF(DD108='Inputs  Base0'!$G$124,'CF+EERR  Base0'!$C103*'Inputs  Base0'!$E$171,0)</f>
        <v>0</v>
      </c>
      <c r="DE110" s="89">
        <f>IF(DE108='Inputs  Base0'!$G$124,'CF+EERR  Base0'!$C103*'Inputs  Base0'!$E$171,0)</f>
        <v>0</v>
      </c>
      <c r="DF110" s="89">
        <f>IF(DF108='Inputs  Base0'!$G$124,'CF+EERR  Base0'!$C103*'Inputs  Base0'!$E$171,0)</f>
        <v>0</v>
      </c>
      <c r="DG110" s="89">
        <f>IF(DG108='Inputs  Base0'!$G$124,'CF+EERR  Base0'!$C103*'Inputs  Base0'!$E$171,0)</f>
        <v>0</v>
      </c>
      <c r="DH110" s="89">
        <f>IF(DH108='Inputs  Base0'!$G$124,'CF+EERR  Base0'!$C103*'Inputs  Base0'!$E$171,0)</f>
        <v>0</v>
      </c>
      <c r="DI110" s="89">
        <f>IF(DI108='Inputs  Base0'!$G$124,'CF+EERR  Base0'!$C103*'Inputs  Base0'!$E$171,0)</f>
        <v>0</v>
      </c>
      <c r="DJ110" s="89">
        <f>IF(DJ108='Inputs  Base0'!$G$124,'CF+EERR  Base0'!$C103*'Inputs  Base0'!$E$171,0)</f>
        <v>0</v>
      </c>
      <c r="DK110" s="89">
        <f>IF(DK108='Inputs  Base0'!$G$124,'CF+EERR  Base0'!$C103*'Inputs  Base0'!$E$171,0)</f>
        <v>0</v>
      </c>
      <c r="DL110" s="89">
        <f>IF(DL108='Inputs  Base0'!$G$124,'CF+EERR  Base0'!$C103*'Inputs  Base0'!$E$171,0)</f>
        <v>0</v>
      </c>
      <c r="DM110" s="89">
        <f>IF(DM108='Inputs  Base0'!$G$124,'CF+EERR  Base0'!$C103*'Inputs  Base0'!$E$171,0)</f>
        <v>0</v>
      </c>
      <c r="DN110" s="89">
        <f>IF(DN108='Inputs  Base0'!$G$124,'CF+EERR  Base0'!$C103*'Inputs  Base0'!$E$171,0)</f>
        <v>0</v>
      </c>
      <c r="DO110" s="89">
        <f>IF(DO108='Inputs  Base0'!$G$124,'CF+EERR  Base0'!$C103*'Inputs  Base0'!$E$171,0)</f>
        <v>0</v>
      </c>
      <c r="DP110" s="89">
        <f>IF(DP108='Inputs  Base0'!$G$124,'CF+EERR  Base0'!$C103*'Inputs  Base0'!$E$171,0)</f>
        <v>0</v>
      </c>
    </row>
    <row r="111" spans="1:120" s="189" customFormat="1" ht="14.25" hidden="1" outlineLevel="1">
      <c r="B111" s="262" t="str">
        <f>CONCATENATE('Inputs  Base0'!$A$367,'Inputs  Base0'!$B$124)</f>
        <v>financiamiento hipotecario $ - Cocheras PLAN 35/55/10</v>
      </c>
      <c r="C111" s="263">
        <f t="shared" ca="1" si="37"/>
        <v>0</v>
      </c>
      <c r="D111" s="264"/>
      <c r="E111" s="264"/>
      <c r="F111" s="264"/>
      <c r="G111" s="264"/>
      <c r="H111" s="264"/>
      <c r="I111" s="264"/>
      <c r="J111" s="264"/>
      <c r="K111" s="264"/>
      <c r="L111" s="264"/>
      <c r="M111" s="264"/>
      <c r="N111" s="264"/>
      <c r="O111" s="264"/>
      <c r="P111" s="264"/>
      <c r="Q111" s="264"/>
      <c r="R111" s="264"/>
      <c r="S111" s="264"/>
      <c r="T111" s="264"/>
      <c r="U111" s="264"/>
      <c r="V111" s="264"/>
      <c r="W111" s="264"/>
      <c r="X111" s="264"/>
      <c r="Y111" s="264"/>
      <c r="Z111" s="264"/>
      <c r="AA111" s="264"/>
      <c r="AB111" s="264"/>
      <c r="AC111" s="265">
        <f ca="1">+SUM(OFFSET(AB108,0,0,1,-MIN('Inputs  Base0'!$E$174,AC$2)))*(IF($C$108=0,0,-PMT('Inputs  Base0'!$E$175/12,'Inputs  Base0'!$E$174,$C$103/$C$108*'Inputs  Base0'!$E$173)))</f>
        <v>0</v>
      </c>
      <c r="AD111" s="265">
        <f ca="1">+SUM(OFFSET(AC108,0,0,1,-MIN('Inputs  Base0'!$E$174,AD$2)))*(IF($C$108=0,0,-PMT('Inputs  Base0'!$E$175/12,'Inputs  Base0'!$E$174,$C$103/$C$108*'Inputs  Base0'!$E$173)))</f>
        <v>0</v>
      </c>
      <c r="AE111" s="265">
        <f ca="1">+SUM(OFFSET(AD108,0,0,1,-MIN('Inputs  Base0'!$E$174,AE$2)))*(IF($C$108=0,0,-PMT('Inputs  Base0'!$E$175/12,'Inputs  Base0'!$E$174,$C$103/$C$108*'Inputs  Base0'!$E$173)))</f>
        <v>0</v>
      </c>
      <c r="AF111" s="265">
        <f ca="1">+SUM(OFFSET(AE108,0,0,1,-MIN('Inputs  Base0'!$E$174,AF$2)))*(IF($C$108=0,0,-PMT('Inputs  Base0'!$E$175/12,'Inputs  Base0'!$E$174,$C$103/$C$108*'Inputs  Base0'!$E$173)))</f>
        <v>0</v>
      </c>
      <c r="AG111" s="265">
        <f ca="1">+SUM(OFFSET(AF108,0,0,1,-MIN('Inputs  Base0'!$E$174,AG$2)))*(IF($C$108=0,0,-PMT('Inputs  Base0'!$E$175/12,'Inputs  Base0'!$E$174,$C$103/$C$108*'Inputs  Base0'!$E$173)))</f>
        <v>0</v>
      </c>
      <c r="AH111" s="265">
        <f ca="1">+SUM(OFFSET(AG108,0,0,1,-MIN('Inputs  Base0'!$E$174,AH$2)))*(IF($C$108=0,0,-PMT('Inputs  Base0'!$E$175/12,'Inputs  Base0'!$E$174,$C$103/$C$108*'Inputs  Base0'!$E$173)))</f>
        <v>0</v>
      </c>
      <c r="AI111" s="265">
        <f ca="1">+SUM(OFFSET(AH108,0,0,1,-MIN('Inputs  Base0'!$E$174,AI$2)))*(IF($C$108=0,0,-PMT('Inputs  Base0'!$E$175/12,'Inputs  Base0'!$E$174,$C$103/$C$108*'Inputs  Base0'!$E$173)))</f>
        <v>0</v>
      </c>
      <c r="AJ111" s="265">
        <f ca="1">+SUM(OFFSET(AI108,0,0,1,-MIN('Inputs  Base0'!$E$174,AJ$2)))*(IF($C$108=0,0,-PMT('Inputs  Base0'!$E$175/12,'Inputs  Base0'!$E$174,$C$103/$C$108*'Inputs  Base0'!$E$173)))</f>
        <v>0</v>
      </c>
      <c r="AK111" s="265">
        <f ca="1">+SUM(OFFSET(AJ108,0,0,1,-MIN('Inputs  Base0'!$E$174,AK$2)))*(IF($C$108=0,0,-PMT('Inputs  Base0'!$E$175/12,'Inputs  Base0'!$E$174,$C$103/$C$108*'Inputs  Base0'!$E$173)))</f>
        <v>0</v>
      </c>
      <c r="AL111" s="265">
        <f ca="1">+SUM(OFFSET(AK108,0,0,1,-MIN('Inputs  Base0'!$E$174,AL$2)))*(IF($C$108=0,0,-PMT('Inputs  Base0'!$E$175/12,'Inputs  Base0'!$E$174,$C$103/$C$108*'Inputs  Base0'!$E$173)))</f>
        <v>0</v>
      </c>
      <c r="AM111" s="265">
        <f ca="1">+SUM(OFFSET(AL108,0,0,1,-MIN('Inputs  Base0'!$E$174,AM$2)))*(IF($C$108=0,0,-PMT('Inputs  Base0'!$E$175/12,'Inputs  Base0'!$E$174,$C$103/$C$108*'Inputs  Base0'!$E$173)))</f>
        <v>0</v>
      </c>
      <c r="AN111" s="265">
        <f ca="1">+SUM(OFFSET(AM108,0,0,1,-MIN('Inputs  Base0'!$E$174,AN$2)))*(IF($C$108=0,0,-PMT('Inputs  Base0'!$E$175/12,'Inputs  Base0'!$E$174,$C$103/$C$108*'Inputs  Base0'!$E$173)))</f>
        <v>0</v>
      </c>
      <c r="AO111" s="265">
        <f ca="1">+SUM(OFFSET(AN108,0,0,1,-MIN('Inputs  Base0'!$E$174,AO$2)))*(IF($C$108=0,0,-PMT('Inputs  Base0'!$E$175/12,'Inputs  Base0'!$E$174,$C$103/$C$108*'Inputs  Base0'!$E$173)))</f>
        <v>0</v>
      </c>
      <c r="AP111" s="265">
        <f ca="1">+SUM(OFFSET(AO108,0,0,1,-MIN('Inputs  Base0'!$E$174,AP$2)))*(IF($C$108=0,0,-PMT('Inputs  Base0'!$E$175/12,'Inputs  Base0'!$E$174,$C$103/$C$108*'Inputs  Base0'!$E$173)))</f>
        <v>0</v>
      </c>
      <c r="AQ111" s="265">
        <f ca="1">+SUM(OFFSET(AP108,0,0,1,-MIN('Inputs  Base0'!$E$174,AQ$2)))*(IF($C$108=0,0,-PMT('Inputs  Base0'!$E$175/12,'Inputs  Base0'!$E$174,$C$103/$C$108*'Inputs  Base0'!$E$173)))</f>
        <v>0</v>
      </c>
      <c r="AR111" s="265">
        <f ca="1">+SUM(OFFSET(AQ108,0,0,1,-MIN('Inputs  Base0'!$E$174,AR$2)))*(IF($C$108=0,0,-PMT('Inputs  Base0'!$E$175/12,'Inputs  Base0'!$E$174,$C$103/$C$108*'Inputs  Base0'!$E$173)))</f>
        <v>0</v>
      </c>
      <c r="AS111" s="265">
        <f ca="1">+SUM(OFFSET(AR108,0,0,1,-MIN('Inputs  Base0'!$E$174,AS$2)))*(IF($C$108=0,0,-PMT('Inputs  Base0'!$E$175/12,'Inputs  Base0'!$E$174,$C$103/$C$108*'Inputs  Base0'!$E$173)))</f>
        <v>0</v>
      </c>
      <c r="AT111" s="265">
        <f ca="1">+SUM(OFFSET(AS108,0,0,1,-MIN('Inputs  Base0'!$E$174,AT$2)))*(IF($C$108=0,0,-PMT('Inputs  Base0'!$E$175/12,'Inputs  Base0'!$E$174,$C$103/$C$108*'Inputs  Base0'!$E$173)))</f>
        <v>0</v>
      </c>
      <c r="AU111" s="265">
        <f ca="1">+SUM(OFFSET(AT108,0,0,1,-MIN('Inputs  Base0'!$E$174,AU$2)))*(IF($C$108=0,0,-PMT('Inputs  Base0'!$E$175/12,'Inputs  Base0'!$E$174,$C$103/$C$108*'Inputs  Base0'!$E$173)))</f>
        <v>0</v>
      </c>
      <c r="AV111" s="265">
        <f ca="1">+SUM(OFFSET(AU108,0,0,1,-MIN('Inputs  Base0'!$E$174,AV$2)))*(IF($C$108=0,0,-PMT('Inputs  Base0'!$E$175/12,'Inputs  Base0'!$E$174,$C$103/$C$108*'Inputs  Base0'!$E$173)))</f>
        <v>0</v>
      </c>
      <c r="AW111" s="265">
        <f ca="1">+SUM(OFFSET(AV108,0,0,1,-MIN('Inputs  Base0'!$E$174,AW$2)))*(IF($C$108=0,0,-PMT('Inputs  Base0'!$E$175/12,'Inputs  Base0'!$E$174,$C$103/$C$108*'Inputs  Base0'!$E$173)))</f>
        <v>0</v>
      </c>
      <c r="AX111" s="265">
        <f ca="1">+SUM(OFFSET(AW108,0,0,1,-MIN('Inputs  Base0'!$E$174,AX$2)))*(IF($C$108=0,0,-PMT('Inputs  Base0'!$E$175/12,'Inputs  Base0'!$E$174,$C$103/$C$108*'Inputs  Base0'!$E$173)))</f>
        <v>0</v>
      </c>
      <c r="AY111" s="265">
        <f ca="1">+SUM(OFFSET(AX108,0,0,1,-MIN('Inputs  Base0'!$E$174,AY$2)))*(IF($C$108=0,0,-PMT('Inputs  Base0'!$E$175/12,'Inputs  Base0'!$E$174,$C$103/$C$108*'Inputs  Base0'!$E$173)))</f>
        <v>0</v>
      </c>
      <c r="AZ111" s="265">
        <f ca="1">+SUM(OFFSET(AY108,0,0,1,-MIN('Inputs  Base0'!$E$174,AZ$2)))*(IF($C$108=0,0,-PMT('Inputs  Base0'!$E$175/12,'Inputs  Base0'!$E$174,$C$103/$C$108*'Inputs  Base0'!$E$173)))</f>
        <v>0</v>
      </c>
      <c r="BA111" s="265">
        <f ca="1">+SUM(OFFSET(AZ108,0,0,1,-MIN('Inputs  Base0'!$E$174,BA$2)))*(IF($C$108=0,0,-PMT('Inputs  Base0'!$E$175/12,'Inputs  Base0'!$E$174,$C$103/$C$108*'Inputs  Base0'!$E$173)))</f>
        <v>0</v>
      </c>
      <c r="BB111" s="265">
        <f ca="1">+SUM(OFFSET(BA108,0,0,1,-MIN('Inputs  Base0'!$E$174,BB$2)))*(IF($C$108=0,0,-PMT('Inputs  Base0'!$E$175/12,'Inputs  Base0'!$E$174,$C$103/$C$108*'Inputs  Base0'!$E$173)))</f>
        <v>0</v>
      </c>
      <c r="BC111" s="265">
        <f ca="1">+SUM(OFFSET(BB108,0,0,1,-MIN('Inputs  Base0'!$E$174,BC$2)))*(IF($C$108=0,0,-PMT('Inputs  Base0'!$E$175/12,'Inputs  Base0'!$E$174,$C$103/$C$108*'Inputs  Base0'!$E$173)))</f>
        <v>0</v>
      </c>
      <c r="BD111" s="265">
        <f ca="1">+SUM(OFFSET(BC108,0,0,1,-MIN('Inputs  Base0'!$E$174,BD$2)))*(IF($C$108=0,0,-PMT('Inputs  Base0'!$E$175/12,'Inputs  Base0'!$E$174,$C$103/$C$108*'Inputs  Base0'!$E$173)))</f>
        <v>0</v>
      </c>
      <c r="BE111" s="265">
        <f ca="1">+SUM(OFFSET(BD108,0,0,1,-MIN('Inputs  Base0'!$E$174,BE$2)))*(IF($C$108=0,0,-PMT('Inputs  Base0'!$E$175/12,'Inputs  Base0'!$E$174,$C$103/$C$108*'Inputs  Base0'!$E$173)))</f>
        <v>0</v>
      </c>
      <c r="BF111" s="265">
        <f ca="1">+SUM(OFFSET(BE108,0,0,1,-MIN('Inputs  Base0'!$E$174,BF$2)))*(IF($C$108=0,0,-PMT('Inputs  Base0'!$E$175/12,'Inputs  Base0'!$E$174,$C$103/$C$108*'Inputs  Base0'!$E$173)))</f>
        <v>0</v>
      </c>
      <c r="BG111" s="265">
        <f ca="1">+SUM(OFFSET(BF108,0,0,1,-MIN('Inputs  Base0'!$E$174,BG$2)))*(IF($C$108=0,0,-PMT('Inputs  Base0'!$E$175/12,'Inputs  Base0'!$E$174,$C$103/$C$108*'Inputs  Base0'!$E$173)))</f>
        <v>0</v>
      </c>
      <c r="BH111" s="265">
        <f ca="1">+SUM(OFFSET(BG108,0,0,1,-MIN('Inputs  Base0'!$E$174,BH$2)))*(IF($C$108=0,0,-PMT('Inputs  Base0'!$E$175/12,'Inputs  Base0'!$E$174,$C$103/$C$108*'Inputs  Base0'!$E$173)))</f>
        <v>0</v>
      </c>
      <c r="BI111" s="265">
        <f ca="1">+SUM(OFFSET(BH108,0,0,1,-MIN('Inputs  Base0'!$E$174,BI$2)))*(IF($C$108=0,0,-PMT('Inputs  Base0'!$E$175/12,'Inputs  Base0'!$E$174,$C$103/$C$108*'Inputs  Base0'!$E$173)))</f>
        <v>0</v>
      </c>
      <c r="BJ111" s="265">
        <f ca="1">+SUM(OFFSET(BI108,0,0,1,-MIN('Inputs  Base0'!$E$174,BJ$2)))*(IF($C$108=0,0,-PMT('Inputs  Base0'!$E$175/12,'Inputs  Base0'!$E$174,$C$103/$C$108*'Inputs  Base0'!$E$173)))</f>
        <v>0</v>
      </c>
      <c r="BK111" s="265">
        <f ca="1">+SUM(OFFSET(BJ108,0,0,1,-MIN('Inputs  Base0'!$E$174,BK$2)))*(IF($C$108=0,0,-PMT('Inputs  Base0'!$E$175/12,'Inputs  Base0'!$E$174,$C$103/$C$108*'Inputs  Base0'!$E$173)))</f>
        <v>0</v>
      </c>
      <c r="BL111" s="265">
        <f ca="1">+SUM(OFFSET(BK108,0,0,1,-MIN('Inputs  Base0'!$E$174,BL$2)))*(IF($C$108=0,0,-PMT('Inputs  Base0'!$E$175/12,'Inputs  Base0'!$E$174,$C$103/$C$108*'Inputs  Base0'!$E$173)))</f>
        <v>0</v>
      </c>
      <c r="BM111" s="265">
        <f ca="1">+SUM(OFFSET(BL108,0,0,1,-MIN('Inputs  Base0'!$E$174,BM$2)))*(IF($C$108=0,0,-PMT('Inputs  Base0'!$E$175/12,'Inputs  Base0'!$E$174,$C$103/$C$108*'Inputs  Base0'!$E$173)))</f>
        <v>0</v>
      </c>
      <c r="BN111" s="265">
        <f ca="1">+SUM(OFFSET(BM108,0,0,1,-MIN('Inputs  Base0'!$E$174,BN$2)))*(IF($C$108=0,0,-PMT('Inputs  Base0'!$E$175/12,'Inputs  Base0'!$E$174,$C$103/$C$108*'Inputs  Base0'!$E$173)))</f>
        <v>0</v>
      </c>
      <c r="BO111" s="265">
        <f ca="1">+SUM(OFFSET(BN108,0,0,1,-MIN('Inputs  Base0'!$E$174,BO$2)))*(IF($C$108=0,0,-PMT('Inputs  Base0'!$E$175/12,'Inputs  Base0'!$E$174,$C$103/$C$108*'Inputs  Base0'!$E$173)))</f>
        <v>0</v>
      </c>
      <c r="BP111" s="265">
        <f ca="1">+SUM(OFFSET(BO108,0,0,1,-MIN('Inputs  Base0'!$E$174,BP$2)))*(IF($C$108=0,0,-PMT('Inputs  Base0'!$E$175/12,'Inputs  Base0'!$E$174,$C$103/$C$108*'Inputs  Base0'!$E$173)))</f>
        <v>0</v>
      </c>
      <c r="BQ111" s="265">
        <f ca="1">+SUM(OFFSET(BP108,0,0,1,-MIN('Inputs  Base0'!$E$174,BQ$2)))*(IF($C$108=0,0,-PMT('Inputs  Base0'!$E$175/12,'Inputs  Base0'!$E$174,$C$103/$C$108*'Inputs  Base0'!$E$173)))</f>
        <v>0</v>
      </c>
      <c r="BR111" s="265">
        <f ca="1">+SUM(OFFSET(BQ108,0,0,1,-MIN('Inputs  Base0'!$E$174,BR$2)))*(IF($C$108=0,0,-PMT('Inputs  Base0'!$E$175/12,'Inputs  Base0'!$E$174,$C$103/$C$108*'Inputs  Base0'!$E$173)))</f>
        <v>0</v>
      </c>
      <c r="BS111" s="265">
        <f ca="1">+SUM(OFFSET(BR108,0,0,1,-MIN('Inputs  Base0'!$E$174,BS$2)))*(IF($C$108=0,0,-PMT('Inputs  Base0'!$E$175/12,'Inputs  Base0'!$E$174,$C$103/$C$108*'Inputs  Base0'!$E$173)))</f>
        <v>0</v>
      </c>
      <c r="BT111" s="265">
        <f ca="1">+SUM(OFFSET(BS108,0,0,1,-MIN('Inputs  Base0'!$E$174,BT$2)))*(IF($C$108=0,0,-PMT('Inputs  Base0'!$E$175/12,'Inputs  Base0'!$E$174,$C$103/$C$108*'Inputs  Base0'!$E$173)))</f>
        <v>0</v>
      </c>
      <c r="BU111" s="265">
        <f ca="1">+SUM(OFFSET(BT108,0,0,1,-MIN('Inputs  Base0'!$E$174,BU$2)))*(IF($C$108=0,0,-PMT('Inputs  Base0'!$E$175/12,'Inputs  Base0'!$E$174,$C$103/$C$108*'Inputs  Base0'!$E$173)))</f>
        <v>0</v>
      </c>
      <c r="BV111" s="265">
        <f ca="1">+SUM(OFFSET(BU108,0,0,1,-MIN('Inputs  Base0'!$E$174,BV$2)))*(IF($C$108=0,0,-PMT('Inputs  Base0'!$E$175/12,'Inputs  Base0'!$E$174,$C$103/$C$108*'Inputs  Base0'!$E$173)))</f>
        <v>0</v>
      </c>
      <c r="BW111" s="265">
        <f ca="1">+SUM(OFFSET(BV108,0,0,1,-MIN('Inputs  Base0'!$E$174,BW$2)))*(IF($C$108=0,0,-PMT('Inputs  Base0'!$E$175/12,'Inputs  Base0'!$E$174,$C$103/$C$108*'Inputs  Base0'!$E$173)))</f>
        <v>0</v>
      </c>
      <c r="BX111" s="265">
        <f ca="1">+SUM(OFFSET(BW108,0,0,1,-MIN('Inputs  Base0'!$E$174,BX$2)))*(IF($C$108=0,0,-PMT('Inputs  Base0'!$E$175/12,'Inputs  Base0'!$E$174,$C$103/$C$108*'Inputs  Base0'!$E$173)))</f>
        <v>0</v>
      </c>
      <c r="BY111" s="265">
        <f ca="1">+SUM(OFFSET(BX108,0,0,1,-MIN('Inputs  Base0'!$E$174,BY$2)))*(IF($C$108=0,0,-PMT('Inputs  Base0'!$E$175/12,'Inputs  Base0'!$E$174,$C$103/$C$108*'Inputs  Base0'!$E$173)))</f>
        <v>0</v>
      </c>
      <c r="BZ111" s="265">
        <f ca="1">+SUM(OFFSET(BY108,0,0,1,-MIN('Inputs  Base0'!$E$174,BZ$2)))*(IF($C$108=0,0,-PMT('Inputs  Base0'!$E$175/12,'Inputs  Base0'!$E$174,$C$103/$C$108*'Inputs  Base0'!$E$173)))</f>
        <v>0</v>
      </c>
      <c r="CA111" s="265">
        <f ca="1">+SUM(OFFSET(BZ108,0,0,1,-MIN('Inputs  Base0'!$E$174,CA$2)))*(IF($C$108=0,0,-PMT('Inputs  Base0'!$E$175/12,'Inputs  Base0'!$E$174,$C$103/$C$108*'Inputs  Base0'!$E$173)))</f>
        <v>0</v>
      </c>
      <c r="CB111" s="265">
        <f ca="1">+SUM(OFFSET(CA108,0,0,1,-MIN('Inputs  Base0'!$E$174,CB$2)))*(IF($C$108=0,0,-PMT('Inputs  Base0'!$E$175/12,'Inputs  Base0'!$E$174,$C$103/$C$108*'Inputs  Base0'!$E$173)))</f>
        <v>0</v>
      </c>
      <c r="CC111" s="265">
        <f ca="1">+SUM(OFFSET(CB108,0,0,1,-MIN('Inputs  Base0'!$E$174,CC$2)))*(IF($C$108=0,0,-PMT('Inputs  Base0'!$E$175/12,'Inputs  Base0'!$E$174,$C$103/$C$108*'Inputs  Base0'!$E$173)))</f>
        <v>0</v>
      </c>
      <c r="CD111" s="265">
        <f ca="1">+SUM(OFFSET(CC108,0,0,1,-MIN('Inputs  Base0'!$E$174,CD$2)))*(IF($C$108=0,0,-PMT('Inputs  Base0'!$E$175/12,'Inputs  Base0'!$E$174,$C$103/$C$108*'Inputs  Base0'!$E$173)))</f>
        <v>0</v>
      </c>
      <c r="CE111" s="265">
        <f ca="1">+SUM(OFFSET(CD108,0,0,1,-MIN('Inputs  Base0'!$E$174,CE$2)))*(IF($C$108=0,0,-PMT('Inputs  Base0'!$E$175/12,'Inputs  Base0'!$E$174,$C$103/$C$108*'Inputs  Base0'!$E$173)))</f>
        <v>0</v>
      </c>
      <c r="CF111" s="265">
        <f ca="1">+SUM(OFFSET(CE108,0,0,1,-MIN('Inputs  Base0'!$E$174,CF$2)))*(IF($C$108=0,0,-PMT('Inputs  Base0'!$E$175/12,'Inputs  Base0'!$E$174,$C$103/$C$108*'Inputs  Base0'!$E$173)))</f>
        <v>0</v>
      </c>
      <c r="CG111" s="265">
        <f ca="1">+SUM(OFFSET(CF108,0,0,1,-MIN('Inputs  Base0'!$E$174,CG$2)))*(IF($C$108=0,0,-PMT('Inputs  Base0'!$E$175/12,'Inputs  Base0'!$E$174,$C$103/$C$108*'Inputs  Base0'!$E$173)))</f>
        <v>0</v>
      </c>
      <c r="CH111" s="265">
        <f ca="1">+SUM(OFFSET(CG108,0,0,1,-MIN('Inputs  Base0'!$E$174,CH$2)))*(IF($C$108=0,0,-PMT('Inputs  Base0'!$E$175/12,'Inputs  Base0'!$E$174,$C$103/$C$108*'Inputs  Base0'!$E$173)))</f>
        <v>0</v>
      </c>
      <c r="CI111" s="265">
        <f ca="1">+SUM(OFFSET(CH108,0,0,1,-MIN('Inputs  Base0'!$E$174,CI$2)))*(IF($C$108=0,0,-PMT('Inputs  Base0'!$E$175/12,'Inputs  Base0'!$E$174,$C$103/$C$108*'Inputs  Base0'!$E$173)))</f>
        <v>0</v>
      </c>
      <c r="CJ111" s="265">
        <f ca="1">+SUM(OFFSET(CI108,0,0,1,-MIN('Inputs  Base0'!$E$174,CJ$2)))*(IF($C$108=0,0,-PMT('Inputs  Base0'!$E$175/12,'Inputs  Base0'!$E$174,$C$103/$C$108*'Inputs  Base0'!$E$173)))</f>
        <v>0</v>
      </c>
      <c r="CK111" s="265">
        <f ca="1">+SUM(OFFSET(CJ108,0,0,1,-MIN('Inputs  Base0'!$E$174,CK$2)))*(IF($C$108=0,0,-PMT('Inputs  Base0'!$E$175/12,'Inputs  Base0'!$E$174,$C$103/$C$108*'Inputs  Base0'!$E$173)))</f>
        <v>0</v>
      </c>
      <c r="CL111" s="265">
        <f ca="1">+SUM(OFFSET(CK108,0,0,1,-MIN('Inputs  Base0'!$E$174,CL$2)))*(IF($C$108=0,0,-PMT('Inputs  Base0'!$E$175/12,'Inputs  Base0'!$E$174,$C$103/$C$108*'Inputs  Base0'!$E$173)))</f>
        <v>0</v>
      </c>
      <c r="CM111" s="265">
        <f ca="1">+SUM(OFFSET(CL108,0,0,1,-MIN('Inputs  Base0'!$E$174,CM$2)))*(IF($C$108=0,0,-PMT('Inputs  Base0'!$E$175/12,'Inputs  Base0'!$E$174,$C$103/$C$108*'Inputs  Base0'!$E$173)))</f>
        <v>0</v>
      </c>
      <c r="CN111" s="265">
        <f ca="1">+SUM(OFFSET(CM108,0,0,1,-MIN('Inputs  Base0'!$E$174,CN$2)))*(IF($C$108=0,0,-PMT('Inputs  Base0'!$E$175/12,'Inputs  Base0'!$E$174,$C$103/$C$108*'Inputs  Base0'!$E$173)))</f>
        <v>0</v>
      </c>
      <c r="CO111" s="265">
        <f ca="1">+SUM(OFFSET(CN108,0,0,1,-MIN('Inputs  Base0'!$E$174,CO$2)))*(IF($C$108=0,0,-PMT('Inputs  Base0'!$E$175/12,'Inputs  Base0'!$E$174,$C$103/$C$108*'Inputs  Base0'!$E$173)))</f>
        <v>0</v>
      </c>
      <c r="CP111" s="265">
        <f ca="1">+SUM(OFFSET(CO108,0,0,1,-MIN('Inputs  Base0'!$E$174,CP$2)))*(IF($C$108=0,0,-PMT('Inputs  Base0'!$E$175/12,'Inputs  Base0'!$E$174,$C$103/$C$108*'Inputs  Base0'!$E$173)))</f>
        <v>0</v>
      </c>
      <c r="CQ111" s="265">
        <f ca="1">+SUM(OFFSET(CP108,0,0,1,-MIN('Inputs  Base0'!$E$174,CQ$2)))*(IF($C$108=0,0,-PMT('Inputs  Base0'!$E$175/12,'Inputs  Base0'!$E$174,$C$103/$C$108*'Inputs  Base0'!$E$173)))</f>
        <v>0</v>
      </c>
      <c r="CR111" s="265">
        <f ca="1">+SUM(OFFSET(CQ108,0,0,1,-MIN('Inputs  Base0'!$E$174,CR$2)))*(IF($C$108=0,0,-PMT('Inputs  Base0'!$E$175/12,'Inputs  Base0'!$E$174,$C$103/$C$108*'Inputs  Base0'!$E$173)))</f>
        <v>0</v>
      </c>
      <c r="CS111" s="265">
        <f ca="1">+SUM(OFFSET(CR108,0,0,1,-MIN('Inputs  Base0'!$E$174,CS$2)))*(IF($C$108=0,0,-PMT('Inputs  Base0'!$E$175/12,'Inputs  Base0'!$E$174,$C$103/$C$108*'Inputs  Base0'!$E$173)))</f>
        <v>0</v>
      </c>
      <c r="CT111" s="265">
        <f ca="1">+SUM(OFFSET(CS108,0,0,1,-MIN('Inputs  Base0'!$E$174,CT$2)))*(IF($C$108=0,0,-PMT('Inputs  Base0'!$E$175/12,'Inputs  Base0'!$E$174,$C$103/$C$108*'Inputs  Base0'!$E$173)))</f>
        <v>0</v>
      </c>
      <c r="CU111" s="265">
        <f ca="1">+SUM(OFFSET(CT108,0,0,1,-MIN('Inputs  Base0'!$E$174,CU$2)))*(IF($C$108=0,0,-PMT('Inputs  Base0'!$E$175/12,'Inputs  Base0'!$E$174,$C$103/$C$108*'Inputs  Base0'!$E$173)))</f>
        <v>0</v>
      </c>
      <c r="CV111" s="265">
        <f ca="1">+SUM(OFFSET(CU108,0,0,1,-MIN('Inputs  Base0'!$E$174,CV$2)))*(IF($C$108=0,0,-PMT('Inputs  Base0'!$E$175/12,'Inputs  Base0'!$E$174,$C$103/$C$108*'Inputs  Base0'!$E$173)))</f>
        <v>0</v>
      </c>
      <c r="CW111" s="265">
        <f ca="1">+SUM(OFFSET(CV108,0,0,1,-MIN('Inputs  Base0'!$E$174,CW$2)))*(IF($C$108=0,0,-PMT('Inputs  Base0'!$E$175/12,'Inputs  Base0'!$E$174,$C$103/$C$108*'Inputs  Base0'!$E$173)))</f>
        <v>0</v>
      </c>
      <c r="CX111" s="265">
        <f ca="1">+SUM(OFFSET(CW108,0,0,1,-MIN('Inputs  Base0'!$E$174,CX$2)))*(IF($C$108=0,0,-PMT('Inputs  Base0'!$E$175/12,'Inputs  Base0'!$E$174,$C$103/$C$108*'Inputs  Base0'!$E$173)))</f>
        <v>0</v>
      </c>
      <c r="CY111" s="265">
        <f ca="1">+SUM(OFFSET(CX108,0,0,1,-MIN('Inputs  Base0'!$E$174,CY$2)))*(IF($C$108=0,0,-PMT('Inputs  Base0'!$E$175/12,'Inputs  Base0'!$E$174,$C$103/$C$108*'Inputs  Base0'!$E$173)))</f>
        <v>0</v>
      </c>
      <c r="CZ111" s="265">
        <f ca="1">+SUM(OFFSET(CY108,0,0,1,-MIN('Inputs  Base0'!$E$174,CZ$2)))*(IF($C$108=0,0,-PMT('Inputs  Base0'!$E$175/12,'Inputs  Base0'!$E$174,$C$103/$C$108*'Inputs  Base0'!$E$173)))</f>
        <v>0</v>
      </c>
      <c r="DA111" s="265">
        <f ca="1">+SUM(OFFSET(CZ108,0,0,1,-MIN('Inputs  Base0'!$E$174,DA$2)))*(IF($C$108=0,0,-PMT('Inputs  Base0'!$E$175/12,'Inputs  Base0'!$E$174,$C$103/$C$108*'Inputs  Base0'!$E$173)))</f>
        <v>0</v>
      </c>
      <c r="DB111" s="265">
        <f ca="1">+SUM(OFFSET(DA108,0,0,1,-MIN('Inputs  Base0'!$E$174,DB$2)))*(IF($C$108=0,0,-PMT('Inputs  Base0'!$E$175/12,'Inputs  Base0'!$E$174,$C$103/$C$108*'Inputs  Base0'!$E$173)))</f>
        <v>0</v>
      </c>
      <c r="DC111" s="265">
        <f ca="1">+SUM(OFFSET(DB108,0,0,1,-MIN('Inputs  Base0'!$E$174,DC$2)))*(IF($C$108=0,0,-PMT('Inputs  Base0'!$E$175/12,'Inputs  Base0'!$E$174,$C$103/$C$108*'Inputs  Base0'!$E$173)))</f>
        <v>0</v>
      </c>
      <c r="DD111" s="265">
        <f ca="1">+SUM(OFFSET(DC108,0,0,1,-MIN('Inputs  Base0'!$E$174,DD$2)))*(IF($C$108=0,0,-PMT('Inputs  Base0'!$E$175/12,'Inputs  Base0'!$E$174,$C$103/$C$108*'Inputs  Base0'!$E$173)))</f>
        <v>0</v>
      </c>
      <c r="DE111" s="265">
        <f ca="1">+SUM(OFFSET(DD108,0,0,1,-MIN('Inputs  Base0'!$E$174,DE$2)))*(IF($C$108=0,0,-PMT('Inputs  Base0'!$E$175/12,'Inputs  Base0'!$E$174,$C$103/$C$108*'Inputs  Base0'!$E$173)))</f>
        <v>0</v>
      </c>
      <c r="DF111" s="265">
        <f ca="1">+SUM(OFFSET(DE108,0,0,1,-MIN('Inputs  Base0'!$E$174,DF$2)))*(IF($C$108=0,0,-PMT('Inputs  Base0'!$E$175/12,'Inputs  Base0'!$E$174,$C$103/$C$108*'Inputs  Base0'!$E$173)))</f>
        <v>0</v>
      </c>
      <c r="DG111" s="265">
        <f ca="1">+SUM(OFFSET(DF108,0,0,1,-MIN('Inputs  Base0'!$E$174,DG$2)))*(IF($C$108=0,0,-PMT('Inputs  Base0'!$E$175/12,'Inputs  Base0'!$E$174,$C$103/$C$108*'Inputs  Base0'!$E$173)))</f>
        <v>0</v>
      </c>
      <c r="DH111" s="265">
        <f ca="1">+SUM(OFFSET(DG108,0,0,1,-MIN('Inputs  Base0'!$E$174,DH$2)))*(IF($C$108=0,0,-PMT('Inputs  Base0'!$E$175/12,'Inputs  Base0'!$E$174,$C$103/$C$108*'Inputs  Base0'!$E$173)))</f>
        <v>0</v>
      </c>
      <c r="DI111" s="265">
        <f ca="1">+SUM(OFFSET(DH108,0,0,1,-MIN('Inputs  Base0'!$E$174,DI$2)))*(IF($C$108=0,0,-PMT('Inputs  Base0'!$E$175/12,'Inputs  Base0'!$E$174,$C$103/$C$108*'Inputs  Base0'!$E$173)))</f>
        <v>0</v>
      </c>
      <c r="DJ111" s="265">
        <f ca="1">+SUM(OFFSET(DI108,0,0,1,-MIN('Inputs  Base0'!$E$174,DJ$2)))*(IF($C$108=0,0,-PMT('Inputs  Base0'!$E$175/12,'Inputs  Base0'!$E$174,$C$103/$C$108*'Inputs  Base0'!$E$173)))</f>
        <v>0</v>
      </c>
      <c r="DK111" s="265">
        <f ca="1">+SUM(OFFSET(DJ108,0,0,1,-MIN('Inputs  Base0'!$E$174,DK$2)))*(IF($C$108=0,0,-PMT('Inputs  Base0'!$E$175/12,'Inputs  Base0'!$E$174,$C$103/$C$108*'Inputs  Base0'!$E$173)))</f>
        <v>0</v>
      </c>
      <c r="DL111" s="265">
        <f ca="1">+SUM(OFFSET(DK108,0,0,1,-MIN('Inputs  Base0'!$E$174,DL$2)))*(IF($C$108=0,0,-PMT('Inputs  Base0'!$E$175/12,'Inputs  Base0'!$E$174,$C$103/$C$108*'Inputs  Base0'!$E$173)))</f>
        <v>0</v>
      </c>
      <c r="DM111" s="265">
        <f ca="1">+SUM(OFFSET(DL108,0,0,1,-MIN('Inputs  Base0'!$E$174,DM$2)))*(IF($C$108=0,0,-PMT('Inputs  Base0'!$E$175/12,'Inputs  Base0'!$E$174,$C$103/$C$108*'Inputs  Base0'!$E$173)))</f>
        <v>0</v>
      </c>
      <c r="DN111" s="265">
        <f ca="1">+SUM(OFFSET(DM108,0,0,1,-MIN('Inputs  Base0'!$E$174,DN$2)))*(IF($C$108=0,0,-PMT('Inputs  Base0'!$E$175/12,'Inputs  Base0'!$E$174,$C$103/$C$108*'Inputs  Base0'!$E$173)))</f>
        <v>0</v>
      </c>
      <c r="DO111" s="265">
        <f ca="1">+SUM(OFFSET(DN108,0,0,1,-MIN('Inputs  Base0'!$E$174,DO$2)))*(IF($C$108=0,0,-PMT('Inputs  Base0'!$E$175/12,'Inputs  Base0'!$E$174,$C$103/$C$108*'Inputs  Base0'!$E$173)))</f>
        <v>0</v>
      </c>
      <c r="DP111" s="265">
        <f ca="1">+SUM(OFFSET(DO108,0,0,1,-MIN('Inputs  Base0'!$E$174,DP$2)))*(IF($C$108=0,0,-PMT('Inputs  Base0'!$E$175/12,'Inputs  Base0'!$E$174,$C$103/$C$108*'Inputs  Base0'!$E$173)))</f>
        <v>0</v>
      </c>
    </row>
    <row r="112" spans="1:120" s="189" customFormat="1" ht="14.25" collapsed="1">
      <c r="B112" s="190" t="str">
        <f>CONCATENATE('Inputs  Base0'!$A$368,'Inputs  Base0'!$B$124)</f>
        <v>Ingreso Total - Cocheras PLAN 35/55/10</v>
      </c>
      <c r="C112" s="88">
        <f t="shared" ca="1" si="37"/>
        <v>54014334.476908579</v>
      </c>
      <c r="D112" s="191"/>
      <c r="E112" s="191"/>
      <c r="F112" s="191"/>
      <c r="G112" s="191"/>
      <c r="H112" s="191"/>
      <c r="I112" s="191"/>
      <c r="J112" s="191"/>
      <c r="K112" s="191"/>
      <c r="L112" s="191"/>
      <c r="M112" s="191"/>
      <c r="N112" s="191"/>
      <c r="O112" s="191"/>
      <c r="P112" s="191"/>
      <c r="Q112" s="191"/>
      <c r="R112" s="191"/>
      <c r="S112" s="191"/>
      <c r="T112" s="191"/>
      <c r="U112" s="191"/>
      <c r="V112" s="191"/>
      <c r="W112" s="191"/>
      <c r="X112" s="191"/>
      <c r="Y112" s="191"/>
      <c r="Z112" s="191"/>
      <c r="AA112" s="191"/>
      <c r="AB112" s="191"/>
      <c r="AC112" s="89">
        <f ca="1">+AC106+AC107+AC110+AC111</f>
        <v>579726.25070688035</v>
      </c>
      <c r="AD112" s="89">
        <f t="shared" ref="AD112:CO112" ca="1" si="38">+AD106+AD107+AD110+AD111</f>
        <v>605031.7616504347</v>
      </c>
      <c r="AE112" s="89">
        <f t="shared" ca="1" si="38"/>
        <v>631060.28719237621</v>
      </c>
      <c r="AF112" s="89">
        <f t="shared" ca="1" si="38"/>
        <v>657854.35760319838</v>
      </c>
      <c r="AG112" s="89">
        <f t="shared" ca="1" si="38"/>
        <v>735871.34786395857</v>
      </c>
      <c r="AH112" s="89">
        <f t="shared" ca="1" si="38"/>
        <v>766815.58678950055</v>
      </c>
      <c r="AI112" s="89">
        <f t="shared" ca="1" si="38"/>
        <v>708738.42282367405</v>
      </c>
      <c r="AJ112" s="89">
        <f t="shared" ca="1" si="38"/>
        <v>737030.29841274093</v>
      </c>
      <c r="AK112" s="89">
        <f t="shared" ca="1" si="38"/>
        <v>766297.75591867219</v>
      </c>
      <c r="AL112" s="89">
        <f t="shared" ca="1" si="38"/>
        <v>796610.4797641011</v>
      </c>
      <c r="AM112" s="89">
        <f t="shared" ca="1" si="38"/>
        <v>828045.89708528656</v>
      </c>
      <c r="AN112" s="89">
        <f t="shared" ca="1" si="38"/>
        <v>860690.36891882529</v>
      </c>
      <c r="AO112" s="89">
        <f t="shared" ca="1" si="38"/>
        <v>804621.01547867456</v>
      </c>
      <c r="AP112" s="89">
        <f t="shared" ca="1" si="38"/>
        <v>834091.71921728586</v>
      </c>
      <c r="AQ112" s="89">
        <f t="shared" ca="1" si="38"/>
        <v>864843.75790105422</v>
      </c>
      <c r="AR112" s="89">
        <f t="shared" ca="1" si="38"/>
        <v>896993.61652499391</v>
      </c>
      <c r="AS112" s="89">
        <f t="shared" ca="1" si="38"/>
        <v>930674.42079769261</v>
      </c>
      <c r="AT112" s="89">
        <f t="shared" ca="1" si="38"/>
        <v>966039.26528402627</v>
      </c>
      <c r="AU112" s="89">
        <f t="shared" ca="1" si="38"/>
        <v>1093285.0215219348</v>
      </c>
      <c r="AV112" s="89">
        <f t="shared" ca="1" si="38"/>
        <v>1140438.1475037131</v>
      </c>
      <c r="AW112" s="89">
        <f t="shared" ca="1" si="38"/>
        <v>1203867.9274005918</v>
      </c>
      <c r="AX112" s="89">
        <f t="shared" ca="1" si="38"/>
        <v>1258241.3757983297</v>
      </c>
      <c r="AY112" s="89">
        <f t="shared" ca="1" si="38"/>
        <v>1316239.720755917</v>
      </c>
      <c r="AZ112" s="89">
        <f t="shared" ca="1" si="38"/>
        <v>1378380.8046390461</v>
      </c>
      <c r="BA112" s="89">
        <f t="shared" ca="1" si="38"/>
        <v>1445301.9718978005</v>
      </c>
      <c r="BB112" s="89">
        <f t="shared" ca="1" si="38"/>
        <v>1517799.9030947844</v>
      </c>
      <c r="BC112" s="89">
        <f t="shared" ca="1" si="38"/>
        <v>1596888.5553096761</v>
      </c>
      <c r="BD112" s="89">
        <f t="shared" ca="1" si="38"/>
        <v>1683886.0727460566</v>
      </c>
      <c r="BE112" s="89">
        <f t="shared" ca="1" si="38"/>
        <v>1780549.981008702</v>
      </c>
      <c r="BF112" s="89">
        <f t="shared" ca="1" si="38"/>
        <v>1889296.8778041778</v>
      </c>
      <c r="BG112" s="89">
        <f t="shared" ca="1" si="38"/>
        <v>1921308.9513197294</v>
      </c>
      <c r="BH112" s="89">
        <f t="shared" ca="1" si="38"/>
        <v>2042138.836648036</v>
      </c>
      <c r="BI112" s="89">
        <f t="shared" ca="1" si="38"/>
        <v>2187134.6990420041</v>
      </c>
      <c r="BJ112" s="89">
        <f t="shared" ca="1" si="38"/>
        <v>2368379.5270344643</v>
      </c>
      <c r="BK112" s="89">
        <f t="shared" ca="1" si="38"/>
        <v>2610039.2976910775</v>
      </c>
      <c r="BL112" s="89">
        <f t="shared" ca="1" si="38"/>
        <v>2972528.9536759974</v>
      </c>
      <c r="BM112" s="89">
        <f t="shared" ca="1" si="38"/>
        <v>8637591.2420831583</v>
      </c>
      <c r="BN112" s="89">
        <f t="shared" ca="1" si="38"/>
        <v>0</v>
      </c>
      <c r="BO112" s="89">
        <f t="shared" ca="1" si="38"/>
        <v>0</v>
      </c>
      <c r="BP112" s="89">
        <f t="shared" ca="1" si="38"/>
        <v>0</v>
      </c>
      <c r="BQ112" s="89">
        <f t="shared" ca="1" si="38"/>
        <v>0</v>
      </c>
      <c r="BR112" s="89">
        <f t="shared" ca="1" si="38"/>
        <v>0</v>
      </c>
      <c r="BS112" s="89">
        <f t="shared" ca="1" si="38"/>
        <v>0</v>
      </c>
      <c r="BT112" s="89">
        <f t="shared" ca="1" si="38"/>
        <v>0</v>
      </c>
      <c r="BU112" s="89">
        <f t="shared" ca="1" si="38"/>
        <v>0</v>
      </c>
      <c r="BV112" s="89">
        <f t="shared" ca="1" si="38"/>
        <v>0</v>
      </c>
      <c r="BW112" s="89">
        <f t="shared" ca="1" si="38"/>
        <v>0</v>
      </c>
      <c r="BX112" s="89">
        <f t="shared" ca="1" si="38"/>
        <v>0</v>
      </c>
      <c r="BY112" s="89">
        <f t="shared" ca="1" si="38"/>
        <v>0</v>
      </c>
      <c r="BZ112" s="89">
        <f t="shared" ca="1" si="38"/>
        <v>0</v>
      </c>
      <c r="CA112" s="89">
        <f t="shared" ca="1" si="38"/>
        <v>0</v>
      </c>
      <c r="CB112" s="89">
        <f t="shared" ca="1" si="38"/>
        <v>0</v>
      </c>
      <c r="CC112" s="89">
        <f t="shared" ca="1" si="38"/>
        <v>0</v>
      </c>
      <c r="CD112" s="89">
        <f t="shared" ca="1" si="38"/>
        <v>0</v>
      </c>
      <c r="CE112" s="89">
        <f t="shared" ca="1" si="38"/>
        <v>0</v>
      </c>
      <c r="CF112" s="89">
        <f t="shared" ca="1" si="38"/>
        <v>0</v>
      </c>
      <c r="CG112" s="89">
        <f t="shared" ca="1" si="38"/>
        <v>0</v>
      </c>
      <c r="CH112" s="89">
        <f t="shared" ca="1" si="38"/>
        <v>0</v>
      </c>
      <c r="CI112" s="89">
        <f t="shared" ca="1" si="38"/>
        <v>0</v>
      </c>
      <c r="CJ112" s="89">
        <f t="shared" ca="1" si="38"/>
        <v>0</v>
      </c>
      <c r="CK112" s="89">
        <f t="shared" ca="1" si="38"/>
        <v>0</v>
      </c>
      <c r="CL112" s="89">
        <f t="shared" ca="1" si="38"/>
        <v>0</v>
      </c>
      <c r="CM112" s="89">
        <f t="shared" ca="1" si="38"/>
        <v>0</v>
      </c>
      <c r="CN112" s="89">
        <f t="shared" ca="1" si="38"/>
        <v>0</v>
      </c>
      <c r="CO112" s="89">
        <f t="shared" ca="1" si="38"/>
        <v>0</v>
      </c>
      <c r="CP112" s="89">
        <f t="shared" ref="CP112:DP112" ca="1" si="39">+CP106+CP107+CP110+CP111</f>
        <v>0</v>
      </c>
      <c r="CQ112" s="89">
        <f t="shared" ca="1" si="39"/>
        <v>0</v>
      </c>
      <c r="CR112" s="89">
        <f t="shared" ca="1" si="39"/>
        <v>0</v>
      </c>
      <c r="CS112" s="89">
        <f t="shared" ca="1" si="39"/>
        <v>0</v>
      </c>
      <c r="CT112" s="89">
        <f t="shared" ca="1" si="39"/>
        <v>0</v>
      </c>
      <c r="CU112" s="89">
        <f t="shared" ca="1" si="39"/>
        <v>0</v>
      </c>
      <c r="CV112" s="89">
        <f t="shared" ca="1" si="39"/>
        <v>0</v>
      </c>
      <c r="CW112" s="89">
        <f t="shared" ca="1" si="39"/>
        <v>0</v>
      </c>
      <c r="CX112" s="89">
        <f t="shared" ca="1" si="39"/>
        <v>0</v>
      </c>
      <c r="CY112" s="89">
        <f t="shared" ca="1" si="39"/>
        <v>0</v>
      </c>
      <c r="CZ112" s="89">
        <f t="shared" ca="1" si="39"/>
        <v>0</v>
      </c>
      <c r="DA112" s="89">
        <f t="shared" ca="1" si="39"/>
        <v>0</v>
      </c>
      <c r="DB112" s="89">
        <f t="shared" ca="1" si="39"/>
        <v>0</v>
      </c>
      <c r="DC112" s="89">
        <f t="shared" ca="1" si="39"/>
        <v>0</v>
      </c>
      <c r="DD112" s="89">
        <f t="shared" ca="1" si="39"/>
        <v>0</v>
      </c>
      <c r="DE112" s="89">
        <f t="shared" ca="1" si="39"/>
        <v>0</v>
      </c>
      <c r="DF112" s="89">
        <f t="shared" ca="1" si="39"/>
        <v>0</v>
      </c>
      <c r="DG112" s="89">
        <f t="shared" ca="1" si="39"/>
        <v>0</v>
      </c>
      <c r="DH112" s="89">
        <f t="shared" ca="1" si="39"/>
        <v>0</v>
      </c>
      <c r="DI112" s="89">
        <f t="shared" ca="1" si="39"/>
        <v>0</v>
      </c>
      <c r="DJ112" s="89">
        <f t="shared" ca="1" si="39"/>
        <v>0</v>
      </c>
      <c r="DK112" s="89">
        <f t="shared" ca="1" si="39"/>
        <v>0</v>
      </c>
      <c r="DL112" s="89">
        <f t="shared" ca="1" si="39"/>
        <v>0</v>
      </c>
      <c r="DM112" s="89">
        <f t="shared" ca="1" si="39"/>
        <v>0</v>
      </c>
      <c r="DN112" s="89">
        <f t="shared" ca="1" si="39"/>
        <v>0</v>
      </c>
      <c r="DO112" s="89">
        <f t="shared" ca="1" si="39"/>
        <v>0</v>
      </c>
      <c r="DP112" s="89">
        <f t="shared" ca="1" si="39"/>
        <v>0</v>
      </c>
    </row>
    <row r="113" spans="1:120" s="44" customFormat="1">
      <c r="C113" s="276"/>
      <c r="D113" s="277"/>
      <c r="E113" s="277"/>
      <c r="F113" s="277"/>
      <c r="G113" s="277"/>
      <c r="H113" s="277"/>
      <c r="I113" s="277"/>
      <c r="J113" s="277"/>
      <c r="K113" s="277"/>
      <c r="L113" s="277"/>
      <c r="M113" s="277"/>
      <c r="N113" s="277"/>
      <c r="O113" s="277"/>
      <c r="P113" s="277"/>
      <c r="Q113" s="277"/>
      <c r="R113" s="277"/>
      <c r="S113" s="277"/>
      <c r="T113" s="277"/>
      <c r="U113" s="277"/>
      <c r="V113" s="277"/>
      <c r="W113" s="277"/>
      <c r="X113" s="277"/>
      <c r="Y113" s="277"/>
      <c r="Z113" s="277"/>
      <c r="AA113" s="277"/>
      <c r="AB113" s="277"/>
      <c r="AC113" s="89"/>
      <c r="AD113" s="89"/>
      <c r="AE113" s="89"/>
      <c r="AF113" s="89"/>
      <c r="AG113" s="89"/>
      <c r="AH113" s="89"/>
      <c r="AI113" s="89"/>
      <c r="AJ113" s="89"/>
      <c r="AK113" s="89"/>
      <c r="AL113" s="89"/>
      <c r="AM113" s="89"/>
      <c r="AN113" s="89"/>
      <c r="AO113" s="89"/>
      <c r="AP113" s="89"/>
      <c r="AQ113" s="89"/>
      <c r="AR113" s="89"/>
      <c r="AS113" s="89"/>
      <c r="AT113" s="89"/>
      <c r="AU113" s="89"/>
      <c r="AV113" s="89"/>
      <c r="AW113" s="89"/>
      <c r="AX113" s="89"/>
      <c r="AY113" s="89"/>
      <c r="AZ113" s="89"/>
      <c r="BA113" s="89"/>
      <c r="BB113" s="89"/>
      <c r="BC113" s="89"/>
      <c r="BD113" s="89"/>
      <c r="BE113" s="89"/>
      <c r="BF113" s="89"/>
      <c r="BG113" s="89"/>
      <c r="BH113" s="89"/>
      <c r="BI113" s="89"/>
      <c r="BJ113" s="89"/>
      <c r="BK113" s="89"/>
      <c r="BL113" s="89"/>
      <c r="BM113" s="89"/>
      <c r="BN113" s="89"/>
      <c r="BO113" s="89"/>
      <c r="BP113" s="89"/>
      <c r="BQ113" s="89"/>
      <c r="BR113" s="89"/>
      <c r="BS113" s="89"/>
      <c r="BT113" s="89"/>
      <c r="BU113" s="89"/>
      <c r="BV113" s="89"/>
      <c r="BW113" s="89"/>
      <c r="BX113" s="89"/>
      <c r="BY113" s="89"/>
      <c r="BZ113" s="89"/>
      <c r="CA113" s="89"/>
      <c r="CB113" s="89"/>
      <c r="CC113" s="89"/>
      <c r="CD113" s="89"/>
      <c r="CE113" s="89"/>
      <c r="CF113" s="89"/>
      <c r="CG113" s="89"/>
      <c r="CH113" s="89"/>
      <c r="CI113" s="89"/>
      <c r="CJ113" s="89"/>
      <c r="CK113" s="89"/>
      <c r="CL113" s="89"/>
      <c r="CM113" s="89"/>
      <c r="CN113" s="89"/>
      <c r="CO113" s="89"/>
      <c r="CP113" s="89"/>
      <c r="CQ113" s="89"/>
      <c r="CR113" s="89"/>
      <c r="CS113" s="89"/>
      <c r="CT113" s="89"/>
      <c r="CU113" s="89"/>
      <c r="CV113" s="89"/>
      <c r="CW113" s="89"/>
      <c r="CX113" s="89"/>
      <c r="CY113" s="89"/>
      <c r="CZ113" s="89"/>
      <c r="DA113" s="89"/>
      <c r="DB113" s="89"/>
      <c r="DC113" s="89"/>
      <c r="DD113" s="89"/>
      <c r="DE113" s="89"/>
      <c r="DF113" s="89"/>
      <c r="DG113" s="89"/>
      <c r="DH113" s="89"/>
      <c r="DI113" s="89"/>
      <c r="DJ113" s="89"/>
      <c r="DK113" s="89"/>
      <c r="DL113" s="89"/>
      <c r="DM113" s="89"/>
      <c r="DN113" s="89"/>
      <c r="DO113" s="89"/>
      <c r="DP113" s="89"/>
    </row>
    <row r="114" spans="1:120" s="189" customFormat="1" ht="14.25" hidden="1" outlineLevel="2">
      <c r="A114" s="196"/>
      <c r="B114" s="190" t="str">
        <f>CONCATENATE('Inputs  Base0'!$A$359,'Inputs  Base0'!$B$125)</f>
        <v>ventas teóricas $ - Cocheras PLAN 20/55+15/10</v>
      </c>
      <c r="C114" s="88">
        <f t="shared" ref="C114:C123" si="40">SUM(AC114:DZ114)</f>
        <v>54014334.47690855</v>
      </c>
      <c r="D114" s="191"/>
      <c r="E114" s="191"/>
      <c r="F114" s="191"/>
      <c r="G114" s="191"/>
      <c r="H114" s="191"/>
      <c r="I114" s="191"/>
      <c r="J114" s="191"/>
      <c r="K114" s="191"/>
      <c r="L114" s="191"/>
      <c r="M114" s="191"/>
      <c r="N114" s="191"/>
      <c r="O114" s="191"/>
      <c r="P114" s="191"/>
      <c r="Q114" s="191"/>
      <c r="R114" s="191"/>
      <c r="S114" s="191"/>
      <c r="T114" s="191"/>
      <c r="U114" s="191"/>
      <c r="V114" s="191"/>
      <c r="W114" s="191"/>
      <c r="X114" s="191"/>
      <c r="Y114" s="191"/>
      <c r="Z114" s="191"/>
      <c r="AA114" s="191"/>
      <c r="AB114" s="191"/>
      <c r="AC114" s="89">
        <f>('Inputs  Base0'!$E$125*(1+AC$369))*('Inputs  Base0'!$D$18*'Inputs  Base0'!$F$194)*'Inputs  Base0'!C$199</f>
        <v>1656360.7163053725</v>
      </c>
      <c r="AD114" s="89">
        <f>('Inputs  Base0'!$E$125*(1+AD$369))*('Inputs  Base0'!$D$18*'Inputs  Base0'!$F$194)*'Inputs  Base0'!D$199</f>
        <v>1656360.7163053725</v>
      </c>
      <c r="AE114" s="89">
        <f>('Inputs  Base0'!$E$125*(1+AE$369))*('Inputs  Base0'!$D$18*'Inputs  Base0'!$F$194)*'Inputs  Base0'!E$199</f>
        <v>1656360.7163053725</v>
      </c>
      <c r="AF114" s="89">
        <f>('Inputs  Base0'!$E$125*(1+AF$369))*('Inputs  Base0'!$D$18*'Inputs  Base0'!$F$194)*'Inputs  Base0'!F$199</f>
        <v>1656360.7163053725</v>
      </c>
      <c r="AG114" s="89">
        <f>('Inputs  Base0'!$E$125*(1+AG$369))*('Inputs  Base0'!$D$18*'Inputs  Base0'!$F$194)*'Inputs  Base0'!G$199</f>
        <v>1800392.082940622</v>
      </c>
      <c r="AH114" s="89">
        <f>('Inputs  Base0'!$E$125*(1+AH$369))*('Inputs  Base0'!$D$18*'Inputs  Base0'!$F$194)*'Inputs  Base0'!H$199</f>
        <v>1800392.082940622</v>
      </c>
      <c r="AI114" s="89">
        <f>('Inputs  Base0'!$E$125*(1+AI$369))*('Inputs  Base0'!$D$18*'Inputs  Base0'!$F$194)*'Inputs  Base0'!I$199</f>
        <v>1543193.2139491045</v>
      </c>
      <c r="AJ114" s="89">
        <f>('Inputs  Base0'!$E$125*(1+AJ$369))*('Inputs  Base0'!$D$18*'Inputs  Base0'!$F$194)*'Inputs  Base0'!J$199</f>
        <v>1543193.2139491045</v>
      </c>
      <c r="AK114" s="89">
        <f>('Inputs  Base0'!$E$125*(1+AK$369))*('Inputs  Base0'!$D$18*'Inputs  Base0'!$F$194)*'Inputs  Base0'!K$199</f>
        <v>1543193.2139491045</v>
      </c>
      <c r="AL114" s="89">
        <f>('Inputs  Base0'!$E$125*(1+AL$369))*('Inputs  Base0'!$D$18*'Inputs  Base0'!$F$194)*'Inputs  Base0'!L$199</f>
        <v>1543193.2139491045</v>
      </c>
      <c r="AM114" s="89">
        <f>('Inputs  Base0'!$E$125*(1+AM$369))*('Inputs  Base0'!$D$18*'Inputs  Base0'!$F$194)*'Inputs  Base0'!M$199</f>
        <v>1543193.2139491045</v>
      </c>
      <c r="AN114" s="89">
        <f>('Inputs  Base0'!$E$125*(1+AN$369))*('Inputs  Base0'!$D$18*'Inputs  Base0'!$F$194)*'Inputs  Base0'!N$199</f>
        <v>1543193.2139491045</v>
      </c>
      <c r="AO114" s="89">
        <f>('Inputs  Base0'!$E$125*(1+AO$369))*('Inputs  Base0'!$D$18*'Inputs  Base0'!$F$194)*'Inputs  Base0'!O$199</f>
        <v>1285994.3449575871</v>
      </c>
      <c r="AP114" s="89">
        <f>('Inputs  Base0'!$E$125*(1+AP$369))*('Inputs  Base0'!$D$18*'Inputs  Base0'!$F$194)*'Inputs  Base0'!P$199</f>
        <v>1285994.3449575871</v>
      </c>
      <c r="AQ114" s="89">
        <f>('Inputs  Base0'!$E$125*(1+AQ$369))*('Inputs  Base0'!$D$18*'Inputs  Base0'!$F$194)*'Inputs  Base0'!Q$199</f>
        <v>1285994.3449575871</v>
      </c>
      <c r="AR114" s="89">
        <f>('Inputs  Base0'!$E$125*(1+AR$369))*('Inputs  Base0'!$D$18*'Inputs  Base0'!$F$194)*'Inputs  Base0'!R$199</f>
        <v>1285994.3449575871</v>
      </c>
      <c r="AS114" s="89">
        <f>('Inputs  Base0'!$E$125*(1+AS$369))*('Inputs  Base0'!$D$18*'Inputs  Base0'!$F$194)*'Inputs  Base0'!S$199</f>
        <v>1285994.3449575871</v>
      </c>
      <c r="AT114" s="89">
        <f>('Inputs  Base0'!$E$125*(1+AT$369))*('Inputs  Base0'!$D$18*'Inputs  Base0'!$F$194)*'Inputs  Base0'!T$199</f>
        <v>1285994.3449575871</v>
      </c>
      <c r="AU114" s="89">
        <f>('Inputs  Base0'!$E$125*(1+AU$369))*('Inputs  Base0'!$D$18*'Inputs  Base0'!$F$194)*'Inputs  Base0'!U$199</f>
        <v>1543193.2139491045</v>
      </c>
      <c r="AV114" s="89">
        <f>('Inputs  Base0'!$E$125*(1+AV$369))*('Inputs  Base0'!$D$18*'Inputs  Base0'!$F$194)*'Inputs  Base0'!V$199</f>
        <v>1543193.2139491045</v>
      </c>
      <c r="AW114" s="89">
        <f>('Inputs  Base0'!$E$125*(1+AW$369))*('Inputs  Base0'!$D$18*'Inputs  Base0'!$F$194)*'Inputs  Base0'!W$199</f>
        <v>1581773.0442978321</v>
      </c>
      <c r="AX114" s="89">
        <f>('Inputs  Base0'!$E$125*(1+AX$369))*('Inputs  Base0'!$D$18*'Inputs  Base0'!$F$194)*'Inputs  Base0'!X$199</f>
        <v>1581773.0442978321</v>
      </c>
      <c r="AY114" s="89">
        <f>('Inputs  Base0'!$E$125*(1+AY$369))*('Inputs  Base0'!$D$18*'Inputs  Base0'!$F$194)*'Inputs  Base0'!Y$199</f>
        <v>1581773.0442978321</v>
      </c>
      <c r="AZ114" s="89">
        <f>('Inputs  Base0'!$E$125*(1+AZ$369))*('Inputs  Base0'!$D$18*'Inputs  Base0'!$F$194)*'Inputs  Base0'!Z$199</f>
        <v>1581773.0442978321</v>
      </c>
      <c r="BA114" s="89">
        <f>('Inputs  Base0'!$E$125*(1+BA$369))*('Inputs  Base0'!$D$18*'Inputs  Base0'!$F$194)*'Inputs  Base0'!AA$199</f>
        <v>1581773.0442978321</v>
      </c>
      <c r="BB114" s="89">
        <f>('Inputs  Base0'!$E$125*(1+BB$369))*('Inputs  Base0'!$D$18*'Inputs  Base0'!$F$194)*'Inputs  Base0'!AB$199</f>
        <v>1581773.0442978321</v>
      </c>
      <c r="BC114" s="89">
        <f>('Inputs  Base0'!$E$125*(1+BC$369))*('Inputs  Base0'!$D$18*'Inputs  Base0'!$F$194)*'Inputs  Base0'!AC$199</f>
        <v>1581773.0442978321</v>
      </c>
      <c r="BD114" s="89">
        <f>('Inputs  Base0'!$E$125*(1+BD$369))*('Inputs  Base0'!$D$18*'Inputs  Base0'!$F$194)*'Inputs  Base0'!AD$199</f>
        <v>1581773.0442978321</v>
      </c>
      <c r="BE114" s="89">
        <f>('Inputs  Base0'!$E$125*(1+BE$369))*('Inputs  Base0'!$D$18*'Inputs  Base0'!$F$194)*'Inputs  Base0'!AE$199</f>
        <v>1581773.0442978321</v>
      </c>
      <c r="BF114" s="89">
        <f>('Inputs  Base0'!$E$125*(1+BF$369))*('Inputs  Base0'!$D$18*'Inputs  Base0'!$F$194)*'Inputs  Base0'!AF$199</f>
        <v>1581773.0442978321</v>
      </c>
      <c r="BG114" s="89">
        <f>('Inputs  Base0'!$E$125*(1+BG$369))*('Inputs  Base0'!$D$18*'Inputs  Base0'!$F$194)*'Inputs  Base0'!AG$199</f>
        <v>1318144.2035815266</v>
      </c>
      <c r="BH114" s="89">
        <f>('Inputs  Base0'!$E$125*(1+BH$369))*('Inputs  Base0'!$D$18*'Inputs  Base0'!$F$194)*'Inputs  Base0'!AH$199</f>
        <v>1318144.2035815266</v>
      </c>
      <c r="BI114" s="89">
        <f>('Inputs  Base0'!$E$125*(1+BI$369))*('Inputs  Base0'!$D$18*'Inputs  Base0'!$F$194)*'Inputs  Base0'!AI$199</f>
        <v>1318144.2035815266</v>
      </c>
      <c r="BJ114" s="89">
        <f>('Inputs  Base0'!$E$125*(1+BJ$369))*('Inputs  Base0'!$D$18*'Inputs  Base0'!$F$194)*'Inputs  Base0'!AJ$199</f>
        <v>1318144.2035815266</v>
      </c>
      <c r="BK114" s="89">
        <f>('Inputs  Base0'!$E$125*(1+BK$369))*('Inputs  Base0'!$D$18*'Inputs  Base0'!$F$194)*'Inputs  Base0'!AK$199</f>
        <v>1318144.2035815266</v>
      </c>
      <c r="BL114" s="89">
        <f>('Inputs  Base0'!$E$125*(1+BL$369))*('Inputs  Base0'!$D$18*'Inputs  Base0'!$F$194)*'Inputs  Base0'!AL$199</f>
        <v>1318144.2035815266</v>
      </c>
      <c r="BM114" s="89">
        <f>('Inputs  Base0'!$E$125*(1+BM$369))*('Inputs  Base0'!$D$18*'Inputs  Base0'!$F$194)*'Inputs  Base0'!AM$199</f>
        <v>0</v>
      </c>
      <c r="BN114" s="89">
        <f>('Inputs  Base0'!$E$125*(1+BN$369))*('Inputs  Base0'!$D$18*'Inputs  Base0'!$F$194)*'Inputs  Base0'!AN$199</f>
        <v>0</v>
      </c>
      <c r="BO114" s="89">
        <f>('Inputs  Base0'!$E$125*(1+BO$369))*('Inputs  Base0'!$D$18*'Inputs  Base0'!$F$194)*'Inputs  Base0'!AO$199</f>
        <v>0</v>
      </c>
      <c r="BP114" s="89">
        <f>('Inputs  Base0'!$E$125*(1+BP$369))*('Inputs  Base0'!$D$18*'Inputs  Base0'!$F$194)*'Inputs  Base0'!AP$199</f>
        <v>0</v>
      </c>
      <c r="BQ114" s="89">
        <f>('Inputs  Base0'!$E$125*(1+BQ$369))*('Inputs  Base0'!$D$18*'Inputs  Base0'!$F$194)*'Inputs  Base0'!AQ$199</f>
        <v>0</v>
      </c>
      <c r="BR114" s="89">
        <f>('Inputs  Base0'!$E$125*(1+BR$369))*('Inputs  Base0'!$D$18*'Inputs  Base0'!$F$194)*'Inputs  Base0'!AR$199</f>
        <v>0</v>
      </c>
      <c r="BS114" s="89">
        <f>('Inputs  Base0'!$E$125*(1+BS$369))*('Inputs  Base0'!$D$18*'Inputs  Base0'!$F$194)*'Inputs  Base0'!AS$199</f>
        <v>0</v>
      </c>
      <c r="BT114" s="89">
        <f>('Inputs  Base0'!$E$125*(1+BT$369))*('Inputs  Base0'!$D$18*'Inputs  Base0'!$F$194)*'Inputs  Base0'!AT$199</f>
        <v>0</v>
      </c>
      <c r="BU114" s="89">
        <f>('Inputs  Base0'!$E$125*(1+BU$369))*('Inputs  Base0'!$D$18*'Inputs  Base0'!$F$194)*'Inputs  Base0'!AU$199</f>
        <v>0</v>
      </c>
      <c r="BV114" s="89">
        <f>('Inputs  Base0'!$E$125*(1+BV$369))*('Inputs  Base0'!$D$18*'Inputs  Base0'!$F$194)*'Inputs  Base0'!AV$199</f>
        <v>0</v>
      </c>
      <c r="BW114" s="89">
        <f>('Inputs  Base0'!$E$125*(1+BW$369))*('Inputs  Base0'!$D$18*'Inputs  Base0'!$F$194)*'Inputs  Base0'!AW$199</f>
        <v>0</v>
      </c>
      <c r="BX114" s="89">
        <f>('Inputs  Base0'!$E$125*(1+BX$369))*('Inputs  Base0'!$D$18*'Inputs  Base0'!$F$194)*'Inputs  Base0'!AX$199</f>
        <v>0</v>
      </c>
      <c r="BY114" s="89">
        <f>('Inputs  Base0'!$E$125*(1+BY$369))*('Inputs  Base0'!$D$18*'Inputs  Base0'!$F$194)*'Inputs  Base0'!AY$199</f>
        <v>0</v>
      </c>
      <c r="BZ114" s="89">
        <f>('Inputs  Base0'!$E$125*(1+BZ$369))*('Inputs  Base0'!$D$18*'Inputs  Base0'!$F$194)*'Inputs  Base0'!AZ$199</f>
        <v>0</v>
      </c>
      <c r="CA114" s="89">
        <f>('Inputs  Base0'!$E$125*(1+CA$369))*('Inputs  Base0'!$D$18*'Inputs  Base0'!$F$194)*'Inputs  Base0'!BA$199</f>
        <v>0</v>
      </c>
      <c r="CB114" s="89">
        <f>('Inputs  Base0'!$E$125*(1+CB$369))*('Inputs  Base0'!$D$18*'Inputs  Base0'!$F$194)*'Inputs  Base0'!BB$199</f>
        <v>0</v>
      </c>
      <c r="CC114" s="89">
        <f>('Inputs  Base0'!$E$125*(1+CC$369))*('Inputs  Base0'!$D$18*'Inputs  Base0'!$F$194)*'Inputs  Base0'!BC$199</f>
        <v>0</v>
      </c>
      <c r="CD114" s="89">
        <f>('Inputs  Base0'!$E$125*(1+CD$369))*('Inputs  Base0'!$D$18*'Inputs  Base0'!$F$194)*'Inputs  Base0'!BD$199</f>
        <v>0</v>
      </c>
      <c r="CE114" s="89">
        <f>('Inputs  Base0'!$E$125*(1+CE$369))*('Inputs  Base0'!$D$18*'Inputs  Base0'!$F$194)*'Inputs  Base0'!BE$199</f>
        <v>0</v>
      </c>
      <c r="CF114" s="89">
        <f>('Inputs  Base0'!$E$125*(1+CF$369))*('Inputs  Base0'!$D$18*'Inputs  Base0'!$F$194)*'Inputs  Base0'!BF$199</f>
        <v>0</v>
      </c>
      <c r="CG114" s="89">
        <f>('Inputs  Base0'!$E$125*(1+CG$369))*('Inputs  Base0'!$D$18*'Inputs  Base0'!$F$194)*'Inputs  Base0'!BG$199</f>
        <v>0</v>
      </c>
      <c r="CH114" s="89">
        <f>('Inputs  Base0'!$E$125*(1+CH$369))*('Inputs  Base0'!$D$18*'Inputs  Base0'!$F$194)*'Inputs  Base0'!BH$199</f>
        <v>0</v>
      </c>
      <c r="CI114" s="89">
        <f>('Inputs  Base0'!$E$125*(1+CI$369))*('Inputs  Base0'!$D$18*'Inputs  Base0'!$F$194)*'Inputs  Base0'!BI$199</f>
        <v>0</v>
      </c>
      <c r="CJ114" s="89">
        <f>('Inputs  Base0'!$E$125*(1+CJ$369))*('Inputs  Base0'!$D$18*'Inputs  Base0'!$F$194)*'Inputs  Base0'!BJ$199</f>
        <v>0</v>
      </c>
      <c r="CK114" s="89">
        <f>('Inputs  Base0'!$E$125*(1+CK$369))*('Inputs  Base0'!$D$18*'Inputs  Base0'!$F$194)*'Inputs  Base0'!BK$199</f>
        <v>0</v>
      </c>
      <c r="CL114" s="89">
        <f>('Inputs  Base0'!$E$125*(1+CL$369))*('Inputs  Base0'!$D$18*'Inputs  Base0'!$F$194)*'Inputs  Base0'!BL$199</f>
        <v>0</v>
      </c>
      <c r="CM114" s="89">
        <f>('Inputs  Base0'!$E$125*(1+CM$369))*('Inputs  Base0'!$D$18*'Inputs  Base0'!$F$194)*'Inputs  Base0'!BM$199</f>
        <v>0</v>
      </c>
      <c r="CN114" s="89">
        <f>('Inputs  Base0'!$E$125*(1+CN$369))*('Inputs  Base0'!$D$18*'Inputs  Base0'!$F$194)*'Inputs  Base0'!BN$199</f>
        <v>0</v>
      </c>
      <c r="CO114" s="89">
        <f>('Inputs  Base0'!$E$125*(1+CO$369))*('Inputs  Base0'!$D$18*'Inputs  Base0'!$F$194)*'Inputs  Base0'!BO$199</f>
        <v>0</v>
      </c>
      <c r="CP114" s="89">
        <f>('Inputs  Base0'!$E$125*(1+CP$369))*('Inputs  Base0'!$D$18*'Inputs  Base0'!$F$194)*'Inputs  Base0'!BP$199</f>
        <v>0</v>
      </c>
      <c r="CQ114" s="89">
        <f>('Inputs  Base0'!$E$125*(1+CQ$369))*('Inputs  Base0'!$D$18*'Inputs  Base0'!$F$194)*'Inputs  Base0'!BQ$199</f>
        <v>0</v>
      </c>
      <c r="CR114" s="89">
        <f>('Inputs  Base0'!$E$125*(1+CR$369))*('Inputs  Base0'!$D$18*'Inputs  Base0'!$F$194)*'Inputs  Base0'!BR$199</f>
        <v>0</v>
      </c>
      <c r="CS114" s="89">
        <f>('Inputs  Base0'!$E$125*(1+CS$369))*('Inputs  Base0'!$D$18*'Inputs  Base0'!$F$194)*'Inputs  Base0'!BS$199</f>
        <v>0</v>
      </c>
      <c r="CT114" s="89">
        <f>('Inputs  Base0'!$E$125*(1+CT$369))*('Inputs  Base0'!$D$18*'Inputs  Base0'!$F$194)*'Inputs  Base0'!BT$199</f>
        <v>0</v>
      </c>
      <c r="CU114" s="89">
        <f>('Inputs  Base0'!$E$125*(1+CU$369))*('Inputs  Base0'!$D$18*'Inputs  Base0'!$F$194)*'Inputs  Base0'!BU$199</f>
        <v>0</v>
      </c>
      <c r="CV114" s="89">
        <f>('Inputs  Base0'!$E$125*(1+CV$369))*('Inputs  Base0'!$D$18*'Inputs  Base0'!$F$194)*'Inputs  Base0'!BV$199</f>
        <v>0</v>
      </c>
      <c r="CW114" s="89">
        <f>('Inputs  Base0'!$E$125*(1+CW$369))*('Inputs  Base0'!$D$18*'Inputs  Base0'!$F$194)*'Inputs  Base0'!BW$199</f>
        <v>0</v>
      </c>
      <c r="CX114" s="89">
        <f>('Inputs  Base0'!$E$125*(1+CX$369))*('Inputs  Base0'!$D$18*'Inputs  Base0'!$F$194)*'Inputs  Base0'!BX$199</f>
        <v>0</v>
      </c>
      <c r="CY114" s="89">
        <f>('Inputs  Base0'!$E$125*(1+CY$369))*('Inputs  Base0'!$D$18*'Inputs  Base0'!$F$194)*'Inputs  Base0'!BY$199</f>
        <v>0</v>
      </c>
      <c r="CZ114" s="89">
        <f>('Inputs  Base0'!$E$125*(1+CZ$369))*('Inputs  Base0'!$D$18*'Inputs  Base0'!$F$194)*'Inputs  Base0'!BZ$199</f>
        <v>0</v>
      </c>
      <c r="DA114" s="89">
        <f>('Inputs  Base0'!$E$125*(1+DA$369))*('Inputs  Base0'!$D$18*'Inputs  Base0'!$F$194)*'Inputs  Base0'!CA$199</f>
        <v>0</v>
      </c>
      <c r="DB114" s="89">
        <f>('Inputs  Base0'!$E$125*(1+DB$369))*('Inputs  Base0'!$D$18*'Inputs  Base0'!$F$194)*'Inputs  Base0'!CB$199</f>
        <v>0</v>
      </c>
      <c r="DC114" s="89">
        <f>('Inputs  Base0'!$E$125*(1+DC$369))*('Inputs  Base0'!$D$18*'Inputs  Base0'!$F$194)*'Inputs  Base0'!CC$199</f>
        <v>0</v>
      </c>
      <c r="DD114" s="89">
        <f>('Inputs  Base0'!$E$125*(1+DD$369))*('Inputs  Base0'!$D$18*'Inputs  Base0'!$F$194)*'Inputs  Base0'!CD$199</f>
        <v>0</v>
      </c>
      <c r="DE114" s="89">
        <f>('Inputs  Base0'!$E$125*(1+DE$369))*('Inputs  Base0'!$D$18*'Inputs  Base0'!$F$194)*'Inputs  Base0'!CE$199</f>
        <v>0</v>
      </c>
      <c r="DF114" s="89">
        <f>('Inputs  Base0'!$E$125*(1+DF$369))*('Inputs  Base0'!$D$18*'Inputs  Base0'!$F$194)*'Inputs  Base0'!CF$199</f>
        <v>0</v>
      </c>
      <c r="DG114" s="89">
        <f>('Inputs  Base0'!$E$125*(1+DG$369))*('Inputs  Base0'!$D$18*'Inputs  Base0'!$F$194)*'Inputs  Base0'!CG$199</f>
        <v>0</v>
      </c>
      <c r="DH114" s="89">
        <f>('Inputs  Base0'!$E$125*(1+DH$369))*('Inputs  Base0'!$D$18*'Inputs  Base0'!$F$194)*'Inputs  Base0'!CH$199</f>
        <v>0</v>
      </c>
      <c r="DI114" s="89">
        <f>('Inputs  Base0'!$E$125*(1+DI$369))*('Inputs  Base0'!$D$18*'Inputs  Base0'!$F$194)*'Inputs  Base0'!CI$199</f>
        <v>0</v>
      </c>
      <c r="DJ114" s="89">
        <f>('Inputs  Base0'!$E$125*(1+DJ$369))*('Inputs  Base0'!$D$18*'Inputs  Base0'!$F$194)*'Inputs  Base0'!CJ$199</f>
        <v>0</v>
      </c>
      <c r="DK114" s="89">
        <f>('Inputs  Base0'!$E$125*(1+DK$369))*('Inputs  Base0'!$D$18*'Inputs  Base0'!$F$194)*'Inputs  Base0'!CK$199</f>
        <v>0</v>
      </c>
      <c r="DL114" s="89">
        <f>('Inputs  Base0'!$E$125*(1+DL$369))*('Inputs  Base0'!$D$18*'Inputs  Base0'!$F$194)*'Inputs  Base0'!CL$199</f>
        <v>0</v>
      </c>
      <c r="DM114" s="89">
        <f>('Inputs  Base0'!$E$125*(1+DM$369))*('Inputs  Base0'!$D$18*'Inputs  Base0'!$F$194)*'Inputs  Base0'!CM$199</f>
        <v>0</v>
      </c>
      <c r="DN114" s="89">
        <f>('Inputs  Base0'!$E$125*(1+DN$369))*('Inputs  Base0'!$D$18*'Inputs  Base0'!$F$194)*'Inputs  Base0'!CN$199</f>
        <v>0</v>
      </c>
      <c r="DO114" s="89">
        <f>('Inputs  Base0'!$E$125*(1+DO$369))*('Inputs  Base0'!$D$18*'Inputs  Base0'!$F$194)*'Inputs  Base0'!CO$199</f>
        <v>0</v>
      </c>
      <c r="DP114" s="89">
        <f>('Inputs  Base0'!$E$125*(1+DP$369))*('Inputs  Base0'!$D$18*'Inputs  Base0'!$F$194)*'Inputs  Base0'!CP$199</f>
        <v>0</v>
      </c>
    </row>
    <row r="115" spans="1:120" s="189" customFormat="1" ht="14.25" hidden="1" outlineLevel="2">
      <c r="A115" s="212">
        <f>+C115-'Inputs  Base0'!$G$125</f>
        <v>-13.999999999999986</v>
      </c>
      <c r="B115" s="190" t="str">
        <f>CONCATENATE('Inputs  Base0'!$A$360,'Inputs  Base0'!$B$125)</f>
        <v>unidades vendidas - Cocheras PLAN 20/55+15/10</v>
      </c>
      <c r="C115" s="88">
        <f t="shared" si="40"/>
        <v>32.666666666666679</v>
      </c>
      <c r="D115" s="191"/>
      <c r="E115" s="191"/>
      <c r="F115" s="191"/>
      <c r="G115" s="191"/>
      <c r="H115" s="191"/>
      <c r="I115" s="191"/>
      <c r="J115" s="191"/>
      <c r="K115" s="191"/>
      <c r="L115" s="191"/>
      <c r="M115" s="191"/>
      <c r="N115" s="191"/>
      <c r="O115" s="191"/>
      <c r="P115" s="191"/>
      <c r="Q115" s="191"/>
      <c r="R115" s="191"/>
      <c r="S115" s="191"/>
      <c r="T115" s="191"/>
      <c r="U115" s="191"/>
      <c r="V115" s="191"/>
      <c r="W115" s="191"/>
      <c r="X115" s="191"/>
      <c r="Y115" s="191"/>
      <c r="Z115" s="191"/>
      <c r="AA115" s="191"/>
      <c r="AB115" s="191"/>
      <c r="AC115" s="89">
        <f>HLOOKUP(AC$3,'Inputs  Base0'!$C$197:$BJ$199,3)*'Inputs  Base0'!$G$125</f>
        <v>1.0888888888888888</v>
      </c>
      <c r="AD115" s="89">
        <f>HLOOKUP(AD$3,'Inputs  Base0'!$C$197:$BJ$199,3)*'Inputs  Base0'!$G$125</f>
        <v>1.0888888888888888</v>
      </c>
      <c r="AE115" s="89">
        <f>HLOOKUP(AE$3,'Inputs  Base0'!$C$197:$BJ$199,3)*'Inputs  Base0'!$G$125</f>
        <v>1.0888888888888888</v>
      </c>
      <c r="AF115" s="89">
        <f>HLOOKUP(AF$3,'Inputs  Base0'!$C$197:$BJ$199,3)*'Inputs  Base0'!$G$125</f>
        <v>1.0888888888888888</v>
      </c>
      <c r="AG115" s="89">
        <f>HLOOKUP(AG$3,'Inputs  Base0'!$C$197:$BJ$199,3)*'Inputs  Base0'!$G$125</f>
        <v>1.0888888888888888</v>
      </c>
      <c r="AH115" s="89">
        <f>HLOOKUP(AH$3,'Inputs  Base0'!$C$197:$BJ$199,3)*'Inputs  Base0'!$G$125</f>
        <v>1.0888888888888888</v>
      </c>
      <c r="AI115" s="89">
        <f>HLOOKUP(AI$3,'Inputs  Base0'!$C$197:$BJ$199,3)*'Inputs  Base0'!$G$125</f>
        <v>0.93333333333333335</v>
      </c>
      <c r="AJ115" s="89">
        <f>HLOOKUP(AJ$3,'Inputs  Base0'!$C$197:$BJ$199,3)*'Inputs  Base0'!$G$125</f>
        <v>0.93333333333333335</v>
      </c>
      <c r="AK115" s="89">
        <f>HLOOKUP(AK$3,'Inputs  Base0'!$C$197:$BJ$199,3)*'Inputs  Base0'!$G$125</f>
        <v>0.93333333333333335</v>
      </c>
      <c r="AL115" s="89">
        <f>HLOOKUP(AL$3,'Inputs  Base0'!$C$197:$BJ$199,3)*'Inputs  Base0'!$G$125</f>
        <v>0.93333333333333335</v>
      </c>
      <c r="AM115" s="89">
        <f>HLOOKUP(AM$3,'Inputs  Base0'!$C$197:$BJ$199,3)*'Inputs  Base0'!$G$125</f>
        <v>0.93333333333333335</v>
      </c>
      <c r="AN115" s="89">
        <f>HLOOKUP(AN$3,'Inputs  Base0'!$C$197:$BJ$199,3)*'Inputs  Base0'!$G$125</f>
        <v>0.93333333333333335</v>
      </c>
      <c r="AO115" s="89">
        <f>HLOOKUP(AO$3,'Inputs  Base0'!$C$197:$BJ$199,3)*'Inputs  Base0'!$G$125</f>
        <v>0.77777777777777768</v>
      </c>
      <c r="AP115" s="89">
        <f>HLOOKUP(AP$3,'Inputs  Base0'!$C$197:$BJ$199,3)*'Inputs  Base0'!$G$125</f>
        <v>0.77777777777777768</v>
      </c>
      <c r="AQ115" s="89">
        <f>HLOOKUP(AQ$3,'Inputs  Base0'!$C$197:$BJ$199,3)*'Inputs  Base0'!$G$125</f>
        <v>0.77777777777777768</v>
      </c>
      <c r="AR115" s="89">
        <f>HLOOKUP(AR$3,'Inputs  Base0'!$C$197:$BJ$199,3)*'Inputs  Base0'!$G$125</f>
        <v>0.77777777777777768</v>
      </c>
      <c r="AS115" s="89">
        <f>HLOOKUP(AS$3,'Inputs  Base0'!$C$197:$BJ$199,3)*'Inputs  Base0'!$G$125</f>
        <v>0.77777777777777768</v>
      </c>
      <c r="AT115" s="89">
        <f>HLOOKUP(AT$3,'Inputs  Base0'!$C$197:$BJ$199,3)*'Inputs  Base0'!$G$125</f>
        <v>0.77777777777777768</v>
      </c>
      <c r="AU115" s="89">
        <f>HLOOKUP(AU$3,'Inputs  Base0'!$C$197:$BJ$199,3)*'Inputs  Base0'!$G$125</f>
        <v>0.93333333333333335</v>
      </c>
      <c r="AV115" s="89">
        <f>HLOOKUP(AV$3,'Inputs  Base0'!$C$197:$BJ$199,3)*'Inputs  Base0'!$G$125</f>
        <v>0.93333333333333335</v>
      </c>
      <c r="AW115" s="89">
        <f>HLOOKUP(AW$3,'Inputs  Base0'!$C$197:$BJ$199,3)*'Inputs  Base0'!$G$125</f>
        <v>0.93333333333333335</v>
      </c>
      <c r="AX115" s="89">
        <f>HLOOKUP(AX$3,'Inputs  Base0'!$C$197:$BJ$199,3)*'Inputs  Base0'!$G$125</f>
        <v>0.93333333333333335</v>
      </c>
      <c r="AY115" s="89">
        <f>HLOOKUP(AY$3,'Inputs  Base0'!$C$197:$BJ$199,3)*'Inputs  Base0'!$G$125</f>
        <v>0.93333333333333335</v>
      </c>
      <c r="AZ115" s="89">
        <f>HLOOKUP(AZ$3,'Inputs  Base0'!$C$197:$BJ$199,3)*'Inputs  Base0'!$G$125</f>
        <v>0.93333333333333335</v>
      </c>
      <c r="BA115" s="89">
        <f>HLOOKUP(BA$3,'Inputs  Base0'!$C$197:$BJ$199,3)*'Inputs  Base0'!$G$125</f>
        <v>0.93333333333333335</v>
      </c>
      <c r="BB115" s="89">
        <f>HLOOKUP(BB$3,'Inputs  Base0'!$C$197:$BJ$199,3)*'Inputs  Base0'!$G$125</f>
        <v>0.93333333333333335</v>
      </c>
      <c r="BC115" s="89">
        <f>HLOOKUP(BC$3,'Inputs  Base0'!$C$197:$BJ$199,3)*'Inputs  Base0'!$G$125</f>
        <v>0.93333333333333335</v>
      </c>
      <c r="BD115" s="89">
        <f>HLOOKUP(BD$3,'Inputs  Base0'!$C$197:$BJ$199,3)*'Inputs  Base0'!$G$125</f>
        <v>0.93333333333333335</v>
      </c>
      <c r="BE115" s="89">
        <f>HLOOKUP(BE$3,'Inputs  Base0'!$C$197:$BJ$199,3)*'Inputs  Base0'!$G$125</f>
        <v>0.93333333333333335</v>
      </c>
      <c r="BF115" s="89">
        <f>HLOOKUP(BF$3,'Inputs  Base0'!$C$197:$BJ$199,3)*'Inputs  Base0'!$G$125</f>
        <v>0.93333333333333335</v>
      </c>
      <c r="BG115" s="89">
        <f>HLOOKUP(BG$3,'Inputs  Base0'!$C$197:$BJ$199,3)*'Inputs  Base0'!$G$125</f>
        <v>0.77777777777777768</v>
      </c>
      <c r="BH115" s="89">
        <f>HLOOKUP(BH$3,'Inputs  Base0'!$C$197:$BJ$199,3)*'Inputs  Base0'!$G$125</f>
        <v>0.77777777777777768</v>
      </c>
      <c r="BI115" s="89">
        <f>HLOOKUP(BI$3,'Inputs  Base0'!$C$197:$BJ$199,3)*'Inputs  Base0'!$G$125</f>
        <v>0.77777777777777768</v>
      </c>
      <c r="BJ115" s="89">
        <f>HLOOKUP(BJ$3,'Inputs  Base0'!$C$197:$BJ$199,3)*'Inputs  Base0'!$G$125</f>
        <v>0.77777777777777768</v>
      </c>
      <c r="BK115" s="89">
        <f>HLOOKUP(BK$3,'Inputs  Base0'!$C$197:$BJ$199,3)*'Inputs  Base0'!$G$125</f>
        <v>0.77777777777777768</v>
      </c>
      <c r="BL115" s="89">
        <f>HLOOKUP(BL$3,'Inputs  Base0'!$C$197:$BJ$199,3)*'Inputs  Base0'!$G$125</f>
        <v>0.77777777777777768</v>
      </c>
      <c r="BM115" s="89">
        <f>HLOOKUP(BM$3,'Inputs  Base0'!$C$197:$BJ$199,3)*'Inputs  Base0'!$G$125</f>
        <v>0</v>
      </c>
      <c r="BN115" s="89">
        <f>HLOOKUP(BN$3,'Inputs  Base0'!$C$197:$BJ$199,3)*'Inputs  Base0'!$G$125</f>
        <v>0</v>
      </c>
      <c r="BO115" s="89">
        <f>HLOOKUP(BO$3,'Inputs  Base0'!$C$197:$BJ$199,3)*'Inputs  Base0'!$G$125</f>
        <v>0</v>
      </c>
      <c r="BP115" s="89">
        <f>HLOOKUP(BP$3,'Inputs  Base0'!$C$197:$BJ$199,3)*'Inputs  Base0'!$G$125</f>
        <v>0</v>
      </c>
      <c r="BQ115" s="89">
        <f>HLOOKUP(BQ$3,'Inputs  Base0'!$C$197:$BJ$199,3)*'Inputs  Base0'!$G$125</f>
        <v>0</v>
      </c>
      <c r="BR115" s="89">
        <f>HLOOKUP(BR$3,'Inputs  Base0'!$C$197:$BJ$199,3)*'Inputs  Base0'!$G$125</f>
        <v>0</v>
      </c>
      <c r="BS115" s="89">
        <f>HLOOKUP(BS$3,'Inputs  Base0'!$C$197:$BJ$199,3)*'Inputs  Base0'!$G$125</f>
        <v>0</v>
      </c>
      <c r="BT115" s="89">
        <f>HLOOKUP(BT$3,'Inputs  Base0'!$C$197:$BJ$199,3)*'Inputs  Base0'!$G$125</f>
        <v>0</v>
      </c>
      <c r="BU115" s="89">
        <f>HLOOKUP(BU$3,'Inputs  Base0'!$C$197:$BJ$199,3)*'Inputs  Base0'!$G$125</f>
        <v>0</v>
      </c>
      <c r="BV115" s="89">
        <f>HLOOKUP(BV$3,'Inputs  Base0'!$C$197:$BJ$199,3)*'Inputs  Base0'!$G$125</f>
        <v>0</v>
      </c>
      <c r="BW115" s="89">
        <f>HLOOKUP(BW$3,'Inputs  Base0'!$C$197:$BJ$199,3)*'Inputs  Base0'!$G$125</f>
        <v>0</v>
      </c>
      <c r="BX115" s="89">
        <f>HLOOKUP(BX$3,'Inputs  Base0'!$C$197:$BJ$199,3)*'Inputs  Base0'!$G$125</f>
        <v>0</v>
      </c>
      <c r="BY115" s="89">
        <f>HLOOKUP(BY$3,'Inputs  Base0'!$C$197:$BJ$199,3)*'Inputs  Base0'!$G$125</f>
        <v>0</v>
      </c>
      <c r="BZ115" s="89">
        <f>HLOOKUP(BZ$3,'Inputs  Base0'!$C$197:$BJ$199,3)*'Inputs  Base0'!$G$125</f>
        <v>0</v>
      </c>
      <c r="CA115" s="89">
        <f>HLOOKUP(CA$3,'Inputs  Base0'!$C$197:$BJ$199,3)*'Inputs  Base0'!$G$125</f>
        <v>0</v>
      </c>
      <c r="CB115" s="89">
        <f>HLOOKUP(CB$3,'Inputs  Base0'!$C$197:$BJ$199,3)*'Inputs  Base0'!$G$125</f>
        <v>0</v>
      </c>
      <c r="CC115" s="89">
        <f>HLOOKUP(CC$3,'Inputs  Base0'!$C$197:$BJ$199,3)*'Inputs  Base0'!$G$125</f>
        <v>0</v>
      </c>
      <c r="CD115" s="89">
        <f>HLOOKUP(CD$3,'Inputs  Base0'!$C$197:$BJ$199,3)*'Inputs  Base0'!$G$125</f>
        <v>0</v>
      </c>
      <c r="CE115" s="89">
        <f>HLOOKUP(CE$3,'Inputs  Base0'!$C$197:$BJ$199,3)*'Inputs  Base0'!$G$125</f>
        <v>0</v>
      </c>
      <c r="CF115" s="89">
        <f>HLOOKUP(CF$3,'Inputs  Base0'!$C$197:$BJ$199,3)*'Inputs  Base0'!$G$125</f>
        <v>0</v>
      </c>
      <c r="CG115" s="89">
        <f>HLOOKUP(CG$3,'Inputs  Base0'!$C$197:$BJ$199,3)*'Inputs  Base0'!$G$125</f>
        <v>0</v>
      </c>
      <c r="CH115" s="89">
        <f>HLOOKUP(CH$3,'Inputs  Base0'!$C$197:$BJ$199,3)*'Inputs  Base0'!$G$125</f>
        <v>0</v>
      </c>
      <c r="CI115" s="89">
        <f>HLOOKUP(CI$3,'Inputs  Base0'!$C$197:$BJ$199,3)*'Inputs  Base0'!$G$125</f>
        <v>0</v>
      </c>
      <c r="CJ115" s="89">
        <f>HLOOKUP(CJ$3,'Inputs  Base0'!$C$197:$BJ$199,3)*'Inputs  Base0'!$G$125</f>
        <v>0</v>
      </c>
      <c r="CK115" s="89">
        <f>HLOOKUP(CK$3,'Inputs  Base0'!$C$197:$BJ$199,3)*'Inputs  Base0'!$G$125</f>
        <v>0</v>
      </c>
      <c r="CL115" s="89">
        <f>HLOOKUP(CL$3,'Inputs  Base0'!$C$197:$BJ$199,3)*'Inputs  Base0'!$G$125</f>
        <v>0</v>
      </c>
      <c r="CM115" s="89">
        <f>HLOOKUP(CM$3,'Inputs  Base0'!$C$197:$BJ$199,3)*'Inputs  Base0'!$G$125</f>
        <v>0</v>
      </c>
      <c r="CN115" s="89">
        <f>HLOOKUP(CN$3,'Inputs  Base0'!$C$197:$BJ$199,3)*'Inputs  Base0'!$G$125</f>
        <v>0</v>
      </c>
      <c r="CO115" s="89">
        <f>HLOOKUP(CO$3,'Inputs  Base0'!$C$197:$BJ$199,3)*'Inputs  Base0'!$G$125</f>
        <v>0</v>
      </c>
      <c r="CP115" s="89">
        <f>HLOOKUP(CP$3,'Inputs  Base0'!$C$197:$BJ$199,3)*'Inputs  Base0'!$G$125</f>
        <v>0</v>
      </c>
      <c r="CQ115" s="89">
        <f>HLOOKUP(CQ$3,'Inputs  Base0'!$C$197:$BJ$199,3)*'Inputs  Base0'!$G$125</f>
        <v>0</v>
      </c>
      <c r="CR115" s="89">
        <f>HLOOKUP(CR$3,'Inputs  Base0'!$C$197:$BJ$199,3)*'Inputs  Base0'!$G$125</f>
        <v>0</v>
      </c>
      <c r="CS115" s="89">
        <f>HLOOKUP(CS$3,'Inputs  Base0'!$C$197:$BJ$199,3)*'Inputs  Base0'!$G$125</f>
        <v>0</v>
      </c>
      <c r="CT115" s="89">
        <f>HLOOKUP(CT$3,'Inputs  Base0'!$C$197:$BJ$199,3)*'Inputs  Base0'!$G$125</f>
        <v>0</v>
      </c>
      <c r="CU115" s="89">
        <f>HLOOKUP(CU$3,'Inputs  Base0'!$C$197:$BJ$199,3)*'Inputs  Base0'!$G$125</f>
        <v>0</v>
      </c>
      <c r="CV115" s="89">
        <f>HLOOKUP(CV$3,'Inputs  Base0'!$C$197:$BJ$199,3)*'Inputs  Base0'!$G$125</f>
        <v>0</v>
      </c>
      <c r="CW115" s="89">
        <f>HLOOKUP(CW$3,'Inputs  Base0'!$C$197:$BJ$199,3)*'Inputs  Base0'!$G$125</f>
        <v>0</v>
      </c>
      <c r="CX115" s="89">
        <f>HLOOKUP(CX$3,'Inputs  Base0'!$C$197:$BJ$199,3)*'Inputs  Base0'!$G$125</f>
        <v>0</v>
      </c>
      <c r="CY115" s="89">
        <f>HLOOKUP(CY$3,'Inputs  Base0'!$C$197:$BJ$199,3)*'Inputs  Base0'!$G$125</f>
        <v>0</v>
      </c>
      <c r="CZ115" s="89">
        <f>HLOOKUP(CZ$3,'Inputs  Base0'!$C$197:$BJ$199,3)*'Inputs  Base0'!$G$125</f>
        <v>0</v>
      </c>
      <c r="DA115" s="89">
        <f>HLOOKUP(DA$3,'Inputs  Base0'!$C$197:$BJ$199,3)*'Inputs  Base0'!$G$125</f>
        <v>0</v>
      </c>
      <c r="DB115" s="89">
        <f>HLOOKUP(DB$3,'Inputs  Base0'!$C$197:$BJ$199,3)*'Inputs  Base0'!$G$125</f>
        <v>0</v>
      </c>
      <c r="DC115" s="89">
        <f>HLOOKUP(DC$3,'Inputs  Base0'!$C$197:$BJ$199,3)*'Inputs  Base0'!$G$125</f>
        <v>0</v>
      </c>
      <c r="DD115" s="89">
        <f>HLOOKUP(DD$3,'Inputs  Base0'!$C$197:$BJ$199,3)*'Inputs  Base0'!$G$125</f>
        <v>0</v>
      </c>
      <c r="DE115" s="89">
        <f>HLOOKUP(DE$3,'Inputs  Base0'!$C$197:$BJ$199,3)*'Inputs  Base0'!$G$125</f>
        <v>0</v>
      </c>
      <c r="DF115" s="89">
        <f>HLOOKUP(DF$3,'Inputs  Base0'!$C$197:$BJ$199,3)*'Inputs  Base0'!$G$125</f>
        <v>0</v>
      </c>
      <c r="DG115" s="89">
        <f>HLOOKUP(DG$3,'Inputs  Base0'!$C$197:$BJ$199,3)*'Inputs  Base0'!$G$125</f>
        <v>0</v>
      </c>
      <c r="DH115" s="89">
        <f>HLOOKUP(DH$3,'Inputs  Base0'!$C$197:$BJ$199,3)*'Inputs  Base0'!$G$125</f>
        <v>0</v>
      </c>
      <c r="DI115" s="89">
        <f>HLOOKUP(DI$3,'Inputs  Base0'!$C$197:$BJ$199,3)*'Inputs  Base0'!$G$125</f>
        <v>0</v>
      </c>
      <c r="DJ115" s="89">
        <f>HLOOKUP(DJ$3,'Inputs  Base0'!$C$197:$BJ$199,3)*'Inputs  Base0'!$G$125</f>
        <v>0</v>
      </c>
      <c r="DK115" s="89">
        <f>HLOOKUP(DK$3,'Inputs  Base0'!$C$197:$BJ$199,3)*'Inputs  Base0'!$G$125</f>
        <v>0</v>
      </c>
      <c r="DL115" s="89">
        <f>HLOOKUP(DL$3,'Inputs  Base0'!$C$197:$BJ$199,3)*'Inputs  Base0'!$G$125</f>
        <v>0</v>
      </c>
      <c r="DM115" s="89">
        <f>HLOOKUP(DM$3,'Inputs  Base0'!$C$197:$BJ$199,3)*'Inputs  Base0'!$G$125</f>
        <v>0</v>
      </c>
      <c r="DN115" s="89">
        <f>HLOOKUP(DN$3,'Inputs  Base0'!$C$197:$BJ$199,3)*'Inputs  Base0'!$G$125</f>
        <v>0</v>
      </c>
      <c r="DO115" s="89">
        <f>HLOOKUP(DO$3,'Inputs  Base0'!$C$197:$BJ$199,3)*'Inputs  Base0'!$G$125</f>
        <v>0</v>
      </c>
      <c r="DP115" s="89">
        <f>HLOOKUP(DP$3,'Inputs  Base0'!$C$197:$BJ$199,3)*'Inputs  Base0'!$G$125</f>
        <v>0</v>
      </c>
    </row>
    <row r="116" spans="1:120" s="189" customFormat="1" ht="14.25" hidden="1" outlineLevel="2">
      <c r="A116" s="212">
        <f>+C116-'Inputs  Base0'!$H$125</f>
        <v>-101.49999999999986</v>
      </c>
      <c r="B116" s="190" t="str">
        <f>CONCATENATE('Inputs  Base0'!$A$361,'Inputs  Base0'!$B$125)</f>
        <v>m2 vendidos - Cocheras PLAN 20/55+15/10</v>
      </c>
      <c r="C116" s="88">
        <f t="shared" si="40"/>
        <v>236.83333333333346</v>
      </c>
      <c r="D116" s="191"/>
      <c r="E116" s="191"/>
      <c r="F116" s="191"/>
      <c r="G116" s="191"/>
      <c r="H116" s="191"/>
      <c r="I116" s="191"/>
      <c r="J116" s="191"/>
      <c r="K116" s="191"/>
      <c r="L116" s="191"/>
      <c r="M116" s="191"/>
      <c r="N116" s="191"/>
      <c r="O116" s="191"/>
      <c r="P116" s="191"/>
      <c r="Q116" s="191"/>
      <c r="R116" s="191"/>
      <c r="S116" s="191"/>
      <c r="T116" s="191"/>
      <c r="U116" s="191"/>
      <c r="V116" s="191"/>
      <c r="W116" s="191"/>
      <c r="X116" s="191"/>
      <c r="Y116" s="191"/>
      <c r="Z116" s="191"/>
      <c r="AA116" s="191"/>
      <c r="AB116" s="191"/>
      <c r="AC116" s="89">
        <f>HLOOKUP(AC$3,'Inputs  Base0'!$C$197:$BJ$199,3)*'Inputs  Base0'!$H$125</f>
        <v>7.8944444444444439</v>
      </c>
      <c r="AD116" s="89">
        <f>HLOOKUP(AD$3,'Inputs  Base0'!$C$197:$BJ$199,3)*'Inputs  Base0'!$H$125</f>
        <v>7.8944444444444439</v>
      </c>
      <c r="AE116" s="89">
        <f>HLOOKUP(AE$3,'Inputs  Base0'!$C$197:$BJ$199,3)*'Inputs  Base0'!$H$125</f>
        <v>7.8944444444444439</v>
      </c>
      <c r="AF116" s="89">
        <f>HLOOKUP(AF$3,'Inputs  Base0'!$C$197:$BJ$199,3)*'Inputs  Base0'!$H$125</f>
        <v>7.8944444444444439</v>
      </c>
      <c r="AG116" s="89">
        <f>HLOOKUP(AG$3,'Inputs  Base0'!$C$197:$BJ$199,3)*'Inputs  Base0'!$H$125</f>
        <v>7.8944444444444439</v>
      </c>
      <c r="AH116" s="89">
        <f>HLOOKUP(AH$3,'Inputs  Base0'!$C$197:$BJ$199,3)*'Inputs  Base0'!$H$125</f>
        <v>7.8944444444444439</v>
      </c>
      <c r="AI116" s="89">
        <f>HLOOKUP(AI$3,'Inputs  Base0'!$C$197:$BJ$199,3)*'Inputs  Base0'!$H$125</f>
        <v>6.7666666666666666</v>
      </c>
      <c r="AJ116" s="89">
        <f>HLOOKUP(AJ$3,'Inputs  Base0'!$C$197:$BJ$199,3)*'Inputs  Base0'!$H$125</f>
        <v>6.7666666666666666</v>
      </c>
      <c r="AK116" s="89">
        <f>HLOOKUP(AK$3,'Inputs  Base0'!$C$197:$BJ$199,3)*'Inputs  Base0'!$H$125</f>
        <v>6.7666666666666666</v>
      </c>
      <c r="AL116" s="89">
        <f>HLOOKUP(AL$3,'Inputs  Base0'!$C$197:$BJ$199,3)*'Inputs  Base0'!$H$125</f>
        <v>6.7666666666666666</v>
      </c>
      <c r="AM116" s="89">
        <f>HLOOKUP(AM$3,'Inputs  Base0'!$C$197:$BJ$199,3)*'Inputs  Base0'!$H$125</f>
        <v>6.7666666666666666</v>
      </c>
      <c r="AN116" s="89">
        <f>HLOOKUP(AN$3,'Inputs  Base0'!$C$197:$BJ$199,3)*'Inputs  Base0'!$H$125</f>
        <v>6.7666666666666666</v>
      </c>
      <c r="AO116" s="89">
        <f>HLOOKUP(AO$3,'Inputs  Base0'!$C$197:$BJ$199,3)*'Inputs  Base0'!$H$125</f>
        <v>5.6388888888888884</v>
      </c>
      <c r="AP116" s="89">
        <f>HLOOKUP(AP$3,'Inputs  Base0'!$C$197:$BJ$199,3)*'Inputs  Base0'!$H$125</f>
        <v>5.6388888888888884</v>
      </c>
      <c r="AQ116" s="89">
        <f>HLOOKUP(AQ$3,'Inputs  Base0'!$C$197:$BJ$199,3)*'Inputs  Base0'!$H$125</f>
        <v>5.6388888888888884</v>
      </c>
      <c r="AR116" s="89">
        <f>HLOOKUP(AR$3,'Inputs  Base0'!$C$197:$BJ$199,3)*'Inputs  Base0'!$H$125</f>
        <v>5.6388888888888884</v>
      </c>
      <c r="AS116" s="89">
        <f>HLOOKUP(AS$3,'Inputs  Base0'!$C$197:$BJ$199,3)*'Inputs  Base0'!$H$125</f>
        <v>5.6388888888888884</v>
      </c>
      <c r="AT116" s="89">
        <f>HLOOKUP(AT$3,'Inputs  Base0'!$C$197:$BJ$199,3)*'Inputs  Base0'!$H$125</f>
        <v>5.6388888888888884</v>
      </c>
      <c r="AU116" s="89">
        <f>HLOOKUP(AU$3,'Inputs  Base0'!$C$197:$BJ$199,3)*'Inputs  Base0'!$H$125</f>
        <v>6.7666666666666666</v>
      </c>
      <c r="AV116" s="89">
        <f>HLOOKUP(AV$3,'Inputs  Base0'!$C$197:$BJ$199,3)*'Inputs  Base0'!$H$125</f>
        <v>6.7666666666666666</v>
      </c>
      <c r="AW116" s="89">
        <f>HLOOKUP(AW$3,'Inputs  Base0'!$C$197:$BJ$199,3)*'Inputs  Base0'!$H$125</f>
        <v>6.7666666666666666</v>
      </c>
      <c r="AX116" s="89">
        <f>HLOOKUP(AX$3,'Inputs  Base0'!$C$197:$BJ$199,3)*'Inputs  Base0'!$H$125</f>
        <v>6.7666666666666666</v>
      </c>
      <c r="AY116" s="89">
        <f>HLOOKUP(AY$3,'Inputs  Base0'!$C$197:$BJ$199,3)*'Inputs  Base0'!$H$125</f>
        <v>6.7666666666666666</v>
      </c>
      <c r="AZ116" s="89">
        <f>HLOOKUP(AZ$3,'Inputs  Base0'!$C$197:$BJ$199,3)*'Inputs  Base0'!$H$125</f>
        <v>6.7666666666666666</v>
      </c>
      <c r="BA116" s="89">
        <f>HLOOKUP(BA$3,'Inputs  Base0'!$C$197:$BJ$199,3)*'Inputs  Base0'!$H$125</f>
        <v>6.7666666666666666</v>
      </c>
      <c r="BB116" s="89">
        <f>HLOOKUP(BB$3,'Inputs  Base0'!$C$197:$BJ$199,3)*'Inputs  Base0'!$H$125</f>
        <v>6.7666666666666666</v>
      </c>
      <c r="BC116" s="89">
        <f>HLOOKUP(BC$3,'Inputs  Base0'!$C$197:$BJ$199,3)*'Inputs  Base0'!$H$125</f>
        <v>6.7666666666666666</v>
      </c>
      <c r="BD116" s="89">
        <f>HLOOKUP(BD$3,'Inputs  Base0'!$C$197:$BJ$199,3)*'Inputs  Base0'!$H$125</f>
        <v>6.7666666666666666</v>
      </c>
      <c r="BE116" s="89">
        <f>HLOOKUP(BE$3,'Inputs  Base0'!$C$197:$BJ$199,3)*'Inputs  Base0'!$H$125</f>
        <v>6.7666666666666666</v>
      </c>
      <c r="BF116" s="89">
        <f>HLOOKUP(BF$3,'Inputs  Base0'!$C$197:$BJ$199,3)*'Inputs  Base0'!$H$125</f>
        <v>6.7666666666666666</v>
      </c>
      <c r="BG116" s="89">
        <f>HLOOKUP(BG$3,'Inputs  Base0'!$C$197:$BJ$199,3)*'Inputs  Base0'!$H$125</f>
        <v>5.6388888888888884</v>
      </c>
      <c r="BH116" s="89">
        <f>HLOOKUP(BH$3,'Inputs  Base0'!$C$197:$BJ$199,3)*'Inputs  Base0'!$H$125</f>
        <v>5.6388888888888884</v>
      </c>
      <c r="BI116" s="89">
        <f>HLOOKUP(BI$3,'Inputs  Base0'!$C$197:$BJ$199,3)*'Inputs  Base0'!$H$125</f>
        <v>5.6388888888888884</v>
      </c>
      <c r="BJ116" s="89">
        <f>HLOOKUP(BJ$3,'Inputs  Base0'!$C$197:$BJ$199,3)*'Inputs  Base0'!$H$125</f>
        <v>5.6388888888888884</v>
      </c>
      <c r="BK116" s="89">
        <f>HLOOKUP(BK$3,'Inputs  Base0'!$C$197:$BJ$199,3)*'Inputs  Base0'!$H$125</f>
        <v>5.6388888888888884</v>
      </c>
      <c r="BL116" s="89">
        <f>HLOOKUP(BL$3,'Inputs  Base0'!$C$197:$BJ$199,3)*'Inputs  Base0'!$H$125</f>
        <v>5.6388888888888884</v>
      </c>
      <c r="BM116" s="89">
        <f>HLOOKUP(BM$3,'Inputs  Base0'!$C$197:$BJ$199,3)*'Inputs  Base0'!$H$125</f>
        <v>0</v>
      </c>
      <c r="BN116" s="89">
        <f>HLOOKUP(BN$3,'Inputs  Base0'!$C$197:$BJ$199,3)*'Inputs  Base0'!$H$125</f>
        <v>0</v>
      </c>
      <c r="BO116" s="89">
        <f>HLOOKUP(BO$3,'Inputs  Base0'!$C$197:$BJ$199,3)*'Inputs  Base0'!$H$125</f>
        <v>0</v>
      </c>
      <c r="BP116" s="89">
        <f>HLOOKUP(BP$3,'Inputs  Base0'!$C$197:$BJ$199,3)*'Inputs  Base0'!$H$125</f>
        <v>0</v>
      </c>
      <c r="BQ116" s="89">
        <f>HLOOKUP(BQ$3,'Inputs  Base0'!$C$197:$BJ$199,3)*'Inputs  Base0'!$H$125</f>
        <v>0</v>
      </c>
      <c r="BR116" s="89">
        <f>HLOOKUP(BR$3,'Inputs  Base0'!$C$197:$BJ$199,3)*'Inputs  Base0'!$H$125</f>
        <v>0</v>
      </c>
      <c r="BS116" s="89">
        <f>HLOOKUP(BS$3,'Inputs  Base0'!$C$197:$BJ$199,3)*'Inputs  Base0'!$H$125</f>
        <v>0</v>
      </c>
      <c r="BT116" s="89">
        <f>HLOOKUP(BT$3,'Inputs  Base0'!$C$197:$BJ$199,3)*'Inputs  Base0'!$H$125</f>
        <v>0</v>
      </c>
      <c r="BU116" s="89">
        <f>HLOOKUP(BU$3,'Inputs  Base0'!$C$197:$BJ$199,3)*'Inputs  Base0'!$H$125</f>
        <v>0</v>
      </c>
      <c r="BV116" s="89">
        <f>HLOOKUP(BV$3,'Inputs  Base0'!$C$197:$BJ$199,3)*'Inputs  Base0'!$H$125</f>
        <v>0</v>
      </c>
      <c r="BW116" s="89">
        <f>HLOOKUP(BW$3,'Inputs  Base0'!$C$197:$BJ$199,3)*'Inputs  Base0'!$H$125</f>
        <v>0</v>
      </c>
      <c r="BX116" s="89">
        <f>HLOOKUP(BX$3,'Inputs  Base0'!$C$197:$BJ$199,3)*'Inputs  Base0'!$H$125</f>
        <v>0</v>
      </c>
      <c r="BY116" s="89">
        <f>HLOOKUP(BY$3,'Inputs  Base0'!$C$197:$BJ$199,3)*'Inputs  Base0'!$H$125</f>
        <v>0</v>
      </c>
      <c r="BZ116" s="89">
        <f>HLOOKUP(BZ$3,'Inputs  Base0'!$C$197:$BJ$199,3)*'Inputs  Base0'!$H$125</f>
        <v>0</v>
      </c>
      <c r="CA116" s="89">
        <f>HLOOKUP(CA$3,'Inputs  Base0'!$C$197:$BJ$199,3)*'Inputs  Base0'!$H$125</f>
        <v>0</v>
      </c>
      <c r="CB116" s="89">
        <f>HLOOKUP(CB$3,'Inputs  Base0'!$C$197:$BJ$199,3)*'Inputs  Base0'!$H$125</f>
        <v>0</v>
      </c>
      <c r="CC116" s="89">
        <f>HLOOKUP(CC$3,'Inputs  Base0'!$C$197:$BJ$199,3)*'Inputs  Base0'!$H$125</f>
        <v>0</v>
      </c>
      <c r="CD116" s="89">
        <f>HLOOKUP(CD$3,'Inputs  Base0'!$C$197:$BJ$199,3)*'Inputs  Base0'!$H$125</f>
        <v>0</v>
      </c>
      <c r="CE116" s="89">
        <f>HLOOKUP(CE$3,'Inputs  Base0'!$C$197:$BJ$199,3)*'Inputs  Base0'!$H$125</f>
        <v>0</v>
      </c>
      <c r="CF116" s="89">
        <f>HLOOKUP(CF$3,'Inputs  Base0'!$C$197:$BJ$199,3)*'Inputs  Base0'!$H$125</f>
        <v>0</v>
      </c>
      <c r="CG116" s="89">
        <f>HLOOKUP(CG$3,'Inputs  Base0'!$C$197:$BJ$199,3)*'Inputs  Base0'!$H$125</f>
        <v>0</v>
      </c>
      <c r="CH116" s="89">
        <f>HLOOKUP(CH$3,'Inputs  Base0'!$C$197:$BJ$199,3)*'Inputs  Base0'!$H$125</f>
        <v>0</v>
      </c>
      <c r="CI116" s="89">
        <f>HLOOKUP(CI$3,'Inputs  Base0'!$C$197:$BJ$199,3)*'Inputs  Base0'!$H$125</f>
        <v>0</v>
      </c>
      <c r="CJ116" s="89">
        <f>HLOOKUP(CJ$3,'Inputs  Base0'!$C$197:$BJ$199,3)*'Inputs  Base0'!$H$125</f>
        <v>0</v>
      </c>
      <c r="CK116" s="89">
        <f>HLOOKUP(CK$3,'Inputs  Base0'!$C$197:$BJ$199,3)*'Inputs  Base0'!$H$125</f>
        <v>0</v>
      </c>
      <c r="CL116" s="89">
        <f>HLOOKUP(CL$3,'Inputs  Base0'!$C$197:$BJ$199,3)*'Inputs  Base0'!$H$125</f>
        <v>0</v>
      </c>
      <c r="CM116" s="89">
        <f>HLOOKUP(CM$3,'Inputs  Base0'!$C$197:$BJ$199,3)*'Inputs  Base0'!$H$125</f>
        <v>0</v>
      </c>
      <c r="CN116" s="89">
        <f>HLOOKUP(CN$3,'Inputs  Base0'!$C$197:$BJ$199,3)*'Inputs  Base0'!$H$125</f>
        <v>0</v>
      </c>
      <c r="CO116" s="89">
        <f>HLOOKUP(CO$3,'Inputs  Base0'!$C$197:$BJ$199,3)*'Inputs  Base0'!$H$125</f>
        <v>0</v>
      </c>
      <c r="CP116" s="89">
        <f>HLOOKUP(CP$3,'Inputs  Base0'!$C$197:$BJ$199,3)*'Inputs  Base0'!$H$125</f>
        <v>0</v>
      </c>
      <c r="CQ116" s="89">
        <f>HLOOKUP(CQ$3,'Inputs  Base0'!$C$197:$BJ$199,3)*'Inputs  Base0'!$H$125</f>
        <v>0</v>
      </c>
      <c r="CR116" s="89">
        <f>HLOOKUP(CR$3,'Inputs  Base0'!$C$197:$BJ$199,3)*'Inputs  Base0'!$H$125</f>
        <v>0</v>
      </c>
      <c r="CS116" s="89">
        <f>HLOOKUP(CS$3,'Inputs  Base0'!$C$197:$BJ$199,3)*'Inputs  Base0'!$H$125</f>
        <v>0</v>
      </c>
      <c r="CT116" s="89">
        <f>HLOOKUP(CT$3,'Inputs  Base0'!$C$197:$BJ$199,3)*'Inputs  Base0'!$H$125</f>
        <v>0</v>
      </c>
      <c r="CU116" s="89">
        <f>HLOOKUP(CU$3,'Inputs  Base0'!$C$197:$BJ$199,3)*'Inputs  Base0'!$H$125</f>
        <v>0</v>
      </c>
      <c r="CV116" s="89">
        <f>HLOOKUP(CV$3,'Inputs  Base0'!$C$197:$BJ$199,3)*'Inputs  Base0'!$H$125</f>
        <v>0</v>
      </c>
      <c r="CW116" s="89">
        <f>HLOOKUP(CW$3,'Inputs  Base0'!$C$197:$BJ$199,3)*'Inputs  Base0'!$H$125</f>
        <v>0</v>
      </c>
      <c r="CX116" s="89">
        <f>HLOOKUP(CX$3,'Inputs  Base0'!$C$197:$BJ$199,3)*'Inputs  Base0'!$H$125</f>
        <v>0</v>
      </c>
      <c r="CY116" s="89">
        <f>HLOOKUP(CY$3,'Inputs  Base0'!$C$197:$BJ$199,3)*'Inputs  Base0'!$H$125</f>
        <v>0</v>
      </c>
      <c r="CZ116" s="89">
        <f>HLOOKUP(CZ$3,'Inputs  Base0'!$C$197:$BJ$199,3)*'Inputs  Base0'!$H$125</f>
        <v>0</v>
      </c>
      <c r="DA116" s="89">
        <f>HLOOKUP(DA$3,'Inputs  Base0'!$C$197:$BJ$199,3)*'Inputs  Base0'!$H$125</f>
        <v>0</v>
      </c>
      <c r="DB116" s="89">
        <f>HLOOKUP(DB$3,'Inputs  Base0'!$C$197:$BJ$199,3)*'Inputs  Base0'!$H$125</f>
        <v>0</v>
      </c>
      <c r="DC116" s="89">
        <f>HLOOKUP(DC$3,'Inputs  Base0'!$C$197:$BJ$199,3)*'Inputs  Base0'!$H$125</f>
        <v>0</v>
      </c>
      <c r="DD116" s="89">
        <f>HLOOKUP(DD$3,'Inputs  Base0'!$C$197:$BJ$199,3)*'Inputs  Base0'!$H$125</f>
        <v>0</v>
      </c>
      <c r="DE116" s="89">
        <f>HLOOKUP(DE$3,'Inputs  Base0'!$C$197:$BJ$199,3)*'Inputs  Base0'!$H$125</f>
        <v>0</v>
      </c>
      <c r="DF116" s="89">
        <f>HLOOKUP(DF$3,'Inputs  Base0'!$C$197:$BJ$199,3)*'Inputs  Base0'!$H$125</f>
        <v>0</v>
      </c>
      <c r="DG116" s="89">
        <f>HLOOKUP(DG$3,'Inputs  Base0'!$C$197:$BJ$199,3)*'Inputs  Base0'!$H$125</f>
        <v>0</v>
      </c>
      <c r="DH116" s="89">
        <f>HLOOKUP(DH$3,'Inputs  Base0'!$C$197:$BJ$199,3)*'Inputs  Base0'!$H$125</f>
        <v>0</v>
      </c>
      <c r="DI116" s="89">
        <f>HLOOKUP(DI$3,'Inputs  Base0'!$C$197:$BJ$199,3)*'Inputs  Base0'!$H$125</f>
        <v>0</v>
      </c>
      <c r="DJ116" s="89">
        <f>HLOOKUP(DJ$3,'Inputs  Base0'!$C$197:$BJ$199,3)*'Inputs  Base0'!$H$125</f>
        <v>0</v>
      </c>
      <c r="DK116" s="89">
        <f>HLOOKUP(DK$3,'Inputs  Base0'!$C$197:$BJ$199,3)*'Inputs  Base0'!$H$125</f>
        <v>0</v>
      </c>
      <c r="DL116" s="89">
        <f>HLOOKUP(DL$3,'Inputs  Base0'!$C$197:$BJ$199,3)*'Inputs  Base0'!$H$125</f>
        <v>0</v>
      </c>
      <c r="DM116" s="89">
        <f>HLOOKUP(DM$3,'Inputs  Base0'!$C$197:$BJ$199,3)*'Inputs  Base0'!$H$125</f>
        <v>0</v>
      </c>
      <c r="DN116" s="89">
        <f>HLOOKUP(DN$3,'Inputs  Base0'!$C$197:$BJ$199,3)*'Inputs  Base0'!$H$125</f>
        <v>0</v>
      </c>
      <c r="DO116" s="89">
        <f>HLOOKUP(DO$3,'Inputs  Base0'!$C$197:$BJ$199,3)*'Inputs  Base0'!$H$125</f>
        <v>0</v>
      </c>
      <c r="DP116" s="89">
        <f>HLOOKUP(DP$3,'Inputs  Base0'!$C$197:$BJ$199,3)*'Inputs  Base0'!$H$125</f>
        <v>0</v>
      </c>
    </row>
    <row r="117" spans="1:120" s="189" customFormat="1" ht="14.25" hidden="1" outlineLevel="1">
      <c r="B117" s="190" t="str">
        <f>CONCATENATE('Inputs  Base0'!$A$362,'Inputs  Base0'!$B$125)</f>
        <v>boleto $ - Cocheras PLAN 20/55+15/10</v>
      </c>
      <c r="C117" s="88">
        <f t="shared" si="40"/>
        <v>10802866.895381721</v>
      </c>
      <c r="D117" s="191"/>
      <c r="E117" s="191"/>
      <c r="F117" s="191"/>
      <c r="G117" s="191"/>
      <c r="H117" s="191"/>
      <c r="I117" s="191"/>
      <c r="J117" s="191"/>
      <c r="K117" s="191"/>
      <c r="L117" s="191"/>
      <c r="M117" s="191"/>
      <c r="N117" s="191"/>
      <c r="O117" s="191"/>
      <c r="P117" s="191"/>
      <c r="Q117" s="191"/>
      <c r="R117" s="191"/>
      <c r="S117" s="191"/>
      <c r="T117" s="191"/>
      <c r="U117" s="191"/>
      <c r="V117" s="191"/>
      <c r="W117" s="191"/>
      <c r="X117" s="191"/>
      <c r="Y117" s="191"/>
      <c r="Z117" s="191"/>
      <c r="AA117" s="191"/>
      <c r="AB117" s="191"/>
      <c r="AC117" s="89">
        <f>+AC114*'Inputs  Base0'!$F$166</f>
        <v>331272.14326107455</v>
      </c>
      <c r="AD117" s="89">
        <f>+AD114*'Inputs  Base0'!$F$166</f>
        <v>331272.14326107455</v>
      </c>
      <c r="AE117" s="89">
        <f>+AE114*'Inputs  Base0'!$F$166</f>
        <v>331272.14326107455</v>
      </c>
      <c r="AF117" s="89">
        <f>+AF114*'Inputs  Base0'!$F$166</f>
        <v>331272.14326107455</v>
      </c>
      <c r="AG117" s="89">
        <f>+AG114*'Inputs  Base0'!$F$166</f>
        <v>360078.41658812441</v>
      </c>
      <c r="AH117" s="89">
        <f>+AH114*'Inputs  Base0'!$F$166</f>
        <v>360078.41658812441</v>
      </c>
      <c r="AI117" s="89">
        <f>+AI114*'Inputs  Base0'!$F$166</f>
        <v>308638.64278982091</v>
      </c>
      <c r="AJ117" s="89">
        <f>+AJ114*'Inputs  Base0'!$F$166</f>
        <v>308638.64278982091</v>
      </c>
      <c r="AK117" s="89">
        <f>+AK114*'Inputs  Base0'!$F$166</f>
        <v>308638.64278982091</v>
      </c>
      <c r="AL117" s="89">
        <f>+AL114*'Inputs  Base0'!$F$166</f>
        <v>308638.64278982091</v>
      </c>
      <c r="AM117" s="89">
        <f>+AM114*'Inputs  Base0'!$F$166</f>
        <v>308638.64278982091</v>
      </c>
      <c r="AN117" s="89">
        <f>+AN114*'Inputs  Base0'!$F$166</f>
        <v>308638.64278982091</v>
      </c>
      <c r="AO117" s="89">
        <f>+AO114*'Inputs  Base0'!$F$166</f>
        <v>257198.86899151743</v>
      </c>
      <c r="AP117" s="89">
        <f>+AP114*'Inputs  Base0'!$F$166</f>
        <v>257198.86899151743</v>
      </c>
      <c r="AQ117" s="89">
        <f>+AQ114*'Inputs  Base0'!$F$166</f>
        <v>257198.86899151743</v>
      </c>
      <c r="AR117" s="89">
        <f>+AR114*'Inputs  Base0'!$F$166</f>
        <v>257198.86899151743</v>
      </c>
      <c r="AS117" s="89">
        <f>+AS114*'Inputs  Base0'!$F$166</f>
        <v>257198.86899151743</v>
      </c>
      <c r="AT117" s="89">
        <f>+AT114*'Inputs  Base0'!$F$166</f>
        <v>257198.86899151743</v>
      </c>
      <c r="AU117" s="89">
        <f>+AU114*'Inputs  Base0'!$F$166</f>
        <v>308638.64278982091</v>
      </c>
      <c r="AV117" s="89">
        <f>+AV114*'Inputs  Base0'!$F$166</f>
        <v>308638.64278982091</v>
      </c>
      <c r="AW117" s="89">
        <f>+AW114*'Inputs  Base0'!$F$166</f>
        <v>316354.60885956645</v>
      </c>
      <c r="AX117" s="89">
        <f>+AX114*'Inputs  Base0'!$F$166</f>
        <v>316354.60885956645</v>
      </c>
      <c r="AY117" s="89">
        <f>+AY114*'Inputs  Base0'!$F$166</f>
        <v>316354.60885956645</v>
      </c>
      <c r="AZ117" s="89">
        <f>+AZ114*'Inputs  Base0'!$F$166</f>
        <v>316354.60885956645</v>
      </c>
      <c r="BA117" s="89">
        <f>+BA114*'Inputs  Base0'!$F$166</f>
        <v>316354.60885956645</v>
      </c>
      <c r="BB117" s="89">
        <f>+BB114*'Inputs  Base0'!$F$166</f>
        <v>316354.60885956645</v>
      </c>
      <c r="BC117" s="89">
        <f>+BC114*'Inputs  Base0'!$F$166</f>
        <v>316354.60885956645</v>
      </c>
      <c r="BD117" s="89">
        <f>+BD114*'Inputs  Base0'!$F$166</f>
        <v>316354.60885956645</v>
      </c>
      <c r="BE117" s="89">
        <f>+BE114*'Inputs  Base0'!$F$166</f>
        <v>316354.60885956645</v>
      </c>
      <c r="BF117" s="89">
        <f>+BF114*'Inputs  Base0'!$F$166</f>
        <v>316354.60885956645</v>
      </c>
      <c r="BG117" s="89">
        <f>+BG114*'Inputs  Base0'!$F$166</f>
        <v>263628.84071630536</v>
      </c>
      <c r="BH117" s="89">
        <f>+BH114*'Inputs  Base0'!$F$166</f>
        <v>263628.84071630536</v>
      </c>
      <c r="BI117" s="89">
        <f>+BI114*'Inputs  Base0'!$F$166</f>
        <v>263628.84071630536</v>
      </c>
      <c r="BJ117" s="89">
        <f>+BJ114*'Inputs  Base0'!$F$166</f>
        <v>263628.84071630536</v>
      </c>
      <c r="BK117" s="89">
        <f>+BK114*'Inputs  Base0'!$F$166</f>
        <v>263628.84071630536</v>
      </c>
      <c r="BL117" s="89">
        <f>+BL114*'Inputs  Base0'!$F$166</f>
        <v>263628.84071630536</v>
      </c>
      <c r="BM117" s="89">
        <f>+BM114*'Inputs  Base0'!$F$166</f>
        <v>0</v>
      </c>
      <c r="BN117" s="89">
        <f>+BN114*'Inputs  Base0'!$F$166</f>
        <v>0</v>
      </c>
      <c r="BO117" s="89">
        <f>+BO114*'Inputs  Base0'!$F$166</f>
        <v>0</v>
      </c>
      <c r="BP117" s="89">
        <f>+BP114*'Inputs  Base0'!$F$166</f>
        <v>0</v>
      </c>
      <c r="BQ117" s="89">
        <f>+BQ114*'Inputs  Base0'!$F$166</f>
        <v>0</v>
      </c>
      <c r="BR117" s="89">
        <f>+BR114*'Inputs  Base0'!$F$166</f>
        <v>0</v>
      </c>
      <c r="BS117" s="89">
        <f>+BS114*'Inputs  Base0'!$F$166</f>
        <v>0</v>
      </c>
      <c r="BT117" s="89">
        <f>+BT114*'Inputs  Base0'!$F$166</f>
        <v>0</v>
      </c>
      <c r="BU117" s="89">
        <f>+BU114*'Inputs  Base0'!$F$166</f>
        <v>0</v>
      </c>
      <c r="BV117" s="89">
        <f>+BV114*'Inputs  Base0'!$F$166</f>
        <v>0</v>
      </c>
      <c r="BW117" s="89">
        <f>+BW114*'Inputs  Base0'!$F$166</f>
        <v>0</v>
      </c>
      <c r="BX117" s="89">
        <f>+BX114*'Inputs  Base0'!$F$166</f>
        <v>0</v>
      </c>
      <c r="BY117" s="89">
        <f>+BY114*'Inputs  Base0'!$F$166</f>
        <v>0</v>
      </c>
      <c r="BZ117" s="89">
        <f>+BZ114*'Inputs  Base0'!$F$166</f>
        <v>0</v>
      </c>
      <c r="CA117" s="89">
        <f>+CA114*'Inputs  Base0'!$F$166</f>
        <v>0</v>
      </c>
      <c r="CB117" s="89">
        <f>+CB114*'Inputs  Base0'!$F$166</f>
        <v>0</v>
      </c>
      <c r="CC117" s="89">
        <f>+CC114*'Inputs  Base0'!$F$166</f>
        <v>0</v>
      </c>
      <c r="CD117" s="89">
        <f>+CD114*'Inputs  Base0'!$F$166</f>
        <v>0</v>
      </c>
      <c r="CE117" s="89">
        <f>+CE114*'Inputs  Base0'!$F$166</f>
        <v>0</v>
      </c>
      <c r="CF117" s="89">
        <f>+CF114*'Inputs  Base0'!$F$166</f>
        <v>0</v>
      </c>
      <c r="CG117" s="89">
        <f>+CG114*'Inputs  Base0'!$F$166</f>
        <v>0</v>
      </c>
      <c r="CH117" s="89">
        <f>+CH114*'Inputs  Base0'!$F$166</f>
        <v>0</v>
      </c>
      <c r="CI117" s="89">
        <f>+CI114*'Inputs  Base0'!$F$166</f>
        <v>0</v>
      </c>
      <c r="CJ117" s="89">
        <f>+CJ114*'Inputs  Base0'!$F$166</f>
        <v>0</v>
      </c>
      <c r="CK117" s="89">
        <f>+CK114*'Inputs  Base0'!$F$166</f>
        <v>0</v>
      </c>
      <c r="CL117" s="89">
        <f>+CL114*'Inputs  Base0'!$F$166</f>
        <v>0</v>
      </c>
      <c r="CM117" s="89">
        <f>+CM114*'Inputs  Base0'!$F$166</f>
        <v>0</v>
      </c>
      <c r="CN117" s="89">
        <f>+CN114*'Inputs  Base0'!$F$166</f>
        <v>0</v>
      </c>
      <c r="CO117" s="89">
        <f>+CO114*'Inputs  Base0'!$F$166</f>
        <v>0</v>
      </c>
      <c r="CP117" s="89">
        <f>+CP114*'Inputs  Base0'!$F$166</f>
        <v>0</v>
      </c>
      <c r="CQ117" s="89">
        <f>+CQ114*'Inputs  Base0'!$F$166</f>
        <v>0</v>
      </c>
      <c r="CR117" s="89">
        <f>+CR114*'Inputs  Base0'!$F$166</f>
        <v>0</v>
      </c>
      <c r="CS117" s="89">
        <f>+CS114*'Inputs  Base0'!$F$166</f>
        <v>0</v>
      </c>
      <c r="CT117" s="89">
        <f>+CT114*'Inputs  Base0'!$F$166</f>
        <v>0</v>
      </c>
      <c r="CU117" s="89">
        <f>+CU114*'Inputs  Base0'!$F$166</f>
        <v>0</v>
      </c>
      <c r="CV117" s="89">
        <f>+CV114*'Inputs  Base0'!$F$166</f>
        <v>0</v>
      </c>
      <c r="CW117" s="89">
        <f>+CW114*'Inputs  Base0'!$F$166</f>
        <v>0</v>
      </c>
      <c r="CX117" s="89">
        <f>+CX114*'Inputs  Base0'!$F$166</f>
        <v>0</v>
      </c>
      <c r="CY117" s="89">
        <f>+CY114*'Inputs  Base0'!$F$166</f>
        <v>0</v>
      </c>
      <c r="CZ117" s="89">
        <f>+CZ114*'Inputs  Base0'!$F$166</f>
        <v>0</v>
      </c>
      <c r="DA117" s="89">
        <f>+DA114*'Inputs  Base0'!$F$166</f>
        <v>0</v>
      </c>
      <c r="DB117" s="89">
        <f>+DB114*'Inputs  Base0'!$F$166</f>
        <v>0</v>
      </c>
      <c r="DC117" s="89">
        <f>+DC114*'Inputs  Base0'!$F$166</f>
        <v>0</v>
      </c>
      <c r="DD117" s="89">
        <f>+DD114*'Inputs  Base0'!$F$166</f>
        <v>0</v>
      </c>
      <c r="DE117" s="89">
        <f>+DE114*'Inputs  Base0'!$F$166</f>
        <v>0</v>
      </c>
      <c r="DF117" s="89">
        <f>+DF114*'Inputs  Base0'!$F$166</f>
        <v>0</v>
      </c>
      <c r="DG117" s="89">
        <f>+DG114*'Inputs  Base0'!$F$166</f>
        <v>0</v>
      </c>
      <c r="DH117" s="89">
        <f>+DH114*'Inputs  Base0'!$F$166</f>
        <v>0</v>
      </c>
      <c r="DI117" s="89">
        <f>+DI114*'Inputs  Base0'!$F$166</f>
        <v>0</v>
      </c>
      <c r="DJ117" s="89">
        <f>+DJ114*'Inputs  Base0'!$F$166</f>
        <v>0</v>
      </c>
      <c r="DK117" s="89">
        <f>+DK114*'Inputs  Base0'!$F$166</f>
        <v>0</v>
      </c>
      <c r="DL117" s="89">
        <f>+DL114*'Inputs  Base0'!$F$166</f>
        <v>0</v>
      </c>
      <c r="DM117" s="89">
        <f>+DM114*'Inputs  Base0'!$F$166</f>
        <v>0</v>
      </c>
      <c r="DN117" s="89">
        <f>+DN114*'Inputs  Base0'!$F$166</f>
        <v>0</v>
      </c>
      <c r="DO117" s="89">
        <f>+DO114*'Inputs  Base0'!$F$166</f>
        <v>0</v>
      </c>
      <c r="DP117" s="89">
        <f>+DP114*'Inputs  Base0'!$F$166</f>
        <v>0</v>
      </c>
    </row>
    <row r="118" spans="1:120" s="189" customFormat="1" ht="14.25" hidden="1" outlineLevel="1">
      <c r="B118" s="190" t="str">
        <f>CONCATENATE('Inputs  Base0'!$A$363,'Inputs  Base0'!$B$125)</f>
        <v>cuotas pre-entrega $ - Cocheras PLAN 20/55+15/10</v>
      </c>
      <c r="C118" s="88">
        <f t="shared" si="40"/>
        <v>37810034.133836009</v>
      </c>
      <c r="D118" s="191"/>
      <c r="E118" s="191"/>
      <c r="F118" s="191"/>
      <c r="G118" s="191"/>
      <c r="H118" s="191"/>
      <c r="I118" s="191"/>
      <c r="J118" s="191"/>
      <c r="K118" s="191"/>
      <c r="L118" s="191"/>
      <c r="M118" s="191"/>
      <c r="N118" s="191"/>
      <c r="O118" s="191"/>
      <c r="P118" s="191"/>
      <c r="Q118" s="191"/>
      <c r="R118" s="191"/>
      <c r="S118" s="191"/>
      <c r="T118" s="191"/>
      <c r="U118" s="191"/>
      <c r="V118" s="191"/>
      <c r="W118" s="191"/>
      <c r="X118" s="191"/>
      <c r="Y118" s="191"/>
      <c r="Z118" s="191"/>
      <c r="AA118" s="191"/>
      <c r="AB118" s="191"/>
      <c r="AC118" s="89">
        <v>0</v>
      </c>
      <c r="AD118" s="89">
        <f>IFERROR((AC114/AC$353*'Inputs  Base0'!$F$168)+'CF+EERR  Base0'!AC118,0)</f>
        <v>32207.013928160017</v>
      </c>
      <c r="AE118" s="89">
        <f>IFERROR((AD114/AD$353*'Inputs  Base0'!$F$168)+'CF+EERR  Base0'!AD118,0)</f>
        <v>65334.228254267466</v>
      </c>
      <c r="AF118" s="89">
        <f>IFERROR((AE114/AE$353*'Inputs  Base0'!$F$168)+'CF+EERR  Base0'!AE118,0)</f>
        <v>99435.772413495724</v>
      </c>
      <c r="AG118" s="89">
        <f>IFERROR((AF114/AF$353*'Inputs  Base0'!$F$168)+'CF+EERR  Base0'!AF118,0)</f>
        <v>134570.6966987612</v>
      </c>
      <c r="AH118" s="89">
        <f>IFERROR((AG114/AG$353*'Inputs  Base0'!$F$168)+'CF+EERR  Base0'!AG118,0)</f>
        <v>173954.2735130873</v>
      </c>
      <c r="AI118" s="89">
        <f>IFERROR((AH114/AH$353*'Inputs  Base0'!$F$168)+'CF+EERR  Base0'!AH118,0)</f>
        <v>214608.28828916588</v>
      </c>
      <c r="AJ118" s="89">
        <f>IFERROR((AI114/AI$353*'Inputs  Base0'!$F$168)+'CF+EERR  Base0'!AI118,0)</f>
        <v>250616.1299479783</v>
      </c>
      <c r="AK118" s="89">
        <f>IFERROR((AJ114/AJ$353*'Inputs  Base0'!$F$168)+'CF+EERR  Base0'!AJ118,0)</f>
        <v>287865.62131916359</v>
      </c>
      <c r="AL118" s="89">
        <f>IFERROR((AK114/AK$353*'Inputs  Base0'!$F$168)+'CF+EERR  Base0'!AK118,0)</f>
        <v>326445.45166789123</v>
      </c>
      <c r="AM118" s="89">
        <f>IFERROR((AL114/AL$353*'Inputs  Base0'!$F$168)+'CF+EERR  Base0'!AL118,0)</f>
        <v>366454.16462212725</v>
      </c>
      <c r="AN118" s="89">
        <f>IFERROR((AM114/AM$353*'Inputs  Base0'!$F$168)+'CF+EERR  Base0'!AM118,0)</f>
        <v>408001.67422844929</v>
      </c>
      <c r="AO118" s="89">
        <f>IFERROR((AN114/AN$353*'Inputs  Base0'!$F$168)+'CF+EERR  Base0'!AN118,0)</f>
        <v>451211.08421902423</v>
      </c>
      <c r="AP118" s="89">
        <f>IFERROR((AO114/AO$353*'Inputs  Base0'!$F$168)+'CF+EERR  Base0'!AO118,0)</f>
        <v>488719.25261362048</v>
      </c>
      <c r="AQ118" s="89">
        <f>IFERROR((AP114/AP$353*'Inputs  Base0'!$F$168)+'CF+EERR  Base0'!AP118,0)</f>
        <v>527858.21093841665</v>
      </c>
      <c r="AR118" s="89">
        <f>IFERROR((AQ114/AQ$353*'Inputs  Base0'!$F$168)+'CF+EERR  Base0'!AQ118,0)</f>
        <v>568776.21282343077</v>
      </c>
      <c r="AS118" s="89">
        <f>IFERROR((AR114/AR$353*'Inputs  Base0'!$F$168)+'CF+EERR  Base0'!AR118,0)</f>
        <v>611642.69098868372</v>
      </c>
      <c r="AT118" s="89">
        <f>IFERROR((AS114/AS$353*'Inputs  Base0'!$F$168)+'CF+EERR  Base0'!AS118,0)</f>
        <v>656652.49306219933</v>
      </c>
      <c r="AU118" s="89">
        <f>IFERROR((AT114/AT$353*'Inputs  Base0'!$F$168)+'CF+EERR  Base0'!AT118,0)</f>
        <v>704031.23208695254</v>
      </c>
      <c r="AV118" s="89">
        <f>IFERROR((AU114/AU$353*'Inputs  Base0'!$F$168)+'CF+EERR  Base0'!AU118,0)</f>
        <v>764044.3015183066</v>
      </c>
      <c r="AW118" s="89">
        <f>IFERROR((AV114/AV$353*'Inputs  Base0'!$F$168)+'CF+EERR  Base0'!AV118,0)</f>
        <v>827587.55150444619</v>
      </c>
      <c r="AX118" s="89">
        <f>IFERROR((AW114/AW$353*'Inputs  Base0'!$F$168)+'CF+EERR  Base0'!AW118,0)</f>
        <v>896790.12219247629</v>
      </c>
      <c r="AY118" s="89">
        <f>IFERROR((AX114/AX$353*'Inputs  Base0'!$F$168)+'CF+EERR  Base0'!AX118,0)</f>
        <v>970606.19759304181</v>
      </c>
      <c r="AZ118" s="89">
        <f>IFERROR((AY114/AY$353*'Inputs  Base0'!$F$168)+'CF+EERR  Base0'!AY118,0)</f>
        <v>1049694.8498079334</v>
      </c>
      <c r="BA118" s="89">
        <f>IFERROR((AZ114/AZ$353*'Inputs  Base0'!$F$168)+'CF+EERR  Base0'!AZ118,0)</f>
        <v>1134867.2445008936</v>
      </c>
      <c r="BB118" s="89">
        <f>IFERROR((BA114/BA$353*'Inputs  Base0'!$F$168)+'CF+EERR  Base0'!BA118,0)</f>
        <v>1227137.3387516006</v>
      </c>
      <c r="BC118" s="89">
        <f>IFERROR((BB114/BB$353*'Inputs  Base0'!$F$168)+'CF+EERR  Base0'!BB118,0)</f>
        <v>1327795.6233887353</v>
      </c>
      <c r="BD118" s="89">
        <f>IFERROR((BC114/BC$353*'Inputs  Base0'!$F$168)+'CF+EERR  Base0'!BC118,0)</f>
        <v>1438519.7364895835</v>
      </c>
      <c r="BE118" s="89">
        <f>IFERROR((BD114/BD$353*'Inputs  Base0'!$F$168)+'CF+EERR  Base0'!BD118,0)</f>
        <v>1561546.5288238593</v>
      </c>
      <c r="BF118" s="89">
        <f>IFERROR((BE114/BE$353*'Inputs  Base0'!$F$168)+'CF+EERR  Base0'!BE118,0)</f>
        <v>1699951.6701999195</v>
      </c>
      <c r="BG118" s="89">
        <f>IFERROR((BF114/BF$353*'Inputs  Base0'!$F$168)+'CF+EERR  Base0'!BF118,0)</f>
        <v>1858128.9746297027</v>
      </c>
      <c r="BH118" s="89">
        <f>IFERROR((BG114/BG$353*'Inputs  Base0'!$F$168)+'CF+EERR  Base0'!BG118,0)</f>
        <v>2011912.4650475476</v>
      </c>
      <c r="BI118" s="89">
        <f>IFERROR((BH114/BH$353*'Inputs  Base0'!$F$168)+'CF+EERR  Base0'!BH118,0)</f>
        <v>2196452.6535489615</v>
      </c>
      <c r="BJ118" s="89">
        <f>IFERROR((BI114/BI$353*'Inputs  Base0'!$F$168)+'CF+EERR  Base0'!BI118,0)</f>
        <v>2427127.8891757289</v>
      </c>
      <c r="BK118" s="89">
        <f>IFERROR((BJ114/BJ$353*'Inputs  Base0'!$F$168)+'CF+EERR  Base0'!BJ118,0)</f>
        <v>2734694.8700114186</v>
      </c>
      <c r="BL118" s="89">
        <f>IFERROR((BK114/BK$353*'Inputs  Base0'!$F$168)+'CF+EERR  Base0'!BK118,0)</f>
        <v>3196045.3412649529</v>
      </c>
      <c r="BM118" s="89">
        <f>IFERROR((BL114/BL$353*'Inputs  Base0'!$F$168)+'CF+EERR  Base0'!BL118,0)</f>
        <v>4118746.2837720215</v>
      </c>
      <c r="BN118" s="89">
        <f>IFERROR((BM114/BM$353*'Inputs  Base0'!$F$168)+'CF+EERR  Base0'!BM118,0)</f>
        <v>0</v>
      </c>
      <c r="BO118" s="89">
        <f>IFERROR((BN114/BN$353*'Inputs  Base0'!$F$168)+'CF+EERR  Base0'!BN118,0)</f>
        <v>0</v>
      </c>
      <c r="BP118" s="89">
        <f>IFERROR((BO114/BO$353*'Inputs  Base0'!$F$168)+'CF+EERR  Base0'!BO118,0)</f>
        <v>0</v>
      </c>
      <c r="BQ118" s="89">
        <f>IFERROR((BP114/BP$353*'Inputs  Base0'!$F$168)+'CF+EERR  Base0'!BP118,0)</f>
        <v>0</v>
      </c>
      <c r="BR118" s="89">
        <f>IFERROR((BQ114/BQ$353*'Inputs  Base0'!$F$168)+'CF+EERR  Base0'!BQ118,0)</f>
        <v>0</v>
      </c>
      <c r="BS118" s="89">
        <f>IFERROR((BR114/BR$353*'Inputs  Base0'!$F$168)+'CF+EERR  Base0'!BR118,0)</f>
        <v>0</v>
      </c>
      <c r="BT118" s="89">
        <f>IFERROR((BS114/BS$353*'Inputs  Base0'!$F$168)+'CF+EERR  Base0'!BS118,0)</f>
        <v>0</v>
      </c>
      <c r="BU118" s="89">
        <f>IFERROR((BT114/BT$353*'Inputs  Base0'!$F$168)+'CF+EERR  Base0'!BT118,0)</f>
        <v>0</v>
      </c>
      <c r="BV118" s="89">
        <f>IFERROR((BU114/BU$353*'Inputs  Base0'!$F$168)+'CF+EERR  Base0'!BU118,0)</f>
        <v>0</v>
      </c>
      <c r="BW118" s="89">
        <f>IFERROR((BV114/BV$353*'Inputs  Base0'!$F$168)+'CF+EERR  Base0'!BV118,0)</f>
        <v>0</v>
      </c>
      <c r="BX118" s="89">
        <f>IFERROR((BW114/BW$353*'Inputs  Base0'!$F$168)+'CF+EERR  Base0'!BW118,0)</f>
        <v>0</v>
      </c>
      <c r="BY118" s="89">
        <f>IFERROR((BX114/BX$353*'Inputs  Base0'!$F$168)+'CF+EERR  Base0'!BX118,0)</f>
        <v>0</v>
      </c>
      <c r="BZ118" s="89">
        <f>IFERROR((BY114/BY$353*'Inputs  Base0'!$F$168)+'CF+EERR  Base0'!BY118,0)</f>
        <v>0</v>
      </c>
      <c r="CA118" s="89">
        <f>IFERROR((BZ114/BZ$353*'Inputs  Base0'!$F$168)+'CF+EERR  Base0'!BZ118,0)</f>
        <v>0</v>
      </c>
      <c r="CB118" s="89">
        <f>IFERROR((CA114/CA$353*'Inputs  Base0'!$F$168)+'CF+EERR  Base0'!CA118,0)</f>
        <v>0</v>
      </c>
      <c r="CC118" s="89">
        <f>IFERROR((CB114/CB$353*'Inputs  Base0'!$F$168)+'CF+EERR  Base0'!CB118,0)</f>
        <v>0</v>
      </c>
      <c r="CD118" s="89">
        <f>IFERROR((CC114/CC$353*'Inputs  Base0'!$F$168)+'CF+EERR  Base0'!CC118,0)</f>
        <v>0</v>
      </c>
      <c r="CE118" s="89">
        <f>IFERROR((CD114/CD$353*'Inputs  Base0'!$F$168)+'CF+EERR  Base0'!CD118,0)</f>
        <v>0</v>
      </c>
      <c r="CF118" s="89">
        <f>IFERROR((CE114/CE$353*'Inputs  Base0'!$F$168)+'CF+EERR  Base0'!CE118,0)</f>
        <v>0</v>
      </c>
      <c r="CG118" s="89">
        <f>IFERROR((CF114/CF$353*'Inputs  Base0'!$F$168)+'CF+EERR  Base0'!CF118,0)</f>
        <v>0</v>
      </c>
      <c r="CH118" s="89">
        <f>IFERROR((CG114/CG$353*'Inputs  Base0'!$F$168)+'CF+EERR  Base0'!CG118,0)</f>
        <v>0</v>
      </c>
      <c r="CI118" s="89">
        <f>IFERROR((CH114/CH$353*'Inputs  Base0'!$F$168)+'CF+EERR  Base0'!CH118,0)</f>
        <v>0</v>
      </c>
      <c r="CJ118" s="89">
        <f>IFERROR((CI114/CI$353*'Inputs  Base0'!$F$168)+'CF+EERR  Base0'!CI118,0)</f>
        <v>0</v>
      </c>
      <c r="CK118" s="89">
        <f>IFERROR((CJ114/CJ$353*'Inputs  Base0'!$F$168)+'CF+EERR  Base0'!CJ118,0)</f>
        <v>0</v>
      </c>
      <c r="CL118" s="89">
        <f>IFERROR((CK114/CK$353*'Inputs  Base0'!$F$168)+'CF+EERR  Base0'!CK118,0)</f>
        <v>0</v>
      </c>
      <c r="CM118" s="89">
        <f>IFERROR((CL114/CL$353*'Inputs  Base0'!$F$168)+'CF+EERR  Base0'!CL118,0)</f>
        <v>0</v>
      </c>
      <c r="CN118" s="89">
        <f>IFERROR((CM114/CM$353*'Inputs  Base0'!$F$168)+'CF+EERR  Base0'!CM118,0)</f>
        <v>0</v>
      </c>
      <c r="CO118" s="89">
        <f>IFERROR((CN114/CN$353*'Inputs  Base0'!$F$168)+'CF+EERR  Base0'!CN118,0)</f>
        <v>0</v>
      </c>
      <c r="CP118" s="89">
        <f>IFERROR((CO114/CO$353*'Inputs  Base0'!$F$168)+'CF+EERR  Base0'!CO118,0)</f>
        <v>0</v>
      </c>
      <c r="CQ118" s="89">
        <f>IFERROR((CP114/CP$353*'Inputs  Base0'!$F$168)+'CF+EERR  Base0'!CP118,0)</f>
        <v>0</v>
      </c>
      <c r="CR118" s="89">
        <f>IFERROR((CQ114/CQ$353*'Inputs  Base0'!$F$168)+'CF+EERR  Base0'!CQ118,0)</f>
        <v>0</v>
      </c>
      <c r="CS118" s="89">
        <f>IFERROR((CR114/CR$353*'Inputs  Base0'!$F$168)+'CF+EERR  Base0'!CR118,0)</f>
        <v>0</v>
      </c>
      <c r="CT118" s="89">
        <f>IFERROR((CS114/CS$353*'Inputs  Base0'!$F$168)+'CF+EERR  Base0'!CS118,0)</f>
        <v>0</v>
      </c>
      <c r="CU118" s="89">
        <f>IFERROR((CT114/CT$353*'Inputs  Base0'!$F$168)+'CF+EERR  Base0'!CT118,0)</f>
        <v>0</v>
      </c>
      <c r="CV118" s="89">
        <f>IFERROR((CU114/CU$353*'Inputs  Base0'!$F$168)+'CF+EERR  Base0'!CU118,0)</f>
        <v>0</v>
      </c>
      <c r="CW118" s="89">
        <f>IFERROR((CV114/CV$353*'Inputs  Base0'!$F$168)+'CF+EERR  Base0'!CV118,0)</f>
        <v>0</v>
      </c>
      <c r="CX118" s="89">
        <f>IFERROR((CW114/CW$353*'Inputs  Base0'!$F$168)+'CF+EERR  Base0'!CW118,0)</f>
        <v>0</v>
      </c>
      <c r="CY118" s="89">
        <f>IFERROR((CX114/CX$353*'Inputs  Base0'!$F$168)+'CF+EERR  Base0'!CX118,0)</f>
        <v>0</v>
      </c>
      <c r="CZ118" s="89">
        <f>IFERROR((CY114/CY$353*'Inputs  Base0'!$F$168)+'CF+EERR  Base0'!CY118,0)</f>
        <v>0</v>
      </c>
      <c r="DA118" s="89">
        <f>IFERROR((CZ114/CZ$353*'Inputs  Base0'!$F$168)+'CF+EERR  Base0'!CZ118,0)</f>
        <v>0</v>
      </c>
      <c r="DB118" s="89">
        <f>IFERROR((DA114/DA$353*'Inputs  Base0'!$F$168)+'CF+EERR  Base0'!DA118,0)</f>
        <v>0</v>
      </c>
      <c r="DC118" s="89">
        <f>IFERROR((DB114/DB$353*'Inputs  Base0'!$F$168)+'CF+EERR  Base0'!DB118,0)</f>
        <v>0</v>
      </c>
      <c r="DD118" s="89">
        <f>IFERROR((DC114/DC$353*'Inputs  Base0'!$F$168)+'CF+EERR  Base0'!DC118,0)</f>
        <v>0</v>
      </c>
      <c r="DE118" s="89">
        <f>IFERROR((DD114/DD$353*'Inputs  Base0'!$F$168)+'CF+EERR  Base0'!DD118,0)</f>
        <v>0</v>
      </c>
      <c r="DF118" s="89">
        <f>IFERROR((DE114/DE$353*'Inputs  Base0'!$F$168)+'CF+EERR  Base0'!DE118,0)</f>
        <v>0</v>
      </c>
      <c r="DG118" s="89">
        <f>IFERROR((DF114/DF$353*'Inputs  Base0'!$F$168)+'CF+EERR  Base0'!DF118,0)</f>
        <v>0</v>
      </c>
      <c r="DH118" s="89">
        <f>IFERROR((DG114/DG$353*'Inputs  Base0'!$F$168)+'CF+EERR  Base0'!DG118,0)</f>
        <v>0</v>
      </c>
      <c r="DI118" s="89">
        <f>IFERROR((DH114/DH$353*'Inputs  Base0'!$F$168)+'CF+EERR  Base0'!DH118,0)</f>
        <v>0</v>
      </c>
      <c r="DJ118" s="89">
        <f>IFERROR((DI114/DI$353*'Inputs  Base0'!$F$168)+'CF+EERR  Base0'!DI118,0)</f>
        <v>0</v>
      </c>
      <c r="DK118" s="89">
        <f>IFERROR((DJ114/DJ$353*'Inputs  Base0'!$F$168)+'CF+EERR  Base0'!DJ118,0)</f>
        <v>0</v>
      </c>
      <c r="DL118" s="89">
        <f>IFERROR((DK114/DK$353*'Inputs  Base0'!$F$168)+'CF+EERR  Base0'!DK118,0)</f>
        <v>0</v>
      </c>
      <c r="DM118" s="89">
        <f>IFERROR((DL114/DL$353*'Inputs  Base0'!$F$168)+'CF+EERR  Base0'!DL118,0)</f>
        <v>0</v>
      </c>
      <c r="DN118" s="89">
        <f>IFERROR((DM114/DM$353*'Inputs  Base0'!$F$168)+'CF+EERR  Base0'!DM118,0)</f>
        <v>0</v>
      </c>
      <c r="DO118" s="89">
        <f>IFERROR((DN114/DN$353*'Inputs  Base0'!$F$168)+'CF+EERR  Base0'!DN118,0)</f>
        <v>0</v>
      </c>
      <c r="DP118" s="89">
        <f>IFERROR((DO114/DO$353*'Inputs  Base0'!$F$168)+'CF+EERR  Base0'!DO118,0)</f>
        <v>0</v>
      </c>
    </row>
    <row r="119" spans="1:120" s="189" customFormat="1" ht="14.25" hidden="1" outlineLevel="2">
      <c r="B119" s="190" t="str">
        <f>CONCATENATE('Inputs  Base0'!$A$364,'Inputs  Base0'!$B$125)</f>
        <v>unidades entregadas - Cocheras PLAN 20/55+15/10</v>
      </c>
      <c r="C119" s="88">
        <f t="shared" si="40"/>
        <v>46.666666666666664</v>
      </c>
      <c r="D119" s="191"/>
      <c r="E119" s="191"/>
      <c r="F119" s="191"/>
      <c r="G119" s="191"/>
      <c r="H119" s="191"/>
      <c r="I119" s="191"/>
      <c r="J119" s="191"/>
      <c r="K119" s="191"/>
      <c r="L119" s="191"/>
      <c r="M119" s="191"/>
      <c r="N119" s="191"/>
      <c r="O119" s="191"/>
      <c r="P119" s="191"/>
      <c r="Q119" s="191"/>
      <c r="R119" s="191"/>
      <c r="S119" s="191"/>
      <c r="T119" s="191"/>
      <c r="U119" s="191"/>
      <c r="V119" s="191"/>
      <c r="W119" s="191"/>
      <c r="X119" s="191"/>
      <c r="Y119" s="191"/>
      <c r="Z119" s="191"/>
      <c r="AA119" s="191"/>
      <c r="AB119" s="191"/>
      <c r="AC119" s="89">
        <f>+IF(AC$2='Inputs  Base0'!$J$194,'Inputs  Base0'!$G$125,0)</f>
        <v>0</v>
      </c>
      <c r="AD119" s="89">
        <f>+IF(AD$2='Inputs  Base0'!$J$194,'Inputs  Base0'!$G$125,0)</f>
        <v>0</v>
      </c>
      <c r="AE119" s="89">
        <f>+IF(AE$2='Inputs  Base0'!$J$194,'Inputs  Base0'!$G$125,0)</f>
        <v>0</v>
      </c>
      <c r="AF119" s="89">
        <f>+IF(AF$2='Inputs  Base0'!$J$194,'Inputs  Base0'!$G$125,0)</f>
        <v>0</v>
      </c>
      <c r="AG119" s="89">
        <f>+IF(AG$2='Inputs  Base0'!$J$194,'Inputs  Base0'!$G$125,0)</f>
        <v>0</v>
      </c>
      <c r="AH119" s="89">
        <f>+IF(AH$2='Inputs  Base0'!$J$194,'Inputs  Base0'!$G$125,0)</f>
        <v>0</v>
      </c>
      <c r="AI119" s="89">
        <f>+IF(AI$2='Inputs  Base0'!$J$194,'Inputs  Base0'!$G$125,0)</f>
        <v>0</v>
      </c>
      <c r="AJ119" s="89">
        <f>+IF(AJ$2='Inputs  Base0'!$J$194,'Inputs  Base0'!$G$125,0)</f>
        <v>0</v>
      </c>
      <c r="AK119" s="89">
        <f>+IF(AK$2='Inputs  Base0'!$J$194,'Inputs  Base0'!$G$125,0)</f>
        <v>0</v>
      </c>
      <c r="AL119" s="89">
        <f>+IF(AL$2='Inputs  Base0'!$J$194,'Inputs  Base0'!$G$125,0)</f>
        <v>0</v>
      </c>
      <c r="AM119" s="89">
        <f>+IF(AM$2='Inputs  Base0'!$J$194,'Inputs  Base0'!$G$125,0)</f>
        <v>0</v>
      </c>
      <c r="AN119" s="89">
        <f>+IF(AN$2='Inputs  Base0'!$J$194,'Inputs  Base0'!$G$125,0)</f>
        <v>0</v>
      </c>
      <c r="AO119" s="89">
        <f>+IF(AO$2='Inputs  Base0'!$J$194,'Inputs  Base0'!$G$125,0)</f>
        <v>0</v>
      </c>
      <c r="AP119" s="89">
        <f>+IF(AP$2='Inputs  Base0'!$J$194,'Inputs  Base0'!$G$125,0)</f>
        <v>0</v>
      </c>
      <c r="AQ119" s="89">
        <f>+IF(AQ$2='Inputs  Base0'!$J$194,'Inputs  Base0'!$G$125,0)</f>
        <v>0</v>
      </c>
      <c r="AR119" s="89">
        <f>+IF(AR$2='Inputs  Base0'!$J$194,'Inputs  Base0'!$G$125,0)</f>
        <v>0</v>
      </c>
      <c r="AS119" s="89">
        <f>+IF(AS$2='Inputs  Base0'!$J$194,'Inputs  Base0'!$G$125,0)</f>
        <v>0</v>
      </c>
      <c r="AT119" s="89">
        <f>+IF(AT$2='Inputs  Base0'!$J$194,'Inputs  Base0'!$G$125,0)</f>
        <v>0</v>
      </c>
      <c r="AU119" s="89">
        <f>+IF(AU$2='Inputs  Base0'!$J$194,'Inputs  Base0'!$G$125,0)</f>
        <v>0</v>
      </c>
      <c r="AV119" s="89">
        <f>+IF(AV$2='Inputs  Base0'!$J$194,'Inputs  Base0'!$G$125,0)</f>
        <v>0</v>
      </c>
      <c r="AW119" s="89">
        <f>+IF(AW$2='Inputs  Base0'!$J$194,'Inputs  Base0'!$G$125,0)</f>
        <v>0</v>
      </c>
      <c r="AX119" s="89">
        <f>+IF(AX$2='Inputs  Base0'!$J$194,'Inputs  Base0'!$G$125,0)</f>
        <v>0</v>
      </c>
      <c r="AY119" s="89">
        <f>+IF(AY$2='Inputs  Base0'!$J$194,'Inputs  Base0'!$G$125,0)</f>
        <v>0</v>
      </c>
      <c r="AZ119" s="89">
        <f>+IF(AZ$2='Inputs  Base0'!$J$194,'Inputs  Base0'!$G$125,0)</f>
        <v>0</v>
      </c>
      <c r="BA119" s="89">
        <f>+IF(BA$2='Inputs  Base0'!$J$194,'Inputs  Base0'!$G$125,0)</f>
        <v>0</v>
      </c>
      <c r="BB119" s="89">
        <f>+IF(BB$2='Inputs  Base0'!$J$194,'Inputs  Base0'!$G$125,0)</f>
        <v>0</v>
      </c>
      <c r="BC119" s="89">
        <f>+IF(BC$2='Inputs  Base0'!$J$194,'Inputs  Base0'!$G$125,0)</f>
        <v>0</v>
      </c>
      <c r="BD119" s="89">
        <f>+IF(BD$2='Inputs  Base0'!$J$194,'Inputs  Base0'!$G$125,0)</f>
        <v>0</v>
      </c>
      <c r="BE119" s="89">
        <f>+IF(BE$2='Inputs  Base0'!$J$194,'Inputs  Base0'!$G$125,0)</f>
        <v>0</v>
      </c>
      <c r="BF119" s="89">
        <f>+IF(BF$2='Inputs  Base0'!$J$194,'Inputs  Base0'!$G$125,0)</f>
        <v>0</v>
      </c>
      <c r="BG119" s="89">
        <f>+IF(BG$2='Inputs  Base0'!$J$194,'Inputs  Base0'!$G$125,0)</f>
        <v>0</v>
      </c>
      <c r="BH119" s="89">
        <f>+IF(BH$2='Inputs  Base0'!$J$194,'Inputs  Base0'!$G$125,0)</f>
        <v>0</v>
      </c>
      <c r="BI119" s="89">
        <f>+IF(BI$2='Inputs  Base0'!$J$194,'Inputs  Base0'!$G$125,0)</f>
        <v>0</v>
      </c>
      <c r="BJ119" s="89">
        <f>+IF(BJ$2='Inputs  Base0'!$J$194,'Inputs  Base0'!$G$125,0)</f>
        <v>0</v>
      </c>
      <c r="BK119" s="89">
        <f>+IF(BK$2='Inputs  Base0'!$J$194,'Inputs  Base0'!$G$125,0)</f>
        <v>0</v>
      </c>
      <c r="BL119" s="89">
        <f>+IF(BL$2='Inputs  Base0'!$J$194,'Inputs  Base0'!$G$125,0)</f>
        <v>0</v>
      </c>
      <c r="BM119" s="89">
        <f>+IF(BM$2='Inputs  Base0'!$J$194,'Inputs  Base0'!$G$125,0)</f>
        <v>46.666666666666664</v>
      </c>
      <c r="BN119" s="89">
        <f>+IF(BN$2='Inputs  Base0'!$J$194,'Inputs  Base0'!$G$125,0)</f>
        <v>0</v>
      </c>
      <c r="BO119" s="89">
        <f>+IF(BO$2='Inputs  Base0'!$J$194,'Inputs  Base0'!$G$125,0)</f>
        <v>0</v>
      </c>
      <c r="BP119" s="89">
        <f>+IF(BP$2='Inputs  Base0'!$J$194,'Inputs  Base0'!$G$125,0)</f>
        <v>0</v>
      </c>
      <c r="BQ119" s="89">
        <f>+IF(BQ$2='Inputs  Base0'!$J$194,'Inputs  Base0'!$G$125,0)</f>
        <v>0</v>
      </c>
      <c r="BR119" s="89">
        <f>+IF(BR$2='Inputs  Base0'!$J$194,'Inputs  Base0'!$G$125,0)</f>
        <v>0</v>
      </c>
      <c r="BS119" s="89">
        <f>+IF(BS$2='Inputs  Base0'!$J$194,'Inputs  Base0'!$G$125,0)</f>
        <v>0</v>
      </c>
      <c r="BT119" s="89">
        <f>+IF(BT$2='Inputs  Base0'!$J$194,'Inputs  Base0'!$G$125,0)</f>
        <v>0</v>
      </c>
      <c r="BU119" s="89">
        <f>+IF(BU$2='Inputs  Base0'!$J$194,'Inputs  Base0'!$G$125,0)</f>
        <v>0</v>
      </c>
      <c r="BV119" s="89">
        <f>+IF(BV$2='Inputs  Base0'!$J$194,'Inputs  Base0'!$G$125,0)</f>
        <v>0</v>
      </c>
      <c r="BW119" s="89">
        <f>+IF(BW$2='Inputs  Base0'!$J$194,'Inputs  Base0'!$G$125,0)</f>
        <v>0</v>
      </c>
      <c r="BX119" s="89">
        <f>+IF(BX$2='Inputs  Base0'!$J$194,'Inputs  Base0'!$G$125,0)</f>
        <v>0</v>
      </c>
      <c r="BY119" s="89">
        <f>+IF(BY$2='Inputs  Base0'!$J$194,'Inputs  Base0'!$G$125,0)</f>
        <v>0</v>
      </c>
      <c r="BZ119" s="89">
        <f>+IF(BZ$2='Inputs  Base0'!$J$194,'Inputs  Base0'!$G$125,0)</f>
        <v>0</v>
      </c>
      <c r="CA119" s="89">
        <f>+IF(CA$2='Inputs  Base0'!$J$194,'Inputs  Base0'!$G$125,0)</f>
        <v>0</v>
      </c>
      <c r="CB119" s="89">
        <f>+IF(CB$2='Inputs  Base0'!$J$194,'Inputs  Base0'!$G$125,0)</f>
        <v>0</v>
      </c>
      <c r="CC119" s="89">
        <f>+IF(CC$2='Inputs  Base0'!$J$194,'Inputs  Base0'!$G$125,0)</f>
        <v>0</v>
      </c>
      <c r="CD119" s="89">
        <f>+IF(CD$2='Inputs  Base0'!$J$194,'Inputs  Base0'!$G$125,0)</f>
        <v>0</v>
      </c>
      <c r="CE119" s="89">
        <f>+IF(CE$2='Inputs  Base0'!$J$194,'Inputs  Base0'!$G$125,0)</f>
        <v>0</v>
      </c>
      <c r="CF119" s="89">
        <f>+IF(CF$2='Inputs  Base0'!$J$194,'Inputs  Base0'!$G$125,0)</f>
        <v>0</v>
      </c>
      <c r="CG119" s="89">
        <f>+IF(CG$2='Inputs  Base0'!$J$194,'Inputs  Base0'!$G$125,0)</f>
        <v>0</v>
      </c>
      <c r="CH119" s="89">
        <f>+IF(CH$2='Inputs  Base0'!$J$194,'Inputs  Base0'!$G$125,0)</f>
        <v>0</v>
      </c>
      <c r="CI119" s="89">
        <f>+IF(CI$2='Inputs  Base0'!$J$194,'Inputs  Base0'!$G$125,0)</f>
        <v>0</v>
      </c>
      <c r="CJ119" s="89">
        <f>+IF(CJ$2='Inputs  Base0'!$J$194,'Inputs  Base0'!$G$125,0)</f>
        <v>0</v>
      </c>
      <c r="CK119" s="89">
        <f>+IF(CK$2='Inputs  Base0'!$J$194,'Inputs  Base0'!$G$125,0)</f>
        <v>0</v>
      </c>
      <c r="CL119" s="89">
        <f>+IF(CL$2='Inputs  Base0'!$J$194,'Inputs  Base0'!$G$125,0)</f>
        <v>0</v>
      </c>
      <c r="CM119" s="89">
        <f>+IF(CM$2='Inputs  Base0'!$J$194,'Inputs  Base0'!$G$125,0)</f>
        <v>0</v>
      </c>
      <c r="CN119" s="89">
        <f>+IF(CN$2='Inputs  Base0'!$J$194,'Inputs  Base0'!$G$125,0)</f>
        <v>0</v>
      </c>
      <c r="CO119" s="89">
        <f>+IF(CO$2='Inputs  Base0'!$J$194,'Inputs  Base0'!$G$125,0)</f>
        <v>0</v>
      </c>
      <c r="CP119" s="89">
        <f>+IF(CP$2='Inputs  Base0'!$J$194,'Inputs  Base0'!$G$125,0)</f>
        <v>0</v>
      </c>
      <c r="CQ119" s="89">
        <f>+IF(CQ$2='Inputs  Base0'!$J$194,'Inputs  Base0'!$G$125,0)</f>
        <v>0</v>
      </c>
      <c r="CR119" s="89">
        <f>+IF(CR$2='Inputs  Base0'!$J$194,'Inputs  Base0'!$G$125,0)</f>
        <v>0</v>
      </c>
      <c r="CS119" s="89">
        <f>+IF(CS$2='Inputs  Base0'!$J$194,'Inputs  Base0'!$G$125,0)</f>
        <v>0</v>
      </c>
      <c r="CT119" s="89">
        <f>+IF(CT$2='Inputs  Base0'!$J$194,'Inputs  Base0'!$G$125,0)</f>
        <v>0</v>
      </c>
      <c r="CU119" s="89">
        <f>+IF(CU$2='Inputs  Base0'!$J$194,'Inputs  Base0'!$G$125,0)</f>
        <v>0</v>
      </c>
      <c r="CV119" s="89">
        <f>+IF(CV$2='Inputs  Base0'!$J$194,'Inputs  Base0'!$G$125,0)</f>
        <v>0</v>
      </c>
      <c r="CW119" s="89">
        <f>+IF(CW$2='Inputs  Base0'!$J$194,'Inputs  Base0'!$G$125,0)</f>
        <v>0</v>
      </c>
      <c r="CX119" s="89">
        <f>+IF(CX$2='Inputs  Base0'!$J$194,'Inputs  Base0'!$G$125,0)</f>
        <v>0</v>
      </c>
      <c r="CY119" s="89">
        <f>+IF(CY$2='Inputs  Base0'!$J$194,'Inputs  Base0'!$G$125,0)</f>
        <v>0</v>
      </c>
      <c r="CZ119" s="89">
        <f>+IF(CZ$2='Inputs  Base0'!$J$194,'Inputs  Base0'!$G$125,0)</f>
        <v>0</v>
      </c>
      <c r="DA119" s="89">
        <f>+IF(DA$2='Inputs  Base0'!$J$194,'Inputs  Base0'!$G$125,0)</f>
        <v>0</v>
      </c>
      <c r="DB119" s="89">
        <f>+IF(DB$2='Inputs  Base0'!$J$194,'Inputs  Base0'!$G$125,0)</f>
        <v>0</v>
      </c>
      <c r="DC119" s="89">
        <f>+IF(DC$2='Inputs  Base0'!$J$194,'Inputs  Base0'!$G$125,0)</f>
        <v>0</v>
      </c>
      <c r="DD119" s="89">
        <f>+IF(DD$2='Inputs  Base0'!$J$194,'Inputs  Base0'!$G$125,0)</f>
        <v>0</v>
      </c>
      <c r="DE119" s="89">
        <f>+IF(DE$2='Inputs  Base0'!$J$194,'Inputs  Base0'!$G$125,0)</f>
        <v>0</v>
      </c>
      <c r="DF119" s="89">
        <f>+IF(DF$2='Inputs  Base0'!$J$194,'Inputs  Base0'!$G$125,0)</f>
        <v>0</v>
      </c>
      <c r="DG119" s="89">
        <f>+IF(DG$2='Inputs  Base0'!$J$194,'Inputs  Base0'!$G$125,0)</f>
        <v>0</v>
      </c>
      <c r="DH119" s="89">
        <f>+IF(DH$2='Inputs  Base0'!$J$194,'Inputs  Base0'!$G$125,0)</f>
        <v>0</v>
      </c>
      <c r="DI119" s="89">
        <f>+IF(DI$2='Inputs  Base0'!$J$194,'Inputs  Base0'!$G$125,0)</f>
        <v>0</v>
      </c>
      <c r="DJ119" s="89">
        <f>+IF(DJ$2='Inputs  Base0'!$J$194,'Inputs  Base0'!$G$125,0)</f>
        <v>0</v>
      </c>
      <c r="DK119" s="89">
        <f>+IF(DK$2='Inputs  Base0'!$J$194,'Inputs  Base0'!$G$125,0)</f>
        <v>0</v>
      </c>
      <c r="DL119" s="89">
        <f>+IF(DL$2='Inputs  Base0'!$J$194,'Inputs  Base0'!$G$125,0)</f>
        <v>0</v>
      </c>
      <c r="DM119" s="89">
        <f>+IF(DM$2='Inputs  Base0'!$J$194,'Inputs  Base0'!$G$125,0)</f>
        <v>0</v>
      </c>
      <c r="DN119" s="89">
        <f>+IF(DN$2='Inputs  Base0'!$J$194,'Inputs  Base0'!$G$125,0)</f>
        <v>0</v>
      </c>
      <c r="DO119" s="89">
        <f>+IF(DO$2='Inputs  Base0'!$J$194,'Inputs  Base0'!$G$125,0)</f>
        <v>0</v>
      </c>
      <c r="DP119" s="89">
        <f>+IF(DP$2='Inputs  Base0'!$J$194,'Inputs  Base0'!$G$125,0)</f>
        <v>0</v>
      </c>
    </row>
    <row r="120" spans="1:120" s="189" customFormat="1" ht="14.25" hidden="1" outlineLevel="2">
      <c r="B120" s="190" t="str">
        <f>CONCATENATE('Inputs  Base0'!$A$365,'Inputs  Base0'!$B$125)</f>
        <v>m2 entregados - Cocheras PLAN 20/55+15/10</v>
      </c>
      <c r="C120" s="88">
        <f t="shared" si="40"/>
        <v>338.33333333333331</v>
      </c>
      <c r="D120" s="191"/>
      <c r="E120" s="191"/>
      <c r="F120" s="191"/>
      <c r="G120" s="191"/>
      <c r="H120" s="191"/>
      <c r="I120" s="191"/>
      <c r="J120" s="191"/>
      <c r="K120" s="191"/>
      <c r="L120" s="191"/>
      <c r="M120" s="191"/>
      <c r="N120" s="191"/>
      <c r="O120" s="191"/>
      <c r="P120" s="191"/>
      <c r="Q120" s="191"/>
      <c r="R120" s="191"/>
      <c r="S120" s="191"/>
      <c r="T120" s="191"/>
      <c r="U120" s="191"/>
      <c r="V120" s="191"/>
      <c r="W120" s="191"/>
      <c r="X120" s="191"/>
      <c r="Y120" s="191"/>
      <c r="Z120" s="191"/>
      <c r="AA120" s="191"/>
      <c r="AB120" s="191"/>
      <c r="AC120" s="89">
        <f>+IF(AC$2='Inputs  Base0'!$J$194,'Inputs  Base0'!$H$125,0)</f>
        <v>0</v>
      </c>
      <c r="AD120" s="89">
        <f>+IF(AD$2='Inputs  Base0'!$J$194,'Inputs  Base0'!$H$125,0)</f>
        <v>0</v>
      </c>
      <c r="AE120" s="89">
        <f>+IF(AE$2='Inputs  Base0'!$J$194,'Inputs  Base0'!$H$125,0)</f>
        <v>0</v>
      </c>
      <c r="AF120" s="89">
        <f>+IF(AF$2='Inputs  Base0'!$J$194,'Inputs  Base0'!$H$125,0)</f>
        <v>0</v>
      </c>
      <c r="AG120" s="89">
        <f>+IF(AG$2='Inputs  Base0'!$J$194,'Inputs  Base0'!$H$125,0)</f>
        <v>0</v>
      </c>
      <c r="AH120" s="89">
        <f>+IF(AH$2='Inputs  Base0'!$J$194,'Inputs  Base0'!$H$125,0)</f>
        <v>0</v>
      </c>
      <c r="AI120" s="89">
        <f>+IF(AI$2='Inputs  Base0'!$J$194,'Inputs  Base0'!$H$125,0)</f>
        <v>0</v>
      </c>
      <c r="AJ120" s="89">
        <f>+IF(AJ$2='Inputs  Base0'!$J$194,'Inputs  Base0'!$H$125,0)</f>
        <v>0</v>
      </c>
      <c r="AK120" s="89">
        <f>+IF(AK$2='Inputs  Base0'!$J$194,'Inputs  Base0'!$H$125,0)</f>
        <v>0</v>
      </c>
      <c r="AL120" s="89">
        <f>+IF(AL$2='Inputs  Base0'!$J$194,'Inputs  Base0'!$H$125,0)</f>
        <v>0</v>
      </c>
      <c r="AM120" s="89">
        <f>+IF(AM$2='Inputs  Base0'!$J$194,'Inputs  Base0'!$H$125,0)</f>
        <v>0</v>
      </c>
      <c r="AN120" s="89">
        <f>+IF(AN$2='Inputs  Base0'!$J$194,'Inputs  Base0'!$H$125,0)</f>
        <v>0</v>
      </c>
      <c r="AO120" s="89">
        <f>+IF(AO$2='Inputs  Base0'!$J$194,'Inputs  Base0'!$H$125,0)</f>
        <v>0</v>
      </c>
      <c r="AP120" s="89">
        <f>+IF(AP$2='Inputs  Base0'!$J$194,'Inputs  Base0'!$H$125,0)</f>
        <v>0</v>
      </c>
      <c r="AQ120" s="89">
        <f>+IF(AQ$2='Inputs  Base0'!$J$194,'Inputs  Base0'!$H$125,0)</f>
        <v>0</v>
      </c>
      <c r="AR120" s="89">
        <f>+IF(AR$2='Inputs  Base0'!$J$194,'Inputs  Base0'!$H$125,0)</f>
        <v>0</v>
      </c>
      <c r="AS120" s="89">
        <f>+IF(AS$2='Inputs  Base0'!$J$194,'Inputs  Base0'!$H$125,0)</f>
        <v>0</v>
      </c>
      <c r="AT120" s="89">
        <f>+IF(AT$2='Inputs  Base0'!$J$194,'Inputs  Base0'!$H$125,0)</f>
        <v>0</v>
      </c>
      <c r="AU120" s="89">
        <f>+IF(AU$2='Inputs  Base0'!$J$194,'Inputs  Base0'!$H$125,0)</f>
        <v>0</v>
      </c>
      <c r="AV120" s="89">
        <f>+IF(AV$2='Inputs  Base0'!$J$194,'Inputs  Base0'!$H$125,0)</f>
        <v>0</v>
      </c>
      <c r="AW120" s="89">
        <f>+IF(AW$2='Inputs  Base0'!$J$194,'Inputs  Base0'!$H$125,0)</f>
        <v>0</v>
      </c>
      <c r="AX120" s="89">
        <f>+IF(AX$2='Inputs  Base0'!$J$194,'Inputs  Base0'!$H$125,0)</f>
        <v>0</v>
      </c>
      <c r="AY120" s="89">
        <f>+IF(AY$2='Inputs  Base0'!$J$194,'Inputs  Base0'!$H$125,0)</f>
        <v>0</v>
      </c>
      <c r="AZ120" s="89">
        <f>+IF(AZ$2='Inputs  Base0'!$J$194,'Inputs  Base0'!$H$125,0)</f>
        <v>0</v>
      </c>
      <c r="BA120" s="89">
        <f>+IF(BA$2='Inputs  Base0'!$J$194,'Inputs  Base0'!$H$125,0)</f>
        <v>0</v>
      </c>
      <c r="BB120" s="89">
        <f>+IF(BB$2='Inputs  Base0'!$J$194,'Inputs  Base0'!$H$125,0)</f>
        <v>0</v>
      </c>
      <c r="BC120" s="89">
        <f>+IF(BC$2='Inputs  Base0'!$J$194,'Inputs  Base0'!$H$125,0)</f>
        <v>0</v>
      </c>
      <c r="BD120" s="89">
        <f>+IF(BD$2='Inputs  Base0'!$J$194,'Inputs  Base0'!$H$125,0)</f>
        <v>0</v>
      </c>
      <c r="BE120" s="89">
        <f>+IF(BE$2='Inputs  Base0'!$J$194,'Inputs  Base0'!$H$125,0)</f>
        <v>0</v>
      </c>
      <c r="BF120" s="89">
        <f>+IF(BF$2='Inputs  Base0'!$J$194,'Inputs  Base0'!$H$125,0)</f>
        <v>0</v>
      </c>
      <c r="BG120" s="89">
        <f>+IF(BG$2='Inputs  Base0'!$J$194,'Inputs  Base0'!$H$125,0)</f>
        <v>0</v>
      </c>
      <c r="BH120" s="89">
        <f>+IF(BH$2='Inputs  Base0'!$J$194,'Inputs  Base0'!$H$125,0)</f>
        <v>0</v>
      </c>
      <c r="BI120" s="89">
        <f>+IF(BI$2='Inputs  Base0'!$J$194,'Inputs  Base0'!$H$125,0)</f>
        <v>0</v>
      </c>
      <c r="BJ120" s="89">
        <f>+IF(BJ$2='Inputs  Base0'!$J$194,'Inputs  Base0'!$H$125,0)</f>
        <v>0</v>
      </c>
      <c r="BK120" s="89">
        <f>+IF(BK$2='Inputs  Base0'!$J$194,'Inputs  Base0'!$H$125,0)</f>
        <v>0</v>
      </c>
      <c r="BL120" s="89">
        <f>+IF(BL$2='Inputs  Base0'!$J$194,'Inputs  Base0'!$H$125,0)</f>
        <v>0</v>
      </c>
      <c r="BM120" s="89">
        <f>+IF(BM$2='Inputs  Base0'!$J$194,'Inputs  Base0'!$H$125,0)</f>
        <v>338.33333333333331</v>
      </c>
      <c r="BN120" s="89">
        <f>+IF(BN$2='Inputs  Base0'!$J$194,'Inputs  Base0'!$H$125,0)</f>
        <v>0</v>
      </c>
      <c r="BO120" s="89">
        <f>+IF(BO$2='Inputs  Base0'!$J$194,'Inputs  Base0'!$H$125,0)</f>
        <v>0</v>
      </c>
      <c r="BP120" s="89">
        <f>+IF(BP$2='Inputs  Base0'!$J$194,'Inputs  Base0'!$H$125,0)</f>
        <v>0</v>
      </c>
      <c r="BQ120" s="89">
        <f>+IF(BQ$2='Inputs  Base0'!$J$194,'Inputs  Base0'!$H$125,0)</f>
        <v>0</v>
      </c>
      <c r="BR120" s="89">
        <f>+IF(BR$2='Inputs  Base0'!$J$194,'Inputs  Base0'!$H$125,0)</f>
        <v>0</v>
      </c>
      <c r="BS120" s="89">
        <f>+IF(BS$2='Inputs  Base0'!$J$194,'Inputs  Base0'!$H$125,0)</f>
        <v>0</v>
      </c>
      <c r="BT120" s="89">
        <f>+IF(BT$2='Inputs  Base0'!$J$194,'Inputs  Base0'!$H$125,0)</f>
        <v>0</v>
      </c>
      <c r="BU120" s="89">
        <f>+IF(BU$2='Inputs  Base0'!$J$194,'Inputs  Base0'!$H$125,0)</f>
        <v>0</v>
      </c>
      <c r="BV120" s="89">
        <f>+IF(BV$2='Inputs  Base0'!$J$194,'Inputs  Base0'!$H$125,0)</f>
        <v>0</v>
      </c>
      <c r="BW120" s="89">
        <f>+IF(BW$2='Inputs  Base0'!$J$194,'Inputs  Base0'!$H$125,0)</f>
        <v>0</v>
      </c>
      <c r="BX120" s="89">
        <f>+IF(BX$2='Inputs  Base0'!$J$194,'Inputs  Base0'!$H$125,0)</f>
        <v>0</v>
      </c>
      <c r="BY120" s="89">
        <f>+IF(BY$2='Inputs  Base0'!$J$194,'Inputs  Base0'!$H$125,0)</f>
        <v>0</v>
      </c>
      <c r="BZ120" s="89">
        <f>+IF(BZ$2='Inputs  Base0'!$J$194,'Inputs  Base0'!$H$125,0)</f>
        <v>0</v>
      </c>
      <c r="CA120" s="89">
        <f>+IF(CA$2='Inputs  Base0'!$J$194,'Inputs  Base0'!$H$125,0)</f>
        <v>0</v>
      </c>
      <c r="CB120" s="89">
        <f>+IF(CB$2='Inputs  Base0'!$J$194,'Inputs  Base0'!$H$125,0)</f>
        <v>0</v>
      </c>
      <c r="CC120" s="89">
        <f>+IF(CC$2='Inputs  Base0'!$J$194,'Inputs  Base0'!$H$125,0)</f>
        <v>0</v>
      </c>
      <c r="CD120" s="89">
        <f>+IF(CD$2='Inputs  Base0'!$J$194,'Inputs  Base0'!$H$125,0)</f>
        <v>0</v>
      </c>
      <c r="CE120" s="89">
        <f>+IF(CE$2='Inputs  Base0'!$J$194,'Inputs  Base0'!$H$125,0)</f>
        <v>0</v>
      </c>
      <c r="CF120" s="89">
        <f>+IF(CF$2='Inputs  Base0'!$J$194,'Inputs  Base0'!$H$125,0)</f>
        <v>0</v>
      </c>
      <c r="CG120" s="89">
        <f>+IF(CG$2='Inputs  Base0'!$J$194,'Inputs  Base0'!$H$125,0)</f>
        <v>0</v>
      </c>
      <c r="CH120" s="89">
        <f>+IF(CH$2='Inputs  Base0'!$J$194,'Inputs  Base0'!$H$125,0)</f>
        <v>0</v>
      </c>
      <c r="CI120" s="89">
        <f>+IF(CI$2='Inputs  Base0'!$J$194,'Inputs  Base0'!$H$125,0)</f>
        <v>0</v>
      </c>
      <c r="CJ120" s="89">
        <f>+IF(CJ$2='Inputs  Base0'!$J$194,'Inputs  Base0'!$H$125,0)</f>
        <v>0</v>
      </c>
      <c r="CK120" s="89">
        <f>+IF(CK$2='Inputs  Base0'!$J$194,'Inputs  Base0'!$H$125,0)</f>
        <v>0</v>
      </c>
      <c r="CL120" s="89">
        <f>+IF(CL$2='Inputs  Base0'!$J$194,'Inputs  Base0'!$H$125,0)</f>
        <v>0</v>
      </c>
      <c r="CM120" s="89">
        <f>+IF(CM$2='Inputs  Base0'!$J$194,'Inputs  Base0'!$H$125,0)</f>
        <v>0</v>
      </c>
      <c r="CN120" s="89">
        <f>+IF(CN$2='Inputs  Base0'!$J$194,'Inputs  Base0'!$H$125,0)</f>
        <v>0</v>
      </c>
      <c r="CO120" s="89">
        <f>+IF(CO$2='Inputs  Base0'!$J$194,'Inputs  Base0'!$H$125,0)</f>
        <v>0</v>
      </c>
      <c r="CP120" s="89">
        <f>+IF(CP$2='Inputs  Base0'!$J$194,'Inputs  Base0'!$H$125,0)</f>
        <v>0</v>
      </c>
      <c r="CQ120" s="89">
        <f>+IF(CQ$2='Inputs  Base0'!$J$194,'Inputs  Base0'!$H$125,0)</f>
        <v>0</v>
      </c>
      <c r="CR120" s="89">
        <f>+IF(CR$2='Inputs  Base0'!$J$194,'Inputs  Base0'!$H$125,0)</f>
        <v>0</v>
      </c>
      <c r="CS120" s="89">
        <f>+IF(CS$2='Inputs  Base0'!$J$194,'Inputs  Base0'!$H$125,0)</f>
        <v>0</v>
      </c>
      <c r="CT120" s="89">
        <f>+IF(CT$2='Inputs  Base0'!$J$194,'Inputs  Base0'!$H$125,0)</f>
        <v>0</v>
      </c>
      <c r="CU120" s="89">
        <f>+IF(CU$2='Inputs  Base0'!$J$194,'Inputs  Base0'!$H$125,0)</f>
        <v>0</v>
      </c>
      <c r="CV120" s="89">
        <f>+IF(CV$2='Inputs  Base0'!$J$194,'Inputs  Base0'!$H$125,0)</f>
        <v>0</v>
      </c>
      <c r="CW120" s="89">
        <f>+IF(CW$2='Inputs  Base0'!$J$194,'Inputs  Base0'!$H$125,0)</f>
        <v>0</v>
      </c>
      <c r="CX120" s="89">
        <f>+IF(CX$2='Inputs  Base0'!$J$194,'Inputs  Base0'!$H$125,0)</f>
        <v>0</v>
      </c>
      <c r="CY120" s="89">
        <f>+IF(CY$2='Inputs  Base0'!$J$194,'Inputs  Base0'!$H$125,0)</f>
        <v>0</v>
      </c>
      <c r="CZ120" s="89">
        <f>+IF(CZ$2='Inputs  Base0'!$J$194,'Inputs  Base0'!$H$125,0)</f>
        <v>0</v>
      </c>
      <c r="DA120" s="89">
        <f>+IF(DA$2='Inputs  Base0'!$J$194,'Inputs  Base0'!$H$125,0)</f>
        <v>0</v>
      </c>
      <c r="DB120" s="89">
        <f>+IF(DB$2='Inputs  Base0'!$J$194,'Inputs  Base0'!$H$125,0)</f>
        <v>0</v>
      </c>
      <c r="DC120" s="89">
        <f>+IF(DC$2='Inputs  Base0'!$J$194,'Inputs  Base0'!$H$125,0)</f>
        <v>0</v>
      </c>
      <c r="DD120" s="89">
        <f>+IF(DD$2='Inputs  Base0'!$J$194,'Inputs  Base0'!$H$125,0)</f>
        <v>0</v>
      </c>
      <c r="DE120" s="89">
        <f>+IF(DE$2='Inputs  Base0'!$J$194,'Inputs  Base0'!$H$125,0)</f>
        <v>0</v>
      </c>
      <c r="DF120" s="89">
        <f>+IF(DF$2='Inputs  Base0'!$J$194,'Inputs  Base0'!$H$125,0)</f>
        <v>0</v>
      </c>
      <c r="DG120" s="89">
        <f>+IF(DG$2='Inputs  Base0'!$J$194,'Inputs  Base0'!$H$125,0)</f>
        <v>0</v>
      </c>
      <c r="DH120" s="89">
        <f>+IF(DH$2='Inputs  Base0'!$J$194,'Inputs  Base0'!$H$125,0)</f>
        <v>0</v>
      </c>
      <c r="DI120" s="89">
        <f>+IF(DI$2='Inputs  Base0'!$J$194,'Inputs  Base0'!$H$125,0)</f>
        <v>0</v>
      </c>
      <c r="DJ120" s="89">
        <f>+IF(DJ$2='Inputs  Base0'!$J$194,'Inputs  Base0'!$H$125,0)</f>
        <v>0</v>
      </c>
      <c r="DK120" s="89">
        <f>+IF(DK$2='Inputs  Base0'!$J$194,'Inputs  Base0'!$H$125,0)</f>
        <v>0</v>
      </c>
      <c r="DL120" s="89">
        <f>+IF(DL$2='Inputs  Base0'!$J$194,'Inputs  Base0'!$H$125,0)</f>
        <v>0</v>
      </c>
      <c r="DM120" s="89">
        <f>+IF(DM$2='Inputs  Base0'!$J$194,'Inputs  Base0'!$H$125,0)</f>
        <v>0</v>
      </c>
      <c r="DN120" s="89">
        <f>+IF(DN$2='Inputs  Base0'!$J$194,'Inputs  Base0'!$H$125,0)</f>
        <v>0</v>
      </c>
      <c r="DO120" s="89">
        <f>+IF(DO$2='Inputs  Base0'!$J$194,'Inputs  Base0'!$H$125,0)</f>
        <v>0</v>
      </c>
      <c r="DP120" s="89">
        <f>+IF(DP$2='Inputs  Base0'!$J$194,'Inputs  Base0'!$H$125,0)</f>
        <v>0</v>
      </c>
    </row>
    <row r="121" spans="1:120" s="189" customFormat="1" ht="14.25" hidden="1" outlineLevel="1">
      <c r="B121" s="190" t="str">
        <f>CONCATENATE('Inputs  Base0'!$A$366,'Inputs  Base0'!$B$125)</f>
        <v>posesión $ - Cocheras PLAN 20/55+15/10</v>
      </c>
      <c r="C121" s="88">
        <f t="shared" si="40"/>
        <v>5401433.4476908557</v>
      </c>
      <c r="D121" s="191"/>
      <c r="E121" s="191"/>
      <c r="F121" s="191"/>
      <c r="G121" s="191"/>
      <c r="H121" s="191"/>
      <c r="I121" s="191"/>
      <c r="J121" s="191"/>
      <c r="K121" s="191"/>
      <c r="L121" s="191"/>
      <c r="M121" s="191"/>
      <c r="N121" s="191"/>
      <c r="O121" s="191"/>
      <c r="P121" s="191"/>
      <c r="Q121" s="191"/>
      <c r="R121" s="191"/>
      <c r="S121" s="191"/>
      <c r="T121" s="191"/>
      <c r="U121" s="191"/>
      <c r="V121" s="191"/>
      <c r="W121" s="191"/>
      <c r="X121" s="191"/>
      <c r="Y121" s="191"/>
      <c r="Z121" s="191"/>
      <c r="AA121" s="191"/>
      <c r="AB121" s="191"/>
      <c r="AC121" s="89">
        <f>IF(AC119='Inputs  Base0'!$G$125,'CF+EERR  Base0'!$C114*'Inputs  Base0'!$F$171,0)</f>
        <v>0</v>
      </c>
      <c r="AD121" s="89">
        <f>IF(AD119='Inputs  Base0'!$G$125,'CF+EERR  Base0'!$C114*'Inputs  Base0'!$F$171,0)</f>
        <v>0</v>
      </c>
      <c r="AE121" s="89">
        <f>IF(AE119='Inputs  Base0'!$G$125,'CF+EERR  Base0'!$C114*'Inputs  Base0'!$F$171,0)</f>
        <v>0</v>
      </c>
      <c r="AF121" s="89">
        <f>IF(AF119='Inputs  Base0'!$G$125,'CF+EERR  Base0'!$C114*'Inputs  Base0'!$F$171,0)</f>
        <v>0</v>
      </c>
      <c r="AG121" s="89">
        <f>IF(AG119='Inputs  Base0'!$G$125,'CF+EERR  Base0'!$C114*'Inputs  Base0'!$F$171,0)</f>
        <v>0</v>
      </c>
      <c r="AH121" s="89">
        <f>IF(AH119='Inputs  Base0'!$G$125,'CF+EERR  Base0'!$C114*'Inputs  Base0'!$F$171,0)</f>
        <v>0</v>
      </c>
      <c r="AI121" s="89">
        <f>IF(AI119='Inputs  Base0'!$G$125,'CF+EERR  Base0'!$C114*'Inputs  Base0'!$F$171,0)</f>
        <v>0</v>
      </c>
      <c r="AJ121" s="89">
        <f>IF(AJ119='Inputs  Base0'!$G$125,'CF+EERR  Base0'!$C114*'Inputs  Base0'!$F$171,0)</f>
        <v>0</v>
      </c>
      <c r="AK121" s="89">
        <f>IF(AK119='Inputs  Base0'!$G$125,'CF+EERR  Base0'!$C114*'Inputs  Base0'!$F$171,0)</f>
        <v>0</v>
      </c>
      <c r="AL121" s="89">
        <f>IF(AL119='Inputs  Base0'!$G$125,'CF+EERR  Base0'!$C114*'Inputs  Base0'!$F$171,0)</f>
        <v>0</v>
      </c>
      <c r="AM121" s="89">
        <f>IF(AM119='Inputs  Base0'!$G$125,'CF+EERR  Base0'!$C114*'Inputs  Base0'!$F$171,0)</f>
        <v>0</v>
      </c>
      <c r="AN121" s="89">
        <f>IF(AN119='Inputs  Base0'!$G$125,'CF+EERR  Base0'!$C114*'Inputs  Base0'!$F$171,0)</f>
        <v>0</v>
      </c>
      <c r="AO121" s="89">
        <f>IF(AO119='Inputs  Base0'!$G$125,'CF+EERR  Base0'!$C114*'Inputs  Base0'!$F$171,0)</f>
        <v>0</v>
      </c>
      <c r="AP121" s="89">
        <f>IF(AP119='Inputs  Base0'!$G$125,'CF+EERR  Base0'!$C114*'Inputs  Base0'!$F$171,0)</f>
        <v>0</v>
      </c>
      <c r="AQ121" s="89">
        <f>IF(AQ119='Inputs  Base0'!$G$125,'CF+EERR  Base0'!$C114*'Inputs  Base0'!$F$171,0)</f>
        <v>0</v>
      </c>
      <c r="AR121" s="89">
        <f>IF(AR119='Inputs  Base0'!$G$125,'CF+EERR  Base0'!$C114*'Inputs  Base0'!$F$171,0)</f>
        <v>0</v>
      </c>
      <c r="AS121" s="89">
        <f>IF(AS119='Inputs  Base0'!$G$125,'CF+EERR  Base0'!$C114*'Inputs  Base0'!$F$171,0)</f>
        <v>0</v>
      </c>
      <c r="AT121" s="89">
        <f>IF(AT119='Inputs  Base0'!$G$125,'CF+EERR  Base0'!$C114*'Inputs  Base0'!$F$171,0)</f>
        <v>0</v>
      </c>
      <c r="AU121" s="89">
        <f>IF(AU119='Inputs  Base0'!$G$125,'CF+EERR  Base0'!$C114*'Inputs  Base0'!$F$171,0)</f>
        <v>0</v>
      </c>
      <c r="AV121" s="89">
        <f>IF(AV119='Inputs  Base0'!$G$125,'CF+EERR  Base0'!$C114*'Inputs  Base0'!$F$171,0)</f>
        <v>0</v>
      </c>
      <c r="AW121" s="89">
        <f>IF(AW119='Inputs  Base0'!$G$125,'CF+EERR  Base0'!$C114*'Inputs  Base0'!$F$171,0)</f>
        <v>0</v>
      </c>
      <c r="AX121" s="89">
        <f>IF(AX119='Inputs  Base0'!$G$125,'CF+EERR  Base0'!$C114*'Inputs  Base0'!$F$171,0)</f>
        <v>0</v>
      </c>
      <c r="AY121" s="89">
        <f>IF(AY119='Inputs  Base0'!$G$125,'CF+EERR  Base0'!$C114*'Inputs  Base0'!$F$171,0)</f>
        <v>0</v>
      </c>
      <c r="AZ121" s="89">
        <f>IF(AZ119='Inputs  Base0'!$G$125,'CF+EERR  Base0'!$C114*'Inputs  Base0'!$F$171,0)</f>
        <v>0</v>
      </c>
      <c r="BA121" s="89">
        <f>IF(BA119='Inputs  Base0'!$G$125,'CF+EERR  Base0'!$C114*'Inputs  Base0'!$F$171,0)</f>
        <v>0</v>
      </c>
      <c r="BB121" s="89">
        <f>IF(BB119='Inputs  Base0'!$G$125,'CF+EERR  Base0'!$C114*'Inputs  Base0'!$F$171,0)</f>
        <v>0</v>
      </c>
      <c r="BC121" s="89">
        <f>IF(BC119='Inputs  Base0'!$G$125,'CF+EERR  Base0'!$C114*'Inputs  Base0'!$F$171,0)</f>
        <v>0</v>
      </c>
      <c r="BD121" s="89">
        <f>IF(BD119='Inputs  Base0'!$G$125,'CF+EERR  Base0'!$C114*'Inputs  Base0'!$F$171,0)</f>
        <v>0</v>
      </c>
      <c r="BE121" s="89">
        <f>IF(BE119='Inputs  Base0'!$G$125,'CF+EERR  Base0'!$C114*'Inputs  Base0'!$F$171,0)</f>
        <v>0</v>
      </c>
      <c r="BF121" s="89">
        <f>IF(BF119='Inputs  Base0'!$G$125,'CF+EERR  Base0'!$C114*'Inputs  Base0'!$F$171,0)</f>
        <v>0</v>
      </c>
      <c r="BG121" s="89">
        <f>IF(BG119='Inputs  Base0'!$G$125,'CF+EERR  Base0'!$C114*'Inputs  Base0'!$F$171,0)</f>
        <v>0</v>
      </c>
      <c r="BH121" s="89">
        <f>IF(BH119='Inputs  Base0'!$G$125,'CF+EERR  Base0'!$C114*'Inputs  Base0'!$F$171,0)</f>
        <v>0</v>
      </c>
      <c r="BI121" s="89">
        <f>IF(BI119='Inputs  Base0'!$G$125,'CF+EERR  Base0'!$C114*'Inputs  Base0'!$F$171,0)</f>
        <v>0</v>
      </c>
      <c r="BJ121" s="89">
        <f>IF(BJ119='Inputs  Base0'!$G$125,'CF+EERR  Base0'!$C114*'Inputs  Base0'!$F$171,0)</f>
        <v>0</v>
      </c>
      <c r="BK121" s="89">
        <f>IF(BK119='Inputs  Base0'!$G$125,'CF+EERR  Base0'!$C114*'Inputs  Base0'!$F$171,0)</f>
        <v>0</v>
      </c>
      <c r="BL121" s="89">
        <f>IF(BL119='Inputs  Base0'!$G$125,'CF+EERR  Base0'!$C114*'Inputs  Base0'!$F$171,0)</f>
        <v>0</v>
      </c>
      <c r="BM121" s="89">
        <f>IF(BM119='Inputs  Base0'!$G$125,'CF+EERR  Base0'!$C114*'Inputs  Base0'!$F$171,0)</f>
        <v>5401433.4476908557</v>
      </c>
      <c r="BN121" s="89">
        <f>IF(BN119='Inputs  Base0'!$G$125,'CF+EERR  Base0'!$C114*'Inputs  Base0'!$F$171,0)</f>
        <v>0</v>
      </c>
      <c r="BO121" s="89">
        <f>IF(BO119='Inputs  Base0'!$G$125,'CF+EERR  Base0'!$C114*'Inputs  Base0'!$F$171,0)</f>
        <v>0</v>
      </c>
      <c r="BP121" s="89">
        <f>IF(BP119='Inputs  Base0'!$G$125,'CF+EERR  Base0'!$C114*'Inputs  Base0'!$F$171,0)</f>
        <v>0</v>
      </c>
      <c r="BQ121" s="89">
        <f>IF(BQ119='Inputs  Base0'!$G$125,'CF+EERR  Base0'!$C114*'Inputs  Base0'!$F$171,0)</f>
        <v>0</v>
      </c>
      <c r="BR121" s="89">
        <f>IF(BR119='Inputs  Base0'!$G$125,'CF+EERR  Base0'!$C114*'Inputs  Base0'!$F$171,0)</f>
        <v>0</v>
      </c>
      <c r="BS121" s="89">
        <f>IF(BS119='Inputs  Base0'!$G$125,'CF+EERR  Base0'!$C114*'Inputs  Base0'!$F$171,0)</f>
        <v>0</v>
      </c>
      <c r="BT121" s="89">
        <f>IF(BT119='Inputs  Base0'!$G$125,'CF+EERR  Base0'!$C114*'Inputs  Base0'!$F$171,0)</f>
        <v>0</v>
      </c>
      <c r="BU121" s="89">
        <f>IF(BU119='Inputs  Base0'!$G$125,'CF+EERR  Base0'!$C114*'Inputs  Base0'!$F$171,0)</f>
        <v>0</v>
      </c>
      <c r="BV121" s="89">
        <f>IF(BV119='Inputs  Base0'!$G$125,'CF+EERR  Base0'!$C114*'Inputs  Base0'!$F$171,0)</f>
        <v>0</v>
      </c>
      <c r="BW121" s="89">
        <f>IF(BW119='Inputs  Base0'!$G$125,'CF+EERR  Base0'!$C114*'Inputs  Base0'!$F$171,0)</f>
        <v>0</v>
      </c>
      <c r="BX121" s="89">
        <f>IF(BX119='Inputs  Base0'!$G$125,'CF+EERR  Base0'!$C114*'Inputs  Base0'!$F$171,0)</f>
        <v>0</v>
      </c>
      <c r="BY121" s="89">
        <f>IF(BY119='Inputs  Base0'!$G$125,'CF+EERR  Base0'!$C114*'Inputs  Base0'!$F$171,0)</f>
        <v>0</v>
      </c>
      <c r="BZ121" s="89">
        <f>IF(BZ119='Inputs  Base0'!$G$125,'CF+EERR  Base0'!$C114*'Inputs  Base0'!$F$171,0)</f>
        <v>0</v>
      </c>
      <c r="CA121" s="89">
        <f>IF(CA119='Inputs  Base0'!$G$125,'CF+EERR  Base0'!$C114*'Inputs  Base0'!$F$171,0)</f>
        <v>0</v>
      </c>
      <c r="CB121" s="89">
        <f>IF(CB119='Inputs  Base0'!$G$125,'CF+EERR  Base0'!$C114*'Inputs  Base0'!$F$171,0)</f>
        <v>0</v>
      </c>
      <c r="CC121" s="89">
        <f>IF(CC119='Inputs  Base0'!$G$125,'CF+EERR  Base0'!$C114*'Inputs  Base0'!$F$171,0)</f>
        <v>0</v>
      </c>
      <c r="CD121" s="89">
        <f>IF(CD119='Inputs  Base0'!$G$125,'CF+EERR  Base0'!$C114*'Inputs  Base0'!$F$171,0)</f>
        <v>0</v>
      </c>
      <c r="CE121" s="89">
        <f>IF(CE119='Inputs  Base0'!$G$125,'CF+EERR  Base0'!$C114*'Inputs  Base0'!$F$171,0)</f>
        <v>0</v>
      </c>
      <c r="CF121" s="89">
        <f>IF(CF119='Inputs  Base0'!$G$125,'CF+EERR  Base0'!$C114*'Inputs  Base0'!$F$171,0)</f>
        <v>0</v>
      </c>
      <c r="CG121" s="89">
        <f>IF(CG119='Inputs  Base0'!$G$125,'CF+EERR  Base0'!$C114*'Inputs  Base0'!$F$171,0)</f>
        <v>0</v>
      </c>
      <c r="CH121" s="89">
        <f>IF(CH119='Inputs  Base0'!$G$125,'CF+EERR  Base0'!$C114*'Inputs  Base0'!$F$171,0)</f>
        <v>0</v>
      </c>
      <c r="CI121" s="89">
        <f>IF(CI119='Inputs  Base0'!$G$125,'CF+EERR  Base0'!$C114*'Inputs  Base0'!$F$171,0)</f>
        <v>0</v>
      </c>
      <c r="CJ121" s="89">
        <f>IF(CJ119='Inputs  Base0'!$G$125,'CF+EERR  Base0'!$C114*'Inputs  Base0'!$F$171,0)</f>
        <v>0</v>
      </c>
      <c r="CK121" s="89">
        <f>IF(CK119='Inputs  Base0'!$G$125,'CF+EERR  Base0'!$C114*'Inputs  Base0'!$F$171,0)</f>
        <v>0</v>
      </c>
      <c r="CL121" s="89">
        <f>IF(CL119='Inputs  Base0'!$G$125,'CF+EERR  Base0'!$C114*'Inputs  Base0'!$F$171,0)</f>
        <v>0</v>
      </c>
      <c r="CM121" s="89">
        <f>IF(CM119='Inputs  Base0'!$G$125,'CF+EERR  Base0'!$C114*'Inputs  Base0'!$F$171,0)</f>
        <v>0</v>
      </c>
      <c r="CN121" s="89">
        <f>IF(CN119='Inputs  Base0'!$G$125,'CF+EERR  Base0'!$C114*'Inputs  Base0'!$F$171,0)</f>
        <v>0</v>
      </c>
      <c r="CO121" s="89">
        <f>IF(CO119='Inputs  Base0'!$G$125,'CF+EERR  Base0'!$C114*'Inputs  Base0'!$F$171,0)</f>
        <v>0</v>
      </c>
      <c r="CP121" s="89">
        <f>IF(CP119='Inputs  Base0'!$G$125,'CF+EERR  Base0'!$C114*'Inputs  Base0'!$F$171,0)</f>
        <v>0</v>
      </c>
      <c r="CQ121" s="89">
        <f>IF(CQ119='Inputs  Base0'!$G$125,'CF+EERR  Base0'!$C114*'Inputs  Base0'!$F$171,0)</f>
        <v>0</v>
      </c>
      <c r="CR121" s="89">
        <f>IF(CR119='Inputs  Base0'!$G$125,'CF+EERR  Base0'!$C114*'Inputs  Base0'!$F$171,0)</f>
        <v>0</v>
      </c>
      <c r="CS121" s="89">
        <f>IF(CS119='Inputs  Base0'!$G$125,'CF+EERR  Base0'!$C114*'Inputs  Base0'!$F$171,0)</f>
        <v>0</v>
      </c>
      <c r="CT121" s="89">
        <f>IF(CT119='Inputs  Base0'!$G$125,'CF+EERR  Base0'!$C114*'Inputs  Base0'!$F$171,0)</f>
        <v>0</v>
      </c>
      <c r="CU121" s="89">
        <f>IF(CU119='Inputs  Base0'!$G$125,'CF+EERR  Base0'!$C114*'Inputs  Base0'!$F$171,0)</f>
        <v>0</v>
      </c>
      <c r="CV121" s="89">
        <f>IF(CV119='Inputs  Base0'!$G$125,'CF+EERR  Base0'!$C114*'Inputs  Base0'!$F$171,0)</f>
        <v>0</v>
      </c>
      <c r="CW121" s="89">
        <f>IF(CW119='Inputs  Base0'!$G$125,'CF+EERR  Base0'!$C114*'Inputs  Base0'!$F$171,0)</f>
        <v>0</v>
      </c>
      <c r="CX121" s="89">
        <f>IF(CX119='Inputs  Base0'!$G$125,'CF+EERR  Base0'!$C114*'Inputs  Base0'!$F$171,0)</f>
        <v>0</v>
      </c>
      <c r="CY121" s="89">
        <f>IF(CY119='Inputs  Base0'!$G$125,'CF+EERR  Base0'!$C114*'Inputs  Base0'!$F$171,0)</f>
        <v>0</v>
      </c>
      <c r="CZ121" s="89">
        <f>IF(CZ119='Inputs  Base0'!$G$125,'CF+EERR  Base0'!$C114*'Inputs  Base0'!$F$171,0)</f>
        <v>0</v>
      </c>
      <c r="DA121" s="89">
        <f>IF(DA119='Inputs  Base0'!$G$125,'CF+EERR  Base0'!$C114*'Inputs  Base0'!$F$171,0)</f>
        <v>0</v>
      </c>
      <c r="DB121" s="89">
        <f>IF(DB119='Inputs  Base0'!$G$125,'CF+EERR  Base0'!$C114*'Inputs  Base0'!$F$171,0)</f>
        <v>0</v>
      </c>
      <c r="DC121" s="89">
        <f>IF(DC119='Inputs  Base0'!$G$125,'CF+EERR  Base0'!$C114*'Inputs  Base0'!$F$171,0)</f>
        <v>0</v>
      </c>
      <c r="DD121" s="89">
        <f>IF(DD119='Inputs  Base0'!$G$125,'CF+EERR  Base0'!$C114*'Inputs  Base0'!$F$171,0)</f>
        <v>0</v>
      </c>
      <c r="DE121" s="89">
        <f>IF(DE119='Inputs  Base0'!$G$125,'CF+EERR  Base0'!$C114*'Inputs  Base0'!$F$171,0)</f>
        <v>0</v>
      </c>
      <c r="DF121" s="89">
        <f>IF(DF119='Inputs  Base0'!$G$125,'CF+EERR  Base0'!$C114*'Inputs  Base0'!$F$171,0)</f>
        <v>0</v>
      </c>
      <c r="DG121" s="89">
        <f>IF(DG119='Inputs  Base0'!$G$125,'CF+EERR  Base0'!$C114*'Inputs  Base0'!$F$171,0)</f>
        <v>0</v>
      </c>
      <c r="DH121" s="89">
        <f>IF(DH119='Inputs  Base0'!$G$125,'CF+EERR  Base0'!$C114*'Inputs  Base0'!$F$171,0)</f>
        <v>0</v>
      </c>
      <c r="DI121" s="89">
        <f>IF(DI119='Inputs  Base0'!$G$125,'CF+EERR  Base0'!$C114*'Inputs  Base0'!$F$171,0)</f>
        <v>0</v>
      </c>
      <c r="DJ121" s="89">
        <f>IF(DJ119='Inputs  Base0'!$G$125,'CF+EERR  Base0'!$C114*'Inputs  Base0'!$F$171,0)</f>
        <v>0</v>
      </c>
      <c r="DK121" s="89">
        <f>IF(DK119='Inputs  Base0'!$G$125,'CF+EERR  Base0'!$C114*'Inputs  Base0'!$F$171,0)</f>
        <v>0</v>
      </c>
      <c r="DL121" s="89">
        <f>IF(DL119='Inputs  Base0'!$G$125,'CF+EERR  Base0'!$C114*'Inputs  Base0'!$F$171,0)</f>
        <v>0</v>
      </c>
      <c r="DM121" s="89">
        <f>IF(DM119='Inputs  Base0'!$G$125,'CF+EERR  Base0'!$C114*'Inputs  Base0'!$F$171,0)</f>
        <v>0</v>
      </c>
      <c r="DN121" s="89">
        <f>IF(DN119='Inputs  Base0'!$G$125,'CF+EERR  Base0'!$C114*'Inputs  Base0'!$F$171,0)</f>
        <v>0</v>
      </c>
      <c r="DO121" s="89">
        <f>IF(DO119='Inputs  Base0'!$G$125,'CF+EERR  Base0'!$C114*'Inputs  Base0'!$F$171,0)</f>
        <v>0</v>
      </c>
      <c r="DP121" s="89">
        <f>IF(DP119='Inputs  Base0'!$G$125,'CF+EERR  Base0'!$C114*'Inputs  Base0'!$F$171,0)</f>
        <v>0</v>
      </c>
    </row>
    <row r="122" spans="1:120" s="189" customFormat="1" ht="14.25" hidden="1" outlineLevel="1">
      <c r="B122" s="262" t="str">
        <f>CONCATENATE('Inputs  Base0'!$A$367,'Inputs  Base0'!$B$125)</f>
        <v>financiamiento hipotecario $ - Cocheras PLAN 20/55+15/10</v>
      </c>
      <c r="C122" s="263">
        <f t="shared" ca="1" si="40"/>
        <v>0</v>
      </c>
      <c r="D122" s="264"/>
      <c r="E122" s="264"/>
      <c r="F122" s="264"/>
      <c r="G122" s="264"/>
      <c r="H122" s="264"/>
      <c r="I122" s="264"/>
      <c r="J122" s="264"/>
      <c r="K122" s="264"/>
      <c r="L122" s="264"/>
      <c r="M122" s="264"/>
      <c r="N122" s="264"/>
      <c r="O122" s="264"/>
      <c r="P122" s="264"/>
      <c r="Q122" s="264"/>
      <c r="R122" s="264"/>
      <c r="S122" s="264"/>
      <c r="T122" s="264"/>
      <c r="U122" s="264"/>
      <c r="V122" s="264"/>
      <c r="W122" s="264"/>
      <c r="X122" s="264"/>
      <c r="Y122" s="264"/>
      <c r="Z122" s="264"/>
      <c r="AA122" s="264"/>
      <c r="AB122" s="264"/>
      <c r="AC122" s="265">
        <f ca="1">+SUM(OFFSET(AB119,0,0,1,-MIN('Inputs  Base0'!$F$174,AC$2)))*(IF($C$119=0,0,-PMT('Inputs  Base0'!$F$175/12,'Inputs  Base0'!$F$174,$C$114/$C$119*'Inputs  Base0'!$F$173)))</f>
        <v>0</v>
      </c>
      <c r="AD122" s="265">
        <f ca="1">+SUM(OFFSET(AC119,0,0,1,-MIN('Inputs  Base0'!$F$174,AD$2)))*(IF($C$119=0,0,-PMT('Inputs  Base0'!$F$175/12,'Inputs  Base0'!$F$174,$C$114/$C$119*'Inputs  Base0'!$F$173)))</f>
        <v>0</v>
      </c>
      <c r="AE122" s="265">
        <f ca="1">+SUM(OFFSET(AD119,0,0,1,-MIN('Inputs  Base0'!$F$174,AE$2)))*(IF($C$119=0,0,-PMT('Inputs  Base0'!$F$175/12,'Inputs  Base0'!$F$174,$C$114/$C$119*'Inputs  Base0'!$F$173)))</f>
        <v>0</v>
      </c>
      <c r="AF122" s="265">
        <f ca="1">+SUM(OFFSET(AE119,0,0,1,-MIN('Inputs  Base0'!$F$174,AF$2)))*(IF($C$119=0,0,-PMT('Inputs  Base0'!$F$175/12,'Inputs  Base0'!$F$174,$C$114/$C$119*'Inputs  Base0'!$F$173)))</f>
        <v>0</v>
      </c>
      <c r="AG122" s="265">
        <f ca="1">+SUM(OFFSET(AF119,0,0,1,-MIN('Inputs  Base0'!$F$174,AG$2)))*(IF($C$119=0,0,-PMT('Inputs  Base0'!$F$175/12,'Inputs  Base0'!$F$174,$C$114/$C$119*'Inputs  Base0'!$F$173)))</f>
        <v>0</v>
      </c>
      <c r="AH122" s="265">
        <f ca="1">+SUM(OFFSET(AG119,0,0,1,-MIN('Inputs  Base0'!$F$174,AH$2)))*(IF($C$119=0,0,-PMT('Inputs  Base0'!$F$175/12,'Inputs  Base0'!$F$174,$C$114/$C$119*'Inputs  Base0'!$F$173)))</f>
        <v>0</v>
      </c>
      <c r="AI122" s="265">
        <f ca="1">+SUM(OFFSET(AH119,0,0,1,-MIN('Inputs  Base0'!$F$174,AI$2)))*(IF($C$119=0,0,-PMT('Inputs  Base0'!$F$175/12,'Inputs  Base0'!$F$174,$C$114/$C$119*'Inputs  Base0'!$F$173)))</f>
        <v>0</v>
      </c>
      <c r="AJ122" s="265">
        <f ca="1">+SUM(OFFSET(AI119,0,0,1,-MIN('Inputs  Base0'!$F$174,AJ$2)))*(IF($C$119=0,0,-PMT('Inputs  Base0'!$F$175/12,'Inputs  Base0'!$F$174,$C$114/$C$119*'Inputs  Base0'!$F$173)))</f>
        <v>0</v>
      </c>
      <c r="AK122" s="265">
        <f ca="1">+SUM(OFFSET(AJ119,0,0,1,-MIN('Inputs  Base0'!$F$174,AK$2)))*(IF($C$119=0,0,-PMT('Inputs  Base0'!$F$175/12,'Inputs  Base0'!$F$174,$C$114/$C$119*'Inputs  Base0'!$F$173)))</f>
        <v>0</v>
      </c>
      <c r="AL122" s="265">
        <f ca="1">+SUM(OFFSET(AK119,0,0,1,-MIN('Inputs  Base0'!$F$174,AL$2)))*(IF($C$119=0,0,-PMT('Inputs  Base0'!$F$175/12,'Inputs  Base0'!$F$174,$C$114/$C$119*'Inputs  Base0'!$F$173)))</f>
        <v>0</v>
      </c>
      <c r="AM122" s="265">
        <f ca="1">+SUM(OFFSET(AL119,0,0,1,-MIN('Inputs  Base0'!$F$174,AM$2)))*(IF($C$119=0,0,-PMT('Inputs  Base0'!$F$175/12,'Inputs  Base0'!$F$174,$C$114/$C$119*'Inputs  Base0'!$F$173)))</f>
        <v>0</v>
      </c>
      <c r="AN122" s="265">
        <f ca="1">+SUM(OFFSET(AM119,0,0,1,-MIN('Inputs  Base0'!$F$174,AN$2)))*(IF($C$119=0,0,-PMT('Inputs  Base0'!$F$175/12,'Inputs  Base0'!$F$174,$C$114/$C$119*'Inputs  Base0'!$F$173)))</f>
        <v>0</v>
      </c>
      <c r="AO122" s="265">
        <f ca="1">+SUM(OFFSET(AN119,0,0,1,-MIN('Inputs  Base0'!$F$174,AO$2)))*(IF($C$119=0,0,-PMT('Inputs  Base0'!$F$175/12,'Inputs  Base0'!$F$174,$C$114/$C$119*'Inputs  Base0'!$F$173)))</f>
        <v>0</v>
      </c>
      <c r="AP122" s="265">
        <f ca="1">+SUM(OFFSET(AO119,0,0,1,-MIN('Inputs  Base0'!$F$174,AP$2)))*(IF($C$119=0,0,-PMT('Inputs  Base0'!$F$175/12,'Inputs  Base0'!$F$174,$C$114/$C$119*'Inputs  Base0'!$F$173)))</f>
        <v>0</v>
      </c>
      <c r="AQ122" s="265">
        <f ca="1">+SUM(OFFSET(AP119,0,0,1,-MIN('Inputs  Base0'!$F$174,AQ$2)))*(IF($C$119=0,0,-PMT('Inputs  Base0'!$F$175/12,'Inputs  Base0'!$F$174,$C$114/$C$119*'Inputs  Base0'!$F$173)))</f>
        <v>0</v>
      </c>
      <c r="AR122" s="265">
        <f ca="1">+SUM(OFFSET(AQ119,0,0,1,-MIN('Inputs  Base0'!$F$174,AR$2)))*(IF($C$119=0,0,-PMT('Inputs  Base0'!$F$175/12,'Inputs  Base0'!$F$174,$C$114/$C$119*'Inputs  Base0'!$F$173)))</f>
        <v>0</v>
      </c>
      <c r="AS122" s="265">
        <f ca="1">+SUM(OFFSET(AR119,0,0,1,-MIN('Inputs  Base0'!$F$174,AS$2)))*(IF($C$119=0,0,-PMT('Inputs  Base0'!$F$175/12,'Inputs  Base0'!$F$174,$C$114/$C$119*'Inputs  Base0'!$F$173)))</f>
        <v>0</v>
      </c>
      <c r="AT122" s="265">
        <f ca="1">+SUM(OFFSET(AS119,0,0,1,-MIN('Inputs  Base0'!$F$174,AT$2)))*(IF($C$119=0,0,-PMT('Inputs  Base0'!$F$175/12,'Inputs  Base0'!$F$174,$C$114/$C$119*'Inputs  Base0'!$F$173)))</f>
        <v>0</v>
      </c>
      <c r="AU122" s="265">
        <f ca="1">+SUM(OFFSET(AT119,0,0,1,-MIN('Inputs  Base0'!$F$174,AU$2)))*(IF($C$119=0,0,-PMT('Inputs  Base0'!$F$175/12,'Inputs  Base0'!$F$174,$C$114/$C$119*'Inputs  Base0'!$F$173)))</f>
        <v>0</v>
      </c>
      <c r="AV122" s="265">
        <f ca="1">+SUM(OFFSET(AU119,0,0,1,-MIN('Inputs  Base0'!$F$174,AV$2)))*(IF($C$119=0,0,-PMT('Inputs  Base0'!$F$175/12,'Inputs  Base0'!$F$174,$C$114/$C$119*'Inputs  Base0'!$F$173)))</f>
        <v>0</v>
      </c>
      <c r="AW122" s="265">
        <f ca="1">+SUM(OFFSET(AV119,0,0,1,-MIN('Inputs  Base0'!$F$174,AW$2)))*(IF($C$119=0,0,-PMT('Inputs  Base0'!$F$175/12,'Inputs  Base0'!$F$174,$C$114/$C$119*'Inputs  Base0'!$F$173)))</f>
        <v>0</v>
      </c>
      <c r="AX122" s="265">
        <f ca="1">+SUM(OFFSET(AW119,0,0,1,-MIN('Inputs  Base0'!$F$174,AX$2)))*(IF($C$119=0,0,-PMT('Inputs  Base0'!$F$175/12,'Inputs  Base0'!$F$174,$C$114/$C$119*'Inputs  Base0'!$F$173)))</f>
        <v>0</v>
      </c>
      <c r="AY122" s="265">
        <f ca="1">+SUM(OFFSET(AX119,0,0,1,-MIN('Inputs  Base0'!$F$174,AY$2)))*(IF($C$119=0,0,-PMT('Inputs  Base0'!$F$175/12,'Inputs  Base0'!$F$174,$C$114/$C$119*'Inputs  Base0'!$F$173)))</f>
        <v>0</v>
      </c>
      <c r="AZ122" s="265">
        <f ca="1">+SUM(OFFSET(AY119,0,0,1,-MIN('Inputs  Base0'!$F$174,AZ$2)))*(IF($C$119=0,0,-PMT('Inputs  Base0'!$F$175/12,'Inputs  Base0'!$F$174,$C$114/$C$119*'Inputs  Base0'!$F$173)))</f>
        <v>0</v>
      </c>
      <c r="BA122" s="265">
        <f ca="1">+SUM(OFFSET(AZ119,0,0,1,-MIN('Inputs  Base0'!$F$174,BA$2)))*(IF($C$119=0,0,-PMT('Inputs  Base0'!$F$175/12,'Inputs  Base0'!$F$174,$C$114/$C$119*'Inputs  Base0'!$F$173)))</f>
        <v>0</v>
      </c>
      <c r="BB122" s="265">
        <f ca="1">+SUM(OFFSET(BA119,0,0,1,-MIN('Inputs  Base0'!$F$174,BB$2)))*(IF($C$119=0,0,-PMT('Inputs  Base0'!$F$175/12,'Inputs  Base0'!$F$174,$C$114/$C$119*'Inputs  Base0'!$F$173)))</f>
        <v>0</v>
      </c>
      <c r="BC122" s="265">
        <f ca="1">+SUM(OFFSET(BB119,0,0,1,-MIN('Inputs  Base0'!$F$174,BC$2)))*(IF($C$119=0,0,-PMT('Inputs  Base0'!$F$175/12,'Inputs  Base0'!$F$174,$C$114/$C$119*'Inputs  Base0'!$F$173)))</f>
        <v>0</v>
      </c>
      <c r="BD122" s="265">
        <f ca="1">+SUM(OFFSET(BC119,0,0,1,-MIN('Inputs  Base0'!$F$174,BD$2)))*(IF($C$119=0,0,-PMT('Inputs  Base0'!$F$175/12,'Inputs  Base0'!$F$174,$C$114/$C$119*'Inputs  Base0'!$F$173)))</f>
        <v>0</v>
      </c>
      <c r="BE122" s="265">
        <f ca="1">+SUM(OFFSET(BD119,0,0,1,-MIN('Inputs  Base0'!$F$174,BE$2)))*(IF($C$119=0,0,-PMT('Inputs  Base0'!$F$175/12,'Inputs  Base0'!$F$174,$C$114/$C$119*'Inputs  Base0'!$F$173)))</f>
        <v>0</v>
      </c>
      <c r="BF122" s="265">
        <f ca="1">+SUM(OFFSET(BE119,0,0,1,-MIN('Inputs  Base0'!$F$174,BF$2)))*(IF($C$119=0,0,-PMT('Inputs  Base0'!$F$175/12,'Inputs  Base0'!$F$174,$C$114/$C$119*'Inputs  Base0'!$F$173)))</f>
        <v>0</v>
      </c>
      <c r="BG122" s="265">
        <f ca="1">+SUM(OFFSET(BF119,0,0,1,-MIN('Inputs  Base0'!$F$174,BG$2)))*(IF($C$119=0,0,-PMT('Inputs  Base0'!$F$175/12,'Inputs  Base0'!$F$174,$C$114/$C$119*'Inputs  Base0'!$F$173)))</f>
        <v>0</v>
      </c>
      <c r="BH122" s="265">
        <f ca="1">+SUM(OFFSET(BG119,0,0,1,-MIN('Inputs  Base0'!$F$174,BH$2)))*(IF($C$119=0,0,-PMT('Inputs  Base0'!$F$175/12,'Inputs  Base0'!$F$174,$C$114/$C$119*'Inputs  Base0'!$F$173)))</f>
        <v>0</v>
      </c>
      <c r="BI122" s="265">
        <f ca="1">+SUM(OFFSET(BH119,0,0,1,-MIN('Inputs  Base0'!$F$174,BI$2)))*(IF($C$119=0,0,-PMT('Inputs  Base0'!$F$175/12,'Inputs  Base0'!$F$174,$C$114/$C$119*'Inputs  Base0'!$F$173)))</f>
        <v>0</v>
      </c>
      <c r="BJ122" s="265">
        <f ca="1">+SUM(OFFSET(BI119,0,0,1,-MIN('Inputs  Base0'!$F$174,BJ$2)))*(IF($C$119=0,0,-PMT('Inputs  Base0'!$F$175/12,'Inputs  Base0'!$F$174,$C$114/$C$119*'Inputs  Base0'!$F$173)))</f>
        <v>0</v>
      </c>
      <c r="BK122" s="265">
        <f ca="1">+SUM(OFFSET(BJ119,0,0,1,-MIN('Inputs  Base0'!$F$174,BK$2)))*(IF($C$119=0,0,-PMT('Inputs  Base0'!$F$175/12,'Inputs  Base0'!$F$174,$C$114/$C$119*'Inputs  Base0'!$F$173)))</f>
        <v>0</v>
      </c>
      <c r="BL122" s="265">
        <f ca="1">+SUM(OFFSET(BK119,0,0,1,-MIN('Inputs  Base0'!$F$174,BL$2)))*(IF($C$119=0,0,-PMT('Inputs  Base0'!$F$175/12,'Inputs  Base0'!$F$174,$C$114/$C$119*'Inputs  Base0'!$F$173)))</f>
        <v>0</v>
      </c>
      <c r="BM122" s="265">
        <f ca="1">+SUM(OFFSET(BL119,0,0,1,-MIN('Inputs  Base0'!$F$174,BM$2)))*(IF($C$119=0,0,-PMT('Inputs  Base0'!$F$175/12,'Inputs  Base0'!$F$174,$C$114/$C$119*'Inputs  Base0'!$F$173)))</f>
        <v>0</v>
      </c>
      <c r="BN122" s="265">
        <f ca="1">+SUM(OFFSET(BM119,0,0,1,-MIN('Inputs  Base0'!$F$174,BN$2)))*(IF($C$119=0,0,-PMT('Inputs  Base0'!$F$175/12,'Inputs  Base0'!$F$174,$C$114/$C$119*'Inputs  Base0'!$F$173)))</f>
        <v>0</v>
      </c>
      <c r="BO122" s="265">
        <f ca="1">+SUM(OFFSET(BN119,0,0,1,-MIN('Inputs  Base0'!$F$174,BO$2)))*(IF($C$119=0,0,-PMT('Inputs  Base0'!$F$175/12,'Inputs  Base0'!$F$174,$C$114/$C$119*'Inputs  Base0'!$F$173)))</f>
        <v>0</v>
      </c>
      <c r="BP122" s="265">
        <f ca="1">+SUM(OFFSET(BO119,0,0,1,-MIN('Inputs  Base0'!$F$174,BP$2)))*(IF($C$119=0,0,-PMT('Inputs  Base0'!$F$175/12,'Inputs  Base0'!$F$174,$C$114/$C$119*'Inputs  Base0'!$F$173)))</f>
        <v>0</v>
      </c>
      <c r="BQ122" s="265">
        <f ca="1">+SUM(OFFSET(BP119,0,0,1,-MIN('Inputs  Base0'!$F$174,BQ$2)))*(IF($C$119=0,0,-PMT('Inputs  Base0'!$F$175/12,'Inputs  Base0'!$F$174,$C$114/$C$119*'Inputs  Base0'!$F$173)))</f>
        <v>0</v>
      </c>
      <c r="BR122" s="265">
        <f ca="1">+SUM(OFFSET(BQ119,0,0,1,-MIN('Inputs  Base0'!$F$174,BR$2)))*(IF($C$119=0,0,-PMT('Inputs  Base0'!$F$175/12,'Inputs  Base0'!$F$174,$C$114/$C$119*'Inputs  Base0'!$F$173)))</f>
        <v>0</v>
      </c>
      <c r="BS122" s="265">
        <f ca="1">+SUM(OFFSET(BR119,0,0,1,-MIN('Inputs  Base0'!$F$174,BS$2)))*(IF($C$119=0,0,-PMT('Inputs  Base0'!$F$175/12,'Inputs  Base0'!$F$174,$C$114/$C$119*'Inputs  Base0'!$F$173)))</f>
        <v>0</v>
      </c>
      <c r="BT122" s="265">
        <f ca="1">+SUM(OFFSET(BS119,0,0,1,-MIN('Inputs  Base0'!$F$174,BT$2)))*(IF($C$119=0,0,-PMT('Inputs  Base0'!$F$175/12,'Inputs  Base0'!$F$174,$C$114/$C$119*'Inputs  Base0'!$F$173)))</f>
        <v>0</v>
      </c>
      <c r="BU122" s="265">
        <f ca="1">+SUM(OFFSET(BT119,0,0,1,-MIN('Inputs  Base0'!$F$174,BU$2)))*(IF($C$119=0,0,-PMT('Inputs  Base0'!$F$175/12,'Inputs  Base0'!$F$174,$C$114/$C$119*'Inputs  Base0'!$F$173)))</f>
        <v>0</v>
      </c>
      <c r="BV122" s="265">
        <f ca="1">+SUM(OFFSET(BU119,0,0,1,-MIN('Inputs  Base0'!$F$174,BV$2)))*(IF($C$119=0,0,-PMT('Inputs  Base0'!$F$175/12,'Inputs  Base0'!$F$174,$C$114/$C$119*'Inputs  Base0'!$F$173)))</f>
        <v>0</v>
      </c>
      <c r="BW122" s="265">
        <f ca="1">+SUM(OFFSET(BV119,0,0,1,-MIN('Inputs  Base0'!$F$174,BW$2)))*(IF($C$119=0,0,-PMT('Inputs  Base0'!$F$175/12,'Inputs  Base0'!$F$174,$C$114/$C$119*'Inputs  Base0'!$F$173)))</f>
        <v>0</v>
      </c>
      <c r="BX122" s="265">
        <f ca="1">+SUM(OFFSET(BW119,0,0,1,-MIN('Inputs  Base0'!$F$174,BX$2)))*(IF($C$119=0,0,-PMT('Inputs  Base0'!$F$175/12,'Inputs  Base0'!$F$174,$C$114/$C$119*'Inputs  Base0'!$F$173)))</f>
        <v>0</v>
      </c>
      <c r="BY122" s="265">
        <f ca="1">+SUM(OFFSET(BX119,0,0,1,-MIN('Inputs  Base0'!$F$174,BY$2)))*(IF($C$119=0,0,-PMT('Inputs  Base0'!$F$175/12,'Inputs  Base0'!$F$174,$C$114/$C$119*'Inputs  Base0'!$F$173)))</f>
        <v>0</v>
      </c>
      <c r="BZ122" s="265">
        <f ca="1">+SUM(OFFSET(BY119,0,0,1,-MIN('Inputs  Base0'!$F$174,BZ$2)))*(IF($C$119=0,0,-PMT('Inputs  Base0'!$F$175/12,'Inputs  Base0'!$F$174,$C$114/$C$119*'Inputs  Base0'!$F$173)))</f>
        <v>0</v>
      </c>
      <c r="CA122" s="265">
        <f ca="1">+SUM(OFFSET(BZ119,0,0,1,-MIN('Inputs  Base0'!$F$174,CA$2)))*(IF($C$119=0,0,-PMT('Inputs  Base0'!$F$175/12,'Inputs  Base0'!$F$174,$C$114/$C$119*'Inputs  Base0'!$F$173)))</f>
        <v>0</v>
      </c>
      <c r="CB122" s="265">
        <f ca="1">+SUM(OFFSET(CA119,0,0,1,-MIN('Inputs  Base0'!$F$174,CB$2)))*(IF($C$119=0,0,-PMT('Inputs  Base0'!$F$175/12,'Inputs  Base0'!$F$174,$C$114/$C$119*'Inputs  Base0'!$F$173)))</f>
        <v>0</v>
      </c>
      <c r="CC122" s="265">
        <f ca="1">+SUM(OFFSET(CB119,0,0,1,-MIN('Inputs  Base0'!$F$174,CC$2)))*(IF($C$119=0,0,-PMT('Inputs  Base0'!$F$175/12,'Inputs  Base0'!$F$174,$C$114/$C$119*'Inputs  Base0'!$F$173)))</f>
        <v>0</v>
      </c>
      <c r="CD122" s="265">
        <f ca="1">+SUM(OFFSET(CC119,0,0,1,-MIN('Inputs  Base0'!$F$174,CD$2)))*(IF($C$119=0,0,-PMT('Inputs  Base0'!$F$175/12,'Inputs  Base0'!$F$174,$C$114/$C$119*'Inputs  Base0'!$F$173)))</f>
        <v>0</v>
      </c>
      <c r="CE122" s="265">
        <f ca="1">+SUM(OFFSET(CD119,0,0,1,-MIN('Inputs  Base0'!$F$174,CE$2)))*(IF($C$119=0,0,-PMT('Inputs  Base0'!$F$175/12,'Inputs  Base0'!$F$174,$C$114/$C$119*'Inputs  Base0'!$F$173)))</f>
        <v>0</v>
      </c>
      <c r="CF122" s="265">
        <f ca="1">+SUM(OFFSET(CE119,0,0,1,-MIN('Inputs  Base0'!$F$174,CF$2)))*(IF($C$119=0,0,-PMT('Inputs  Base0'!$F$175/12,'Inputs  Base0'!$F$174,$C$114/$C$119*'Inputs  Base0'!$F$173)))</f>
        <v>0</v>
      </c>
      <c r="CG122" s="265">
        <f ca="1">+SUM(OFFSET(CF119,0,0,1,-MIN('Inputs  Base0'!$F$174,CG$2)))*(IF($C$119=0,0,-PMT('Inputs  Base0'!$F$175/12,'Inputs  Base0'!$F$174,$C$114/$C$119*'Inputs  Base0'!$F$173)))</f>
        <v>0</v>
      </c>
      <c r="CH122" s="265">
        <f ca="1">+SUM(OFFSET(CG119,0,0,1,-MIN('Inputs  Base0'!$F$174,CH$2)))*(IF($C$119=0,0,-PMT('Inputs  Base0'!$F$175/12,'Inputs  Base0'!$F$174,$C$114/$C$119*'Inputs  Base0'!$F$173)))</f>
        <v>0</v>
      </c>
      <c r="CI122" s="265">
        <f ca="1">+SUM(OFFSET(CH119,0,0,1,-MIN('Inputs  Base0'!$F$174,CI$2)))*(IF($C$119=0,0,-PMT('Inputs  Base0'!$F$175/12,'Inputs  Base0'!$F$174,$C$114/$C$119*'Inputs  Base0'!$F$173)))</f>
        <v>0</v>
      </c>
      <c r="CJ122" s="265">
        <f ca="1">+SUM(OFFSET(CI119,0,0,1,-MIN('Inputs  Base0'!$F$174,CJ$2)))*(IF($C$119=0,0,-PMT('Inputs  Base0'!$F$175/12,'Inputs  Base0'!$F$174,$C$114/$C$119*'Inputs  Base0'!$F$173)))</f>
        <v>0</v>
      </c>
      <c r="CK122" s="265">
        <f ca="1">+SUM(OFFSET(CJ119,0,0,1,-MIN('Inputs  Base0'!$F$174,CK$2)))*(IF($C$119=0,0,-PMT('Inputs  Base0'!$F$175/12,'Inputs  Base0'!$F$174,$C$114/$C$119*'Inputs  Base0'!$F$173)))</f>
        <v>0</v>
      </c>
      <c r="CL122" s="265">
        <f ca="1">+SUM(OFFSET(CK119,0,0,1,-MIN('Inputs  Base0'!$F$174,CL$2)))*(IF($C$119=0,0,-PMT('Inputs  Base0'!$F$175/12,'Inputs  Base0'!$F$174,$C$114/$C$119*'Inputs  Base0'!$F$173)))</f>
        <v>0</v>
      </c>
      <c r="CM122" s="265">
        <f ca="1">+SUM(OFFSET(CL119,0,0,1,-MIN('Inputs  Base0'!$F$174,CM$2)))*(IF($C$119=0,0,-PMT('Inputs  Base0'!$F$175/12,'Inputs  Base0'!$F$174,$C$114/$C$119*'Inputs  Base0'!$F$173)))</f>
        <v>0</v>
      </c>
      <c r="CN122" s="265">
        <f ca="1">+SUM(OFFSET(CM119,0,0,1,-MIN('Inputs  Base0'!$F$174,CN$2)))*(IF($C$119=0,0,-PMT('Inputs  Base0'!$F$175/12,'Inputs  Base0'!$F$174,$C$114/$C$119*'Inputs  Base0'!$F$173)))</f>
        <v>0</v>
      </c>
      <c r="CO122" s="265">
        <f ca="1">+SUM(OFFSET(CN119,0,0,1,-MIN('Inputs  Base0'!$F$174,CO$2)))*(IF($C$119=0,0,-PMT('Inputs  Base0'!$F$175/12,'Inputs  Base0'!$F$174,$C$114/$C$119*'Inputs  Base0'!$F$173)))</f>
        <v>0</v>
      </c>
      <c r="CP122" s="265">
        <f ca="1">+SUM(OFFSET(CO119,0,0,1,-MIN('Inputs  Base0'!$F$174,CP$2)))*(IF($C$119=0,0,-PMT('Inputs  Base0'!$F$175/12,'Inputs  Base0'!$F$174,$C$114/$C$119*'Inputs  Base0'!$F$173)))</f>
        <v>0</v>
      </c>
      <c r="CQ122" s="265">
        <f ca="1">+SUM(OFFSET(CP119,0,0,1,-MIN('Inputs  Base0'!$F$174,CQ$2)))*(IF($C$119=0,0,-PMT('Inputs  Base0'!$F$175/12,'Inputs  Base0'!$F$174,$C$114/$C$119*'Inputs  Base0'!$F$173)))</f>
        <v>0</v>
      </c>
      <c r="CR122" s="265">
        <f ca="1">+SUM(OFFSET(CQ119,0,0,1,-MIN('Inputs  Base0'!$F$174,CR$2)))*(IF($C$119=0,0,-PMT('Inputs  Base0'!$F$175/12,'Inputs  Base0'!$F$174,$C$114/$C$119*'Inputs  Base0'!$F$173)))</f>
        <v>0</v>
      </c>
      <c r="CS122" s="265">
        <f ca="1">+SUM(OFFSET(CR119,0,0,1,-MIN('Inputs  Base0'!$F$174,CS$2)))*(IF($C$119=0,0,-PMT('Inputs  Base0'!$F$175/12,'Inputs  Base0'!$F$174,$C$114/$C$119*'Inputs  Base0'!$F$173)))</f>
        <v>0</v>
      </c>
      <c r="CT122" s="265">
        <f ca="1">+SUM(OFFSET(CS119,0,0,1,-MIN('Inputs  Base0'!$F$174,CT$2)))*(IF($C$119=0,0,-PMT('Inputs  Base0'!$F$175/12,'Inputs  Base0'!$F$174,$C$114/$C$119*'Inputs  Base0'!$F$173)))</f>
        <v>0</v>
      </c>
      <c r="CU122" s="265">
        <f ca="1">+SUM(OFFSET(CT119,0,0,1,-MIN('Inputs  Base0'!$F$174,CU$2)))*(IF($C$119=0,0,-PMT('Inputs  Base0'!$F$175/12,'Inputs  Base0'!$F$174,$C$114/$C$119*'Inputs  Base0'!$F$173)))</f>
        <v>0</v>
      </c>
      <c r="CV122" s="265">
        <f ca="1">+SUM(OFFSET(CU119,0,0,1,-MIN('Inputs  Base0'!$F$174,CV$2)))*(IF($C$119=0,0,-PMT('Inputs  Base0'!$F$175/12,'Inputs  Base0'!$F$174,$C$114/$C$119*'Inputs  Base0'!$F$173)))</f>
        <v>0</v>
      </c>
      <c r="CW122" s="265">
        <f ca="1">+SUM(OFFSET(CV119,0,0,1,-MIN('Inputs  Base0'!$F$174,CW$2)))*(IF($C$119=0,0,-PMT('Inputs  Base0'!$F$175/12,'Inputs  Base0'!$F$174,$C$114/$C$119*'Inputs  Base0'!$F$173)))</f>
        <v>0</v>
      </c>
      <c r="CX122" s="265">
        <f ca="1">+SUM(OFFSET(CW119,0,0,1,-MIN('Inputs  Base0'!$F$174,CX$2)))*(IF($C$119=0,0,-PMT('Inputs  Base0'!$F$175/12,'Inputs  Base0'!$F$174,$C$114/$C$119*'Inputs  Base0'!$F$173)))</f>
        <v>0</v>
      </c>
      <c r="CY122" s="265">
        <f ca="1">+SUM(OFFSET(CX119,0,0,1,-MIN('Inputs  Base0'!$F$174,CY$2)))*(IF($C$119=0,0,-PMT('Inputs  Base0'!$F$175/12,'Inputs  Base0'!$F$174,$C$114/$C$119*'Inputs  Base0'!$F$173)))</f>
        <v>0</v>
      </c>
      <c r="CZ122" s="265">
        <f ca="1">+SUM(OFFSET(CY119,0,0,1,-MIN('Inputs  Base0'!$F$174,CZ$2)))*(IF($C$119=0,0,-PMT('Inputs  Base0'!$F$175/12,'Inputs  Base0'!$F$174,$C$114/$C$119*'Inputs  Base0'!$F$173)))</f>
        <v>0</v>
      </c>
      <c r="DA122" s="265">
        <f ca="1">+SUM(OFFSET(CZ119,0,0,1,-MIN('Inputs  Base0'!$F$174,DA$2)))*(IF($C$119=0,0,-PMT('Inputs  Base0'!$F$175/12,'Inputs  Base0'!$F$174,$C$114/$C$119*'Inputs  Base0'!$F$173)))</f>
        <v>0</v>
      </c>
      <c r="DB122" s="265">
        <f ca="1">+SUM(OFFSET(DA119,0,0,1,-MIN('Inputs  Base0'!$F$174,DB$2)))*(IF($C$119=0,0,-PMT('Inputs  Base0'!$F$175/12,'Inputs  Base0'!$F$174,$C$114/$C$119*'Inputs  Base0'!$F$173)))</f>
        <v>0</v>
      </c>
      <c r="DC122" s="265">
        <f ca="1">+SUM(OFFSET(DB119,0,0,1,-MIN('Inputs  Base0'!$F$174,DC$2)))*(IF($C$119=0,0,-PMT('Inputs  Base0'!$F$175/12,'Inputs  Base0'!$F$174,$C$114/$C$119*'Inputs  Base0'!$F$173)))</f>
        <v>0</v>
      </c>
      <c r="DD122" s="265">
        <f ca="1">+SUM(OFFSET(DC119,0,0,1,-MIN('Inputs  Base0'!$F$174,DD$2)))*(IF($C$119=0,0,-PMT('Inputs  Base0'!$F$175/12,'Inputs  Base0'!$F$174,$C$114/$C$119*'Inputs  Base0'!$F$173)))</f>
        <v>0</v>
      </c>
      <c r="DE122" s="265">
        <f ca="1">+SUM(OFFSET(DD119,0,0,1,-MIN('Inputs  Base0'!$F$174,DE$2)))*(IF($C$119=0,0,-PMT('Inputs  Base0'!$F$175/12,'Inputs  Base0'!$F$174,$C$114/$C$119*'Inputs  Base0'!$F$173)))</f>
        <v>0</v>
      </c>
      <c r="DF122" s="265">
        <f ca="1">+SUM(OFFSET(DE119,0,0,1,-MIN('Inputs  Base0'!$F$174,DF$2)))*(IF($C$119=0,0,-PMT('Inputs  Base0'!$F$175/12,'Inputs  Base0'!$F$174,$C$114/$C$119*'Inputs  Base0'!$F$173)))</f>
        <v>0</v>
      </c>
      <c r="DG122" s="265">
        <f ca="1">+SUM(OFFSET(DF119,0,0,1,-MIN('Inputs  Base0'!$F$174,DG$2)))*(IF($C$119=0,0,-PMT('Inputs  Base0'!$F$175/12,'Inputs  Base0'!$F$174,$C$114/$C$119*'Inputs  Base0'!$F$173)))</f>
        <v>0</v>
      </c>
      <c r="DH122" s="265">
        <f ca="1">+SUM(OFFSET(DG119,0,0,1,-MIN('Inputs  Base0'!$F$174,DH$2)))*(IF($C$119=0,0,-PMT('Inputs  Base0'!$F$175/12,'Inputs  Base0'!$F$174,$C$114/$C$119*'Inputs  Base0'!$F$173)))</f>
        <v>0</v>
      </c>
      <c r="DI122" s="265">
        <f ca="1">+SUM(OFFSET(DH119,0,0,1,-MIN('Inputs  Base0'!$F$174,DI$2)))*(IF($C$119=0,0,-PMT('Inputs  Base0'!$F$175/12,'Inputs  Base0'!$F$174,$C$114/$C$119*'Inputs  Base0'!$F$173)))</f>
        <v>0</v>
      </c>
      <c r="DJ122" s="265">
        <f ca="1">+SUM(OFFSET(DI119,0,0,1,-MIN('Inputs  Base0'!$F$174,DJ$2)))*(IF($C$119=0,0,-PMT('Inputs  Base0'!$F$175/12,'Inputs  Base0'!$F$174,$C$114/$C$119*'Inputs  Base0'!$F$173)))</f>
        <v>0</v>
      </c>
      <c r="DK122" s="265">
        <f ca="1">+SUM(OFFSET(DJ119,0,0,1,-MIN('Inputs  Base0'!$F$174,DK$2)))*(IF($C$119=0,0,-PMT('Inputs  Base0'!$F$175/12,'Inputs  Base0'!$F$174,$C$114/$C$119*'Inputs  Base0'!$F$173)))</f>
        <v>0</v>
      </c>
      <c r="DL122" s="265">
        <f ca="1">+SUM(OFFSET(DK119,0,0,1,-MIN('Inputs  Base0'!$F$174,DL$2)))*(IF($C$119=0,0,-PMT('Inputs  Base0'!$F$175/12,'Inputs  Base0'!$F$174,$C$114/$C$119*'Inputs  Base0'!$F$173)))</f>
        <v>0</v>
      </c>
      <c r="DM122" s="265">
        <f ca="1">+SUM(OFFSET(DL119,0,0,1,-MIN('Inputs  Base0'!$F$174,DM$2)))*(IF($C$119=0,0,-PMT('Inputs  Base0'!$F$175/12,'Inputs  Base0'!$F$174,$C$114/$C$119*'Inputs  Base0'!$F$173)))</f>
        <v>0</v>
      </c>
      <c r="DN122" s="265">
        <f ca="1">+SUM(OFFSET(DM119,0,0,1,-MIN('Inputs  Base0'!$F$174,DN$2)))*(IF($C$119=0,0,-PMT('Inputs  Base0'!$F$175/12,'Inputs  Base0'!$F$174,$C$114/$C$119*'Inputs  Base0'!$F$173)))</f>
        <v>0</v>
      </c>
      <c r="DO122" s="265">
        <f ca="1">+SUM(OFFSET(DN119,0,0,1,-MIN('Inputs  Base0'!$F$174,DO$2)))*(IF($C$119=0,0,-PMT('Inputs  Base0'!$F$175/12,'Inputs  Base0'!$F$174,$C$114/$C$119*'Inputs  Base0'!$F$173)))</f>
        <v>0</v>
      </c>
      <c r="DP122" s="265">
        <f ca="1">+SUM(OFFSET(DO119,0,0,1,-MIN('Inputs  Base0'!$F$174,DP$2)))*(IF($C$119=0,0,-PMT('Inputs  Base0'!$F$175/12,'Inputs  Base0'!$F$174,$C$114/$C$119*'Inputs  Base0'!$F$173)))</f>
        <v>0</v>
      </c>
    </row>
    <row r="123" spans="1:120" s="189" customFormat="1" ht="14.25" collapsed="1">
      <c r="B123" s="190" t="str">
        <f>CONCATENATE('Inputs  Base0'!$A$368,'Inputs  Base0'!$B$125)</f>
        <v>Ingreso Total - Cocheras PLAN 20/55+15/10</v>
      </c>
      <c r="C123" s="88">
        <f t="shared" ca="1" si="40"/>
        <v>54014334.476908565</v>
      </c>
      <c r="D123" s="191"/>
      <c r="E123" s="191"/>
      <c r="F123" s="191"/>
      <c r="G123" s="191"/>
      <c r="H123" s="191"/>
      <c r="I123" s="191"/>
      <c r="J123" s="191"/>
      <c r="K123" s="191"/>
      <c r="L123" s="191"/>
      <c r="M123" s="191"/>
      <c r="N123" s="191"/>
      <c r="O123" s="191"/>
      <c r="P123" s="191"/>
      <c r="Q123" s="191"/>
      <c r="R123" s="191"/>
      <c r="S123" s="191"/>
      <c r="T123" s="191"/>
      <c r="U123" s="191"/>
      <c r="V123" s="191"/>
      <c r="W123" s="191"/>
      <c r="X123" s="191"/>
      <c r="Y123" s="191"/>
      <c r="Z123" s="191"/>
      <c r="AA123" s="191"/>
      <c r="AB123" s="191"/>
      <c r="AC123" s="89">
        <f ca="1">+AC117+AC118+AC121+AC122</f>
        <v>331272.14326107455</v>
      </c>
      <c r="AD123" s="89">
        <f t="shared" ref="AD123:CO123" ca="1" si="41">+AD117+AD118+AD121+AD122</f>
        <v>363479.15718923457</v>
      </c>
      <c r="AE123" s="89">
        <f t="shared" ca="1" si="41"/>
        <v>396606.37151534203</v>
      </c>
      <c r="AF123" s="89">
        <f t="shared" ca="1" si="41"/>
        <v>430707.91567457025</v>
      </c>
      <c r="AG123" s="89">
        <f t="shared" ca="1" si="41"/>
        <v>494649.11328688561</v>
      </c>
      <c r="AH123" s="89">
        <f t="shared" ca="1" si="41"/>
        <v>534032.69010121166</v>
      </c>
      <c r="AI123" s="89">
        <f t="shared" ca="1" si="41"/>
        <v>523246.93107898679</v>
      </c>
      <c r="AJ123" s="89">
        <f t="shared" ca="1" si="41"/>
        <v>559254.77273779921</v>
      </c>
      <c r="AK123" s="89">
        <f t="shared" ca="1" si="41"/>
        <v>596504.2641089845</v>
      </c>
      <c r="AL123" s="89">
        <f t="shared" ca="1" si="41"/>
        <v>635084.09445771214</v>
      </c>
      <c r="AM123" s="89">
        <f t="shared" ca="1" si="41"/>
        <v>675092.80741194822</v>
      </c>
      <c r="AN123" s="89">
        <f t="shared" ca="1" si="41"/>
        <v>716640.31701827026</v>
      </c>
      <c r="AO123" s="89">
        <f t="shared" ca="1" si="41"/>
        <v>708409.95321054163</v>
      </c>
      <c r="AP123" s="89">
        <f t="shared" ca="1" si="41"/>
        <v>745918.12160513795</v>
      </c>
      <c r="AQ123" s="89">
        <f t="shared" ca="1" si="41"/>
        <v>785057.07992993412</v>
      </c>
      <c r="AR123" s="89">
        <f t="shared" ca="1" si="41"/>
        <v>825975.08181494824</v>
      </c>
      <c r="AS123" s="89">
        <f t="shared" ca="1" si="41"/>
        <v>868841.55998020119</v>
      </c>
      <c r="AT123" s="89">
        <f t="shared" ca="1" si="41"/>
        <v>913851.36205371679</v>
      </c>
      <c r="AU123" s="89">
        <f t="shared" ca="1" si="41"/>
        <v>1012669.8748767735</v>
      </c>
      <c r="AV123" s="89">
        <f t="shared" ca="1" si="41"/>
        <v>1072682.9443081275</v>
      </c>
      <c r="AW123" s="89">
        <f t="shared" ca="1" si="41"/>
        <v>1143942.1603640127</v>
      </c>
      <c r="AX123" s="89">
        <f t="shared" ca="1" si="41"/>
        <v>1213144.7310520427</v>
      </c>
      <c r="AY123" s="89">
        <f t="shared" ca="1" si="41"/>
        <v>1286960.8064526082</v>
      </c>
      <c r="AZ123" s="89">
        <f t="shared" ca="1" si="41"/>
        <v>1366049.4586674999</v>
      </c>
      <c r="BA123" s="89">
        <f t="shared" ca="1" si="41"/>
        <v>1451221.8533604601</v>
      </c>
      <c r="BB123" s="89">
        <f t="shared" ca="1" si="41"/>
        <v>1543491.9476111671</v>
      </c>
      <c r="BC123" s="89">
        <f t="shared" ca="1" si="41"/>
        <v>1644150.2322483019</v>
      </c>
      <c r="BD123" s="89">
        <f t="shared" ca="1" si="41"/>
        <v>1754874.34534915</v>
      </c>
      <c r="BE123" s="89">
        <f t="shared" ca="1" si="41"/>
        <v>1877901.1376834258</v>
      </c>
      <c r="BF123" s="89">
        <f t="shared" ca="1" si="41"/>
        <v>2016306.279059486</v>
      </c>
      <c r="BG123" s="89">
        <f t="shared" ca="1" si="41"/>
        <v>2121757.8153460082</v>
      </c>
      <c r="BH123" s="89">
        <f t="shared" ca="1" si="41"/>
        <v>2275541.3057638528</v>
      </c>
      <c r="BI123" s="89">
        <f t="shared" ca="1" si="41"/>
        <v>2460081.4942652667</v>
      </c>
      <c r="BJ123" s="89">
        <f t="shared" ca="1" si="41"/>
        <v>2690756.7298920341</v>
      </c>
      <c r="BK123" s="89">
        <f t="shared" ca="1" si="41"/>
        <v>2998323.7107277238</v>
      </c>
      <c r="BL123" s="89">
        <f t="shared" ca="1" si="41"/>
        <v>3459674.1819812581</v>
      </c>
      <c r="BM123" s="89">
        <f t="shared" ca="1" si="41"/>
        <v>9520179.7314628772</v>
      </c>
      <c r="BN123" s="89">
        <f t="shared" ca="1" si="41"/>
        <v>0</v>
      </c>
      <c r="BO123" s="89">
        <f t="shared" ca="1" si="41"/>
        <v>0</v>
      </c>
      <c r="BP123" s="89">
        <f t="shared" ca="1" si="41"/>
        <v>0</v>
      </c>
      <c r="BQ123" s="89">
        <f t="shared" ca="1" si="41"/>
        <v>0</v>
      </c>
      <c r="BR123" s="89">
        <f t="shared" ca="1" si="41"/>
        <v>0</v>
      </c>
      <c r="BS123" s="89">
        <f t="shared" ca="1" si="41"/>
        <v>0</v>
      </c>
      <c r="BT123" s="89">
        <f t="shared" ca="1" si="41"/>
        <v>0</v>
      </c>
      <c r="BU123" s="89">
        <f t="shared" ca="1" si="41"/>
        <v>0</v>
      </c>
      <c r="BV123" s="89">
        <f t="shared" ca="1" si="41"/>
        <v>0</v>
      </c>
      <c r="BW123" s="89">
        <f t="shared" ca="1" si="41"/>
        <v>0</v>
      </c>
      <c r="BX123" s="89">
        <f t="shared" ca="1" si="41"/>
        <v>0</v>
      </c>
      <c r="BY123" s="89">
        <f t="shared" ca="1" si="41"/>
        <v>0</v>
      </c>
      <c r="BZ123" s="89">
        <f t="shared" ca="1" si="41"/>
        <v>0</v>
      </c>
      <c r="CA123" s="89">
        <f t="shared" ca="1" si="41"/>
        <v>0</v>
      </c>
      <c r="CB123" s="89">
        <f t="shared" ca="1" si="41"/>
        <v>0</v>
      </c>
      <c r="CC123" s="89">
        <f t="shared" ca="1" si="41"/>
        <v>0</v>
      </c>
      <c r="CD123" s="89">
        <f t="shared" ca="1" si="41"/>
        <v>0</v>
      </c>
      <c r="CE123" s="89">
        <f t="shared" ca="1" si="41"/>
        <v>0</v>
      </c>
      <c r="CF123" s="89">
        <f t="shared" ca="1" si="41"/>
        <v>0</v>
      </c>
      <c r="CG123" s="89">
        <f t="shared" ca="1" si="41"/>
        <v>0</v>
      </c>
      <c r="CH123" s="89">
        <f t="shared" ca="1" si="41"/>
        <v>0</v>
      </c>
      <c r="CI123" s="89">
        <f t="shared" ca="1" si="41"/>
        <v>0</v>
      </c>
      <c r="CJ123" s="89">
        <f t="shared" ca="1" si="41"/>
        <v>0</v>
      </c>
      <c r="CK123" s="89">
        <f t="shared" ca="1" si="41"/>
        <v>0</v>
      </c>
      <c r="CL123" s="89">
        <f t="shared" ca="1" si="41"/>
        <v>0</v>
      </c>
      <c r="CM123" s="89">
        <f t="shared" ca="1" si="41"/>
        <v>0</v>
      </c>
      <c r="CN123" s="89">
        <f t="shared" ca="1" si="41"/>
        <v>0</v>
      </c>
      <c r="CO123" s="89">
        <f t="shared" ca="1" si="41"/>
        <v>0</v>
      </c>
      <c r="CP123" s="89">
        <f t="shared" ref="CP123:DP123" ca="1" si="42">+CP117+CP118+CP121+CP122</f>
        <v>0</v>
      </c>
      <c r="CQ123" s="89">
        <f t="shared" ca="1" si="42"/>
        <v>0</v>
      </c>
      <c r="CR123" s="89">
        <f t="shared" ca="1" si="42"/>
        <v>0</v>
      </c>
      <c r="CS123" s="89">
        <f t="shared" ca="1" si="42"/>
        <v>0</v>
      </c>
      <c r="CT123" s="89">
        <f t="shared" ca="1" si="42"/>
        <v>0</v>
      </c>
      <c r="CU123" s="89">
        <f t="shared" ca="1" si="42"/>
        <v>0</v>
      </c>
      <c r="CV123" s="89">
        <f t="shared" ca="1" si="42"/>
        <v>0</v>
      </c>
      <c r="CW123" s="89">
        <f t="shared" ca="1" si="42"/>
        <v>0</v>
      </c>
      <c r="CX123" s="89">
        <f t="shared" ca="1" si="42"/>
        <v>0</v>
      </c>
      <c r="CY123" s="89">
        <f t="shared" ca="1" si="42"/>
        <v>0</v>
      </c>
      <c r="CZ123" s="89">
        <f t="shared" ca="1" si="42"/>
        <v>0</v>
      </c>
      <c r="DA123" s="89">
        <f t="shared" ca="1" si="42"/>
        <v>0</v>
      </c>
      <c r="DB123" s="89">
        <f t="shared" ca="1" si="42"/>
        <v>0</v>
      </c>
      <c r="DC123" s="89">
        <f t="shared" ca="1" si="42"/>
        <v>0</v>
      </c>
      <c r="DD123" s="89">
        <f t="shared" ca="1" si="42"/>
        <v>0</v>
      </c>
      <c r="DE123" s="89">
        <f t="shared" ca="1" si="42"/>
        <v>0</v>
      </c>
      <c r="DF123" s="89">
        <f t="shared" ca="1" si="42"/>
        <v>0</v>
      </c>
      <c r="DG123" s="89">
        <f t="shared" ca="1" si="42"/>
        <v>0</v>
      </c>
      <c r="DH123" s="89">
        <f t="shared" ca="1" si="42"/>
        <v>0</v>
      </c>
      <c r="DI123" s="89">
        <f t="shared" ca="1" si="42"/>
        <v>0</v>
      </c>
      <c r="DJ123" s="89">
        <f t="shared" ca="1" si="42"/>
        <v>0</v>
      </c>
      <c r="DK123" s="89">
        <f t="shared" ca="1" si="42"/>
        <v>0</v>
      </c>
      <c r="DL123" s="89">
        <f t="shared" ca="1" si="42"/>
        <v>0</v>
      </c>
      <c r="DM123" s="89">
        <f t="shared" ca="1" si="42"/>
        <v>0</v>
      </c>
      <c r="DN123" s="89">
        <f t="shared" ca="1" si="42"/>
        <v>0</v>
      </c>
      <c r="DO123" s="89">
        <f t="shared" ca="1" si="42"/>
        <v>0</v>
      </c>
      <c r="DP123" s="89">
        <f t="shared" ca="1" si="42"/>
        <v>0</v>
      </c>
    </row>
    <row r="124" spans="1:120" s="44" customFormat="1">
      <c r="C124" s="276"/>
      <c r="D124" s="277"/>
      <c r="E124" s="277"/>
      <c r="F124" s="277"/>
      <c r="G124" s="277"/>
      <c r="H124" s="277"/>
      <c r="I124" s="277"/>
      <c r="J124" s="277"/>
      <c r="K124" s="277"/>
      <c r="L124" s="277"/>
      <c r="M124" s="277"/>
      <c r="N124" s="277"/>
      <c r="O124" s="277"/>
      <c r="P124" s="277"/>
      <c r="Q124" s="277"/>
      <c r="R124" s="277"/>
      <c r="S124" s="277"/>
      <c r="T124" s="277"/>
      <c r="U124" s="277"/>
      <c r="V124" s="277"/>
      <c r="W124" s="277"/>
      <c r="X124" s="277"/>
      <c r="Y124" s="277"/>
      <c r="Z124" s="277"/>
      <c r="AA124" s="277"/>
      <c r="AB124" s="277"/>
      <c r="AC124" s="89"/>
      <c r="AD124" s="89"/>
      <c r="AE124" s="89"/>
      <c r="AF124" s="89"/>
      <c r="AG124" s="89"/>
      <c r="AH124" s="89"/>
      <c r="AI124" s="89"/>
      <c r="AJ124" s="89"/>
      <c r="AK124" s="89"/>
      <c r="AL124" s="89"/>
      <c r="AM124" s="89"/>
      <c r="AN124" s="89"/>
      <c r="AO124" s="89"/>
      <c r="AP124" s="89"/>
      <c r="AQ124" s="89"/>
      <c r="AR124" s="89"/>
      <c r="AS124" s="89"/>
      <c r="AT124" s="89"/>
      <c r="AU124" s="89"/>
      <c r="AV124" s="89"/>
      <c r="AW124" s="89"/>
      <c r="AX124" s="89"/>
      <c r="AY124" s="89"/>
      <c r="AZ124" s="89"/>
      <c r="BA124" s="89"/>
      <c r="BB124" s="89"/>
      <c r="BC124" s="89"/>
      <c r="BD124" s="89"/>
      <c r="BE124" s="89"/>
      <c r="BF124" s="89"/>
      <c r="BG124" s="89"/>
      <c r="BH124" s="89"/>
      <c r="BI124" s="89"/>
      <c r="BJ124" s="89"/>
      <c r="BK124" s="89"/>
      <c r="BL124" s="89"/>
      <c r="BM124" s="89"/>
      <c r="BN124" s="89"/>
      <c r="BO124" s="89"/>
      <c r="BP124" s="89"/>
      <c r="BQ124" s="89"/>
      <c r="BR124" s="89"/>
      <c r="BS124" s="89"/>
      <c r="BT124" s="89"/>
      <c r="BU124" s="89"/>
      <c r="BV124" s="89"/>
      <c r="BW124" s="89"/>
      <c r="BX124" s="89"/>
      <c r="BY124" s="89"/>
      <c r="BZ124" s="89"/>
      <c r="CA124" s="89"/>
      <c r="CB124" s="89"/>
      <c r="CC124" s="89"/>
      <c r="CD124" s="89"/>
      <c r="CE124" s="89"/>
      <c r="CF124" s="89"/>
      <c r="CG124" s="89"/>
      <c r="CH124" s="89"/>
      <c r="CI124" s="89"/>
      <c r="CJ124" s="89"/>
      <c r="CK124" s="89"/>
      <c r="CL124" s="89"/>
      <c r="CM124" s="89"/>
      <c r="CN124" s="89"/>
      <c r="CO124" s="89"/>
      <c r="CP124" s="89"/>
      <c r="CQ124" s="89"/>
      <c r="CR124" s="89"/>
      <c r="CS124" s="89"/>
      <c r="CT124" s="89"/>
      <c r="CU124" s="89"/>
      <c r="CV124" s="89"/>
      <c r="CW124" s="89"/>
      <c r="CX124" s="89"/>
      <c r="CY124" s="89"/>
      <c r="CZ124" s="89"/>
      <c r="DA124" s="89"/>
      <c r="DB124" s="89"/>
      <c r="DC124" s="89"/>
      <c r="DD124" s="89"/>
      <c r="DE124" s="89"/>
      <c r="DF124" s="89"/>
      <c r="DG124" s="89"/>
      <c r="DH124" s="89"/>
      <c r="DI124" s="89"/>
      <c r="DJ124" s="89"/>
      <c r="DK124" s="89"/>
      <c r="DL124" s="89"/>
      <c r="DM124" s="89"/>
      <c r="DN124" s="89"/>
      <c r="DO124" s="89"/>
      <c r="DP124" s="89"/>
    </row>
    <row r="125" spans="1:120" s="189" customFormat="1" ht="14.25" hidden="1" outlineLevel="2">
      <c r="A125" s="196"/>
      <c r="B125" s="190" t="str">
        <f>CONCATENATE('Inputs  Base0'!$A$359,'Inputs  Base0'!$B$126)</f>
        <v>ventas teóricas $ - Cocheras PLAN 96</v>
      </c>
      <c r="C125" s="88">
        <f t="shared" ref="C125:C134" si="43">SUM(AC125:DZ125)</f>
        <v>60496054.614137612</v>
      </c>
      <c r="D125" s="191"/>
      <c r="E125" s="191"/>
      <c r="F125" s="191"/>
      <c r="G125" s="191"/>
      <c r="H125" s="191"/>
      <c r="I125" s="191"/>
      <c r="J125" s="191"/>
      <c r="K125" s="191"/>
      <c r="L125" s="191"/>
      <c r="M125" s="191"/>
      <c r="N125" s="191"/>
      <c r="O125" s="191"/>
      <c r="P125" s="191"/>
      <c r="Q125" s="191"/>
      <c r="R125" s="191"/>
      <c r="S125" s="191"/>
      <c r="T125" s="191"/>
      <c r="U125" s="191"/>
      <c r="V125" s="191"/>
      <c r="W125" s="191"/>
      <c r="X125" s="191"/>
      <c r="Y125" s="191"/>
      <c r="Z125" s="191"/>
      <c r="AA125" s="191"/>
      <c r="AB125" s="191"/>
      <c r="AC125" s="89">
        <f>('Inputs  Base0'!$E$126*(1+AC$369))*('Inputs  Base0'!$D$18*'Inputs  Base0'!$G$194)*'Inputs  Base0'!C$199</f>
        <v>1855124.002262017</v>
      </c>
      <c r="AD125" s="89">
        <f>('Inputs  Base0'!$E$126*(1+AD$369))*('Inputs  Base0'!$D$18*'Inputs  Base0'!$G$194)*'Inputs  Base0'!D$199</f>
        <v>1855124.002262017</v>
      </c>
      <c r="AE125" s="89">
        <f>('Inputs  Base0'!$E$126*(1+AE$369))*('Inputs  Base0'!$D$18*'Inputs  Base0'!$G$194)*'Inputs  Base0'!E$199</f>
        <v>1855124.002262017</v>
      </c>
      <c r="AF125" s="89">
        <f>('Inputs  Base0'!$E$126*(1+AF$369))*('Inputs  Base0'!$D$18*'Inputs  Base0'!$G$194)*'Inputs  Base0'!F$199</f>
        <v>1855124.002262017</v>
      </c>
      <c r="AG125" s="89">
        <f>('Inputs  Base0'!$E$126*(1+AG$369))*('Inputs  Base0'!$D$18*'Inputs  Base0'!$G$194)*'Inputs  Base0'!G$199</f>
        <v>2016439.1328934969</v>
      </c>
      <c r="AH125" s="89">
        <f>('Inputs  Base0'!$E$126*(1+AH$369))*('Inputs  Base0'!$D$18*'Inputs  Base0'!$G$194)*'Inputs  Base0'!H$199</f>
        <v>2016439.1328934969</v>
      </c>
      <c r="AI125" s="89">
        <f>('Inputs  Base0'!$E$126*(1+AI$369))*('Inputs  Base0'!$D$18*'Inputs  Base0'!$G$194)*'Inputs  Base0'!I$199</f>
        <v>1728376.3996229973</v>
      </c>
      <c r="AJ125" s="89">
        <f>('Inputs  Base0'!$E$126*(1+AJ$369))*('Inputs  Base0'!$D$18*'Inputs  Base0'!$G$194)*'Inputs  Base0'!J$199</f>
        <v>1728376.3996229973</v>
      </c>
      <c r="AK125" s="89">
        <f>('Inputs  Base0'!$E$126*(1+AK$369))*('Inputs  Base0'!$D$18*'Inputs  Base0'!$G$194)*'Inputs  Base0'!K$199</f>
        <v>1728376.3996229973</v>
      </c>
      <c r="AL125" s="89">
        <f>('Inputs  Base0'!$E$126*(1+AL$369))*('Inputs  Base0'!$D$18*'Inputs  Base0'!$G$194)*'Inputs  Base0'!L$199</f>
        <v>1728376.3996229973</v>
      </c>
      <c r="AM125" s="89">
        <f>('Inputs  Base0'!$E$126*(1+AM$369))*('Inputs  Base0'!$D$18*'Inputs  Base0'!$G$194)*'Inputs  Base0'!M$199</f>
        <v>1728376.3996229973</v>
      </c>
      <c r="AN125" s="89">
        <f>('Inputs  Base0'!$E$126*(1+AN$369))*('Inputs  Base0'!$D$18*'Inputs  Base0'!$G$194)*'Inputs  Base0'!N$199</f>
        <v>1728376.3996229973</v>
      </c>
      <c r="AO125" s="89">
        <f>('Inputs  Base0'!$E$126*(1+AO$369))*('Inputs  Base0'!$D$18*'Inputs  Base0'!$G$194)*'Inputs  Base0'!O$199</f>
        <v>1440313.6663524979</v>
      </c>
      <c r="AP125" s="89">
        <f>('Inputs  Base0'!$E$126*(1+AP$369))*('Inputs  Base0'!$D$18*'Inputs  Base0'!$G$194)*'Inputs  Base0'!P$199</f>
        <v>1440313.6663524979</v>
      </c>
      <c r="AQ125" s="89">
        <f>('Inputs  Base0'!$E$126*(1+AQ$369))*('Inputs  Base0'!$D$18*'Inputs  Base0'!$G$194)*'Inputs  Base0'!Q$199</f>
        <v>1440313.6663524979</v>
      </c>
      <c r="AR125" s="89">
        <f>('Inputs  Base0'!$E$126*(1+AR$369))*('Inputs  Base0'!$D$18*'Inputs  Base0'!$G$194)*'Inputs  Base0'!R$199</f>
        <v>1440313.6663524979</v>
      </c>
      <c r="AS125" s="89">
        <f>('Inputs  Base0'!$E$126*(1+AS$369))*('Inputs  Base0'!$D$18*'Inputs  Base0'!$G$194)*'Inputs  Base0'!S$199</f>
        <v>1440313.6663524979</v>
      </c>
      <c r="AT125" s="89">
        <f>('Inputs  Base0'!$E$126*(1+AT$369))*('Inputs  Base0'!$D$18*'Inputs  Base0'!$G$194)*'Inputs  Base0'!T$199</f>
        <v>1440313.6663524979</v>
      </c>
      <c r="AU125" s="89">
        <f>('Inputs  Base0'!$E$126*(1+AU$369))*('Inputs  Base0'!$D$18*'Inputs  Base0'!$G$194)*'Inputs  Base0'!U$199</f>
        <v>1728376.3996229973</v>
      </c>
      <c r="AV125" s="89">
        <f>('Inputs  Base0'!$E$126*(1+AV$369))*('Inputs  Base0'!$D$18*'Inputs  Base0'!$G$194)*'Inputs  Base0'!V$199</f>
        <v>1728376.3996229973</v>
      </c>
      <c r="AW125" s="89">
        <f>('Inputs  Base0'!$E$126*(1+AW$369))*('Inputs  Base0'!$D$18*'Inputs  Base0'!$G$194)*'Inputs  Base0'!W$199</f>
        <v>1771585.8096135717</v>
      </c>
      <c r="AX125" s="89">
        <f>('Inputs  Base0'!$E$126*(1+AX$369))*('Inputs  Base0'!$D$18*'Inputs  Base0'!$G$194)*'Inputs  Base0'!X$199</f>
        <v>1771585.8096135717</v>
      </c>
      <c r="AY125" s="89">
        <f>('Inputs  Base0'!$E$126*(1+AY$369))*('Inputs  Base0'!$D$18*'Inputs  Base0'!$G$194)*'Inputs  Base0'!Y$199</f>
        <v>1771585.8096135717</v>
      </c>
      <c r="AZ125" s="89">
        <f>('Inputs  Base0'!$E$126*(1+AZ$369))*('Inputs  Base0'!$D$18*'Inputs  Base0'!$G$194)*'Inputs  Base0'!Z$199</f>
        <v>1771585.8096135717</v>
      </c>
      <c r="BA125" s="89">
        <f>('Inputs  Base0'!$E$126*(1+BA$369))*('Inputs  Base0'!$D$18*'Inputs  Base0'!$G$194)*'Inputs  Base0'!AA$199</f>
        <v>1771585.8096135717</v>
      </c>
      <c r="BB125" s="89">
        <f>('Inputs  Base0'!$E$126*(1+BB$369))*('Inputs  Base0'!$D$18*'Inputs  Base0'!$G$194)*'Inputs  Base0'!AB$199</f>
        <v>1771585.8096135717</v>
      </c>
      <c r="BC125" s="89">
        <f>('Inputs  Base0'!$E$126*(1+BC$369))*('Inputs  Base0'!$D$18*'Inputs  Base0'!$G$194)*'Inputs  Base0'!AC$199</f>
        <v>1771585.8096135717</v>
      </c>
      <c r="BD125" s="89">
        <f>('Inputs  Base0'!$E$126*(1+BD$369))*('Inputs  Base0'!$D$18*'Inputs  Base0'!$G$194)*'Inputs  Base0'!AD$199</f>
        <v>1771585.8096135717</v>
      </c>
      <c r="BE125" s="89">
        <f>('Inputs  Base0'!$E$126*(1+BE$369))*('Inputs  Base0'!$D$18*'Inputs  Base0'!$G$194)*'Inputs  Base0'!AE$199</f>
        <v>1771585.8096135717</v>
      </c>
      <c r="BF125" s="89">
        <f>('Inputs  Base0'!$E$126*(1+BF$369))*('Inputs  Base0'!$D$18*'Inputs  Base0'!$G$194)*'Inputs  Base0'!AF$199</f>
        <v>1771585.8096135717</v>
      </c>
      <c r="BG125" s="89">
        <f>('Inputs  Base0'!$E$126*(1+BG$369))*('Inputs  Base0'!$D$18*'Inputs  Base0'!$G$194)*'Inputs  Base0'!AG$199</f>
        <v>1476321.5080113099</v>
      </c>
      <c r="BH125" s="89">
        <f>('Inputs  Base0'!$E$126*(1+BH$369))*('Inputs  Base0'!$D$18*'Inputs  Base0'!$G$194)*'Inputs  Base0'!AH$199</f>
        <v>1476321.5080113099</v>
      </c>
      <c r="BI125" s="89">
        <f>('Inputs  Base0'!$E$126*(1+BI$369))*('Inputs  Base0'!$D$18*'Inputs  Base0'!$G$194)*'Inputs  Base0'!AI$199</f>
        <v>1476321.5080113099</v>
      </c>
      <c r="BJ125" s="89">
        <f>('Inputs  Base0'!$E$126*(1+BJ$369))*('Inputs  Base0'!$D$18*'Inputs  Base0'!$G$194)*'Inputs  Base0'!AJ$199</f>
        <v>1476321.5080113099</v>
      </c>
      <c r="BK125" s="89">
        <f>('Inputs  Base0'!$E$126*(1+BK$369))*('Inputs  Base0'!$D$18*'Inputs  Base0'!$G$194)*'Inputs  Base0'!AK$199</f>
        <v>1476321.5080113099</v>
      </c>
      <c r="BL125" s="89">
        <f>('Inputs  Base0'!$E$126*(1+BL$369))*('Inputs  Base0'!$D$18*'Inputs  Base0'!$G$194)*'Inputs  Base0'!AL$199</f>
        <v>1476321.5080113099</v>
      </c>
      <c r="BM125" s="89">
        <f>('Inputs  Base0'!$E$126*(1+BM$369))*('Inputs  Base0'!$D$18*'Inputs  Base0'!$G$194)*'Inputs  Base0'!AM$199</f>
        <v>0</v>
      </c>
      <c r="BN125" s="89">
        <f>('Inputs  Base0'!$E$126*(1+BN$369))*('Inputs  Base0'!$D$18*'Inputs  Base0'!$G$194)*'Inputs  Base0'!AN$199</f>
        <v>0</v>
      </c>
      <c r="BO125" s="89">
        <f>('Inputs  Base0'!$E$126*(1+BO$369))*('Inputs  Base0'!$D$18*'Inputs  Base0'!$G$194)*'Inputs  Base0'!AO$199</f>
        <v>0</v>
      </c>
      <c r="BP125" s="89">
        <f>('Inputs  Base0'!$E$126*(1+BP$369))*('Inputs  Base0'!$D$18*'Inputs  Base0'!$G$194)*'Inputs  Base0'!AP$199</f>
        <v>0</v>
      </c>
      <c r="BQ125" s="89">
        <f>('Inputs  Base0'!$E$126*(1+BQ$369))*('Inputs  Base0'!$D$18*'Inputs  Base0'!$G$194)*'Inputs  Base0'!AQ$199</f>
        <v>0</v>
      </c>
      <c r="BR125" s="89">
        <f>('Inputs  Base0'!$E$126*(1+BR$369))*('Inputs  Base0'!$D$18*'Inputs  Base0'!$G$194)*'Inputs  Base0'!AR$199</f>
        <v>0</v>
      </c>
      <c r="BS125" s="89">
        <f>('Inputs  Base0'!$E$126*(1+BS$369))*('Inputs  Base0'!$D$18*'Inputs  Base0'!$G$194)*'Inputs  Base0'!AS$199</f>
        <v>0</v>
      </c>
      <c r="BT125" s="89">
        <f>('Inputs  Base0'!$E$126*(1+BT$369))*('Inputs  Base0'!$D$18*'Inputs  Base0'!$G$194)*'Inputs  Base0'!AT$199</f>
        <v>0</v>
      </c>
      <c r="BU125" s="89">
        <f>('Inputs  Base0'!$E$126*(1+BU$369))*('Inputs  Base0'!$D$18*'Inputs  Base0'!$G$194)*'Inputs  Base0'!AU$199</f>
        <v>0</v>
      </c>
      <c r="BV125" s="89">
        <f>('Inputs  Base0'!$E$126*(1+BV$369))*('Inputs  Base0'!$D$18*'Inputs  Base0'!$G$194)*'Inputs  Base0'!AV$199</f>
        <v>0</v>
      </c>
      <c r="BW125" s="89">
        <f>('Inputs  Base0'!$E$126*(1+BW$369))*('Inputs  Base0'!$D$18*'Inputs  Base0'!$G$194)*'Inputs  Base0'!AW$199</f>
        <v>0</v>
      </c>
      <c r="BX125" s="89">
        <f>('Inputs  Base0'!$E$126*(1+BX$369))*('Inputs  Base0'!$D$18*'Inputs  Base0'!$G$194)*'Inputs  Base0'!AX$199</f>
        <v>0</v>
      </c>
      <c r="BY125" s="89">
        <f>('Inputs  Base0'!$E$126*(1+BY$369))*('Inputs  Base0'!$D$18*'Inputs  Base0'!$G$194)*'Inputs  Base0'!AY$199</f>
        <v>0</v>
      </c>
      <c r="BZ125" s="89">
        <f>('Inputs  Base0'!$E$126*(1+BZ$369))*('Inputs  Base0'!$D$18*'Inputs  Base0'!$G$194)*'Inputs  Base0'!AZ$199</f>
        <v>0</v>
      </c>
      <c r="CA125" s="89">
        <f>('Inputs  Base0'!$E$126*(1+CA$369))*('Inputs  Base0'!$D$18*'Inputs  Base0'!$G$194)*'Inputs  Base0'!BA$199</f>
        <v>0</v>
      </c>
      <c r="CB125" s="89">
        <f>('Inputs  Base0'!$E$126*(1+CB$369))*('Inputs  Base0'!$D$18*'Inputs  Base0'!$G$194)*'Inputs  Base0'!BB$199</f>
        <v>0</v>
      </c>
      <c r="CC125" s="89">
        <f>('Inputs  Base0'!$E$126*(1+CC$369))*('Inputs  Base0'!$D$18*'Inputs  Base0'!$G$194)*'Inputs  Base0'!BC$199</f>
        <v>0</v>
      </c>
      <c r="CD125" s="89">
        <f>('Inputs  Base0'!$E$126*(1+CD$369))*('Inputs  Base0'!$D$18*'Inputs  Base0'!$G$194)*'Inputs  Base0'!BD$199</f>
        <v>0</v>
      </c>
      <c r="CE125" s="89">
        <f>('Inputs  Base0'!$E$126*(1+CE$369))*('Inputs  Base0'!$D$18*'Inputs  Base0'!$G$194)*'Inputs  Base0'!BE$199</f>
        <v>0</v>
      </c>
      <c r="CF125" s="89">
        <f>('Inputs  Base0'!$E$126*(1+CF$369))*('Inputs  Base0'!$D$18*'Inputs  Base0'!$G$194)*'Inputs  Base0'!BF$199</f>
        <v>0</v>
      </c>
      <c r="CG125" s="89">
        <f>('Inputs  Base0'!$E$126*(1+CG$369))*('Inputs  Base0'!$D$18*'Inputs  Base0'!$G$194)*'Inputs  Base0'!BG$199</f>
        <v>0</v>
      </c>
      <c r="CH125" s="89">
        <f>('Inputs  Base0'!$E$126*(1+CH$369))*('Inputs  Base0'!$D$18*'Inputs  Base0'!$G$194)*'Inputs  Base0'!BH$199</f>
        <v>0</v>
      </c>
      <c r="CI125" s="89">
        <f>('Inputs  Base0'!$E$126*(1+CI$369))*('Inputs  Base0'!$D$18*'Inputs  Base0'!$G$194)*'Inputs  Base0'!BI$199</f>
        <v>0</v>
      </c>
      <c r="CJ125" s="89">
        <f>('Inputs  Base0'!$E$126*(1+CJ$369))*('Inputs  Base0'!$D$18*'Inputs  Base0'!$G$194)*'Inputs  Base0'!BJ$199</f>
        <v>0</v>
      </c>
      <c r="CK125" s="89">
        <f>('Inputs  Base0'!$E$126*(1+CK$369))*('Inputs  Base0'!$D$18*'Inputs  Base0'!$G$194)*'Inputs  Base0'!BK$199</f>
        <v>0</v>
      </c>
      <c r="CL125" s="89">
        <f>('Inputs  Base0'!$E$126*(1+CL$369))*('Inputs  Base0'!$D$18*'Inputs  Base0'!$G$194)*'Inputs  Base0'!BL$199</f>
        <v>0</v>
      </c>
      <c r="CM125" s="89">
        <f>('Inputs  Base0'!$E$126*(1+CM$369))*('Inputs  Base0'!$D$18*'Inputs  Base0'!$G$194)*'Inputs  Base0'!BM$199</f>
        <v>0</v>
      </c>
      <c r="CN125" s="89">
        <f>('Inputs  Base0'!$E$126*(1+CN$369))*('Inputs  Base0'!$D$18*'Inputs  Base0'!$G$194)*'Inputs  Base0'!BN$199</f>
        <v>0</v>
      </c>
      <c r="CO125" s="89">
        <f>('Inputs  Base0'!$E$126*(1+CO$369))*('Inputs  Base0'!$D$18*'Inputs  Base0'!$G$194)*'Inputs  Base0'!BO$199</f>
        <v>0</v>
      </c>
      <c r="CP125" s="89">
        <f>('Inputs  Base0'!$E$126*(1+CP$369))*('Inputs  Base0'!$D$18*'Inputs  Base0'!$G$194)*'Inputs  Base0'!BP$199</f>
        <v>0</v>
      </c>
      <c r="CQ125" s="89">
        <f>('Inputs  Base0'!$E$126*(1+CQ$369))*('Inputs  Base0'!$D$18*'Inputs  Base0'!$G$194)*'Inputs  Base0'!BQ$199</f>
        <v>0</v>
      </c>
      <c r="CR125" s="89">
        <f>('Inputs  Base0'!$E$126*(1+CR$369))*('Inputs  Base0'!$D$18*'Inputs  Base0'!$G$194)*'Inputs  Base0'!BR$199</f>
        <v>0</v>
      </c>
      <c r="CS125" s="89">
        <f>('Inputs  Base0'!$E$126*(1+CS$369))*('Inputs  Base0'!$D$18*'Inputs  Base0'!$G$194)*'Inputs  Base0'!BS$199</f>
        <v>0</v>
      </c>
      <c r="CT125" s="89">
        <f>('Inputs  Base0'!$E$126*(1+CT$369))*('Inputs  Base0'!$D$18*'Inputs  Base0'!$G$194)*'Inputs  Base0'!BT$199</f>
        <v>0</v>
      </c>
      <c r="CU125" s="89">
        <f>('Inputs  Base0'!$E$126*(1+CU$369))*('Inputs  Base0'!$D$18*'Inputs  Base0'!$G$194)*'Inputs  Base0'!BU$199</f>
        <v>0</v>
      </c>
      <c r="CV125" s="89">
        <f>('Inputs  Base0'!$E$126*(1+CV$369))*('Inputs  Base0'!$D$18*'Inputs  Base0'!$G$194)*'Inputs  Base0'!BV$199</f>
        <v>0</v>
      </c>
      <c r="CW125" s="89">
        <f>('Inputs  Base0'!$E$126*(1+CW$369))*('Inputs  Base0'!$D$18*'Inputs  Base0'!$G$194)*'Inputs  Base0'!BW$199</f>
        <v>0</v>
      </c>
      <c r="CX125" s="89">
        <f>('Inputs  Base0'!$E$126*(1+CX$369))*('Inputs  Base0'!$D$18*'Inputs  Base0'!$G$194)*'Inputs  Base0'!BX$199</f>
        <v>0</v>
      </c>
      <c r="CY125" s="89">
        <f>('Inputs  Base0'!$E$126*(1+CY$369))*('Inputs  Base0'!$D$18*'Inputs  Base0'!$G$194)*'Inputs  Base0'!BY$199</f>
        <v>0</v>
      </c>
      <c r="CZ125" s="89">
        <f>('Inputs  Base0'!$E$126*(1+CZ$369))*('Inputs  Base0'!$D$18*'Inputs  Base0'!$G$194)*'Inputs  Base0'!BZ$199</f>
        <v>0</v>
      </c>
      <c r="DA125" s="89">
        <f>('Inputs  Base0'!$E$126*(1+DA$369))*('Inputs  Base0'!$D$18*'Inputs  Base0'!$G$194)*'Inputs  Base0'!CA$199</f>
        <v>0</v>
      </c>
      <c r="DB125" s="89">
        <f>('Inputs  Base0'!$E$126*(1+DB$369))*('Inputs  Base0'!$D$18*'Inputs  Base0'!$G$194)*'Inputs  Base0'!CB$199</f>
        <v>0</v>
      </c>
      <c r="DC125" s="89">
        <f>('Inputs  Base0'!$E$126*(1+DC$369))*('Inputs  Base0'!$D$18*'Inputs  Base0'!$G$194)*'Inputs  Base0'!CC$199</f>
        <v>0</v>
      </c>
      <c r="DD125" s="89">
        <f>('Inputs  Base0'!$E$126*(1+DD$369))*('Inputs  Base0'!$D$18*'Inputs  Base0'!$G$194)*'Inputs  Base0'!CD$199</f>
        <v>0</v>
      </c>
      <c r="DE125" s="89">
        <f>('Inputs  Base0'!$E$126*(1+DE$369))*('Inputs  Base0'!$D$18*'Inputs  Base0'!$G$194)*'Inputs  Base0'!CE$199</f>
        <v>0</v>
      </c>
      <c r="DF125" s="89">
        <f>('Inputs  Base0'!$E$126*(1+DF$369))*('Inputs  Base0'!$D$18*'Inputs  Base0'!$G$194)*'Inputs  Base0'!CF$199</f>
        <v>0</v>
      </c>
      <c r="DG125" s="89">
        <f>('Inputs  Base0'!$E$126*(1+DG$369))*('Inputs  Base0'!$D$18*'Inputs  Base0'!$G$194)*'Inputs  Base0'!CG$199</f>
        <v>0</v>
      </c>
      <c r="DH125" s="89">
        <f>('Inputs  Base0'!$E$126*(1+DH$369))*('Inputs  Base0'!$D$18*'Inputs  Base0'!$G$194)*'Inputs  Base0'!CH$199</f>
        <v>0</v>
      </c>
      <c r="DI125" s="89">
        <f>('Inputs  Base0'!$E$126*(1+DI$369))*('Inputs  Base0'!$D$18*'Inputs  Base0'!$G$194)*'Inputs  Base0'!CI$199</f>
        <v>0</v>
      </c>
      <c r="DJ125" s="89">
        <f>('Inputs  Base0'!$E$126*(1+DJ$369))*('Inputs  Base0'!$D$18*'Inputs  Base0'!$G$194)*'Inputs  Base0'!CJ$199</f>
        <v>0</v>
      </c>
      <c r="DK125" s="89">
        <f>('Inputs  Base0'!$E$126*(1+DK$369))*('Inputs  Base0'!$D$18*'Inputs  Base0'!$G$194)*'Inputs  Base0'!CK$199</f>
        <v>0</v>
      </c>
      <c r="DL125" s="89">
        <f>('Inputs  Base0'!$E$126*(1+DL$369))*('Inputs  Base0'!$D$18*'Inputs  Base0'!$G$194)*'Inputs  Base0'!CL$199</f>
        <v>0</v>
      </c>
      <c r="DM125" s="89">
        <f>('Inputs  Base0'!$E$126*(1+DM$369))*('Inputs  Base0'!$D$18*'Inputs  Base0'!$G$194)*'Inputs  Base0'!CM$199</f>
        <v>0</v>
      </c>
      <c r="DN125" s="89">
        <f>('Inputs  Base0'!$E$126*(1+DN$369))*('Inputs  Base0'!$D$18*'Inputs  Base0'!$G$194)*'Inputs  Base0'!CN$199</f>
        <v>0</v>
      </c>
      <c r="DO125" s="89">
        <f>('Inputs  Base0'!$E$126*(1+DO$369))*('Inputs  Base0'!$D$18*'Inputs  Base0'!$G$194)*'Inputs  Base0'!CO$199</f>
        <v>0</v>
      </c>
      <c r="DP125" s="89">
        <f>('Inputs  Base0'!$E$126*(1+DP$369))*('Inputs  Base0'!$D$18*'Inputs  Base0'!$G$194)*'Inputs  Base0'!CP$199</f>
        <v>0</v>
      </c>
    </row>
    <row r="126" spans="1:120" s="189" customFormat="1" ht="14.25" hidden="1" outlineLevel="2">
      <c r="A126" s="212">
        <f>+C126-'Inputs  Base0'!$G$126</f>
        <v>-13.999999999999986</v>
      </c>
      <c r="B126" s="190" t="str">
        <f>CONCATENATE('Inputs  Base0'!$A$360,'Inputs  Base0'!$B$126)</f>
        <v>unidades vendidas - Cocheras PLAN 96</v>
      </c>
      <c r="C126" s="88">
        <f t="shared" si="43"/>
        <v>32.666666666666679</v>
      </c>
      <c r="D126" s="191"/>
      <c r="E126" s="191"/>
      <c r="F126" s="191"/>
      <c r="G126" s="191"/>
      <c r="H126" s="191"/>
      <c r="I126" s="191"/>
      <c r="J126" s="191"/>
      <c r="K126" s="191"/>
      <c r="L126" s="191"/>
      <c r="M126" s="191"/>
      <c r="N126" s="191"/>
      <c r="O126" s="191"/>
      <c r="P126" s="191"/>
      <c r="Q126" s="191"/>
      <c r="R126" s="191"/>
      <c r="S126" s="191"/>
      <c r="T126" s="191"/>
      <c r="U126" s="191"/>
      <c r="V126" s="191"/>
      <c r="W126" s="191"/>
      <c r="X126" s="191"/>
      <c r="Y126" s="191"/>
      <c r="Z126" s="191"/>
      <c r="AA126" s="191"/>
      <c r="AB126" s="191"/>
      <c r="AC126" s="89">
        <f>HLOOKUP(AC$3,'Inputs  Base0'!$C$197:$BJ$199,3)*'Inputs  Base0'!$G$126</f>
        <v>1.0888888888888888</v>
      </c>
      <c r="AD126" s="89">
        <f>HLOOKUP(AD$3,'Inputs  Base0'!$C$197:$BJ$199,3)*'Inputs  Base0'!$G$126</f>
        <v>1.0888888888888888</v>
      </c>
      <c r="AE126" s="89">
        <f>HLOOKUP(AE$3,'Inputs  Base0'!$C$197:$BJ$199,3)*'Inputs  Base0'!$G$126</f>
        <v>1.0888888888888888</v>
      </c>
      <c r="AF126" s="89">
        <f>HLOOKUP(AF$3,'Inputs  Base0'!$C$197:$BJ$199,3)*'Inputs  Base0'!$G$126</f>
        <v>1.0888888888888888</v>
      </c>
      <c r="AG126" s="89">
        <f>HLOOKUP(AG$3,'Inputs  Base0'!$C$197:$BJ$199,3)*'Inputs  Base0'!$G$126</f>
        <v>1.0888888888888888</v>
      </c>
      <c r="AH126" s="89">
        <f>HLOOKUP(AH$3,'Inputs  Base0'!$C$197:$BJ$199,3)*'Inputs  Base0'!$G$126</f>
        <v>1.0888888888888888</v>
      </c>
      <c r="AI126" s="89">
        <f>HLOOKUP(AI$3,'Inputs  Base0'!$C$197:$BJ$199,3)*'Inputs  Base0'!$G$126</f>
        <v>0.93333333333333335</v>
      </c>
      <c r="AJ126" s="89">
        <f>HLOOKUP(AJ$3,'Inputs  Base0'!$C$197:$BJ$199,3)*'Inputs  Base0'!$G$126</f>
        <v>0.93333333333333335</v>
      </c>
      <c r="AK126" s="89">
        <f>HLOOKUP(AK$3,'Inputs  Base0'!$C$197:$BJ$199,3)*'Inputs  Base0'!$G$126</f>
        <v>0.93333333333333335</v>
      </c>
      <c r="AL126" s="89">
        <f>HLOOKUP(AL$3,'Inputs  Base0'!$C$197:$BJ$199,3)*'Inputs  Base0'!$G$126</f>
        <v>0.93333333333333335</v>
      </c>
      <c r="AM126" s="89">
        <f>HLOOKUP(AM$3,'Inputs  Base0'!$C$197:$BJ$199,3)*'Inputs  Base0'!$G$126</f>
        <v>0.93333333333333335</v>
      </c>
      <c r="AN126" s="89">
        <f>HLOOKUP(AN$3,'Inputs  Base0'!$C$197:$BJ$199,3)*'Inputs  Base0'!$G$126</f>
        <v>0.93333333333333335</v>
      </c>
      <c r="AO126" s="89">
        <f>HLOOKUP(AO$3,'Inputs  Base0'!$C$197:$BJ$199,3)*'Inputs  Base0'!$G$126</f>
        <v>0.77777777777777768</v>
      </c>
      <c r="AP126" s="89">
        <f>HLOOKUP(AP$3,'Inputs  Base0'!$C$197:$BJ$199,3)*'Inputs  Base0'!$G$126</f>
        <v>0.77777777777777768</v>
      </c>
      <c r="AQ126" s="89">
        <f>HLOOKUP(AQ$3,'Inputs  Base0'!$C$197:$BJ$199,3)*'Inputs  Base0'!$G$126</f>
        <v>0.77777777777777768</v>
      </c>
      <c r="AR126" s="89">
        <f>HLOOKUP(AR$3,'Inputs  Base0'!$C$197:$BJ$199,3)*'Inputs  Base0'!$G$126</f>
        <v>0.77777777777777768</v>
      </c>
      <c r="AS126" s="89">
        <f>HLOOKUP(AS$3,'Inputs  Base0'!$C$197:$BJ$199,3)*'Inputs  Base0'!$G$126</f>
        <v>0.77777777777777768</v>
      </c>
      <c r="AT126" s="89">
        <f>HLOOKUP(AT$3,'Inputs  Base0'!$C$197:$BJ$199,3)*'Inputs  Base0'!$G$126</f>
        <v>0.77777777777777768</v>
      </c>
      <c r="AU126" s="89">
        <f>HLOOKUP(AU$3,'Inputs  Base0'!$C$197:$BJ$199,3)*'Inputs  Base0'!$G$126</f>
        <v>0.93333333333333335</v>
      </c>
      <c r="AV126" s="89">
        <f>HLOOKUP(AV$3,'Inputs  Base0'!$C$197:$BJ$199,3)*'Inputs  Base0'!$G$126</f>
        <v>0.93333333333333335</v>
      </c>
      <c r="AW126" s="89">
        <f>HLOOKUP(AW$3,'Inputs  Base0'!$C$197:$BJ$199,3)*'Inputs  Base0'!$G$126</f>
        <v>0.93333333333333335</v>
      </c>
      <c r="AX126" s="89">
        <f>HLOOKUP(AX$3,'Inputs  Base0'!$C$197:$BJ$199,3)*'Inputs  Base0'!$G$126</f>
        <v>0.93333333333333335</v>
      </c>
      <c r="AY126" s="89">
        <f>HLOOKUP(AY$3,'Inputs  Base0'!$C$197:$BJ$199,3)*'Inputs  Base0'!$G$126</f>
        <v>0.93333333333333335</v>
      </c>
      <c r="AZ126" s="89">
        <f>HLOOKUP(AZ$3,'Inputs  Base0'!$C$197:$BJ$199,3)*'Inputs  Base0'!$G$126</f>
        <v>0.93333333333333335</v>
      </c>
      <c r="BA126" s="89">
        <f>HLOOKUP(BA$3,'Inputs  Base0'!$C$197:$BJ$199,3)*'Inputs  Base0'!$G$126</f>
        <v>0.93333333333333335</v>
      </c>
      <c r="BB126" s="89">
        <f>HLOOKUP(BB$3,'Inputs  Base0'!$C$197:$BJ$199,3)*'Inputs  Base0'!$G$126</f>
        <v>0.93333333333333335</v>
      </c>
      <c r="BC126" s="89">
        <f>HLOOKUP(BC$3,'Inputs  Base0'!$C$197:$BJ$199,3)*'Inputs  Base0'!$G$126</f>
        <v>0.93333333333333335</v>
      </c>
      <c r="BD126" s="89">
        <f>HLOOKUP(BD$3,'Inputs  Base0'!$C$197:$BJ$199,3)*'Inputs  Base0'!$G$126</f>
        <v>0.93333333333333335</v>
      </c>
      <c r="BE126" s="89">
        <f>HLOOKUP(BE$3,'Inputs  Base0'!$C$197:$BJ$199,3)*'Inputs  Base0'!$G$126</f>
        <v>0.93333333333333335</v>
      </c>
      <c r="BF126" s="89">
        <f>HLOOKUP(BF$3,'Inputs  Base0'!$C$197:$BJ$199,3)*'Inputs  Base0'!$G$126</f>
        <v>0.93333333333333335</v>
      </c>
      <c r="BG126" s="89">
        <f>HLOOKUP(BG$3,'Inputs  Base0'!$C$197:$BJ$199,3)*'Inputs  Base0'!$G$126</f>
        <v>0.77777777777777768</v>
      </c>
      <c r="BH126" s="89">
        <f>HLOOKUP(BH$3,'Inputs  Base0'!$C$197:$BJ$199,3)*'Inputs  Base0'!$G$126</f>
        <v>0.77777777777777768</v>
      </c>
      <c r="BI126" s="89">
        <f>HLOOKUP(BI$3,'Inputs  Base0'!$C$197:$BJ$199,3)*'Inputs  Base0'!$G$126</f>
        <v>0.77777777777777768</v>
      </c>
      <c r="BJ126" s="89">
        <f>HLOOKUP(BJ$3,'Inputs  Base0'!$C$197:$BJ$199,3)*'Inputs  Base0'!$G$126</f>
        <v>0.77777777777777768</v>
      </c>
      <c r="BK126" s="89">
        <f>HLOOKUP(BK$3,'Inputs  Base0'!$C$197:$BJ$199,3)*'Inputs  Base0'!$G$126</f>
        <v>0.77777777777777768</v>
      </c>
      <c r="BL126" s="89">
        <f>HLOOKUP(BL$3,'Inputs  Base0'!$C$197:$BJ$199,3)*'Inputs  Base0'!$G$126</f>
        <v>0.77777777777777768</v>
      </c>
      <c r="BM126" s="89">
        <f>HLOOKUP(BM$3,'Inputs  Base0'!$C$197:$BJ$199,3)*'Inputs  Base0'!$G$126</f>
        <v>0</v>
      </c>
      <c r="BN126" s="89">
        <f>HLOOKUP(BN$3,'Inputs  Base0'!$C$197:$BJ$199,3)*'Inputs  Base0'!$G$126</f>
        <v>0</v>
      </c>
      <c r="BO126" s="89">
        <f>HLOOKUP(BO$3,'Inputs  Base0'!$C$197:$BJ$199,3)*'Inputs  Base0'!$G$126</f>
        <v>0</v>
      </c>
      <c r="BP126" s="89">
        <f>HLOOKUP(BP$3,'Inputs  Base0'!$C$197:$BJ$199,3)*'Inputs  Base0'!$G$126</f>
        <v>0</v>
      </c>
      <c r="BQ126" s="89">
        <f>HLOOKUP(BQ$3,'Inputs  Base0'!$C$197:$BJ$199,3)*'Inputs  Base0'!$G$126</f>
        <v>0</v>
      </c>
      <c r="BR126" s="89">
        <f>HLOOKUP(BR$3,'Inputs  Base0'!$C$197:$BJ$199,3)*'Inputs  Base0'!$G$126</f>
        <v>0</v>
      </c>
      <c r="BS126" s="89">
        <f>HLOOKUP(BS$3,'Inputs  Base0'!$C$197:$BJ$199,3)*'Inputs  Base0'!$G$126</f>
        <v>0</v>
      </c>
      <c r="BT126" s="89">
        <f>HLOOKUP(BT$3,'Inputs  Base0'!$C$197:$BJ$199,3)*'Inputs  Base0'!$G$126</f>
        <v>0</v>
      </c>
      <c r="BU126" s="89">
        <f>HLOOKUP(BU$3,'Inputs  Base0'!$C$197:$BJ$199,3)*'Inputs  Base0'!$G$126</f>
        <v>0</v>
      </c>
      <c r="BV126" s="89">
        <f>HLOOKUP(BV$3,'Inputs  Base0'!$C$197:$BJ$199,3)*'Inputs  Base0'!$G$126</f>
        <v>0</v>
      </c>
      <c r="BW126" s="89">
        <f>HLOOKUP(BW$3,'Inputs  Base0'!$C$197:$BJ$199,3)*'Inputs  Base0'!$G$126</f>
        <v>0</v>
      </c>
      <c r="BX126" s="89">
        <f>HLOOKUP(BX$3,'Inputs  Base0'!$C$197:$BJ$199,3)*'Inputs  Base0'!$G$126</f>
        <v>0</v>
      </c>
      <c r="BY126" s="89">
        <f>HLOOKUP(BY$3,'Inputs  Base0'!$C$197:$BJ$199,3)*'Inputs  Base0'!$G$126</f>
        <v>0</v>
      </c>
      <c r="BZ126" s="89">
        <f>HLOOKUP(BZ$3,'Inputs  Base0'!$C$197:$BJ$199,3)*'Inputs  Base0'!$G$126</f>
        <v>0</v>
      </c>
      <c r="CA126" s="89">
        <f>HLOOKUP(CA$3,'Inputs  Base0'!$C$197:$BJ$199,3)*'Inputs  Base0'!$G$126</f>
        <v>0</v>
      </c>
      <c r="CB126" s="89">
        <f>HLOOKUP(CB$3,'Inputs  Base0'!$C$197:$BJ$199,3)*'Inputs  Base0'!$G$126</f>
        <v>0</v>
      </c>
      <c r="CC126" s="89">
        <f>HLOOKUP(CC$3,'Inputs  Base0'!$C$197:$BJ$199,3)*'Inputs  Base0'!$G$126</f>
        <v>0</v>
      </c>
      <c r="CD126" s="89">
        <f>HLOOKUP(CD$3,'Inputs  Base0'!$C$197:$BJ$199,3)*'Inputs  Base0'!$G$126</f>
        <v>0</v>
      </c>
      <c r="CE126" s="89">
        <f>HLOOKUP(CE$3,'Inputs  Base0'!$C$197:$BJ$199,3)*'Inputs  Base0'!$G$126</f>
        <v>0</v>
      </c>
      <c r="CF126" s="89">
        <f>HLOOKUP(CF$3,'Inputs  Base0'!$C$197:$BJ$199,3)*'Inputs  Base0'!$G$126</f>
        <v>0</v>
      </c>
      <c r="CG126" s="89">
        <f>HLOOKUP(CG$3,'Inputs  Base0'!$C$197:$BJ$199,3)*'Inputs  Base0'!$G$126</f>
        <v>0</v>
      </c>
      <c r="CH126" s="89">
        <f>HLOOKUP(CH$3,'Inputs  Base0'!$C$197:$BJ$199,3)*'Inputs  Base0'!$G$126</f>
        <v>0</v>
      </c>
      <c r="CI126" s="89">
        <f>HLOOKUP(CI$3,'Inputs  Base0'!$C$197:$BJ$199,3)*'Inputs  Base0'!$G$126</f>
        <v>0</v>
      </c>
      <c r="CJ126" s="89">
        <f>HLOOKUP(CJ$3,'Inputs  Base0'!$C$197:$BJ$199,3)*'Inputs  Base0'!$G$126</f>
        <v>0</v>
      </c>
      <c r="CK126" s="89">
        <f>HLOOKUP(CK$3,'Inputs  Base0'!$C$197:$BJ$199,3)*'Inputs  Base0'!$G$126</f>
        <v>0</v>
      </c>
      <c r="CL126" s="89">
        <f>HLOOKUP(CL$3,'Inputs  Base0'!$C$197:$BJ$199,3)*'Inputs  Base0'!$G$126</f>
        <v>0</v>
      </c>
      <c r="CM126" s="89">
        <f>HLOOKUP(CM$3,'Inputs  Base0'!$C$197:$BJ$199,3)*'Inputs  Base0'!$G$126</f>
        <v>0</v>
      </c>
      <c r="CN126" s="89">
        <f>HLOOKUP(CN$3,'Inputs  Base0'!$C$197:$BJ$199,3)*'Inputs  Base0'!$G$126</f>
        <v>0</v>
      </c>
      <c r="CO126" s="89">
        <f>HLOOKUP(CO$3,'Inputs  Base0'!$C$197:$BJ$199,3)*'Inputs  Base0'!$G$126</f>
        <v>0</v>
      </c>
      <c r="CP126" s="89">
        <f>HLOOKUP(CP$3,'Inputs  Base0'!$C$197:$BJ$199,3)*'Inputs  Base0'!$G$126</f>
        <v>0</v>
      </c>
      <c r="CQ126" s="89">
        <f>HLOOKUP(CQ$3,'Inputs  Base0'!$C$197:$BJ$199,3)*'Inputs  Base0'!$G$126</f>
        <v>0</v>
      </c>
      <c r="CR126" s="89">
        <f>HLOOKUP(CR$3,'Inputs  Base0'!$C$197:$BJ$199,3)*'Inputs  Base0'!$G$126</f>
        <v>0</v>
      </c>
      <c r="CS126" s="89">
        <f>HLOOKUP(CS$3,'Inputs  Base0'!$C$197:$BJ$199,3)*'Inputs  Base0'!$G$126</f>
        <v>0</v>
      </c>
      <c r="CT126" s="89">
        <f>HLOOKUP(CT$3,'Inputs  Base0'!$C$197:$BJ$199,3)*'Inputs  Base0'!$G$126</f>
        <v>0</v>
      </c>
      <c r="CU126" s="89">
        <f>HLOOKUP(CU$3,'Inputs  Base0'!$C$197:$BJ$199,3)*'Inputs  Base0'!$G$126</f>
        <v>0</v>
      </c>
      <c r="CV126" s="89">
        <f>HLOOKUP(CV$3,'Inputs  Base0'!$C$197:$BJ$199,3)*'Inputs  Base0'!$G$126</f>
        <v>0</v>
      </c>
      <c r="CW126" s="89">
        <f>HLOOKUP(CW$3,'Inputs  Base0'!$C$197:$BJ$199,3)*'Inputs  Base0'!$G$126</f>
        <v>0</v>
      </c>
      <c r="CX126" s="89">
        <f>HLOOKUP(CX$3,'Inputs  Base0'!$C$197:$BJ$199,3)*'Inputs  Base0'!$G$126</f>
        <v>0</v>
      </c>
      <c r="CY126" s="89">
        <f>HLOOKUP(CY$3,'Inputs  Base0'!$C$197:$BJ$199,3)*'Inputs  Base0'!$G$126</f>
        <v>0</v>
      </c>
      <c r="CZ126" s="89">
        <f>HLOOKUP(CZ$3,'Inputs  Base0'!$C$197:$BJ$199,3)*'Inputs  Base0'!$G$126</f>
        <v>0</v>
      </c>
      <c r="DA126" s="89">
        <f>HLOOKUP(DA$3,'Inputs  Base0'!$C$197:$BJ$199,3)*'Inputs  Base0'!$G$126</f>
        <v>0</v>
      </c>
      <c r="DB126" s="89">
        <f>HLOOKUP(DB$3,'Inputs  Base0'!$C$197:$BJ$199,3)*'Inputs  Base0'!$G$126</f>
        <v>0</v>
      </c>
      <c r="DC126" s="89">
        <f>HLOOKUP(DC$3,'Inputs  Base0'!$C$197:$BJ$199,3)*'Inputs  Base0'!$G$126</f>
        <v>0</v>
      </c>
      <c r="DD126" s="89">
        <f>HLOOKUP(DD$3,'Inputs  Base0'!$C$197:$BJ$199,3)*'Inputs  Base0'!$G$126</f>
        <v>0</v>
      </c>
      <c r="DE126" s="89">
        <f>HLOOKUP(DE$3,'Inputs  Base0'!$C$197:$BJ$199,3)*'Inputs  Base0'!$G$126</f>
        <v>0</v>
      </c>
      <c r="DF126" s="89">
        <f>HLOOKUP(DF$3,'Inputs  Base0'!$C$197:$BJ$199,3)*'Inputs  Base0'!$G$126</f>
        <v>0</v>
      </c>
      <c r="DG126" s="89">
        <f>HLOOKUP(DG$3,'Inputs  Base0'!$C$197:$BJ$199,3)*'Inputs  Base0'!$G$126</f>
        <v>0</v>
      </c>
      <c r="DH126" s="89">
        <f>HLOOKUP(DH$3,'Inputs  Base0'!$C$197:$BJ$199,3)*'Inputs  Base0'!$G$126</f>
        <v>0</v>
      </c>
      <c r="DI126" s="89">
        <f>HLOOKUP(DI$3,'Inputs  Base0'!$C$197:$BJ$199,3)*'Inputs  Base0'!$G$126</f>
        <v>0</v>
      </c>
      <c r="DJ126" s="89">
        <f>HLOOKUP(DJ$3,'Inputs  Base0'!$C$197:$BJ$199,3)*'Inputs  Base0'!$G$126</f>
        <v>0</v>
      </c>
      <c r="DK126" s="89">
        <f>HLOOKUP(DK$3,'Inputs  Base0'!$C$197:$BJ$199,3)*'Inputs  Base0'!$G$126</f>
        <v>0</v>
      </c>
      <c r="DL126" s="89">
        <f>HLOOKUP(DL$3,'Inputs  Base0'!$C$197:$BJ$199,3)*'Inputs  Base0'!$G$126</f>
        <v>0</v>
      </c>
      <c r="DM126" s="89">
        <f>HLOOKUP(DM$3,'Inputs  Base0'!$C$197:$BJ$199,3)*'Inputs  Base0'!$G$126</f>
        <v>0</v>
      </c>
      <c r="DN126" s="89">
        <f>HLOOKUP(DN$3,'Inputs  Base0'!$C$197:$BJ$199,3)*'Inputs  Base0'!$G$126</f>
        <v>0</v>
      </c>
      <c r="DO126" s="89">
        <f>HLOOKUP(DO$3,'Inputs  Base0'!$C$197:$BJ$199,3)*'Inputs  Base0'!$G$126</f>
        <v>0</v>
      </c>
      <c r="DP126" s="89">
        <f>HLOOKUP(DP$3,'Inputs  Base0'!$C$197:$BJ$199,3)*'Inputs  Base0'!$G$126</f>
        <v>0</v>
      </c>
    </row>
    <row r="127" spans="1:120" s="189" customFormat="1" ht="14.25" hidden="1" outlineLevel="2">
      <c r="A127" s="212">
        <f>+C127-'Inputs  Base0'!$H$126</f>
        <v>-101.49999999999986</v>
      </c>
      <c r="B127" s="190" t="str">
        <f>CONCATENATE('Inputs  Base0'!$A$361,'Inputs  Base0'!$B$126)</f>
        <v>m2 vendidos - Cocheras PLAN 96</v>
      </c>
      <c r="C127" s="88">
        <f t="shared" si="43"/>
        <v>236.83333333333346</v>
      </c>
      <c r="D127" s="191"/>
      <c r="E127" s="191"/>
      <c r="F127" s="191"/>
      <c r="G127" s="191"/>
      <c r="H127" s="191"/>
      <c r="I127" s="191"/>
      <c r="J127" s="191"/>
      <c r="K127" s="191"/>
      <c r="L127" s="191"/>
      <c r="M127" s="191"/>
      <c r="N127" s="191"/>
      <c r="O127" s="191"/>
      <c r="P127" s="191"/>
      <c r="Q127" s="191"/>
      <c r="R127" s="191"/>
      <c r="S127" s="191"/>
      <c r="T127" s="191"/>
      <c r="U127" s="191"/>
      <c r="V127" s="191"/>
      <c r="W127" s="191"/>
      <c r="X127" s="191"/>
      <c r="Y127" s="191"/>
      <c r="Z127" s="191"/>
      <c r="AA127" s="191"/>
      <c r="AB127" s="191"/>
      <c r="AC127" s="89">
        <f>HLOOKUP(AC$3,'Inputs  Base0'!$C$197:$BJ$199,3)*'Inputs  Base0'!$H$126</f>
        <v>7.8944444444444439</v>
      </c>
      <c r="AD127" s="89">
        <f>HLOOKUP(AD$3,'Inputs  Base0'!$C$197:$BJ$199,3)*'Inputs  Base0'!$H$126</f>
        <v>7.8944444444444439</v>
      </c>
      <c r="AE127" s="89">
        <f>HLOOKUP(AE$3,'Inputs  Base0'!$C$197:$BJ$199,3)*'Inputs  Base0'!$H$126</f>
        <v>7.8944444444444439</v>
      </c>
      <c r="AF127" s="89">
        <f>HLOOKUP(AF$3,'Inputs  Base0'!$C$197:$BJ$199,3)*'Inputs  Base0'!$H$126</f>
        <v>7.8944444444444439</v>
      </c>
      <c r="AG127" s="89">
        <f>HLOOKUP(AG$3,'Inputs  Base0'!$C$197:$BJ$199,3)*'Inputs  Base0'!$H$126</f>
        <v>7.8944444444444439</v>
      </c>
      <c r="AH127" s="89">
        <f>HLOOKUP(AH$3,'Inputs  Base0'!$C$197:$BJ$199,3)*'Inputs  Base0'!$H$126</f>
        <v>7.8944444444444439</v>
      </c>
      <c r="AI127" s="89">
        <f>HLOOKUP(AI$3,'Inputs  Base0'!$C$197:$BJ$199,3)*'Inputs  Base0'!$H$126</f>
        <v>6.7666666666666666</v>
      </c>
      <c r="AJ127" s="89">
        <f>HLOOKUP(AJ$3,'Inputs  Base0'!$C$197:$BJ$199,3)*'Inputs  Base0'!$H$126</f>
        <v>6.7666666666666666</v>
      </c>
      <c r="AK127" s="89">
        <f>HLOOKUP(AK$3,'Inputs  Base0'!$C$197:$BJ$199,3)*'Inputs  Base0'!$H$126</f>
        <v>6.7666666666666666</v>
      </c>
      <c r="AL127" s="89">
        <f>HLOOKUP(AL$3,'Inputs  Base0'!$C$197:$BJ$199,3)*'Inputs  Base0'!$H$126</f>
        <v>6.7666666666666666</v>
      </c>
      <c r="AM127" s="89">
        <f>HLOOKUP(AM$3,'Inputs  Base0'!$C$197:$BJ$199,3)*'Inputs  Base0'!$H$126</f>
        <v>6.7666666666666666</v>
      </c>
      <c r="AN127" s="89">
        <f>HLOOKUP(AN$3,'Inputs  Base0'!$C$197:$BJ$199,3)*'Inputs  Base0'!$H$126</f>
        <v>6.7666666666666666</v>
      </c>
      <c r="AO127" s="89">
        <f>HLOOKUP(AO$3,'Inputs  Base0'!$C$197:$BJ$199,3)*'Inputs  Base0'!$H$126</f>
        <v>5.6388888888888884</v>
      </c>
      <c r="AP127" s="89">
        <f>HLOOKUP(AP$3,'Inputs  Base0'!$C$197:$BJ$199,3)*'Inputs  Base0'!$H$126</f>
        <v>5.6388888888888884</v>
      </c>
      <c r="AQ127" s="89">
        <f>HLOOKUP(AQ$3,'Inputs  Base0'!$C$197:$BJ$199,3)*'Inputs  Base0'!$H$126</f>
        <v>5.6388888888888884</v>
      </c>
      <c r="AR127" s="89">
        <f>HLOOKUP(AR$3,'Inputs  Base0'!$C$197:$BJ$199,3)*'Inputs  Base0'!$H$126</f>
        <v>5.6388888888888884</v>
      </c>
      <c r="AS127" s="89">
        <f>HLOOKUP(AS$3,'Inputs  Base0'!$C$197:$BJ$199,3)*'Inputs  Base0'!$H$126</f>
        <v>5.6388888888888884</v>
      </c>
      <c r="AT127" s="89">
        <f>HLOOKUP(AT$3,'Inputs  Base0'!$C$197:$BJ$199,3)*'Inputs  Base0'!$H$126</f>
        <v>5.6388888888888884</v>
      </c>
      <c r="AU127" s="89">
        <f>HLOOKUP(AU$3,'Inputs  Base0'!$C$197:$BJ$199,3)*'Inputs  Base0'!$H$126</f>
        <v>6.7666666666666666</v>
      </c>
      <c r="AV127" s="89">
        <f>HLOOKUP(AV$3,'Inputs  Base0'!$C$197:$BJ$199,3)*'Inputs  Base0'!$H$126</f>
        <v>6.7666666666666666</v>
      </c>
      <c r="AW127" s="89">
        <f>HLOOKUP(AW$3,'Inputs  Base0'!$C$197:$BJ$199,3)*'Inputs  Base0'!$H$126</f>
        <v>6.7666666666666666</v>
      </c>
      <c r="AX127" s="89">
        <f>HLOOKUP(AX$3,'Inputs  Base0'!$C$197:$BJ$199,3)*'Inputs  Base0'!$H$126</f>
        <v>6.7666666666666666</v>
      </c>
      <c r="AY127" s="89">
        <f>HLOOKUP(AY$3,'Inputs  Base0'!$C$197:$BJ$199,3)*'Inputs  Base0'!$H$126</f>
        <v>6.7666666666666666</v>
      </c>
      <c r="AZ127" s="89">
        <f>HLOOKUP(AZ$3,'Inputs  Base0'!$C$197:$BJ$199,3)*'Inputs  Base0'!$H$126</f>
        <v>6.7666666666666666</v>
      </c>
      <c r="BA127" s="89">
        <f>HLOOKUP(BA$3,'Inputs  Base0'!$C$197:$BJ$199,3)*'Inputs  Base0'!$H$126</f>
        <v>6.7666666666666666</v>
      </c>
      <c r="BB127" s="89">
        <f>HLOOKUP(BB$3,'Inputs  Base0'!$C$197:$BJ$199,3)*'Inputs  Base0'!$H$126</f>
        <v>6.7666666666666666</v>
      </c>
      <c r="BC127" s="89">
        <f>HLOOKUP(BC$3,'Inputs  Base0'!$C$197:$BJ$199,3)*'Inputs  Base0'!$H$126</f>
        <v>6.7666666666666666</v>
      </c>
      <c r="BD127" s="89">
        <f>HLOOKUP(BD$3,'Inputs  Base0'!$C$197:$BJ$199,3)*'Inputs  Base0'!$H$126</f>
        <v>6.7666666666666666</v>
      </c>
      <c r="BE127" s="89">
        <f>HLOOKUP(BE$3,'Inputs  Base0'!$C$197:$BJ$199,3)*'Inputs  Base0'!$H$126</f>
        <v>6.7666666666666666</v>
      </c>
      <c r="BF127" s="89">
        <f>HLOOKUP(BF$3,'Inputs  Base0'!$C$197:$BJ$199,3)*'Inputs  Base0'!$H$126</f>
        <v>6.7666666666666666</v>
      </c>
      <c r="BG127" s="89">
        <f>HLOOKUP(BG$3,'Inputs  Base0'!$C$197:$BJ$199,3)*'Inputs  Base0'!$H$126</f>
        <v>5.6388888888888884</v>
      </c>
      <c r="BH127" s="89">
        <f>HLOOKUP(BH$3,'Inputs  Base0'!$C$197:$BJ$199,3)*'Inputs  Base0'!$H$126</f>
        <v>5.6388888888888884</v>
      </c>
      <c r="BI127" s="89">
        <f>HLOOKUP(BI$3,'Inputs  Base0'!$C$197:$BJ$199,3)*'Inputs  Base0'!$H$126</f>
        <v>5.6388888888888884</v>
      </c>
      <c r="BJ127" s="89">
        <f>HLOOKUP(BJ$3,'Inputs  Base0'!$C$197:$BJ$199,3)*'Inputs  Base0'!$H$126</f>
        <v>5.6388888888888884</v>
      </c>
      <c r="BK127" s="89">
        <f>HLOOKUP(BK$3,'Inputs  Base0'!$C$197:$BJ$199,3)*'Inputs  Base0'!$H$126</f>
        <v>5.6388888888888884</v>
      </c>
      <c r="BL127" s="89">
        <f>HLOOKUP(BL$3,'Inputs  Base0'!$C$197:$BJ$199,3)*'Inputs  Base0'!$H$126</f>
        <v>5.6388888888888884</v>
      </c>
      <c r="BM127" s="89">
        <f>HLOOKUP(BM$3,'Inputs  Base0'!$C$197:$BJ$199,3)*'Inputs  Base0'!$H$126</f>
        <v>0</v>
      </c>
      <c r="BN127" s="89">
        <f>HLOOKUP(BN$3,'Inputs  Base0'!$C$197:$BJ$199,3)*'Inputs  Base0'!$H$126</f>
        <v>0</v>
      </c>
      <c r="BO127" s="89">
        <f>HLOOKUP(BO$3,'Inputs  Base0'!$C$197:$BJ$199,3)*'Inputs  Base0'!$H$126</f>
        <v>0</v>
      </c>
      <c r="BP127" s="89">
        <f>HLOOKUP(BP$3,'Inputs  Base0'!$C$197:$BJ$199,3)*'Inputs  Base0'!$H$126</f>
        <v>0</v>
      </c>
      <c r="BQ127" s="89">
        <f>HLOOKUP(BQ$3,'Inputs  Base0'!$C$197:$BJ$199,3)*'Inputs  Base0'!$H$126</f>
        <v>0</v>
      </c>
      <c r="BR127" s="89">
        <f>HLOOKUP(BR$3,'Inputs  Base0'!$C$197:$BJ$199,3)*'Inputs  Base0'!$H$126</f>
        <v>0</v>
      </c>
      <c r="BS127" s="89">
        <f>HLOOKUP(BS$3,'Inputs  Base0'!$C$197:$BJ$199,3)*'Inputs  Base0'!$H$126</f>
        <v>0</v>
      </c>
      <c r="BT127" s="89">
        <f>HLOOKUP(BT$3,'Inputs  Base0'!$C$197:$BJ$199,3)*'Inputs  Base0'!$H$126</f>
        <v>0</v>
      </c>
      <c r="BU127" s="89">
        <f>HLOOKUP(BU$3,'Inputs  Base0'!$C$197:$BJ$199,3)*'Inputs  Base0'!$H$126</f>
        <v>0</v>
      </c>
      <c r="BV127" s="89">
        <f>HLOOKUP(BV$3,'Inputs  Base0'!$C$197:$BJ$199,3)*'Inputs  Base0'!$H$126</f>
        <v>0</v>
      </c>
      <c r="BW127" s="89">
        <f>HLOOKUP(BW$3,'Inputs  Base0'!$C$197:$BJ$199,3)*'Inputs  Base0'!$H$126</f>
        <v>0</v>
      </c>
      <c r="BX127" s="89">
        <f>HLOOKUP(BX$3,'Inputs  Base0'!$C$197:$BJ$199,3)*'Inputs  Base0'!$H$126</f>
        <v>0</v>
      </c>
      <c r="BY127" s="89">
        <f>HLOOKUP(BY$3,'Inputs  Base0'!$C$197:$BJ$199,3)*'Inputs  Base0'!$H$126</f>
        <v>0</v>
      </c>
      <c r="BZ127" s="89">
        <f>HLOOKUP(BZ$3,'Inputs  Base0'!$C$197:$BJ$199,3)*'Inputs  Base0'!$H$126</f>
        <v>0</v>
      </c>
      <c r="CA127" s="89">
        <f>HLOOKUP(CA$3,'Inputs  Base0'!$C$197:$BJ$199,3)*'Inputs  Base0'!$H$126</f>
        <v>0</v>
      </c>
      <c r="CB127" s="89">
        <f>HLOOKUP(CB$3,'Inputs  Base0'!$C$197:$BJ$199,3)*'Inputs  Base0'!$H$126</f>
        <v>0</v>
      </c>
      <c r="CC127" s="89">
        <f>HLOOKUP(CC$3,'Inputs  Base0'!$C$197:$BJ$199,3)*'Inputs  Base0'!$H$126</f>
        <v>0</v>
      </c>
      <c r="CD127" s="89">
        <f>HLOOKUP(CD$3,'Inputs  Base0'!$C$197:$BJ$199,3)*'Inputs  Base0'!$H$126</f>
        <v>0</v>
      </c>
      <c r="CE127" s="89">
        <f>HLOOKUP(CE$3,'Inputs  Base0'!$C$197:$BJ$199,3)*'Inputs  Base0'!$H$126</f>
        <v>0</v>
      </c>
      <c r="CF127" s="89">
        <f>HLOOKUP(CF$3,'Inputs  Base0'!$C$197:$BJ$199,3)*'Inputs  Base0'!$H$126</f>
        <v>0</v>
      </c>
      <c r="CG127" s="89">
        <f>HLOOKUP(CG$3,'Inputs  Base0'!$C$197:$BJ$199,3)*'Inputs  Base0'!$H$126</f>
        <v>0</v>
      </c>
      <c r="CH127" s="89">
        <f>HLOOKUP(CH$3,'Inputs  Base0'!$C$197:$BJ$199,3)*'Inputs  Base0'!$H$126</f>
        <v>0</v>
      </c>
      <c r="CI127" s="89">
        <f>HLOOKUP(CI$3,'Inputs  Base0'!$C$197:$BJ$199,3)*'Inputs  Base0'!$H$126</f>
        <v>0</v>
      </c>
      <c r="CJ127" s="89">
        <f>HLOOKUP(CJ$3,'Inputs  Base0'!$C$197:$BJ$199,3)*'Inputs  Base0'!$H$126</f>
        <v>0</v>
      </c>
      <c r="CK127" s="89">
        <f>HLOOKUP(CK$3,'Inputs  Base0'!$C$197:$BJ$199,3)*'Inputs  Base0'!$H$126</f>
        <v>0</v>
      </c>
      <c r="CL127" s="89">
        <f>HLOOKUP(CL$3,'Inputs  Base0'!$C$197:$BJ$199,3)*'Inputs  Base0'!$H$126</f>
        <v>0</v>
      </c>
      <c r="CM127" s="89">
        <f>HLOOKUP(CM$3,'Inputs  Base0'!$C$197:$BJ$199,3)*'Inputs  Base0'!$H$126</f>
        <v>0</v>
      </c>
      <c r="CN127" s="89">
        <f>HLOOKUP(CN$3,'Inputs  Base0'!$C$197:$BJ$199,3)*'Inputs  Base0'!$H$126</f>
        <v>0</v>
      </c>
      <c r="CO127" s="89">
        <f>HLOOKUP(CO$3,'Inputs  Base0'!$C$197:$BJ$199,3)*'Inputs  Base0'!$H$126</f>
        <v>0</v>
      </c>
      <c r="CP127" s="89">
        <f>HLOOKUP(CP$3,'Inputs  Base0'!$C$197:$BJ$199,3)*'Inputs  Base0'!$H$126</f>
        <v>0</v>
      </c>
      <c r="CQ127" s="89">
        <f>HLOOKUP(CQ$3,'Inputs  Base0'!$C$197:$BJ$199,3)*'Inputs  Base0'!$H$126</f>
        <v>0</v>
      </c>
      <c r="CR127" s="89">
        <f>HLOOKUP(CR$3,'Inputs  Base0'!$C$197:$BJ$199,3)*'Inputs  Base0'!$H$126</f>
        <v>0</v>
      </c>
      <c r="CS127" s="89">
        <f>HLOOKUP(CS$3,'Inputs  Base0'!$C$197:$BJ$199,3)*'Inputs  Base0'!$H$126</f>
        <v>0</v>
      </c>
      <c r="CT127" s="89">
        <f>HLOOKUP(CT$3,'Inputs  Base0'!$C$197:$BJ$199,3)*'Inputs  Base0'!$H$126</f>
        <v>0</v>
      </c>
      <c r="CU127" s="89">
        <f>HLOOKUP(CU$3,'Inputs  Base0'!$C$197:$BJ$199,3)*'Inputs  Base0'!$H$126</f>
        <v>0</v>
      </c>
      <c r="CV127" s="89">
        <f>HLOOKUP(CV$3,'Inputs  Base0'!$C$197:$BJ$199,3)*'Inputs  Base0'!$H$126</f>
        <v>0</v>
      </c>
      <c r="CW127" s="89">
        <f>HLOOKUP(CW$3,'Inputs  Base0'!$C$197:$BJ$199,3)*'Inputs  Base0'!$H$126</f>
        <v>0</v>
      </c>
      <c r="CX127" s="89">
        <f>HLOOKUP(CX$3,'Inputs  Base0'!$C$197:$BJ$199,3)*'Inputs  Base0'!$H$126</f>
        <v>0</v>
      </c>
      <c r="CY127" s="89">
        <f>HLOOKUP(CY$3,'Inputs  Base0'!$C$197:$BJ$199,3)*'Inputs  Base0'!$H$126</f>
        <v>0</v>
      </c>
      <c r="CZ127" s="89">
        <f>HLOOKUP(CZ$3,'Inputs  Base0'!$C$197:$BJ$199,3)*'Inputs  Base0'!$H$126</f>
        <v>0</v>
      </c>
      <c r="DA127" s="89">
        <f>HLOOKUP(DA$3,'Inputs  Base0'!$C$197:$BJ$199,3)*'Inputs  Base0'!$H$126</f>
        <v>0</v>
      </c>
      <c r="DB127" s="89">
        <f>HLOOKUP(DB$3,'Inputs  Base0'!$C$197:$BJ$199,3)*'Inputs  Base0'!$H$126</f>
        <v>0</v>
      </c>
      <c r="DC127" s="89">
        <f>HLOOKUP(DC$3,'Inputs  Base0'!$C$197:$BJ$199,3)*'Inputs  Base0'!$H$126</f>
        <v>0</v>
      </c>
      <c r="DD127" s="89">
        <f>HLOOKUP(DD$3,'Inputs  Base0'!$C$197:$BJ$199,3)*'Inputs  Base0'!$H$126</f>
        <v>0</v>
      </c>
      <c r="DE127" s="89">
        <f>HLOOKUP(DE$3,'Inputs  Base0'!$C$197:$BJ$199,3)*'Inputs  Base0'!$H$126</f>
        <v>0</v>
      </c>
      <c r="DF127" s="89">
        <f>HLOOKUP(DF$3,'Inputs  Base0'!$C$197:$BJ$199,3)*'Inputs  Base0'!$H$126</f>
        <v>0</v>
      </c>
      <c r="DG127" s="89">
        <f>HLOOKUP(DG$3,'Inputs  Base0'!$C$197:$BJ$199,3)*'Inputs  Base0'!$H$126</f>
        <v>0</v>
      </c>
      <c r="DH127" s="89">
        <f>HLOOKUP(DH$3,'Inputs  Base0'!$C$197:$BJ$199,3)*'Inputs  Base0'!$H$126</f>
        <v>0</v>
      </c>
      <c r="DI127" s="89">
        <f>HLOOKUP(DI$3,'Inputs  Base0'!$C$197:$BJ$199,3)*'Inputs  Base0'!$H$126</f>
        <v>0</v>
      </c>
      <c r="DJ127" s="89">
        <f>HLOOKUP(DJ$3,'Inputs  Base0'!$C$197:$BJ$199,3)*'Inputs  Base0'!$H$126</f>
        <v>0</v>
      </c>
      <c r="DK127" s="89">
        <f>HLOOKUP(DK$3,'Inputs  Base0'!$C$197:$BJ$199,3)*'Inputs  Base0'!$H$126</f>
        <v>0</v>
      </c>
      <c r="DL127" s="89">
        <f>HLOOKUP(DL$3,'Inputs  Base0'!$C$197:$BJ$199,3)*'Inputs  Base0'!$H$126</f>
        <v>0</v>
      </c>
      <c r="DM127" s="89">
        <f>HLOOKUP(DM$3,'Inputs  Base0'!$C$197:$BJ$199,3)*'Inputs  Base0'!$H$126</f>
        <v>0</v>
      </c>
      <c r="DN127" s="89">
        <f>HLOOKUP(DN$3,'Inputs  Base0'!$C$197:$BJ$199,3)*'Inputs  Base0'!$H$126</f>
        <v>0</v>
      </c>
      <c r="DO127" s="89">
        <f>HLOOKUP(DO$3,'Inputs  Base0'!$C$197:$BJ$199,3)*'Inputs  Base0'!$H$126</f>
        <v>0</v>
      </c>
      <c r="DP127" s="89">
        <f>HLOOKUP(DP$3,'Inputs  Base0'!$C$197:$BJ$199,3)*'Inputs  Base0'!$H$126</f>
        <v>0</v>
      </c>
    </row>
    <row r="128" spans="1:120" s="189" customFormat="1" ht="14.25" hidden="1" outlineLevel="1">
      <c r="B128" s="190" t="str">
        <f>CONCATENATE('Inputs  Base0'!$A$362,'Inputs  Base0'!$B$126)</f>
        <v>boleto $ - Cocheras PLAN 96</v>
      </c>
      <c r="C128" s="88">
        <f t="shared" si="43"/>
        <v>12099210.922827516</v>
      </c>
      <c r="D128" s="191"/>
      <c r="E128" s="191"/>
      <c r="F128" s="191"/>
      <c r="G128" s="191"/>
      <c r="H128" s="191"/>
      <c r="I128" s="191"/>
      <c r="J128" s="191"/>
      <c r="K128" s="191"/>
      <c r="L128" s="191"/>
      <c r="M128" s="191"/>
      <c r="N128" s="191"/>
      <c r="O128" s="191"/>
      <c r="P128" s="191"/>
      <c r="Q128" s="191"/>
      <c r="R128" s="191"/>
      <c r="S128" s="191"/>
      <c r="T128" s="191"/>
      <c r="U128" s="191"/>
      <c r="V128" s="191"/>
      <c r="W128" s="191"/>
      <c r="X128" s="191"/>
      <c r="Y128" s="191"/>
      <c r="Z128" s="191"/>
      <c r="AA128" s="191"/>
      <c r="AB128" s="191"/>
      <c r="AC128" s="89">
        <f>+AC125*'Inputs  Base0'!$G$166</f>
        <v>371024.80045240343</v>
      </c>
      <c r="AD128" s="89">
        <f>+AD125*'Inputs  Base0'!$G$166</f>
        <v>371024.80045240343</v>
      </c>
      <c r="AE128" s="89">
        <f>+AE125*'Inputs  Base0'!$G$166</f>
        <v>371024.80045240343</v>
      </c>
      <c r="AF128" s="89">
        <f>+AF125*'Inputs  Base0'!$G$166</f>
        <v>371024.80045240343</v>
      </c>
      <c r="AG128" s="89">
        <f>+AG125*'Inputs  Base0'!$G$166</f>
        <v>403287.8265786994</v>
      </c>
      <c r="AH128" s="89">
        <f>+AH125*'Inputs  Base0'!$G$166</f>
        <v>403287.8265786994</v>
      </c>
      <c r="AI128" s="89">
        <f>+AI125*'Inputs  Base0'!$G$166</f>
        <v>345675.27992459945</v>
      </c>
      <c r="AJ128" s="89">
        <f>+AJ125*'Inputs  Base0'!$G$166</f>
        <v>345675.27992459945</v>
      </c>
      <c r="AK128" s="89">
        <f>+AK125*'Inputs  Base0'!$G$166</f>
        <v>345675.27992459945</v>
      </c>
      <c r="AL128" s="89">
        <f>+AL125*'Inputs  Base0'!$G$166</f>
        <v>345675.27992459945</v>
      </c>
      <c r="AM128" s="89">
        <f>+AM125*'Inputs  Base0'!$G$166</f>
        <v>345675.27992459945</v>
      </c>
      <c r="AN128" s="89">
        <f>+AN125*'Inputs  Base0'!$G$166</f>
        <v>345675.27992459945</v>
      </c>
      <c r="AO128" s="89">
        <f>+AO125*'Inputs  Base0'!$G$166</f>
        <v>288062.73327049956</v>
      </c>
      <c r="AP128" s="89">
        <f>+AP125*'Inputs  Base0'!$G$166</f>
        <v>288062.73327049956</v>
      </c>
      <c r="AQ128" s="89">
        <f>+AQ125*'Inputs  Base0'!$G$166</f>
        <v>288062.73327049956</v>
      </c>
      <c r="AR128" s="89">
        <f>+AR125*'Inputs  Base0'!$G$166</f>
        <v>288062.73327049956</v>
      </c>
      <c r="AS128" s="89">
        <f>+AS125*'Inputs  Base0'!$G$166</f>
        <v>288062.73327049956</v>
      </c>
      <c r="AT128" s="89">
        <f>+AT125*'Inputs  Base0'!$G$166</f>
        <v>288062.73327049956</v>
      </c>
      <c r="AU128" s="89">
        <f>+AU125*'Inputs  Base0'!$G$166</f>
        <v>345675.27992459945</v>
      </c>
      <c r="AV128" s="89">
        <f>+AV125*'Inputs  Base0'!$G$166</f>
        <v>345675.27992459945</v>
      </c>
      <c r="AW128" s="89">
        <f>+AW125*'Inputs  Base0'!$G$166</f>
        <v>354317.16192271438</v>
      </c>
      <c r="AX128" s="89">
        <f>+AX125*'Inputs  Base0'!$G$166</f>
        <v>354317.16192271438</v>
      </c>
      <c r="AY128" s="89">
        <f>+AY125*'Inputs  Base0'!$G$166</f>
        <v>354317.16192271438</v>
      </c>
      <c r="AZ128" s="89">
        <f>+AZ125*'Inputs  Base0'!$G$166</f>
        <v>354317.16192271438</v>
      </c>
      <c r="BA128" s="89">
        <f>+BA125*'Inputs  Base0'!$G$166</f>
        <v>354317.16192271438</v>
      </c>
      <c r="BB128" s="89">
        <f>+BB125*'Inputs  Base0'!$G$166</f>
        <v>354317.16192271438</v>
      </c>
      <c r="BC128" s="89">
        <f>+BC125*'Inputs  Base0'!$G$166</f>
        <v>354317.16192271438</v>
      </c>
      <c r="BD128" s="89">
        <f>+BD125*'Inputs  Base0'!$G$166</f>
        <v>354317.16192271438</v>
      </c>
      <c r="BE128" s="89">
        <f>+BE125*'Inputs  Base0'!$G$166</f>
        <v>354317.16192271438</v>
      </c>
      <c r="BF128" s="89">
        <f>+BF125*'Inputs  Base0'!$G$166</f>
        <v>354317.16192271438</v>
      </c>
      <c r="BG128" s="89">
        <f>+BG125*'Inputs  Base0'!$G$166</f>
        <v>295264.30160226201</v>
      </c>
      <c r="BH128" s="89">
        <f>+BH125*'Inputs  Base0'!$G$166</f>
        <v>295264.30160226201</v>
      </c>
      <c r="BI128" s="89">
        <f>+BI125*'Inputs  Base0'!$G$166</f>
        <v>295264.30160226201</v>
      </c>
      <c r="BJ128" s="89">
        <f>+BJ125*'Inputs  Base0'!$G$166</f>
        <v>295264.30160226201</v>
      </c>
      <c r="BK128" s="89">
        <f>+BK125*'Inputs  Base0'!$G$166</f>
        <v>295264.30160226201</v>
      </c>
      <c r="BL128" s="89">
        <f>+BL125*'Inputs  Base0'!$G$166</f>
        <v>295264.30160226201</v>
      </c>
      <c r="BM128" s="89">
        <f>+BM125*'Inputs  Base0'!$G$166</f>
        <v>0</v>
      </c>
      <c r="BN128" s="89">
        <f>+BN125*'Inputs  Base0'!$G$166</f>
        <v>0</v>
      </c>
      <c r="BO128" s="89">
        <f>+BO125*'Inputs  Base0'!$G$166</f>
        <v>0</v>
      </c>
      <c r="BP128" s="89">
        <f>+BP125*'Inputs  Base0'!$G$166</f>
        <v>0</v>
      </c>
      <c r="BQ128" s="89">
        <f>+BQ125*'Inputs  Base0'!$G$166</f>
        <v>0</v>
      </c>
      <c r="BR128" s="89">
        <f>+BR125*'Inputs  Base0'!$G$166</f>
        <v>0</v>
      </c>
      <c r="BS128" s="89">
        <f>+BS125*'Inputs  Base0'!$G$166</f>
        <v>0</v>
      </c>
      <c r="BT128" s="89">
        <f>+BT125*'Inputs  Base0'!$G$166</f>
        <v>0</v>
      </c>
      <c r="BU128" s="89">
        <f>+BU125*'Inputs  Base0'!$G$166</f>
        <v>0</v>
      </c>
      <c r="BV128" s="89">
        <f>+BV125*'Inputs  Base0'!$G$166</f>
        <v>0</v>
      </c>
      <c r="BW128" s="89">
        <f>+BW125*'Inputs  Base0'!$G$166</f>
        <v>0</v>
      </c>
      <c r="BX128" s="89">
        <f>+BX125*'Inputs  Base0'!$G$166</f>
        <v>0</v>
      </c>
      <c r="BY128" s="89">
        <f>+BY125*'Inputs  Base0'!$G$166</f>
        <v>0</v>
      </c>
      <c r="BZ128" s="89">
        <f>+BZ125*'Inputs  Base0'!$G$166</f>
        <v>0</v>
      </c>
      <c r="CA128" s="89">
        <f>+CA125*'Inputs  Base0'!$G$166</f>
        <v>0</v>
      </c>
      <c r="CB128" s="89">
        <f>+CB125*'Inputs  Base0'!$G$166</f>
        <v>0</v>
      </c>
      <c r="CC128" s="89">
        <f>+CC125*'Inputs  Base0'!$G$166</f>
        <v>0</v>
      </c>
      <c r="CD128" s="89">
        <f>+CD125*'Inputs  Base0'!$G$166</f>
        <v>0</v>
      </c>
      <c r="CE128" s="89">
        <f>+CE125*'Inputs  Base0'!$G$166</f>
        <v>0</v>
      </c>
      <c r="CF128" s="89">
        <f>+CF125*'Inputs  Base0'!$G$166</f>
        <v>0</v>
      </c>
      <c r="CG128" s="89">
        <f>+CG125*'Inputs  Base0'!$G$166</f>
        <v>0</v>
      </c>
      <c r="CH128" s="89">
        <f>+CH125*'Inputs  Base0'!$G$166</f>
        <v>0</v>
      </c>
      <c r="CI128" s="89">
        <f>+CI125*'Inputs  Base0'!$G$166</f>
        <v>0</v>
      </c>
      <c r="CJ128" s="89">
        <f>+CJ125*'Inputs  Base0'!$G$166</f>
        <v>0</v>
      </c>
      <c r="CK128" s="89">
        <f>+CK125*'Inputs  Base0'!$G$166</f>
        <v>0</v>
      </c>
      <c r="CL128" s="89">
        <f>+CL125*'Inputs  Base0'!$G$166</f>
        <v>0</v>
      </c>
      <c r="CM128" s="89">
        <f>+CM125*'Inputs  Base0'!$G$166</f>
        <v>0</v>
      </c>
      <c r="CN128" s="89">
        <f>+CN125*'Inputs  Base0'!$G$166</f>
        <v>0</v>
      </c>
      <c r="CO128" s="89">
        <f>+CO125*'Inputs  Base0'!$G$166</f>
        <v>0</v>
      </c>
      <c r="CP128" s="89">
        <f>+CP125*'Inputs  Base0'!$G$166</f>
        <v>0</v>
      </c>
      <c r="CQ128" s="89">
        <f>+CQ125*'Inputs  Base0'!$G$166</f>
        <v>0</v>
      </c>
      <c r="CR128" s="89">
        <f>+CR125*'Inputs  Base0'!$G$166</f>
        <v>0</v>
      </c>
      <c r="CS128" s="89">
        <f>+CS125*'Inputs  Base0'!$G$166</f>
        <v>0</v>
      </c>
      <c r="CT128" s="89">
        <f>+CT125*'Inputs  Base0'!$G$166</f>
        <v>0</v>
      </c>
      <c r="CU128" s="89">
        <f>+CU125*'Inputs  Base0'!$G$166</f>
        <v>0</v>
      </c>
      <c r="CV128" s="89">
        <f>+CV125*'Inputs  Base0'!$G$166</f>
        <v>0</v>
      </c>
      <c r="CW128" s="89">
        <f>+CW125*'Inputs  Base0'!$G$166</f>
        <v>0</v>
      </c>
      <c r="CX128" s="89">
        <f>+CX125*'Inputs  Base0'!$G$166</f>
        <v>0</v>
      </c>
      <c r="CY128" s="89">
        <f>+CY125*'Inputs  Base0'!$G$166</f>
        <v>0</v>
      </c>
      <c r="CZ128" s="89">
        <f>+CZ125*'Inputs  Base0'!$G$166</f>
        <v>0</v>
      </c>
      <c r="DA128" s="89">
        <f>+DA125*'Inputs  Base0'!$G$166</f>
        <v>0</v>
      </c>
      <c r="DB128" s="89">
        <f>+DB125*'Inputs  Base0'!$G$166</f>
        <v>0</v>
      </c>
      <c r="DC128" s="89">
        <f>+DC125*'Inputs  Base0'!$G$166</f>
        <v>0</v>
      </c>
      <c r="DD128" s="89">
        <f>+DD125*'Inputs  Base0'!$G$166</f>
        <v>0</v>
      </c>
      <c r="DE128" s="89">
        <f>+DE125*'Inputs  Base0'!$G$166</f>
        <v>0</v>
      </c>
      <c r="DF128" s="89">
        <f>+DF125*'Inputs  Base0'!$G$166</f>
        <v>0</v>
      </c>
      <c r="DG128" s="89">
        <f>+DG125*'Inputs  Base0'!$G$166</f>
        <v>0</v>
      </c>
      <c r="DH128" s="89">
        <f>+DH125*'Inputs  Base0'!$G$166</f>
        <v>0</v>
      </c>
      <c r="DI128" s="89">
        <f>+DI125*'Inputs  Base0'!$G$166</f>
        <v>0</v>
      </c>
      <c r="DJ128" s="89">
        <f>+DJ125*'Inputs  Base0'!$G$166</f>
        <v>0</v>
      </c>
      <c r="DK128" s="89">
        <f>+DK125*'Inputs  Base0'!$G$166</f>
        <v>0</v>
      </c>
      <c r="DL128" s="89">
        <f>+DL125*'Inputs  Base0'!$G$166</f>
        <v>0</v>
      </c>
      <c r="DM128" s="89">
        <f>+DM125*'Inputs  Base0'!$G$166</f>
        <v>0</v>
      </c>
      <c r="DN128" s="89">
        <f>+DN125*'Inputs  Base0'!$G$166</f>
        <v>0</v>
      </c>
      <c r="DO128" s="89">
        <f>+DO125*'Inputs  Base0'!$G$166</f>
        <v>0</v>
      </c>
      <c r="DP128" s="89">
        <f>+DP125*'Inputs  Base0'!$G$166</f>
        <v>0</v>
      </c>
    </row>
    <row r="129" spans="1:120" s="189" customFormat="1" ht="14.25" hidden="1" outlineLevel="1">
      <c r="B129" s="190" t="str">
        <f>CONCATENATE('Inputs  Base0'!$A$363,'Inputs  Base0'!$B$126)</f>
        <v>cuotas pre-entrega $ - Cocheras PLAN 96</v>
      </c>
      <c r="C129" s="88">
        <f t="shared" si="43"/>
        <v>21173619.114948157</v>
      </c>
      <c r="D129" s="191"/>
      <c r="E129" s="191"/>
      <c r="F129" s="191"/>
      <c r="G129" s="191"/>
      <c r="H129" s="191"/>
      <c r="I129" s="191"/>
      <c r="J129" s="191"/>
      <c r="K129" s="191"/>
      <c r="L129" s="191"/>
      <c r="M129" s="191"/>
      <c r="N129" s="191"/>
      <c r="O129" s="191"/>
      <c r="P129" s="191"/>
      <c r="Q129" s="191"/>
      <c r="R129" s="191"/>
      <c r="S129" s="191"/>
      <c r="T129" s="191"/>
      <c r="U129" s="191"/>
      <c r="V129" s="191"/>
      <c r="W129" s="191"/>
      <c r="X129" s="191"/>
      <c r="Y129" s="191"/>
      <c r="Z129" s="191"/>
      <c r="AA129" s="191"/>
      <c r="AB129" s="191"/>
      <c r="AC129" s="89">
        <v>0</v>
      </c>
      <c r="AD129" s="89">
        <f>IFERROR((AC125/AC$353*'Inputs  Base0'!$G$168)+'CF+EERR  Base0'!AC129,0)</f>
        <v>18035.927799769608</v>
      </c>
      <c r="AE129" s="89">
        <f>IFERROR((AD125/AD$353*'Inputs  Base0'!$G$168)+'CF+EERR  Base0'!AD129,0)</f>
        <v>36587.167822389776</v>
      </c>
      <c r="AF129" s="89">
        <f>IFERROR((AE125/AE$353*'Inputs  Base0'!$G$168)+'CF+EERR  Base0'!AE129,0)</f>
        <v>55684.032551557597</v>
      </c>
      <c r="AG129" s="89">
        <f>IFERROR((AF125/AF$353*'Inputs  Base0'!$G$168)+'CF+EERR  Base0'!AF129,0)</f>
        <v>75359.590151306256</v>
      </c>
      <c r="AH129" s="89">
        <f>IFERROR((AG125/AG$353*'Inputs  Base0'!$G$168)+'CF+EERR  Base0'!AG129,0)</f>
        <v>97414.393167328875</v>
      </c>
      <c r="AI129" s="89">
        <f>IFERROR((AH125/AH$353*'Inputs  Base0'!$G$168)+'CF+EERR  Base0'!AH129,0)</f>
        <v>120180.64144193288</v>
      </c>
      <c r="AJ129" s="89">
        <f>IFERROR((AI125/AI$353*'Inputs  Base0'!$G$168)+'CF+EERR  Base0'!AI129,0)</f>
        <v>140345.03277086784</v>
      </c>
      <c r="AK129" s="89">
        <f>IFERROR((AJ125/AJ$353*'Inputs  Base0'!$G$168)+'CF+EERR  Base0'!AJ129,0)</f>
        <v>161204.7479387316</v>
      </c>
      <c r="AL129" s="89">
        <f>IFERROR((AK125/AK$353*'Inputs  Base0'!$G$168)+'CF+EERR  Base0'!AK129,0)</f>
        <v>182809.45293401906</v>
      </c>
      <c r="AM129" s="89">
        <f>IFERROR((AL125/AL$353*'Inputs  Base0'!$G$168)+'CF+EERR  Base0'!AL129,0)</f>
        <v>205214.33218839124</v>
      </c>
      <c r="AN129" s="89">
        <f>IFERROR((AM125/AM$353*'Inputs  Base0'!$G$168)+'CF+EERR  Base0'!AM129,0)</f>
        <v>228480.9375679316</v>
      </c>
      <c r="AO129" s="89">
        <f>IFERROR((AN125/AN$353*'Inputs  Base0'!$G$168)+'CF+EERR  Base0'!AN129,0)</f>
        <v>252678.20716265356</v>
      </c>
      <c r="AP129" s="89">
        <f>IFERROR((AO125/AO$353*'Inputs  Base0'!$G$168)+'CF+EERR  Base0'!AO129,0)</f>
        <v>273682.78146362747</v>
      </c>
      <c r="AQ129" s="89">
        <f>IFERROR((AP125/AP$353*'Inputs  Base0'!$G$168)+'CF+EERR  Base0'!AP129,0)</f>
        <v>295600.59812551329</v>
      </c>
      <c r="AR129" s="89">
        <f>IFERROR((AQ125/AQ$353*'Inputs  Base0'!$G$168)+'CF+EERR  Base0'!AQ129,0)</f>
        <v>318514.67918112123</v>
      </c>
      <c r="AS129" s="89">
        <f>IFERROR((AR125/AR$353*'Inputs  Base0'!$G$168)+'CF+EERR  Base0'!AR129,0)</f>
        <v>342519.90695366287</v>
      </c>
      <c r="AT129" s="89">
        <f>IFERROR((AS125/AS$353*'Inputs  Base0'!$G$168)+'CF+EERR  Base0'!AS129,0)</f>
        <v>367725.39611483156</v>
      </c>
      <c r="AU129" s="89">
        <f>IFERROR((AT125/AT$353*'Inputs  Base0'!$G$168)+'CF+EERR  Base0'!AT129,0)</f>
        <v>394257.48996869335</v>
      </c>
      <c r="AV129" s="89">
        <f>IFERROR((AU125/AU$353*'Inputs  Base0'!$G$168)+'CF+EERR  Base0'!AU129,0)</f>
        <v>427864.8088502516</v>
      </c>
      <c r="AW129" s="89">
        <f>IFERROR((AV125/AV$353*'Inputs  Base0'!$G$168)+'CF+EERR  Base0'!AV129,0)</f>
        <v>463449.02884248976</v>
      </c>
      <c r="AX129" s="89">
        <f>IFERROR((AW125/AW$353*'Inputs  Base0'!$G$168)+'CF+EERR  Base0'!AW129,0)</f>
        <v>502202.46842778666</v>
      </c>
      <c r="AY129" s="89">
        <f>IFERROR((AX125/AX$353*'Inputs  Base0'!$G$168)+'CF+EERR  Base0'!AX129,0)</f>
        <v>543539.47065210331</v>
      </c>
      <c r="AZ129" s="89">
        <f>IFERROR((AY125/AY$353*'Inputs  Base0'!$G$168)+'CF+EERR  Base0'!AY129,0)</f>
        <v>587829.11589244264</v>
      </c>
      <c r="BA129" s="89">
        <f>IFERROR((AZ125/AZ$353*'Inputs  Base0'!$G$168)+'CF+EERR  Base0'!AZ129,0)</f>
        <v>635525.65692050033</v>
      </c>
      <c r="BB129" s="89">
        <f>IFERROR((BA125/BA$353*'Inputs  Base0'!$G$168)+'CF+EERR  Base0'!BA129,0)</f>
        <v>687196.90970089613</v>
      </c>
      <c r="BC129" s="89">
        <f>IFERROR((BB125/BB$353*'Inputs  Base0'!$G$168)+'CF+EERR  Base0'!BB129,0)</f>
        <v>743565.54909769155</v>
      </c>
      <c r="BD129" s="89">
        <f>IFERROR((BC125/BC$353*'Inputs  Base0'!$G$168)+'CF+EERR  Base0'!BC129,0)</f>
        <v>805571.05243416654</v>
      </c>
      <c r="BE129" s="89">
        <f>IFERROR((BD125/BD$353*'Inputs  Base0'!$G$168)+'CF+EERR  Base0'!BD129,0)</f>
        <v>874466.05614136101</v>
      </c>
      <c r="BF129" s="89">
        <f>IFERROR((BE125/BE$353*'Inputs  Base0'!$G$168)+'CF+EERR  Base0'!BE129,0)</f>
        <v>951972.93531195482</v>
      </c>
      <c r="BG129" s="89">
        <f>IFERROR((BF125/BF$353*'Inputs  Base0'!$G$168)+'CF+EERR  Base0'!BF129,0)</f>
        <v>1040552.2257926334</v>
      </c>
      <c r="BH129" s="89">
        <f>IFERROR((BG125/BG$353*'Inputs  Base0'!$G$168)+'CF+EERR  Base0'!BG129,0)</f>
        <v>1126670.9804266265</v>
      </c>
      <c r="BI129" s="89">
        <f>IFERROR((BH125/BH$353*'Inputs  Base0'!$G$168)+'CF+EERR  Base0'!BH129,0)</f>
        <v>1230013.4859874181</v>
      </c>
      <c r="BJ129" s="89">
        <f>IFERROR((BI125/BI$353*'Inputs  Base0'!$G$168)+'CF+EERR  Base0'!BI129,0)</f>
        <v>1359191.6179384077</v>
      </c>
      <c r="BK129" s="89">
        <f>IFERROR((BJ125/BJ$353*'Inputs  Base0'!$G$168)+'CF+EERR  Base0'!BJ129,0)</f>
        <v>1531429.1272063938</v>
      </c>
      <c r="BL129" s="89">
        <f>IFERROR((BK125/BK$353*'Inputs  Base0'!$G$168)+'CF+EERR  Base0'!BK129,0)</f>
        <v>1789785.3911083729</v>
      </c>
      <c r="BM129" s="89">
        <f>IFERROR((BL125/BL$353*'Inputs  Base0'!$G$168)+'CF+EERR  Base0'!BL129,0)</f>
        <v>2306497.9189123316</v>
      </c>
      <c r="BN129" s="89">
        <f>IFERROR((BM125/BM$353*'Inputs  Base0'!$G$168)+'CF+EERR  Base0'!BM129,0)</f>
        <v>0</v>
      </c>
      <c r="BO129" s="89">
        <f>IFERROR((BN125/BN$353*'Inputs  Base0'!$G$168)+'CF+EERR  Base0'!BN129,0)</f>
        <v>0</v>
      </c>
      <c r="BP129" s="89">
        <f>IFERROR((BO125/BO$353*'Inputs  Base0'!$G$168)+'CF+EERR  Base0'!BO129,0)</f>
        <v>0</v>
      </c>
      <c r="BQ129" s="89">
        <f>IFERROR((BP125/BP$353*'Inputs  Base0'!$G$168)+'CF+EERR  Base0'!BP129,0)</f>
        <v>0</v>
      </c>
      <c r="BR129" s="89">
        <f>IFERROR((BQ125/BQ$353*'Inputs  Base0'!$G$168)+'CF+EERR  Base0'!BQ129,0)</f>
        <v>0</v>
      </c>
      <c r="BS129" s="89">
        <f>IFERROR((BR125/BR$353*'Inputs  Base0'!$G$168)+'CF+EERR  Base0'!BR129,0)</f>
        <v>0</v>
      </c>
      <c r="BT129" s="89">
        <f>IFERROR((BS125/BS$353*'Inputs  Base0'!$G$168)+'CF+EERR  Base0'!BS129,0)</f>
        <v>0</v>
      </c>
      <c r="BU129" s="89">
        <f>IFERROR((BT125/BT$353*'Inputs  Base0'!$G$168)+'CF+EERR  Base0'!BT129,0)</f>
        <v>0</v>
      </c>
      <c r="BV129" s="89">
        <f>IFERROR((BU125/BU$353*'Inputs  Base0'!$G$168)+'CF+EERR  Base0'!BU129,0)</f>
        <v>0</v>
      </c>
      <c r="BW129" s="89">
        <f>IFERROR((BV125/BV$353*'Inputs  Base0'!$G$168)+'CF+EERR  Base0'!BV129,0)</f>
        <v>0</v>
      </c>
      <c r="BX129" s="89">
        <f>IFERROR((BW125/BW$353*'Inputs  Base0'!$G$168)+'CF+EERR  Base0'!BW129,0)</f>
        <v>0</v>
      </c>
      <c r="BY129" s="89">
        <f>IFERROR((BX125/BX$353*'Inputs  Base0'!$G$168)+'CF+EERR  Base0'!BX129,0)</f>
        <v>0</v>
      </c>
      <c r="BZ129" s="89">
        <f>IFERROR((BY125/BY$353*'Inputs  Base0'!$G$168)+'CF+EERR  Base0'!BY129,0)</f>
        <v>0</v>
      </c>
      <c r="CA129" s="89">
        <f>IFERROR((BZ125/BZ$353*'Inputs  Base0'!$G$168)+'CF+EERR  Base0'!BZ129,0)</f>
        <v>0</v>
      </c>
      <c r="CB129" s="89">
        <f>IFERROR((CA125/CA$353*'Inputs  Base0'!$G$168)+'CF+EERR  Base0'!CA129,0)</f>
        <v>0</v>
      </c>
      <c r="CC129" s="89">
        <f>IFERROR((CB125/CB$353*'Inputs  Base0'!$G$168)+'CF+EERR  Base0'!CB129,0)</f>
        <v>0</v>
      </c>
      <c r="CD129" s="89">
        <f>IFERROR((CC125/CC$353*'Inputs  Base0'!$G$168)+'CF+EERR  Base0'!CC129,0)</f>
        <v>0</v>
      </c>
      <c r="CE129" s="89">
        <f>IFERROR((CD125/CD$353*'Inputs  Base0'!$G$168)+'CF+EERR  Base0'!CD129,0)</f>
        <v>0</v>
      </c>
      <c r="CF129" s="89">
        <f>IFERROR((CE125/CE$353*'Inputs  Base0'!$G$168)+'CF+EERR  Base0'!CE129,0)</f>
        <v>0</v>
      </c>
      <c r="CG129" s="89">
        <f>IFERROR((CF125/CF$353*'Inputs  Base0'!$G$168)+'CF+EERR  Base0'!CF129,0)</f>
        <v>0</v>
      </c>
      <c r="CH129" s="89">
        <f>IFERROR((CG125/CG$353*'Inputs  Base0'!$G$168)+'CF+EERR  Base0'!CG129,0)</f>
        <v>0</v>
      </c>
      <c r="CI129" s="89">
        <f>IFERROR((CH125/CH$353*'Inputs  Base0'!$G$168)+'CF+EERR  Base0'!CH129,0)</f>
        <v>0</v>
      </c>
      <c r="CJ129" s="89">
        <f>IFERROR((CI125/CI$353*'Inputs  Base0'!$G$168)+'CF+EERR  Base0'!CI129,0)</f>
        <v>0</v>
      </c>
      <c r="CK129" s="89">
        <f>IFERROR((CJ125/CJ$353*'Inputs  Base0'!$G$168)+'CF+EERR  Base0'!CJ129,0)</f>
        <v>0</v>
      </c>
      <c r="CL129" s="89">
        <f>IFERROR((CK125/CK$353*'Inputs  Base0'!$G$168)+'CF+EERR  Base0'!CK129,0)</f>
        <v>0</v>
      </c>
      <c r="CM129" s="89">
        <f>IFERROR((CL125/CL$353*'Inputs  Base0'!$G$168)+'CF+EERR  Base0'!CL129,0)</f>
        <v>0</v>
      </c>
      <c r="CN129" s="89">
        <f>IFERROR((CM125/CM$353*'Inputs  Base0'!$G$168)+'CF+EERR  Base0'!CM129,0)</f>
        <v>0</v>
      </c>
      <c r="CO129" s="89">
        <f>IFERROR((CN125/CN$353*'Inputs  Base0'!$G$168)+'CF+EERR  Base0'!CN129,0)</f>
        <v>0</v>
      </c>
      <c r="CP129" s="89">
        <f>IFERROR((CO125/CO$353*'Inputs  Base0'!$G$168)+'CF+EERR  Base0'!CO129,0)</f>
        <v>0</v>
      </c>
      <c r="CQ129" s="89">
        <f>IFERROR((CP125/CP$353*'Inputs  Base0'!$G$168)+'CF+EERR  Base0'!CP129,0)</f>
        <v>0</v>
      </c>
      <c r="CR129" s="89">
        <f>IFERROR((CQ125/CQ$353*'Inputs  Base0'!$G$168)+'CF+EERR  Base0'!CQ129,0)</f>
        <v>0</v>
      </c>
      <c r="CS129" s="89">
        <f>IFERROR((CR125/CR$353*'Inputs  Base0'!$G$168)+'CF+EERR  Base0'!CR129,0)</f>
        <v>0</v>
      </c>
      <c r="CT129" s="89">
        <f>IFERROR((CS125/CS$353*'Inputs  Base0'!$G$168)+'CF+EERR  Base0'!CS129,0)</f>
        <v>0</v>
      </c>
      <c r="CU129" s="89">
        <f>IFERROR((CT125/CT$353*'Inputs  Base0'!$G$168)+'CF+EERR  Base0'!CT129,0)</f>
        <v>0</v>
      </c>
      <c r="CV129" s="89">
        <f>IFERROR((CU125/CU$353*'Inputs  Base0'!$G$168)+'CF+EERR  Base0'!CU129,0)</f>
        <v>0</v>
      </c>
      <c r="CW129" s="89">
        <f>IFERROR((CV125/CV$353*'Inputs  Base0'!$G$168)+'CF+EERR  Base0'!CV129,0)</f>
        <v>0</v>
      </c>
      <c r="CX129" s="89">
        <f>IFERROR((CW125/CW$353*'Inputs  Base0'!$G$168)+'CF+EERR  Base0'!CW129,0)</f>
        <v>0</v>
      </c>
      <c r="CY129" s="89">
        <f>IFERROR((CX125/CX$353*'Inputs  Base0'!$G$168)+'CF+EERR  Base0'!CX129,0)</f>
        <v>0</v>
      </c>
      <c r="CZ129" s="89">
        <f>IFERROR((CY125/CY$353*'Inputs  Base0'!$G$168)+'CF+EERR  Base0'!CY129,0)</f>
        <v>0</v>
      </c>
      <c r="DA129" s="89">
        <f>IFERROR((CZ125/CZ$353*'Inputs  Base0'!$G$168)+'CF+EERR  Base0'!CZ129,0)</f>
        <v>0</v>
      </c>
      <c r="DB129" s="89">
        <f>IFERROR((DA125/DA$353*'Inputs  Base0'!$G$168)+'CF+EERR  Base0'!DA129,0)</f>
        <v>0</v>
      </c>
      <c r="DC129" s="89">
        <f>IFERROR((DB125/DB$353*'Inputs  Base0'!$G$168)+'CF+EERR  Base0'!DB129,0)</f>
        <v>0</v>
      </c>
      <c r="DD129" s="89">
        <f>IFERROR((DC125/DC$353*'Inputs  Base0'!$G$168)+'CF+EERR  Base0'!DC129,0)</f>
        <v>0</v>
      </c>
      <c r="DE129" s="89">
        <f>IFERROR((DD125/DD$353*'Inputs  Base0'!$G$168)+'CF+EERR  Base0'!DD129,0)</f>
        <v>0</v>
      </c>
      <c r="DF129" s="89">
        <f>IFERROR((DE125/DE$353*'Inputs  Base0'!$G$168)+'CF+EERR  Base0'!DE129,0)</f>
        <v>0</v>
      </c>
      <c r="DG129" s="89">
        <f>IFERROR((DF125/DF$353*'Inputs  Base0'!$G$168)+'CF+EERR  Base0'!DF129,0)</f>
        <v>0</v>
      </c>
      <c r="DH129" s="89">
        <f>IFERROR((DG125/DG$353*'Inputs  Base0'!$G$168)+'CF+EERR  Base0'!DG129,0)</f>
        <v>0</v>
      </c>
      <c r="DI129" s="89">
        <f>IFERROR((DH125/DH$353*'Inputs  Base0'!$G$168)+'CF+EERR  Base0'!DH129,0)</f>
        <v>0</v>
      </c>
      <c r="DJ129" s="89">
        <f>IFERROR((DI125/DI$353*'Inputs  Base0'!$G$168)+'CF+EERR  Base0'!DI129,0)</f>
        <v>0</v>
      </c>
      <c r="DK129" s="89">
        <f>IFERROR((DJ125/DJ$353*'Inputs  Base0'!$G$168)+'CF+EERR  Base0'!DJ129,0)</f>
        <v>0</v>
      </c>
      <c r="DL129" s="89">
        <f>IFERROR((DK125/DK$353*'Inputs  Base0'!$G$168)+'CF+EERR  Base0'!DK129,0)</f>
        <v>0</v>
      </c>
      <c r="DM129" s="89">
        <f>IFERROR((DL125/DL$353*'Inputs  Base0'!$G$168)+'CF+EERR  Base0'!DL129,0)</f>
        <v>0</v>
      </c>
      <c r="DN129" s="89">
        <f>IFERROR((DM125/DM$353*'Inputs  Base0'!$G$168)+'CF+EERR  Base0'!DM129,0)</f>
        <v>0</v>
      </c>
      <c r="DO129" s="89">
        <f>IFERROR((DN125/DN$353*'Inputs  Base0'!$G$168)+'CF+EERR  Base0'!DN129,0)</f>
        <v>0</v>
      </c>
      <c r="DP129" s="89">
        <f>IFERROR((DO125/DO$353*'Inputs  Base0'!$G$168)+'CF+EERR  Base0'!DO129,0)</f>
        <v>0</v>
      </c>
    </row>
    <row r="130" spans="1:120" s="189" customFormat="1" ht="14.25" hidden="1" outlineLevel="2">
      <c r="B130" s="190" t="str">
        <f>CONCATENATE('Inputs  Base0'!$A$364,'Inputs  Base0'!$B$126)</f>
        <v>unidades entregadas - Cocheras PLAN 96</v>
      </c>
      <c r="C130" s="88">
        <f t="shared" si="43"/>
        <v>46.666666666666664</v>
      </c>
      <c r="D130" s="191"/>
      <c r="E130" s="191"/>
      <c r="F130" s="191"/>
      <c r="G130" s="191"/>
      <c r="H130" s="191"/>
      <c r="I130" s="191"/>
      <c r="J130" s="191"/>
      <c r="K130" s="191"/>
      <c r="L130" s="191"/>
      <c r="M130" s="191"/>
      <c r="N130" s="191"/>
      <c r="O130" s="191"/>
      <c r="P130" s="191"/>
      <c r="Q130" s="191"/>
      <c r="R130" s="191"/>
      <c r="S130" s="191"/>
      <c r="T130" s="191"/>
      <c r="U130" s="191"/>
      <c r="V130" s="191"/>
      <c r="W130" s="191"/>
      <c r="X130" s="191"/>
      <c r="Y130" s="191"/>
      <c r="Z130" s="191"/>
      <c r="AA130" s="191"/>
      <c r="AB130" s="191"/>
      <c r="AC130" s="89">
        <f>+IF(AC$2='Inputs  Base0'!$J$194,'Inputs  Base0'!$G$126,0)</f>
        <v>0</v>
      </c>
      <c r="AD130" s="89">
        <f>+IF(AD$2='Inputs  Base0'!$J$194,'Inputs  Base0'!$G$126,0)</f>
        <v>0</v>
      </c>
      <c r="AE130" s="89">
        <f>+IF(AE$2='Inputs  Base0'!$J$194,'Inputs  Base0'!$G$126,0)</f>
        <v>0</v>
      </c>
      <c r="AF130" s="89">
        <f>+IF(AF$2='Inputs  Base0'!$J$194,'Inputs  Base0'!$G$126,0)</f>
        <v>0</v>
      </c>
      <c r="AG130" s="89">
        <f>+IF(AG$2='Inputs  Base0'!$J$194,'Inputs  Base0'!$G$126,0)</f>
        <v>0</v>
      </c>
      <c r="AH130" s="89">
        <f>+IF(AH$2='Inputs  Base0'!$J$194,'Inputs  Base0'!$G$126,0)</f>
        <v>0</v>
      </c>
      <c r="AI130" s="89">
        <f>+IF(AI$2='Inputs  Base0'!$J$194,'Inputs  Base0'!$G$126,0)</f>
        <v>0</v>
      </c>
      <c r="AJ130" s="89">
        <f>+IF(AJ$2='Inputs  Base0'!$J$194,'Inputs  Base0'!$G$126,0)</f>
        <v>0</v>
      </c>
      <c r="AK130" s="89">
        <f>+IF(AK$2='Inputs  Base0'!$J$194,'Inputs  Base0'!$G$126,0)</f>
        <v>0</v>
      </c>
      <c r="AL130" s="89">
        <f>+IF(AL$2='Inputs  Base0'!$J$194,'Inputs  Base0'!$G$126,0)</f>
        <v>0</v>
      </c>
      <c r="AM130" s="89">
        <f>+IF(AM$2='Inputs  Base0'!$J$194,'Inputs  Base0'!$G$126,0)</f>
        <v>0</v>
      </c>
      <c r="AN130" s="89">
        <f>+IF(AN$2='Inputs  Base0'!$J$194,'Inputs  Base0'!$G$126,0)</f>
        <v>0</v>
      </c>
      <c r="AO130" s="89">
        <f>+IF(AO$2='Inputs  Base0'!$J$194,'Inputs  Base0'!$G$126,0)</f>
        <v>0</v>
      </c>
      <c r="AP130" s="89">
        <f>+IF(AP$2='Inputs  Base0'!$J$194,'Inputs  Base0'!$G$126,0)</f>
        <v>0</v>
      </c>
      <c r="AQ130" s="89">
        <f>+IF(AQ$2='Inputs  Base0'!$J$194,'Inputs  Base0'!$G$126,0)</f>
        <v>0</v>
      </c>
      <c r="AR130" s="89">
        <f>+IF(AR$2='Inputs  Base0'!$J$194,'Inputs  Base0'!$G$126,0)</f>
        <v>0</v>
      </c>
      <c r="AS130" s="89">
        <f>+IF(AS$2='Inputs  Base0'!$J$194,'Inputs  Base0'!$G$126,0)</f>
        <v>0</v>
      </c>
      <c r="AT130" s="89">
        <f>+IF(AT$2='Inputs  Base0'!$J$194,'Inputs  Base0'!$G$126,0)</f>
        <v>0</v>
      </c>
      <c r="AU130" s="89">
        <f>+IF(AU$2='Inputs  Base0'!$J$194,'Inputs  Base0'!$G$126,0)</f>
        <v>0</v>
      </c>
      <c r="AV130" s="89">
        <f>+IF(AV$2='Inputs  Base0'!$J$194,'Inputs  Base0'!$G$126,0)</f>
        <v>0</v>
      </c>
      <c r="AW130" s="89">
        <f>+IF(AW$2='Inputs  Base0'!$J$194,'Inputs  Base0'!$G$126,0)</f>
        <v>0</v>
      </c>
      <c r="AX130" s="89">
        <f>+IF(AX$2='Inputs  Base0'!$J$194,'Inputs  Base0'!$G$126,0)</f>
        <v>0</v>
      </c>
      <c r="AY130" s="89">
        <f>+IF(AY$2='Inputs  Base0'!$J$194,'Inputs  Base0'!$G$126,0)</f>
        <v>0</v>
      </c>
      <c r="AZ130" s="89">
        <f>+IF(AZ$2='Inputs  Base0'!$J$194,'Inputs  Base0'!$G$126,0)</f>
        <v>0</v>
      </c>
      <c r="BA130" s="89">
        <f>+IF(BA$2='Inputs  Base0'!$J$194,'Inputs  Base0'!$G$126,0)</f>
        <v>0</v>
      </c>
      <c r="BB130" s="89">
        <f>+IF(BB$2='Inputs  Base0'!$J$194,'Inputs  Base0'!$G$126,0)</f>
        <v>0</v>
      </c>
      <c r="BC130" s="89">
        <f>+IF(BC$2='Inputs  Base0'!$J$194,'Inputs  Base0'!$G$126,0)</f>
        <v>0</v>
      </c>
      <c r="BD130" s="89">
        <f>+IF(BD$2='Inputs  Base0'!$J$194,'Inputs  Base0'!$G$126,0)</f>
        <v>0</v>
      </c>
      <c r="BE130" s="89">
        <f>+IF(BE$2='Inputs  Base0'!$J$194,'Inputs  Base0'!$G$126,0)</f>
        <v>0</v>
      </c>
      <c r="BF130" s="89">
        <f>+IF(BF$2='Inputs  Base0'!$J$194,'Inputs  Base0'!$G$126,0)</f>
        <v>0</v>
      </c>
      <c r="BG130" s="89">
        <f>+IF(BG$2='Inputs  Base0'!$J$194,'Inputs  Base0'!$G$126,0)</f>
        <v>0</v>
      </c>
      <c r="BH130" s="89">
        <f>+IF(BH$2='Inputs  Base0'!$J$194,'Inputs  Base0'!$G$126,0)</f>
        <v>0</v>
      </c>
      <c r="BI130" s="89">
        <f>+IF(BI$2='Inputs  Base0'!$J$194,'Inputs  Base0'!$G$126,0)</f>
        <v>0</v>
      </c>
      <c r="BJ130" s="89">
        <f>+IF(BJ$2='Inputs  Base0'!$J$194,'Inputs  Base0'!$G$126,0)</f>
        <v>0</v>
      </c>
      <c r="BK130" s="89">
        <f>+IF(BK$2='Inputs  Base0'!$J$194,'Inputs  Base0'!$G$126,0)</f>
        <v>0</v>
      </c>
      <c r="BL130" s="89">
        <f>+IF(BL$2='Inputs  Base0'!$J$194,'Inputs  Base0'!$G$126,0)</f>
        <v>0</v>
      </c>
      <c r="BM130" s="89">
        <f>+IF(BM$2='Inputs  Base0'!$J$194,'Inputs  Base0'!$G$126,0)</f>
        <v>46.666666666666664</v>
      </c>
      <c r="BN130" s="89">
        <f>+IF(BN$2='Inputs  Base0'!$J$194,'Inputs  Base0'!$G$126,0)</f>
        <v>0</v>
      </c>
      <c r="BO130" s="89">
        <f>+IF(BO$2='Inputs  Base0'!$J$194,'Inputs  Base0'!$G$126,0)</f>
        <v>0</v>
      </c>
      <c r="BP130" s="89">
        <f>+IF(BP$2='Inputs  Base0'!$J$194,'Inputs  Base0'!$G$126,0)</f>
        <v>0</v>
      </c>
      <c r="BQ130" s="89">
        <f>+IF(BQ$2='Inputs  Base0'!$J$194,'Inputs  Base0'!$G$126,0)</f>
        <v>0</v>
      </c>
      <c r="BR130" s="89">
        <f>+IF(BR$2='Inputs  Base0'!$J$194,'Inputs  Base0'!$G$126,0)</f>
        <v>0</v>
      </c>
      <c r="BS130" s="89">
        <f>+IF(BS$2='Inputs  Base0'!$J$194,'Inputs  Base0'!$G$126,0)</f>
        <v>0</v>
      </c>
      <c r="BT130" s="89">
        <f>+IF(BT$2='Inputs  Base0'!$J$194,'Inputs  Base0'!$G$126,0)</f>
        <v>0</v>
      </c>
      <c r="BU130" s="89">
        <f>+IF(BU$2='Inputs  Base0'!$J$194,'Inputs  Base0'!$G$126,0)</f>
        <v>0</v>
      </c>
      <c r="BV130" s="89">
        <f>+IF(BV$2='Inputs  Base0'!$J$194,'Inputs  Base0'!$G$126,0)</f>
        <v>0</v>
      </c>
      <c r="BW130" s="89">
        <f>+IF(BW$2='Inputs  Base0'!$J$194,'Inputs  Base0'!$G$126,0)</f>
        <v>0</v>
      </c>
      <c r="BX130" s="89">
        <f>+IF(BX$2='Inputs  Base0'!$J$194,'Inputs  Base0'!$G$126,0)</f>
        <v>0</v>
      </c>
      <c r="BY130" s="89">
        <f>+IF(BY$2='Inputs  Base0'!$J$194,'Inputs  Base0'!$G$126,0)</f>
        <v>0</v>
      </c>
      <c r="BZ130" s="89">
        <f>+IF(BZ$2='Inputs  Base0'!$J$194,'Inputs  Base0'!$G$126,0)</f>
        <v>0</v>
      </c>
      <c r="CA130" s="89">
        <f>+IF(CA$2='Inputs  Base0'!$J$194,'Inputs  Base0'!$G$126,0)</f>
        <v>0</v>
      </c>
      <c r="CB130" s="89">
        <f>+IF(CB$2='Inputs  Base0'!$J$194,'Inputs  Base0'!$G$126,0)</f>
        <v>0</v>
      </c>
      <c r="CC130" s="89">
        <f>+IF(CC$2='Inputs  Base0'!$J$194,'Inputs  Base0'!$G$126,0)</f>
        <v>0</v>
      </c>
      <c r="CD130" s="89">
        <f>+IF(CD$2='Inputs  Base0'!$J$194,'Inputs  Base0'!$G$126,0)</f>
        <v>0</v>
      </c>
      <c r="CE130" s="89">
        <f>+IF(CE$2='Inputs  Base0'!$J$194,'Inputs  Base0'!$G$126,0)</f>
        <v>0</v>
      </c>
      <c r="CF130" s="89">
        <f>+IF(CF$2='Inputs  Base0'!$J$194,'Inputs  Base0'!$G$126,0)</f>
        <v>0</v>
      </c>
      <c r="CG130" s="89">
        <f>+IF(CG$2='Inputs  Base0'!$J$194,'Inputs  Base0'!$G$126,0)</f>
        <v>0</v>
      </c>
      <c r="CH130" s="89">
        <f>+IF(CH$2='Inputs  Base0'!$J$194,'Inputs  Base0'!$G$126,0)</f>
        <v>0</v>
      </c>
      <c r="CI130" s="89">
        <f>+IF(CI$2='Inputs  Base0'!$J$194,'Inputs  Base0'!$G$126,0)</f>
        <v>0</v>
      </c>
      <c r="CJ130" s="89">
        <f>+IF(CJ$2='Inputs  Base0'!$J$194,'Inputs  Base0'!$G$126,0)</f>
        <v>0</v>
      </c>
      <c r="CK130" s="89">
        <f>+IF(CK$2='Inputs  Base0'!$J$194,'Inputs  Base0'!$G$126,0)</f>
        <v>0</v>
      </c>
      <c r="CL130" s="89">
        <f>+IF(CL$2='Inputs  Base0'!$J$194,'Inputs  Base0'!$G$126,0)</f>
        <v>0</v>
      </c>
      <c r="CM130" s="89">
        <f>+IF(CM$2='Inputs  Base0'!$J$194,'Inputs  Base0'!$G$126,0)</f>
        <v>0</v>
      </c>
      <c r="CN130" s="89">
        <f>+IF(CN$2='Inputs  Base0'!$J$194,'Inputs  Base0'!$G$126,0)</f>
        <v>0</v>
      </c>
      <c r="CO130" s="89">
        <f>+IF(CO$2='Inputs  Base0'!$J$194,'Inputs  Base0'!$G$126,0)</f>
        <v>0</v>
      </c>
      <c r="CP130" s="89">
        <f>+IF(CP$2='Inputs  Base0'!$J$194,'Inputs  Base0'!$G$126,0)</f>
        <v>0</v>
      </c>
      <c r="CQ130" s="89">
        <f>+IF(CQ$2='Inputs  Base0'!$J$194,'Inputs  Base0'!$G$126,0)</f>
        <v>0</v>
      </c>
      <c r="CR130" s="89">
        <f>+IF(CR$2='Inputs  Base0'!$J$194,'Inputs  Base0'!$G$126,0)</f>
        <v>0</v>
      </c>
      <c r="CS130" s="89">
        <f>+IF(CS$2='Inputs  Base0'!$J$194,'Inputs  Base0'!$G$126,0)</f>
        <v>0</v>
      </c>
      <c r="CT130" s="89">
        <f>+IF(CT$2='Inputs  Base0'!$J$194,'Inputs  Base0'!$G$126,0)</f>
        <v>0</v>
      </c>
      <c r="CU130" s="89">
        <f>+IF(CU$2='Inputs  Base0'!$J$194,'Inputs  Base0'!$G$126,0)</f>
        <v>0</v>
      </c>
      <c r="CV130" s="89">
        <f>+IF(CV$2='Inputs  Base0'!$J$194,'Inputs  Base0'!$G$126,0)</f>
        <v>0</v>
      </c>
      <c r="CW130" s="89">
        <f>+IF(CW$2='Inputs  Base0'!$J$194,'Inputs  Base0'!$G$126,0)</f>
        <v>0</v>
      </c>
      <c r="CX130" s="89">
        <f>+IF(CX$2='Inputs  Base0'!$J$194,'Inputs  Base0'!$G$126,0)</f>
        <v>0</v>
      </c>
      <c r="CY130" s="89">
        <f>+IF(CY$2='Inputs  Base0'!$J$194,'Inputs  Base0'!$G$126,0)</f>
        <v>0</v>
      </c>
      <c r="CZ130" s="89">
        <f>+IF(CZ$2='Inputs  Base0'!$J$194,'Inputs  Base0'!$G$126,0)</f>
        <v>0</v>
      </c>
      <c r="DA130" s="89">
        <f>+IF(DA$2='Inputs  Base0'!$J$194,'Inputs  Base0'!$G$126,0)</f>
        <v>0</v>
      </c>
      <c r="DB130" s="89">
        <f>+IF(DB$2='Inputs  Base0'!$J$194,'Inputs  Base0'!$G$126,0)</f>
        <v>0</v>
      </c>
      <c r="DC130" s="89">
        <f>+IF(DC$2='Inputs  Base0'!$J$194,'Inputs  Base0'!$G$126,0)</f>
        <v>0</v>
      </c>
      <c r="DD130" s="89">
        <f>+IF(DD$2='Inputs  Base0'!$J$194,'Inputs  Base0'!$G$126,0)</f>
        <v>0</v>
      </c>
      <c r="DE130" s="89">
        <f>+IF(DE$2='Inputs  Base0'!$J$194,'Inputs  Base0'!$G$126,0)</f>
        <v>0</v>
      </c>
      <c r="DF130" s="89">
        <f>+IF(DF$2='Inputs  Base0'!$J$194,'Inputs  Base0'!$G$126,0)</f>
        <v>0</v>
      </c>
      <c r="DG130" s="89">
        <f>+IF(DG$2='Inputs  Base0'!$J$194,'Inputs  Base0'!$G$126,0)</f>
        <v>0</v>
      </c>
      <c r="DH130" s="89">
        <f>+IF(DH$2='Inputs  Base0'!$J$194,'Inputs  Base0'!$G$126,0)</f>
        <v>0</v>
      </c>
      <c r="DI130" s="89">
        <f>+IF(DI$2='Inputs  Base0'!$J$194,'Inputs  Base0'!$G$126,0)</f>
        <v>0</v>
      </c>
      <c r="DJ130" s="89">
        <f>+IF(DJ$2='Inputs  Base0'!$J$194,'Inputs  Base0'!$G$126,0)</f>
        <v>0</v>
      </c>
      <c r="DK130" s="89">
        <f>+IF(DK$2='Inputs  Base0'!$J$194,'Inputs  Base0'!$G$126,0)</f>
        <v>0</v>
      </c>
      <c r="DL130" s="89">
        <f>+IF(DL$2='Inputs  Base0'!$J$194,'Inputs  Base0'!$G$126,0)</f>
        <v>0</v>
      </c>
      <c r="DM130" s="89">
        <f>+IF(DM$2='Inputs  Base0'!$J$194,'Inputs  Base0'!$G$126,0)</f>
        <v>0</v>
      </c>
      <c r="DN130" s="89">
        <f>+IF(DN$2='Inputs  Base0'!$J$194,'Inputs  Base0'!$G$126,0)</f>
        <v>0</v>
      </c>
      <c r="DO130" s="89">
        <f>+IF(DO$2='Inputs  Base0'!$J$194,'Inputs  Base0'!$G$126,0)</f>
        <v>0</v>
      </c>
      <c r="DP130" s="89">
        <f>+IF(DP$2='Inputs  Base0'!$J$194,'Inputs  Base0'!$G$126,0)</f>
        <v>0</v>
      </c>
    </row>
    <row r="131" spans="1:120" s="189" customFormat="1" ht="14.25" hidden="1" outlineLevel="2">
      <c r="B131" s="190" t="str">
        <f>CONCATENATE('Inputs  Base0'!$A$365,'Inputs  Base0'!$B$126)</f>
        <v>m2 entregados - Cocheras PLAN 96</v>
      </c>
      <c r="C131" s="88">
        <f t="shared" si="43"/>
        <v>338.33333333333331</v>
      </c>
      <c r="D131" s="191"/>
      <c r="E131" s="191"/>
      <c r="F131" s="191"/>
      <c r="G131" s="191"/>
      <c r="H131" s="191"/>
      <c r="I131" s="191"/>
      <c r="J131" s="191"/>
      <c r="K131" s="191"/>
      <c r="L131" s="191"/>
      <c r="M131" s="191"/>
      <c r="N131" s="191"/>
      <c r="O131" s="191"/>
      <c r="P131" s="191"/>
      <c r="Q131" s="191"/>
      <c r="R131" s="191"/>
      <c r="S131" s="191"/>
      <c r="T131" s="191"/>
      <c r="U131" s="191"/>
      <c r="V131" s="191"/>
      <c r="W131" s="191"/>
      <c r="X131" s="191"/>
      <c r="Y131" s="191"/>
      <c r="Z131" s="191"/>
      <c r="AA131" s="191"/>
      <c r="AB131" s="191"/>
      <c r="AC131" s="89">
        <f>+IF(AC$2='Inputs  Base0'!$J$194,'Inputs  Base0'!$H$126,0)</f>
        <v>0</v>
      </c>
      <c r="AD131" s="89">
        <f>+IF(AD$2='Inputs  Base0'!$J$194,'Inputs  Base0'!$H$126,0)</f>
        <v>0</v>
      </c>
      <c r="AE131" s="89">
        <f>+IF(AE$2='Inputs  Base0'!$J$194,'Inputs  Base0'!$H$126,0)</f>
        <v>0</v>
      </c>
      <c r="AF131" s="89">
        <f>+IF(AF$2='Inputs  Base0'!$J$194,'Inputs  Base0'!$H$126,0)</f>
        <v>0</v>
      </c>
      <c r="AG131" s="89">
        <f>+IF(AG$2='Inputs  Base0'!$J$194,'Inputs  Base0'!$H$126,0)</f>
        <v>0</v>
      </c>
      <c r="AH131" s="89">
        <f>+IF(AH$2='Inputs  Base0'!$J$194,'Inputs  Base0'!$H$126,0)</f>
        <v>0</v>
      </c>
      <c r="AI131" s="89">
        <f>+IF(AI$2='Inputs  Base0'!$J$194,'Inputs  Base0'!$H$126,0)</f>
        <v>0</v>
      </c>
      <c r="AJ131" s="89">
        <f>+IF(AJ$2='Inputs  Base0'!$J$194,'Inputs  Base0'!$H$126,0)</f>
        <v>0</v>
      </c>
      <c r="AK131" s="89">
        <f>+IF(AK$2='Inputs  Base0'!$J$194,'Inputs  Base0'!$H$126,0)</f>
        <v>0</v>
      </c>
      <c r="AL131" s="89">
        <f>+IF(AL$2='Inputs  Base0'!$J$194,'Inputs  Base0'!$H$126,0)</f>
        <v>0</v>
      </c>
      <c r="AM131" s="89">
        <f>+IF(AM$2='Inputs  Base0'!$J$194,'Inputs  Base0'!$H$126,0)</f>
        <v>0</v>
      </c>
      <c r="AN131" s="89">
        <f>+IF(AN$2='Inputs  Base0'!$J$194,'Inputs  Base0'!$H$126,0)</f>
        <v>0</v>
      </c>
      <c r="AO131" s="89">
        <f>+IF(AO$2='Inputs  Base0'!$J$194,'Inputs  Base0'!$H$126,0)</f>
        <v>0</v>
      </c>
      <c r="AP131" s="89">
        <f>+IF(AP$2='Inputs  Base0'!$J$194,'Inputs  Base0'!$H$126,0)</f>
        <v>0</v>
      </c>
      <c r="AQ131" s="89">
        <f>+IF(AQ$2='Inputs  Base0'!$J$194,'Inputs  Base0'!$H$126,0)</f>
        <v>0</v>
      </c>
      <c r="AR131" s="89">
        <f>+IF(AR$2='Inputs  Base0'!$J$194,'Inputs  Base0'!$H$126,0)</f>
        <v>0</v>
      </c>
      <c r="AS131" s="89">
        <f>+IF(AS$2='Inputs  Base0'!$J$194,'Inputs  Base0'!$H$126,0)</f>
        <v>0</v>
      </c>
      <c r="AT131" s="89">
        <f>+IF(AT$2='Inputs  Base0'!$J$194,'Inputs  Base0'!$H$126,0)</f>
        <v>0</v>
      </c>
      <c r="AU131" s="89">
        <f>+IF(AU$2='Inputs  Base0'!$J$194,'Inputs  Base0'!$H$126,0)</f>
        <v>0</v>
      </c>
      <c r="AV131" s="89">
        <f>+IF(AV$2='Inputs  Base0'!$J$194,'Inputs  Base0'!$H$126,0)</f>
        <v>0</v>
      </c>
      <c r="AW131" s="89">
        <f>+IF(AW$2='Inputs  Base0'!$J$194,'Inputs  Base0'!$H$126,0)</f>
        <v>0</v>
      </c>
      <c r="AX131" s="89">
        <f>+IF(AX$2='Inputs  Base0'!$J$194,'Inputs  Base0'!$H$126,0)</f>
        <v>0</v>
      </c>
      <c r="AY131" s="89">
        <f>+IF(AY$2='Inputs  Base0'!$J$194,'Inputs  Base0'!$H$126,0)</f>
        <v>0</v>
      </c>
      <c r="AZ131" s="89">
        <f>+IF(AZ$2='Inputs  Base0'!$J$194,'Inputs  Base0'!$H$126,0)</f>
        <v>0</v>
      </c>
      <c r="BA131" s="89">
        <f>+IF(BA$2='Inputs  Base0'!$J$194,'Inputs  Base0'!$H$126,0)</f>
        <v>0</v>
      </c>
      <c r="BB131" s="89">
        <f>+IF(BB$2='Inputs  Base0'!$J$194,'Inputs  Base0'!$H$126,0)</f>
        <v>0</v>
      </c>
      <c r="BC131" s="89">
        <f>+IF(BC$2='Inputs  Base0'!$J$194,'Inputs  Base0'!$H$126,0)</f>
        <v>0</v>
      </c>
      <c r="BD131" s="89">
        <f>+IF(BD$2='Inputs  Base0'!$J$194,'Inputs  Base0'!$H$126,0)</f>
        <v>0</v>
      </c>
      <c r="BE131" s="89">
        <f>+IF(BE$2='Inputs  Base0'!$J$194,'Inputs  Base0'!$H$126,0)</f>
        <v>0</v>
      </c>
      <c r="BF131" s="89">
        <f>+IF(BF$2='Inputs  Base0'!$J$194,'Inputs  Base0'!$H$126,0)</f>
        <v>0</v>
      </c>
      <c r="BG131" s="89">
        <f>+IF(BG$2='Inputs  Base0'!$J$194,'Inputs  Base0'!$H$126,0)</f>
        <v>0</v>
      </c>
      <c r="BH131" s="89">
        <f>+IF(BH$2='Inputs  Base0'!$J$194,'Inputs  Base0'!$H$126,0)</f>
        <v>0</v>
      </c>
      <c r="BI131" s="89">
        <f>+IF(BI$2='Inputs  Base0'!$J$194,'Inputs  Base0'!$H$126,0)</f>
        <v>0</v>
      </c>
      <c r="BJ131" s="89">
        <f>+IF(BJ$2='Inputs  Base0'!$J$194,'Inputs  Base0'!$H$126,0)</f>
        <v>0</v>
      </c>
      <c r="BK131" s="89">
        <f>+IF(BK$2='Inputs  Base0'!$J$194,'Inputs  Base0'!$H$126,0)</f>
        <v>0</v>
      </c>
      <c r="BL131" s="89">
        <f>+IF(BL$2='Inputs  Base0'!$J$194,'Inputs  Base0'!$H$126,0)</f>
        <v>0</v>
      </c>
      <c r="BM131" s="89">
        <f>+IF(BM$2='Inputs  Base0'!$J$194,'Inputs  Base0'!$H$126,0)</f>
        <v>338.33333333333331</v>
      </c>
      <c r="BN131" s="89">
        <f>+IF(BN$2='Inputs  Base0'!$J$194,'Inputs  Base0'!$H$126,0)</f>
        <v>0</v>
      </c>
      <c r="BO131" s="89">
        <f>+IF(BO$2='Inputs  Base0'!$J$194,'Inputs  Base0'!$H$126,0)</f>
        <v>0</v>
      </c>
      <c r="BP131" s="89">
        <f>+IF(BP$2='Inputs  Base0'!$J$194,'Inputs  Base0'!$H$126,0)</f>
        <v>0</v>
      </c>
      <c r="BQ131" s="89">
        <f>+IF(BQ$2='Inputs  Base0'!$J$194,'Inputs  Base0'!$H$126,0)</f>
        <v>0</v>
      </c>
      <c r="BR131" s="89">
        <f>+IF(BR$2='Inputs  Base0'!$J$194,'Inputs  Base0'!$H$126,0)</f>
        <v>0</v>
      </c>
      <c r="BS131" s="89">
        <f>+IF(BS$2='Inputs  Base0'!$J$194,'Inputs  Base0'!$H$126,0)</f>
        <v>0</v>
      </c>
      <c r="BT131" s="89">
        <f>+IF(BT$2='Inputs  Base0'!$J$194,'Inputs  Base0'!$H$126,0)</f>
        <v>0</v>
      </c>
      <c r="BU131" s="89">
        <f>+IF(BU$2='Inputs  Base0'!$J$194,'Inputs  Base0'!$H$126,0)</f>
        <v>0</v>
      </c>
      <c r="BV131" s="89">
        <f>+IF(BV$2='Inputs  Base0'!$J$194,'Inputs  Base0'!$H$126,0)</f>
        <v>0</v>
      </c>
      <c r="BW131" s="89">
        <f>+IF(BW$2='Inputs  Base0'!$J$194,'Inputs  Base0'!$H$126,0)</f>
        <v>0</v>
      </c>
      <c r="BX131" s="89">
        <f>+IF(BX$2='Inputs  Base0'!$J$194,'Inputs  Base0'!$H$126,0)</f>
        <v>0</v>
      </c>
      <c r="BY131" s="89">
        <f>+IF(BY$2='Inputs  Base0'!$J$194,'Inputs  Base0'!$H$126,0)</f>
        <v>0</v>
      </c>
      <c r="BZ131" s="89">
        <f>+IF(BZ$2='Inputs  Base0'!$J$194,'Inputs  Base0'!$H$126,0)</f>
        <v>0</v>
      </c>
      <c r="CA131" s="89">
        <f>+IF(CA$2='Inputs  Base0'!$J$194,'Inputs  Base0'!$H$126,0)</f>
        <v>0</v>
      </c>
      <c r="CB131" s="89">
        <f>+IF(CB$2='Inputs  Base0'!$J$194,'Inputs  Base0'!$H$126,0)</f>
        <v>0</v>
      </c>
      <c r="CC131" s="89">
        <f>+IF(CC$2='Inputs  Base0'!$J$194,'Inputs  Base0'!$H$126,0)</f>
        <v>0</v>
      </c>
      <c r="CD131" s="89">
        <f>+IF(CD$2='Inputs  Base0'!$J$194,'Inputs  Base0'!$H$126,0)</f>
        <v>0</v>
      </c>
      <c r="CE131" s="89">
        <f>+IF(CE$2='Inputs  Base0'!$J$194,'Inputs  Base0'!$H$126,0)</f>
        <v>0</v>
      </c>
      <c r="CF131" s="89">
        <f>+IF(CF$2='Inputs  Base0'!$J$194,'Inputs  Base0'!$H$126,0)</f>
        <v>0</v>
      </c>
      <c r="CG131" s="89">
        <f>+IF(CG$2='Inputs  Base0'!$J$194,'Inputs  Base0'!$H$126,0)</f>
        <v>0</v>
      </c>
      <c r="CH131" s="89">
        <f>+IF(CH$2='Inputs  Base0'!$J$194,'Inputs  Base0'!$H$126,0)</f>
        <v>0</v>
      </c>
      <c r="CI131" s="89">
        <f>+IF(CI$2='Inputs  Base0'!$J$194,'Inputs  Base0'!$H$126,0)</f>
        <v>0</v>
      </c>
      <c r="CJ131" s="89">
        <f>+IF(CJ$2='Inputs  Base0'!$J$194,'Inputs  Base0'!$H$126,0)</f>
        <v>0</v>
      </c>
      <c r="CK131" s="89">
        <f>+IF(CK$2='Inputs  Base0'!$J$194,'Inputs  Base0'!$H$126,0)</f>
        <v>0</v>
      </c>
      <c r="CL131" s="89">
        <f>+IF(CL$2='Inputs  Base0'!$J$194,'Inputs  Base0'!$H$126,0)</f>
        <v>0</v>
      </c>
      <c r="CM131" s="89">
        <f>+IF(CM$2='Inputs  Base0'!$J$194,'Inputs  Base0'!$H$126,0)</f>
        <v>0</v>
      </c>
      <c r="CN131" s="89">
        <f>+IF(CN$2='Inputs  Base0'!$J$194,'Inputs  Base0'!$H$126,0)</f>
        <v>0</v>
      </c>
      <c r="CO131" s="89">
        <f>+IF(CO$2='Inputs  Base0'!$J$194,'Inputs  Base0'!$H$126,0)</f>
        <v>0</v>
      </c>
      <c r="CP131" s="89">
        <f>+IF(CP$2='Inputs  Base0'!$J$194,'Inputs  Base0'!$H$126,0)</f>
        <v>0</v>
      </c>
      <c r="CQ131" s="89">
        <f>+IF(CQ$2='Inputs  Base0'!$J$194,'Inputs  Base0'!$H$126,0)</f>
        <v>0</v>
      </c>
      <c r="CR131" s="89">
        <f>+IF(CR$2='Inputs  Base0'!$J$194,'Inputs  Base0'!$H$126,0)</f>
        <v>0</v>
      </c>
      <c r="CS131" s="89">
        <f>+IF(CS$2='Inputs  Base0'!$J$194,'Inputs  Base0'!$H$126,0)</f>
        <v>0</v>
      </c>
      <c r="CT131" s="89">
        <f>+IF(CT$2='Inputs  Base0'!$J$194,'Inputs  Base0'!$H$126,0)</f>
        <v>0</v>
      </c>
      <c r="CU131" s="89">
        <f>+IF(CU$2='Inputs  Base0'!$J$194,'Inputs  Base0'!$H$126,0)</f>
        <v>0</v>
      </c>
      <c r="CV131" s="89">
        <f>+IF(CV$2='Inputs  Base0'!$J$194,'Inputs  Base0'!$H$126,0)</f>
        <v>0</v>
      </c>
      <c r="CW131" s="89">
        <f>+IF(CW$2='Inputs  Base0'!$J$194,'Inputs  Base0'!$H$126,0)</f>
        <v>0</v>
      </c>
      <c r="CX131" s="89">
        <f>+IF(CX$2='Inputs  Base0'!$J$194,'Inputs  Base0'!$H$126,0)</f>
        <v>0</v>
      </c>
      <c r="CY131" s="89">
        <f>+IF(CY$2='Inputs  Base0'!$J$194,'Inputs  Base0'!$H$126,0)</f>
        <v>0</v>
      </c>
      <c r="CZ131" s="89">
        <f>+IF(CZ$2='Inputs  Base0'!$J$194,'Inputs  Base0'!$H$126,0)</f>
        <v>0</v>
      </c>
      <c r="DA131" s="89">
        <f>+IF(DA$2='Inputs  Base0'!$J$194,'Inputs  Base0'!$H$126,0)</f>
        <v>0</v>
      </c>
      <c r="DB131" s="89">
        <f>+IF(DB$2='Inputs  Base0'!$J$194,'Inputs  Base0'!$H$126,0)</f>
        <v>0</v>
      </c>
      <c r="DC131" s="89">
        <f>+IF(DC$2='Inputs  Base0'!$J$194,'Inputs  Base0'!$H$126,0)</f>
        <v>0</v>
      </c>
      <c r="DD131" s="89">
        <f>+IF(DD$2='Inputs  Base0'!$J$194,'Inputs  Base0'!$H$126,0)</f>
        <v>0</v>
      </c>
      <c r="DE131" s="89">
        <f>+IF(DE$2='Inputs  Base0'!$J$194,'Inputs  Base0'!$H$126,0)</f>
        <v>0</v>
      </c>
      <c r="DF131" s="89">
        <f>+IF(DF$2='Inputs  Base0'!$J$194,'Inputs  Base0'!$H$126,0)</f>
        <v>0</v>
      </c>
      <c r="DG131" s="89">
        <f>+IF(DG$2='Inputs  Base0'!$J$194,'Inputs  Base0'!$H$126,0)</f>
        <v>0</v>
      </c>
      <c r="DH131" s="89">
        <f>+IF(DH$2='Inputs  Base0'!$J$194,'Inputs  Base0'!$H$126,0)</f>
        <v>0</v>
      </c>
      <c r="DI131" s="89">
        <f>+IF(DI$2='Inputs  Base0'!$J$194,'Inputs  Base0'!$H$126,0)</f>
        <v>0</v>
      </c>
      <c r="DJ131" s="89">
        <f>+IF(DJ$2='Inputs  Base0'!$J$194,'Inputs  Base0'!$H$126,0)</f>
        <v>0</v>
      </c>
      <c r="DK131" s="89">
        <f>+IF(DK$2='Inputs  Base0'!$J$194,'Inputs  Base0'!$H$126,0)</f>
        <v>0</v>
      </c>
      <c r="DL131" s="89">
        <f>+IF(DL$2='Inputs  Base0'!$J$194,'Inputs  Base0'!$H$126,0)</f>
        <v>0</v>
      </c>
      <c r="DM131" s="89">
        <f>+IF(DM$2='Inputs  Base0'!$J$194,'Inputs  Base0'!$H$126,0)</f>
        <v>0</v>
      </c>
      <c r="DN131" s="89">
        <f>+IF(DN$2='Inputs  Base0'!$J$194,'Inputs  Base0'!$H$126,0)</f>
        <v>0</v>
      </c>
      <c r="DO131" s="89">
        <f>+IF(DO$2='Inputs  Base0'!$J$194,'Inputs  Base0'!$H$126,0)</f>
        <v>0</v>
      </c>
      <c r="DP131" s="89">
        <f>+IF(DP$2='Inputs  Base0'!$J$194,'Inputs  Base0'!$H$126,0)</f>
        <v>0</v>
      </c>
    </row>
    <row r="132" spans="1:120" s="189" customFormat="1" ht="14.25" hidden="1" outlineLevel="1">
      <c r="B132" s="190" t="str">
        <f>CONCATENATE('Inputs  Base0'!$A$366,'Inputs  Base0'!$B$126)</f>
        <v>posesión $ - Cocheras PLAN 96</v>
      </c>
      <c r="C132" s="88">
        <f t="shared" si="43"/>
        <v>9074408.1921206415</v>
      </c>
      <c r="D132" s="191"/>
      <c r="E132" s="191"/>
      <c r="F132" s="191"/>
      <c r="G132" s="191"/>
      <c r="H132" s="191"/>
      <c r="I132" s="191"/>
      <c r="J132" s="191"/>
      <c r="K132" s="191"/>
      <c r="L132" s="191"/>
      <c r="M132" s="191"/>
      <c r="N132" s="191"/>
      <c r="O132" s="191"/>
      <c r="P132" s="191"/>
      <c r="Q132" s="191"/>
      <c r="R132" s="191"/>
      <c r="S132" s="191"/>
      <c r="T132" s="191"/>
      <c r="U132" s="191"/>
      <c r="V132" s="191"/>
      <c r="W132" s="191"/>
      <c r="X132" s="191"/>
      <c r="Y132" s="191"/>
      <c r="Z132" s="191"/>
      <c r="AA132" s="191"/>
      <c r="AB132" s="191"/>
      <c r="AC132" s="89">
        <f>IF(AC130='Inputs  Base0'!$G$126,'CF+EERR  Base0'!$C125*'Inputs  Base0'!$G$171,0)</f>
        <v>0</v>
      </c>
      <c r="AD132" s="89">
        <f>IF(AD130='Inputs  Base0'!$G$126,'CF+EERR  Base0'!$C125*'Inputs  Base0'!$G$171,0)</f>
        <v>0</v>
      </c>
      <c r="AE132" s="89">
        <f>IF(AE130='Inputs  Base0'!$G$126,'CF+EERR  Base0'!$C125*'Inputs  Base0'!$G$171,0)</f>
        <v>0</v>
      </c>
      <c r="AF132" s="89">
        <f>IF(AF130='Inputs  Base0'!$G$126,'CF+EERR  Base0'!$C125*'Inputs  Base0'!$G$171,0)</f>
        <v>0</v>
      </c>
      <c r="AG132" s="89">
        <f>IF(AG130='Inputs  Base0'!$G$126,'CF+EERR  Base0'!$C125*'Inputs  Base0'!$G$171,0)</f>
        <v>0</v>
      </c>
      <c r="AH132" s="89">
        <f>IF(AH130='Inputs  Base0'!$G$126,'CF+EERR  Base0'!$C125*'Inputs  Base0'!$G$171,0)</f>
        <v>0</v>
      </c>
      <c r="AI132" s="89">
        <f>IF(AI130='Inputs  Base0'!$G$126,'CF+EERR  Base0'!$C125*'Inputs  Base0'!$G$171,0)</f>
        <v>0</v>
      </c>
      <c r="AJ132" s="89">
        <f>IF(AJ130='Inputs  Base0'!$G$126,'CF+EERR  Base0'!$C125*'Inputs  Base0'!$G$171,0)</f>
        <v>0</v>
      </c>
      <c r="AK132" s="89">
        <f>IF(AK130='Inputs  Base0'!$G$126,'CF+EERR  Base0'!$C125*'Inputs  Base0'!$G$171,0)</f>
        <v>0</v>
      </c>
      <c r="AL132" s="89">
        <f>IF(AL130='Inputs  Base0'!$G$126,'CF+EERR  Base0'!$C125*'Inputs  Base0'!$G$171,0)</f>
        <v>0</v>
      </c>
      <c r="AM132" s="89">
        <f>IF(AM130='Inputs  Base0'!$G$126,'CF+EERR  Base0'!$C125*'Inputs  Base0'!$G$171,0)</f>
        <v>0</v>
      </c>
      <c r="AN132" s="89">
        <f>IF(AN130='Inputs  Base0'!$G$126,'CF+EERR  Base0'!$C125*'Inputs  Base0'!$G$171,0)</f>
        <v>0</v>
      </c>
      <c r="AO132" s="89">
        <f>IF(AO130='Inputs  Base0'!$G$126,'CF+EERR  Base0'!$C125*'Inputs  Base0'!$G$171,0)</f>
        <v>0</v>
      </c>
      <c r="AP132" s="89">
        <f>IF(AP130='Inputs  Base0'!$G$126,'CF+EERR  Base0'!$C125*'Inputs  Base0'!$G$171,0)</f>
        <v>0</v>
      </c>
      <c r="AQ132" s="89">
        <f>IF(AQ130='Inputs  Base0'!$G$126,'CF+EERR  Base0'!$C125*'Inputs  Base0'!$G$171,0)</f>
        <v>0</v>
      </c>
      <c r="AR132" s="89">
        <f>IF(AR130='Inputs  Base0'!$G$126,'CF+EERR  Base0'!$C125*'Inputs  Base0'!$G$171,0)</f>
        <v>0</v>
      </c>
      <c r="AS132" s="89">
        <f>IF(AS130='Inputs  Base0'!$G$126,'CF+EERR  Base0'!$C125*'Inputs  Base0'!$G$171,0)</f>
        <v>0</v>
      </c>
      <c r="AT132" s="89">
        <f>IF(AT130='Inputs  Base0'!$G$126,'CF+EERR  Base0'!$C125*'Inputs  Base0'!$G$171,0)</f>
        <v>0</v>
      </c>
      <c r="AU132" s="89">
        <f>IF(AU130='Inputs  Base0'!$G$126,'CF+EERR  Base0'!$C125*'Inputs  Base0'!$G$171,0)</f>
        <v>0</v>
      </c>
      <c r="AV132" s="89">
        <f>IF(AV130='Inputs  Base0'!$G$126,'CF+EERR  Base0'!$C125*'Inputs  Base0'!$G$171,0)</f>
        <v>0</v>
      </c>
      <c r="AW132" s="89">
        <f>IF(AW130='Inputs  Base0'!$G$126,'CF+EERR  Base0'!$C125*'Inputs  Base0'!$G$171,0)</f>
        <v>0</v>
      </c>
      <c r="AX132" s="89">
        <f>IF(AX130='Inputs  Base0'!$G$126,'CF+EERR  Base0'!$C125*'Inputs  Base0'!$G$171,0)</f>
        <v>0</v>
      </c>
      <c r="AY132" s="89">
        <f>IF(AY130='Inputs  Base0'!$G$126,'CF+EERR  Base0'!$C125*'Inputs  Base0'!$G$171,0)</f>
        <v>0</v>
      </c>
      <c r="AZ132" s="89">
        <f>IF(AZ130='Inputs  Base0'!$G$126,'CF+EERR  Base0'!$C125*'Inputs  Base0'!$G$171,0)</f>
        <v>0</v>
      </c>
      <c r="BA132" s="89">
        <f>IF(BA130='Inputs  Base0'!$G$126,'CF+EERR  Base0'!$C125*'Inputs  Base0'!$G$171,0)</f>
        <v>0</v>
      </c>
      <c r="BB132" s="89">
        <f>IF(BB130='Inputs  Base0'!$G$126,'CF+EERR  Base0'!$C125*'Inputs  Base0'!$G$171,0)</f>
        <v>0</v>
      </c>
      <c r="BC132" s="89">
        <f>IF(BC130='Inputs  Base0'!$G$126,'CF+EERR  Base0'!$C125*'Inputs  Base0'!$G$171,0)</f>
        <v>0</v>
      </c>
      <c r="BD132" s="89">
        <f>IF(BD130='Inputs  Base0'!$G$126,'CF+EERR  Base0'!$C125*'Inputs  Base0'!$G$171,0)</f>
        <v>0</v>
      </c>
      <c r="BE132" s="89">
        <f>IF(BE130='Inputs  Base0'!$G$126,'CF+EERR  Base0'!$C125*'Inputs  Base0'!$G$171,0)</f>
        <v>0</v>
      </c>
      <c r="BF132" s="89">
        <f>IF(BF130='Inputs  Base0'!$G$126,'CF+EERR  Base0'!$C125*'Inputs  Base0'!$G$171,0)</f>
        <v>0</v>
      </c>
      <c r="BG132" s="89">
        <f>IF(BG130='Inputs  Base0'!$G$126,'CF+EERR  Base0'!$C125*'Inputs  Base0'!$G$171,0)</f>
        <v>0</v>
      </c>
      <c r="BH132" s="89">
        <f>IF(BH130='Inputs  Base0'!$G$126,'CF+EERR  Base0'!$C125*'Inputs  Base0'!$G$171,0)</f>
        <v>0</v>
      </c>
      <c r="BI132" s="89">
        <f>IF(BI130='Inputs  Base0'!$G$126,'CF+EERR  Base0'!$C125*'Inputs  Base0'!$G$171,0)</f>
        <v>0</v>
      </c>
      <c r="BJ132" s="89">
        <f>IF(BJ130='Inputs  Base0'!$G$126,'CF+EERR  Base0'!$C125*'Inputs  Base0'!$G$171,0)</f>
        <v>0</v>
      </c>
      <c r="BK132" s="89">
        <f>IF(BK130='Inputs  Base0'!$G$126,'CF+EERR  Base0'!$C125*'Inputs  Base0'!$G$171,0)</f>
        <v>0</v>
      </c>
      <c r="BL132" s="89">
        <f>IF(BL130='Inputs  Base0'!$G$126,'CF+EERR  Base0'!$C125*'Inputs  Base0'!$G$171,0)</f>
        <v>0</v>
      </c>
      <c r="BM132" s="89">
        <f>IF(BM130='Inputs  Base0'!$G$126,'CF+EERR  Base0'!$C125*'Inputs  Base0'!$G$171,0)</f>
        <v>9074408.1921206415</v>
      </c>
      <c r="BN132" s="89">
        <f>IF(BN130='Inputs  Base0'!$G$126,'CF+EERR  Base0'!$C125*'Inputs  Base0'!$G$171,0)</f>
        <v>0</v>
      </c>
      <c r="BO132" s="89">
        <f>IF(BO130='Inputs  Base0'!$G$126,'CF+EERR  Base0'!$C125*'Inputs  Base0'!$G$171,0)</f>
        <v>0</v>
      </c>
      <c r="BP132" s="89">
        <f>IF(BP130='Inputs  Base0'!$G$126,'CF+EERR  Base0'!$C125*'Inputs  Base0'!$G$171,0)</f>
        <v>0</v>
      </c>
      <c r="BQ132" s="89">
        <f>IF(BQ130='Inputs  Base0'!$G$126,'CF+EERR  Base0'!$C125*'Inputs  Base0'!$G$171,0)</f>
        <v>0</v>
      </c>
      <c r="BR132" s="89">
        <f>IF(BR130='Inputs  Base0'!$G$126,'CF+EERR  Base0'!$C125*'Inputs  Base0'!$G$171,0)</f>
        <v>0</v>
      </c>
      <c r="BS132" s="89">
        <f>IF(BS130='Inputs  Base0'!$G$126,'CF+EERR  Base0'!$C125*'Inputs  Base0'!$G$171,0)</f>
        <v>0</v>
      </c>
      <c r="BT132" s="89">
        <f>IF(BT130='Inputs  Base0'!$G$126,'CF+EERR  Base0'!$C125*'Inputs  Base0'!$G$171,0)</f>
        <v>0</v>
      </c>
      <c r="BU132" s="89">
        <f>IF(BU130='Inputs  Base0'!$G$126,'CF+EERR  Base0'!$C125*'Inputs  Base0'!$G$171,0)</f>
        <v>0</v>
      </c>
      <c r="BV132" s="89">
        <f>IF(BV130='Inputs  Base0'!$G$126,'CF+EERR  Base0'!$C125*'Inputs  Base0'!$G$171,0)</f>
        <v>0</v>
      </c>
      <c r="BW132" s="89">
        <f>IF(BW130='Inputs  Base0'!$G$126,'CF+EERR  Base0'!$C125*'Inputs  Base0'!$G$171,0)</f>
        <v>0</v>
      </c>
      <c r="BX132" s="89">
        <f>IF(BX130='Inputs  Base0'!$G$126,'CF+EERR  Base0'!$C125*'Inputs  Base0'!$G$171,0)</f>
        <v>0</v>
      </c>
      <c r="BY132" s="89">
        <f>IF(BY130='Inputs  Base0'!$G$126,'CF+EERR  Base0'!$C125*'Inputs  Base0'!$G$171,0)</f>
        <v>0</v>
      </c>
      <c r="BZ132" s="89">
        <f>IF(BZ130='Inputs  Base0'!$G$126,'CF+EERR  Base0'!$C125*'Inputs  Base0'!$G$171,0)</f>
        <v>0</v>
      </c>
      <c r="CA132" s="89">
        <f>IF(CA130='Inputs  Base0'!$G$126,'CF+EERR  Base0'!$C125*'Inputs  Base0'!$G$171,0)</f>
        <v>0</v>
      </c>
      <c r="CB132" s="89">
        <f>IF(CB130='Inputs  Base0'!$G$126,'CF+EERR  Base0'!$C125*'Inputs  Base0'!$G$171,0)</f>
        <v>0</v>
      </c>
      <c r="CC132" s="89">
        <f>IF(CC130='Inputs  Base0'!$G$126,'CF+EERR  Base0'!$C125*'Inputs  Base0'!$G$171,0)</f>
        <v>0</v>
      </c>
      <c r="CD132" s="89">
        <f>IF(CD130='Inputs  Base0'!$G$126,'CF+EERR  Base0'!$C125*'Inputs  Base0'!$G$171,0)</f>
        <v>0</v>
      </c>
      <c r="CE132" s="89">
        <f>IF(CE130='Inputs  Base0'!$G$126,'CF+EERR  Base0'!$C125*'Inputs  Base0'!$G$171,0)</f>
        <v>0</v>
      </c>
      <c r="CF132" s="89">
        <f>IF(CF130='Inputs  Base0'!$G$126,'CF+EERR  Base0'!$C125*'Inputs  Base0'!$G$171,0)</f>
        <v>0</v>
      </c>
      <c r="CG132" s="89">
        <f>IF(CG130='Inputs  Base0'!$G$126,'CF+EERR  Base0'!$C125*'Inputs  Base0'!$G$171,0)</f>
        <v>0</v>
      </c>
      <c r="CH132" s="89">
        <f>IF(CH130='Inputs  Base0'!$G$126,'CF+EERR  Base0'!$C125*'Inputs  Base0'!$G$171,0)</f>
        <v>0</v>
      </c>
      <c r="CI132" s="89">
        <f>IF(CI130='Inputs  Base0'!$G$126,'CF+EERR  Base0'!$C125*'Inputs  Base0'!$G$171,0)</f>
        <v>0</v>
      </c>
      <c r="CJ132" s="89">
        <f>IF(CJ130='Inputs  Base0'!$G$126,'CF+EERR  Base0'!$C125*'Inputs  Base0'!$G$171,0)</f>
        <v>0</v>
      </c>
      <c r="CK132" s="89">
        <f>IF(CK130='Inputs  Base0'!$G$126,'CF+EERR  Base0'!$C125*'Inputs  Base0'!$G$171,0)</f>
        <v>0</v>
      </c>
      <c r="CL132" s="89">
        <f>IF(CL130='Inputs  Base0'!$G$126,'CF+EERR  Base0'!$C125*'Inputs  Base0'!$G$171,0)</f>
        <v>0</v>
      </c>
      <c r="CM132" s="89">
        <f>IF(CM130='Inputs  Base0'!$G$126,'CF+EERR  Base0'!$C125*'Inputs  Base0'!$G$171,0)</f>
        <v>0</v>
      </c>
      <c r="CN132" s="89">
        <f>IF(CN130='Inputs  Base0'!$G$126,'CF+EERR  Base0'!$C125*'Inputs  Base0'!$G$171,0)</f>
        <v>0</v>
      </c>
      <c r="CO132" s="89">
        <f>IF(CO130='Inputs  Base0'!$G$126,'CF+EERR  Base0'!$C125*'Inputs  Base0'!$G$171,0)</f>
        <v>0</v>
      </c>
      <c r="CP132" s="89">
        <f>IF(CP130='Inputs  Base0'!$G$126,'CF+EERR  Base0'!$C125*'Inputs  Base0'!$G$171,0)</f>
        <v>0</v>
      </c>
      <c r="CQ132" s="89">
        <f>IF(CQ130='Inputs  Base0'!$G$126,'CF+EERR  Base0'!$C125*'Inputs  Base0'!$G$171,0)</f>
        <v>0</v>
      </c>
      <c r="CR132" s="89">
        <f>IF(CR130='Inputs  Base0'!$G$126,'CF+EERR  Base0'!$C125*'Inputs  Base0'!$G$171,0)</f>
        <v>0</v>
      </c>
      <c r="CS132" s="89">
        <f>IF(CS130='Inputs  Base0'!$G$126,'CF+EERR  Base0'!$C125*'Inputs  Base0'!$G$171,0)</f>
        <v>0</v>
      </c>
      <c r="CT132" s="89">
        <f>IF(CT130='Inputs  Base0'!$G$126,'CF+EERR  Base0'!$C125*'Inputs  Base0'!$G$171,0)</f>
        <v>0</v>
      </c>
      <c r="CU132" s="89">
        <f>IF(CU130='Inputs  Base0'!$G$126,'CF+EERR  Base0'!$C125*'Inputs  Base0'!$G$171,0)</f>
        <v>0</v>
      </c>
      <c r="CV132" s="89">
        <f>IF(CV130='Inputs  Base0'!$G$126,'CF+EERR  Base0'!$C125*'Inputs  Base0'!$G$171,0)</f>
        <v>0</v>
      </c>
      <c r="CW132" s="89">
        <f>IF(CW130='Inputs  Base0'!$G$126,'CF+EERR  Base0'!$C125*'Inputs  Base0'!$G$171,0)</f>
        <v>0</v>
      </c>
      <c r="CX132" s="89">
        <f>IF(CX130='Inputs  Base0'!$G$126,'CF+EERR  Base0'!$C125*'Inputs  Base0'!$G$171,0)</f>
        <v>0</v>
      </c>
      <c r="CY132" s="89">
        <f>IF(CY130='Inputs  Base0'!$G$126,'CF+EERR  Base0'!$C125*'Inputs  Base0'!$G$171,0)</f>
        <v>0</v>
      </c>
      <c r="CZ132" s="89">
        <f>IF(CZ130='Inputs  Base0'!$G$126,'CF+EERR  Base0'!$C125*'Inputs  Base0'!$G$171,0)</f>
        <v>0</v>
      </c>
      <c r="DA132" s="89">
        <f>IF(DA130='Inputs  Base0'!$G$126,'CF+EERR  Base0'!$C125*'Inputs  Base0'!$G$171,0)</f>
        <v>0</v>
      </c>
      <c r="DB132" s="89">
        <f>IF(DB130='Inputs  Base0'!$G$126,'CF+EERR  Base0'!$C125*'Inputs  Base0'!$G$171,0)</f>
        <v>0</v>
      </c>
      <c r="DC132" s="89">
        <f>IF(DC130='Inputs  Base0'!$G$126,'CF+EERR  Base0'!$C125*'Inputs  Base0'!$G$171,0)</f>
        <v>0</v>
      </c>
      <c r="DD132" s="89">
        <f>IF(DD130='Inputs  Base0'!$G$126,'CF+EERR  Base0'!$C125*'Inputs  Base0'!$G$171,0)</f>
        <v>0</v>
      </c>
      <c r="DE132" s="89">
        <f>IF(DE130='Inputs  Base0'!$G$126,'CF+EERR  Base0'!$C125*'Inputs  Base0'!$G$171,0)</f>
        <v>0</v>
      </c>
      <c r="DF132" s="89">
        <f>IF(DF130='Inputs  Base0'!$G$126,'CF+EERR  Base0'!$C125*'Inputs  Base0'!$G$171,0)</f>
        <v>0</v>
      </c>
      <c r="DG132" s="89">
        <f>IF(DG130='Inputs  Base0'!$G$126,'CF+EERR  Base0'!$C125*'Inputs  Base0'!$G$171,0)</f>
        <v>0</v>
      </c>
      <c r="DH132" s="89">
        <f>IF(DH130='Inputs  Base0'!$G$126,'CF+EERR  Base0'!$C125*'Inputs  Base0'!$G$171,0)</f>
        <v>0</v>
      </c>
      <c r="DI132" s="89">
        <f>IF(DI130='Inputs  Base0'!$G$126,'CF+EERR  Base0'!$C125*'Inputs  Base0'!$G$171,0)</f>
        <v>0</v>
      </c>
      <c r="DJ132" s="89">
        <f>IF(DJ130='Inputs  Base0'!$G$126,'CF+EERR  Base0'!$C125*'Inputs  Base0'!$G$171,0)</f>
        <v>0</v>
      </c>
      <c r="DK132" s="89">
        <f>IF(DK130='Inputs  Base0'!$G$126,'CF+EERR  Base0'!$C125*'Inputs  Base0'!$G$171,0)</f>
        <v>0</v>
      </c>
      <c r="DL132" s="89">
        <f>IF(DL130='Inputs  Base0'!$G$126,'CF+EERR  Base0'!$C125*'Inputs  Base0'!$G$171,0)</f>
        <v>0</v>
      </c>
      <c r="DM132" s="89">
        <f>IF(DM130='Inputs  Base0'!$G$126,'CF+EERR  Base0'!$C125*'Inputs  Base0'!$G$171,0)</f>
        <v>0</v>
      </c>
      <c r="DN132" s="89">
        <f>IF(DN130='Inputs  Base0'!$G$126,'CF+EERR  Base0'!$C125*'Inputs  Base0'!$G$171,0)</f>
        <v>0</v>
      </c>
      <c r="DO132" s="89">
        <f>IF(DO130='Inputs  Base0'!$G$126,'CF+EERR  Base0'!$C125*'Inputs  Base0'!$G$171,0)</f>
        <v>0</v>
      </c>
      <c r="DP132" s="89">
        <f>IF(DP130='Inputs  Base0'!$G$126,'CF+EERR  Base0'!$C125*'Inputs  Base0'!$G$171,0)</f>
        <v>0</v>
      </c>
    </row>
    <row r="133" spans="1:120" s="189" customFormat="1" ht="14.25" hidden="1" outlineLevel="1">
      <c r="B133" s="262" t="str">
        <f>CONCATENATE('Inputs  Base0'!$A$367,'Inputs  Base0'!$B$126)</f>
        <v>financiamiento hipotecario $ - Cocheras PLAN 96</v>
      </c>
      <c r="C133" s="263">
        <f t="shared" ca="1" si="43"/>
        <v>18148816.384241279</v>
      </c>
      <c r="D133" s="264"/>
      <c r="E133" s="264"/>
      <c r="F133" s="264"/>
      <c r="G133" s="264"/>
      <c r="H133" s="264"/>
      <c r="I133" s="264"/>
      <c r="J133" s="264"/>
      <c r="K133" s="264"/>
      <c r="L133" s="264"/>
      <c r="M133" s="264"/>
      <c r="N133" s="264"/>
      <c r="O133" s="264"/>
      <c r="P133" s="264"/>
      <c r="Q133" s="264"/>
      <c r="R133" s="264"/>
      <c r="S133" s="264"/>
      <c r="T133" s="264"/>
      <c r="U133" s="264"/>
      <c r="V133" s="264"/>
      <c r="W133" s="264"/>
      <c r="X133" s="264"/>
      <c r="Y133" s="264"/>
      <c r="Z133" s="264"/>
      <c r="AA133" s="264"/>
      <c r="AB133" s="264"/>
      <c r="AC133" s="265">
        <f ca="1">+SUM(OFFSET(AB130,0,0,1,-MIN('Inputs  Base0'!$G$174,AC$2)))*(IF($C$130=0,0,-PMT('Inputs  Base0'!$G$175/12,'Inputs  Base0'!$G$174,$C$125/$C$130*'Inputs  Base0'!$G$173)))</f>
        <v>0</v>
      </c>
      <c r="AD133" s="265">
        <f ca="1">+SUM(OFFSET(AC130,0,0,1,-MIN('Inputs  Base0'!$G$174,AD$2)))*(IF($C$130=0,0,-PMT('Inputs  Base0'!$G$175/12,'Inputs  Base0'!$G$174,$C$125/$C$130*'Inputs  Base0'!$G$173)))</f>
        <v>0</v>
      </c>
      <c r="AE133" s="265">
        <f ca="1">+SUM(OFFSET(AD130,0,0,1,-MIN('Inputs  Base0'!$G$174,AE$2)))*(IF($C$130=0,0,-PMT('Inputs  Base0'!$G$175/12,'Inputs  Base0'!$G$174,$C$125/$C$130*'Inputs  Base0'!$G$173)))</f>
        <v>0</v>
      </c>
      <c r="AF133" s="265">
        <f ca="1">+SUM(OFFSET(AE130,0,0,1,-MIN('Inputs  Base0'!$G$174,AF$2)))*(IF($C$130=0,0,-PMT('Inputs  Base0'!$G$175/12,'Inputs  Base0'!$G$174,$C$125/$C$130*'Inputs  Base0'!$G$173)))</f>
        <v>0</v>
      </c>
      <c r="AG133" s="265">
        <f ca="1">+SUM(OFFSET(AF130,0,0,1,-MIN('Inputs  Base0'!$G$174,AG$2)))*(IF($C$130=0,0,-PMT('Inputs  Base0'!$G$175/12,'Inputs  Base0'!$G$174,$C$125/$C$130*'Inputs  Base0'!$G$173)))</f>
        <v>0</v>
      </c>
      <c r="AH133" s="265">
        <f ca="1">+SUM(OFFSET(AG130,0,0,1,-MIN('Inputs  Base0'!$G$174,AH$2)))*(IF($C$130=0,0,-PMT('Inputs  Base0'!$G$175/12,'Inputs  Base0'!$G$174,$C$125/$C$130*'Inputs  Base0'!$G$173)))</f>
        <v>0</v>
      </c>
      <c r="AI133" s="265">
        <f ca="1">+SUM(OFFSET(AH130,0,0,1,-MIN('Inputs  Base0'!$G$174,AI$2)))*(IF($C$130=0,0,-PMT('Inputs  Base0'!$G$175/12,'Inputs  Base0'!$G$174,$C$125/$C$130*'Inputs  Base0'!$G$173)))</f>
        <v>0</v>
      </c>
      <c r="AJ133" s="265">
        <f ca="1">+SUM(OFFSET(AI130,0,0,1,-MIN('Inputs  Base0'!$G$174,AJ$2)))*(IF($C$130=0,0,-PMT('Inputs  Base0'!$G$175/12,'Inputs  Base0'!$G$174,$C$125/$C$130*'Inputs  Base0'!$G$173)))</f>
        <v>0</v>
      </c>
      <c r="AK133" s="265">
        <f ca="1">+SUM(OFFSET(AJ130,0,0,1,-MIN('Inputs  Base0'!$G$174,AK$2)))*(IF($C$130=0,0,-PMT('Inputs  Base0'!$G$175/12,'Inputs  Base0'!$G$174,$C$125/$C$130*'Inputs  Base0'!$G$173)))</f>
        <v>0</v>
      </c>
      <c r="AL133" s="265">
        <f ca="1">+SUM(OFFSET(AK130,0,0,1,-MIN('Inputs  Base0'!$G$174,AL$2)))*(IF($C$130=0,0,-PMT('Inputs  Base0'!$G$175/12,'Inputs  Base0'!$G$174,$C$125/$C$130*'Inputs  Base0'!$G$173)))</f>
        <v>0</v>
      </c>
      <c r="AM133" s="265">
        <f ca="1">+SUM(OFFSET(AL130,0,0,1,-MIN('Inputs  Base0'!$G$174,AM$2)))*(IF($C$130=0,0,-PMT('Inputs  Base0'!$G$175/12,'Inputs  Base0'!$G$174,$C$125/$C$130*'Inputs  Base0'!$G$173)))</f>
        <v>0</v>
      </c>
      <c r="AN133" s="265">
        <f ca="1">+SUM(OFFSET(AM130,0,0,1,-MIN('Inputs  Base0'!$G$174,AN$2)))*(IF($C$130=0,0,-PMT('Inputs  Base0'!$G$175/12,'Inputs  Base0'!$G$174,$C$125/$C$130*'Inputs  Base0'!$G$173)))</f>
        <v>0</v>
      </c>
      <c r="AO133" s="265">
        <f ca="1">+SUM(OFFSET(AN130,0,0,1,-MIN('Inputs  Base0'!$G$174,AO$2)))*(IF($C$130=0,0,-PMT('Inputs  Base0'!$G$175/12,'Inputs  Base0'!$G$174,$C$125/$C$130*'Inputs  Base0'!$G$173)))</f>
        <v>0</v>
      </c>
      <c r="AP133" s="265">
        <f ca="1">+SUM(OFFSET(AO130,0,0,1,-MIN('Inputs  Base0'!$G$174,AP$2)))*(IF($C$130=0,0,-PMT('Inputs  Base0'!$G$175/12,'Inputs  Base0'!$G$174,$C$125/$C$130*'Inputs  Base0'!$G$173)))</f>
        <v>0</v>
      </c>
      <c r="AQ133" s="265">
        <f ca="1">+SUM(OFFSET(AP130,0,0,1,-MIN('Inputs  Base0'!$G$174,AQ$2)))*(IF($C$130=0,0,-PMT('Inputs  Base0'!$G$175/12,'Inputs  Base0'!$G$174,$C$125/$C$130*'Inputs  Base0'!$G$173)))</f>
        <v>0</v>
      </c>
      <c r="AR133" s="265">
        <f ca="1">+SUM(OFFSET(AQ130,0,0,1,-MIN('Inputs  Base0'!$G$174,AR$2)))*(IF($C$130=0,0,-PMT('Inputs  Base0'!$G$175/12,'Inputs  Base0'!$G$174,$C$125/$C$130*'Inputs  Base0'!$G$173)))</f>
        <v>0</v>
      </c>
      <c r="AS133" s="265">
        <f ca="1">+SUM(OFFSET(AR130,0,0,1,-MIN('Inputs  Base0'!$G$174,AS$2)))*(IF($C$130=0,0,-PMT('Inputs  Base0'!$G$175/12,'Inputs  Base0'!$G$174,$C$125/$C$130*'Inputs  Base0'!$G$173)))</f>
        <v>0</v>
      </c>
      <c r="AT133" s="265">
        <f ca="1">+SUM(OFFSET(AS130,0,0,1,-MIN('Inputs  Base0'!$G$174,AT$2)))*(IF($C$130=0,0,-PMT('Inputs  Base0'!$G$175/12,'Inputs  Base0'!$G$174,$C$125/$C$130*'Inputs  Base0'!$G$173)))</f>
        <v>0</v>
      </c>
      <c r="AU133" s="265">
        <f ca="1">+SUM(OFFSET(AT130,0,0,1,-MIN('Inputs  Base0'!$G$174,AU$2)))*(IF($C$130=0,0,-PMT('Inputs  Base0'!$G$175/12,'Inputs  Base0'!$G$174,$C$125/$C$130*'Inputs  Base0'!$G$173)))</f>
        <v>0</v>
      </c>
      <c r="AV133" s="265">
        <f ca="1">+SUM(OFFSET(AU130,0,0,1,-MIN('Inputs  Base0'!$G$174,AV$2)))*(IF($C$130=0,0,-PMT('Inputs  Base0'!$G$175/12,'Inputs  Base0'!$G$174,$C$125/$C$130*'Inputs  Base0'!$G$173)))</f>
        <v>0</v>
      </c>
      <c r="AW133" s="265">
        <f ca="1">+SUM(OFFSET(AV130,0,0,1,-MIN('Inputs  Base0'!$G$174,AW$2)))*(IF($C$130=0,0,-PMT('Inputs  Base0'!$G$175/12,'Inputs  Base0'!$G$174,$C$125/$C$130*'Inputs  Base0'!$G$173)))</f>
        <v>0</v>
      </c>
      <c r="AX133" s="265">
        <f ca="1">+SUM(OFFSET(AW130,0,0,1,-MIN('Inputs  Base0'!$G$174,AX$2)))*(IF($C$130=0,0,-PMT('Inputs  Base0'!$G$175/12,'Inputs  Base0'!$G$174,$C$125/$C$130*'Inputs  Base0'!$G$173)))</f>
        <v>0</v>
      </c>
      <c r="AY133" s="265">
        <f ca="1">+SUM(OFFSET(AX130,0,0,1,-MIN('Inputs  Base0'!$G$174,AY$2)))*(IF($C$130=0,0,-PMT('Inputs  Base0'!$G$175/12,'Inputs  Base0'!$G$174,$C$125/$C$130*'Inputs  Base0'!$G$173)))</f>
        <v>0</v>
      </c>
      <c r="AZ133" s="265">
        <f ca="1">+SUM(OFFSET(AY130,0,0,1,-MIN('Inputs  Base0'!$G$174,AZ$2)))*(IF($C$130=0,0,-PMT('Inputs  Base0'!$G$175/12,'Inputs  Base0'!$G$174,$C$125/$C$130*'Inputs  Base0'!$G$173)))</f>
        <v>0</v>
      </c>
      <c r="BA133" s="265">
        <f ca="1">+SUM(OFFSET(AZ130,0,0,1,-MIN('Inputs  Base0'!$G$174,BA$2)))*(IF($C$130=0,0,-PMT('Inputs  Base0'!$G$175/12,'Inputs  Base0'!$G$174,$C$125/$C$130*'Inputs  Base0'!$G$173)))</f>
        <v>0</v>
      </c>
      <c r="BB133" s="265">
        <f ca="1">+SUM(OFFSET(BA130,0,0,1,-MIN('Inputs  Base0'!$G$174,BB$2)))*(IF($C$130=0,0,-PMT('Inputs  Base0'!$G$175/12,'Inputs  Base0'!$G$174,$C$125/$C$130*'Inputs  Base0'!$G$173)))</f>
        <v>0</v>
      </c>
      <c r="BC133" s="265">
        <f ca="1">+SUM(OFFSET(BB130,0,0,1,-MIN('Inputs  Base0'!$G$174,BC$2)))*(IF($C$130=0,0,-PMT('Inputs  Base0'!$G$175/12,'Inputs  Base0'!$G$174,$C$125/$C$130*'Inputs  Base0'!$G$173)))</f>
        <v>0</v>
      </c>
      <c r="BD133" s="265">
        <f ca="1">+SUM(OFFSET(BC130,0,0,1,-MIN('Inputs  Base0'!$G$174,BD$2)))*(IF($C$130=0,0,-PMT('Inputs  Base0'!$G$175/12,'Inputs  Base0'!$G$174,$C$125/$C$130*'Inputs  Base0'!$G$173)))</f>
        <v>0</v>
      </c>
      <c r="BE133" s="265">
        <f ca="1">+SUM(OFFSET(BD130,0,0,1,-MIN('Inputs  Base0'!$G$174,BE$2)))*(IF($C$130=0,0,-PMT('Inputs  Base0'!$G$175/12,'Inputs  Base0'!$G$174,$C$125/$C$130*'Inputs  Base0'!$G$173)))</f>
        <v>0</v>
      </c>
      <c r="BF133" s="265">
        <f ca="1">+SUM(OFFSET(BE130,0,0,1,-MIN('Inputs  Base0'!$G$174,BF$2)))*(IF($C$130=0,0,-PMT('Inputs  Base0'!$G$175/12,'Inputs  Base0'!$G$174,$C$125/$C$130*'Inputs  Base0'!$G$173)))</f>
        <v>0</v>
      </c>
      <c r="BG133" s="265">
        <f ca="1">+SUM(OFFSET(BF130,0,0,1,-MIN('Inputs  Base0'!$G$174,BG$2)))*(IF($C$130=0,0,-PMT('Inputs  Base0'!$G$175/12,'Inputs  Base0'!$G$174,$C$125/$C$130*'Inputs  Base0'!$G$173)))</f>
        <v>0</v>
      </c>
      <c r="BH133" s="265">
        <f ca="1">+SUM(OFFSET(BG130,0,0,1,-MIN('Inputs  Base0'!$G$174,BH$2)))*(IF($C$130=0,0,-PMT('Inputs  Base0'!$G$175/12,'Inputs  Base0'!$G$174,$C$125/$C$130*'Inputs  Base0'!$G$173)))</f>
        <v>0</v>
      </c>
      <c r="BI133" s="265">
        <f ca="1">+SUM(OFFSET(BH130,0,0,1,-MIN('Inputs  Base0'!$G$174,BI$2)))*(IF($C$130=0,0,-PMT('Inputs  Base0'!$G$175/12,'Inputs  Base0'!$G$174,$C$125/$C$130*'Inputs  Base0'!$G$173)))</f>
        <v>0</v>
      </c>
      <c r="BJ133" s="265">
        <f ca="1">+SUM(OFFSET(BI130,0,0,1,-MIN('Inputs  Base0'!$G$174,BJ$2)))*(IF($C$130=0,0,-PMT('Inputs  Base0'!$G$175/12,'Inputs  Base0'!$G$174,$C$125/$C$130*'Inputs  Base0'!$G$173)))</f>
        <v>0</v>
      </c>
      <c r="BK133" s="265">
        <f ca="1">+SUM(OFFSET(BJ130,0,0,1,-MIN('Inputs  Base0'!$G$174,BK$2)))*(IF($C$130=0,0,-PMT('Inputs  Base0'!$G$175/12,'Inputs  Base0'!$G$174,$C$125/$C$130*'Inputs  Base0'!$G$173)))</f>
        <v>0</v>
      </c>
      <c r="BL133" s="265">
        <f ca="1">+SUM(OFFSET(BK130,0,0,1,-MIN('Inputs  Base0'!$G$174,BL$2)))*(IF($C$130=0,0,-PMT('Inputs  Base0'!$G$175/12,'Inputs  Base0'!$G$174,$C$125/$C$130*'Inputs  Base0'!$G$173)))</f>
        <v>0</v>
      </c>
      <c r="BM133" s="265">
        <f ca="1">+SUM(OFFSET(BL130,0,0,1,-MIN('Inputs  Base0'!$G$174,BM$2)))*(IF($C$130=0,0,-PMT('Inputs  Base0'!$G$175/12,'Inputs  Base0'!$G$174,$C$125/$C$130*'Inputs  Base0'!$G$173)))</f>
        <v>0</v>
      </c>
      <c r="BN133" s="265">
        <f ca="1">+SUM(OFFSET(BM130,0,0,1,-MIN('Inputs  Base0'!$G$174,BN$2)))*(IF($C$130=0,0,-PMT('Inputs  Base0'!$G$175/12,'Inputs  Base0'!$G$174,$C$125/$C$130*'Inputs  Base0'!$G$173)))</f>
        <v>18148816.384241279</v>
      </c>
      <c r="BO133" s="265">
        <f ca="1">+SUM(OFFSET(BN130,0,0,1,-MIN('Inputs  Base0'!$G$174,BO$2)))*(IF($C$130=0,0,-PMT('Inputs  Base0'!$G$175/12,'Inputs  Base0'!$G$174,$C$125/$C$130*'Inputs  Base0'!$G$173)))</f>
        <v>0</v>
      </c>
      <c r="BP133" s="265">
        <f ca="1">+SUM(OFFSET(BO130,0,0,1,-MIN('Inputs  Base0'!$G$174,BP$2)))*(IF($C$130=0,0,-PMT('Inputs  Base0'!$G$175/12,'Inputs  Base0'!$G$174,$C$125/$C$130*'Inputs  Base0'!$G$173)))</f>
        <v>0</v>
      </c>
      <c r="BQ133" s="265">
        <f ca="1">+SUM(OFFSET(BP130,0,0,1,-MIN('Inputs  Base0'!$G$174,BQ$2)))*(IF($C$130=0,0,-PMT('Inputs  Base0'!$G$175/12,'Inputs  Base0'!$G$174,$C$125/$C$130*'Inputs  Base0'!$G$173)))</f>
        <v>0</v>
      </c>
      <c r="BR133" s="265">
        <f ca="1">+SUM(OFFSET(BQ130,0,0,1,-MIN('Inputs  Base0'!$G$174,BR$2)))*(IF($C$130=0,0,-PMT('Inputs  Base0'!$G$175/12,'Inputs  Base0'!$G$174,$C$125/$C$130*'Inputs  Base0'!$G$173)))</f>
        <v>0</v>
      </c>
      <c r="BS133" s="265">
        <f ca="1">+SUM(OFFSET(BR130,0,0,1,-MIN('Inputs  Base0'!$G$174,BS$2)))*(IF($C$130=0,0,-PMT('Inputs  Base0'!$G$175/12,'Inputs  Base0'!$G$174,$C$125/$C$130*'Inputs  Base0'!$G$173)))</f>
        <v>0</v>
      </c>
      <c r="BT133" s="265">
        <f ca="1">+SUM(OFFSET(BS130,0,0,1,-MIN('Inputs  Base0'!$G$174,BT$2)))*(IF($C$130=0,0,-PMT('Inputs  Base0'!$G$175/12,'Inputs  Base0'!$G$174,$C$125/$C$130*'Inputs  Base0'!$G$173)))</f>
        <v>0</v>
      </c>
      <c r="BU133" s="265">
        <f ca="1">+SUM(OFFSET(BT130,0,0,1,-MIN('Inputs  Base0'!$G$174,BU$2)))*(IF($C$130=0,0,-PMT('Inputs  Base0'!$G$175/12,'Inputs  Base0'!$G$174,$C$125/$C$130*'Inputs  Base0'!$G$173)))</f>
        <v>0</v>
      </c>
      <c r="BV133" s="265">
        <f ca="1">+SUM(OFFSET(BU130,0,0,1,-MIN('Inputs  Base0'!$G$174,BV$2)))*(IF($C$130=0,0,-PMT('Inputs  Base0'!$G$175/12,'Inputs  Base0'!$G$174,$C$125/$C$130*'Inputs  Base0'!$G$173)))</f>
        <v>0</v>
      </c>
      <c r="BW133" s="265">
        <f ca="1">+SUM(OFFSET(BV130,0,0,1,-MIN('Inputs  Base0'!$G$174,BW$2)))*(IF($C$130=0,0,-PMT('Inputs  Base0'!$G$175/12,'Inputs  Base0'!$G$174,$C$125/$C$130*'Inputs  Base0'!$G$173)))</f>
        <v>0</v>
      </c>
      <c r="BX133" s="265">
        <f ca="1">+SUM(OFFSET(BW130,0,0,1,-MIN('Inputs  Base0'!$G$174,BX$2)))*(IF($C$130=0,0,-PMT('Inputs  Base0'!$G$175/12,'Inputs  Base0'!$G$174,$C$125/$C$130*'Inputs  Base0'!$G$173)))</f>
        <v>0</v>
      </c>
      <c r="BY133" s="265">
        <f ca="1">+SUM(OFFSET(BX130,0,0,1,-MIN('Inputs  Base0'!$G$174,BY$2)))*(IF($C$130=0,0,-PMT('Inputs  Base0'!$G$175/12,'Inputs  Base0'!$G$174,$C$125/$C$130*'Inputs  Base0'!$G$173)))</f>
        <v>0</v>
      </c>
      <c r="BZ133" s="265">
        <f ca="1">+SUM(OFFSET(BY130,0,0,1,-MIN('Inputs  Base0'!$G$174,BZ$2)))*(IF($C$130=0,0,-PMT('Inputs  Base0'!$G$175/12,'Inputs  Base0'!$G$174,$C$125/$C$130*'Inputs  Base0'!$G$173)))</f>
        <v>0</v>
      </c>
      <c r="CA133" s="265">
        <f ca="1">+SUM(OFFSET(BZ130,0,0,1,-MIN('Inputs  Base0'!$G$174,CA$2)))*(IF($C$130=0,0,-PMT('Inputs  Base0'!$G$175/12,'Inputs  Base0'!$G$174,$C$125/$C$130*'Inputs  Base0'!$G$173)))</f>
        <v>0</v>
      </c>
      <c r="CB133" s="265">
        <f ca="1">+SUM(OFFSET(CA130,0,0,1,-MIN('Inputs  Base0'!$G$174,CB$2)))*(IF($C$130=0,0,-PMT('Inputs  Base0'!$G$175/12,'Inputs  Base0'!$G$174,$C$125/$C$130*'Inputs  Base0'!$G$173)))</f>
        <v>0</v>
      </c>
      <c r="CC133" s="265">
        <f ca="1">+SUM(OFFSET(CB130,0,0,1,-MIN('Inputs  Base0'!$G$174,CC$2)))*(IF($C$130=0,0,-PMT('Inputs  Base0'!$G$175/12,'Inputs  Base0'!$G$174,$C$125/$C$130*'Inputs  Base0'!$G$173)))</f>
        <v>0</v>
      </c>
      <c r="CD133" s="265">
        <f ca="1">+SUM(OFFSET(CC130,0,0,1,-MIN('Inputs  Base0'!$G$174,CD$2)))*(IF($C$130=0,0,-PMT('Inputs  Base0'!$G$175/12,'Inputs  Base0'!$G$174,$C$125/$C$130*'Inputs  Base0'!$G$173)))</f>
        <v>0</v>
      </c>
      <c r="CE133" s="265">
        <f ca="1">+SUM(OFFSET(CD130,0,0,1,-MIN('Inputs  Base0'!$G$174,CE$2)))*(IF($C$130=0,0,-PMT('Inputs  Base0'!$G$175/12,'Inputs  Base0'!$G$174,$C$125/$C$130*'Inputs  Base0'!$G$173)))</f>
        <v>0</v>
      </c>
      <c r="CF133" s="265">
        <f ca="1">+SUM(OFFSET(CE130,0,0,1,-MIN('Inputs  Base0'!$G$174,CF$2)))*(IF($C$130=0,0,-PMT('Inputs  Base0'!$G$175/12,'Inputs  Base0'!$G$174,$C$125/$C$130*'Inputs  Base0'!$G$173)))</f>
        <v>0</v>
      </c>
      <c r="CG133" s="265">
        <f ca="1">+SUM(OFFSET(CF130,0,0,1,-MIN('Inputs  Base0'!$G$174,CG$2)))*(IF($C$130=0,0,-PMT('Inputs  Base0'!$G$175/12,'Inputs  Base0'!$G$174,$C$125/$C$130*'Inputs  Base0'!$G$173)))</f>
        <v>0</v>
      </c>
      <c r="CH133" s="265">
        <f ca="1">+SUM(OFFSET(CG130,0,0,1,-MIN('Inputs  Base0'!$G$174,CH$2)))*(IF($C$130=0,0,-PMT('Inputs  Base0'!$G$175/12,'Inputs  Base0'!$G$174,$C$125/$C$130*'Inputs  Base0'!$G$173)))</f>
        <v>0</v>
      </c>
      <c r="CI133" s="265">
        <f ca="1">+SUM(OFFSET(CH130,0,0,1,-MIN('Inputs  Base0'!$G$174,CI$2)))*(IF($C$130=0,0,-PMT('Inputs  Base0'!$G$175/12,'Inputs  Base0'!$G$174,$C$125/$C$130*'Inputs  Base0'!$G$173)))</f>
        <v>0</v>
      </c>
      <c r="CJ133" s="265">
        <f ca="1">+SUM(OFFSET(CI130,0,0,1,-MIN('Inputs  Base0'!$G$174,CJ$2)))*(IF($C$130=0,0,-PMT('Inputs  Base0'!$G$175/12,'Inputs  Base0'!$G$174,$C$125/$C$130*'Inputs  Base0'!$G$173)))</f>
        <v>0</v>
      </c>
      <c r="CK133" s="265">
        <f ca="1">+SUM(OFFSET(CJ130,0,0,1,-MIN('Inputs  Base0'!$G$174,CK$2)))*(IF($C$130=0,0,-PMT('Inputs  Base0'!$G$175/12,'Inputs  Base0'!$G$174,$C$125/$C$130*'Inputs  Base0'!$G$173)))</f>
        <v>0</v>
      </c>
      <c r="CL133" s="265">
        <f ca="1">+SUM(OFFSET(CK130,0,0,1,-MIN('Inputs  Base0'!$G$174,CL$2)))*(IF($C$130=0,0,-PMT('Inputs  Base0'!$G$175/12,'Inputs  Base0'!$G$174,$C$125/$C$130*'Inputs  Base0'!$G$173)))</f>
        <v>0</v>
      </c>
      <c r="CM133" s="265">
        <f ca="1">+SUM(OFFSET(CL130,0,0,1,-MIN('Inputs  Base0'!$G$174,CM$2)))*(IF($C$130=0,0,-PMT('Inputs  Base0'!$G$175/12,'Inputs  Base0'!$G$174,$C$125/$C$130*'Inputs  Base0'!$G$173)))</f>
        <v>0</v>
      </c>
      <c r="CN133" s="265">
        <f ca="1">+SUM(OFFSET(CM130,0,0,1,-MIN('Inputs  Base0'!$G$174,CN$2)))*(IF($C$130=0,0,-PMT('Inputs  Base0'!$G$175/12,'Inputs  Base0'!$G$174,$C$125/$C$130*'Inputs  Base0'!$G$173)))</f>
        <v>0</v>
      </c>
      <c r="CO133" s="265">
        <f ca="1">+SUM(OFFSET(CN130,0,0,1,-MIN('Inputs  Base0'!$G$174,CO$2)))*(IF($C$130=0,0,-PMT('Inputs  Base0'!$G$175/12,'Inputs  Base0'!$G$174,$C$125/$C$130*'Inputs  Base0'!$G$173)))</f>
        <v>0</v>
      </c>
      <c r="CP133" s="265">
        <f ca="1">+SUM(OFFSET(CO130,0,0,1,-MIN('Inputs  Base0'!$G$174,CP$2)))*(IF($C$130=0,0,-PMT('Inputs  Base0'!$G$175/12,'Inputs  Base0'!$G$174,$C$125/$C$130*'Inputs  Base0'!$G$173)))</f>
        <v>0</v>
      </c>
      <c r="CQ133" s="265">
        <f ca="1">+SUM(OFFSET(CP130,0,0,1,-MIN('Inputs  Base0'!$G$174,CQ$2)))*(IF($C$130=0,0,-PMT('Inputs  Base0'!$G$175/12,'Inputs  Base0'!$G$174,$C$125/$C$130*'Inputs  Base0'!$G$173)))</f>
        <v>0</v>
      </c>
      <c r="CR133" s="265">
        <f ca="1">+SUM(OFFSET(CQ130,0,0,1,-MIN('Inputs  Base0'!$G$174,CR$2)))*(IF($C$130=0,0,-PMT('Inputs  Base0'!$G$175/12,'Inputs  Base0'!$G$174,$C$125/$C$130*'Inputs  Base0'!$G$173)))</f>
        <v>0</v>
      </c>
      <c r="CS133" s="265">
        <f ca="1">+SUM(OFFSET(CR130,0,0,1,-MIN('Inputs  Base0'!$G$174,CS$2)))*(IF($C$130=0,0,-PMT('Inputs  Base0'!$G$175/12,'Inputs  Base0'!$G$174,$C$125/$C$130*'Inputs  Base0'!$G$173)))</f>
        <v>0</v>
      </c>
      <c r="CT133" s="265">
        <f ca="1">+SUM(OFFSET(CS130,0,0,1,-MIN('Inputs  Base0'!$G$174,CT$2)))*(IF($C$130=0,0,-PMT('Inputs  Base0'!$G$175/12,'Inputs  Base0'!$G$174,$C$125/$C$130*'Inputs  Base0'!$G$173)))</f>
        <v>0</v>
      </c>
      <c r="CU133" s="265">
        <f ca="1">+SUM(OFFSET(CT130,0,0,1,-MIN('Inputs  Base0'!$G$174,CU$2)))*(IF($C$130=0,0,-PMT('Inputs  Base0'!$G$175/12,'Inputs  Base0'!$G$174,$C$125/$C$130*'Inputs  Base0'!$G$173)))</f>
        <v>0</v>
      </c>
      <c r="CV133" s="265">
        <f ca="1">+SUM(OFFSET(CU130,0,0,1,-MIN('Inputs  Base0'!$G$174,CV$2)))*(IF($C$130=0,0,-PMT('Inputs  Base0'!$G$175/12,'Inputs  Base0'!$G$174,$C$125/$C$130*'Inputs  Base0'!$G$173)))</f>
        <v>0</v>
      </c>
      <c r="CW133" s="265">
        <f ca="1">+SUM(OFFSET(CV130,0,0,1,-MIN('Inputs  Base0'!$G$174,CW$2)))*(IF($C$130=0,0,-PMT('Inputs  Base0'!$G$175/12,'Inputs  Base0'!$G$174,$C$125/$C$130*'Inputs  Base0'!$G$173)))</f>
        <v>0</v>
      </c>
      <c r="CX133" s="265">
        <f ca="1">+SUM(OFFSET(CW130,0,0,1,-MIN('Inputs  Base0'!$G$174,CX$2)))*(IF($C$130=0,0,-PMT('Inputs  Base0'!$G$175/12,'Inputs  Base0'!$G$174,$C$125/$C$130*'Inputs  Base0'!$G$173)))</f>
        <v>0</v>
      </c>
      <c r="CY133" s="265">
        <f ca="1">+SUM(OFFSET(CX130,0,0,1,-MIN('Inputs  Base0'!$G$174,CY$2)))*(IF($C$130=0,0,-PMT('Inputs  Base0'!$G$175/12,'Inputs  Base0'!$G$174,$C$125/$C$130*'Inputs  Base0'!$G$173)))</f>
        <v>0</v>
      </c>
      <c r="CZ133" s="265">
        <f ca="1">+SUM(OFFSET(CY130,0,0,1,-MIN('Inputs  Base0'!$G$174,CZ$2)))*(IF($C$130=0,0,-PMT('Inputs  Base0'!$G$175/12,'Inputs  Base0'!$G$174,$C$125/$C$130*'Inputs  Base0'!$G$173)))</f>
        <v>0</v>
      </c>
      <c r="DA133" s="265">
        <f ca="1">+SUM(OFFSET(CZ130,0,0,1,-MIN('Inputs  Base0'!$G$174,DA$2)))*(IF($C$130=0,0,-PMT('Inputs  Base0'!$G$175/12,'Inputs  Base0'!$G$174,$C$125/$C$130*'Inputs  Base0'!$G$173)))</f>
        <v>0</v>
      </c>
      <c r="DB133" s="265">
        <f ca="1">+SUM(OFFSET(DA130,0,0,1,-MIN('Inputs  Base0'!$G$174,DB$2)))*(IF($C$130=0,0,-PMT('Inputs  Base0'!$G$175/12,'Inputs  Base0'!$G$174,$C$125/$C$130*'Inputs  Base0'!$G$173)))</f>
        <v>0</v>
      </c>
      <c r="DC133" s="265">
        <f ca="1">+SUM(OFFSET(DB130,0,0,1,-MIN('Inputs  Base0'!$G$174,DC$2)))*(IF($C$130=0,0,-PMT('Inputs  Base0'!$G$175/12,'Inputs  Base0'!$G$174,$C$125/$C$130*'Inputs  Base0'!$G$173)))</f>
        <v>0</v>
      </c>
      <c r="DD133" s="265">
        <f ca="1">+SUM(OFFSET(DC130,0,0,1,-MIN('Inputs  Base0'!$G$174,DD$2)))*(IF($C$130=0,0,-PMT('Inputs  Base0'!$G$175/12,'Inputs  Base0'!$G$174,$C$125/$C$130*'Inputs  Base0'!$G$173)))</f>
        <v>0</v>
      </c>
      <c r="DE133" s="265">
        <f ca="1">+SUM(OFFSET(DD130,0,0,1,-MIN('Inputs  Base0'!$G$174,DE$2)))*(IF($C$130=0,0,-PMT('Inputs  Base0'!$G$175/12,'Inputs  Base0'!$G$174,$C$125/$C$130*'Inputs  Base0'!$G$173)))</f>
        <v>0</v>
      </c>
      <c r="DF133" s="265">
        <f ca="1">+SUM(OFFSET(DE130,0,0,1,-MIN('Inputs  Base0'!$G$174,DF$2)))*(IF($C$130=0,0,-PMT('Inputs  Base0'!$G$175/12,'Inputs  Base0'!$G$174,$C$125/$C$130*'Inputs  Base0'!$G$173)))</f>
        <v>0</v>
      </c>
      <c r="DG133" s="265">
        <f ca="1">+SUM(OFFSET(DF130,0,0,1,-MIN('Inputs  Base0'!$G$174,DG$2)))*(IF($C$130=0,0,-PMT('Inputs  Base0'!$G$175/12,'Inputs  Base0'!$G$174,$C$125/$C$130*'Inputs  Base0'!$G$173)))</f>
        <v>0</v>
      </c>
      <c r="DH133" s="265">
        <f ca="1">+SUM(OFFSET(DG130,0,0,1,-MIN('Inputs  Base0'!$G$174,DH$2)))*(IF($C$130=0,0,-PMT('Inputs  Base0'!$G$175/12,'Inputs  Base0'!$G$174,$C$125/$C$130*'Inputs  Base0'!$G$173)))</f>
        <v>0</v>
      </c>
      <c r="DI133" s="265">
        <f ca="1">+SUM(OFFSET(DH130,0,0,1,-MIN('Inputs  Base0'!$G$174,DI$2)))*(IF($C$130=0,0,-PMT('Inputs  Base0'!$G$175/12,'Inputs  Base0'!$G$174,$C$125/$C$130*'Inputs  Base0'!$G$173)))</f>
        <v>0</v>
      </c>
      <c r="DJ133" s="265">
        <f ca="1">+SUM(OFFSET(DI130,0,0,1,-MIN('Inputs  Base0'!$G$174,DJ$2)))*(IF($C$130=0,0,-PMT('Inputs  Base0'!$G$175/12,'Inputs  Base0'!$G$174,$C$125/$C$130*'Inputs  Base0'!$G$173)))</f>
        <v>0</v>
      </c>
      <c r="DK133" s="265">
        <f ca="1">+SUM(OFFSET(DJ130,0,0,1,-MIN('Inputs  Base0'!$G$174,DK$2)))*(IF($C$130=0,0,-PMT('Inputs  Base0'!$G$175/12,'Inputs  Base0'!$G$174,$C$125/$C$130*'Inputs  Base0'!$G$173)))</f>
        <v>0</v>
      </c>
      <c r="DL133" s="265">
        <f ca="1">+SUM(OFFSET(DK130,0,0,1,-MIN('Inputs  Base0'!$G$174,DL$2)))*(IF($C$130=0,0,-PMT('Inputs  Base0'!$G$175/12,'Inputs  Base0'!$G$174,$C$125/$C$130*'Inputs  Base0'!$G$173)))</f>
        <v>0</v>
      </c>
      <c r="DM133" s="265">
        <f ca="1">+SUM(OFFSET(DL130,0,0,1,-MIN('Inputs  Base0'!$G$174,DM$2)))*(IF($C$130=0,0,-PMT('Inputs  Base0'!$G$175/12,'Inputs  Base0'!$G$174,$C$125/$C$130*'Inputs  Base0'!$G$173)))</f>
        <v>0</v>
      </c>
      <c r="DN133" s="265">
        <f ca="1">+SUM(OFFSET(DM130,0,0,1,-MIN('Inputs  Base0'!$G$174,DN$2)))*(IF($C$130=0,0,-PMT('Inputs  Base0'!$G$175/12,'Inputs  Base0'!$G$174,$C$125/$C$130*'Inputs  Base0'!$G$173)))</f>
        <v>0</v>
      </c>
      <c r="DO133" s="265">
        <f ca="1">+SUM(OFFSET(DN130,0,0,1,-MIN('Inputs  Base0'!$G$174,DO$2)))*(IF($C$130=0,0,-PMT('Inputs  Base0'!$G$175/12,'Inputs  Base0'!$G$174,$C$125/$C$130*'Inputs  Base0'!$G$173)))</f>
        <v>0</v>
      </c>
      <c r="DP133" s="265">
        <f ca="1">+SUM(OFFSET(DO130,0,0,1,-MIN('Inputs  Base0'!$G$174,DP$2)))*(IF($C$130=0,0,-PMT('Inputs  Base0'!$G$175/12,'Inputs  Base0'!$G$174,$C$125/$C$130*'Inputs  Base0'!$G$173)))</f>
        <v>0</v>
      </c>
    </row>
    <row r="134" spans="1:120" s="189" customFormat="1" ht="14.25" collapsed="1">
      <c r="B134" s="190" t="str">
        <f>CONCATENATE('Inputs  Base0'!$A$368,'Inputs  Base0'!$B$126)</f>
        <v>Ingreso Total - Cocheras PLAN 96</v>
      </c>
      <c r="C134" s="88">
        <f t="shared" ca="1" si="43"/>
        <v>60496054.61413759</v>
      </c>
      <c r="D134" s="191"/>
      <c r="E134" s="191"/>
      <c r="F134" s="191"/>
      <c r="G134" s="191"/>
      <c r="H134" s="191"/>
      <c r="I134" s="191"/>
      <c r="J134" s="191"/>
      <c r="K134" s="191"/>
      <c r="L134" s="191"/>
      <c r="M134" s="191"/>
      <c r="N134" s="191"/>
      <c r="O134" s="191"/>
      <c r="P134" s="191"/>
      <c r="Q134" s="191"/>
      <c r="R134" s="191"/>
      <c r="S134" s="191"/>
      <c r="T134" s="191"/>
      <c r="U134" s="191"/>
      <c r="V134" s="191"/>
      <c r="W134" s="191"/>
      <c r="X134" s="191"/>
      <c r="Y134" s="191"/>
      <c r="Z134" s="191"/>
      <c r="AA134" s="191"/>
      <c r="AB134" s="191"/>
      <c r="AC134" s="89">
        <f ca="1">+AC128+AC129+AC132+AC133</f>
        <v>371024.80045240343</v>
      </c>
      <c r="AD134" s="89">
        <f t="shared" ref="AD134:CO134" ca="1" si="44">+AD128+AD129+AD132+AD133</f>
        <v>389060.72825217305</v>
      </c>
      <c r="AE134" s="89">
        <f t="shared" ca="1" si="44"/>
        <v>407611.96827479324</v>
      </c>
      <c r="AF134" s="89">
        <f t="shared" ca="1" si="44"/>
        <v>426708.83300396102</v>
      </c>
      <c r="AG134" s="89">
        <f t="shared" ca="1" si="44"/>
        <v>478647.41673000564</v>
      </c>
      <c r="AH134" s="89">
        <f t="shared" ca="1" si="44"/>
        <v>500702.21974602831</v>
      </c>
      <c r="AI134" s="89">
        <f t="shared" ca="1" si="44"/>
        <v>465855.92136653233</v>
      </c>
      <c r="AJ134" s="89">
        <f t="shared" ca="1" si="44"/>
        <v>486020.31269546726</v>
      </c>
      <c r="AK134" s="89">
        <f t="shared" ca="1" si="44"/>
        <v>506880.02786333102</v>
      </c>
      <c r="AL134" s="89">
        <f t="shared" ca="1" si="44"/>
        <v>528484.73285861849</v>
      </c>
      <c r="AM134" s="89">
        <f t="shared" ca="1" si="44"/>
        <v>550889.6121129907</v>
      </c>
      <c r="AN134" s="89">
        <f t="shared" ca="1" si="44"/>
        <v>574156.21749253105</v>
      </c>
      <c r="AO134" s="89">
        <f t="shared" ca="1" si="44"/>
        <v>540740.94043315318</v>
      </c>
      <c r="AP134" s="89">
        <f t="shared" ca="1" si="44"/>
        <v>561745.51473412709</v>
      </c>
      <c r="AQ134" s="89">
        <f t="shared" ca="1" si="44"/>
        <v>583663.3313960128</v>
      </c>
      <c r="AR134" s="89">
        <f t="shared" ca="1" si="44"/>
        <v>606577.4124516208</v>
      </c>
      <c r="AS134" s="89">
        <f t="shared" ca="1" si="44"/>
        <v>630582.64022416249</v>
      </c>
      <c r="AT134" s="89">
        <f t="shared" ca="1" si="44"/>
        <v>655788.12938533118</v>
      </c>
      <c r="AU134" s="89">
        <f t="shared" ca="1" si="44"/>
        <v>739932.7698932928</v>
      </c>
      <c r="AV134" s="89">
        <f t="shared" ca="1" si="44"/>
        <v>773540.08877485106</v>
      </c>
      <c r="AW134" s="89">
        <f t="shared" ca="1" si="44"/>
        <v>817766.19076520414</v>
      </c>
      <c r="AX134" s="89">
        <f t="shared" ca="1" si="44"/>
        <v>856519.63035050104</v>
      </c>
      <c r="AY134" s="89">
        <f t="shared" ca="1" si="44"/>
        <v>897856.63257481763</v>
      </c>
      <c r="AZ134" s="89">
        <f t="shared" ca="1" si="44"/>
        <v>942146.27781515708</v>
      </c>
      <c r="BA134" s="89">
        <f t="shared" ca="1" si="44"/>
        <v>989842.81884321477</v>
      </c>
      <c r="BB134" s="89">
        <f t="shared" ca="1" si="44"/>
        <v>1041514.0716236106</v>
      </c>
      <c r="BC134" s="89">
        <f t="shared" ca="1" si="44"/>
        <v>1097882.7110204059</v>
      </c>
      <c r="BD134" s="89">
        <f t="shared" ca="1" si="44"/>
        <v>1159888.2143568809</v>
      </c>
      <c r="BE134" s="89">
        <f t="shared" ca="1" si="44"/>
        <v>1228783.2180640753</v>
      </c>
      <c r="BF134" s="89">
        <f t="shared" ca="1" si="44"/>
        <v>1306290.0972346691</v>
      </c>
      <c r="BG134" s="89">
        <f t="shared" ca="1" si="44"/>
        <v>1335816.5273948954</v>
      </c>
      <c r="BH134" s="89">
        <f t="shared" ca="1" si="44"/>
        <v>1421935.2820288886</v>
      </c>
      <c r="BI134" s="89">
        <f t="shared" ca="1" si="44"/>
        <v>1525277.7875896802</v>
      </c>
      <c r="BJ134" s="89">
        <f t="shared" ca="1" si="44"/>
        <v>1654455.9195406698</v>
      </c>
      <c r="BK134" s="89">
        <f t="shared" ca="1" si="44"/>
        <v>1826693.4288086558</v>
      </c>
      <c r="BL134" s="89">
        <f t="shared" ca="1" si="44"/>
        <v>2085049.692710635</v>
      </c>
      <c r="BM134" s="89">
        <f t="shared" ca="1" si="44"/>
        <v>11380906.111032974</v>
      </c>
      <c r="BN134" s="89">
        <f t="shared" ca="1" si="44"/>
        <v>18148816.384241279</v>
      </c>
      <c r="BO134" s="89">
        <f t="shared" ca="1" si="44"/>
        <v>0</v>
      </c>
      <c r="BP134" s="89">
        <f t="shared" ca="1" si="44"/>
        <v>0</v>
      </c>
      <c r="BQ134" s="89">
        <f t="shared" ca="1" si="44"/>
        <v>0</v>
      </c>
      <c r="BR134" s="89">
        <f t="shared" ca="1" si="44"/>
        <v>0</v>
      </c>
      <c r="BS134" s="89">
        <f t="shared" ca="1" si="44"/>
        <v>0</v>
      </c>
      <c r="BT134" s="89">
        <f t="shared" ca="1" si="44"/>
        <v>0</v>
      </c>
      <c r="BU134" s="89">
        <f t="shared" ca="1" si="44"/>
        <v>0</v>
      </c>
      <c r="BV134" s="89">
        <f t="shared" ca="1" si="44"/>
        <v>0</v>
      </c>
      <c r="BW134" s="89">
        <f t="shared" ca="1" si="44"/>
        <v>0</v>
      </c>
      <c r="BX134" s="89">
        <f t="shared" ca="1" si="44"/>
        <v>0</v>
      </c>
      <c r="BY134" s="89">
        <f t="shared" ca="1" si="44"/>
        <v>0</v>
      </c>
      <c r="BZ134" s="89">
        <f t="shared" ca="1" si="44"/>
        <v>0</v>
      </c>
      <c r="CA134" s="89">
        <f t="shared" ca="1" si="44"/>
        <v>0</v>
      </c>
      <c r="CB134" s="89">
        <f t="shared" ca="1" si="44"/>
        <v>0</v>
      </c>
      <c r="CC134" s="89">
        <f t="shared" ca="1" si="44"/>
        <v>0</v>
      </c>
      <c r="CD134" s="89">
        <f t="shared" ca="1" si="44"/>
        <v>0</v>
      </c>
      <c r="CE134" s="89">
        <f t="shared" ca="1" si="44"/>
        <v>0</v>
      </c>
      <c r="CF134" s="89">
        <f t="shared" ca="1" si="44"/>
        <v>0</v>
      </c>
      <c r="CG134" s="89">
        <f t="shared" ca="1" si="44"/>
        <v>0</v>
      </c>
      <c r="CH134" s="89">
        <f t="shared" ca="1" si="44"/>
        <v>0</v>
      </c>
      <c r="CI134" s="89">
        <f t="shared" ca="1" si="44"/>
        <v>0</v>
      </c>
      <c r="CJ134" s="89">
        <f t="shared" ca="1" si="44"/>
        <v>0</v>
      </c>
      <c r="CK134" s="89">
        <f t="shared" ca="1" si="44"/>
        <v>0</v>
      </c>
      <c r="CL134" s="89">
        <f t="shared" ca="1" si="44"/>
        <v>0</v>
      </c>
      <c r="CM134" s="89">
        <f t="shared" ca="1" si="44"/>
        <v>0</v>
      </c>
      <c r="CN134" s="89">
        <f t="shared" ca="1" si="44"/>
        <v>0</v>
      </c>
      <c r="CO134" s="89">
        <f t="shared" ca="1" si="44"/>
        <v>0</v>
      </c>
      <c r="CP134" s="89">
        <f t="shared" ref="CP134:DP134" ca="1" si="45">+CP128+CP129+CP132+CP133</f>
        <v>0</v>
      </c>
      <c r="CQ134" s="89">
        <f t="shared" ca="1" si="45"/>
        <v>0</v>
      </c>
      <c r="CR134" s="89">
        <f t="shared" ca="1" si="45"/>
        <v>0</v>
      </c>
      <c r="CS134" s="89">
        <f t="shared" ca="1" si="45"/>
        <v>0</v>
      </c>
      <c r="CT134" s="89">
        <f t="shared" ca="1" si="45"/>
        <v>0</v>
      </c>
      <c r="CU134" s="89">
        <f t="shared" ca="1" si="45"/>
        <v>0</v>
      </c>
      <c r="CV134" s="89">
        <f t="shared" ca="1" si="45"/>
        <v>0</v>
      </c>
      <c r="CW134" s="89">
        <f t="shared" ca="1" si="45"/>
        <v>0</v>
      </c>
      <c r="CX134" s="89">
        <f t="shared" ca="1" si="45"/>
        <v>0</v>
      </c>
      <c r="CY134" s="89">
        <f t="shared" ca="1" si="45"/>
        <v>0</v>
      </c>
      <c r="CZ134" s="89">
        <f t="shared" ca="1" si="45"/>
        <v>0</v>
      </c>
      <c r="DA134" s="89">
        <f t="shared" ca="1" si="45"/>
        <v>0</v>
      </c>
      <c r="DB134" s="89">
        <f t="shared" ca="1" si="45"/>
        <v>0</v>
      </c>
      <c r="DC134" s="89">
        <f t="shared" ca="1" si="45"/>
        <v>0</v>
      </c>
      <c r="DD134" s="89">
        <f t="shared" ca="1" si="45"/>
        <v>0</v>
      </c>
      <c r="DE134" s="89">
        <f t="shared" ca="1" si="45"/>
        <v>0</v>
      </c>
      <c r="DF134" s="89">
        <f t="shared" ca="1" si="45"/>
        <v>0</v>
      </c>
      <c r="DG134" s="89">
        <f t="shared" ca="1" si="45"/>
        <v>0</v>
      </c>
      <c r="DH134" s="89">
        <f t="shared" ca="1" si="45"/>
        <v>0</v>
      </c>
      <c r="DI134" s="89">
        <f t="shared" ca="1" si="45"/>
        <v>0</v>
      </c>
      <c r="DJ134" s="89">
        <f t="shared" ca="1" si="45"/>
        <v>0</v>
      </c>
      <c r="DK134" s="89">
        <f t="shared" ca="1" si="45"/>
        <v>0</v>
      </c>
      <c r="DL134" s="89">
        <f t="shared" ca="1" si="45"/>
        <v>0</v>
      </c>
      <c r="DM134" s="89">
        <f t="shared" ca="1" si="45"/>
        <v>0</v>
      </c>
      <c r="DN134" s="89">
        <f t="shared" ca="1" si="45"/>
        <v>0</v>
      </c>
      <c r="DO134" s="89">
        <f t="shared" ca="1" si="45"/>
        <v>0</v>
      </c>
      <c r="DP134" s="89">
        <f t="shared" ca="1" si="45"/>
        <v>0</v>
      </c>
    </row>
    <row r="135" spans="1:120" s="44" customFormat="1">
      <c r="C135" s="276"/>
      <c r="D135" s="277"/>
      <c r="E135" s="277"/>
      <c r="F135" s="277"/>
      <c r="G135" s="277"/>
      <c r="H135" s="277"/>
      <c r="I135" s="277"/>
      <c r="J135" s="277"/>
      <c r="K135" s="277"/>
      <c r="L135" s="277"/>
      <c r="M135" s="277"/>
      <c r="N135" s="277"/>
      <c r="O135" s="277"/>
      <c r="P135" s="277"/>
      <c r="Q135" s="277"/>
      <c r="R135" s="277"/>
      <c r="S135" s="277"/>
      <c r="T135" s="277"/>
      <c r="U135" s="277"/>
      <c r="V135" s="277"/>
      <c r="W135" s="277"/>
      <c r="X135" s="277"/>
      <c r="Y135" s="277"/>
      <c r="Z135" s="277"/>
      <c r="AA135" s="277"/>
      <c r="AB135" s="277"/>
      <c r="AC135" s="89"/>
      <c r="AD135" s="89"/>
      <c r="AE135" s="89"/>
      <c r="AF135" s="89"/>
      <c r="AG135" s="89"/>
      <c r="AH135" s="89"/>
      <c r="AI135" s="89"/>
      <c r="AJ135" s="89"/>
      <c r="AK135" s="89"/>
      <c r="AL135" s="89"/>
      <c r="AM135" s="89"/>
      <c r="AN135" s="89"/>
      <c r="AO135" s="89"/>
      <c r="AP135" s="89"/>
      <c r="AQ135" s="89"/>
      <c r="AR135" s="89"/>
      <c r="AS135" s="89"/>
      <c r="AT135" s="89"/>
      <c r="AU135" s="89"/>
      <c r="AV135" s="89"/>
      <c r="AW135" s="89"/>
      <c r="AX135" s="89"/>
      <c r="AY135" s="89"/>
      <c r="AZ135" s="89"/>
      <c r="BA135" s="89"/>
      <c r="BB135" s="89"/>
      <c r="BC135" s="89"/>
      <c r="BD135" s="89"/>
      <c r="BE135" s="89"/>
      <c r="BF135" s="89"/>
      <c r="BG135" s="89"/>
      <c r="BH135" s="89"/>
      <c r="BI135" s="89"/>
      <c r="BJ135" s="89"/>
      <c r="BK135" s="89"/>
      <c r="BL135" s="89"/>
      <c r="BM135" s="89"/>
      <c r="BN135" s="89"/>
      <c r="BO135" s="89"/>
      <c r="BP135" s="89"/>
      <c r="BQ135" s="89"/>
      <c r="BR135" s="89"/>
      <c r="BS135" s="89"/>
      <c r="BT135" s="89"/>
      <c r="BU135" s="89"/>
      <c r="BV135" s="89"/>
      <c r="BW135" s="89"/>
      <c r="BX135" s="89"/>
      <c r="BY135" s="89"/>
      <c r="BZ135" s="89"/>
      <c r="CA135" s="89"/>
      <c r="CB135" s="89"/>
      <c r="CC135" s="89"/>
      <c r="CD135" s="89"/>
      <c r="CE135" s="89"/>
      <c r="CF135" s="89"/>
      <c r="CG135" s="89"/>
      <c r="CH135" s="89"/>
      <c r="CI135" s="89"/>
      <c r="CJ135" s="89"/>
      <c r="CK135" s="89"/>
      <c r="CL135" s="89"/>
      <c r="CM135" s="89"/>
      <c r="CN135" s="89"/>
      <c r="CO135" s="89"/>
      <c r="CP135" s="89"/>
      <c r="CQ135" s="89"/>
      <c r="CR135" s="89"/>
      <c r="CS135" s="89"/>
      <c r="CT135" s="89"/>
      <c r="CU135" s="89"/>
      <c r="CV135" s="89"/>
      <c r="CW135" s="89"/>
      <c r="CX135" s="89"/>
      <c r="CY135" s="89"/>
      <c r="CZ135" s="89"/>
      <c r="DA135" s="89"/>
      <c r="DB135" s="89"/>
      <c r="DC135" s="89"/>
      <c r="DD135" s="89"/>
      <c r="DE135" s="89"/>
      <c r="DF135" s="89"/>
      <c r="DG135" s="89"/>
      <c r="DH135" s="89"/>
      <c r="DI135" s="89"/>
      <c r="DJ135" s="89"/>
      <c r="DK135" s="89"/>
      <c r="DL135" s="89"/>
      <c r="DM135" s="89"/>
      <c r="DN135" s="89"/>
      <c r="DO135" s="89"/>
      <c r="DP135" s="89"/>
    </row>
    <row r="136" spans="1:120" s="189" customFormat="1" ht="14.25" hidden="1" outlineLevel="2">
      <c r="A136" s="196"/>
      <c r="B136" s="190" t="str">
        <f>CONCATENATE('Inputs  Base0'!$A$359,'Inputs  Base0'!$B$127)</f>
        <v>ventas teóricas $ - Cocheras PLAN CANJE</v>
      </c>
      <c r="C136" s="88">
        <f t="shared" ref="C136:C145" si="46">SUM(AC136:DZ136)</f>
        <v>0</v>
      </c>
      <c r="D136" s="191"/>
      <c r="E136" s="191"/>
      <c r="F136" s="191"/>
      <c r="G136" s="191"/>
      <c r="H136" s="191"/>
      <c r="I136" s="191"/>
      <c r="J136" s="191"/>
      <c r="K136" s="191"/>
      <c r="L136" s="191"/>
      <c r="M136" s="191"/>
      <c r="N136" s="191"/>
      <c r="O136" s="191"/>
      <c r="P136" s="191"/>
      <c r="Q136" s="191"/>
      <c r="R136" s="191"/>
      <c r="S136" s="191"/>
      <c r="T136" s="191"/>
      <c r="U136" s="191"/>
      <c r="V136" s="191"/>
      <c r="W136" s="191"/>
      <c r="X136" s="191"/>
      <c r="Y136" s="191"/>
      <c r="Z136" s="191"/>
      <c r="AA136" s="191"/>
      <c r="AB136" s="191"/>
      <c r="AC136" s="89">
        <f>+'Inputs  Base0'!C207</f>
        <v>0</v>
      </c>
      <c r="AD136" s="89">
        <f>+'Inputs  Base0'!D207</f>
        <v>0</v>
      </c>
      <c r="AE136" s="89">
        <f>+'Inputs  Base0'!E207</f>
        <v>0</v>
      </c>
      <c r="AF136" s="89">
        <f>+'Inputs  Base0'!F207</f>
        <v>0</v>
      </c>
      <c r="AG136" s="89">
        <f>+'Inputs  Base0'!G207</f>
        <v>0</v>
      </c>
      <c r="AH136" s="89">
        <f>+'Inputs  Base0'!H207</f>
        <v>0</v>
      </c>
      <c r="AI136" s="89">
        <f>+'Inputs  Base0'!I207</f>
        <v>0</v>
      </c>
      <c r="AJ136" s="89">
        <f>+'Inputs  Base0'!J207</f>
        <v>0</v>
      </c>
      <c r="AK136" s="89">
        <f>+'Inputs  Base0'!K207</f>
        <v>0</v>
      </c>
      <c r="AL136" s="89">
        <f>+'Inputs  Base0'!L207</f>
        <v>0</v>
      </c>
      <c r="AM136" s="89">
        <f>+'Inputs  Base0'!M207</f>
        <v>0</v>
      </c>
      <c r="AN136" s="89">
        <f>+'Inputs  Base0'!N207</f>
        <v>0</v>
      </c>
      <c r="AO136" s="89">
        <f>+'Inputs  Base0'!O207</f>
        <v>0</v>
      </c>
      <c r="AP136" s="89">
        <f>+'Inputs  Base0'!P207</f>
        <v>0</v>
      </c>
      <c r="AQ136" s="89">
        <f>+'Inputs  Base0'!Q207</f>
        <v>0</v>
      </c>
      <c r="AR136" s="89">
        <f>+'Inputs  Base0'!R207</f>
        <v>0</v>
      </c>
      <c r="AS136" s="89">
        <f>+'Inputs  Base0'!S207</f>
        <v>0</v>
      </c>
      <c r="AT136" s="89">
        <f>+'Inputs  Base0'!T207</f>
        <v>0</v>
      </c>
      <c r="AU136" s="89">
        <f>+'Inputs  Base0'!U207</f>
        <v>0</v>
      </c>
      <c r="AV136" s="89">
        <f>+'Inputs  Base0'!V207</f>
        <v>0</v>
      </c>
      <c r="AW136" s="89">
        <f>+'Inputs  Base0'!W207</f>
        <v>0</v>
      </c>
      <c r="AX136" s="89">
        <f>+'Inputs  Base0'!X207</f>
        <v>0</v>
      </c>
      <c r="AY136" s="89">
        <f>+'Inputs  Base0'!Y207</f>
        <v>0</v>
      </c>
      <c r="AZ136" s="89">
        <f>+'Inputs  Base0'!Z207</f>
        <v>0</v>
      </c>
      <c r="BA136" s="89">
        <f>+'Inputs  Base0'!AA207</f>
        <v>0</v>
      </c>
      <c r="BB136" s="89">
        <f>+'Inputs  Base0'!AB207</f>
        <v>0</v>
      </c>
      <c r="BC136" s="89">
        <f>+'Inputs  Base0'!AC207</f>
        <v>0</v>
      </c>
      <c r="BD136" s="89">
        <f>+'Inputs  Base0'!AD207</f>
        <v>0</v>
      </c>
      <c r="BE136" s="89">
        <f>+'Inputs  Base0'!AE207</f>
        <v>0</v>
      </c>
      <c r="BF136" s="89">
        <f>+'Inputs  Base0'!AF207</f>
        <v>0</v>
      </c>
      <c r="BG136" s="89">
        <f>+'Inputs  Base0'!AG207</f>
        <v>0</v>
      </c>
      <c r="BH136" s="89">
        <f>+'Inputs  Base0'!AH207</f>
        <v>0</v>
      </c>
      <c r="BI136" s="89">
        <f>+'Inputs  Base0'!AI207</f>
        <v>0</v>
      </c>
      <c r="BJ136" s="89">
        <f>+'Inputs  Base0'!AJ207</f>
        <v>0</v>
      </c>
      <c r="BK136" s="89">
        <f>+'Inputs  Base0'!AK207</f>
        <v>0</v>
      </c>
      <c r="BL136" s="89">
        <f>+'Inputs  Base0'!AL207</f>
        <v>0</v>
      </c>
      <c r="BM136" s="89">
        <f>+'Inputs  Base0'!AM207</f>
        <v>0</v>
      </c>
      <c r="BN136" s="89">
        <f>+'Inputs  Base0'!AN207</f>
        <v>0</v>
      </c>
      <c r="BO136" s="89">
        <f>+'Inputs  Base0'!AO207</f>
        <v>0</v>
      </c>
      <c r="BP136" s="89">
        <f>+'Inputs  Base0'!AP207</f>
        <v>0</v>
      </c>
      <c r="BQ136" s="89">
        <f>+'Inputs  Base0'!AQ207</f>
        <v>0</v>
      </c>
      <c r="BR136" s="89">
        <f>+'Inputs  Base0'!AR207</f>
        <v>0</v>
      </c>
      <c r="BS136" s="89">
        <f>+'Inputs  Base0'!AS207</f>
        <v>0</v>
      </c>
      <c r="BT136" s="89">
        <f>+'Inputs  Base0'!AT207</f>
        <v>0</v>
      </c>
      <c r="BU136" s="89">
        <f>+'Inputs  Base0'!AU207</f>
        <v>0</v>
      </c>
      <c r="BV136" s="89">
        <f>+'Inputs  Base0'!AV207</f>
        <v>0</v>
      </c>
      <c r="BW136" s="89">
        <f>+'Inputs  Base0'!AW207</f>
        <v>0</v>
      </c>
      <c r="BX136" s="89">
        <f>+'Inputs  Base0'!AX207</f>
        <v>0</v>
      </c>
      <c r="BY136" s="89">
        <f>+'Inputs  Base0'!AY207</f>
        <v>0</v>
      </c>
      <c r="BZ136" s="89">
        <f>+'Inputs  Base0'!AZ207</f>
        <v>0</v>
      </c>
      <c r="CA136" s="89">
        <f>+'Inputs  Base0'!BA207</f>
        <v>0</v>
      </c>
      <c r="CB136" s="89">
        <f>+'Inputs  Base0'!BB207</f>
        <v>0</v>
      </c>
      <c r="CC136" s="89">
        <f>+'Inputs  Base0'!BC207</f>
        <v>0</v>
      </c>
      <c r="CD136" s="89">
        <f>+'Inputs  Base0'!BD207</f>
        <v>0</v>
      </c>
      <c r="CE136" s="89">
        <f>+'Inputs  Base0'!BE207</f>
        <v>0</v>
      </c>
      <c r="CF136" s="89">
        <f>+'Inputs  Base0'!BF207</f>
        <v>0</v>
      </c>
      <c r="CG136" s="89">
        <f>+'Inputs  Base0'!BG207</f>
        <v>0</v>
      </c>
      <c r="CH136" s="89">
        <f>+'Inputs  Base0'!BH207</f>
        <v>0</v>
      </c>
      <c r="CI136" s="89">
        <f>+'Inputs  Base0'!BI207</f>
        <v>0</v>
      </c>
      <c r="CJ136" s="89">
        <f>+'Inputs  Base0'!BJ207</f>
        <v>0</v>
      </c>
      <c r="CK136" s="89">
        <f>+'Inputs  Base0'!BK207</f>
        <v>0</v>
      </c>
      <c r="CL136" s="89">
        <f>+'Inputs  Base0'!BL207</f>
        <v>0</v>
      </c>
      <c r="CM136" s="89">
        <f>+'Inputs  Base0'!BM207</f>
        <v>0</v>
      </c>
      <c r="CN136" s="89">
        <f>+'Inputs  Base0'!BN207</f>
        <v>0</v>
      </c>
      <c r="CO136" s="89">
        <f>+'Inputs  Base0'!BO207</f>
        <v>0</v>
      </c>
      <c r="CP136" s="89">
        <f>+'Inputs  Base0'!BP207</f>
        <v>0</v>
      </c>
      <c r="CQ136" s="89">
        <f>+'Inputs  Base0'!BQ207</f>
        <v>0</v>
      </c>
      <c r="CR136" s="89">
        <f>+'Inputs  Base0'!BR207</f>
        <v>0</v>
      </c>
      <c r="CS136" s="89">
        <f>+'Inputs  Base0'!BS207</f>
        <v>0</v>
      </c>
      <c r="CT136" s="89">
        <f>+'Inputs  Base0'!BT207</f>
        <v>0</v>
      </c>
      <c r="CU136" s="89">
        <f>+'Inputs  Base0'!BU207</f>
        <v>0</v>
      </c>
      <c r="CV136" s="89">
        <f>+'Inputs  Base0'!BV207</f>
        <v>0</v>
      </c>
      <c r="CW136" s="89">
        <f>+'Inputs  Base0'!BW207</f>
        <v>0</v>
      </c>
      <c r="CX136" s="89">
        <f>+'Inputs  Base0'!BX207</f>
        <v>0</v>
      </c>
      <c r="CY136" s="89">
        <f>+'Inputs  Base0'!BY207</f>
        <v>0</v>
      </c>
      <c r="CZ136" s="89">
        <f>+'Inputs  Base0'!BZ207</f>
        <v>0</v>
      </c>
      <c r="DA136" s="89">
        <f>+'Inputs  Base0'!CA207</f>
        <v>0</v>
      </c>
      <c r="DB136" s="89">
        <f>+'Inputs  Base0'!CB207</f>
        <v>0</v>
      </c>
      <c r="DC136" s="89">
        <f>+'Inputs  Base0'!CC207</f>
        <v>0</v>
      </c>
      <c r="DD136" s="89">
        <f>+'Inputs  Base0'!CD207</f>
        <v>0</v>
      </c>
      <c r="DE136" s="89">
        <f>+'Inputs  Base0'!CE207</f>
        <v>0</v>
      </c>
      <c r="DF136" s="89">
        <f>+'Inputs  Base0'!CF207</f>
        <v>0</v>
      </c>
      <c r="DG136" s="89">
        <f>+'Inputs  Base0'!CG207</f>
        <v>0</v>
      </c>
      <c r="DH136" s="89">
        <f>+'Inputs  Base0'!CH207</f>
        <v>0</v>
      </c>
      <c r="DI136" s="89">
        <f>+'Inputs  Base0'!CI207</f>
        <v>0</v>
      </c>
      <c r="DJ136" s="89">
        <f>+'Inputs  Base0'!CJ207</f>
        <v>0</v>
      </c>
      <c r="DK136" s="89">
        <f>+'Inputs  Base0'!CK207</f>
        <v>0</v>
      </c>
      <c r="DL136" s="89">
        <f>+'Inputs  Base0'!CL207</f>
        <v>0</v>
      </c>
      <c r="DM136" s="89">
        <f>+'Inputs  Base0'!CM207</f>
        <v>0</v>
      </c>
      <c r="DN136" s="89">
        <f>+'Inputs  Base0'!CN207</f>
        <v>0</v>
      </c>
      <c r="DO136" s="89">
        <f>+'Inputs  Base0'!CO207</f>
        <v>0</v>
      </c>
      <c r="DP136" s="89">
        <f>+'Inputs  Base0'!CP207</f>
        <v>0</v>
      </c>
    </row>
    <row r="137" spans="1:120" s="189" customFormat="1" ht="14.25" hidden="1" outlineLevel="2">
      <c r="A137" s="212">
        <f>+C137-'Inputs  Base0'!$G$127</f>
        <v>0</v>
      </c>
      <c r="B137" s="190" t="str">
        <f>CONCATENATE('Inputs  Base0'!$A$360,'Inputs  Base0'!$B$127)</f>
        <v>unidades vendidas - Cocheras PLAN CANJE</v>
      </c>
      <c r="C137" s="88">
        <f t="shared" si="46"/>
        <v>0</v>
      </c>
      <c r="D137" s="191"/>
      <c r="E137" s="191"/>
      <c r="F137" s="191"/>
      <c r="G137" s="191"/>
      <c r="H137" s="191"/>
      <c r="I137" s="191"/>
      <c r="J137" s="191"/>
      <c r="K137" s="191"/>
      <c r="L137" s="191"/>
      <c r="M137" s="191"/>
      <c r="N137" s="191"/>
      <c r="O137" s="191"/>
      <c r="P137" s="191"/>
      <c r="Q137" s="191"/>
      <c r="R137" s="191"/>
      <c r="S137" s="191"/>
      <c r="T137" s="191"/>
      <c r="U137" s="191"/>
      <c r="V137" s="191"/>
      <c r="W137" s="191"/>
      <c r="X137" s="191"/>
      <c r="Y137" s="191"/>
      <c r="Z137" s="191"/>
      <c r="AA137" s="191"/>
      <c r="AB137" s="191"/>
      <c r="AC137" s="89">
        <f>IF('Inputs  Base0'!$E$18=0,0,AC138/'Inputs  Base0'!$E$18)</f>
        <v>0</v>
      </c>
      <c r="AD137" s="89">
        <f>IF('Inputs  Base0'!$E$18=0,0,AD138/'Inputs  Base0'!$E$18)</f>
        <v>0</v>
      </c>
      <c r="AE137" s="89">
        <f>IF('Inputs  Base0'!$E$18=0,0,AE138/'Inputs  Base0'!$E$18)</f>
        <v>0</v>
      </c>
      <c r="AF137" s="89">
        <f>IF('Inputs  Base0'!$E$18=0,0,AF138/'Inputs  Base0'!$E$18)</f>
        <v>0</v>
      </c>
      <c r="AG137" s="89">
        <f>IF('Inputs  Base0'!$E$18=0,0,AG138/'Inputs  Base0'!$E$18)</f>
        <v>0</v>
      </c>
      <c r="AH137" s="89">
        <f>IF('Inputs  Base0'!$E$18=0,0,AH138/'Inputs  Base0'!$E$18)</f>
        <v>0</v>
      </c>
      <c r="AI137" s="89">
        <f>IF('Inputs  Base0'!$E$18=0,0,AI138/'Inputs  Base0'!$E$18)</f>
        <v>0</v>
      </c>
      <c r="AJ137" s="89">
        <f>IF('Inputs  Base0'!$E$18=0,0,AJ138/'Inputs  Base0'!$E$18)</f>
        <v>0</v>
      </c>
      <c r="AK137" s="89">
        <f>IF('Inputs  Base0'!$E$18=0,0,AK138/'Inputs  Base0'!$E$18)</f>
        <v>0</v>
      </c>
      <c r="AL137" s="89">
        <f>IF('Inputs  Base0'!$E$18=0,0,AL138/'Inputs  Base0'!$E$18)</f>
        <v>0</v>
      </c>
      <c r="AM137" s="89">
        <f>IF('Inputs  Base0'!$E$18=0,0,AM138/'Inputs  Base0'!$E$18)</f>
        <v>0</v>
      </c>
      <c r="AN137" s="89">
        <f>IF('Inputs  Base0'!$E$18=0,0,AN138/'Inputs  Base0'!$E$18)</f>
        <v>0</v>
      </c>
      <c r="AO137" s="89">
        <f>IF('Inputs  Base0'!$E$18=0,0,AO138/'Inputs  Base0'!$E$18)</f>
        <v>0</v>
      </c>
      <c r="AP137" s="89">
        <f>IF('Inputs  Base0'!$E$18=0,0,AP138/'Inputs  Base0'!$E$18)</f>
        <v>0</v>
      </c>
      <c r="AQ137" s="89">
        <f>IF('Inputs  Base0'!$E$18=0,0,AQ138/'Inputs  Base0'!$E$18)</f>
        <v>0</v>
      </c>
      <c r="AR137" s="89">
        <f>IF('Inputs  Base0'!$E$18=0,0,AR138/'Inputs  Base0'!$E$18)</f>
        <v>0</v>
      </c>
      <c r="AS137" s="89">
        <f>IF('Inputs  Base0'!$E$18=0,0,AS138/'Inputs  Base0'!$E$18)</f>
        <v>0</v>
      </c>
      <c r="AT137" s="89">
        <f>IF('Inputs  Base0'!$E$18=0,0,AT138/'Inputs  Base0'!$E$18)</f>
        <v>0</v>
      </c>
      <c r="AU137" s="89">
        <f>IF('Inputs  Base0'!$E$18=0,0,AU138/'Inputs  Base0'!$E$18)</f>
        <v>0</v>
      </c>
      <c r="AV137" s="89">
        <f>IF('Inputs  Base0'!$E$18=0,0,AV138/'Inputs  Base0'!$E$18)</f>
        <v>0</v>
      </c>
      <c r="AW137" s="89">
        <f>IF('Inputs  Base0'!$E$18=0,0,AW138/'Inputs  Base0'!$E$18)</f>
        <v>0</v>
      </c>
      <c r="AX137" s="89">
        <f>IF('Inputs  Base0'!$E$18=0,0,AX138/'Inputs  Base0'!$E$18)</f>
        <v>0</v>
      </c>
      <c r="AY137" s="89">
        <f>IF('Inputs  Base0'!$E$18=0,0,AY138/'Inputs  Base0'!$E$18)</f>
        <v>0</v>
      </c>
      <c r="AZ137" s="89">
        <f>IF('Inputs  Base0'!$E$18=0,0,AZ138/'Inputs  Base0'!$E$18)</f>
        <v>0</v>
      </c>
      <c r="BA137" s="89">
        <f>IF('Inputs  Base0'!$E$18=0,0,BA138/'Inputs  Base0'!$E$18)</f>
        <v>0</v>
      </c>
      <c r="BB137" s="89">
        <f>IF('Inputs  Base0'!$E$18=0,0,BB138/'Inputs  Base0'!$E$18)</f>
        <v>0</v>
      </c>
      <c r="BC137" s="89">
        <f>IF('Inputs  Base0'!$E$18=0,0,BC138/'Inputs  Base0'!$E$18)</f>
        <v>0</v>
      </c>
      <c r="BD137" s="89">
        <f>IF('Inputs  Base0'!$E$18=0,0,BD138/'Inputs  Base0'!$E$18)</f>
        <v>0</v>
      </c>
      <c r="BE137" s="89">
        <f>IF('Inputs  Base0'!$E$18=0,0,BE138/'Inputs  Base0'!$E$18)</f>
        <v>0</v>
      </c>
      <c r="BF137" s="89">
        <f>IF('Inputs  Base0'!$E$18=0,0,BF138/'Inputs  Base0'!$E$18)</f>
        <v>0</v>
      </c>
      <c r="BG137" s="89">
        <f>IF('Inputs  Base0'!$E$18=0,0,BG138/'Inputs  Base0'!$E$18)</f>
        <v>0</v>
      </c>
      <c r="BH137" s="89">
        <f>IF('Inputs  Base0'!$E$18=0,0,BH138/'Inputs  Base0'!$E$18)</f>
        <v>0</v>
      </c>
      <c r="BI137" s="89">
        <f>IF('Inputs  Base0'!$E$18=0,0,BI138/'Inputs  Base0'!$E$18)</f>
        <v>0</v>
      </c>
      <c r="BJ137" s="89">
        <f>IF('Inputs  Base0'!$E$18=0,0,BJ138/'Inputs  Base0'!$E$18)</f>
        <v>0</v>
      </c>
      <c r="BK137" s="89">
        <f>IF('Inputs  Base0'!$E$18=0,0,BK138/'Inputs  Base0'!$E$18)</f>
        <v>0</v>
      </c>
      <c r="BL137" s="89">
        <f>IF('Inputs  Base0'!$E$18=0,0,BL138/'Inputs  Base0'!$E$18)</f>
        <v>0</v>
      </c>
      <c r="BM137" s="89">
        <f>IF('Inputs  Base0'!$E$18=0,0,BM138/'Inputs  Base0'!$E$18)</f>
        <v>0</v>
      </c>
      <c r="BN137" s="89">
        <f>IF('Inputs  Base0'!$E$18=0,0,BN138/'Inputs  Base0'!$E$18)</f>
        <v>0</v>
      </c>
      <c r="BO137" s="89">
        <f>IF('Inputs  Base0'!$E$18=0,0,BO138/'Inputs  Base0'!$E$18)</f>
        <v>0</v>
      </c>
      <c r="BP137" s="89">
        <f>IF('Inputs  Base0'!$E$18=0,0,BP138/'Inputs  Base0'!$E$18)</f>
        <v>0</v>
      </c>
      <c r="BQ137" s="89">
        <f>IF('Inputs  Base0'!$E$18=0,0,BQ138/'Inputs  Base0'!$E$18)</f>
        <v>0</v>
      </c>
      <c r="BR137" s="89">
        <f>IF('Inputs  Base0'!$E$18=0,0,BR138/'Inputs  Base0'!$E$18)</f>
        <v>0</v>
      </c>
      <c r="BS137" s="89">
        <f>IF('Inputs  Base0'!$E$18=0,0,BS138/'Inputs  Base0'!$E$18)</f>
        <v>0</v>
      </c>
      <c r="BT137" s="89">
        <f>IF('Inputs  Base0'!$E$18=0,0,BT138/'Inputs  Base0'!$E$18)</f>
        <v>0</v>
      </c>
      <c r="BU137" s="89">
        <f>IF('Inputs  Base0'!$E$18=0,0,BU138/'Inputs  Base0'!$E$18)</f>
        <v>0</v>
      </c>
      <c r="BV137" s="89">
        <f>IF('Inputs  Base0'!$E$18=0,0,BV138/'Inputs  Base0'!$E$18)</f>
        <v>0</v>
      </c>
      <c r="BW137" s="89">
        <f>IF('Inputs  Base0'!$E$18=0,0,BW138/'Inputs  Base0'!$E$18)</f>
        <v>0</v>
      </c>
      <c r="BX137" s="89">
        <f>IF('Inputs  Base0'!$E$18=0,0,BX138/'Inputs  Base0'!$E$18)</f>
        <v>0</v>
      </c>
      <c r="BY137" s="89">
        <f>IF('Inputs  Base0'!$E$18=0,0,BY138/'Inputs  Base0'!$E$18)</f>
        <v>0</v>
      </c>
      <c r="BZ137" s="89">
        <f>IF('Inputs  Base0'!$E$18=0,0,BZ138/'Inputs  Base0'!$E$18)</f>
        <v>0</v>
      </c>
      <c r="CA137" s="89">
        <f>IF('Inputs  Base0'!$E$18=0,0,CA138/'Inputs  Base0'!$E$18)</f>
        <v>0</v>
      </c>
      <c r="CB137" s="89">
        <f>IF('Inputs  Base0'!$E$18=0,0,CB138/'Inputs  Base0'!$E$18)</f>
        <v>0</v>
      </c>
      <c r="CC137" s="89">
        <f>IF('Inputs  Base0'!$E$18=0,0,CC138/'Inputs  Base0'!$E$18)</f>
        <v>0</v>
      </c>
      <c r="CD137" s="89">
        <f>IF('Inputs  Base0'!$E$18=0,0,CD138/'Inputs  Base0'!$E$18)</f>
        <v>0</v>
      </c>
      <c r="CE137" s="89">
        <f>IF('Inputs  Base0'!$E$18=0,0,CE138/'Inputs  Base0'!$E$18)</f>
        <v>0</v>
      </c>
      <c r="CF137" s="89">
        <f>IF('Inputs  Base0'!$E$18=0,0,CF138/'Inputs  Base0'!$E$18)</f>
        <v>0</v>
      </c>
      <c r="CG137" s="89">
        <f>IF('Inputs  Base0'!$E$18=0,0,CG138/'Inputs  Base0'!$E$18)</f>
        <v>0</v>
      </c>
      <c r="CH137" s="89">
        <f>IF('Inputs  Base0'!$E$18=0,0,CH138/'Inputs  Base0'!$E$18)</f>
        <v>0</v>
      </c>
      <c r="CI137" s="89">
        <f>IF('Inputs  Base0'!$E$18=0,0,CI138/'Inputs  Base0'!$E$18)</f>
        <v>0</v>
      </c>
      <c r="CJ137" s="89">
        <f>IF('Inputs  Base0'!$E$18=0,0,CJ138/'Inputs  Base0'!$E$18)</f>
        <v>0</v>
      </c>
      <c r="CK137" s="89">
        <f>IF('Inputs  Base0'!$E$18=0,0,CK138/'Inputs  Base0'!$E$18)</f>
        <v>0</v>
      </c>
      <c r="CL137" s="89">
        <f>IF('Inputs  Base0'!$E$18=0,0,CL138/'Inputs  Base0'!$E$18)</f>
        <v>0</v>
      </c>
      <c r="CM137" s="89">
        <f>IF('Inputs  Base0'!$E$18=0,0,CM138/'Inputs  Base0'!$E$18)</f>
        <v>0</v>
      </c>
      <c r="CN137" s="89">
        <f>IF('Inputs  Base0'!$E$18=0,0,CN138/'Inputs  Base0'!$E$18)</f>
        <v>0</v>
      </c>
      <c r="CO137" s="89">
        <f>IF('Inputs  Base0'!$E$18=0,0,CO138/'Inputs  Base0'!$E$18)</f>
        <v>0</v>
      </c>
      <c r="CP137" s="89">
        <f>IF('Inputs  Base0'!$E$18=0,0,CP138/'Inputs  Base0'!$E$18)</f>
        <v>0</v>
      </c>
      <c r="CQ137" s="89">
        <f>IF('Inputs  Base0'!$E$18=0,0,CQ138/'Inputs  Base0'!$E$18)</f>
        <v>0</v>
      </c>
      <c r="CR137" s="89">
        <f>IF('Inputs  Base0'!$E$18=0,0,CR138/'Inputs  Base0'!$E$18)</f>
        <v>0</v>
      </c>
      <c r="CS137" s="89">
        <f>IF('Inputs  Base0'!$E$18=0,0,CS138/'Inputs  Base0'!$E$18)</f>
        <v>0</v>
      </c>
      <c r="CT137" s="89">
        <f>IF('Inputs  Base0'!$E$18=0,0,CT138/'Inputs  Base0'!$E$18)</f>
        <v>0</v>
      </c>
      <c r="CU137" s="89">
        <f>IF('Inputs  Base0'!$E$18=0,0,CU138/'Inputs  Base0'!$E$18)</f>
        <v>0</v>
      </c>
      <c r="CV137" s="89">
        <f>IF('Inputs  Base0'!$E$18=0,0,CV138/'Inputs  Base0'!$E$18)</f>
        <v>0</v>
      </c>
      <c r="CW137" s="89">
        <f>IF('Inputs  Base0'!$E$18=0,0,CW138/'Inputs  Base0'!$E$18)</f>
        <v>0</v>
      </c>
      <c r="CX137" s="89">
        <f>IF('Inputs  Base0'!$E$18=0,0,CX138/'Inputs  Base0'!$E$18)</f>
        <v>0</v>
      </c>
      <c r="CY137" s="89">
        <f>IF('Inputs  Base0'!$E$18=0,0,CY138/'Inputs  Base0'!$E$18)</f>
        <v>0</v>
      </c>
      <c r="CZ137" s="89">
        <f>IF('Inputs  Base0'!$E$18=0,0,CZ138/'Inputs  Base0'!$E$18)</f>
        <v>0</v>
      </c>
      <c r="DA137" s="89">
        <f>IF('Inputs  Base0'!$E$18=0,0,DA138/'Inputs  Base0'!$E$18)</f>
        <v>0</v>
      </c>
      <c r="DB137" s="89">
        <f>IF('Inputs  Base0'!$E$18=0,0,DB138/'Inputs  Base0'!$E$18)</f>
        <v>0</v>
      </c>
      <c r="DC137" s="89">
        <f>IF('Inputs  Base0'!$E$18=0,0,DC138/'Inputs  Base0'!$E$18)</f>
        <v>0</v>
      </c>
      <c r="DD137" s="89">
        <f>IF('Inputs  Base0'!$E$18=0,0,DD138/'Inputs  Base0'!$E$18)</f>
        <v>0</v>
      </c>
      <c r="DE137" s="89">
        <f>IF('Inputs  Base0'!$E$18=0,0,DE138/'Inputs  Base0'!$E$18)</f>
        <v>0</v>
      </c>
      <c r="DF137" s="89">
        <f>IF('Inputs  Base0'!$E$18=0,0,DF138/'Inputs  Base0'!$E$18)</f>
        <v>0</v>
      </c>
      <c r="DG137" s="89">
        <f>IF('Inputs  Base0'!$E$18=0,0,DG138/'Inputs  Base0'!$E$18)</f>
        <v>0</v>
      </c>
      <c r="DH137" s="89">
        <f>IF('Inputs  Base0'!$E$18=0,0,DH138/'Inputs  Base0'!$E$18)</f>
        <v>0</v>
      </c>
      <c r="DI137" s="89">
        <f>IF('Inputs  Base0'!$E$18=0,0,DI138/'Inputs  Base0'!$E$18)</f>
        <v>0</v>
      </c>
      <c r="DJ137" s="89">
        <f>IF('Inputs  Base0'!$E$18=0,0,DJ138/'Inputs  Base0'!$E$18)</f>
        <v>0</v>
      </c>
      <c r="DK137" s="89">
        <f>IF('Inputs  Base0'!$E$18=0,0,DK138/'Inputs  Base0'!$E$18)</f>
        <v>0</v>
      </c>
      <c r="DL137" s="89">
        <f>IF('Inputs  Base0'!$E$18=0,0,DL138/'Inputs  Base0'!$E$18)</f>
        <v>0</v>
      </c>
      <c r="DM137" s="89">
        <f>IF('Inputs  Base0'!$E$18=0,0,DM138/'Inputs  Base0'!$E$18)</f>
        <v>0</v>
      </c>
      <c r="DN137" s="89">
        <f>IF('Inputs  Base0'!$E$18=0,0,DN138/'Inputs  Base0'!$E$18)</f>
        <v>0</v>
      </c>
      <c r="DO137" s="89">
        <f>IF('Inputs  Base0'!$E$18=0,0,DO138/'Inputs  Base0'!$E$18)</f>
        <v>0</v>
      </c>
      <c r="DP137" s="89">
        <f>IF('Inputs  Base0'!$E$18=0,0,DP138/'Inputs  Base0'!$E$18)</f>
        <v>0</v>
      </c>
    </row>
    <row r="138" spans="1:120" s="189" customFormat="1" ht="14.25" hidden="1" outlineLevel="2">
      <c r="A138" s="212">
        <f>+C138-'Inputs  Base0'!$H$127</f>
        <v>0</v>
      </c>
      <c r="B138" s="190" t="str">
        <f>CONCATENATE('Inputs  Base0'!$A$361,'Inputs  Base0'!$B$127)</f>
        <v>m2 vendidos - Cocheras PLAN CANJE</v>
      </c>
      <c r="C138" s="88">
        <f t="shared" si="46"/>
        <v>0</v>
      </c>
      <c r="D138" s="191"/>
      <c r="E138" s="191"/>
      <c r="F138" s="191"/>
      <c r="G138" s="191"/>
      <c r="H138" s="191"/>
      <c r="I138" s="191"/>
      <c r="J138" s="191"/>
      <c r="K138" s="191"/>
      <c r="L138" s="191"/>
      <c r="M138" s="191"/>
      <c r="N138" s="191"/>
      <c r="O138" s="191"/>
      <c r="P138" s="191"/>
      <c r="Q138" s="191"/>
      <c r="R138" s="191"/>
      <c r="S138" s="191"/>
      <c r="T138" s="191"/>
      <c r="U138" s="191"/>
      <c r="V138" s="191"/>
      <c r="W138" s="191"/>
      <c r="X138" s="191"/>
      <c r="Y138" s="191"/>
      <c r="Z138" s="191"/>
      <c r="AA138" s="191"/>
      <c r="AB138" s="191"/>
      <c r="AC138" s="89">
        <f>IF($C$136=0,0,('Inputs  Base0'!$A$260+'Inputs  Base0'!$A$265+'Inputs  Base0'!$A$270+'Inputs  Base0'!$A$275+'Inputs  Base0'!$A$280)*(AC136/$C$136))</f>
        <v>0</v>
      </c>
      <c r="AD138" s="89">
        <f>IF($C$136=0,0,('Inputs  Base0'!$A$260+'Inputs  Base0'!$A$265+'Inputs  Base0'!$A$270+'Inputs  Base0'!$A$275+'Inputs  Base0'!$A$280)*(AD136/$C$136))</f>
        <v>0</v>
      </c>
      <c r="AE138" s="89">
        <f>IF($C$136=0,0,('Inputs  Base0'!$A$260+'Inputs  Base0'!$A$265+'Inputs  Base0'!$A$270+'Inputs  Base0'!$A$275+'Inputs  Base0'!$A$280)*(AE136/$C$136))</f>
        <v>0</v>
      </c>
      <c r="AF138" s="89">
        <f>IF($C$136=0,0,('Inputs  Base0'!$A$260+'Inputs  Base0'!$A$265+'Inputs  Base0'!$A$270+'Inputs  Base0'!$A$275+'Inputs  Base0'!$A$280)*(AF136/$C$136))</f>
        <v>0</v>
      </c>
      <c r="AG138" s="89">
        <f>IF($C$136=0,0,('Inputs  Base0'!$A$260+'Inputs  Base0'!$A$265+'Inputs  Base0'!$A$270+'Inputs  Base0'!$A$275+'Inputs  Base0'!$A$280)*(AG136/$C$136))</f>
        <v>0</v>
      </c>
      <c r="AH138" s="89">
        <f>IF($C$136=0,0,('Inputs  Base0'!$A$260+'Inputs  Base0'!$A$265+'Inputs  Base0'!$A$270+'Inputs  Base0'!$A$275+'Inputs  Base0'!$A$280)*(AH136/$C$136))</f>
        <v>0</v>
      </c>
      <c r="AI138" s="89">
        <f>IF($C$136=0,0,('Inputs  Base0'!$A$260+'Inputs  Base0'!$A$265+'Inputs  Base0'!$A$270+'Inputs  Base0'!$A$275+'Inputs  Base0'!$A$280)*(AI136/$C$136))</f>
        <v>0</v>
      </c>
      <c r="AJ138" s="89">
        <f>IF($C$136=0,0,('Inputs  Base0'!$A$260+'Inputs  Base0'!$A$265+'Inputs  Base0'!$A$270+'Inputs  Base0'!$A$275+'Inputs  Base0'!$A$280)*(AJ136/$C$136))</f>
        <v>0</v>
      </c>
      <c r="AK138" s="89">
        <f>IF($C$136=0,0,('Inputs  Base0'!$A$260+'Inputs  Base0'!$A$265+'Inputs  Base0'!$A$270+'Inputs  Base0'!$A$275+'Inputs  Base0'!$A$280)*(AK136/$C$136))</f>
        <v>0</v>
      </c>
      <c r="AL138" s="89">
        <f>IF($C$136=0,0,('Inputs  Base0'!$A$260+'Inputs  Base0'!$A$265+'Inputs  Base0'!$A$270+'Inputs  Base0'!$A$275+'Inputs  Base0'!$A$280)*(AL136/$C$136))</f>
        <v>0</v>
      </c>
      <c r="AM138" s="89">
        <f>IF($C$136=0,0,('Inputs  Base0'!$A$260+'Inputs  Base0'!$A$265+'Inputs  Base0'!$A$270+'Inputs  Base0'!$A$275+'Inputs  Base0'!$A$280)*(AM136/$C$136))</f>
        <v>0</v>
      </c>
      <c r="AN138" s="89">
        <f>IF($C$136=0,0,('Inputs  Base0'!$A$260+'Inputs  Base0'!$A$265+'Inputs  Base0'!$A$270+'Inputs  Base0'!$A$275+'Inputs  Base0'!$A$280)*(AN136/$C$136))</f>
        <v>0</v>
      </c>
      <c r="AO138" s="89">
        <f>IF($C$136=0,0,('Inputs  Base0'!$A$260+'Inputs  Base0'!$A$265+'Inputs  Base0'!$A$270+'Inputs  Base0'!$A$275+'Inputs  Base0'!$A$280)*(AO136/$C$136))</f>
        <v>0</v>
      </c>
      <c r="AP138" s="89">
        <f>IF($C$136=0,0,('Inputs  Base0'!$A$260+'Inputs  Base0'!$A$265+'Inputs  Base0'!$A$270+'Inputs  Base0'!$A$275+'Inputs  Base0'!$A$280)*(AP136/$C$136))</f>
        <v>0</v>
      </c>
      <c r="AQ138" s="89">
        <f>IF($C$136=0,0,('Inputs  Base0'!$A$260+'Inputs  Base0'!$A$265+'Inputs  Base0'!$A$270+'Inputs  Base0'!$A$275+'Inputs  Base0'!$A$280)*(AQ136/$C$136))</f>
        <v>0</v>
      </c>
      <c r="AR138" s="89">
        <f>IF($C$136=0,0,('Inputs  Base0'!$A$260+'Inputs  Base0'!$A$265+'Inputs  Base0'!$A$270+'Inputs  Base0'!$A$275+'Inputs  Base0'!$A$280)*(AR136/$C$136))</f>
        <v>0</v>
      </c>
      <c r="AS138" s="89">
        <f>IF($C$136=0,0,('Inputs  Base0'!$A$260+'Inputs  Base0'!$A$265+'Inputs  Base0'!$A$270+'Inputs  Base0'!$A$275+'Inputs  Base0'!$A$280)*(AS136/$C$136))</f>
        <v>0</v>
      </c>
      <c r="AT138" s="89">
        <f>IF($C$136=0,0,('Inputs  Base0'!$A$260+'Inputs  Base0'!$A$265+'Inputs  Base0'!$A$270+'Inputs  Base0'!$A$275+'Inputs  Base0'!$A$280)*(AT136/$C$136))</f>
        <v>0</v>
      </c>
      <c r="AU138" s="89">
        <f>IF($C$136=0,0,('Inputs  Base0'!$A$260+'Inputs  Base0'!$A$265+'Inputs  Base0'!$A$270+'Inputs  Base0'!$A$275+'Inputs  Base0'!$A$280)*(AU136/$C$136))</f>
        <v>0</v>
      </c>
      <c r="AV138" s="89">
        <f>IF($C$136=0,0,('Inputs  Base0'!$A$260+'Inputs  Base0'!$A$265+'Inputs  Base0'!$A$270+'Inputs  Base0'!$A$275+'Inputs  Base0'!$A$280)*(AV136/$C$136))</f>
        <v>0</v>
      </c>
      <c r="AW138" s="89">
        <f>IF($C$136=0,0,('Inputs  Base0'!$A$260+'Inputs  Base0'!$A$265+'Inputs  Base0'!$A$270+'Inputs  Base0'!$A$275+'Inputs  Base0'!$A$280)*(AW136/$C$136))</f>
        <v>0</v>
      </c>
      <c r="AX138" s="89">
        <f>IF($C$136=0,0,('Inputs  Base0'!$A$260+'Inputs  Base0'!$A$265+'Inputs  Base0'!$A$270+'Inputs  Base0'!$A$275+'Inputs  Base0'!$A$280)*(AX136/$C$136))</f>
        <v>0</v>
      </c>
      <c r="AY138" s="89">
        <f>IF($C$136=0,0,('Inputs  Base0'!$A$260+'Inputs  Base0'!$A$265+'Inputs  Base0'!$A$270+'Inputs  Base0'!$A$275+'Inputs  Base0'!$A$280)*(AY136/$C$136))</f>
        <v>0</v>
      </c>
      <c r="AZ138" s="89">
        <f>IF($C$136=0,0,('Inputs  Base0'!$A$260+'Inputs  Base0'!$A$265+'Inputs  Base0'!$A$270+'Inputs  Base0'!$A$275+'Inputs  Base0'!$A$280)*(AZ136/$C$136))</f>
        <v>0</v>
      </c>
      <c r="BA138" s="89">
        <f>IF($C$136=0,0,('Inputs  Base0'!$A$260+'Inputs  Base0'!$A$265+'Inputs  Base0'!$A$270+'Inputs  Base0'!$A$275+'Inputs  Base0'!$A$280)*(BA136/$C$136))</f>
        <v>0</v>
      </c>
      <c r="BB138" s="89">
        <f>IF($C$136=0,0,('Inputs  Base0'!$A$260+'Inputs  Base0'!$A$265+'Inputs  Base0'!$A$270+'Inputs  Base0'!$A$275+'Inputs  Base0'!$A$280)*(BB136/$C$136))</f>
        <v>0</v>
      </c>
      <c r="BC138" s="89">
        <f>IF($C$136=0,0,('Inputs  Base0'!$A$260+'Inputs  Base0'!$A$265+'Inputs  Base0'!$A$270+'Inputs  Base0'!$A$275+'Inputs  Base0'!$A$280)*(BC136/$C$136))</f>
        <v>0</v>
      </c>
      <c r="BD138" s="89">
        <f>IF($C$136=0,0,('Inputs  Base0'!$A$260+'Inputs  Base0'!$A$265+'Inputs  Base0'!$A$270+'Inputs  Base0'!$A$275+'Inputs  Base0'!$A$280)*(BD136/$C$136))</f>
        <v>0</v>
      </c>
      <c r="BE138" s="89">
        <f>IF($C$136=0,0,('Inputs  Base0'!$A$260+'Inputs  Base0'!$A$265+'Inputs  Base0'!$A$270+'Inputs  Base0'!$A$275+'Inputs  Base0'!$A$280)*(BE136/$C$136))</f>
        <v>0</v>
      </c>
      <c r="BF138" s="89">
        <f>IF($C$136=0,0,('Inputs  Base0'!$A$260+'Inputs  Base0'!$A$265+'Inputs  Base0'!$A$270+'Inputs  Base0'!$A$275+'Inputs  Base0'!$A$280)*(BF136/$C$136))</f>
        <v>0</v>
      </c>
      <c r="BG138" s="89">
        <f>IF($C$136=0,0,('Inputs  Base0'!$A$260+'Inputs  Base0'!$A$265+'Inputs  Base0'!$A$270+'Inputs  Base0'!$A$275+'Inputs  Base0'!$A$280)*(BG136/$C$136))</f>
        <v>0</v>
      </c>
      <c r="BH138" s="89">
        <f>IF($C$136=0,0,('Inputs  Base0'!$A$260+'Inputs  Base0'!$A$265+'Inputs  Base0'!$A$270+'Inputs  Base0'!$A$275+'Inputs  Base0'!$A$280)*(BH136/$C$136))</f>
        <v>0</v>
      </c>
      <c r="BI138" s="89">
        <f>IF($C$136=0,0,('Inputs  Base0'!$A$260+'Inputs  Base0'!$A$265+'Inputs  Base0'!$A$270+'Inputs  Base0'!$A$275+'Inputs  Base0'!$A$280)*(BI136/$C$136))</f>
        <v>0</v>
      </c>
      <c r="BJ138" s="89">
        <f>IF($C$136=0,0,('Inputs  Base0'!$A$260+'Inputs  Base0'!$A$265+'Inputs  Base0'!$A$270+'Inputs  Base0'!$A$275+'Inputs  Base0'!$A$280)*(BJ136/$C$136))</f>
        <v>0</v>
      </c>
      <c r="BK138" s="89">
        <f>IF($C$136=0,0,('Inputs  Base0'!$A$260+'Inputs  Base0'!$A$265+'Inputs  Base0'!$A$270+'Inputs  Base0'!$A$275+'Inputs  Base0'!$A$280)*(BK136/$C$136))</f>
        <v>0</v>
      </c>
      <c r="BL138" s="89">
        <f>IF($C$136=0,0,('Inputs  Base0'!$A$260+'Inputs  Base0'!$A$265+'Inputs  Base0'!$A$270+'Inputs  Base0'!$A$275+'Inputs  Base0'!$A$280)*(BL136/$C$136))</f>
        <v>0</v>
      </c>
      <c r="BM138" s="89">
        <f>IF($C$136=0,0,('Inputs  Base0'!$A$260+'Inputs  Base0'!$A$265+'Inputs  Base0'!$A$270+'Inputs  Base0'!$A$275+'Inputs  Base0'!$A$280)*(BM136/$C$136))</f>
        <v>0</v>
      </c>
      <c r="BN138" s="89">
        <f>IF($C$136=0,0,('Inputs  Base0'!$A$260+'Inputs  Base0'!$A$265+'Inputs  Base0'!$A$270+'Inputs  Base0'!$A$275+'Inputs  Base0'!$A$280)*(BN136/$C$136))</f>
        <v>0</v>
      </c>
      <c r="BO138" s="89">
        <f>IF($C$136=0,0,('Inputs  Base0'!$A$260+'Inputs  Base0'!$A$265+'Inputs  Base0'!$A$270+'Inputs  Base0'!$A$275+'Inputs  Base0'!$A$280)*(BO136/$C$136))</f>
        <v>0</v>
      </c>
      <c r="BP138" s="89">
        <f>IF($C$136=0,0,('Inputs  Base0'!$A$260+'Inputs  Base0'!$A$265+'Inputs  Base0'!$A$270+'Inputs  Base0'!$A$275+'Inputs  Base0'!$A$280)*(BP136/$C$136))</f>
        <v>0</v>
      </c>
      <c r="BQ138" s="89">
        <f>IF($C$136=0,0,('Inputs  Base0'!$A$260+'Inputs  Base0'!$A$265+'Inputs  Base0'!$A$270+'Inputs  Base0'!$A$275+'Inputs  Base0'!$A$280)*(BQ136/$C$136))</f>
        <v>0</v>
      </c>
      <c r="BR138" s="89">
        <f>IF($C$136=0,0,('Inputs  Base0'!$A$260+'Inputs  Base0'!$A$265+'Inputs  Base0'!$A$270+'Inputs  Base0'!$A$275+'Inputs  Base0'!$A$280)*(BR136/$C$136))</f>
        <v>0</v>
      </c>
      <c r="BS138" s="89">
        <f>IF($C$136=0,0,('Inputs  Base0'!$A$260+'Inputs  Base0'!$A$265+'Inputs  Base0'!$A$270+'Inputs  Base0'!$A$275+'Inputs  Base0'!$A$280)*(BS136/$C$136))</f>
        <v>0</v>
      </c>
      <c r="BT138" s="89">
        <f>IF($C$136=0,0,('Inputs  Base0'!$A$260+'Inputs  Base0'!$A$265+'Inputs  Base0'!$A$270+'Inputs  Base0'!$A$275+'Inputs  Base0'!$A$280)*(BT136/$C$136))</f>
        <v>0</v>
      </c>
      <c r="BU138" s="89">
        <f>IF($C$136=0,0,('Inputs  Base0'!$A$260+'Inputs  Base0'!$A$265+'Inputs  Base0'!$A$270+'Inputs  Base0'!$A$275+'Inputs  Base0'!$A$280)*(BU136/$C$136))</f>
        <v>0</v>
      </c>
      <c r="BV138" s="89">
        <f>IF($C$136=0,0,('Inputs  Base0'!$A$260+'Inputs  Base0'!$A$265+'Inputs  Base0'!$A$270+'Inputs  Base0'!$A$275+'Inputs  Base0'!$A$280)*(BV136/$C$136))</f>
        <v>0</v>
      </c>
      <c r="BW138" s="89">
        <f>IF($C$136=0,0,('Inputs  Base0'!$A$260+'Inputs  Base0'!$A$265+'Inputs  Base0'!$A$270+'Inputs  Base0'!$A$275+'Inputs  Base0'!$A$280)*(BW136/$C$136))</f>
        <v>0</v>
      </c>
      <c r="BX138" s="89">
        <f>IF($C$136=0,0,('Inputs  Base0'!$A$260+'Inputs  Base0'!$A$265+'Inputs  Base0'!$A$270+'Inputs  Base0'!$A$275+'Inputs  Base0'!$A$280)*(BX136/$C$136))</f>
        <v>0</v>
      </c>
      <c r="BY138" s="89">
        <f>IF($C$136=0,0,('Inputs  Base0'!$A$260+'Inputs  Base0'!$A$265+'Inputs  Base0'!$A$270+'Inputs  Base0'!$A$275+'Inputs  Base0'!$A$280)*(BY136/$C$136))</f>
        <v>0</v>
      </c>
      <c r="BZ138" s="89">
        <f>IF($C$136=0,0,('Inputs  Base0'!$A$260+'Inputs  Base0'!$A$265+'Inputs  Base0'!$A$270+'Inputs  Base0'!$A$275+'Inputs  Base0'!$A$280)*(BZ136/$C$136))</f>
        <v>0</v>
      </c>
      <c r="CA138" s="89">
        <f>IF($C$136=0,0,('Inputs  Base0'!$A$260+'Inputs  Base0'!$A$265+'Inputs  Base0'!$A$270+'Inputs  Base0'!$A$275+'Inputs  Base0'!$A$280)*(CA136/$C$136))</f>
        <v>0</v>
      </c>
      <c r="CB138" s="89">
        <f>IF($C$136=0,0,('Inputs  Base0'!$A$260+'Inputs  Base0'!$A$265+'Inputs  Base0'!$A$270+'Inputs  Base0'!$A$275+'Inputs  Base0'!$A$280)*(CB136/$C$136))</f>
        <v>0</v>
      </c>
      <c r="CC138" s="89">
        <f>IF($C$136=0,0,('Inputs  Base0'!$A$260+'Inputs  Base0'!$A$265+'Inputs  Base0'!$A$270+'Inputs  Base0'!$A$275+'Inputs  Base0'!$A$280)*(CC136/$C$136))</f>
        <v>0</v>
      </c>
      <c r="CD138" s="89">
        <f>IF($C$136=0,0,('Inputs  Base0'!$A$260+'Inputs  Base0'!$A$265+'Inputs  Base0'!$A$270+'Inputs  Base0'!$A$275+'Inputs  Base0'!$A$280)*(CD136/$C$136))</f>
        <v>0</v>
      </c>
      <c r="CE138" s="89">
        <f>IF($C$136=0,0,('Inputs  Base0'!$A$260+'Inputs  Base0'!$A$265+'Inputs  Base0'!$A$270+'Inputs  Base0'!$A$275+'Inputs  Base0'!$A$280)*(CE136/$C$136))</f>
        <v>0</v>
      </c>
      <c r="CF138" s="89">
        <f>IF($C$136=0,0,('Inputs  Base0'!$A$260+'Inputs  Base0'!$A$265+'Inputs  Base0'!$A$270+'Inputs  Base0'!$A$275+'Inputs  Base0'!$A$280)*(CF136/$C$136))</f>
        <v>0</v>
      </c>
      <c r="CG138" s="89">
        <f>IF($C$136=0,0,('Inputs  Base0'!$A$260+'Inputs  Base0'!$A$265+'Inputs  Base0'!$A$270+'Inputs  Base0'!$A$275+'Inputs  Base0'!$A$280)*(CG136/$C$136))</f>
        <v>0</v>
      </c>
      <c r="CH138" s="89">
        <f>IF($C$136=0,0,('Inputs  Base0'!$A$260+'Inputs  Base0'!$A$265+'Inputs  Base0'!$A$270+'Inputs  Base0'!$A$275+'Inputs  Base0'!$A$280)*(CH136/$C$136))</f>
        <v>0</v>
      </c>
      <c r="CI138" s="89">
        <f>IF($C$136=0,0,('Inputs  Base0'!$A$260+'Inputs  Base0'!$A$265+'Inputs  Base0'!$A$270+'Inputs  Base0'!$A$275+'Inputs  Base0'!$A$280)*(CI136/$C$136))</f>
        <v>0</v>
      </c>
      <c r="CJ138" s="89">
        <f>IF($C$136=0,0,('Inputs  Base0'!$A$260+'Inputs  Base0'!$A$265+'Inputs  Base0'!$A$270+'Inputs  Base0'!$A$275+'Inputs  Base0'!$A$280)*(CJ136/$C$136))</f>
        <v>0</v>
      </c>
      <c r="CK138" s="89">
        <f>IF($C$136=0,0,('Inputs  Base0'!$A$260+'Inputs  Base0'!$A$265+'Inputs  Base0'!$A$270+'Inputs  Base0'!$A$275+'Inputs  Base0'!$A$280)*(CK136/$C$136))</f>
        <v>0</v>
      </c>
      <c r="CL138" s="89">
        <f>IF($C$136=0,0,('Inputs  Base0'!$A$260+'Inputs  Base0'!$A$265+'Inputs  Base0'!$A$270+'Inputs  Base0'!$A$275+'Inputs  Base0'!$A$280)*(CL136/$C$136))</f>
        <v>0</v>
      </c>
      <c r="CM138" s="89">
        <f>IF($C$136=0,0,('Inputs  Base0'!$A$260+'Inputs  Base0'!$A$265+'Inputs  Base0'!$A$270+'Inputs  Base0'!$A$275+'Inputs  Base0'!$A$280)*(CM136/$C$136))</f>
        <v>0</v>
      </c>
      <c r="CN138" s="89">
        <f>IF($C$136=0,0,('Inputs  Base0'!$A$260+'Inputs  Base0'!$A$265+'Inputs  Base0'!$A$270+'Inputs  Base0'!$A$275+'Inputs  Base0'!$A$280)*(CN136/$C$136))</f>
        <v>0</v>
      </c>
      <c r="CO138" s="89">
        <f>IF($C$136=0,0,('Inputs  Base0'!$A$260+'Inputs  Base0'!$A$265+'Inputs  Base0'!$A$270+'Inputs  Base0'!$A$275+'Inputs  Base0'!$A$280)*(CO136/$C$136))</f>
        <v>0</v>
      </c>
      <c r="CP138" s="89">
        <f>IF($C$136=0,0,('Inputs  Base0'!$A$260+'Inputs  Base0'!$A$265+'Inputs  Base0'!$A$270+'Inputs  Base0'!$A$275+'Inputs  Base0'!$A$280)*(CP136/$C$136))</f>
        <v>0</v>
      </c>
      <c r="CQ138" s="89">
        <f>IF($C$136=0,0,('Inputs  Base0'!$A$260+'Inputs  Base0'!$A$265+'Inputs  Base0'!$A$270+'Inputs  Base0'!$A$275+'Inputs  Base0'!$A$280)*(CQ136/$C$136))</f>
        <v>0</v>
      </c>
      <c r="CR138" s="89">
        <f>IF($C$136=0,0,('Inputs  Base0'!$A$260+'Inputs  Base0'!$A$265+'Inputs  Base0'!$A$270+'Inputs  Base0'!$A$275+'Inputs  Base0'!$A$280)*(CR136/$C$136))</f>
        <v>0</v>
      </c>
      <c r="CS138" s="89">
        <f>IF($C$136=0,0,('Inputs  Base0'!$A$260+'Inputs  Base0'!$A$265+'Inputs  Base0'!$A$270+'Inputs  Base0'!$A$275+'Inputs  Base0'!$A$280)*(CS136/$C$136))</f>
        <v>0</v>
      </c>
      <c r="CT138" s="89">
        <f>IF($C$136=0,0,('Inputs  Base0'!$A$260+'Inputs  Base0'!$A$265+'Inputs  Base0'!$A$270+'Inputs  Base0'!$A$275+'Inputs  Base0'!$A$280)*(CT136/$C$136))</f>
        <v>0</v>
      </c>
      <c r="CU138" s="89">
        <f>IF($C$136=0,0,('Inputs  Base0'!$A$260+'Inputs  Base0'!$A$265+'Inputs  Base0'!$A$270+'Inputs  Base0'!$A$275+'Inputs  Base0'!$A$280)*(CU136/$C$136))</f>
        <v>0</v>
      </c>
      <c r="CV138" s="89">
        <f>IF($C$136=0,0,('Inputs  Base0'!$A$260+'Inputs  Base0'!$A$265+'Inputs  Base0'!$A$270+'Inputs  Base0'!$A$275+'Inputs  Base0'!$A$280)*(CV136/$C$136))</f>
        <v>0</v>
      </c>
      <c r="CW138" s="89">
        <f>IF($C$136=0,0,('Inputs  Base0'!$A$260+'Inputs  Base0'!$A$265+'Inputs  Base0'!$A$270+'Inputs  Base0'!$A$275+'Inputs  Base0'!$A$280)*(CW136/$C$136))</f>
        <v>0</v>
      </c>
      <c r="CX138" s="89">
        <f>IF($C$136=0,0,('Inputs  Base0'!$A$260+'Inputs  Base0'!$A$265+'Inputs  Base0'!$A$270+'Inputs  Base0'!$A$275+'Inputs  Base0'!$A$280)*(CX136/$C$136))</f>
        <v>0</v>
      </c>
      <c r="CY138" s="89">
        <f>IF($C$136=0,0,('Inputs  Base0'!$A$260+'Inputs  Base0'!$A$265+'Inputs  Base0'!$A$270+'Inputs  Base0'!$A$275+'Inputs  Base0'!$A$280)*(CY136/$C$136))</f>
        <v>0</v>
      </c>
      <c r="CZ138" s="89">
        <f>IF($C$136=0,0,('Inputs  Base0'!$A$260+'Inputs  Base0'!$A$265+'Inputs  Base0'!$A$270+'Inputs  Base0'!$A$275+'Inputs  Base0'!$A$280)*(CZ136/$C$136))</f>
        <v>0</v>
      </c>
      <c r="DA138" s="89">
        <f>IF($C$136=0,0,('Inputs  Base0'!$A$260+'Inputs  Base0'!$A$265+'Inputs  Base0'!$A$270+'Inputs  Base0'!$A$275+'Inputs  Base0'!$A$280)*(DA136/$C$136))</f>
        <v>0</v>
      </c>
      <c r="DB138" s="89">
        <f>IF($C$136=0,0,('Inputs  Base0'!$A$260+'Inputs  Base0'!$A$265+'Inputs  Base0'!$A$270+'Inputs  Base0'!$A$275+'Inputs  Base0'!$A$280)*(DB136/$C$136))</f>
        <v>0</v>
      </c>
      <c r="DC138" s="89">
        <f>IF($C$136=0,0,('Inputs  Base0'!$A$260+'Inputs  Base0'!$A$265+'Inputs  Base0'!$A$270+'Inputs  Base0'!$A$275+'Inputs  Base0'!$A$280)*(DC136/$C$136))</f>
        <v>0</v>
      </c>
      <c r="DD138" s="89">
        <f>IF($C$136=0,0,('Inputs  Base0'!$A$260+'Inputs  Base0'!$A$265+'Inputs  Base0'!$A$270+'Inputs  Base0'!$A$275+'Inputs  Base0'!$A$280)*(DD136/$C$136))</f>
        <v>0</v>
      </c>
      <c r="DE138" s="89">
        <f>IF($C$136=0,0,('Inputs  Base0'!$A$260+'Inputs  Base0'!$A$265+'Inputs  Base0'!$A$270+'Inputs  Base0'!$A$275+'Inputs  Base0'!$A$280)*(DE136/$C$136))</f>
        <v>0</v>
      </c>
      <c r="DF138" s="89">
        <f>IF($C$136=0,0,('Inputs  Base0'!$A$260+'Inputs  Base0'!$A$265+'Inputs  Base0'!$A$270+'Inputs  Base0'!$A$275+'Inputs  Base0'!$A$280)*(DF136/$C$136))</f>
        <v>0</v>
      </c>
      <c r="DG138" s="89">
        <f>IF($C$136=0,0,('Inputs  Base0'!$A$260+'Inputs  Base0'!$A$265+'Inputs  Base0'!$A$270+'Inputs  Base0'!$A$275+'Inputs  Base0'!$A$280)*(DG136/$C$136))</f>
        <v>0</v>
      </c>
      <c r="DH138" s="89">
        <f>IF($C$136=0,0,('Inputs  Base0'!$A$260+'Inputs  Base0'!$A$265+'Inputs  Base0'!$A$270+'Inputs  Base0'!$A$275+'Inputs  Base0'!$A$280)*(DH136/$C$136))</f>
        <v>0</v>
      </c>
      <c r="DI138" s="89">
        <f>IF($C$136=0,0,('Inputs  Base0'!$A$260+'Inputs  Base0'!$A$265+'Inputs  Base0'!$A$270+'Inputs  Base0'!$A$275+'Inputs  Base0'!$A$280)*(DI136/$C$136))</f>
        <v>0</v>
      </c>
      <c r="DJ138" s="89">
        <f>IF($C$136=0,0,('Inputs  Base0'!$A$260+'Inputs  Base0'!$A$265+'Inputs  Base0'!$A$270+'Inputs  Base0'!$A$275+'Inputs  Base0'!$A$280)*(DJ136/$C$136))</f>
        <v>0</v>
      </c>
      <c r="DK138" s="89">
        <f>IF($C$136=0,0,('Inputs  Base0'!$A$260+'Inputs  Base0'!$A$265+'Inputs  Base0'!$A$270+'Inputs  Base0'!$A$275+'Inputs  Base0'!$A$280)*(DK136/$C$136))</f>
        <v>0</v>
      </c>
      <c r="DL138" s="89">
        <f>IF($C$136=0,0,('Inputs  Base0'!$A$260+'Inputs  Base0'!$A$265+'Inputs  Base0'!$A$270+'Inputs  Base0'!$A$275+'Inputs  Base0'!$A$280)*(DL136/$C$136))</f>
        <v>0</v>
      </c>
      <c r="DM138" s="89">
        <f>IF($C$136=0,0,('Inputs  Base0'!$A$260+'Inputs  Base0'!$A$265+'Inputs  Base0'!$A$270+'Inputs  Base0'!$A$275+'Inputs  Base0'!$A$280)*(DM136/$C$136))</f>
        <v>0</v>
      </c>
      <c r="DN138" s="89">
        <f>IF($C$136=0,0,('Inputs  Base0'!$A$260+'Inputs  Base0'!$A$265+'Inputs  Base0'!$A$270+'Inputs  Base0'!$A$275+'Inputs  Base0'!$A$280)*(DN136/$C$136))</f>
        <v>0</v>
      </c>
      <c r="DO138" s="89">
        <f>IF($C$136=0,0,('Inputs  Base0'!$A$260+'Inputs  Base0'!$A$265+'Inputs  Base0'!$A$270+'Inputs  Base0'!$A$275+'Inputs  Base0'!$A$280)*(DO136/$C$136))</f>
        <v>0</v>
      </c>
      <c r="DP138" s="89">
        <f>IF($C$136=0,0,('Inputs  Base0'!$A$260+'Inputs  Base0'!$A$265+'Inputs  Base0'!$A$270+'Inputs  Base0'!$A$275+'Inputs  Base0'!$A$280)*(DP136/$C$136))</f>
        <v>0</v>
      </c>
    </row>
    <row r="139" spans="1:120" s="189" customFormat="1" ht="14.25" hidden="1" outlineLevel="1">
      <c r="B139" s="190" t="str">
        <f>CONCATENATE('Inputs  Base0'!$A$362,'Inputs  Base0'!$B$127)</f>
        <v>boleto $ - Cocheras PLAN CANJE</v>
      </c>
      <c r="C139" s="88">
        <f t="shared" si="46"/>
        <v>0</v>
      </c>
      <c r="D139" s="191"/>
      <c r="E139" s="191"/>
      <c r="F139" s="191"/>
      <c r="G139" s="191"/>
      <c r="H139" s="191"/>
      <c r="I139" s="191"/>
      <c r="J139" s="191"/>
      <c r="K139" s="191"/>
      <c r="L139" s="191"/>
      <c r="M139" s="191"/>
      <c r="N139" s="191"/>
      <c r="O139" s="191"/>
      <c r="P139" s="191"/>
      <c r="Q139" s="191"/>
      <c r="R139" s="191"/>
      <c r="S139" s="191"/>
      <c r="T139" s="191"/>
      <c r="U139" s="191"/>
      <c r="V139" s="191"/>
      <c r="W139" s="191"/>
      <c r="X139" s="191"/>
      <c r="Y139" s="191"/>
      <c r="Z139" s="191"/>
      <c r="AA139" s="191"/>
      <c r="AB139" s="191"/>
      <c r="AC139" s="89">
        <f>+AC136</f>
        <v>0</v>
      </c>
      <c r="AD139" s="89">
        <f t="shared" ref="AD139:CO139" si="47">+AD136</f>
        <v>0</v>
      </c>
      <c r="AE139" s="89">
        <f t="shared" si="47"/>
        <v>0</v>
      </c>
      <c r="AF139" s="89">
        <f t="shared" si="47"/>
        <v>0</v>
      </c>
      <c r="AG139" s="89">
        <f t="shared" si="47"/>
        <v>0</v>
      </c>
      <c r="AH139" s="89">
        <f t="shared" si="47"/>
        <v>0</v>
      </c>
      <c r="AI139" s="89">
        <f t="shared" si="47"/>
        <v>0</v>
      </c>
      <c r="AJ139" s="89">
        <f t="shared" si="47"/>
        <v>0</v>
      </c>
      <c r="AK139" s="89">
        <f t="shared" si="47"/>
        <v>0</v>
      </c>
      <c r="AL139" s="89">
        <f t="shared" si="47"/>
        <v>0</v>
      </c>
      <c r="AM139" s="89">
        <f t="shared" si="47"/>
        <v>0</v>
      </c>
      <c r="AN139" s="89">
        <f t="shared" si="47"/>
        <v>0</v>
      </c>
      <c r="AO139" s="89">
        <f t="shared" si="47"/>
        <v>0</v>
      </c>
      <c r="AP139" s="89">
        <f t="shared" si="47"/>
        <v>0</v>
      </c>
      <c r="AQ139" s="89">
        <f t="shared" si="47"/>
        <v>0</v>
      </c>
      <c r="AR139" s="89">
        <f t="shared" si="47"/>
        <v>0</v>
      </c>
      <c r="AS139" s="89">
        <f t="shared" si="47"/>
        <v>0</v>
      </c>
      <c r="AT139" s="89">
        <f t="shared" si="47"/>
        <v>0</v>
      </c>
      <c r="AU139" s="89">
        <f t="shared" si="47"/>
        <v>0</v>
      </c>
      <c r="AV139" s="89">
        <f t="shared" si="47"/>
        <v>0</v>
      </c>
      <c r="AW139" s="89">
        <f t="shared" si="47"/>
        <v>0</v>
      </c>
      <c r="AX139" s="89">
        <f t="shared" si="47"/>
        <v>0</v>
      </c>
      <c r="AY139" s="89">
        <f t="shared" si="47"/>
        <v>0</v>
      </c>
      <c r="AZ139" s="89">
        <f t="shared" si="47"/>
        <v>0</v>
      </c>
      <c r="BA139" s="89">
        <f t="shared" si="47"/>
        <v>0</v>
      </c>
      <c r="BB139" s="89">
        <f t="shared" si="47"/>
        <v>0</v>
      </c>
      <c r="BC139" s="89">
        <f t="shared" si="47"/>
        <v>0</v>
      </c>
      <c r="BD139" s="89">
        <f t="shared" si="47"/>
        <v>0</v>
      </c>
      <c r="BE139" s="89">
        <f t="shared" si="47"/>
        <v>0</v>
      </c>
      <c r="BF139" s="89">
        <f t="shared" si="47"/>
        <v>0</v>
      </c>
      <c r="BG139" s="89">
        <f t="shared" si="47"/>
        <v>0</v>
      </c>
      <c r="BH139" s="89">
        <f t="shared" si="47"/>
        <v>0</v>
      </c>
      <c r="BI139" s="89">
        <f t="shared" si="47"/>
        <v>0</v>
      </c>
      <c r="BJ139" s="89">
        <f t="shared" si="47"/>
        <v>0</v>
      </c>
      <c r="BK139" s="89">
        <f t="shared" si="47"/>
        <v>0</v>
      </c>
      <c r="BL139" s="89">
        <f t="shared" si="47"/>
        <v>0</v>
      </c>
      <c r="BM139" s="89">
        <f t="shared" si="47"/>
        <v>0</v>
      </c>
      <c r="BN139" s="89">
        <f t="shared" si="47"/>
        <v>0</v>
      </c>
      <c r="BO139" s="89">
        <f t="shared" si="47"/>
        <v>0</v>
      </c>
      <c r="BP139" s="89">
        <f t="shared" si="47"/>
        <v>0</v>
      </c>
      <c r="BQ139" s="89">
        <f t="shared" si="47"/>
        <v>0</v>
      </c>
      <c r="BR139" s="89">
        <f t="shared" si="47"/>
        <v>0</v>
      </c>
      <c r="BS139" s="89">
        <f t="shared" si="47"/>
        <v>0</v>
      </c>
      <c r="BT139" s="89">
        <f t="shared" si="47"/>
        <v>0</v>
      </c>
      <c r="BU139" s="89">
        <f t="shared" si="47"/>
        <v>0</v>
      </c>
      <c r="BV139" s="89">
        <f t="shared" si="47"/>
        <v>0</v>
      </c>
      <c r="BW139" s="89">
        <f t="shared" si="47"/>
        <v>0</v>
      </c>
      <c r="BX139" s="89">
        <f t="shared" si="47"/>
        <v>0</v>
      </c>
      <c r="BY139" s="89">
        <f t="shared" si="47"/>
        <v>0</v>
      </c>
      <c r="BZ139" s="89">
        <f t="shared" si="47"/>
        <v>0</v>
      </c>
      <c r="CA139" s="89">
        <f t="shared" si="47"/>
        <v>0</v>
      </c>
      <c r="CB139" s="89">
        <f t="shared" si="47"/>
        <v>0</v>
      </c>
      <c r="CC139" s="89">
        <f t="shared" si="47"/>
        <v>0</v>
      </c>
      <c r="CD139" s="89">
        <f t="shared" si="47"/>
        <v>0</v>
      </c>
      <c r="CE139" s="89">
        <f t="shared" si="47"/>
        <v>0</v>
      </c>
      <c r="CF139" s="89">
        <f t="shared" si="47"/>
        <v>0</v>
      </c>
      <c r="CG139" s="89">
        <f t="shared" si="47"/>
        <v>0</v>
      </c>
      <c r="CH139" s="89">
        <f t="shared" si="47"/>
        <v>0</v>
      </c>
      <c r="CI139" s="89">
        <f t="shared" si="47"/>
        <v>0</v>
      </c>
      <c r="CJ139" s="89">
        <f t="shared" si="47"/>
        <v>0</v>
      </c>
      <c r="CK139" s="89">
        <f t="shared" si="47"/>
        <v>0</v>
      </c>
      <c r="CL139" s="89">
        <f t="shared" si="47"/>
        <v>0</v>
      </c>
      <c r="CM139" s="89">
        <f t="shared" si="47"/>
        <v>0</v>
      </c>
      <c r="CN139" s="89">
        <f t="shared" si="47"/>
        <v>0</v>
      </c>
      <c r="CO139" s="89">
        <f t="shared" si="47"/>
        <v>0</v>
      </c>
      <c r="CP139" s="89">
        <f t="shared" ref="CP139:DP139" si="48">+CP136</f>
        <v>0</v>
      </c>
      <c r="CQ139" s="89">
        <f t="shared" si="48"/>
        <v>0</v>
      </c>
      <c r="CR139" s="89">
        <f t="shared" si="48"/>
        <v>0</v>
      </c>
      <c r="CS139" s="89">
        <f t="shared" si="48"/>
        <v>0</v>
      </c>
      <c r="CT139" s="89">
        <f t="shared" si="48"/>
        <v>0</v>
      </c>
      <c r="CU139" s="89">
        <f t="shared" si="48"/>
        <v>0</v>
      </c>
      <c r="CV139" s="89">
        <f t="shared" si="48"/>
        <v>0</v>
      </c>
      <c r="CW139" s="89">
        <f t="shared" si="48"/>
        <v>0</v>
      </c>
      <c r="CX139" s="89">
        <f t="shared" si="48"/>
        <v>0</v>
      </c>
      <c r="CY139" s="89">
        <f t="shared" si="48"/>
        <v>0</v>
      </c>
      <c r="CZ139" s="89">
        <f t="shared" si="48"/>
        <v>0</v>
      </c>
      <c r="DA139" s="89">
        <f t="shared" si="48"/>
        <v>0</v>
      </c>
      <c r="DB139" s="89">
        <f t="shared" si="48"/>
        <v>0</v>
      </c>
      <c r="DC139" s="89">
        <f t="shared" si="48"/>
        <v>0</v>
      </c>
      <c r="DD139" s="89">
        <f t="shared" si="48"/>
        <v>0</v>
      </c>
      <c r="DE139" s="89">
        <f t="shared" si="48"/>
        <v>0</v>
      </c>
      <c r="DF139" s="89">
        <f t="shared" si="48"/>
        <v>0</v>
      </c>
      <c r="DG139" s="89">
        <f t="shared" si="48"/>
        <v>0</v>
      </c>
      <c r="DH139" s="89">
        <f t="shared" si="48"/>
        <v>0</v>
      </c>
      <c r="DI139" s="89">
        <f t="shared" si="48"/>
        <v>0</v>
      </c>
      <c r="DJ139" s="89">
        <f t="shared" si="48"/>
        <v>0</v>
      </c>
      <c r="DK139" s="89">
        <f t="shared" si="48"/>
        <v>0</v>
      </c>
      <c r="DL139" s="89">
        <f t="shared" si="48"/>
        <v>0</v>
      </c>
      <c r="DM139" s="89">
        <f t="shared" si="48"/>
        <v>0</v>
      </c>
      <c r="DN139" s="89">
        <f t="shared" si="48"/>
        <v>0</v>
      </c>
      <c r="DO139" s="89">
        <f t="shared" si="48"/>
        <v>0</v>
      </c>
      <c r="DP139" s="89">
        <f t="shared" si="48"/>
        <v>0</v>
      </c>
    </row>
    <row r="140" spans="1:120" s="189" customFormat="1" ht="14.25" hidden="1" outlineLevel="1">
      <c r="B140" s="190" t="str">
        <f>CONCATENATE('Inputs  Base0'!$A$363,'Inputs  Base0'!$B$127)</f>
        <v>cuotas pre-entrega $ - Cocheras PLAN CANJE</v>
      </c>
      <c r="C140" s="88">
        <f t="shared" si="46"/>
        <v>0</v>
      </c>
      <c r="D140" s="191"/>
      <c r="E140" s="191"/>
      <c r="F140" s="191"/>
      <c r="G140" s="191"/>
      <c r="H140" s="191"/>
      <c r="I140" s="191"/>
      <c r="J140" s="191"/>
      <c r="K140" s="191"/>
      <c r="L140" s="191"/>
      <c r="M140" s="191"/>
      <c r="N140" s="191"/>
      <c r="O140" s="191"/>
      <c r="P140" s="191"/>
      <c r="Q140" s="191"/>
      <c r="R140" s="191"/>
      <c r="S140" s="191"/>
      <c r="T140" s="191"/>
      <c r="U140" s="191"/>
      <c r="V140" s="191"/>
      <c r="W140" s="191"/>
      <c r="X140" s="191"/>
      <c r="Y140" s="191"/>
      <c r="Z140" s="191"/>
      <c r="AA140" s="191"/>
      <c r="AB140" s="191"/>
      <c r="AC140" s="89"/>
      <c r="AD140" s="89"/>
      <c r="AE140" s="89"/>
      <c r="AF140" s="89"/>
      <c r="AG140" s="89"/>
      <c r="AH140" s="89"/>
      <c r="AI140" s="89"/>
      <c r="AJ140" s="89"/>
      <c r="AK140" s="89"/>
      <c r="AL140" s="89"/>
      <c r="AM140" s="89"/>
      <c r="AN140" s="89"/>
      <c r="AO140" s="89"/>
      <c r="AP140" s="89"/>
      <c r="AQ140" s="89"/>
      <c r="AR140" s="89"/>
      <c r="AS140" s="89"/>
      <c r="AT140" s="89"/>
      <c r="AU140" s="89"/>
      <c r="AV140" s="89"/>
      <c r="AW140" s="89"/>
      <c r="AX140" s="89"/>
      <c r="AY140" s="89"/>
      <c r="AZ140" s="89"/>
      <c r="BA140" s="89"/>
      <c r="BB140" s="89"/>
      <c r="BC140" s="89"/>
      <c r="BD140" s="89"/>
      <c r="BE140" s="89"/>
      <c r="BF140" s="89"/>
      <c r="BG140" s="89"/>
      <c r="BH140" s="89"/>
      <c r="BI140" s="89"/>
      <c r="BJ140" s="89"/>
      <c r="BK140" s="89"/>
      <c r="BL140" s="89"/>
      <c r="BM140" s="89"/>
      <c r="BN140" s="89"/>
      <c r="BO140" s="89"/>
      <c r="BP140" s="89"/>
      <c r="BQ140" s="89"/>
      <c r="BR140" s="89"/>
      <c r="BS140" s="89"/>
      <c r="BT140" s="89"/>
      <c r="BU140" s="89"/>
      <c r="BV140" s="89"/>
      <c r="BW140" s="89"/>
      <c r="BX140" s="89"/>
      <c r="BY140" s="89"/>
      <c r="BZ140" s="89"/>
      <c r="CA140" s="89"/>
      <c r="CB140" s="89"/>
      <c r="CC140" s="89"/>
      <c r="CD140" s="89"/>
      <c r="CE140" s="89"/>
      <c r="CF140" s="89"/>
      <c r="CG140" s="89"/>
      <c r="CH140" s="89"/>
      <c r="CI140" s="89"/>
      <c r="CJ140" s="89"/>
      <c r="CK140" s="89"/>
      <c r="CL140" s="89"/>
      <c r="CM140" s="89"/>
      <c r="CN140" s="89"/>
      <c r="CO140" s="89"/>
      <c r="CP140" s="89"/>
      <c r="CQ140" s="89"/>
      <c r="CR140" s="89"/>
      <c r="CS140" s="89"/>
      <c r="CT140" s="89"/>
      <c r="CU140" s="89"/>
      <c r="CV140" s="89"/>
      <c r="CW140" s="89"/>
      <c r="CX140" s="89"/>
      <c r="CY140" s="89"/>
      <c r="CZ140" s="89"/>
      <c r="DA140" s="89"/>
      <c r="DB140" s="89"/>
      <c r="DC140" s="89"/>
      <c r="DD140" s="89"/>
      <c r="DE140" s="89"/>
      <c r="DF140" s="89"/>
      <c r="DG140" s="89"/>
      <c r="DH140" s="89"/>
      <c r="DI140" s="89"/>
      <c r="DJ140" s="89"/>
      <c r="DK140" s="89"/>
      <c r="DL140" s="89"/>
      <c r="DM140" s="89"/>
      <c r="DN140" s="89"/>
      <c r="DO140" s="89"/>
      <c r="DP140" s="89"/>
    </row>
    <row r="141" spans="1:120" s="189" customFormat="1" ht="14.25" hidden="1" outlineLevel="2">
      <c r="B141" s="190" t="str">
        <f>CONCATENATE('Inputs  Base0'!$A$364,'Inputs  Base0'!$B$127)</f>
        <v>unidades entregadas - Cocheras PLAN CANJE</v>
      </c>
      <c r="C141" s="88">
        <f t="shared" si="46"/>
        <v>0</v>
      </c>
      <c r="D141" s="191"/>
      <c r="E141" s="191"/>
      <c r="F141" s="191"/>
      <c r="G141" s="191"/>
      <c r="H141" s="191"/>
      <c r="I141" s="191"/>
      <c r="J141" s="191"/>
      <c r="K141" s="191"/>
      <c r="L141" s="191"/>
      <c r="M141" s="191"/>
      <c r="N141" s="191"/>
      <c r="O141" s="191"/>
      <c r="P141" s="191"/>
      <c r="Q141" s="191"/>
      <c r="R141" s="191"/>
      <c r="S141" s="191"/>
      <c r="T141" s="191"/>
      <c r="U141" s="191"/>
      <c r="V141" s="191"/>
      <c r="W141" s="191"/>
      <c r="X141" s="191"/>
      <c r="Y141" s="191"/>
      <c r="Z141" s="191"/>
      <c r="AA141" s="191"/>
      <c r="AB141" s="191"/>
      <c r="AC141" s="89">
        <f>+IF(AC$2='Inputs  Base0'!$J$194,'Inputs  Base0'!$G$127,0)</f>
        <v>0</v>
      </c>
      <c r="AD141" s="89">
        <f>+IF(AD$2='Inputs  Base0'!$J$194,'Inputs  Base0'!$G$127,0)</f>
        <v>0</v>
      </c>
      <c r="AE141" s="89">
        <f>+IF(AE$2='Inputs  Base0'!$J$194,'Inputs  Base0'!$G$127,0)</f>
        <v>0</v>
      </c>
      <c r="AF141" s="89">
        <f>+IF(AF$2='Inputs  Base0'!$J$194,'Inputs  Base0'!$G$127,0)</f>
        <v>0</v>
      </c>
      <c r="AG141" s="89">
        <f>+IF(AG$2='Inputs  Base0'!$J$194,'Inputs  Base0'!$G$127,0)</f>
        <v>0</v>
      </c>
      <c r="AH141" s="89">
        <f>+IF(AH$2='Inputs  Base0'!$J$194,'Inputs  Base0'!$G$127,0)</f>
        <v>0</v>
      </c>
      <c r="AI141" s="89">
        <f>+IF(AI$2='Inputs  Base0'!$J$194,'Inputs  Base0'!$G$127,0)</f>
        <v>0</v>
      </c>
      <c r="AJ141" s="89">
        <f>+IF(AJ$2='Inputs  Base0'!$J$194,'Inputs  Base0'!$G$127,0)</f>
        <v>0</v>
      </c>
      <c r="AK141" s="89">
        <f>+IF(AK$2='Inputs  Base0'!$J$194,'Inputs  Base0'!$G$127,0)</f>
        <v>0</v>
      </c>
      <c r="AL141" s="89">
        <f>+IF(AL$2='Inputs  Base0'!$J$194,'Inputs  Base0'!$G$127,0)</f>
        <v>0</v>
      </c>
      <c r="AM141" s="89">
        <f>+IF(AM$2='Inputs  Base0'!$J$194,'Inputs  Base0'!$G$127,0)</f>
        <v>0</v>
      </c>
      <c r="AN141" s="89">
        <f>+IF(AN$2='Inputs  Base0'!$J$194,'Inputs  Base0'!$G$127,0)</f>
        <v>0</v>
      </c>
      <c r="AO141" s="89">
        <f>+IF(AO$2='Inputs  Base0'!$J$194,'Inputs  Base0'!$G$127,0)</f>
        <v>0</v>
      </c>
      <c r="AP141" s="89">
        <f>+IF(AP$2='Inputs  Base0'!$J$194,'Inputs  Base0'!$G$127,0)</f>
        <v>0</v>
      </c>
      <c r="AQ141" s="89">
        <f>+IF(AQ$2='Inputs  Base0'!$J$194,'Inputs  Base0'!$G$127,0)</f>
        <v>0</v>
      </c>
      <c r="AR141" s="89">
        <f>+IF(AR$2='Inputs  Base0'!$J$194,'Inputs  Base0'!$G$127,0)</f>
        <v>0</v>
      </c>
      <c r="AS141" s="89">
        <f>+IF(AS$2='Inputs  Base0'!$J$194,'Inputs  Base0'!$G$127,0)</f>
        <v>0</v>
      </c>
      <c r="AT141" s="89">
        <f>+IF(AT$2='Inputs  Base0'!$J$194,'Inputs  Base0'!$G$127,0)</f>
        <v>0</v>
      </c>
      <c r="AU141" s="89">
        <f>+IF(AU$2='Inputs  Base0'!$J$194,'Inputs  Base0'!$G$127,0)</f>
        <v>0</v>
      </c>
      <c r="AV141" s="89">
        <f>+IF(AV$2='Inputs  Base0'!$J$194,'Inputs  Base0'!$G$127,0)</f>
        <v>0</v>
      </c>
      <c r="AW141" s="89">
        <f>+IF(AW$2='Inputs  Base0'!$J$194,'Inputs  Base0'!$G$127,0)</f>
        <v>0</v>
      </c>
      <c r="AX141" s="89">
        <f>+IF(AX$2='Inputs  Base0'!$J$194,'Inputs  Base0'!$G$127,0)</f>
        <v>0</v>
      </c>
      <c r="AY141" s="89">
        <f>+IF(AY$2='Inputs  Base0'!$J$194,'Inputs  Base0'!$G$127,0)</f>
        <v>0</v>
      </c>
      <c r="AZ141" s="89">
        <f>+IF(AZ$2='Inputs  Base0'!$J$194,'Inputs  Base0'!$G$127,0)</f>
        <v>0</v>
      </c>
      <c r="BA141" s="89">
        <f>+IF(BA$2='Inputs  Base0'!$J$194,'Inputs  Base0'!$G$127,0)</f>
        <v>0</v>
      </c>
      <c r="BB141" s="89">
        <f>+IF(BB$2='Inputs  Base0'!$J$194,'Inputs  Base0'!$G$127,0)</f>
        <v>0</v>
      </c>
      <c r="BC141" s="89">
        <f>+IF(BC$2='Inputs  Base0'!$J$194,'Inputs  Base0'!$G$127,0)</f>
        <v>0</v>
      </c>
      <c r="BD141" s="89">
        <f>+IF(BD$2='Inputs  Base0'!$J$194,'Inputs  Base0'!$G$127,0)</f>
        <v>0</v>
      </c>
      <c r="BE141" s="89">
        <f>+IF(BE$2='Inputs  Base0'!$J$194,'Inputs  Base0'!$G$127,0)</f>
        <v>0</v>
      </c>
      <c r="BF141" s="89">
        <f>+IF(BF$2='Inputs  Base0'!$J$194,'Inputs  Base0'!$G$127,0)</f>
        <v>0</v>
      </c>
      <c r="BG141" s="89">
        <f>+IF(BG$2='Inputs  Base0'!$J$194,'Inputs  Base0'!$G$127,0)</f>
        <v>0</v>
      </c>
      <c r="BH141" s="89">
        <f>+IF(BH$2='Inputs  Base0'!$J$194,'Inputs  Base0'!$G$127,0)</f>
        <v>0</v>
      </c>
      <c r="BI141" s="89">
        <f>+IF(BI$2='Inputs  Base0'!$J$194,'Inputs  Base0'!$G$127,0)</f>
        <v>0</v>
      </c>
      <c r="BJ141" s="89">
        <f>+IF(BJ$2='Inputs  Base0'!$J$194,'Inputs  Base0'!$G$127,0)</f>
        <v>0</v>
      </c>
      <c r="BK141" s="89">
        <f>+IF(BK$2='Inputs  Base0'!$J$194,'Inputs  Base0'!$G$127,0)</f>
        <v>0</v>
      </c>
      <c r="BL141" s="89">
        <f>+IF(BL$2='Inputs  Base0'!$J$194,'Inputs  Base0'!$G$127,0)</f>
        <v>0</v>
      </c>
      <c r="BM141" s="89">
        <f>+IF(BM$2='Inputs  Base0'!$J$194,'Inputs  Base0'!$G$127,0)</f>
        <v>0</v>
      </c>
      <c r="BN141" s="89">
        <f>+IF(BN$2='Inputs  Base0'!$J$194,'Inputs  Base0'!$G$127,0)</f>
        <v>0</v>
      </c>
      <c r="BO141" s="89">
        <f>+IF(BO$2='Inputs  Base0'!$J$194,'Inputs  Base0'!$G$127,0)</f>
        <v>0</v>
      </c>
      <c r="BP141" s="89">
        <f>+IF(BP$2='Inputs  Base0'!$J$194,'Inputs  Base0'!$G$127,0)</f>
        <v>0</v>
      </c>
      <c r="BQ141" s="89">
        <f>+IF(BQ$2='Inputs  Base0'!$J$194,'Inputs  Base0'!$G$127,0)</f>
        <v>0</v>
      </c>
      <c r="BR141" s="89">
        <f>+IF(BR$2='Inputs  Base0'!$J$194,'Inputs  Base0'!$G$127,0)</f>
        <v>0</v>
      </c>
      <c r="BS141" s="89">
        <f>+IF(BS$2='Inputs  Base0'!$J$194,'Inputs  Base0'!$G$127,0)</f>
        <v>0</v>
      </c>
      <c r="BT141" s="89">
        <f>+IF(BT$2='Inputs  Base0'!$J$194,'Inputs  Base0'!$G$127,0)</f>
        <v>0</v>
      </c>
      <c r="BU141" s="89">
        <f>+IF(BU$2='Inputs  Base0'!$J$194,'Inputs  Base0'!$G$127,0)</f>
        <v>0</v>
      </c>
      <c r="BV141" s="89">
        <f>+IF(BV$2='Inputs  Base0'!$J$194,'Inputs  Base0'!$G$127,0)</f>
        <v>0</v>
      </c>
      <c r="BW141" s="89">
        <f>+IF(BW$2='Inputs  Base0'!$J$194,'Inputs  Base0'!$G$127,0)</f>
        <v>0</v>
      </c>
      <c r="BX141" s="89">
        <f>+IF(BX$2='Inputs  Base0'!$J$194,'Inputs  Base0'!$G$127,0)</f>
        <v>0</v>
      </c>
      <c r="BY141" s="89">
        <f>+IF(BY$2='Inputs  Base0'!$J$194,'Inputs  Base0'!$G$127,0)</f>
        <v>0</v>
      </c>
      <c r="BZ141" s="89">
        <f>+IF(BZ$2='Inputs  Base0'!$J$194,'Inputs  Base0'!$G$127,0)</f>
        <v>0</v>
      </c>
      <c r="CA141" s="89">
        <f>+IF(CA$2='Inputs  Base0'!$J$194,'Inputs  Base0'!$G$127,0)</f>
        <v>0</v>
      </c>
      <c r="CB141" s="89">
        <f>+IF(CB$2='Inputs  Base0'!$J$194,'Inputs  Base0'!$G$127,0)</f>
        <v>0</v>
      </c>
      <c r="CC141" s="89">
        <f>+IF(CC$2='Inputs  Base0'!$J$194,'Inputs  Base0'!$G$127,0)</f>
        <v>0</v>
      </c>
      <c r="CD141" s="89">
        <f>+IF(CD$2='Inputs  Base0'!$J$194,'Inputs  Base0'!$G$127,0)</f>
        <v>0</v>
      </c>
      <c r="CE141" s="89">
        <f>+IF(CE$2='Inputs  Base0'!$J$194,'Inputs  Base0'!$G$127,0)</f>
        <v>0</v>
      </c>
      <c r="CF141" s="89">
        <f>+IF(CF$2='Inputs  Base0'!$J$194,'Inputs  Base0'!$G$127,0)</f>
        <v>0</v>
      </c>
      <c r="CG141" s="89">
        <f>+IF(CG$2='Inputs  Base0'!$J$194,'Inputs  Base0'!$G$127,0)</f>
        <v>0</v>
      </c>
      <c r="CH141" s="89">
        <f>+IF(CH$2='Inputs  Base0'!$J$194,'Inputs  Base0'!$G$127,0)</f>
        <v>0</v>
      </c>
      <c r="CI141" s="89">
        <f>+IF(CI$2='Inputs  Base0'!$J$194,'Inputs  Base0'!$G$127,0)</f>
        <v>0</v>
      </c>
      <c r="CJ141" s="89">
        <f>+IF(CJ$2='Inputs  Base0'!$J$194,'Inputs  Base0'!$G$127,0)</f>
        <v>0</v>
      </c>
      <c r="CK141" s="89">
        <f>+IF(CK$2='Inputs  Base0'!$J$194,'Inputs  Base0'!$G$127,0)</f>
        <v>0</v>
      </c>
      <c r="CL141" s="89">
        <f>+IF(CL$2='Inputs  Base0'!$J$194,'Inputs  Base0'!$G$127,0)</f>
        <v>0</v>
      </c>
      <c r="CM141" s="89">
        <f>+IF(CM$2='Inputs  Base0'!$J$194,'Inputs  Base0'!$G$127,0)</f>
        <v>0</v>
      </c>
      <c r="CN141" s="89">
        <f>+IF(CN$2='Inputs  Base0'!$J$194,'Inputs  Base0'!$G$127,0)</f>
        <v>0</v>
      </c>
      <c r="CO141" s="89">
        <f>+IF(CO$2='Inputs  Base0'!$J$194,'Inputs  Base0'!$G$127,0)</f>
        <v>0</v>
      </c>
      <c r="CP141" s="89">
        <f>+IF(CP$2='Inputs  Base0'!$J$194,'Inputs  Base0'!$G$127,0)</f>
        <v>0</v>
      </c>
      <c r="CQ141" s="89">
        <f>+IF(CQ$2='Inputs  Base0'!$J$194,'Inputs  Base0'!$G$127,0)</f>
        <v>0</v>
      </c>
      <c r="CR141" s="89">
        <f>+IF(CR$2='Inputs  Base0'!$J$194,'Inputs  Base0'!$G$127,0)</f>
        <v>0</v>
      </c>
      <c r="CS141" s="89">
        <f>+IF(CS$2='Inputs  Base0'!$J$194,'Inputs  Base0'!$G$127,0)</f>
        <v>0</v>
      </c>
      <c r="CT141" s="89">
        <f>+IF(CT$2='Inputs  Base0'!$J$194,'Inputs  Base0'!$G$127,0)</f>
        <v>0</v>
      </c>
      <c r="CU141" s="89">
        <f>+IF(CU$2='Inputs  Base0'!$J$194,'Inputs  Base0'!$G$127,0)</f>
        <v>0</v>
      </c>
      <c r="CV141" s="89">
        <f>+IF(CV$2='Inputs  Base0'!$J$194,'Inputs  Base0'!$G$127,0)</f>
        <v>0</v>
      </c>
      <c r="CW141" s="89">
        <f>+IF(CW$2='Inputs  Base0'!$J$194,'Inputs  Base0'!$G$127,0)</f>
        <v>0</v>
      </c>
      <c r="CX141" s="89">
        <f>+IF(CX$2='Inputs  Base0'!$J$194,'Inputs  Base0'!$G$127,0)</f>
        <v>0</v>
      </c>
      <c r="CY141" s="89">
        <f>+IF(CY$2='Inputs  Base0'!$J$194,'Inputs  Base0'!$G$127,0)</f>
        <v>0</v>
      </c>
      <c r="CZ141" s="89">
        <f>+IF(CZ$2='Inputs  Base0'!$J$194,'Inputs  Base0'!$G$127,0)</f>
        <v>0</v>
      </c>
      <c r="DA141" s="89">
        <f>+IF(DA$2='Inputs  Base0'!$J$194,'Inputs  Base0'!$G$127,0)</f>
        <v>0</v>
      </c>
      <c r="DB141" s="89">
        <f>+IF(DB$2='Inputs  Base0'!$J$194,'Inputs  Base0'!$G$127,0)</f>
        <v>0</v>
      </c>
      <c r="DC141" s="89">
        <f>+IF(DC$2='Inputs  Base0'!$J$194,'Inputs  Base0'!$G$127,0)</f>
        <v>0</v>
      </c>
      <c r="DD141" s="89">
        <f>+IF(DD$2='Inputs  Base0'!$J$194,'Inputs  Base0'!$G$127,0)</f>
        <v>0</v>
      </c>
      <c r="DE141" s="89">
        <f>+IF(DE$2='Inputs  Base0'!$J$194,'Inputs  Base0'!$G$127,0)</f>
        <v>0</v>
      </c>
      <c r="DF141" s="89">
        <f>+IF(DF$2='Inputs  Base0'!$J$194,'Inputs  Base0'!$G$127,0)</f>
        <v>0</v>
      </c>
      <c r="DG141" s="89">
        <f>+IF(DG$2='Inputs  Base0'!$J$194,'Inputs  Base0'!$G$127,0)</f>
        <v>0</v>
      </c>
      <c r="DH141" s="89">
        <f>+IF(DH$2='Inputs  Base0'!$J$194,'Inputs  Base0'!$G$127,0)</f>
        <v>0</v>
      </c>
      <c r="DI141" s="89">
        <f>+IF(DI$2='Inputs  Base0'!$J$194,'Inputs  Base0'!$G$127,0)</f>
        <v>0</v>
      </c>
      <c r="DJ141" s="89">
        <f>+IF(DJ$2='Inputs  Base0'!$J$194,'Inputs  Base0'!$G$127,0)</f>
        <v>0</v>
      </c>
      <c r="DK141" s="89">
        <f>+IF(DK$2='Inputs  Base0'!$J$194,'Inputs  Base0'!$G$127,0)</f>
        <v>0</v>
      </c>
      <c r="DL141" s="89">
        <f>+IF(DL$2='Inputs  Base0'!$J$194,'Inputs  Base0'!$G$127,0)</f>
        <v>0</v>
      </c>
      <c r="DM141" s="89">
        <f>+IF(DM$2='Inputs  Base0'!$J$194,'Inputs  Base0'!$G$127,0)</f>
        <v>0</v>
      </c>
      <c r="DN141" s="89">
        <f>+IF(DN$2='Inputs  Base0'!$J$194,'Inputs  Base0'!$G$127,0)</f>
        <v>0</v>
      </c>
      <c r="DO141" s="89">
        <f>+IF(DO$2='Inputs  Base0'!$J$194,'Inputs  Base0'!$G$127,0)</f>
        <v>0</v>
      </c>
      <c r="DP141" s="89">
        <f>+IF(DP$2='Inputs  Base0'!$J$194,'Inputs  Base0'!$G$127,0)</f>
        <v>0</v>
      </c>
    </row>
    <row r="142" spans="1:120" s="189" customFormat="1" ht="14.25" hidden="1" outlineLevel="2">
      <c r="B142" s="190" t="str">
        <f>CONCATENATE('Inputs  Base0'!$A$365,'Inputs  Base0'!$B$127)</f>
        <v>m2 entregados - Cocheras PLAN CANJE</v>
      </c>
      <c r="C142" s="88">
        <f t="shared" si="46"/>
        <v>0</v>
      </c>
      <c r="D142" s="191"/>
      <c r="E142" s="191"/>
      <c r="F142" s="191"/>
      <c r="G142" s="191"/>
      <c r="H142" s="191"/>
      <c r="I142" s="191"/>
      <c r="J142" s="191"/>
      <c r="K142" s="191"/>
      <c r="L142" s="191"/>
      <c r="M142" s="191"/>
      <c r="N142" s="191"/>
      <c r="O142" s="191"/>
      <c r="P142" s="191"/>
      <c r="Q142" s="191"/>
      <c r="R142" s="191"/>
      <c r="S142" s="191"/>
      <c r="T142" s="191"/>
      <c r="U142" s="191"/>
      <c r="V142" s="191"/>
      <c r="W142" s="191"/>
      <c r="X142" s="191"/>
      <c r="Y142" s="191"/>
      <c r="Z142" s="191"/>
      <c r="AA142" s="191"/>
      <c r="AB142" s="191"/>
      <c r="AC142" s="89">
        <f>+IF(AC$2='Inputs  Base0'!$J$194,'Inputs  Base0'!$H$127,0)</f>
        <v>0</v>
      </c>
      <c r="AD142" s="89">
        <f>+IF(AD$2='Inputs  Base0'!$J$194,'Inputs  Base0'!$H$127,0)</f>
        <v>0</v>
      </c>
      <c r="AE142" s="89">
        <f>+IF(AE$2='Inputs  Base0'!$J$194,'Inputs  Base0'!$H$127,0)</f>
        <v>0</v>
      </c>
      <c r="AF142" s="89">
        <f>+IF(AF$2='Inputs  Base0'!$J$194,'Inputs  Base0'!$H$127,0)</f>
        <v>0</v>
      </c>
      <c r="AG142" s="89">
        <f>+IF(AG$2='Inputs  Base0'!$J$194,'Inputs  Base0'!$H$127,0)</f>
        <v>0</v>
      </c>
      <c r="AH142" s="89">
        <f>+IF(AH$2='Inputs  Base0'!$J$194,'Inputs  Base0'!$H$127,0)</f>
        <v>0</v>
      </c>
      <c r="AI142" s="89">
        <f>+IF(AI$2='Inputs  Base0'!$J$194,'Inputs  Base0'!$H$127,0)</f>
        <v>0</v>
      </c>
      <c r="AJ142" s="89">
        <f>+IF(AJ$2='Inputs  Base0'!$J$194,'Inputs  Base0'!$H$127,0)</f>
        <v>0</v>
      </c>
      <c r="AK142" s="89">
        <f>+IF(AK$2='Inputs  Base0'!$J$194,'Inputs  Base0'!$H$127,0)</f>
        <v>0</v>
      </c>
      <c r="AL142" s="89">
        <f>+IF(AL$2='Inputs  Base0'!$J$194,'Inputs  Base0'!$H$127,0)</f>
        <v>0</v>
      </c>
      <c r="AM142" s="89">
        <f>+IF(AM$2='Inputs  Base0'!$J$194,'Inputs  Base0'!$H$127,0)</f>
        <v>0</v>
      </c>
      <c r="AN142" s="89">
        <f>+IF(AN$2='Inputs  Base0'!$J$194,'Inputs  Base0'!$H$127,0)</f>
        <v>0</v>
      </c>
      <c r="AO142" s="89">
        <f>+IF(AO$2='Inputs  Base0'!$J$194,'Inputs  Base0'!$H$127,0)</f>
        <v>0</v>
      </c>
      <c r="AP142" s="89">
        <f>+IF(AP$2='Inputs  Base0'!$J$194,'Inputs  Base0'!$H$127,0)</f>
        <v>0</v>
      </c>
      <c r="AQ142" s="89">
        <f>+IF(AQ$2='Inputs  Base0'!$J$194,'Inputs  Base0'!$H$127,0)</f>
        <v>0</v>
      </c>
      <c r="AR142" s="89">
        <f>+IF(AR$2='Inputs  Base0'!$J$194,'Inputs  Base0'!$H$127,0)</f>
        <v>0</v>
      </c>
      <c r="AS142" s="89">
        <f>+IF(AS$2='Inputs  Base0'!$J$194,'Inputs  Base0'!$H$127,0)</f>
        <v>0</v>
      </c>
      <c r="AT142" s="89">
        <f>+IF(AT$2='Inputs  Base0'!$J$194,'Inputs  Base0'!$H$127,0)</f>
        <v>0</v>
      </c>
      <c r="AU142" s="89">
        <f>+IF(AU$2='Inputs  Base0'!$J$194,'Inputs  Base0'!$H$127,0)</f>
        <v>0</v>
      </c>
      <c r="AV142" s="89">
        <f>+IF(AV$2='Inputs  Base0'!$J$194,'Inputs  Base0'!$H$127,0)</f>
        <v>0</v>
      </c>
      <c r="AW142" s="89">
        <f>+IF(AW$2='Inputs  Base0'!$J$194,'Inputs  Base0'!$H$127,0)</f>
        <v>0</v>
      </c>
      <c r="AX142" s="89">
        <f>+IF(AX$2='Inputs  Base0'!$J$194,'Inputs  Base0'!$H$127,0)</f>
        <v>0</v>
      </c>
      <c r="AY142" s="89">
        <f>+IF(AY$2='Inputs  Base0'!$J$194,'Inputs  Base0'!$H$127,0)</f>
        <v>0</v>
      </c>
      <c r="AZ142" s="89">
        <f>+IF(AZ$2='Inputs  Base0'!$J$194,'Inputs  Base0'!$H$127,0)</f>
        <v>0</v>
      </c>
      <c r="BA142" s="89">
        <f>+IF(BA$2='Inputs  Base0'!$J$194,'Inputs  Base0'!$H$127,0)</f>
        <v>0</v>
      </c>
      <c r="BB142" s="89">
        <f>+IF(BB$2='Inputs  Base0'!$J$194,'Inputs  Base0'!$H$127,0)</f>
        <v>0</v>
      </c>
      <c r="BC142" s="89">
        <f>+IF(BC$2='Inputs  Base0'!$J$194,'Inputs  Base0'!$H$127,0)</f>
        <v>0</v>
      </c>
      <c r="BD142" s="89">
        <f>+IF(BD$2='Inputs  Base0'!$J$194,'Inputs  Base0'!$H$127,0)</f>
        <v>0</v>
      </c>
      <c r="BE142" s="89">
        <f>+IF(BE$2='Inputs  Base0'!$J$194,'Inputs  Base0'!$H$127,0)</f>
        <v>0</v>
      </c>
      <c r="BF142" s="89">
        <f>+IF(BF$2='Inputs  Base0'!$J$194,'Inputs  Base0'!$H$127,0)</f>
        <v>0</v>
      </c>
      <c r="BG142" s="89">
        <f>+IF(BG$2='Inputs  Base0'!$J$194,'Inputs  Base0'!$H$127,0)</f>
        <v>0</v>
      </c>
      <c r="BH142" s="89">
        <f>+IF(BH$2='Inputs  Base0'!$J$194,'Inputs  Base0'!$H$127,0)</f>
        <v>0</v>
      </c>
      <c r="BI142" s="89">
        <f>+IF(BI$2='Inputs  Base0'!$J$194,'Inputs  Base0'!$H$127,0)</f>
        <v>0</v>
      </c>
      <c r="BJ142" s="89">
        <f>+IF(BJ$2='Inputs  Base0'!$J$194,'Inputs  Base0'!$H$127,0)</f>
        <v>0</v>
      </c>
      <c r="BK142" s="89">
        <f>+IF(BK$2='Inputs  Base0'!$J$194,'Inputs  Base0'!$H$127,0)</f>
        <v>0</v>
      </c>
      <c r="BL142" s="89">
        <f>+IF(BL$2='Inputs  Base0'!$J$194,'Inputs  Base0'!$H$127,0)</f>
        <v>0</v>
      </c>
      <c r="BM142" s="89">
        <f>+IF(BM$2='Inputs  Base0'!$J$194,'Inputs  Base0'!$H$127,0)</f>
        <v>0</v>
      </c>
      <c r="BN142" s="89">
        <f>+IF(BN$2='Inputs  Base0'!$J$194,'Inputs  Base0'!$H$127,0)</f>
        <v>0</v>
      </c>
      <c r="BO142" s="89">
        <f>+IF(BO$2='Inputs  Base0'!$J$194,'Inputs  Base0'!$H$127,0)</f>
        <v>0</v>
      </c>
      <c r="BP142" s="89">
        <f>+IF(BP$2='Inputs  Base0'!$J$194,'Inputs  Base0'!$H$127,0)</f>
        <v>0</v>
      </c>
      <c r="BQ142" s="89">
        <f>+IF(BQ$2='Inputs  Base0'!$J$194,'Inputs  Base0'!$H$127,0)</f>
        <v>0</v>
      </c>
      <c r="BR142" s="89">
        <f>+IF(BR$2='Inputs  Base0'!$J$194,'Inputs  Base0'!$H$127,0)</f>
        <v>0</v>
      </c>
      <c r="BS142" s="89">
        <f>+IF(BS$2='Inputs  Base0'!$J$194,'Inputs  Base0'!$H$127,0)</f>
        <v>0</v>
      </c>
      <c r="BT142" s="89">
        <f>+IF(BT$2='Inputs  Base0'!$J$194,'Inputs  Base0'!$H$127,0)</f>
        <v>0</v>
      </c>
      <c r="BU142" s="89">
        <f>+IF(BU$2='Inputs  Base0'!$J$194,'Inputs  Base0'!$H$127,0)</f>
        <v>0</v>
      </c>
      <c r="BV142" s="89">
        <f>+IF(BV$2='Inputs  Base0'!$J$194,'Inputs  Base0'!$H$127,0)</f>
        <v>0</v>
      </c>
      <c r="BW142" s="89">
        <f>+IF(BW$2='Inputs  Base0'!$J$194,'Inputs  Base0'!$H$127,0)</f>
        <v>0</v>
      </c>
      <c r="BX142" s="89">
        <f>+IF(BX$2='Inputs  Base0'!$J$194,'Inputs  Base0'!$H$127,0)</f>
        <v>0</v>
      </c>
      <c r="BY142" s="89">
        <f>+IF(BY$2='Inputs  Base0'!$J$194,'Inputs  Base0'!$H$127,0)</f>
        <v>0</v>
      </c>
      <c r="BZ142" s="89">
        <f>+IF(BZ$2='Inputs  Base0'!$J$194,'Inputs  Base0'!$H$127,0)</f>
        <v>0</v>
      </c>
      <c r="CA142" s="89">
        <f>+IF(CA$2='Inputs  Base0'!$J$194,'Inputs  Base0'!$H$127,0)</f>
        <v>0</v>
      </c>
      <c r="CB142" s="89">
        <f>+IF(CB$2='Inputs  Base0'!$J$194,'Inputs  Base0'!$H$127,0)</f>
        <v>0</v>
      </c>
      <c r="CC142" s="89">
        <f>+IF(CC$2='Inputs  Base0'!$J$194,'Inputs  Base0'!$H$127,0)</f>
        <v>0</v>
      </c>
      <c r="CD142" s="89">
        <f>+IF(CD$2='Inputs  Base0'!$J$194,'Inputs  Base0'!$H$127,0)</f>
        <v>0</v>
      </c>
      <c r="CE142" s="89">
        <f>+IF(CE$2='Inputs  Base0'!$J$194,'Inputs  Base0'!$H$127,0)</f>
        <v>0</v>
      </c>
      <c r="CF142" s="89">
        <f>+IF(CF$2='Inputs  Base0'!$J$194,'Inputs  Base0'!$H$127,0)</f>
        <v>0</v>
      </c>
      <c r="CG142" s="89">
        <f>+IF(CG$2='Inputs  Base0'!$J$194,'Inputs  Base0'!$H$127,0)</f>
        <v>0</v>
      </c>
      <c r="CH142" s="89">
        <f>+IF(CH$2='Inputs  Base0'!$J$194,'Inputs  Base0'!$H$127,0)</f>
        <v>0</v>
      </c>
      <c r="CI142" s="89">
        <f>+IF(CI$2='Inputs  Base0'!$J$194,'Inputs  Base0'!$H$127,0)</f>
        <v>0</v>
      </c>
      <c r="CJ142" s="89">
        <f>+IF(CJ$2='Inputs  Base0'!$J$194,'Inputs  Base0'!$H$127,0)</f>
        <v>0</v>
      </c>
      <c r="CK142" s="89">
        <f>+IF(CK$2='Inputs  Base0'!$J$194,'Inputs  Base0'!$H$127,0)</f>
        <v>0</v>
      </c>
      <c r="CL142" s="89">
        <f>+IF(CL$2='Inputs  Base0'!$J$194,'Inputs  Base0'!$H$127,0)</f>
        <v>0</v>
      </c>
      <c r="CM142" s="89">
        <f>+IF(CM$2='Inputs  Base0'!$J$194,'Inputs  Base0'!$H$127,0)</f>
        <v>0</v>
      </c>
      <c r="CN142" s="89">
        <f>+IF(CN$2='Inputs  Base0'!$J$194,'Inputs  Base0'!$H$127,0)</f>
        <v>0</v>
      </c>
      <c r="CO142" s="89">
        <f>+IF(CO$2='Inputs  Base0'!$J$194,'Inputs  Base0'!$H$127,0)</f>
        <v>0</v>
      </c>
      <c r="CP142" s="89">
        <f>+IF(CP$2='Inputs  Base0'!$J$194,'Inputs  Base0'!$H$127,0)</f>
        <v>0</v>
      </c>
      <c r="CQ142" s="89">
        <f>+IF(CQ$2='Inputs  Base0'!$J$194,'Inputs  Base0'!$H$127,0)</f>
        <v>0</v>
      </c>
      <c r="CR142" s="89">
        <f>+IF(CR$2='Inputs  Base0'!$J$194,'Inputs  Base0'!$H$127,0)</f>
        <v>0</v>
      </c>
      <c r="CS142" s="89">
        <f>+IF(CS$2='Inputs  Base0'!$J$194,'Inputs  Base0'!$H$127,0)</f>
        <v>0</v>
      </c>
      <c r="CT142" s="89">
        <f>+IF(CT$2='Inputs  Base0'!$J$194,'Inputs  Base0'!$H$127,0)</f>
        <v>0</v>
      </c>
      <c r="CU142" s="89">
        <f>+IF(CU$2='Inputs  Base0'!$J$194,'Inputs  Base0'!$H$127,0)</f>
        <v>0</v>
      </c>
      <c r="CV142" s="89">
        <f>+IF(CV$2='Inputs  Base0'!$J$194,'Inputs  Base0'!$H$127,0)</f>
        <v>0</v>
      </c>
      <c r="CW142" s="89">
        <f>+IF(CW$2='Inputs  Base0'!$J$194,'Inputs  Base0'!$H$127,0)</f>
        <v>0</v>
      </c>
      <c r="CX142" s="89">
        <f>+IF(CX$2='Inputs  Base0'!$J$194,'Inputs  Base0'!$H$127,0)</f>
        <v>0</v>
      </c>
      <c r="CY142" s="89">
        <f>+IF(CY$2='Inputs  Base0'!$J$194,'Inputs  Base0'!$H$127,0)</f>
        <v>0</v>
      </c>
      <c r="CZ142" s="89">
        <f>+IF(CZ$2='Inputs  Base0'!$J$194,'Inputs  Base0'!$H$127,0)</f>
        <v>0</v>
      </c>
      <c r="DA142" s="89">
        <f>+IF(DA$2='Inputs  Base0'!$J$194,'Inputs  Base0'!$H$127,0)</f>
        <v>0</v>
      </c>
      <c r="DB142" s="89">
        <f>+IF(DB$2='Inputs  Base0'!$J$194,'Inputs  Base0'!$H$127,0)</f>
        <v>0</v>
      </c>
      <c r="DC142" s="89">
        <f>+IF(DC$2='Inputs  Base0'!$J$194,'Inputs  Base0'!$H$127,0)</f>
        <v>0</v>
      </c>
      <c r="DD142" s="89">
        <f>+IF(DD$2='Inputs  Base0'!$J$194,'Inputs  Base0'!$H$127,0)</f>
        <v>0</v>
      </c>
      <c r="DE142" s="89">
        <f>+IF(DE$2='Inputs  Base0'!$J$194,'Inputs  Base0'!$H$127,0)</f>
        <v>0</v>
      </c>
      <c r="DF142" s="89">
        <f>+IF(DF$2='Inputs  Base0'!$J$194,'Inputs  Base0'!$H$127,0)</f>
        <v>0</v>
      </c>
      <c r="DG142" s="89">
        <f>+IF(DG$2='Inputs  Base0'!$J$194,'Inputs  Base0'!$H$127,0)</f>
        <v>0</v>
      </c>
      <c r="DH142" s="89">
        <f>+IF(DH$2='Inputs  Base0'!$J$194,'Inputs  Base0'!$H$127,0)</f>
        <v>0</v>
      </c>
      <c r="DI142" s="89">
        <f>+IF(DI$2='Inputs  Base0'!$J$194,'Inputs  Base0'!$H$127,0)</f>
        <v>0</v>
      </c>
      <c r="DJ142" s="89">
        <f>+IF(DJ$2='Inputs  Base0'!$J$194,'Inputs  Base0'!$H$127,0)</f>
        <v>0</v>
      </c>
      <c r="DK142" s="89">
        <f>+IF(DK$2='Inputs  Base0'!$J$194,'Inputs  Base0'!$H$127,0)</f>
        <v>0</v>
      </c>
      <c r="DL142" s="89">
        <f>+IF(DL$2='Inputs  Base0'!$J$194,'Inputs  Base0'!$H$127,0)</f>
        <v>0</v>
      </c>
      <c r="DM142" s="89">
        <f>+IF(DM$2='Inputs  Base0'!$J$194,'Inputs  Base0'!$H$127,0)</f>
        <v>0</v>
      </c>
      <c r="DN142" s="89">
        <f>+IF(DN$2='Inputs  Base0'!$J$194,'Inputs  Base0'!$H$127,0)</f>
        <v>0</v>
      </c>
      <c r="DO142" s="89">
        <f>+IF(DO$2='Inputs  Base0'!$J$194,'Inputs  Base0'!$H$127,0)</f>
        <v>0</v>
      </c>
      <c r="DP142" s="89">
        <f>+IF(DP$2='Inputs  Base0'!$J$194,'Inputs  Base0'!$H$127,0)</f>
        <v>0</v>
      </c>
    </row>
    <row r="143" spans="1:120" s="189" customFormat="1" ht="14.25" hidden="1" outlineLevel="1">
      <c r="B143" s="190" t="str">
        <f>CONCATENATE('Inputs  Base0'!$A$366,'Inputs  Base0'!$B$127)</f>
        <v>posesión $ - Cocheras PLAN CANJE</v>
      </c>
      <c r="C143" s="88">
        <f t="shared" si="46"/>
        <v>0</v>
      </c>
      <c r="D143" s="191"/>
      <c r="E143" s="191"/>
      <c r="F143" s="191"/>
      <c r="G143" s="191"/>
      <c r="H143" s="191"/>
      <c r="I143" s="191"/>
      <c r="J143" s="191"/>
      <c r="K143" s="191"/>
      <c r="L143" s="191"/>
      <c r="M143" s="191"/>
      <c r="N143" s="191"/>
      <c r="O143" s="191"/>
      <c r="P143" s="191"/>
      <c r="Q143" s="191"/>
      <c r="R143" s="191"/>
      <c r="S143" s="191"/>
      <c r="T143" s="191"/>
      <c r="U143" s="191"/>
      <c r="V143" s="191"/>
      <c r="W143" s="191"/>
      <c r="X143" s="191"/>
      <c r="Y143" s="191"/>
      <c r="Z143" s="191"/>
      <c r="AA143" s="191"/>
      <c r="AB143" s="191"/>
      <c r="AC143" s="89"/>
      <c r="AD143" s="89"/>
      <c r="AE143" s="89"/>
      <c r="AF143" s="89"/>
      <c r="AG143" s="89"/>
      <c r="AH143" s="89"/>
      <c r="AI143" s="89"/>
      <c r="AJ143" s="89"/>
      <c r="AK143" s="89"/>
      <c r="AL143" s="89"/>
      <c r="AM143" s="89"/>
      <c r="AN143" s="89"/>
      <c r="AO143" s="89"/>
      <c r="AP143" s="89"/>
      <c r="AQ143" s="89"/>
      <c r="AR143" s="89"/>
      <c r="AS143" s="89"/>
      <c r="AT143" s="89"/>
      <c r="AU143" s="89"/>
      <c r="AV143" s="89"/>
      <c r="AW143" s="89"/>
      <c r="AX143" s="89"/>
      <c r="AY143" s="89"/>
      <c r="AZ143" s="89"/>
      <c r="BA143" s="89"/>
      <c r="BB143" s="89"/>
      <c r="BC143" s="89"/>
      <c r="BD143" s="89"/>
      <c r="BE143" s="89"/>
      <c r="BF143" s="89"/>
      <c r="BG143" s="89"/>
      <c r="BH143" s="89"/>
      <c r="BI143" s="89"/>
      <c r="BJ143" s="89"/>
      <c r="BK143" s="89"/>
      <c r="BL143" s="89"/>
      <c r="BM143" s="89"/>
      <c r="BN143" s="89"/>
      <c r="BO143" s="89"/>
      <c r="BP143" s="89"/>
      <c r="BQ143" s="89"/>
      <c r="BR143" s="89"/>
      <c r="BS143" s="89"/>
      <c r="BT143" s="89"/>
      <c r="BU143" s="89"/>
      <c r="BV143" s="89"/>
      <c r="BW143" s="89"/>
      <c r="BX143" s="89"/>
      <c r="BY143" s="89"/>
      <c r="BZ143" s="89"/>
      <c r="CA143" s="89"/>
      <c r="CB143" s="89"/>
      <c r="CC143" s="89"/>
      <c r="CD143" s="89"/>
      <c r="CE143" s="89"/>
      <c r="CF143" s="89"/>
      <c r="CG143" s="89"/>
      <c r="CH143" s="89"/>
      <c r="CI143" s="89"/>
      <c r="CJ143" s="89"/>
      <c r="CK143" s="89"/>
      <c r="CL143" s="89"/>
      <c r="CM143" s="89"/>
      <c r="CN143" s="89"/>
      <c r="CO143" s="89"/>
      <c r="CP143" s="89"/>
      <c r="CQ143" s="89"/>
      <c r="CR143" s="89"/>
      <c r="CS143" s="89"/>
      <c r="CT143" s="89"/>
      <c r="CU143" s="89"/>
      <c r="CV143" s="89"/>
      <c r="CW143" s="89"/>
      <c r="CX143" s="89"/>
      <c r="CY143" s="89"/>
      <c r="CZ143" s="89"/>
      <c r="DA143" s="89"/>
      <c r="DB143" s="89"/>
      <c r="DC143" s="89"/>
      <c r="DD143" s="89"/>
      <c r="DE143" s="89"/>
      <c r="DF143" s="89"/>
      <c r="DG143" s="89"/>
      <c r="DH143" s="89"/>
      <c r="DI143" s="89"/>
      <c r="DJ143" s="89"/>
      <c r="DK143" s="89"/>
      <c r="DL143" s="89"/>
      <c r="DM143" s="89"/>
      <c r="DN143" s="89"/>
      <c r="DO143" s="89"/>
      <c r="DP143" s="89"/>
    </row>
    <row r="144" spans="1:120" s="189" customFormat="1" ht="14.25" hidden="1" outlineLevel="1">
      <c r="B144" s="262" t="str">
        <f>CONCATENATE('Inputs  Base0'!$A$367,'Inputs  Base0'!$B$127)</f>
        <v>financiamiento hipotecario $ - Cocheras PLAN CANJE</v>
      </c>
      <c r="C144" s="263">
        <f t="shared" si="46"/>
        <v>0</v>
      </c>
      <c r="D144" s="264"/>
      <c r="E144" s="264"/>
      <c r="F144" s="264"/>
      <c r="G144" s="264"/>
      <c r="H144" s="264"/>
      <c r="I144" s="264"/>
      <c r="J144" s="264"/>
      <c r="K144" s="264"/>
      <c r="L144" s="264"/>
      <c r="M144" s="264"/>
      <c r="N144" s="264"/>
      <c r="O144" s="264"/>
      <c r="P144" s="264"/>
      <c r="Q144" s="264"/>
      <c r="R144" s="264"/>
      <c r="S144" s="264"/>
      <c r="T144" s="264"/>
      <c r="U144" s="264"/>
      <c r="V144" s="264"/>
      <c r="W144" s="264"/>
      <c r="X144" s="264"/>
      <c r="Y144" s="264"/>
      <c r="Z144" s="264"/>
      <c r="AA144" s="264"/>
      <c r="AB144" s="264"/>
      <c r="AC144" s="265"/>
      <c r="AD144" s="265"/>
      <c r="AE144" s="265"/>
      <c r="AF144" s="265"/>
      <c r="AG144" s="265"/>
      <c r="AH144" s="265"/>
      <c r="AI144" s="265"/>
      <c r="AJ144" s="265"/>
      <c r="AK144" s="265"/>
      <c r="AL144" s="265"/>
      <c r="AM144" s="265"/>
      <c r="AN144" s="265"/>
      <c r="AO144" s="265"/>
      <c r="AP144" s="265"/>
      <c r="AQ144" s="265"/>
      <c r="AR144" s="265"/>
      <c r="AS144" s="265"/>
      <c r="AT144" s="265"/>
      <c r="AU144" s="265"/>
      <c r="AV144" s="265"/>
      <c r="AW144" s="265"/>
      <c r="AX144" s="265"/>
      <c r="AY144" s="265"/>
      <c r="AZ144" s="265"/>
      <c r="BA144" s="265"/>
      <c r="BB144" s="265"/>
      <c r="BC144" s="265"/>
      <c r="BD144" s="265"/>
      <c r="BE144" s="265"/>
      <c r="BF144" s="265"/>
      <c r="BG144" s="265"/>
      <c r="BH144" s="265"/>
      <c r="BI144" s="265"/>
      <c r="BJ144" s="265"/>
      <c r="BK144" s="265"/>
      <c r="BL144" s="265"/>
      <c r="BM144" s="265"/>
      <c r="BN144" s="265"/>
      <c r="BO144" s="265"/>
      <c r="BP144" s="265"/>
      <c r="BQ144" s="265"/>
      <c r="BR144" s="265"/>
      <c r="BS144" s="265"/>
      <c r="BT144" s="265"/>
      <c r="BU144" s="265"/>
      <c r="BV144" s="265"/>
      <c r="BW144" s="265"/>
      <c r="BX144" s="265"/>
      <c r="BY144" s="265"/>
      <c r="BZ144" s="265"/>
      <c r="CA144" s="265"/>
      <c r="CB144" s="265"/>
      <c r="CC144" s="265"/>
      <c r="CD144" s="265"/>
      <c r="CE144" s="265"/>
      <c r="CF144" s="265"/>
      <c r="CG144" s="265"/>
      <c r="CH144" s="265"/>
      <c r="CI144" s="265"/>
      <c r="CJ144" s="265"/>
      <c r="CK144" s="265"/>
      <c r="CL144" s="265"/>
      <c r="CM144" s="265"/>
      <c r="CN144" s="265"/>
      <c r="CO144" s="265"/>
      <c r="CP144" s="265"/>
      <c r="CQ144" s="265"/>
      <c r="CR144" s="265"/>
      <c r="CS144" s="265"/>
      <c r="CT144" s="265"/>
      <c r="CU144" s="265"/>
      <c r="CV144" s="265"/>
      <c r="CW144" s="265"/>
      <c r="CX144" s="265"/>
      <c r="CY144" s="265"/>
      <c r="CZ144" s="265"/>
      <c r="DA144" s="265"/>
      <c r="DB144" s="265"/>
      <c r="DC144" s="265"/>
      <c r="DD144" s="265"/>
      <c r="DE144" s="265"/>
      <c r="DF144" s="265"/>
      <c r="DG144" s="265"/>
      <c r="DH144" s="265"/>
      <c r="DI144" s="265"/>
      <c r="DJ144" s="265"/>
      <c r="DK144" s="265"/>
      <c r="DL144" s="265"/>
      <c r="DM144" s="265"/>
      <c r="DN144" s="265"/>
      <c r="DO144" s="265"/>
      <c r="DP144" s="265"/>
    </row>
    <row r="145" spans="1:120" s="189" customFormat="1" ht="14.25" collapsed="1">
      <c r="B145" s="190" t="str">
        <f>CONCATENATE('Inputs  Base0'!$A$368,'Inputs  Base0'!$B$127)</f>
        <v>Ingreso Total - Cocheras PLAN CANJE</v>
      </c>
      <c r="C145" s="88">
        <f t="shared" si="46"/>
        <v>0</v>
      </c>
      <c r="D145" s="191"/>
      <c r="E145" s="191"/>
      <c r="F145" s="191"/>
      <c r="G145" s="191"/>
      <c r="H145" s="191"/>
      <c r="I145" s="191"/>
      <c r="J145" s="191"/>
      <c r="K145" s="191"/>
      <c r="L145" s="191"/>
      <c r="M145" s="191"/>
      <c r="N145" s="191"/>
      <c r="O145" s="191"/>
      <c r="P145" s="191"/>
      <c r="Q145" s="191"/>
      <c r="R145" s="191"/>
      <c r="S145" s="191"/>
      <c r="T145" s="191"/>
      <c r="U145" s="191"/>
      <c r="V145" s="191"/>
      <c r="W145" s="191"/>
      <c r="X145" s="191"/>
      <c r="Y145" s="191"/>
      <c r="Z145" s="191"/>
      <c r="AA145" s="191"/>
      <c r="AB145" s="191"/>
      <c r="AC145" s="87">
        <f>+AC139+AC140+AC143+AC144</f>
        <v>0</v>
      </c>
      <c r="AD145" s="87">
        <f t="shared" ref="AD145:CO145" si="49">+AD139+AD140+AD143+AD144</f>
        <v>0</v>
      </c>
      <c r="AE145" s="87">
        <f t="shared" si="49"/>
        <v>0</v>
      </c>
      <c r="AF145" s="87">
        <f t="shared" si="49"/>
        <v>0</v>
      </c>
      <c r="AG145" s="87">
        <f t="shared" si="49"/>
        <v>0</v>
      </c>
      <c r="AH145" s="87">
        <f t="shared" si="49"/>
        <v>0</v>
      </c>
      <c r="AI145" s="87">
        <f t="shared" si="49"/>
        <v>0</v>
      </c>
      <c r="AJ145" s="87">
        <f t="shared" si="49"/>
        <v>0</v>
      </c>
      <c r="AK145" s="87">
        <f t="shared" si="49"/>
        <v>0</v>
      </c>
      <c r="AL145" s="87">
        <f t="shared" si="49"/>
        <v>0</v>
      </c>
      <c r="AM145" s="87">
        <f t="shared" si="49"/>
        <v>0</v>
      </c>
      <c r="AN145" s="87">
        <f t="shared" si="49"/>
        <v>0</v>
      </c>
      <c r="AO145" s="87">
        <f t="shared" si="49"/>
        <v>0</v>
      </c>
      <c r="AP145" s="87">
        <f t="shared" si="49"/>
        <v>0</v>
      </c>
      <c r="AQ145" s="87">
        <f t="shared" si="49"/>
        <v>0</v>
      </c>
      <c r="AR145" s="87">
        <f t="shared" si="49"/>
        <v>0</v>
      </c>
      <c r="AS145" s="87">
        <f t="shared" si="49"/>
        <v>0</v>
      </c>
      <c r="AT145" s="87">
        <f t="shared" si="49"/>
        <v>0</v>
      </c>
      <c r="AU145" s="87">
        <f t="shared" si="49"/>
        <v>0</v>
      </c>
      <c r="AV145" s="87">
        <f t="shared" si="49"/>
        <v>0</v>
      </c>
      <c r="AW145" s="87">
        <f t="shared" si="49"/>
        <v>0</v>
      </c>
      <c r="AX145" s="87">
        <f t="shared" si="49"/>
        <v>0</v>
      </c>
      <c r="AY145" s="87">
        <f t="shared" si="49"/>
        <v>0</v>
      </c>
      <c r="AZ145" s="87">
        <f t="shared" si="49"/>
        <v>0</v>
      </c>
      <c r="BA145" s="87">
        <f t="shared" si="49"/>
        <v>0</v>
      </c>
      <c r="BB145" s="87">
        <f t="shared" si="49"/>
        <v>0</v>
      </c>
      <c r="BC145" s="87">
        <f t="shared" si="49"/>
        <v>0</v>
      </c>
      <c r="BD145" s="87">
        <f t="shared" si="49"/>
        <v>0</v>
      </c>
      <c r="BE145" s="87">
        <f t="shared" si="49"/>
        <v>0</v>
      </c>
      <c r="BF145" s="87">
        <f t="shared" si="49"/>
        <v>0</v>
      </c>
      <c r="BG145" s="87">
        <f t="shared" si="49"/>
        <v>0</v>
      </c>
      <c r="BH145" s="87">
        <f t="shared" si="49"/>
        <v>0</v>
      </c>
      <c r="BI145" s="87">
        <f t="shared" si="49"/>
        <v>0</v>
      </c>
      <c r="BJ145" s="87">
        <f t="shared" si="49"/>
        <v>0</v>
      </c>
      <c r="BK145" s="87">
        <f t="shared" si="49"/>
        <v>0</v>
      </c>
      <c r="BL145" s="87">
        <f t="shared" si="49"/>
        <v>0</v>
      </c>
      <c r="BM145" s="87">
        <f t="shared" si="49"/>
        <v>0</v>
      </c>
      <c r="BN145" s="87">
        <f t="shared" si="49"/>
        <v>0</v>
      </c>
      <c r="BO145" s="87">
        <f t="shared" si="49"/>
        <v>0</v>
      </c>
      <c r="BP145" s="87">
        <f t="shared" si="49"/>
        <v>0</v>
      </c>
      <c r="BQ145" s="87">
        <f t="shared" si="49"/>
        <v>0</v>
      </c>
      <c r="BR145" s="87">
        <f t="shared" si="49"/>
        <v>0</v>
      </c>
      <c r="BS145" s="87">
        <f t="shared" si="49"/>
        <v>0</v>
      </c>
      <c r="BT145" s="87">
        <f t="shared" si="49"/>
        <v>0</v>
      </c>
      <c r="BU145" s="87">
        <f t="shared" si="49"/>
        <v>0</v>
      </c>
      <c r="BV145" s="87">
        <f t="shared" si="49"/>
        <v>0</v>
      </c>
      <c r="BW145" s="87">
        <f t="shared" si="49"/>
        <v>0</v>
      </c>
      <c r="BX145" s="87">
        <f t="shared" si="49"/>
        <v>0</v>
      </c>
      <c r="BY145" s="87">
        <f t="shared" si="49"/>
        <v>0</v>
      </c>
      <c r="BZ145" s="87">
        <f t="shared" si="49"/>
        <v>0</v>
      </c>
      <c r="CA145" s="87">
        <f t="shared" si="49"/>
        <v>0</v>
      </c>
      <c r="CB145" s="87">
        <f t="shared" si="49"/>
        <v>0</v>
      </c>
      <c r="CC145" s="87">
        <f t="shared" si="49"/>
        <v>0</v>
      </c>
      <c r="CD145" s="87">
        <f t="shared" si="49"/>
        <v>0</v>
      </c>
      <c r="CE145" s="87">
        <f t="shared" si="49"/>
        <v>0</v>
      </c>
      <c r="CF145" s="87">
        <f t="shared" si="49"/>
        <v>0</v>
      </c>
      <c r="CG145" s="87">
        <f t="shared" si="49"/>
        <v>0</v>
      </c>
      <c r="CH145" s="87">
        <f t="shared" si="49"/>
        <v>0</v>
      </c>
      <c r="CI145" s="87">
        <f t="shared" si="49"/>
        <v>0</v>
      </c>
      <c r="CJ145" s="87">
        <f t="shared" si="49"/>
        <v>0</v>
      </c>
      <c r="CK145" s="87">
        <f t="shared" si="49"/>
        <v>0</v>
      </c>
      <c r="CL145" s="87">
        <f t="shared" si="49"/>
        <v>0</v>
      </c>
      <c r="CM145" s="87">
        <f t="shared" si="49"/>
        <v>0</v>
      </c>
      <c r="CN145" s="87">
        <f t="shared" si="49"/>
        <v>0</v>
      </c>
      <c r="CO145" s="87">
        <f t="shared" si="49"/>
        <v>0</v>
      </c>
      <c r="CP145" s="87">
        <f t="shared" ref="CP145:DP145" si="50">+CP139+CP140+CP143+CP144</f>
        <v>0</v>
      </c>
      <c r="CQ145" s="87">
        <f t="shared" si="50"/>
        <v>0</v>
      </c>
      <c r="CR145" s="87">
        <f t="shared" si="50"/>
        <v>0</v>
      </c>
      <c r="CS145" s="87">
        <f t="shared" si="50"/>
        <v>0</v>
      </c>
      <c r="CT145" s="87">
        <f t="shared" si="50"/>
        <v>0</v>
      </c>
      <c r="CU145" s="87">
        <f t="shared" si="50"/>
        <v>0</v>
      </c>
      <c r="CV145" s="87">
        <f t="shared" si="50"/>
        <v>0</v>
      </c>
      <c r="CW145" s="87">
        <f t="shared" si="50"/>
        <v>0</v>
      </c>
      <c r="CX145" s="87">
        <f t="shared" si="50"/>
        <v>0</v>
      </c>
      <c r="CY145" s="87">
        <f t="shared" si="50"/>
        <v>0</v>
      </c>
      <c r="CZ145" s="87">
        <f t="shared" si="50"/>
        <v>0</v>
      </c>
      <c r="DA145" s="87">
        <f t="shared" si="50"/>
        <v>0</v>
      </c>
      <c r="DB145" s="87">
        <f t="shared" si="50"/>
        <v>0</v>
      </c>
      <c r="DC145" s="87">
        <f t="shared" si="50"/>
        <v>0</v>
      </c>
      <c r="DD145" s="87">
        <f t="shared" si="50"/>
        <v>0</v>
      </c>
      <c r="DE145" s="87">
        <f t="shared" si="50"/>
        <v>0</v>
      </c>
      <c r="DF145" s="87">
        <f t="shared" si="50"/>
        <v>0</v>
      </c>
      <c r="DG145" s="87">
        <f t="shared" si="50"/>
        <v>0</v>
      </c>
      <c r="DH145" s="87">
        <f t="shared" si="50"/>
        <v>0</v>
      </c>
      <c r="DI145" s="87">
        <f t="shared" si="50"/>
        <v>0</v>
      </c>
      <c r="DJ145" s="87">
        <f t="shared" si="50"/>
        <v>0</v>
      </c>
      <c r="DK145" s="87">
        <f t="shared" si="50"/>
        <v>0</v>
      </c>
      <c r="DL145" s="87">
        <f t="shared" si="50"/>
        <v>0</v>
      </c>
      <c r="DM145" s="87">
        <f t="shared" si="50"/>
        <v>0</v>
      </c>
      <c r="DN145" s="87">
        <f t="shared" si="50"/>
        <v>0</v>
      </c>
      <c r="DO145" s="87">
        <f t="shared" si="50"/>
        <v>0</v>
      </c>
      <c r="DP145" s="87">
        <f t="shared" si="50"/>
        <v>0</v>
      </c>
    </row>
    <row r="146" spans="1:120" s="44" customFormat="1">
      <c r="C146" s="276"/>
      <c r="D146" s="277"/>
      <c r="E146" s="277"/>
      <c r="F146" s="277"/>
      <c r="G146" s="277"/>
      <c r="H146" s="277"/>
      <c r="I146" s="277"/>
      <c r="J146" s="277"/>
      <c r="K146" s="277"/>
      <c r="L146" s="277"/>
      <c r="M146" s="277"/>
      <c r="N146" s="277"/>
      <c r="O146" s="277"/>
      <c r="P146" s="277"/>
      <c r="Q146" s="277"/>
      <c r="R146" s="277"/>
      <c r="S146" s="277"/>
      <c r="T146" s="277"/>
      <c r="U146" s="277"/>
      <c r="V146" s="277"/>
      <c r="W146" s="277"/>
      <c r="X146" s="277"/>
      <c r="Y146" s="277"/>
      <c r="Z146" s="277"/>
      <c r="AA146" s="277"/>
      <c r="AB146" s="277"/>
      <c r="AC146" s="89"/>
      <c r="AD146" s="89"/>
      <c r="AE146" s="89"/>
      <c r="AF146" s="89"/>
      <c r="AG146" s="89"/>
      <c r="AH146" s="89"/>
      <c r="AI146" s="89"/>
      <c r="AJ146" s="89"/>
      <c r="AK146" s="89"/>
      <c r="AL146" s="89"/>
      <c r="AM146" s="89"/>
      <c r="AN146" s="89"/>
      <c r="AO146" s="89"/>
      <c r="AP146" s="89"/>
      <c r="AQ146" s="89"/>
      <c r="AR146" s="89"/>
      <c r="AS146" s="89"/>
      <c r="AT146" s="89"/>
      <c r="AU146" s="89"/>
      <c r="AV146" s="89"/>
      <c r="AW146" s="89"/>
      <c r="AX146" s="89"/>
      <c r="AY146" s="89"/>
      <c r="AZ146" s="89"/>
      <c r="BA146" s="89"/>
      <c r="BB146" s="89"/>
      <c r="BC146" s="89"/>
      <c r="BD146" s="89"/>
      <c r="BE146" s="89"/>
      <c r="BF146" s="89"/>
      <c r="BG146" s="89"/>
      <c r="BH146" s="89"/>
      <c r="BI146" s="89"/>
      <c r="BJ146" s="89"/>
      <c r="BK146" s="89"/>
      <c r="BL146" s="89"/>
      <c r="BM146" s="89"/>
      <c r="BN146" s="89"/>
      <c r="BO146" s="89"/>
      <c r="BP146" s="89"/>
      <c r="BQ146" s="89"/>
      <c r="BR146" s="89"/>
      <c r="BS146" s="89"/>
      <c r="BT146" s="89"/>
      <c r="BU146" s="89"/>
      <c r="BV146" s="89"/>
      <c r="BW146" s="89"/>
      <c r="BX146" s="89"/>
      <c r="BY146" s="89"/>
      <c r="BZ146" s="89"/>
      <c r="CA146" s="89"/>
      <c r="CB146" s="89"/>
      <c r="CC146" s="89"/>
      <c r="CD146" s="89"/>
      <c r="CE146" s="89"/>
      <c r="CF146" s="89"/>
      <c r="CG146" s="89"/>
      <c r="CH146" s="89"/>
      <c r="CI146" s="89"/>
      <c r="CJ146" s="89"/>
      <c r="CK146" s="89"/>
      <c r="CL146" s="89"/>
      <c r="CM146" s="89"/>
      <c r="CN146" s="89"/>
      <c r="CO146" s="89"/>
      <c r="CP146" s="89"/>
      <c r="CQ146" s="89"/>
      <c r="CR146" s="89"/>
      <c r="CS146" s="89"/>
      <c r="CT146" s="89"/>
      <c r="CU146" s="89"/>
      <c r="CV146" s="89"/>
      <c r="CW146" s="89"/>
      <c r="CX146" s="89"/>
      <c r="CY146" s="89"/>
      <c r="CZ146" s="89"/>
      <c r="DA146" s="89"/>
      <c r="DB146" s="89"/>
      <c r="DC146" s="89"/>
      <c r="DD146" s="89"/>
      <c r="DE146" s="89"/>
      <c r="DF146" s="89"/>
      <c r="DG146" s="89"/>
      <c r="DH146" s="89"/>
      <c r="DI146" s="89"/>
      <c r="DJ146" s="89"/>
      <c r="DK146" s="89"/>
      <c r="DL146" s="89"/>
      <c r="DM146" s="89"/>
      <c r="DN146" s="89"/>
      <c r="DO146" s="89"/>
      <c r="DP146" s="89"/>
    </row>
    <row r="147" spans="1:120" s="189" customFormat="1" ht="14.25" hidden="1" outlineLevel="2">
      <c r="A147" s="196"/>
      <c r="B147" s="190" t="str">
        <f>CONCATENATE('Inputs  Base0'!$A$359,'Inputs  Base0'!$B$128)</f>
        <v>ventas teóricas $ - Cocheras POST ENTREGA</v>
      </c>
      <c r="C147" s="88">
        <f t="shared" ref="C147" si="51">SUM(AC147:DZ147)</f>
        <v>0</v>
      </c>
      <c r="D147" s="191"/>
      <c r="E147" s="191"/>
      <c r="F147" s="191"/>
      <c r="G147" s="191"/>
      <c r="H147" s="191"/>
      <c r="I147" s="191"/>
      <c r="J147" s="191"/>
      <c r="K147" s="191"/>
      <c r="L147" s="191"/>
      <c r="M147" s="191"/>
      <c r="N147" s="191"/>
      <c r="O147" s="191"/>
      <c r="P147" s="191"/>
      <c r="Q147" s="191"/>
      <c r="R147" s="191"/>
      <c r="S147" s="191"/>
      <c r="T147" s="191"/>
      <c r="U147" s="191"/>
      <c r="V147" s="191"/>
      <c r="W147" s="191"/>
      <c r="X147" s="191"/>
      <c r="Y147" s="191"/>
      <c r="Z147" s="191"/>
      <c r="AA147" s="191"/>
      <c r="AB147" s="191"/>
      <c r="AC147" s="89">
        <f>('Inputs  Base0'!$E$128*(1+AC$369))*('Inputs  Base0'!$D$18*'Inputs  Base0'!$I$194)*'Inputs  Base0'!C$212</f>
        <v>0</v>
      </c>
      <c r="AD147" s="89">
        <f>('Inputs  Base0'!$E$128*(1+AD$369))*('Inputs  Base0'!$D$18*'Inputs  Base0'!$I$194)*'Inputs  Base0'!D$212</f>
        <v>0</v>
      </c>
      <c r="AE147" s="89">
        <f>('Inputs  Base0'!$E$128*(1+AE$369))*('Inputs  Base0'!$D$18*'Inputs  Base0'!$I$194)*'Inputs  Base0'!E$212</f>
        <v>0</v>
      </c>
      <c r="AF147" s="89">
        <f>('Inputs  Base0'!$E$128*(1+AF$369))*('Inputs  Base0'!$D$18*'Inputs  Base0'!$I$194)*'Inputs  Base0'!F$212</f>
        <v>0</v>
      </c>
      <c r="AG147" s="89">
        <f>('Inputs  Base0'!$E$128*(1+AG$369))*('Inputs  Base0'!$D$18*'Inputs  Base0'!$I$194)*'Inputs  Base0'!G$212</f>
        <v>0</v>
      </c>
      <c r="AH147" s="89">
        <f>('Inputs  Base0'!$E$128*(1+AH$369))*('Inputs  Base0'!$D$18*'Inputs  Base0'!$I$194)*'Inputs  Base0'!H$212</f>
        <v>0</v>
      </c>
      <c r="AI147" s="89">
        <f>('Inputs  Base0'!$E$128*(1+AI$369))*('Inputs  Base0'!$D$18*'Inputs  Base0'!$I$194)*'Inputs  Base0'!I$212</f>
        <v>0</v>
      </c>
      <c r="AJ147" s="89">
        <f>('Inputs  Base0'!$E$128*(1+AJ$369))*('Inputs  Base0'!$D$18*'Inputs  Base0'!$I$194)*'Inputs  Base0'!J$212</f>
        <v>0</v>
      </c>
      <c r="AK147" s="89">
        <f>('Inputs  Base0'!$E$128*(1+AK$369))*('Inputs  Base0'!$D$18*'Inputs  Base0'!$I$194)*'Inputs  Base0'!K$212</f>
        <v>0</v>
      </c>
      <c r="AL147" s="89">
        <f>('Inputs  Base0'!$E$128*(1+AL$369))*('Inputs  Base0'!$D$18*'Inputs  Base0'!$I$194)*'Inputs  Base0'!L$212</f>
        <v>0</v>
      </c>
      <c r="AM147" s="89">
        <f>('Inputs  Base0'!$E$128*(1+AM$369))*('Inputs  Base0'!$D$18*'Inputs  Base0'!$I$194)*'Inputs  Base0'!M$212</f>
        <v>0</v>
      </c>
      <c r="AN147" s="89">
        <f>('Inputs  Base0'!$E$128*(1+AN$369))*('Inputs  Base0'!$D$18*'Inputs  Base0'!$I$194)*'Inputs  Base0'!N$212</f>
        <v>0</v>
      </c>
      <c r="AO147" s="89">
        <f>('Inputs  Base0'!$E$128*(1+AO$369))*('Inputs  Base0'!$D$18*'Inputs  Base0'!$I$194)*'Inputs  Base0'!O$212</f>
        <v>0</v>
      </c>
      <c r="AP147" s="89">
        <f>('Inputs  Base0'!$E$128*(1+AP$369))*('Inputs  Base0'!$D$18*'Inputs  Base0'!$I$194)*'Inputs  Base0'!P$212</f>
        <v>0</v>
      </c>
      <c r="AQ147" s="89">
        <f>('Inputs  Base0'!$E$128*(1+AQ$369))*('Inputs  Base0'!$D$18*'Inputs  Base0'!$I$194)*'Inputs  Base0'!Q$212</f>
        <v>0</v>
      </c>
      <c r="AR147" s="89">
        <f>('Inputs  Base0'!$E$128*(1+AR$369))*('Inputs  Base0'!$D$18*'Inputs  Base0'!$I$194)*'Inputs  Base0'!R$212</f>
        <v>0</v>
      </c>
      <c r="AS147" s="89">
        <f>('Inputs  Base0'!$E$128*(1+AS$369))*('Inputs  Base0'!$D$18*'Inputs  Base0'!$I$194)*'Inputs  Base0'!S$212</f>
        <v>0</v>
      </c>
      <c r="AT147" s="89">
        <f>('Inputs  Base0'!$E$128*(1+AT$369))*('Inputs  Base0'!$D$18*'Inputs  Base0'!$I$194)*'Inputs  Base0'!T$212</f>
        <v>0</v>
      </c>
      <c r="AU147" s="89">
        <f>('Inputs  Base0'!$E$128*(1+AU$369))*('Inputs  Base0'!$D$18*'Inputs  Base0'!$I$194)*'Inputs  Base0'!U$212</f>
        <v>0</v>
      </c>
      <c r="AV147" s="89">
        <f>('Inputs  Base0'!$E$128*(1+AV$369))*('Inputs  Base0'!$D$18*'Inputs  Base0'!$I$194)*'Inputs  Base0'!V$212</f>
        <v>0</v>
      </c>
      <c r="AW147" s="89">
        <f>('Inputs  Base0'!$E$128*(1+AW$369))*('Inputs  Base0'!$D$18*'Inputs  Base0'!$I$194)*'Inputs  Base0'!W$212</f>
        <v>0</v>
      </c>
      <c r="AX147" s="89">
        <f>('Inputs  Base0'!$E$128*(1+AX$369))*('Inputs  Base0'!$D$18*'Inputs  Base0'!$I$194)*'Inputs  Base0'!X$212</f>
        <v>0</v>
      </c>
      <c r="AY147" s="89">
        <f>('Inputs  Base0'!$E$128*(1+AY$369))*('Inputs  Base0'!$D$18*'Inputs  Base0'!$I$194)*'Inputs  Base0'!Y$212</f>
        <v>0</v>
      </c>
      <c r="AZ147" s="89">
        <f>('Inputs  Base0'!$E$128*(1+AZ$369))*('Inputs  Base0'!$D$18*'Inputs  Base0'!$I$194)*'Inputs  Base0'!Z$212</f>
        <v>0</v>
      </c>
      <c r="BA147" s="89">
        <f>('Inputs  Base0'!$E$128*(1+BA$369))*('Inputs  Base0'!$D$18*'Inputs  Base0'!$I$194)*'Inputs  Base0'!AA$212</f>
        <v>0</v>
      </c>
      <c r="BB147" s="89">
        <f>('Inputs  Base0'!$E$128*(1+BB$369))*('Inputs  Base0'!$D$18*'Inputs  Base0'!$I$194)*'Inputs  Base0'!AB$212</f>
        <v>0</v>
      </c>
      <c r="BC147" s="89">
        <f>('Inputs  Base0'!$E$128*(1+BC$369))*('Inputs  Base0'!$D$18*'Inputs  Base0'!$I$194)*'Inputs  Base0'!AC$212</f>
        <v>0</v>
      </c>
      <c r="BD147" s="89">
        <f>('Inputs  Base0'!$E$128*(1+BD$369))*('Inputs  Base0'!$D$18*'Inputs  Base0'!$I$194)*'Inputs  Base0'!AD$212</f>
        <v>0</v>
      </c>
      <c r="BE147" s="89">
        <f>('Inputs  Base0'!$E$128*(1+BE$369))*('Inputs  Base0'!$D$18*'Inputs  Base0'!$I$194)*'Inputs  Base0'!AE$212</f>
        <v>0</v>
      </c>
      <c r="BF147" s="89">
        <f>('Inputs  Base0'!$E$128*(1+BF$369))*('Inputs  Base0'!$D$18*'Inputs  Base0'!$I$194)*'Inputs  Base0'!AF$212</f>
        <v>0</v>
      </c>
      <c r="BG147" s="89">
        <f>('Inputs  Base0'!$E$128*(1+BG$369))*('Inputs  Base0'!$D$18*'Inputs  Base0'!$I$194)*'Inputs  Base0'!AG$212</f>
        <v>0</v>
      </c>
      <c r="BH147" s="89">
        <f>('Inputs  Base0'!$E$128*(1+BH$369))*('Inputs  Base0'!$D$18*'Inputs  Base0'!$I$194)*'Inputs  Base0'!AH$212</f>
        <v>0</v>
      </c>
      <c r="BI147" s="89">
        <f>('Inputs  Base0'!$E$128*(1+BI$369))*('Inputs  Base0'!$D$18*'Inputs  Base0'!$I$194)*'Inputs  Base0'!AI$212</f>
        <v>0</v>
      </c>
      <c r="BJ147" s="89">
        <f>('Inputs  Base0'!$E$128*(1+BJ$369))*('Inputs  Base0'!$D$18*'Inputs  Base0'!$I$194)*'Inputs  Base0'!AJ$212</f>
        <v>0</v>
      </c>
      <c r="BK147" s="89">
        <f>('Inputs  Base0'!$E$128*(1+BK$369))*('Inputs  Base0'!$D$18*'Inputs  Base0'!$I$194)*'Inputs  Base0'!AK$212</f>
        <v>0</v>
      </c>
      <c r="BL147" s="89">
        <f>('Inputs  Base0'!$E$128*(1+BL$369))*('Inputs  Base0'!$D$18*'Inputs  Base0'!$I$194)*'Inputs  Base0'!AL$212</f>
        <v>0</v>
      </c>
      <c r="BM147" s="89">
        <f>('Inputs  Base0'!$E$128*(1+BM$369))*('Inputs  Base0'!$D$18*'Inputs  Base0'!$I$194)*'Inputs  Base0'!AM$212</f>
        <v>0</v>
      </c>
      <c r="BN147" s="89">
        <f>('Inputs  Base0'!$E$128*(1+BN$369))*('Inputs  Base0'!$D$18*'Inputs  Base0'!$I$194)*'Inputs  Base0'!AN$212</f>
        <v>0</v>
      </c>
      <c r="BO147" s="89">
        <f>('Inputs  Base0'!$E$128*(1+BO$369))*('Inputs  Base0'!$D$18*'Inputs  Base0'!$I$194)*'Inputs  Base0'!AO$212</f>
        <v>0</v>
      </c>
      <c r="BP147" s="89">
        <f>('Inputs  Base0'!$E$128*(1+BP$369))*('Inputs  Base0'!$D$18*'Inputs  Base0'!$I$194)*'Inputs  Base0'!AP$212</f>
        <v>0</v>
      </c>
      <c r="BQ147" s="89">
        <f>('Inputs  Base0'!$E$128*(1+BQ$369))*('Inputs  Base0'!$D$18*'Inputs  Base0'!$I$194)*'Inputs  Base0'!AQ$212</f>
        <v>0</v>
      </c>
      <c r="BR147" s="89">
        <f>('Inputs  Base0'!$E$128*(1+BR$369))*('Inputs  Base0'!$D$18*'Inputs  Base0'!$I$194)*'Inputs  Base0'!AR$212</f>
        <v>0</v>
      </c>
      <c r="BS147" s="89">
        <f>('Inputs  Base0'!$E$128*(1+BS$369))*('Inputs  Base0'!$D$18*'Inputs  Base0'!$I$194)*'Inputs  Base0'!AS$212</f>
        <v>0</v>
      </c>
      <c r="BT147" s="89">
        <f>('Inputs  Base0'!$E$128*(1+BT$369))*('Inputs  Base0'!$D$18*'Inputs  Base0'!$I$194)*'Inputs  Base0'!AT$212</f>
        <v>0</v>
      </c>
      <c r="BU147" s="89">
        <f>('Inputs  Base0'!$E$128*(1+BU$369))*('Inputs  Base0'!$D$18*'Inputs  Base0'!$I$194)*'Inputs  Base0'!AU$212</f>
        <v>0</v>
      </c>
      <c r="BV147" s="89">
        <f>('Inputs  Base0'!$E$128*(1+BV$369))*('Inputs  Base0'!$D$18*'Inputs  Base0'!$I$194)*'Inputs  Base0'!AV$212</f>
        <v>0</v>
      </c>
      <c r="BW147" s="89">
        <f>('Inputs  Base0'!$E$128*(1+BW$369))*('Inputs  Base0'!$D$18*'Inputs  Base0'!$I$194)*'Inputs  Base0'!AW$212</f>
        <v>0</v>
      </c>
      <c r="BX147" s="89">
        <f>('Inputs  Base0'!$E$128*(1+BX$369))*('Inputs  Base0'!$D$18*'Inputs  Base0'!$I$194)*'Inputs  Base0'!AX$212</f>
        <v>0</v>
      </c>
      <c r="BY147" s="89">
        <f>('Inputs  Base0'!$E$128*(1+BY$369))*('Inputs  Base0'!$D$18*'Inputs  Base0'!$I$194)*'Inputs  Base0'!AY$212</f>
        <v>0</v>
      </c>
      <c r="BZ147" s="89">
        <f>('Inputs  Base0'!$E$128*(1+BZ$369))*('Inputs  Base0'!$D$18*'Inputs  Base0'!$I$194)*'Inputs  Base0'!AZ$212</f>
        <v>0</v>
      </c>
      <c r="CA147" s="89">
        <f>('Inputs  Base0'!$E$128*(1+CA$369))*('Inputs  Base0'!$D$18*'Inputs  Base0'!$I$194)*'Inputs  Base0'!BA$212</f>
        <v>0</v>
      </c>
      <c r="CB147" s="89">
        <f>('Inputs  Base0'!$E$128*(1+CB$369))*('Inputs  Base0'!$D$18*'Inputs  Base0'!$I$194)*'Inputs  Base0'!BB$212</f>
        <v>0</v>
      </c>
      <c r="CC147" s="89">
        <f>('Inputs  Base0'!$E$128*(1+CC$369))*('Inputs  Base0'!$D$18*'Inputs  Base0'!$I$194)*'Inputs  Base0'!BC$212</f>
        <v>0</v>
      </c>
      <c r="CD147" s="89">
        <f>('Inputs  Base0'!$E$128*(1+CD$369))*('Inputs  Base0'!$D$18*'Inputs  Base0'!$I$194)*'Inputs  Base0'!BD$212</f>
        <v>0</v>
      </c>
      <c r="CE147" s="89">
        <f>('Inputs  Base0'!$E$128*(1+CE$369))*('Inputs  Base0'!$D$18*'Inputs  Base0'!$I$194)*'Inputs  Base0'!BE$212</f>
        <v>0</v>
      </c>
      <c r="CF147" s="89">
        <f>('Inputs  Base0'!$E$128*(1+CF$369))*('Inputs  Base0'!$D$18*'Inputs  Base0'!$I$194)*'Inputs  Base0'!BF$212</f>
        <v>0</v>
      </c>
      <c r="CG147" s="89">
        <f>('Inputs  Base0'!$E$128*(1+CG$369))*('Inputs  Base0'!$D$18*'Inputs  Base0'!$I$194)*'Inputs  Base0'!BG$212</f>
        <v>0</v>
      </c>
      <c r="CH147" s="89">
        <f>('Inputs  Base0'!$E$128*(1+CH$369))*('Inputs  Base0'!$D$18*'Inputs  Base0'!$I$194)*'Inputs  Base0'!BH$212</f>
        <v>0</v>
      </c>
      <c r="CI147" s="89">
        <f>('Inputs  Base0'!$E$128*(1+CI$369))*('Inputs  Base0'!$D$18*'Inputs  Base0'!$I$194)*'Inputs  Base0'!BI$212</f>
        <v>0</v>
      </c>
      <c r="CJ147" s="89">
        <f>('Inputs  Base0'!$E$128*(1+CJ$369))*('Inputs  Base0'!$D$18*'Inputs  Base0'!$I$194)*'Inputs  Base0'!BJ$212</f>
        <v>0</v>
      </c>
      <c r="CK147" s="89">
        <f>('Inputs  Base0'!$E$128*(1+CK$369))*('Inputs  Base0'!$D$18*'Inputs  Base0'!$I$194)*'Inputs  Base0'!BK$212</f>
        <v>0</v>
      </c>
      <c r="CL147" s="89">
        <f>('Inputs  Base0'!$E$128*(1+CL$369))*('Inputs  Base0'!$D$18*'Inputs  Base0'!$I$194)*'Inputs  Base0'!BL$212</f>
        <v>0</v>
      </c>
      <c r="CM147" s="89">
        <f>('Inputs  Base0'!$E$128*(1+CM$369))*('Inputs  Base0'!$D$18*'Inputs  Base0'!$I$194)*'Inputs  Base0'!BM$212</f>
        <v>0</v>
      </c>
      <c r="CN147" s="89">
        <f>('Inputs  Base0'!$E$128*(1+CN$369))*('Inputs  Base0'!$D$18*'Inputs  Base0'!$I$194)*'Inputs  Base0'!BN$212</f>
        <v>0</v>
      </c>
      <c r="CO147" s="89">
        <f>('Inputs  Base0'!$E$128*(1+CO$369))*('Inputs  Base0'!$D$18*'Inputs  Base0'!$I$194)*'Inputs  Base0'!BO$212</f>
        <v>0</v>
      </c>
      <c r="CP147" s="89">
        <f>('Inputs  Base0'!$E$128*(1+CP$369))*('Inputs  Base0'!$D$18*'Inputs  Base0'!$I$194)*'Inputs  Base0'!BP$212</f>
        <v>0</v>
      </c>
      <c r="CQ147" s="89">
        <f>('Inputs  Base0'!$E$128*(1+CQ$369))*('Inputs  Base0'!$D$18*'Inputs  Base0'!$I$194)*'Inputs  Base0'!BQ$212</f>
        <v>0</v>
      </c>
      <c r="CR147" s="89">
        <f>('Inputs  Base0'!$E$128*(1+CR$369))*('Inputs  Base0'!$D$18*'Inputs  Base0'!$I$194)*'Inputs  Base0'!BR$212</f>
        <v>0</v>
      </c>
      <c r="CS147" s="89">
        <f>('Inputs  Base0'!$E$128*(1+CS$369))*('Inputs  Base0'!$D$18*'Inputs  Base0'!$I$194)*'Inputs  Base0'!BS$212</f>
        <v>0</v>
      </c>
      <c r="CT147" s="89">
        <f>('Inputs  Base0'!$E$128*(1+CT$369))*('Inputs  Base0'!$D$18*'Inputs  Base0'!$I$194)*'Inputs  Base0'!BT$212</f>
        <v>0</v>
      </c>
      <c r="CU147" s="89">
        <f>('Inputs  Base0'!$E$128*(1+CU$369))*('Inputs  Base0'!$D$18*'Inputs  Base0'!$I$194)*'Inputs  Base0'!BU$212</f>
        <v>0</v>
      </c>
      <c r="CV147" s="89">
        <f>('Inputs  Base0'!$E$128*(1+CV$369))*('Inputs  Base0'!$D$18*'Inputs  Base0'!$I$194)*'Inputs  Base0'!BV$212</f>
        <v>0</v>
      </c>
      <c r="CW147" s="89">
        <f>('Inputs  Base0'!$E$128*(1+CW$369))*('Inputs  Base0'!$D$18*'Inputs  Base0'!$I$194)*'Inputs  Base0'!BW$212</f>
        <v>0</v>
      </c>
      <c r="CX147" s="89">
        <f>('Inputs  Base0'!$E$128*(1+CX$369))*('Inputs  Base0'!$D$18*'Inputs  Base0'!$I$194)*'Inputs  Base0'!BX$212</f>
        <v>0</v>
      </c>
      <c r="CY147" s="89">
        <f>('Inputs  Base0'!$E$128*(1+CY$369))*('Inputs  Base0'!$D$18*'Inputs  Base0'!$I$194)*'Inputs  Base0'!BY$212</f>
        <v>0</v>
      </c>
      <c r="CZ147" s="89">
        <f>('Inputs  Base0'!$E$128*(1+CZ$369))*('Inputs  Base0'!$D$18*'Inputs  Base0'!$I$194)*'Inputs  Base0'!BZ$212</f>
        <v>0</v>
      </c>
      <c r="DA147" s="89">
        <f>('Inputs  Base0'!$E$128*(1+DA$369))*('Inputs  Base0'!$D$18*'Inputs  Base0'!$I$194)*'Inputs  Base0'!CA$212</f>
        <v>0</v>
      </c>
      <c r="DB147" s="89">
        <f>('Inputs  Base0'!$E$128*(1+DB$369))*('Inputs  Base0'!$D$18*'Inputs  Base0'!$I$194)*'Inputs  Base0'!CB$212</f>
        <v>0</v>
      </c>
      <c r="DC147" s="89">
        <f>('Inputs  Base0'!$E$128*(1+DC$369))*('Inputs  Base0'!$D$18*'Inputs  Base0'!$I$194)*'Inputs  Base0'!CC$212</f>
        <v>0</v>
      </c>
      <c r="DD147" s="89">
        <f>('Inputs  Base0'!$E$128*(1+DD$369))*('Inputs  Base0'!$D$18*'Inputs  Base0'!$I$194)*'Inputs  Base0'!CD$212</f>
        <v>0</v>
      </c>
      <c r="DE147" s="89">
        <f>('Inputs  Base0'!$E$128*(1+DE$369))*('Inputs  Base0'!$D$18*'Inputs  Base0'!$I$194)*'Inputs  Base0'!CE$212</f>
        <v>0</v>
      </c>
      <c r="DF147" s="89">
        <f>('Inputs  Base0'!$E$128*(1+DF$369))*('Inputs  Base0'!$D$18*'Inputs  Base0'!$I$194)*'Inputs  Base0'!CF$212</f>
        <v>0</v>
      </c>
      <c r="DG147" s="89">
        <f>('Inputs  Base0'!$E$128*(1+DG$369))*('Inputs  Base0'!$D$18*'Inputs  Base0'!$I$194)*'Inputs  Base0'!CG$212</f>
        <v>0</v>
      </c>
      <c r="DH147" s="89">
        <f>('Inputs  Base0'!$E$128*(1+DH$369))*('Inputs  Base0'!$D$18*'Inputs  Base0'!$I$194)*'Inputs  Base0'!CH$212</f>
        <v>0</v>
      </c>
      <c r="DI147" s="89">
        <f>('Inputs  Base0'!$E$128*(1+DI$369))*('Inputs  Base0'!$D$18*'Inputs  Base0'!$I$194)*'Inputs  Base0'!CI$212</f>
        <v>0</v>
      </c>
      <c r="DJ147" s="89">
        <f>('Inputs  Base0'!$E$128*(1+DJ$369))*('Inputs  Base0'!$D$18*'Inputs  Base0'!$I$194)*'Inputs  Base0'!CJ$212</f>
        <v>0</v>
      </c>
      <c r="DK147" s="89">
        <f>('Inputs  Base0'!$E$128*(1+DK$369))*('Inputs  Base0'!$D$18*'Inputs  Base0'!$I$194)*'Inputs  Base0'!CK$212</f>
        <v>0</v>
      </c>
      <c r="DL147" s="89">
        <f>('Inputs  Base0'!$E$128*(1+DL$369))*('Inputs  Base0'!$D$18*'Inputs  Base0'!$I$194)*'Inputs  Base0'!CL$212</f>
        <v>0</v>
      </c>
      <c r="DM147" s="89">
        <f>('Inputs  Base0'!$E$128*(1+DM$369))*('Inputs  Base0'!$D$18*'Inputs  Base0'!$I$194)*'Inputs  Base0'!CM$212</f>
        <v>0</v>
      </c>
      <c r="DN147" s="89">
        <f>('Inputs  Base0'!$E$128*(1+DN$369))*('Inputs  Base0'!$D$18*'Inputs  Base0'!$I$194)*'Inputs  Base0'!CN$212</f>
        <v>0</v>
      </c>
      <c r="DO147" s="89">
        <f>('Inputs  Base0'!$E$128*(1+DO$369))*('Inputs  Base0'!$D$18*'Inputs  Base0'!$I$194)*'Inputs  Base0'!CO$212</f>
        <v>0</v>
      </c>
      <c r="DP147" s="89">
        <f>('Inputs  Base0'!$E$128*(1+DP$369))*('Inputs  Base0'!$D$18*'Inputs  Base0'!$I$194)*'Inputs  Base0'!CP$212</f>
        <v>0</v>
      </c>
    </row>
    <row r="148" spans="1:120" s="189" customFormat="1" ht="14.25" hidden="1" outlineLevel="2">
      <c r="A148" s="196"/>
      <c r="B148" s="190"/>
      <c r="C148" s="88"/>
      <c r="D148" s="191"/>
      <c r="E148" s="191"/>
      <c r="F148" s="191"/>
      <c r="G148" s="191"/>
      <c r="H148" s="191"/>
      <c r="I148" s="191"/>
      <c r="J148" s="191"/>
      <c r="K148" s="191"/>
      <c r="L148" s="191"/>
      <c r="M148" s="191"/>
      <c r="N148" s="191"/>
      <c r="O148" s="191"/>
      <c r="P148" s="191"/>
      <c r="Q148" s="191"/>
      <c r="R148" s="191"/>
      <c r="S148" s="191"/>
      <c r="T148" s="191"/>
      <c r="U148" s="191"/>
      <c r="V148" s="191"/>
      <c r="W148" s="191"/>
      <c r="X148" s="191"/>
      <c r="Y148" s="191"/>
      <c r="Z148" s="191"/>
      <c r="AA148" s="191"/>
      <c r="AB148" s="191"/>
      <c r="AC148" s="89">
        <f>IF(AC149=0,0,AC147/AC149)</f>
        <v>0</v>
      </c>
      <c r="AD148" s="89">
        <f t="shared" ref="AD148:CO148" si="52">IF(AD149=0,0,AD147/AD149)</f>
        <v>0</v>
      </c>
      <c r="AE148" s="89">
        <f t="shared" si="52"/>
        <v>0</v>
      </c>
      <c r="AF148" s="89">
        <f t="shared" si="52"/>
        <v>0</v>
      </c>
      <c r="AG148" s="89">
        <f t="shared" si="52"/>
        <v>0</v>
      </c>
      <c r="AH148" s="89">
        <f t="shared" si="52"/>
        <v>0</v>
      </c>
      <c r="AI148" s="89">
        <f t="shared" si="52"/>
        <v>0</v>
      </c>
      <c r="AJ148" s="89">
        <f t="shared" si="52"/>
        <v>0</v>
      </c>
      <c r="AK148" s="89">
        <f t="shared" si="52"/>
        <v>0</v>
      </c>
      <c r="AL148" s="89">
        <f t="shared" si="52"/>
        <v>0</v>
      </c>
      <c r="AM148" s="89">
        <f t="shared" si="52"/>
        <v>0</v>
      </c>
      <c r="AN148" s="89">
        <f t="shared" si="52"/>
        <v>0</v>
      </c>
      <c r="AO148" s="89">
        <f t="shared" si="52"/>
        <v>0</v>
      </c>
      <c r="AP148" s="89">
        <f t="shared" si="52"/>
        <v>0</v>
      </c>
      <c r="AQ148" s="89">
        <f t="shared" si="52"/>
        <v>0</v>
      </c>
      <c r="AR148" s="89">
        <f t="shared" si="52"/>
        <v>0</v>
      </c>
      <c r="AS148" s="89">
        <f t="shared" si="52"/>
        <v>0</v>
      </c>
      <c r="AT148" s="89">
        <f t="shared" si="52"/>
        <v>0</v>
      </c>
      <c r="AU148" s="89">
        <f t="shared" si="52"/>
        <v>0</v>
      </c>
      <c r="AV148" s="89">
        <f t="shared" si="52"/>
        <v>0</v>
      </c>
      <c r="AW148" s="89">
        <f t="shared" si="52"/>
        <v>0</v>
      </c>
      <c r="AX148" s="89">
        <f t="shared" si="52"/>
        <v>0</v>
      </c>
      <c r="AY148" s="89">
        <f t="shared" si="52"/>
        <v>0</v>
      </c>
      <c r="AZ148" s="89">
        <f t="shared" si="52"/>
        <v>0</v>
      </c>
      <c r="BA148" s="89">
        <f t="shared" si="52"/>
        <v>0</v>
      </c>
      <c r="BB148" s="89">
        <f t="shared" si="52"/>
        <v>0</v>
      </c>
      <c r="BC148" s="89">
        <f t="shared" si="52"/>
        <v>0</v>
      </c>
      <c r="BD148" s="89">
        <f t="shared" si="52"/>
        <v>0</v>
      </c>
      <c r="BE148" s="89">
        <f t="shared" si="52"/>
        <v>0</v>
      </c>
      <c r="BF148" s="89">
        <f t="shared" si="52"/>
        <v>0</v>
      </c>
      <c r="BG148" s="89">
        <f t="shared" si="52"/>
        <v>0</v>
      </c>
      <c r="BH148" s="89">
        <f t="shared" si="52"/>
        <v>0</v>
      </c>
      <c r="BI148" s="89">
        <f t="shared" si="52"/>
        <v>0</v>
      </c>
      <c r="BJ148" s="89">
        <f t="shared" si="52"/>
        <v>0</v>
      </c>
      <c r="BK148" s="89">
        <f t="shared" si="52"/>
        <v>0</v>
      </c>
      <c r="BL148" s="89">
        <f t="shared" si="52"/>
        <v>0</v>
      </c>
      <c r="BM148" s="89">
        <f t="shared" si="52"/>
        <v>0</v>
      </c>
      <c r="BN148" s="89">
        <f t="shared" si="52"/>
        <v>0</v>
      </c>
      <c r="BO148" s="89">
        <f t="shared" si="52"/>
        <v>0</v>
      </c>
      <c r="BP148" s="89">
        <f t="shared" si="52"/>
        <v>0</v>
      </c>
      <c r="BQ148" s="89">
        <f t="shared" si="52"/>
        <v>0</v>
      </c>
      <c r="BR148" s="89">
        <f t="shared" si="52"/>
        <v>0</v>
      </c>
      <c r="BS148" s="89">
        <f t="shared" si="52"/>
        <v>0</v>
      </c>
      <c r="BT148" s="89">
        <f t="shared" si="52"/>
        <v>0</v>
      </c>
      <c r="BU148" s="89">
        <f t="shared" si="52"/>
        <v>0</v>
      </c>
      <c r="BV148" s="89">
        <f t="shared" si="52"/>
        <v>0</v>
      </c>
      <c r="BW148" s="89">
        <f t="shared" si="52"/>
        <v>0</v>
      </c>
      <c r="BX148" s="89">
        <f t="shared" si="52"/>
        <v>0</v>
      </c>
      <c r="BY148" s="89">
        <f t="shared" si="52"/>
        <v>0</v>
      </c>
      <c r="BZ148" s="89">
        <f t="shared" si="52"/>
        <v>0</v>
      </c>
      <c r="CA148" s="89">
        <f t="shared" si="52"/>
        <v>0</v>
      </c>
      <c r="CB148" s="89">
        <f t="shared" si="52"/>
        <v>0</v>
      </c>
      <c r="CC148" s="89">
        <f t="shared" si="52"/>
        <v>0</v>
      </c>
      <c r="CD148" s="89">
        <f t="shared" si="52"/>
        <v>0</v>
      </c>
      <c r="CE148" s="89">
        <f t="shared" si="52"/>
        <v>0</v>
      </c>
      <c r="CF148" s="89">
        <f t="shared" si="52"/>
        <v>0</v>
      </c>
      <c r="CG148" s="89">
        <f t="shared" si="52"/>
        <v>0</v>
      </c>
      <c r="CH148" s="89">
        <f t="shared" si="52"/>
        <v>0</v>
      </c>
      <c r="CI148" s="89">
        <f t="shared" si="52"/>
        <v>0</v>
      </c>
      <c r="CJ148" s="89">
        <f t="shared" si="52"/>
        <v>0</v>
      </c>
      <c r="CK148" s="89">
        <f t="shared" si="52"/>
        <v>0</v>
      </c>
      <c r="CL148" s="89">
        <f t="shared" si="52"/>
        <v>0</v>
      </c>
      <c r="CM148" s="89">
        <f t="shared" si="52"/>
        <v>0</v>
      </c>
      <c r="CN148" s="89">
        <f t="shared" si="52"/>
        <v>0</v>
      </c>
      <c r="CO148" s="89">
        <f t="shared" si="52"/>
        <v>0</v>
      </c>
      <c r="CP148" s="89">
        <f t="shared" ref="CP148:DP148" si="53">IF(CP149=0,0,CP147/CP149)</f>
        <v>0</v>
      </c>
      <c r="CQ148" s="89">
        <f t="shared" si="53"/>
        <v>0</v>
      </c>
      <c r="CR148" s="89">
        <f t="shared" si="53"/>
        <v>0</v>
      </c>
      <c r="CS148" s="89">
        <f t="shared" si="53"/>
        <v>0</v>
      </c>
      <c r="CT148" s="89">
        <f t="shared" si="53"/>
        <v>0</v>
      </c>
      <c r="CU148" s="89">
        <f t="shared" si="53"/>
        <v>0</v>
      </c>
      <c r="CV148" s="89">
        <f t="shared" si="53"/>
        <v>0</v>
      </c>
      <c r="CW148" s="89">
        <f t="shared" si="53"/>
        <v>0</v>
      </c>
      <c r="CX148" s="89">
        <f t="shared" si="53"/>
        <v>0</v>
      </c>
      <c r="CY148" s="89">
        <f t="shared" si="53"/>
        <v>0</v>
      </c>
      <c r="CZ148" s="89">
        <f t="shared" si="53"/>
        <v>0</v>
      </c>
      <c r="DA148" s="89">
        <f t="shared" si="53"/>
        <v>0</v>
      </c>
      <c r="DB148" s="89">
        <f t="shared" si="53"/>
        <v>0</v>
      </c>
      <c r="DC148" s="89">
        <f t="shared" si="53"/>
        <v>0</v>
      </c>
      <c r="DD148" s="89">
        <f t="shared" si="53"/>
        <v>0</v>
      </c>
      <c r="DE148" s="89">
        <f t="shared" si="53"/>
        <v>0</v>
      </c>
      <c r="DF148" s="89">
        <f t="shared" si="53"/>
        <v>0</v>
      </c>
      <c r="DG148" s="89">
        <f t="shared" si="53"/>
        <v>0</v>
      </c>
      <c r="DH148" s="89">
        <f t="shared" si="53"/>
        <v>0</v>
      </c>
      <c r="DI148" s="89">
        <f t="shared" si="53"/>
        <v>0</v>
      </c>
      <c r="DJ148" s="89">
        <f t="shared" si="53"/>
        <v>0</v>
      </c>
      <c r="DK148" s="89">
        <f t="shared" si="53"/>
        <v>0</v>
      </c>
      <c r="DL148" s="89">
        <f t="shared" si="53"/>
        <v>0</v>
      </c>
      <c r="DM148" s="89">
        <f t="shared" si="53"/>
        <v>0</v>
      </c>
      <c r="DN148" s="89">
        <f t="shared" si="53"/>
        <v>0</v>
      </c>
      <c r="DO148" s="89">
        <f t="shared" si="53"/>
        <v>0</v>
      </c>
      <c r="DP148" s="89">
        <f t="shared" si="53"/>
        <v>0</v>
      </c>
    </row>
    <row r="149" spans="1:120" s="189" customFormat="1" ht="14.25" hidden="1" outlineLevel="2">
      <c r="A149" s="212">
        <f>+C149-'Inputs  Base0'!$G$120</f>
        <v>0</v>
      </c>
      <c r="B149" s="190" t="str">
        <f>CONCATENATE('Inputs  Base0'!$A$360,'Inputs  Base0'!$B$128)</f>
        <v>unidades vendidas - Cocheras POST ENTREGA</v>
      </c>
      <c r="C149" s="88">
        <f t="shared" ref="C149:C153" si="54">SUM(AC149:DZ149)</f>
        <v>0</v>
      </c>
      <c r="D149" s="191"/>
      <c r="E149" s="191"/>
      <c r="F149" s="191"/>
      <c r="G149" s="191"/>
      <c r="H149" s="191"/>
      <c r="I149" s="191"/>
      <c r="J149" s="191"/>
      <c r="K149" s="191"/>
      <c r="L149" s="191"/>
      <c r="M149" s="191"/>
      <c r="N149" s="191"/>
      <c r="O149" s="191"/>
      <c r="P149" s="191"/>
      <c r="Q149" s="191"/>
      <c r="R149" s="191"/>
      <c r="S149" s="191"/>
      <c r="T149" s="191"/>
      <c r="U149" s="191"/>
      <c r="V149" s="191"/>
      <c r="W149" s="191"/>
      <c r="X149" s="191"/>
      <c r="Y149" s="191"/>
      <c r="Z149" s="191"/>
      <c r="AA149" s="191"/>
      <c r="AB149" s="191"/>
      <c r="AC149" s="89">
        <f>HLOOKUP(AC$3,'Inputs  Base0'!$C$210:$BJ$212,2)*'Inputs  Base0'!$G$128</f>
        <v>0</v>
      </c>
      <c r="AD149" s="89">
        <f>HLOOKUP(AD$3,'Inputs  Base0'!$C$210:$BJ$212,2)*'Inputs  Base0'!$G$128</f>
        <v>0</v>
      </c>
      <c r="AE149" s="89">
        <f>HLOOKUP(AE$3,'Inputs  Base0'!$C$210:$BJ$212,2)*'Inputs  Base0'!$G$128</f>
        <v>0</v>
      </c>
      <c r="AF149" s="89">
        <f>HLOOKUP(AF$3,'Inputs  Base0'!$C$210:$BJ$212,2)*'Inputs  Base0'!$G$128</f>
        <v>0</v>
      </c>
      <c r="AG149" s="89">
        <f>HLOOKUP(AG$3,'Inputs  Base0'!$C$210:$BJ$212,2)*'Inputs  Base0'!$G$128</f>
        <v>0</v>
      </c>
      <c r="AH149" s="89">
        <f>HLOOKUP(AH$3,'Inputs  Base0'!$C$210:$BJ$212,2)*'Inputs  Base0'!$G$128</f>
        <v>0</v>
      </c>
      <c r="AI149" s="89">
        <f>HLOOKUP(AI$3,'Inputs  Base0'!$C$210:$BJ$212,2)*'Inputs  Base0'!$G$128</f>
        <v>0</v>
      </c>
      <c r="AJ149" s="89">
        <f>HLOOKUP(AJ$3,'Inputs  Base0'!$C$210:$BJ$212,2)*'Inputs  Base0'!$G$128</f>
        <v>0</v>
      </c>
      <c r="AK149" s="89">
        <f>HLOOKUP(AK$3,'Inputs  Base0'!$C$210:$BJ$212,2)*'Inputs  Base0'!$G$128</f>
        <v>0</v>
      </c>
      <c r="AL149" s="89">
        <f>HLOOKUP(AL$3,'Inputs  Base0'!$C$210:$BJ$212,2)*'Inputs  Base0'!$G$128</f>
        <v>0</v>
      </c>
      <c r="AM149" s="89">
        <f>HLOOKUP(AM$3,'Inputs  Base0'!$C$210:$BJ$212,2)*'Inputs  Base0'!$G$128</f>
        <v>0</v>
      </c>
      <c r="AN149" s="89">
        <f>HLOOKUP(AN$3,'Inputs  Base0'!$C$210:$BJ$212,2)*'Inputs  Base0'!$G$128</f>
        <v>0</v>
      </c>
      <c r="AO149" s="89">
        <f>HLOOKUP(AO$3,'Inputs  Base0'!$C$210:$BJ$212,2)*'Inputs  Base0'!$G$128</f>
        <v>0</v>
      </c>
      <c r="AP149" s="89">
        <f>HLOOKUP(AP$3,'Inputs  Base0'!$C$210:$BJ$212,2)*'Inputs  Base0'!$G$128</f>
        <v>0</v>
      </c>
      <c r="AQ149" s="89">
        <f>HLOOKUP(AQ$3,'Inputs  Base0'!$C$210:$BJ$212,2)*'Inputs  Base0'!$G$128</f>
        <v>0</v>
      </c>
      <c r="AR149" s="89">
        <f>HLOOKUP(AR$3,'Inputs  Base0'!$C$210:$BJ$212,2)*'Inputs  Base0'!$G$128</f>
        <v>0</v>
      </c>
      <c r="AS149" s="89">
        <f>HLOOKUP(AS$3,'Inputs  Base0'!$C$210:$BJ$212,2)*'Inputs  Base0'!$G$128</f>
        <v>0</v>
      </c>
      <c r="AT149" s="89">
        <f>HLOOKUP(AT$3,'Inputs  Base0'!$C$210:$BJ$212,2)*'Inputs  Base0'!$G$128</f>
        <v>0</v>
      </c>
      <c r="AU149" s="89">
        <f>HLOOKUP(AU$3,'Inputs  Base0'!$C$210:$BJ$212,2)*'Inputs  Base0'!$G$128</f>
        <v>0</v>
      </c>
      <c r="AV149" s="89">
        <f>HLOOKUP(AV$3,'Inputs  Base0'!$C$210:$BJ$212,2)*'Inputs  Base0'!$G$128</f>
        <v>0</v>
      </c>
      <c r="AW149" s="89">
        <f>HLOOKUP(AW$3,'Inputs  Base0'!$C$210:$BJ$212,2)*'Inputs  Base0'!$G$128</f>
        <v>0</v>
      </c>
      <c r="AX149" s="89">
        <f>HLOOKUP(AX$3,'Inputs  Base0'!$C$210:$BJ$212,2)*'Inputs  Base0'!$G$128</f>
        <v>0</v>
      </c>
      <c r="AY149" s="89">
        <f>HLOOKUP(AY$3,'Inputs  Base0'!$C$210:$BJ$212,2)*'Inputs  Base0'!$G$128</f>
        <v>0</v>
      </c>
      <c r="AZ149" s="89">
        <f>HLOOKUP(AZ$3,'Inputs  Base0'!$C$210:$BJ$212,2)*'Inputs  Base0'!$G$128</f>
        <v>0</v>
      </c>
      <c r="BA149" s="89">
        <f>HLOOKUP(BA$3,'Inputs  Base0'!$C$210:$BJ$212,2)*'Inputs  Base0'!$G$128</f>
        <v>0</v>
      </c>
      <c r="BB149" s="89">
        <f>HLOOKUP(BB$3,'Inputs  Base0'!$C$210:$BJ$212,2)*'Inputs  Base0'!$G$128</f>
        <v>0</v>
      </c>
      <c r="BC149" s="89">
        <f>HLOOKUP(BC$3,'Inputs  Base0'!$C$210:$BJ$212,2)*'Inputs  Base0'!$G$128</f>
        <v>0</v>
      </c>
      <c r="BD149" s="89">
        <f>HLOOKUP(BD$3,'Inputs  Base0'!$C$210:$BJ$212,2)*'Inputs  Base0'!$G$128</f>
        <v>0</v>
      </c>
      <c r="BE149" s="89">
        <f>HLOOKUP(BE$3,'Inputs  Base0'!$C$210:$BJ$212,2)*'Inputs  Base0'!$G$128</f>
        <v>0</v>
      </c>
      <c r="BF149" s="89">
        <f>HLOOKUP(BF$3,'Inputs  Base0'!$C$210:$BJ$212,2)*'Inputs  Base0'!$G$128</f>
        <v>0</v>
      </c>
      <c r="BG149" s="89">
        <f>HLOOKUP(BG$3,'Inputs  Base0'!$C$210:$BJ$212,2)*'Inputs  Base0'!$G$128</f>
        <v>0</v>
      </c>
      <c r="BH149" s="89">
        <f>HLOOKUP(BH$3,'Inputs  Base0'!$C$210:$BJ$212,2)*'Inputs  Base0'!$G$128</f>
        <v>0</v>
      </c>
      <c r="BI149" s="89">
        <f>HLOOKUP(BI$3,'Inputs  Base0'!$C$210:$BJ$212,2)*'Inputs  Base0'!$G$128</f>
        <v>0</v>
      </c>
      <c r="BJ149" s="89">
        <f>HLOOKUP(BJ$3,'Inputs  Base0'!$C$210:$BJ$212,2)*'Inputs  Base0'!$G$128</f>
        <v>0</v>
      </c>
      <c r="BK149" s="89">
        <f>HLOOKUP(BK$3,'Inputs  Base0'!$C$210:$BJ$212,2)*'Inputs  Base0'!$G$128</f>
        <v>0</v>
      </c>
      <c r="BL149" s="89">
        <f>HLOOKUP(BL$3,'Inputs  Base0'!$C$210:$BJ$212,2)*'Inputs  Base0'!$G$128</f>
        <v>0</v>
      </c>
      <c r="BM149" s="89">
        <f>HLOOKUP(BM$3,'Inputs  Base0'!$C$210:$BJ$212,2)*'Inputs  Base0'!$G$128</f>
        <v>0</v>
      </c>
      <c r="BN149" s="89">
        <f>HLOOKUP(BN$3,'Inputs  Base0'!$C$210:$BJ$212,2)*'Inputs  Base0'!$G$128</f>
        <v>0</v>
      </c>
      <c r="BO149" s="89">
        <f>HLOOKUP(BO$3,'Inputs  Base0'!$C$210:$BJ$212,2)*'Inputs  Base0'!$G$128</f>
        <v>0</v>
      </c>
      <c r="BP149" s="89">
        <f>HLOOKUP(BP$3,'Inputs  Base0'!$C$210:$BJ$212,2)*'Inputs  Base0'!$G$128</f>
        <v>0</v>
      </c>
      <c r="BQ149" s="89">
        <f>HLOOKUP(BQ$3,'Inputs  Base0'!$C$210:$BJ$212,2)*'Inputs  Base0'!$G$128</f>
        <v>0</v>
      </c>
      <c r="BR149" s="89">
        <f>HLOOKUP(BR$3,'Inputs  Base0'!$C$210:$BJ$212,2)*'Inputs  Base0'!$G$128</f>
        <v>0</v>
      </c>
      <c r="BS149" s="89">
        <f>HLOOKUP(BS$3,'Inputs  Base0'!$C$210:$BJ$212,2)*'Inputs  Base0'!$G$128</f>
        <v>0</v>
      </c>
      <c r="BT149" s="89">
        <f>HLOOKUP(BT$3,'Inputs  Base0'!$C$210:$BJ$212,2)*'Inputs  Base0'!$G$128</f>
        <v>0</v>
      </c>
      <c r="BU149" s="89">
        <f>HLOOKUP(BU$3,'Inputs  Base0'!$C$210:$BJ$212,2)*'Inputs  Base0'!$G$128</f>
        <v>0</v>
      </c>
      <c r="BV149" s="89">
        <f>HLOOKUP(BV$3,'Inputs  Base0'!$C$210:$BJ$212,2)*'Inputs  Base0'!$G$128</f>
        <v>0</v>
      </c>
      <c r="BW149" s="89">
        <f>HLOOKUP(BW$3,'Inputs  Base0'!$C$210:$BJ$212,2)*'Inputs  Base0'!$G$128</f>
        <v>0</v>
      </c>
      <c r="BX149" s="89">
        <f>HLOOKUP(BX$3,'Inputs  Base0'!$C$210:$BJ$212,2)*'Inputs  Base0'!$G$128</f>
        <v>0</v>
      </c>
      <c r="BY149" s="89">
        <f>HLOOKUP(BY$3,'Inputs  Base0'!$C$210:$BJ$212,2)*'Inputs  Base0'!$G$128</f>
        <v>0</v>
      </c>
      <c r="BZ149" s="89">
        <f>HLOOKUP(BZ$3,'Inputs  Base0'!$C$210:$BJ$212,2)*'Inputs  Base0'!$G$128</f>
        <v>0</v>
      </c>
      <c r="CA149" s="89">
        <f>HLOOKUP(CA$3,'Inputs  Base0'!$C$210:$BJ$212,2)*'Inputs  Base0'!$G$128</f>
        <v>0</v>
      </c>
      <c r="CB149" s="89">
        <f>HLOOKUP(CB$3,'Inputs  Base0'!$C$210:$BJ$212,2)*'Inputs  Base0'!$G$128</f>
        <v>0</v>
      </c>
      <c r="CC149" s="89">
        <f>HLOOKUP(CC$3,'Inputs  Base0'!$C$210:$BJ$212,2)*'Inputs  Base0'!$G$128</f>
        <v>0</v>
      </c>
      <c r="CD149" s="89">
        <f>HLOOKUP(CD$3,'Inputs  Base0'!$C$210:$BJ$212,2)*'Inputs  Base0'!$G$128</f>
        <v>0</v>
      </c>
      <c r="CE149" s="89">
        <f>HLOOKUP(CE$3,'Inputs  Base0'!$C$210:$BJ$212,2)*'Inputs  Base0'!$G$128</f>
        <v>0</v>
      </c>
      <c r="CF149" s="89">
        <f>HLOOKUP(CF$3,'Inputs  Base0'!$C$210:$BJ$212,2)*'Inputs  Base0'!$G$128</f>
        <v>0</v>
      </c>
      <c r="CG149" s="89">
        <f>HLOOKUP(CG$3,'Inputs  Base0'!$C$210:$BJ$212,2)*'Inputs  Base0'!$G$128</f>
        <v>0</v>
      </c>
      <c r="CH149" s="89">
        <f>HLOOKUP(CH$3,'Inputs  Base0'!$C$210:$BJ$212,2)*'Inputs  Base0'!$G$128</f>
        <v>0</v>
      </c>
      <c r="CI149" s="89">
        <f>HLOOKUP(CI$3,'Inputs  Base0'!$C$210:$BJ$212,2)*'Inputs  Base0'!$G$128</f>
        <v>0</v>
      </c>
      <c r="CJ149" s="89">
        <f>HLOOKUP(CJ$3,'Inputs  Base0'!$C$210:$BJ$212,2)*'Inputs  Base0'!$G$128</f>
        <v>0</v>
      </c>
      <c r="CK149" s="89">
        <f>HLOOKUP(CK$3,'Inputs  Base0'!$C$210:$BJ$212,2)*'Inputs  Base0'!$G$128</f>
        <v>0</v>
      </c>
      <c r="CL149" s="89">
        <f>HLOOKUP(CL$3,'Inputs  Base0'!$C$210:$BJ$212,2)*'Inputs  Base0'!$G$128</f>
        <v>0</v>
      </c>
      <c r="CM149" s="89">
        <f>HLOOKUP(CM$3,'Inputs  Base0'!$C$210:$BJ$212,2)*'Inputs  Base0'!$G$128</f>
        <v>0</v>
      </c>
      <c r="CN149" s="89">
        <f>HLOOKUP(CN$3,'Inputs  Base0'!$C$210:$BJ$212,2)*'Inputs  Base0'!$G$128</f>
        <v>0</v>
      </c>
      <c r="CO149" s="89">
        <f>HLOOKUP(CO$3,'Inputs  Base0'!$C$210:$BJ$212,2)*'Inputs  Base0'!$G$128</f>
        <v>0</v>
      </c>
      <c r="CP149" s="89">
        <f>HLOOKUP(CP$3,'Inputs  Base0'!$C$210:$BJ$212,2)*'Inputs  Base0'!$G$128</f>
        <v>0</v>
      </c>
      <c r="CQ149" s="89">
        <f>HLOOKUP(CQ$3,'Inputs  Base0'!$C$210:$BJ$212,2)*'Inputs  Base0'!$G$128</f>
        <v>0</v>
      </c>
      <c r="CR149" s="89">
        <f>HLOOKUP(CR$3,'Inputs  Base0'!$C$210:$BJ$212,2)*'Inputs  Base0'!$G$128</f>
        <v>0</v>
      </c>
      <c r="CS149" s="89">
        <f>HLOOKUP(CS$3,'Inputs  Base0'!$C$210:$BJ$212,2)*'Inputs  Base0'!$G$128</f>
        <v>0</v>
      </c>
      <c r="CT149" s="89">
        <f>HLOOKUP(CT$3,'Inputs  Base0'!$C$210:$BJ$212,2)*'Inputs  Base0'!$G$128</f>
        <v>0</v>
      </c>
      <c r="CU149" s="89">
        <f>HLOOKUP(CU$3,'Inputs  Base0'!$C$210:$BJ$212,2)*'Inputs  Base0'!$G$128</f>
        <v>0</v>
      </c>
      <c r="CV149" s="89">
        <f>HLOOKUP(CV$3,'Inputs  Base0'!$C$210:$BJ$212,2)*'Inputs  Base0'!$G$128</f>
        <v>0</v>
      </c>
      <c r="CW149" s="89">
        <f>HLOOKUP(CW$3,'Inputs  Base0'!$C$210:$BJ$212,2)*'Inputs  Base0'!$G$128</f>
        <v>0</v>
      </c>
      <c r="CX149" s="89">
        <f>HLOOKUP(CX$3,'Inputs  Base0'!$C$210:$BJ$212,2)*'Inputs  Base0'!$G$128</f>
        <v>0</v>
      </c>
      <c r="CY149" s="89">
        <f>HLOOKUP(CY$3,'Inputs  Base0'!$C$210:$BJ$212,2)*'Inputs  Base0'!$G$128</f>
        <v>0</v>
      </c>
      <c r="CZ149" s="89">
        <f>HLOOKUP(CZ$3,'Inputs  Base0'!$C$210:$BJ$212,2)*'Inputs  Base0'!$G$128</f>
        <v>0</v>
      </c>
      <c r="DA149" s="89">
        <f>HLOOKUP(DA$3,'Inputs  Base0'!$C$210:$BJ$212,2)*'Inputs  Base0'!$G$128</f>
        <v>0</v>
      </c>
      <c r="DB149" s="89">
        <f>HLOOKUP(DB$3,'Inputs  Base0'!$C$210:$BJ$212,2)*'Inputs  Base0'!$G$128</f>
        <v>0</v>
      </c>
      <c r="DC149" s="89">
        <f>HLOOKUP(DC$3,'Inputs  Base0'!$C$210:$BJ$212,2)*'Inputs  Base0'!$G$128</f>
        <v>0</v>
      </c>
      <c r="DD149" s="89">
        <f>HLOOKUP(DD$3,'Inputs  Base0'!$C$210:$BJ$212,2)*'Inputs  Base0'!$G$128</f>
        <v>0</v>
      </c>
      <c r="DE149" s="89">
        <f>HLOOKUP(DE$3,'Inputs  Base0'!$C$210:$BJ$212,2)*'Inputs  Base0'!$G$128</f>
        <v>0</v>
      </c>
      <c r="DF149" s="89">
        <f>HLOOKUP(DF$3,'Inputs  Base0'!$C$210:$BJ$212,2)*'Inputs  Base0'!$G$128</f>
        <v>0</v>
      </c>
      <c r="DG149" s="89">
        <f>HLOOKUP(DG$3,'Inputs  Base0'!$C$210:$BJ$212,2)*'Inputs  Base0'!$G$128</f>
        <v>0</v>
      </c>
      <c r="DH149" s="89">
        <f>HLOOKUP(DH$3,'Inputs  Base0'!$C$210:$BJ$212,2)*'Inputs  Base0'!$G$128</f>
        <v>0</v>
      </c>
      <c r="DI149" s="89">
        <f>HLOOKUP(DI$3,'Inputs  Base0'!$C$210:$BJ$212,2)*'Inputs  Base0'!$G$128</f>
        <v>0</v>
      </c>
      <c r="DJ149" s="89">
        <f>HLOOKUP(DJ$3,'Inputs  Base0'!$C$210:$BJ$212,2)*'Inputs  Base0'!$G$128</f>
        <v>0</v>
      </c>
      <c r="DK149" s="89">
        <f>HLOOKUP(DK$3,'Inputs  Base0'!$C$210:$BJ$212,2)*'Inputs  Base0'!$G$128</f>
        <v>0</v>
      </c>
      <c r="DL149" s="89">
        <f>HLOOKUP(DL$3,'Inputs  Base0'!$C$210:$BJ$212,2)*'Inputs  Base0'!$G$128</f>
        <v>0</v>
      </c>
      <c r="DM149" s="89">
        <f>HLOOKUP(DM$3,'Inputs  Base0'!$C$210:$BJ$212,2)*'Inputs  Base0'!$G$128</f>
        <v>0</v>
      </c>
      <c r="DN149" s="89">
        <f>HLOOKUP(DN$3,'Inputs  Base0'!$C$210:$BJ$212,2)*'Inputs  Base0'!$G$128</f>
        <v>0</v>
      </c>
      <c r="DO149" s="89">
        <f>HLOOKUP(DO$3,'Inputs  Base0'!$C$210:$BJ$212,2)*'Inputs  Base0'!$G$128</f>
        <v>0</v>
      </c>
      <c r="DP149" s="89">
        <f>HLOOKUP(DP$3,'Inputs  Base0'!$C$210:$BJ$212,2)*'Inputs  Base0'!$G$128</f>
        <v>0</v>
      </c>
    </row>
    <row r="150" spans="1:120" s="189" customFormat="1" ht="14.25" hidden="1" outlineLevel="2">
      <c r="A150" s="212">
        <f>+C150-'Inputs  Base0'!$H$120</f>
        <v>0</v>
      </c>
      <c r="B150" s="190" t="str">
        <f>CONCATENATE('Inputs  Base0'!$A$361,'Inputs  Base0'!$B$128)</f>
        <v>m2 vendidos - Cocheras POST ENTREGA</v>
      </c>
      <c r="C150" s="88">
        <f t="shared" si="54"/>
        <v>0</v>
      </c>
      <c r="D150" s="191"/>
      <c r="E150" s="191"/>
      <c r="F150" s="191"/>
      <c r="G150" s="191"/>
      <c r="H150" s="191"/>
      <c r="I150" s="191"/>
      <c r="J150" s="191"/>
      <c r="K150" s="191"/>
      <c r="L150" s="191"/>
      <c r="M150" s="191"/>
      <c r="N150" s="191"/>
      <c r="O150" s="191"/>
      <c r="P150" s="191"/>
      <c r="Q150" s="191"/>
      <c r="R150" s="191"/>
      <c r="S150" s="191"/>
      <c r="T150" s="191"/>
      <c r="U150" s="191"/>
      <c r="V150" s="191"/>
      <c r="W150" s="191"/>
      <c r="X150" s="191"/>
      <c r="Y150" s="191"/>
      <c r="Z150" s="191"/>
      <c r="AA150" s="191"/>
      <c r="AB150" s="191"/>
      <c r="AC150" s="89">
        <f>HLOOKUP(AC$3,'Inputs  Base0'!$C$210:$BJ$212,2)*'Inputs  Base0'!$H$128</f>
        <v>0</v>
      </c>
      <c r="AD150" s="89">
        <f>HLOOKUP(AD$3,'Inputs  Base0'!$C$210:$BJ$212,2)*'Inputs  Base0'!$H$128</f>
        <v>0</v>
      </c>
      <c r="AE150" s="89">
        <f>HLOOKUP(AE$3,'Inputs  Base0'!$C$210:$BJ$212,2)*'Inputs  Base0'!$H$128</f>
        <v>0</v>
      </c>
      <c r="AF150" s="89">
        <f>HLOOKUP(AF$3,'Inputs  Base0'!$C$210:$BJ$212,2)*'Inputs  Base0'!$H$128</f>
        <v>0</v>
      </c>
      <c r="AG150" s="89">
        <f>HLOOKUP(AG$3,'Inputs  Base0'!$C$210:$BJ$212,2)*'Inputs  Base0'!$H$128</f>
        <v>0</v>
      </c>
      <c r="AH150" s="89">
        <f>HLOOKUP(AH$3,'Inputs  Base0'!$C$210:$BJ$212,2)*'Inputs  Base0'!$H$128</f>
        <v>0</v>
      </c>
      <c r="AI150" s="89">
        <f>HLOOKUP(AI$3,'Inputs  Base0'!$C$210:$BJ$212,2)*'Inputs  Base0'!$H$128</f>
        <v>0</v>
      </c>
      <c r="AJ150" s="89">
        <f>HLOOKUP(AJ$3,'Inputs  Base0'!$C$210:$BJ$212,2)*'Inputs  Base0'!$H$128</f>
        <v>0</v>
      </c>
      <c r="AK150" s="89">
        <f>HLOOKUP(AK$3,'Inputs  Base0'!$C$210:$BJ$212,2)*'Inputs  Base0'!$H$128</f>
        <v>0</v>
      </c>
      <c r="AL150" s="89">
        <f>HLOOKUP(AL$3,'Inputs  Base0'!$C$210:$BJ$212,2)*'Inputs  Base0'!$H$128</f>
        <v>0</v>
      </c>
      <c r="AM150" s="89">
        <f>HLOOKUP(AM$3,'Inputs  Base0'!$C$210:$BJ$212,2)*'Inputs  Base0'!$H$128</f>
        <v>0</v>
      </c>
      <c r="AN150" s="89">
        <f>HLOOKUP(AN$3,'Inputs  Base0'!$C$210:$BJ$212,2)*'Inputs  Base0'!$H$128</f>
        <v>0</v>
      </c>
      <c r="AO150" s="89">
        <f>HLOOKUP(AO$3,'Inputs  Base0'!$C$210:$BJ$212,2)*'Inputs  Base0'!$H$128</f>
        <v>0</v>
      </c>
      <c r="AP150" s="89">
        <f>HLOOKUP(AP$3,'Inputs  Base0'!$C$210:$BJ$212,2)*'Inputs  Base0'!$H$128</f>
        <v>0</v>
      </c>
      <c r="AQ150" s="89">
        <f>HLOOKUP(AQ$3,'Inputs  Base0'!$C$210:$BJ$212,2)*'Inputs  Base0'!$H$128</f>
        <v>0</v>
      </c>
      <c r="AR150" s="89">
        <f>HLOOKUP(AR$3,'Inputs  Base0'!$C$210:$BJ$212,2)*'Inputs  Base0'!$H$128</f>
        <v>0</v>
      </c>
      <c r="AS150" s="89">
        <f>HLOOKUP(AS$3,'Inputs  Base0'!$C$210:$BJ$212,2)*'Inputs  Base0'!$H$128</f>
        <v>0</v>
      </c>
      <c r="AT150" s="89">
        <f>HLOOKUP(AT$3,'Inputs  Base0'!$C$210:$BJ$212,2)*'Inputs  Base0'!$H$128</f>
        <v>0</v>
      </c>
      <c r="AU150" s="89">
        <f>HLOOKUP(AU$3,'Inputs  Base0'!$C$210:$BJ$212,2)*'Inputs  Base0'!$H$128</f>
        <v>0</v>
      </c>
      <c r="AV150" s="89">
        <f>HLOOKUP(AV$3,'Inputs  Base0'!$C$210:$BJ$212,2)*'Inputs  Base0'!$H$128</f>
        <v>0</v>
      </c>
      <c r="AW150" s="89">
        <f>HLOOKUP(AW$3,'Inputs  Base0'!$C$210:$BJ$212,2)*'Inputs  Base0'!$H$128</f>
        <v>0</v>
      </c>
      <c r="AX150" s="89">
        <f>HLOOKUP(AX$3,'Inputs  Base0'!$C$210:$BJ$212,2)*'Inputs  Base0'!$H$128</f>
        <v>0</v>
      </c>
      <c r="AY150" s="89">
        <f>HLOOKUP(AY$3,'Inputs  Base0'!$C$210:$BJ$212,2)*'Inputs  Base0'!$H$128</f>
        <v>0</v>
      </c>
      <c r="AZ150" s="89">
        <f>HLOOKUP(AZ$3,'Inputs  Base0'!$C$210:$BJ$212,2)*'Inputs  Base0'!$H$128</f>
        <v>0</v>
      </c>
      <c r="BA150" s="89">
        <f>HLOOKUP(BA$3,'Inputs  Base0'!$C$210:$BJ$212,2)*'Inputs  Base0'!$H$128</f>
        <v>0</v>
      </c>
      <c r="BB150" s="89">
        <f>HLOOKUP(BB$3,'Inputs  Base0'!$C$210:$BJ$212,2)*'Inputs  Base0'!$H$128</f>
        <v>0</v>
      </c>
      <c r="BC150" s="89">
        <f>HLOOKUP(BC$3,'Inputs  Base0'!$C$210:$BJ$212,2)*'Inputs  Base0'!$H$128</f>
        <v>0</v>
      </c>
      <c r="BD150" s="89">
        <f>HLOOKUP(BD$3,'Inputs  Base0'!$C$210:$BJ$212,2)*'Inputs  Base0'!$H$128</f>
        <v>0</v>
      </c>
      <c r="BE150" s="89">
        <f>HLOOKUP(BE$3,'Inputs  Base0'!$C$210:$BJ$212,2)*'Inputs  Base0'!$H$128</f>
        <v>0</v>
      </c>
      <c r="BF150" s="89">
        <f>HLOOKUP(BF$3,'Inputs  Base0'!$C$210:$BJ$212,2)*'Inputs  Base0'!$H$128</f>
        <v>0</v>
      </c>
      <c r="BG150" s="89">
        <f>HLOOKUP(BG$3,'Inputs  Base0'!$C$210:$BJ$212,2)*'Inputs  Base0'!$H$128</f>
        <v>0</v>
      </c>
      <c r="BH150" s="89">
        <f>HLOOKUP(BH$3,'Inputs  Base0'!$C$210:$BJ$212,2)*'Inputs  Base0'!$H$128</f>
        <v>0</v>
      </c>
      <c r="BI150" s="89">
        <f>HLOOKUP(BI$3,'Inputs  Base0'!$C$210:$BJ$212,2)*'Inputs  Base0'!$H$128</f>
        <v>0</v>
      </c>
      <c r="BJ150" s="89">
        <f>HLOOKUP(BJ$3,'Inputs  Base0'!$C$210:$BJ$212,2)*'Inputs  Base0'!$H$128</f>
        <v>0</v>
      </c>
      <c r="BK150" s="89">
        <f>HLOOKUP(BK$3,'Inputs  Base0'!$C$210:$BJ$212,2)*'Inputs  Base0'!$H$128</f>
        <v>0</v>
      </c>
      <c r="BL150" s="89">
        <f>HLOOKUP(BL$3,'Inputs  Base0'!$C$210:$BJ$212,2)*'Inputs  Base0'!$H$128</f>
        <v>0</v>
      </c>
      <c r="BM150" s="89">
        <f>HLOOKUP(BM$3,'Inputs  Base0'!$C$210:$BJ$212,2)*'Inputs  Base0'!$H$128</f>
        <v>0</v>
      </c>
      <c r="BN150" s="89">
        <f>HLOOKUP(BN$3,'Inputs  Base0'!$C$210:$BJ$212,2)*'Inputs  Base0'!$H$128</f>
        <v>0</v>
      </c>
      <c r="BO150" s="89">
        <f>HLOOKUP(BO$3,'Inputs  Base0'!$C$210:$BJ$212,2)*'Inputs  Base0'!$H$128</f>
        <v>0</v>
      </c>
      <c r="BP150" s="89">
        <f>HLOOKUP(BP$3,'Inputs  Base0'!$C$210:$BJ$212,2)*'Inputs  Base0'!$H$128</f>
        <v>0</v>
      </c>
      <c r="BQ150" s="89">
        <f>HLOOKUP(BQ$3,'Inputs  Base0'!$C$210:$BJ$212,2)*'Inputs  Base0'!$H$128</f>
        <v>0</v>
      </c>
      <c r="BR150" s="89">
        <f>HLOOKUP(BR$3,'Inputs  Base0'!$C$210:$BJ$212,2)*'Inputs  Base0'!$H$128</f>
        <v>0</v>
      </c>
      <c r="BS150" s="89">
        <f>HLOOKUP(BS$3,'Inputs  Base0'!$C$210:$BJ$212,2)*'Inputs  Base0'!$H$128</f>
        <v>0</v>
      </c>
      <c r="BT150" s="89">
        <f>HLOOKUP(BT$3,'Inputs  Base0'!$C$210:$BJ$212,2)*'Inputs  Base0'!$H$128</f>
        <v>0</v>
      </c>
      <c r="BU150" s="89">
        <f>HLOOKUP(BU$3,'Inputs  Base0'!$C$210:$BJ$212,2)*'Inputs  Base0'!$H$128</f>
        <v>0</v>
      </c>
      <c r="BV150" s="89">
        <f>HLOOKUP(BV$3,'Inputs  Base0'!$C$210:$BJ$212,2)*'Inputs  Base0'!$H$128</f>
        <v>0</v>
      </c>
      <c r="BW150" s="89">
        <f>HLOOKUP(BW$3,'Inputs  Base0'!$C$210:$BJ$212,2)*'Inputs  Base0'!$H$128</f>
        <v>0</v>
      </c>
      <c r="BX150" s="89">
        <f>HLOOKUP(BX$3,'Inputs  Base0'!$C$210:$BJ$212,2)*'Inputs  Base0'!$H$128</f>
        <v>0</v>
      </c>
      <c r="BY150" s="89">
        <f>HLOOKUP(BY$3,'Inputs  Base0'!$C$210:$BJ$212,2)*'Inputs  Base0'!$H$128</f>
        <v>0</v>
      </c>
      <c r="BZ150" s="89">
        <f>HLOOKUP(BZ$3,'Inputs  Base0'!$C$210:$BJ$212,2)*'Inputs  Base0'!$H$128</f>
        <v>0</v>
      </c>
      <c r="CA150" s="89">
        <f>HLOOKUP(CA$3,'Inputs  Base0'!$C$210:$BJ$212,2)*'Inputs  Base0'!$H$128</f>
        <v>0</v>
      </c>
      <c r="CB150" s="89">
        <f>HLOOKUP(CB$3,'Inputs  Base0'!$C$210:$BJ$212,2)*'Inputs  Base0'!$H$128</f>
        <v>0</v>
      </c>
      <c r="CC150" s="89">
        <f>HLOOKUP(CC$3,'Inputs  Base0'!$C$210:$BJ$212,2)*'Inputs  Base0'!$H$128</f>
        <v>0</v>
      </c>
      <c r="CD150" s="89">
        <f>HLOOKUP(CD$3,'Inputs  Base0'!$C$210:$BJ$212,2)*'Inputs  Base0'!$H$128</f>
        <v>0</v>
      </c>
      <c r="CE150" s="89">
        <f>HLOOKUP(CE$3,'Inputs  Base0'!$C$210:$BJ$212,2)*'Inputs  Base0'!$H$128</f>
        <v>0</v>
      </c>
      <c r="CF150" s="89">
        <f>HLOOKUP(CF$3,'Inputs  Base0'!$C$210:$BJ$212,2)*'Inputs  Base0'!$H$128</f>
        <v>0</v>
      </c>
      <c r="CG150" s="89">
        <f>HLOOKUP(CG$3,'Inputs  Base0'!$C$210:$BJ$212,2)*'Inputs  Base0'!$H$128</f>
        <v>0</v>
      </c>
      <c r="CH150" s="89">
        <f>HLOOKUP(CH$3,'Inputs  Base0'!$C$210:$BJ$212,2)*'Inputs  Base0'!$H$128</f>
        <v>0</v>
      </c>
      <c r="CI150" s="89">
        <f>HLOOKUP(CI$3,'Inputs  Base0'!$C$210:$BJ$212,2)*'Inputs  Base0'!$H$128</f>
        <v>0</v>
      </c>
      <c r="CJ150" s="89">
        <f>HLOOKUP(CJ$3,'Inputs  Base0'!$C$210:$BJ$212,2)*'Inputs  Base0'!$H$128</f>
        <v>0</v>
      </c>
      <c r="CK150" s="89">
        <f>HLOOKUP(CK$3,'Inputs  Base0'!$C$210:$BJ$212,2)*'Inputs  Base0'!$H$128</f>
        <v>0</v>
      </c>
      <c r="CL150" s="89">
        <f>HLOOKUP(CL$3,'Inputs  Base0'!$C$210:$BJ$212,2)*'Inputs  Base0'!$H$128</f>
        <v>0</v>
      </c>
      <c r="CM150" s="89">
        <f>HLOOKUP(CM$3,'Inputs  Base0'!$C$210:$BJ$212,2)*'Inputs  Base0'!$H$128</f>
        <v>0</v>
      </c>
      <c r="CN150" s="89">
        <f>HLOOKUP(CN$3,'Inputs  Base0'!$C$210:$BJ$212,2)*'Inputs  Base0'!$H$128</f>
        <v>0</v>
      </c>
      <c r="CO150" s="89">
        <f>HLOOKUP(CO$3,'Inputs  Base0'!$C$210:$BJ$212,2)*'Inputs  Base0'!$H$128</f>
        <v>0</v>
      </c>
      <c r="CP150" s="89">
        <f>HLOOKUP(CP$3,'Inputs  Base0'!$C$210:$BJ$212,2)*'Inputs  Base0'!$H$128</f>
        <v>0</v>
      </c>
      <c r="CQ150" s="89">
        <f>HLOOKUP(CQ$3,'Inputs  Base0'!$C$210:$BJ$212,2)*'Inputs  Base0'!$H$128</f>
        <v>0</v>
      </c>
      <c r="CR150" s="89">
        <f>HLOOKUP(CR$3,'Inputs  Base0'!$C$210:$BJ$212,2)*'Inputs  Base0'!$H$128</f>
        <v>0</v>
      </c>
      <c r="CS150" s="89">
        <f>HLOOKUP(CS$3,'Inputs  Base0'!$C$210:$BJ$212,2)*'Inputs  Base0'!$H$128</f>
        <v>0</v>
      </c>
      <c r="CT150" s="89">
        <f>HLOOKUP(CT$3,'Inputs  Base0'!$C$210:$BJ$212,2)*'Inputs  Base0'!$H$128</f>
        <v>0</v>
      </c>
      <c r="CU150" s="89">
        <f>HLOOKUP(CU$3,'Inputs  Base0'!$C$210:$BJ$212,2)*'Inputs  Base0'!$H$128</f>
        <v>0</v>
      </c>
      <c r="CV150" s="89">
        <f>HLOOKUP(CV$3,'Inputs  Base0'!$C$210:$BJ$212,2)*'Inputs  Base0'!$H$128</f>
        <v>0</v>
      </c>
      <c r="CW150" s="89">
        <f>HLOOKUP(CW$3,'Inputs  Base0'!$C$210:$BJ$212,2)*'Inputs  Base0'!$H$128</f>
        <v>0</v>
      </c>
      <c r="CX150" s="89">
        <f>HLOOKUP(CX$3,'Inputs  Base0'!$C$210:$BJ$212,2)*'Inputs  Base0'!$H$128</f>
        <v>0</v>
      </c>
      <c r="CY150" s="89">
        <f>HLOOKUP(CY$3,'Inputs  Base0'!$C$210:$BJ$212,2)*'Inputs  Base0'!$H$128</f>
        <v>0</v>
      </c>
      <c r="CZ150" s="89">
        <f>HLOOKUP(CZ$3,'Inputs  Base0'!$C$210:$BJ$212,2)*'Inputs  Base0'!$H$128</f>
        <v>0</v>
      </c>
      <c r="DA150" s="89">
        <f>HLOOKUP(DA$3,'Inputs  Base0'!$C$210:$BJ$212,2)*'Inputs  Base0'!$H$128</f>
        <v>0</v>
      </c>
      <c r="DB150" s="89">
        <f>HLOOKUP(DB$3,'Inputs  Base0'!$C$210:$BJ$212,2)*'Inputs  Base0'!$H$128</f>
        <v>0</v>
      </c>
      <c r="DC150" s="89">
        <f>HLOOKUP(DC$3,'Inputs  Base0'!$C$210:$BJ$212,2)*'Inputs  Base0'!$H$128</f>
        <v>0</v>
      </c>
      <c r="DD150" s="89">
        <f>HLOOKUP(DD$3,'Inputs  Base0'!$C$210:$BJ$212,2)*'Inputs  Base0'!$H$128</f>
        <v>0</v>
      </c>
      <c r="DE150" s="89">
        <f>HLOOKUP(DE$3,'Inputs  Base0'!$C$210:$BJ$212,2)*'Inputs  Base0'!$H$128</f>
        <v>0</v>
      </c>
      <c r="DF150" s="89">
        <f>HLOOKUP(DF$3,'Inputs  Base0'!$C$210:$BJ$212,2)*'Inputs  Base0'!$H$128</f>
        <v>0</v>
      </c>
      <c r="DG150" s="89">
        <f>HLOOKUP(DG$3,'Inputs  Base0'!$C$210:$BJ$212,2)*'Inputs  Base0'!$H$128</f>
        <v>0</v>
      </c>
      <c r="DH150" s="89">
        <f>HLOOKUP(DH$3,'Inputs  Base0'!$C$210:$BJ$212,2)*'Inputs  Base0'!$H$128</f>
        <v>0</v>
      </c>
      <c r="DI150" s="89">
        <f>HLOOKUP(DI$3,'Inputs  Base0'!$C$210:$BJ$212,2)*'Inputs  Base0'!$H$128</f>
        <v>0</v>
      </c>
      <c r="DJ150" s="89">
        <f>HLOOKUP(DJ$3,'Inputs  Base0'!$C$210:$BJ$212,2)*'Inputs  Base0'!$H$128</f>
        <v>0</v>
      </c>
      <c r="DK150" s="89">
        <f>HLOOKUP(DK$3,'Inputs  Base0'!$C$210:$BJ$212,2)*'Inputs  Base0'!$H$128</f>
        <v>0</v>
      </c>
      <c r="DL150" s="89">
        <f>HLOOKUP(DL$3,'Inputs  Base0'!$C$210:$BJ$212,2)*'Inputs  Base0'!$H$128</f>
        <v>0</v>
      </c>
      <c r="DM150" s="89">
        <f>HLOOKUP(DM$3,'Inputs  Base0'!$C$210:$BJ$212,2)*'Inputs  Base0'!$H$128</f>
        <v>0</v>
      </c>
      <c r="DN150" s="89">
        <f>HLOOKUP(DN$3,'Inputs  Base0'!$C$210:$BJ$212,2)*'Inputs  Base0'!$H$128</f>
        <v>0</v>
      </c>
      <c r="DO150" s="89">
        <f>HLOOKUP(DO$3,'Inputs  Base0'!$C$210:$BJ$212,2)*'Inputs  Base0'!$H$128</f>
        <v>0</v>
      </c>
      <c r="DP150" s="89">
        <f>HLOOKUP(DP$3,'Inputs  Base0'!$C$210:$BJ$212,2)*'Inputs  Base0'!$H$128</f>
        <v>0</v>
      </c>
    </row>
    <row r="151" spans="1:120" s="189" customFormat="1" ht="14.25" hidden="1" outlineLevel="1">
      <c r="B151" s="190" t="str">
        <f>CONCATENATE('Inputs  Base0'!$A$366,'Inputs  Base0'!$B$128)</f>
        <v>posesión $ - Cocheras POST ENTREGA</v>
      </c>
      <c r="C151" s="88">
        <f t="shared" si="54"/>
        <v>0</v>
      </c>
      <c r="D151" s="191"/>
      <c r="E151" s="191"/>
      <c r="F151" s="191"/>
      <c r="G151" s="191"/>
      <c r="H151" s="191"/>
      <c r="I151" s="191"/>
      <c r="J151" s="191"/>
      <c r="K151" s="191"/>
      <c r="L151" s="191"/>
      <c r="M151" s="191"/>
      <c r="N151" s="191"/>
      <c r="O151" s="191"/>
      <c r="P151" s="191"/>
      <c r="Q151" s="191"/>
      <c r="R151" s="191"/>
      <c r="S151" s="191"/>
      <c r="T151" s="191"/>
      <c r="U151" s="191"/>
      <c r="V151" s="191"/>
      <c r="W151" s="191"/>
      <c r="X151" s="191"/>
      <c r="Y151" s="191"/>
      <c r="Z151" s="191"/>
      <c r="AA151" s="191"/>
      <c r="AB151" s="191"/>
      <c r="AC151" s="89">
        <f>+IF(AC149='Inputs  Base0'!$G$128,'CF+EERR  Base0'!$C147*'Inputs  Base0'!$C$183,0)</f>
        <v>0</v>
      </c>
      <c r="AD151" s="89">
        <f>+IF(AD149='Inputs  Base0'!$G$128,'CF+EERR  Base0'!$C147*'Inputs  Base0'!$C$183,0)</f>
        <v>0</v>
      </c>
      <c r="AE151" s="89">
        <f>+IF(AE149='Inputs  Base0'!$G$128,'CF+EERR  Base0'!$C147*'Inputs  Base0'!$C$183,0)</f>
        <v>0</v>
      </c>
      <c r="AF151" s="89">
        <f>+IF(AF149='Inputs  Base0'!$G$128,'CF+EERR  Base0'!$C147*'Inputs  Base0'!$C$183,0)</f>
        <v>0</v>
      </c>
      <c r="AG151" s="89">
        <f>+IF(AG149='Inputs  Base0'!$G$128,'CF+EERR  Base0'!$C147*'Inputs  Base0'!$C$183,0)</f>
        <v>0</v>
      </c>
      <c r="AH151" s="89">
        <f>+IF(AH149='Inputs  Base0'!$G$128,'CF+EERR  Base0'!$C147*'Inputs  Base0'!$C$183,0)</f>
        <v>0</v>
      </c>
      <c r="AI151" s="89">
        <f>+IF(AI149='Inputs  Base0'!$G$128,'CF+EERR  Base0'!$C147*'Inputs  Base0'!$C$183,0)</f>
        <v>0</v>
      </c>
      <c r="AJ151" s="89">
        <f>+IF(AJ149='Inputs  Base0'!$G$128,'CF+EERR  Base0'!$C147*'Inputs  Base0'!$C$183,0)</f>
        <v>0</v>
      </c>
      <c r="AK151" s="89">
        <f>+IF(AK149='Inputs  Base0'!$G$128,'CF+EERR  Base0'!$C147*'Inputs  Base0'!$C$183,0)</f>
        <v>0</v>
      </c>
      <c r="AL151" s="89">
        <f>+IF(AL149='Inputs  Base0'!$G$128,'CF+EERR  Base0'!$C147*'Inputs  Base0'!$C$183,0)</f>
        <v>0</v>
      </c>
      <c r="AM151" s="89">
        <f>+IF(AM149='Inputs  Base0'!$G$128,'CF+EERR  Base0'!$C147*'Inputs  Base0'!$C$183,0)</f>
        <v>0</v>
      </c>
      <c r="AN151" s="89">
        <f>+IF(AN149='Inputs  Base0'!$G$128,'CF+EERR  Base0'!$C147*'Inputs  Base0'!$C$183,0)</f>
        <v>0</v>
      </c>
      <c r="AO151" s="89">
        <f>+IF(AO149='Inputs  Base0'!$G$128,'CF+EERR  Base0'!$C147*'Inputs  Base0'!$C$183,0)</f>
        <v>0</v>
      </c>
      <c r="AP151" s="89">
        <f>+IF(AP149='Inputs  Base0'!$G$128,'CF+EERR  Base0'!$C147*'Inputs  Base0'!$C$183,0)</f>
        <v>0</v>
      </c>
      <c r="AQ151" s="89">
        <f>+IF(AQ149='Inputs  Base0'!$G$128,'CF+EERR  Base0'!$C147*'Inputs  Base0'!$C$183,0)</f>
        <v>0</v>
      </c>
      <c r="AR151" s="89">
        <f>+IF(AR149='Inputs  Base0'!$G$128,'CF+EERR  Base0'!$C147*'Inputs  Base0'!$C$183,0)</f>
        <v>0</v>
      </c>
      <c r="AS151" s="89">
        <f>+IF(AS149='Inputs  Base0'!$G$128,'CF+EERR  Base0'!$C147*'Inputs  Base0'!$C$183,0)</f>
        <v>0</v>
      </c>
      <c r="AT151" s="89">
        <f>+IF(AT149='Inputs  Base0'!$G$128,'CF+EERR  Base0'!$C147*'Inputs  Base0'!$C$183,0)</f>
        <v>0</v>
      </c>
      <c r="AU151" s="89">
        <f>+IF(AU149='Inputs  Base0'!$G$128,'CF+EERR  Base0'!$C147*'Inputs  Base0'!$C$183,0)</f>
        <v>0</v>
      </c>
      <c r="AV151" s="89">
        <f>+IF(AV149='Inputs  Base0'!$G$128,'CF+EERR  Base0'!$C147*'Inputs  Base0'!$C$183,0)</f>
        <v>0</v>
      </c>
      <c r="AW151" s="89">
        <f>+IF(AW149='Inputs  Base0'!$G$128,'CF+EERR  Base0'!$C147*'Inputs  Base0'!$C$183,0)</f>
        <v>0</v>
      </c>
      <c r="AX151" s="89">
        <f>+IF(AX149='Inputs  Base0'!$G$128,'CF+EERR  Base0'!$C147*'Inputs  Base0'!$C$183,0)</f>
        <v>0</v>
      </c>
      <c r="AY151" s="89">
        <f>+IF(AY149='Inputs  Base0'!$G$128,'CF+EERR  Base0'!$C147*'Inputs  Base0'!$C$183,0)</f>
        <v>0</v>
      </c>
      <c r="AZ151" s="89">
        <f>+IF(AZ149='Inputs  Base0'!$G$128,'CF+EERR  Base0'!$C147*'Inputs  Base0'!$C$183,0)</f>
        <v>0</v>
      </c>
      <c r="BA151" s="89">
        <f>+IF(BA149='Inputs  Base0'!$G$128,'CF+EERR  Base0'!$C147*'Inputs  Base0'!$C$183,0)</f>
        <v>0</v>
      </c>
      <c r="BB151" s="89">
        <f>+IF(BB149='Inputs  Base0'!$G$128,'CF+EERR  Base0'!$C147*'Inputs  Base0'!$C$183,0)</f>
        <v>0</v>
      </c>
      <c r="BC151" s="89">
        <f>+IF(BC149='Inputs  Base0'!$G$128,'CF+EERR  Base0'!$C147*'Inputs  Base0'!$C$183,0)</f>
        <v>0</v>
      </c>
      <c r="BD151" s="89">
        <f>+IF(BD149='Inputs  Base0'!$G$128,'CF+EERR  Base0'!$C147*'Inputs  Base0'!$C$183,0)</f>
        <v>0</v>
      </c>
      <c r="BE151" s="89">
        <f>+IF(BE149='Inputs  Base0'!$G$128,'CF+EERR  Base0'!$C147*'Inputs  Base0'!$C$183,0)</f>
        <v>0</v>
      </c>
      <c r="BF151" s="89">
        <f>+IF(BF149='Inputs  Base0'!$G$128,'CF+EERR  Base0'!$C147*'Inputs  Base0'!$C$183,0)</f>
        <v>0</v>
      </c>
      <c r="BG151" s="89">
        <f>+IF(BG149='Inputs  Base0'!$G$128,'CF+EERR  Base0'!$C147*'Inputs  Base0'!$C$183,0)</f>
        <v>0</v>
      </c>
      <c r="BH151" s="89">
        <f>+IF(BH149='Inputs  Base0'!$G$128,'CF+EERR  Base0'!$C147*'Inputs  Base0'!$C$183,0)</f>
        <v>0</v>
      </c>
      <c r="BI151" s="89">
        <f>+IF(BI149='Inputs  Base0'!$G$128,'CF+EERR  Base0'!$C147*'Inputs  Base0'!$C$183,0)</f>
        <v>0</v>
      </c>
      <c r="BJ151" s="89">
        <f>+IF(BJ149='Inputs  Base0'!$G$128,'CF+EERR  Base0'!$C147*'Inputs  Base0'!$C$183,0)</f>
        <v>0</v>
      </c>
      <c r="BK151" s="89">
        <f>+IF(BK149='Inputs  Base0'!$G$128,'CF+EERR  Base0'!$C147*'Inputs  Base0'!$C$183,0)</f>
        <v>0</v>
      </c>
      <c r="BL151" s="89">
        <f>+IF(BL149='Inputs  Base0'!$G$128,'CF+EERR  Base0'!$C147*'Inputs  Base0'!$C$183,0)</f>
        <v>0</v>
      </c>
      <c r="BM151" s="89">
        <f>+IF(BM149='Inputs  Base0'!$G$128,'CF+EERR  Base0'!$C147*'Inputs  Base0'!$C$183,0)</f>
        <v>0</v>
      </c>
      <c r="BN151" s="89">
        <f>+IF(BN149='Inputs  Base0'!$G$128,'CF+EERR  Base0'!$C147*'Inputs  Base0'!$C$183,0)</f>
        <v>0</v>
      </c>
      <c r="BO151" s="89">
        <f>+IF(BO149='Inputs  Base0'!$G$128,'CF+EERR  Base0'!$C147*'Inputs  Base0'!$C$183,0)</f>
        <v>0</v>
      </c>
      <c r="BP151" s="89">
        <f>+IF(BP149='Inputs  Base0'!$G$128,'CF+EERR  Base0'!$C147*'Inputs  Base0'!$C$183,0)</f>
        <v>0</v>
      </c>
      <c r="BQ151" s="89">
        <f>+IF(BQ149='Inputs  Base0'!$G$128,'CF+EERR  Base0'!$C147*'Inputs  Base0'!$C$183,0)</f>
        <v>0</v>
      </c>
      <c r="BR151" s="89">
        <f>+IF(BR149='Inputs  Base0'!$G$128,'CF+EERR  Base0'!$C147*'Inputs  Base0'!$C$183,0)</f>
        <v>0</v>
      </c>
      <c r="BS151" s="89">
        <f>+IF(BS149='Inputs  Base0'!$G$128,'CF+EERR  Base0'!$C147*'Inputs  Base0'!$C$183,0)</f>
        <v>0</v>
      </c>
      <c r="BT151" s="89">
        <f>+IF(BT149='Inputs  Base0'!$G$128,'CF+EERR  Base0'!$C147*'Inputs  Base0'!$C$183,0)</f>
        <v>0</v>
      </c>
      <c r="BU151" s="89">
        <f>+IF(BU149='Inputs  Base0'!$G$128,'CF+EERR  Base0'!$C147*'Inputs  Base0'!$C$183,0)</f>
        <v>0</v>
      </c>
      <c r="BV151" s="89">
        <f>+IF(BV149='Inputs  Base0'!$G$128,'CF+EERR  Base0'!$C147*'Inputs  Base0'!$C$183,0)</f>
        <v>0</v>
      </c>
      <c r="BW151" s="89">
        <f>+IF(BW149='Inputs  Base0'!$G$128,'CF+EERR  Base0'!$C147*'Inputs  Base0'!$C$183,0)</f>
        <v>0</v>
      </c>
      <c r="BX151" s="89">
        <f>+IF(BX149='Inputs  Base0'!$G$128,'CF+EERR  Base0'!$C147*'Inputs  Base0'!$C$183,0)</f>
        <v>0</v>
      </c>
      <c r="BY151" s="89">
        <f>+IF(BY149='Inputs  Base0'!$G$128,'CF+EERR  Base0'!$C147*'Inputs  Base0'!$C$183,0)</f>
        <v>0</v>
      </c>
      <c r="BZ151" s="89">
        <f>+IF(BZ149='Inputs  Base0'!$G$128,'CF+EERR  Base0'!$C147*'Inputs  Base0'!$C$183,0)</f>
        <v>0</v>
      </c>
      <c r="CA151" s="89">
        <f>+IF(CA149='Inputs  Base0'!$G$128,'CF+EERR  Base0'!$C147*'Inputs  Base0'!$C$183,0)</f>
        <v>0</v>
      </c>
      <c r="CB151" s="89">
        <f>+IF(CB149='Inputs  Base0'!$G$128,'CF+EERR  Base0'!$C147*'Inputs  Base0'!$C$183,0)</f>
        <v>0</v>
      </c>
      <c r="CC151" s="89">
        <f>+IF(CC149='Inputs  Base0'!$G$128,'CF+EERR  Base0'!$C147*'Inputs  Base0'!$C$183,0)</f>
        <v>0</v>
      </c>
      <c r="CD151" s="89">
        <f>+IF(CD149='Inputs  Base0'!$G$128,'CF+EERR  Base0'!$C147*'Inputs  Base0'!$C$183,0)</f>
        <v>0</v>
      </c>
      <c r="CE151" s="89">
        <f>+IF(CE149='Inputs  Base0'!$G$128,'CF+EERR  Base0'!$C147*'Inputs  Base0'!$C$183,0)</f>
        <v>0</v>
      </c>
      <c r="CF151" s="89">
        <f>+IF(CF149='Inputs  Base0'!$G$128,'CF+EERR  Base0'!$C147*'Inputs  Base0'!$C$183,0)</f>
        <v>0</v>
      </c>
      <c r="CG151" s="89">
        <f>+IF(CG149='Inputs  Base0'!$G$128,'CF+EERR  Base0'!$C147*'Inputs  Base0'!$C$183,0)</f>
        <v>0</v>
      </c>
      <c r="CH151" s="89">
        <f>+IF(CH149='Inputs  Base0'!$G$128,'CF+EERR  Base0'!$C147*'Inputs  Base0'!$C$183,0)</f>
        <v>0</v>
      </c>
      <c r="CI151" s="89">
        <f>+IF(CI149='Inputs  Base0'!$G$128,'CF+EERR  Base0'!$C147*'Inputs  Base0'!$C$183,0)</f>
        <v>0</v>
      </c>
      <c r="CJ151" s="89">
        <f>+IF(CJ149='Inputs  Base0'!$G$128,'CF+EERR  Base0'!$C147*'Inputs  Base0'!$C$183,0)</f>
        <v>0</v>
      </c>
      <c r="CK151" s="89">
        <f>+IF(CK149='Inputs  Base0'!$G$128,'CF+EERR  Base0'!$C147*'Inputs  Base0'!$C$183,0)</f>
        <v>0</v>
      </c>
      <c r="CL151" s="89">
        <f>+IF(CL149='Inputs  Base0'!$G$128,'CF+EERR  Base0'!$C147*'Inputs  Base0'!$C$183,0)</f>
        <v>0</v>
      </c>
      <c r="CM151" s="89">
        <f>+IF(CM149='Inputs  Base0'!$G$128,'CF+EERR  Base0'!$C147*'Inputs  Base0'!$C$183,0)</f>
        <v>0</v>
      </c>
      <c r="CN151" s="89">
        <f>+IF(CN149='Inputs  Base0'!$G$128,'CF+EERR  Base0'!$C147*'Inputs  Base0'!$C$183,0)</f>
        <v>0</v>
      </c>
      <c r="CO151" s="89">
        <f>+IF(CO149='Inputs  Base0'!$G$128,'CF+EERR  Base0'!$C147*'Inputs  Base0'!$C$183,0)</f>
        <v>0</v>
      </c>
      <c r="CP151" s="89">
        <f>+IF(CP149='Inputs  Base0'!$G$128,'CF+EERR  Base0'!$C147*'Inputs  Base0'!$C$183,0)</f>
        <v>0</v>
      </c>
      <c r="CQ151" s="89">
        <f>+IF(CQ149='Inputs  Base0'!$G$128,'CF+EERR  Base0'!$C147*'Inputs  Base0'!$C$183,0)</f>
        <v>0</v>
      </c>
      <c r="CR151" s="89">
        <f>+IF(CR149='Inputs  Base0'!$G$128,'CF+EERR  Base0'!$C147*'Inputs  Base0'!$C$183,0)</f>
        <v>0</v>
      </c>
      <c r="CS151" s="89">
        <f>+IF(CS149='Inputs  Base0'!$G$128,'CF+EERR  Base0'!$C147*'Inputs  Base0'!$C$183,0)</f>
        <v>0</v>
      </c>
      <c r="CT151" s="89">
        <f>+IF(CT149='Inputs  Base0'!$G$128,'CF+EERR  Base0'!$C147*'Inputs  Base0'!$C$183,0)</f>
        <v>0</v>
      </c>
      <c r="CU151" s="89">
        <f>+IF(CU149='Inputs  Base0'!$G$128,'CF+EERR  Base0'!$C147*'Inputs  Base0'!$C$183,0)</f>
        <v>0</v>
      </c>
      <c r="CV151" s="89">
        <f>+IF(CV149='Inputs  Base0'!$G$128,'CF+EERR  Base0'!$C147*'Inputs  Base0'!$C$183,0)</f>
        <v>0</v>
      </c>
      <c r="CW151" s="89">
        <f>+IF(CW149='Inputs  Base0'!$G$128,'CF+EERR  Base0'!$C147*'Inputs  Base0'!$C$183,0)</f>
        <v>0</v>
      </c>
      <c r="CX151" s="89">
        <f>+IF(CX149='Inputs  Base0'!$G$128,'CF+EERR  Base0'!$C147*'Inputs  Base0'!$C$183,0)</f>
        <v>0</v>
      </c>
      <c r="CY151" s="89">
        <f>+IF(CY149='Inputs  Base0'!$G$128,'CF+EERR  Base0'!$C147*'Inputs  Base0'!$C$183,0)</f>
        <v>0</v>
      </c>
      <c r="CZ151" s="89">
        <f>+IF(CZ149='Inputs  Base0'!$G$128,'CF+EERR  Base0'!$C147*'Inputs  Base0'!$C$183,0)</f>
        <v>0</v>
      </c>
      <c r="DA151" s="89">
        <f>+IF(DA149='Inputs  Base0'!$G$128,'CF+EERR  Base0'!$C147*'Inputs  Base0'!$C$183,0)</f>
        <v>0</v>
      </c>
      <c r="DB151" s="89">
        <f>+IF(DB149='Inputs  Base0'!$G$128,'CF+EERR  Base0'!$C147*'Inputs  Base0'!$C$183,0)</f>
        <v>0</v>
      </c>
      <c r="DC151" s="89">
        <f>+IF(DC149='Inputs  Base0'!$G$128,'CF+EERR  Base0'!$C147*'Inputs  Base0'!$C$183,0)</f>
        <v>0</v>
      </c>
      <c r="DD151" s="89">
        <f>+IF(DD149='Inputs  Base0'!$G$128,'CF+EERR  Base0'!$C147*'Inputs  Base0'!$C$183,0)</f>
        <v>0</v>
      </c>
      <c r="DE151" s="89">
        <f>+IF(DE149='Inputs  Base0'!$G$128,'CF+EERR  Base0'!$C147*'Inputs  Base0'!$C$183,0)</f>
        <v>0</v>
      </c>
      <c r="DF151" s="89">
        <f>+IF(DF149='Inputs  Base0'!$G$128,'CF+EERR  Base0'!$C147*'Inputs  Base0'!$C$183,0)</f>
        <v>0</v>
      </c>
      <c r="DG151" s="89">
        <f>+IF(DG149='Inputs  Base0'!$G$128,'CF+EERR  Base0'!$C147*'Inputs  Base0'!$C$183,0)</f>
        <v>0</v>
      </c>
      <c r="DH151" s="89">
        <f>+IF(DH149='Inputs  Base0'!$G$128,'CF+EERR  Base0'!$C147*'Inputs  Base0'!$C$183,0)</f>
        <v>0</v>
      </c>
      <c r="DI151" s="89">
        <f>+IF(DI149='Inputs  Base0'!$G$128,'CF+EERR  Base0'!$C147*'Inputs  Base0'!$C$183,0)</f>
        <v>0</v>
      </c>
      <c r="DJ151" s="89">
        <f>+IF(DJ149='Inputs  Base0'!$G$128,'CF+EERR  Base0'!$C147*'Inputs  Base0'!$C$183,0)</f>
        <v>0</v>
      </c>
      <c r="DK151" s="89">
        <f>+IF(DK149='Inputs  Base0'!$G$128,'CF+EERR  Base0'!$C147*'Inputs  Base0'!$C$183,0)</f>
        <v>0</v>
      </c>
      <c r="DL151" s="89">
        <f>+IF(DL149='Inputs  Base0'!$G$128,'CF+EERR  Base0'!$C147*'Inputs  Base0'!$C$183,0)</f>
        <v>0</v>
      </c>
      <c r="DM151" s="89">
        <f>+IF(DM149='Inputs  Base0'!$G$128,'CF+EERR  Base0'!$C147*'Inputs  Base0'!$C$183,0)</f>
        <v>0</v>
      </c>
      <c r="DN151" s="89">
        <f>+IF(DN149='Inputs  Base0'!$G$128,'CF+EERR  Base0'!$C147*'Inputs  Base0'!$C$183,0)</f>
        <v>0</v>
      </c>
      <c r="DO151" s="89">
        <f>+IF(DO149='Inputs  Base0'!$G$128,'CF+EERR  Base0'!$C147*'Inputs  Base0'!$C$183,0)</f>
        <v>0</v>
      </c>
      <c r="DP151" s="89">
        <f>+IF(DP149='Inputs  Base0'!$G$128,'CF+EERR  Base0'!$C147*'Inputs  Base0'!$C$183,0)</f>
        <v>0</v>
      </c>
    </row>
    <row r="152" spans="1:120" s="189" customFormat="1" ht="14.25" hidden="1" outlineLevel="1">
      <c r="B152" s="262" t="str">
        <f>CONCATENATE('Inputs  Base0'!$A$367,'Inputs  Base0'!$B$128)</f>
        <v>financiamiento hipotecario $ - Cocheras POST ENTREGA</v>
      </c>
      <c r="C152" s="263">
        <f t="shared" ca="1" si="54"/>
        <v>0</v>
      </c>
      <c r="D152" s="264"/>
      <c r="E152" s="264"/>
      <c r="F152" s="264"/>
      <c r="G152" s="264"/>
      <c r="H152" s="264"/>
      <c r="I152" s="264"/>
      <c r="J152" s="264"/>
      <c r="K152" s="264"/>
      <c r="L152" s="264"/>
      <c r="M152" s="264"/>
      <c r="N152" s="264"/>
      <c r="O152" s="264"/>
      <c r="P152" s="264"/>
      <c r="Q152" s="264"/>
      <c r="R152" s="264"/>
      <c r="S152" s="264"/>
      <c r="T152" s="264"/>
      <c r="U152" s="264"/>
      <c r="V152" s="264"/>
      <c r="W152" s="264"/>
      <c r="X152" s="264"/>
      <c r="Y152" s="264"/>
      <c r="Z152" s="264"/>
      <c r="AA152" s="264"/>
      <c r="AB152" s="264"/>
      <c r="AC152" s="265">
        <f ca="1">+SUM(OFFSET(AB149,0,0,1,-MIN('Inputs  Base0'!$C$185,AC$2)))*(IF($C$149=0,0,-PMT('Inputs  Base0'!$C$186/12,'Inputs  Base0'!$C$185,$C$147/$C$149*'Inputs  Base0'!$C$184)))</f>
        <v>0</v>
      </c>
      <c r="AD152" s="265">
        <f ca="1">+SUM(OFFSET(AC149,0,0,1,-MIN('Inputs  Base0'!$C$185,AD$2)))*(IF($C$149=0,0,-PMT('Inputs  Base0'!$C$186/12,'Inputs  Base0'!$C$185,$C$147/$C$149*'Inputs  Base0'!$C$184)))</f>
        <v>0</v>
      </c>
      <c r="AE152" s="265">
        <f ca="1">+SUM(OFFSET(AD149,0,0,1,-MIN('Inputs  Base0'!$C$185,AE$2)))*(IF($C$149=0,0,-PMT('Inputs  Base0'!$C$186/12,'Inputs  Base0'!$C$185,$C$147/$C$149*'Inputs  Base0'!$C$184)))</f>
        <v>0</v>
      </c>
      <c r="AF152" s="265">
        <f ca="1">+SUM(OFFSET(AE149,0,0,1,-MIN('Inputs  Base0'!$C$185,AF$2)))*(IF($C$149=0,0,-PMT('Inputs  Base0'!$C$186/12,'Inputs  Base0'!$C$185,$C$147/$C$149*'Inputs  Base0'!$C$184)))</f>
        <v>0</v>
      </c>
      <c r="AG152" s="265">
        <f ca="1">+SUM(OFFSET(AF149,0,0,1,-MIN('Inputs  Base0'!$C$185,AG$2)))*(IF($C$149=0,0,-PMT('Inputs  Base0'!$C$186/12,'Inputs  Base0'!$C$185,$C$147/$C$149*'Inputs  Base0'!$C$184)))</f>
        <v>0</v>
      </c>
      <c r="AH152" s="265">
        <f ca="1">+SUM(OFFSET(AG149,0,0,1,-MIN('Inputs  Base0'!$C$185,AH$2)))*(IF($C$149=0,0,-PMT('Inputs  Base0'!$C$186/12,'Inputs  Base0'!$C$185,$C$147/$C$149*'Inputs  Base0'!$C$184)))</f>
        <v>0</v>
      </c>
      <c r="AI152" s="265">
        <f ca="1">+SUM(OFFSET(AH149,0,0,1,-MIN('Inputs  Base0'!$C$185,AI$2)))*(IF($C$149=0,0,-PMT('Inputs  Base0'!$C$186/12,'Inputs  Base0'!$C$185,$C$147/$C$149*'Inputs  Base0'!$C$184)))</f>
        <v>0</v>
      </c>
      <c r="AJ152" s="265">
        <f ca="1">+SUM(OFFSET(AI149,0,0,1,-MIN('Inputs  Base0'!$C$185,AJ$2)))*(IF($C$149=0,0,-PMT('Inputs  Base0'!$C$186/12,'Inputs  Base0'!$C$185,$C$147/$C$149*'Inputs  Base0'!$C$184)))</f>
        <v>0</v>
      </c>
      <c r="AK152" s="265">
        <f ca="1">+SUM(OFFSET(AJ149,0,0,1,-MIN('Inputs  Base0'!$C$185,AK$2)))*(IF($C$149=0,0,-PMT('Inputs  Base0'!$C$186/12,'Inputs  Base0'!$C$185,$C$147/$C$149*'Inputs  Base0'!$C$184)))</f>
        <v>0</v>
      </c>
      <c r="AL152" s="265">
        <f ca="1">+SUM(OFFSET(AK149,0,0,1,-MIN('Inputs  Base0'!$C$185,AL$2)))*(IF($C$149=0,0,-PMT('Inputs  Base0'!$C$186/12,'Inputs  Base0'!$C$185,$C$147/$C$149*'Inputs  Base0'!$C$184)))</f>
        <v>0</v>
      </c>
      <c r="AM152" s="265">
        <f ca="1">+SUM(OFFSET(AL149,0,0,1,-MIN('Inputs  Base0'!$C$185,AM$2)))*(IF($C$149=0,0,-PMT('Inputs  Base0'!$C$186/12,'Inputs  Base0'!$C$185,$C$147/$C$149*'Inputs  Base0'!$C$184)))</f>
        <v>0</v>
      </c>
      <c r="AN152" s="265">
        <f ca="1">+SUM(OFFSET(AM149,0,0,1,-MIN('Inputs  Base0'!$C$185,AN$2)))*(IF($C$149=0,0,-PMT('Inputs  Base0'!$C$186/12,'Inputs  Base0'!$C$185,$C$147/$C$149*'Inputs  Base0'!$C$184)))</f>
        <v>0</v>
      </c>
      <c r="AO152" s="265">
        <f ca="1">+SUM(OFFSET(AN149,0,0,1,-MIN('Inputs  Base0'!$C$185,AO$2)))*(IF($C$149=0,0,-PMT('Inputs  Base0'!$C$186/12,'Inputs  Base0'!$C$185,$C$147/$C$149*'Inputs  Base0'!$C$184)))</f>
        <v>0</v>
      </c>
      <c r="AP152" s="265">
        <f ca="1">+SUM(OFFSET(AO149,0,0,1,-MIN('Inputs  Base0'!$C$185,AP$2)))*(IF($C$149=0,0,-PMT('Inputs  Base0'!$C$186/12,'Inputs  Base0'!$C$185,$C$147/$C$149*'Inputs  Base0'!$C$184)))</f>
        <v>0</v>
      </c>
      <c r="AQ152" s="265">
        <f ca="1">+SUM(OFFSET(AP149,0,0,1,-MIN('Inputs  Base0'!$C$185,AQ$2)))*(IF($C$149=0,0,-PMT('Inputs  Base0'!$C$186/12,'Inputs  Base0'!$C$185,$C$147/$C$149*'Inputs  Base0'!$C$184)))</f>
        <v>0</v>
      </c>
      <c r="AR152" s="265">
        <f ca="1">+SUM(OFFSET(AQ149,0,0,1,-MIN('Inputs  Base0'!$C$185,AR$2)))*(IF($C$149=0,0,-PMT('Inputs  Base0'!$C$186/12,'Inputs  Base0'!$C$185,$C$147/$C$149*'Inputs  Base0'!$C$184)))</f>
        <v>0</v>
      </c>
      <c r="AS152" s="265">
        <f ca="1">+SUM(OFFSET(AR149,0,0,1,-MIN('Inputs  Base0'!$C$185,AS$2)))*(IF($C$149=0,0,-PMT('Inputs  Base0'!$C$186/12,'Inputs  Base0'!$C$185,$C$147/$C$149*'Inputs  Base0'!$C$184)))</f>
        <v>0</v>
      </c>
      <c r="AT152" s="265">
        <f ca="1">+SUM(OFFSET(AS149,0,0,1,-MIN('Inputs  Base0'!$C$185,AT$2)))*(IF($C$149=0,0,-PMT('Inputs  Base0'!$C$186/12,'Inputs  Base0'!$C$185,$C$147/$C$149*'Inputs  Base0'!$C$184)))</f>
        <v>0</v>
      </c>
      <c r="AU152" s="265">
        <f ca="1">+SUM(OFFSET(AT149,0,0,1,-MIN('Inputs  Base0'!$C$185,AU$2)))*(IF($C$149=0,0,-PMT('Inputs  Base0'!$C$186/12,'Inputs  Base0'!$C$185,$C$147/$C$149*'Inputs  Base0'!$C$184)))</f>
        <v>0</v>
      </c>
      <c r="AV152" s="265">
        <f ca="1">+SUM(OFFSET(AU149,0,0,1,-MIN('Inputs  Base0'!$C$185,AV$2)))*(IF($C$149=0,0,-PMT('Inputs  Base0'!$C$186/12,'Inputs  Base0'!$C$185,$C$147/$C$149*'Inputs  Base0'!$C$184)))</f>
        <v>0</v>
      </c>
      <c r="AW152" s="265">
        <f ca="1">+SUM(OFFSET(AV149,0,0,1,-MIN('Inputs  Base0'!$C$185,AW$2)))*(IF($C$149=0,0,-PMT('Inputs  Base0'!$C$186/12,'Inputs  Base0'!$C$185,$C$147/$C$149*'Inputs  Base0'!$C$184)))</f>
        <v>0</v>
      </c>
      <c r="AX152" s="265">
        <f ca="1">+SUM(OFFSET(AW149,0,0,1,-MIN('Inputs  Base0'!$C$185,AX$2)))*(IF($C$149=0,0,-PMT('Inputs  Base0'!$C$186/12,'Inputs  Base0'!$C$185,$C$147/$C$149*'Inputs  Base0'!$C$184)))</f>
        <v>0</v>
      </c>
      <c r="AY152" s="265">
        <f ca="1">+SUM(OFFSET(AX149,0,0,1,-MIN('Inputs  Base0'!$C$185,AY$2)))*(IF($C$149=0,0,-PMT('Inputs  Base0'!$C$186/12,'Inputs  Base0'!$C$185,$C$147/$C$149*'Inputs  Base0'!$C$184)))</f>
        <v>0</v>
      </c>
      <c r="AZ152" s="265">
        <f ca="1">+SUM(OFFSET(AY149,0,0,1,-MIN('Inputs  Base0'!$C$185,AZ$2)))*(IF($C$149=0,0,-PMT('Inputs  Base0'!$C$186/12,'Inputs  Base0'!$C$185,$C$147/$C$149*'Inputs  Base0'!$C$184)))</f>
        <v>0</v>
      </c>
      <c r="BA152" s="265">
        <f ca="1">+SUM(OFFSET(AZ149,0,0,1,-MIN('Inputs  Base0'!$C$185,BA$2)))*(IF($C$149=0,0,-PMT('Inputs  Base0'!$C$186/12,'Inputs  Base0'!$C$185,$C$147/$C$149*'Inputs  Base0'!$C$184)))</f>
        <v>0</v>
      </c>
      <c r="BB152" s="265">
        <f ca="1">+SUM(OFFSET(BA149,0,0,1,-MIN('Inputs  Base0'!$C$185,BB$2)))*(IF($C$149=0,0,-PMT('Inputs  Base0'!$C$186/12,'Inputs  Base0'!$C$185,$C$147/$C$149*'Inputs  Base0'!$C$184)))</f>
        <v>0</v>
      </c>
      <c r="BC152" s="265">
        <f ca="1">+SUM(OFFSET(BB149,0,0,1,-MIN('Inputs  Base0'!$C$185,BC$2)))*(IF($C$149=0,0,-PMT('Inputs  Base0'!$C$186/12,'Inputs  Base0'!$C$185,$C$147/$C$149*'Inputs  Base0'!$C$184)))</f>
        <v>0</v>
      </c>
      <c r="BD152" s="265">
        <f ca="1">+SUM(OFFSET(BC149,0,0,1,-MIN('Inputs  Base0'!$C$185,BD$2)))*(IF($C$149=0,0,-PMT('Inputs  Base0'!$C$186/12,'Inputs  Base0'!$C$185,$C$147/$C$149*'Inputs  Base0'!$C$184)))</f>
        <v>0</v>
      </c>
      <c r="BE152" s="265">
        <f ca="1">+SUM(OFFSET(BD149,0,0,1,-MIN('Inputs  Base0'!$C$185,BE$2)))*(IF($C$149=0,0,-PMT('Inputs  Base0'!$C$186/12,'Inputs  Base0'!$C$185,$C$147/$C$149*'Inputs  Base0'!$C$184)))</f>
        <v>0</v>
      </c>
      <c r="BF152" s="265">
        <f ca="1">+SUM(OFFSET(BE149,0,0,1,-MIN('Inputs  Base0'!$C$185,BF$2)))*(IF($C$149=0,0,-PMT('Inputs  Base0'!$C$186/12,'Inputs  Base0'!$C$185,$C$147/$C$149*'Inputs  Base0'!$C$184)))</f>
        <v>0</v>
      </c>
      <c r="BG152" s="265">
        <f ca="1">+SUM(OFFSET(BF149,0,0,1,-MIN('Inputs  Base0'!$C$185,BG$2)))*(IF($C$149=0,0,-PMT('Inputs  Base0'!$C$186/12,'Inputs  Base0'!$C$185,$C$147/$C$149*'Inputs  Base0'!$C$184)))</f>
        <v>0</v>
      </c>
      <c r="BH152" s="265">
        <f ca="1">+SUM(OFFSET(BG149,0,0,1,-MIN('Inputs  Base0'!$C$185,BH$2)))*(IF($C$149=0,0,-PMT('Inputs  Base0'!$C$186/12,'Inputs  Base0'!$C$185,$C$147/$C$149*'Inputs  Base0'!$C$184)))</f>
        <v>0</v>
      </c>
      <c r="BI152" s="265">
        <f ca="1">+SUM(OFFSET(BH149,0,0,1,-MIN('Inputs  Base0'!$C$185,BI$2)))*(IF($C$149=0,0,-PMT('Inputs  Base0'!$C$186/12,'Inputs  Base0'!$C$185,$C$147/$C$149*'Inputs  Base0'!$C$184)))</f>
        <v>0</v>
      </c>
      <c r="BJ152" s="265">
        <f ca="1">+SUM(OFFSET(BI149,0,0,1,-MIN('Inputs  Base0'!$C$185,BJ$2)))*(IF($C$149=0,0,-PMT('Inputs  Base0'!$C$186/12,'Inputs  Base0'!$C$185,$C$147/$C$149*'Inputs  Base0'!$C$184)))</f>
        <v>0</v>
      </c>
      <c r="BK152" s="265">
        <f ca="1">+SUM(OFFSET(BJ149,0,0,1,-MIN('Inputs  Base0'!$C$185,BK$2)))*(IF($C$149=0,0,-PMT('Inputs  Base0'!$C$186/12,'Inputs  Base0'!$C$185,$C$147/$C$149*'Inputs  Base0'!$C$184)))</f>
        <v>0</v>
      </c>
      <c r="BL152" s="265">
        <f ca="1">+SUM(OFFSET(BK149,0,0,1,-MIN('Inputs  Base0'!$C$185,BL$2)))*(IF($C$149=0,0,-PMT('Inputs  Base0'!$C$186/12,'Inputs  Base0'!$C$185,$C$147/$C$149*'Inputs  Base0'!$C$184)))</f>
        <v>0</v>
      </c>
      <c r="BM152" s="265">
        <f ca="1">+SUM(OFFSET(BL149,0,0,1,-MIN('Inputs  Base0'!$C$185,BM$2)))*(IF($C$149=0,0,-PMT('Inputs  Base0'!$C$186/12,'Inputs  Base0'!$C$185,$C$147/$C$149*'Inputs  Base0'!$C$184)))</f>
        <v>0</v>
      </c>
      <c r="BN152" s="265">
        <f ca="1">+SUM(OFFSET(BM149,0,0,1,-MIN('Inputs  Base0'!$C$185,BN$2)))*(IF($C$149=0,0,-PMT('Inputs  Base0'!$C$186/12,'Inputs  Base0'!$C$185,$C$147/$C$149*'Inputs  Base0'!$C$184)))</f>
        <v>0</v>
      </c>
      <c r="BO152" s="265">
        <f ca="1">+SUM(OFFSET(BN149,0,0,1,-MIN('Inputs  Base0'!$C$185,BO$2)))*(IF($C$149=0,0,-PMT('Inputs  Base0'!$C$186/12,'Inputs  Base0'!$C$185,$C$147/$C$149*'Inputs  Base0'!$C$184)))</f>
        <v>0</v>
      </c>
      <c r="BP152" s="265">
        <f ca="1">+SUM(OFFSET(BO149,0,0,1,-MIN('Inputs  Base0'!$C$185,BP$2)))*(IF($C$149=0,0,-PMT('Inputs  Base0'!$C$186/12,'Inputs  Base0'!$C$185,$C$147/$C$149*'Inputs  Base0'!$C$184)))</f>
        <v>0</v>
      </c>
      <c r="BQ152" s="265">
        <f ca="1">+SUM(OFFSET(BP149,0,0,1,-MIN('Inputs  Base0'!$C$185,BQ$2)))*(IF($C$149=0,0,-PMT('Inputs  Base0'!$C$186/12,'Inputs  Base0'!$C$185,$C$147/$C$149*'Inputs  Base0'!$C$184)))</f>
        <v>0</v>
      </c>
      <c r="BR152" s="265">
        <f ca="1">+SUM(OFFSET(BQ149,0,0,1,-MIN('Inputs  Base0'!$C$185,BR$2)))*(IF($C$149=0,0,-PMT('Inputs  Base0'!$C$186/12,'Inputs  Base0'!$C$185,$C$147/$C$149*'Inputs  Base0'!$C$184)))</f>
        <v>0</v>
      </c>
      <c r="BS152" s="265">
        <f ca="1">+SUM(OFFSET(BR149,0,0,1,-MIN('Inputs  Base0'!$C$185,BS$2)))*(IF($C$149=0,0,-PMT('Inputs  Base0'!$C$186/12,'Inputs  Base0'!$C$185,$C$147/$C$149*'Inputs  Base0'!$C$184)))</f>
        <v>0</v>
      </c>
      <c r="BT152" s="265">
        <f ca="1">+SUM(OFFSET(BS149,0,0,1,-MIN('Inputs  Base0'!$C$185,BT$2)))*(IF($C$149=0,0,-PMT('Inputs  Base0'!$C$186/12,'Inputs  Base0'!$C$185,$C$147/$C$149*'Inputs  Base0'!$C$184)))</f>
        <v>0</v>
      </c>
      <c r="BU152" s="265">
        <f ca="1">+SUM(OFFSET(BT149,0,0,1,-MIN('Inputs  Base0'!$C$185,BU$2)))*(IF($C$149=0,0,-PMT('Inputs  Base0'!$C$186/12,'Inputs  Base0'!$C$185,$C$147/$C$149*'Inputs  Base0'!$C$184)))</f>
        <v>0</v>
      </c>
      <c r="BV152" s="265">
        <f ca="1">+SUM(OFFSET(BU149,0,0,1,-MIN('Inputs  Base0'!$C$185,BV$2)))*(IF($C$149=0,0,-PMT('Inputs  Base0'!$C$186/12,'Inputs  Base0'!$C$185,$C$147/$C$149*'Inputs  Base0'!$C$184)))</f>
        <v>0</v>
      </c>
      <c r="BW152" s="265">
        <f ca="1">+SUM(OFFSET(BV149,0,0,1,-MIN('Inputs  Base0'!$C$185,BW$2)))*(IF($C$149=0,0,-PMT('Inputs  Base0'!$C$186/12,'Inputs  Base0'!$C$185,$C$147/$C$149*'Inputs  Base0'!$C$184)))</f>
        <v>0</v>
      </c>
      <c r="BX152" s="265">
        <f ca="1">+SUM(OFFSET(BW149,0,0,1,-MIN('Inputs  Base0'!$C$185,BX$2)))*(IF($C$149=0,0,-PMT('Inputs  Base0'!$C$186/12,'Inputs  Base0'!$C$185,$C$147/$C$149*'Inputs  Base0'!$C$184)))</f>
        <v>0</v>
      </c>
      <c r="BY152" s="265">
        <f ca="1">+SUM(OFFSET(BX149,0,0,1,-MIN('Inputs  Base0'!$C$185,BY$2)))*(IF($C$149=0,0,-PMT('Inputs  Base0'!$C$186/12,'Inputs  Base0'!$C$185,$C$147/$C$149*'Inputs  Base0'!$C$184)))</f>
        <v>0</v>
      </c>
      <c r="BZ152" s="265">
        <f ca="1">+SUM(OFFSET(BY149,0,0,1,-MIN('Inputs  Base0'!$C$185,BZ$2)))*(IF($C$149=0,0,-PMT('Inputs  Base0'!$C$186/12,'Inputs  Base0'!$C$185,$C$147/$C$149*'Inputs  Base0'!$C$184)))</f>
        <v>0</v>
      </c>
      <c r="CA152" s="265">
        <f ca="1">+SUM(OFFSET(BZ149,0,0,1,-MIN('Inputs  Base0'!$C$185,CA$2)))*(IF($C$149=0,0,-PMT('Inputs  Base0'!$C$186/12,'Inputs  Base0'!$C$185,$C$147/$C$149*'Inputs  Base0'!$C$184)))</f>
        <v>0</v>
      </c>
      <c r="CB152" s="265">
        <f ca="1">+SUM(OFFSET(CA149,0,0,1,-MIN('Inputs  Base0'!$C$185,CB$2)))*(IF($C$149=0,0,-PMT('Inputs  Base0'!$C$186/12,'Inputs  Base0'!$C$185,$C$147/$C$149*'Inputs  Base0'!$C$184)))</f>
        <v>0</v>
      </c>
      <c r="CC152" s="265">
        <f ca="1">+SUM(OFFSET(CB149,0,0,1,-MIN('Inputs  Base0'!$C$185,CC$2)))*(IF($C$149=0,0,-PMT('Inputs  Base0'!$C$186/12,'Inputs  Base0'!$C$185,$C$147/$C$149*'Inputs  Base0'!$C$184)))</f>
        <v>0</v>
      </c>
      <c r="CD152" s="265">
        <f ca="1">+SUM(OFFSET(CC149,0,0,1,-MIN('Inputs  Base0'!$C$185,CD$2)))*(IF($C$149=0,0,-PMT('Inputs  Base0'!$C$186/12,'Inputs  Base0'!$C$185,$C$147/$C$149*'Inputs  Base0'!$C$184)))</f>
        <v>0</v>
      </c>
      <c r="CE152" s="265">
        <f ca="1">+SUM(OFFSET(CD149,0,0,1,-MIN('Inputs  Base0'!$C$185,CE$2)))*(IF($C$149=0,0,-PMT('Inputs  Base0'!$C$186/12,'Inputs  Base0'!$C$185,$C$147/$C$149*'Inputs  Base0'!$C$184)))</f>
        <v>0</v>
      </c>
      <c r="CF152" s="265">
        <f ca="1">+SUM(OFFSET(CE149,0,0,1,-MIN('Inputs  Base0'!$C$185,CF$2)))*(IF($C$149=0,0,-PMT('Inputs  Base0'!$C$186/12,'Inputs  Base0'!$C$185,$C$147/$C$149*'Inputs  Base0'!$C$184)))</f>
        <v>0</v>
      </c>
      <c r="CG152" s="265">
        <f ca="1">+SUM(OFFSET(CF149,0,0,1,-MIN('Inputs  Base0'!$C$185,CG$2)))*(IF($C$149=0,0,-PMT('Inputs  Base0'!$C$186/12,'Inputs  Base0'!$C$185,$C$147/$C$149*'Inputs  Base0'!$C$184)))</f>
        <v>0</v>
      </c>
      <c r="CH152" s="265">
        <f ca="1">+SUM(OFFSET(CG149,0,0,1,-MIN('Inputs  Base0'!$C$185,CH$2)))*(IF($C$149=0,0,-PMT('Inputs  Base0'!$C$186/12,'Inputs  Base0'!$C$185,$C$147/$C$149*'Inputs  Base0'!$C$184)))</f>
        <v>0</v>
      </c>
      <c r="CI152" s="265">
        <f ca="1">+SUM(OFFSET(CH149,0,0,1,-MIN('Inputs  Base0'!$C$185,CI$2)))*(IF($C$149=0,0,-PMT('Inputs  Base0'!$C$186/12,'Inputs  Base0'!$C$185,$C$147/$C$149*'Inputs  Base0'!$C$184)))</f>
        <v>0</v>
      </c>
      <c r="CJ152" s="265">
        <f ca="1">+SUM(OFFSET(CI149,0,0,1,-MIN('Inputs  Base0'!$C$185,CJ$2)))*(IF($C$149=0,0,-PMT('Inputs  Base0'!$C$186/12,'Inputs  Base0'!$C$185,$C$147/$C$149*'Inputs  Base0'!$C$184)))</f>
        <v>0</v>
      </c>
      <c r="CK152" s="265">
        <f ca="1">+SUM(OFFSET(CJ149,0,0,1,-MIN('Inputs  Base0'!$C$185,CK$2)))*(IF($C$149=0,0,-PMT('Inputs  Base0'!$C$186/12,'Inputs  Base0'!$C$185,$C$147/$C$149*'Inputs  Base0'!$C$184)))</f>
        <v>0</v>
      </c>
      <c r="CL152" s="265">
        <f ca="1">+SUM(OFFSET(CK149,0,0,1,-MIN('Inputs  Base0'!$C$185,CL$2)))*(IF($C$149=0,0,-PMT('Inputs  Base0'!$C$186/12,'Inputs  Base0'!$C$185,$C$147/$C$149*'Inputs  Base0'!$C$184)))</f>
        <v>0</v>
      </c>
      <c r="CM152" s="265">
        <f ca="1">+SUM(OFFSET(CL149,0,0,1,-MIN('Inputs  Base0'!$C$185,CM$2)))*(IF($C$149=0,0,-PMT('Inputs  Base0'!$C$186/12,'Inputs  Base0'!$C$185,$C$147/$C$149*'Inputs  Base0'!$C$184)))</f>
        <v>0</v>
      </c>
      <c r="CN152" s="265">
        <f ca="1">+SUM(OFFSET(CM149,0,0,1,-MIN('Inputs  Base0'!$C$185,CN$2)))*(IF($C$149=0,0,-PMT('Inputs  Base0'!$C$186/12,'Inputs  Base0'!$C$185,$C$147/$C$149*'Inputs  Base0'!$C$184)))</f>
        <v>0</v>
      </c>
      <c r="CO152" s="265">
        <f ca="1">+SUM(OFFSET(CN149,0,0,1,-MIN('Inputs  Base0'!$C$185,CO$2)))*(IF($C$149=0,0,-PMT('Inputs  Base0'!$C$186/12,'Inputs  Base0'!$C$185,$C$147/$C$149*'Inputs  Base0'!$C$184)))</f>
        <v>0</v>
      </c>
      <c r="CP152" s="265">
        <f ca="1">+SUM(OFFSET(CO149,0,0,1,-MIN('Inputs  Base0'!$C$185,CP$2)))*(IF($C$149=0,0,-PMT('Inputs  Base0'!$C$186/12,'Inputs  Base0'!$C$185,$C$147/$C$149*'Inputs  Base0'!$C$184)))</f>
        <v>0</v>
      </c>
      <c r="CQ152" s="265">
        <f ca="1">+SUM(OFFSET(CP149,0,0,1,-MIN('Inputs  Base0'!$C$185,CQ$2)))*(IF($C$149=0,0,-PMT('Inputs  Base0'!$C$186/12,'Inputs  Base0'!$C$185,$C$147/$C$149*'Inputs  Base0'!$C$184)))</f>
        <v>0</v>
      </c>
      <c r="CR152" s="265">
        <f ca="1">+SUM(OFFSET(CQ149,0,0,1,-MIN('Inputs  Base0'!$C$185,CR$2)))*(IF($C$149=0,0,-PMT('Inputs  Base0'!$C$186/12,'Inputs  Base0'!$C$185,$C$147/$C$149*'Inputs  Base0'!$C$184)))</f>
        <v>0</v>
      </c>
      <c r="CS152" s="265">
        <f ca="1">+SUM(OFFSET(CR149,0,0,1,-MIN('Inputs  Base0'!$C$185,CS$2)))*(IF($C$149=0,0,-PMT('Inputs  Base0'!$C$186/12,'Inputs  Base0'!$C$185,$C$147/$C$149*'Inputs  Base0'!$C$184)))</f>
        <v>0</v>
      </c>
      <c r="CT152" s="265">
        <f ca="1">+SUM(OFFSET(CS149,0,0,1,-MIN('Inputs  Base0'!$C$185,CT$2)))*(IF($C$149=0,0,-PMT('Inputs  Base0'!$C$186/12,'Inputs  Base0'!$C$185,$C$147/$C$149*'Inputs  Base0'!$C$184)))</f>
        <v>0</v>
      </c>
      <c r="CU152" s="265">
        <f ca="1">+SUM(OFFSET(CT149,0,0,1,-MIN('Inputs  Base0'!$C$185,CU$2)))*(IF($C$149=0,0,-PMT('Inputs  Base0'!$C$186/12,'Inputs  Base0'!$C$185,$C$147/$C$149*'Inputs  Base0'!$C$184)))</f>
        <v>0</v>
      </c>
      <c r="CV152" s="265">
        <f ca="1">+SUM(OFFSET(CU149,0,0,1,-MIN('Inputs  Base0'!$C$185,CV$2)))*(IF($C$149=0,0,-PMT('Inputs  Base0'!$C$186/12,'Inputs  Base0'!$C$185,$C$147/$C$149*'Inputs  Base0'!$C$184)))</f>
        <v>0</v>
      </c>
      <c r="CW152" s="265">
        <f ca="1">+SUM(OFFSET(CV149,0,0,1,-MIN('Inputs  Base0'!$C$185,CW$2)))*(IF($C$149=0,0,-PMT('Inputs  Base0'!$C$186/12,'Inputs  Base0'!$C$185,$C$147/$C$149*'Inputs  Base0'!$C$184)))</f>
        <v>0</v>
      </c>
      <c r="CX152" s="265">
        <f ca="1">+SUM(OFFSET(CW149,0,0,1,-MIN('Inputs  Base0'!$C$185,CX$2)))*(IF($C$149=0,0,-PMT('Inputs  Base0'!$C$186/12,'Inputs  Base0'!$C$185,$C$147/$C$149*'Inputs  Base0'!$C$184)))</f>
        <v>0</v>
      </c>
      <c r="CY152" s="265">
        <f ca="1">+SUM(OFFSET(CX149,0,0,1,-MIN('Inputs  Base0'!$C$185,CY$2)))*(IF($C$149=0,0,-PMT('Inputs  Base0'!$C$186/12,'Inputs  Base0'!$C$185,$C$147/$C$149*'Inputs  Base0'!$C$184)))</f>
        <v>0</v>
      </c>
      <c r="CZ152" s="265">
        <f ca="1">+SUM(OFFSET(CY149,0,0,1,-MIN('Inputs  Base0'!$C$185,CZ$2)))*(IF($C$149=0,0,-PMT('Inputs  Base0'!$C$186/12,'Inputs  Base0'!$C$185,$C$147/$C$149*'Inputs  Base0'!$C$184)))</f>
        <v>0</v>
      </c>
      <c r="DA152" s="265">
        <f ca="1">+SUM(OFFSET(CZ149,0,0,1,-MIN('Inputs  Base0'!$C$185,DA$2)))*(IF($C$149=0,0,-PMT('Inputs  Base0'!$C$186/12,'Inputs  Base0'!$C$185,$C$147/$C$149*'Inputs  Base0'!$C$184)))</f>
        <v>0</v>
      </c>
      <c r="DB152" s="265">
        <f ca="1">+SUM(OFFSET(DA149,0,0,1,-MIN('Inputs  Base0'!$C$185,DB$2)))*(IF($C$149=0,0,-PMT('Inputs  Base0'!$C$186/12,'Inputs  Base0'!$C$185,$C$147/$C$149*'Inputs  Base0'!$C$184)))</f>
        <v>0</v>
      </c>
      <c r="DC152" s="265">
        <f ca="1">+SUM(OFFSET(DB149,0,0,1,-MIN('Inputs  Base0'!$C$185,DC$2)))*(IF($C$149=0,0,-PMT('Inputs  Base0'!$C$186/12,'Inputs  Base0'!$C$185,$C$147/$C$149*'Inputs  Base0'!$C$184)))</f>
        <v>0</v>
      </c>
      <c r="DD152" s="265">
        <f ca="1">+SUM(OFFSET(DC149,0,0,1,-MIN('Inputs  Base0'!$C$185,DD$2)))*(IF($C$149=0,0,-PMT('Inputs  Base0'!$C$186/12,'Inputs  Base0'!$C$185,$C$147/$C$149*'Inputs  Base0'!$C$184)))</f>
        <v>0</v>
      </c>
      <c r="DE152" s="265">
        <f ca="1">+SUM(OFFSET(DD149,0,0,1,-MIN('Inputs  Base0'!$C$185,DE$2)))*(IF($C$149=0,0,-PMT('Inputs  Base0'!$C$186/12,'Inputs  Base0'!$C$185,$C$147/$C$149*'Inputs  Base0'!$C$184)))</f>
        <v>0</v>
      </c>
      <c r="DF152" s="265">
        <f ca="1">+SUM(OFFSET(DE149,0,0,1,-MIN('Inputs  Base0'!$C$185,DF$2)))*(IF($C$149=0,0,-PMT('Inputs  Base0'!$C$186/12,'Inputs  Base0'!$C$185,$C$147/$C$149*'Inputs  Base0'!$C$184)))</f>
        <v>0</v>
      </c>
      <c r="DG152" s="265">
        <f ca="1">+SUM(OFFSET(DF149,0,0,1,-MIN('Inputs  Base0'!$C$185,DG$2)))*(IF($C$149=0,0,-PMT('Inputs  Base0'!$C$186/12,'Inputs  Base0'!$C$185,$C$147/$C$149*'Inputs  Base0'!$C$184)))</f>
        <v>0</v>
      </c>
      <c r="DH152" s="265">
        <f ca="1">+SUM(OFFSET(DG149,0,0,1,-MIN('Inputs  Base0'!$C$185,DH$2)))*(IF($C$149=0,0,-PMT('Inputs  Base0'!$C$186/12,'Inputs  Base0'!$C$185,$C$147/$C$149*'Inputs  Base0'!$C$184)))</f>
        <v>0</v>
      </c>
      <c r="DI152" s="265">
        <f ca="1">+SUM(OFFSET(DH149,0,0,1,-MIN('Inputs  Base0'!$C$185,DI$2)))*(IF($C$149=0,0,-PMT('Inputs  Base0'!$C$186/12,'Inputs  Base0'!$C$185,$C$147/$C$149*'Inputs  Base0'!$C$184)))</f>
        <v>0</v>
      </c>
      <c r="DJ152" s="265">
        <f ca="1">+SUM(OFFSET(DI149,0,0,1,-MIN('Inputs  Base0'!$C$185,DJ$2)))*(IF($C$149=0,0,-PMT('Inputs  Base0'!$C$186/12,'Inputs  Base0'!$C$185,$C$147/$C$149*'Inputs  Base0'!$C$184)))</f>
        <v>0</v>
      </c>
      <c r="DK152" s="265">
        <f ca="1">+SUM(OFFSET(DJ149,0,0,1,-MIN('Inputs  Base0'!$C$185,DK$2)))*(IF($C$149=0,0,-PMT('Inputs  Base0'!$C$186/12,'Inputs  Base0'!$C$185,$C$147/$C$149*'Inputs  Base0'!$C$184)))</f>
        <v>0</v>
      </c>
      <c r="DL152" s="265">
        <f ca="1">+SUM(OFFSET(DK149,0,0,1,-MIN('Inputs  Base0'!$C$185,DL$2)))*(IF($C$149=0,0,-PMT('Inputs  Base0'!$C$186/12,'Inputs  Base0'!$C$185,$C$147/$C$149*'Inputs  Base0'!$C$184)))</f>
        <v>0</v>
      </c>
      <c r="DM152" s="265">
        <f ca="1">+SUM(OFFSET(DL149,0,0,1,-MIN('Inputs  Base0'!$C$185,DM$2)))*(IF($C$149=0,0,-PMT('Inputs  Base0'!$C$186/12,'Inputs  Base0'!$C$185,$C$147/$C$149*'Inputs  Base0'!$C$184)))</f>
        <v>0</v>
      </c>
      <c r="DN152" s="265">
        <f ca="1">+SUM(OFFSET(DM149,0,0,1,-MIN('Inputs  Base0'!$C$185,DN$2)))*(IF($C$149=0,0,-PMT('Inputs  Base0'!$C$186/12,'Inputs  Base0'!$C$185,$C$147/$C$149*'Inputs  Base0'!$C$184)))</f>
        <v>0</v>
      </c>
      <c r="DO152" s="265">
        <f ca="1">+SUM(OFFSET(DN149,0,0,1,-MIN('Inputs  Base0'!$C$185,DO$2)))*(IF($C$149=0,0,-PMT('Inputs  Base0'!$C$186/12,'Inputs  Base0'!$C$185,$C$147/$C$149*'Inputs  Base0'!$C$184)))</f>
        <v>0</v>
      </c>
      <c r="DP152" s="265">
        <f ca="1">+SUM(OFFSET(DO149,0,0,1,-MIN('Inputs  Base0'!$C$185,DP$2)))*(IF($C$149=0,0,-PMT('Inputs  Base0'!$C$186/12,'Inputs  Base0'!$C$185,$C$147/$C$149*'Inputs  Base0'!$C$184)))</f>
        <v>0</v>
      </c>
    </row>
    <row r="153" spans="1:120" s="189" customFormat="1" ht="14.25" collapsed="1">
      <c r="B153" s="190" t="str">
        <f>CONCATENATE('Inputs  Base0'!$A$368,'Inputs  Base0'!$B$128)</f>
        <v>Ingreso Total - Cocheras POST ENTREGA</v>
      </c>
      <c r="C153" s="88">
        <f t="shared" ca="1" si="54"/>
        <v>0</v>
      </c>
      <c r="D153" s="191"/>
      <c r="E153" s="191"/>
      <c r="F153" s="191"/>
      <c r="G153" s="191"/>
      <c r="H153" s="191"/>
      <c r="I153" s="191"/>
      <c r="J153" s="191"/>
      <c r="K153" s="191"/>
      <c r="L153" s="191"/>
      <c r="M153" s="191"/>
      <c r="N153" s="191"/>
      <c r="O153" s="191"/>
      <c r="P153" s="191"/>
      <c r="Q153" s="191"/>
      <c r="R153" s="191"/>
      <c r="S153" s="191"/>
      <c r="T153" s="191"/>
      <c r="U153" s="191"/>
      <c r="V153" s="191"/>
      <c r="W153" s="191"/>
      <c r="X153" s="191"/>
      <c r="Y153" s="191"/>
      <c r="Z153" s="191"/>
      <c r="AA153" s="191"/>
      <c r="AB153" s="191"/>
      <c r="AC153" s="89">
        <f ca="1">AC151+AC152</f>
        <v>0</v>
      </c>
      <c r="AD153" s="89">
        <f t="shared" ref="AD153:CO153" ca="1" si="55">AD151+AD152</f>
        <v>0</v>
      </c>
      <c r="AE153" s="89">
        <f t="shared" ca="1" si="55"/>
        <v>0</v>
      </c>
      <c r="AF153" s="89">
        <f t="shared" ca="1" si="55"/>
        <v>0</v>
      </c>
      <c r="AG153" s="89">
        <f t="shared" ca="1" si="55"/>
        <v>0</v>
      </c>
      <c r="AH153" s="89">
        <f t="shared" ca="1" si="55"/>
        <v>0</v>
      </c>
      <c r="AI153" s="89">
        <f t="shared" ca="1" si="55"/>
        <v>0</v>
      </c>
      <c r="AJ153" s="89">
        <f t="shared" ca="1" si="55"/>
        <v>0</v>
      </c>
      <c r="AK153" s="89">
        <f t="shared" ca="1" si="55"/>
        <v>0</v>
      </c>
      <c r="AL153" s="89">
        <f t="shared" ca="1" si="55"/>
        <v>0</v>
      </c>
      <c r="AM153" s="89">
        <f t="shared" ca="1" si="55"/>
        <v>0</v>
      </c>
      <c r="AN153" s="89">
        <f t="shared" ca="1" si="55"/>
        <v>0</v>
      </c>
      <c r="AO153" s="89">
        <f t="shared" ca="1" si="55"/>
        <v>0</v>
      </c>
      <c r="AP153" s="89">
        <f t="shared" ca="1" si="55"/>
        <v>0</v>
      </c>
      <c r="AQ153" s="89">
        <f t="shared" ca="1" si="55"/>
        <v>0</v>
      </c>
      <c r="AR153" s="89">
        <f t="shared" ca="1" si="55"/>
        <v>0</v>
      </c>
      <c r="AS153" s="89">
        <f t="shared" ca="1" si="55"/>
        <v>0</v>
      </c>
      <c r="AT153" s="89">
        <f t="shared" ca="1" si="55"/>
        <v>0</v>
      </c>
      <c r="AU153" s="89">
        <f t="shared" ca="1" si="55"/>
        <v>0</v>
      </c>
      <c r="AV153" s="89">
        <f t="shared" ca="1" si="55"/>
        <v>0</v>
      </c>
      <c r="AW153" s="89">
        <f t="shared" ca="1" si="55"/>
        <v>0</v>
      </c>
      <c r="AX153" s="89">
        <f t="shared" ca="1" si="55"/>
        <v>0</v>
      </c>
      <c r="AY153" s="89">
        <f t="shared" ca="1" si="55"/>
        <v>0</v>
      </c>
      <c r="AZ153" s="89">
        <f t="shared" ca="1" si="55"/>
        <v>0</v>
      </c>
      <c r="BA153" s="89">
        <f t="shared" ca="1" si="55"/>
        <v>0</v>
      </c>
      <c r="BB153" s="89">
        <f t="shared" ca="1" si="55"/>
        <v>0</v>
      </c>
      <c r="BC153" s="89">
        <f t="shared" ca="1" si="55"/>
        <v>0</v>
      </c>
      <c r="BD153" s="89">
        <f t="shared" ca="1" si="55"/>
        <v>0</v>
      </c>
      <c r="BE153" s="89">
        <f t="shared" ca="1" si="55"/>
        <v>0</v>
      </c>
      <c r="BF153" s="89">
        <f t="shared" ca="1" si="55"/>
        <v>0</v>
      </c>
      <c r="BG153" s="89">
        <f t="shared" ca="1" si="55"/>
        <v>0</v>
      </c>
      <c r="BH153" s="89">
        <f t="shared" ca="1" si="55"/>
        <v>0</v>
      </c>
      <c r="BI153" s="89">
        <f t="shared" ca="1" si="55"/>
        <v>0</v>
      </c>
      <c r="BJ153" s="89">
        <f t="shared" ca="1" si="55"/>
        <v>0</v>
      </c>
      <c r="BK153" s="89">
        <f t="shared" ca="1" si="55"/>
        <v>0</v>
      </c>
      <c r="BL153" s="89">
        <f t="shared" ca="1" si="55"/>
        <v>0</v>
      </c>
      <c r="BM153" s="89">
        <f t="shared" ca="1" si="55"/>
        <v>0</v>
      </c>
      <c r="BN153" s="89">
        <f t="shared" ca="1" si="55"/>
        <v>0</v>
      </c>
      <c r="BO153" s="89">
        <f t="shared" ca="1" si="55"/>
        <v>0</v>
      </c>
      <c r="BP153" s="89">
        <f t="shared" ca="1" si="55"/>
        <v>0</v>
      </c>
      <c r="BQ153" s="89">
        <f t="shared" ca="1" si="55"/>
        <v>0</v>
      </c>
      <c r="BR153" s="89">
        <f t="shared" ca="1" si="55"/>
        <v>0</v>
      </c>
      <c r="BS153" s="89">
        <f t="shared" ca="1" si="55"/>
        <v>0</v>
      </c>
      <c r="BT153" s="89">
        <f t="shared" ca="1" si="55"/>
        <v>0</v>
      </c>
      <c r="BU153" s="89">
        <f t="shared" ca="1" si="55"/>
        <v>0</v>
      </c>
      <c r="BV153" s="89">
        <f t="shared" ca="1" si="55"/>
        <v>0</v>
      </c>
      <c r="BW153" s="89">
        <f t="shared" ca="1" si="55"/>
        <v>0</v>
      </c>
      <c r="BX153" s="89">
        <f t="shared" ca="1" si="55"/>
        <v>0</v>
      </c>
      <c r="BY153" s="89">
        <f t="shared" ca="1" si="55"/>
        <v>0</v>
      </c>
      <c r="BZ153" s="89">
        <f t="shared" ca="1" si="55"/>
        <v>0</v>
      </c>
      <c r="CA153" s="89">
        <f t="shared" ca="1" si="55"/>
        <v>0</v>
      </c>
      <c r="CB153" s="89">
        <f t="shared" ca="1" si="55"/>
        <v>0</v>
      </c>
      <c r="CC153" s="89">
        <f t="shared" ca="1" si="55"/>
        <v>0</v>
      </c>
      <c r="CD153" s="89">
        <f t="shared" ca="1" si="55"/>
        <v>0</v>
      </c>
      <c r="CE153" s="89">
        <f t="shared" ca="1" si="55"/>
        <v>0</v>
      </c>
      <c r="CF153" s="89">
        <f t="shared" ca="1" si="55"/>
        <v>0</v>
      </c>
      <c r="CG153" s="89">
        <f t="shared" ca="1" si="55"/>
        <v>0</v>
      </c>
      <c r="CH153" s="89">
        <f t="shared" ca="1" si="55"/>
        <v>0</v>
      </c>
      <c r="CI153" s="89">
        <f t="shared" ca="1" si="55"/>
        <v>0</v>
      </c>
      <c r="CJ153" s="89">
        <f t="shared" ca="1" si="55"/>
        <v>0</v>
      </c>
      <c r="CK153" s="89">
        <f t="shared" ca="1" si="55"/>
        <v>0</v>
      </c>
      <c r="CL153" s="89">
        <f t="shared" ca="1" si="55"/>
        <v>0</v>
      </c>
      <c r="CM153" s="89">
        <f t="shared" ca="1" si="55"/>
        <v>0</v>
      </c>
      <c r="CN153" s="89">
        <f t="shared" ca="1" si="55"/>
        <v>0</v>
      </c>
      <c r="CO153" s="89">
        <f t="shared" ca="1" si="55"/>
        <v>0</v>
      </c>
      <c r="CP153" s="89">
        <f t="shared" ref="CP153:DP153" ca="1" si="56">CP151+CP152</f>
        <v>0</v>
      </c>
      <c r="CQ153" s="89">
        <f t="shared" ca="1" si="56"/>
        <v>0</v>
      </c>
      <c r="CR153" s="89">
        <f t="shared" ca="1" si="56"/>
        <v>0</v>
      </c>
      <c r="CS153" s="89">
        <f t="shared" ca="1" si="56"/>
        <v>0</v>
      </c>
      <c r="CT153" s="89">
        <f t="shared" ca="1" si="56"/>
        <v>0</v>
      </c>
      <c r="CU153" s="89">
        <f t="shared" ca="1" si="56"/>
        <v>0</v>
      </c>
      <c r="CV153" s="89">
        <f t="shared" ca="1" si="56"/>
        <v>0</v>
      </c>
      <c r="CW153" s="89">
        <f t="shared" ca="1" si="56"/>
        <v>0</v>
      </c>
      <c r="CX153" s="89">
        <f t="shared" ca="1" si="56"/>
        <v>0</v>
      </c>
      <c r="CY153" s="89">
        <f t="shared" ca="1" si="56"/>
        <v>0</v>
      </c>
      <c r="CZ153" s="89">
        <f t="shared" ca="1" si="56"/>
        <v>0</v>
      </c>
      <c r="DA153" s="89">
        <f t="shared" ca="1" si="56"/>
        <v>0</v>
      </c>
      <c r="DB153" s="89">
        <f t="shared" ca="1" si="56"/>
        <v>0</v>
      </c>
      <c r="DC153" s="89">
        <f t="shared" ca="1" si="56"/>
        <v>0</v>
      </c>
      <c r="DD153" s="89">
        <f t="shared" ca="1" si="56"/>
        <v>0</v>
      </c>
      <c r="DE153" s="89">
        <f t="shared" ca="1" si="56"/>
        <v>0</v>
      </c>
      <c r="DF153" s="89">
        <f t="shared" ca="1" si="56"/>
        <v>0</v>
      </c>
      <c r="DG153" s="89">
        <f t="shared" ca="1" si="56"/>
        <v>0</v>
      </c>
      <c r="DH153" s="89">
        <f t="shared" ca="1" si="56"/>
        <v>0</v>
      </c>
      <c r="DI153" s="89">
        <f t="shared" ca="1" si="56"/>
        <v>0</v>
      </c>
      <c r="DJ153" s="89">
        <f t="shared" ca="1" si="56"/>
        <v>0</v>
      </c>
      <c r="DK153" s="89">
        <f t="shared" ca="1" si="56"/>
        <v>0</v>
      </c>
      <c r="DL153" s="89">
        <f t="shared" ca="1" si="56"/>
        <v>0</v>
      </c>
      <c r="DM153" s="89">
        <f t="shared" ca="1" si="56"/>
        <v>0</v>
      </c>
      <c r="DN153" s="89">
        <f t="shared" ca="1" si="56"/>
        <v>0</v>
      </c>
      <c r="DO153" s="89">
        <f t="shared" ca="1" si="56"/>
        <v>0</v>
      </c>
      <c r="DP153" s="89">
        <f t="shared" ca="1" si="56"/>
        <v>0</v>
      </c>
    </row>
    <row r="154" spans="1:120" s="44" customFormat="1">
      <c r="C154" s="276"/>
      <c r="D154" s="277"/>
      <c r="E154" s="277"/>
      <c r="F154" s="277"/>
      <c r="G154" s="277"/>
      <c r="H154" s="277"/>
      <c r="I154" s="277"/>
      <c r="J154" s="277"/>
      <c r="K154" s="277"/>
      <c r="L154" s="277"/>
      <c r="M154" s="277"/>
      <c r="N154" s="277"/>
      <c r="O154" s="277"/>
      <c r="P154" s="277"/>
      <c r="Q154" s="277"/>
      <c r="R154" s="277"/>
      <c r="S154" s="277"/>
      <c r="T154" s="277"/>
      <c r="U154" s="277"/>
      <c r="V154" s="277"/>
      <c r="W154" s="277"/>
      <c r="X154" s="277"/>
      <c r="Y154" s="277"/>
      <c r="Z154" s="277"/>
      <c r="AA154" s="277"/>
      <c r="AB154" s="277"/>
      <c r="AC154" s="89"/>
      <c r="AD154" s="89"/>
      <c r="AE154" s="89"/>
      <c r="AF154" s="89"/>
      <c r="AG154" s="89"/>
      <c r="AH154" s="89"/>
      <c r="AI154" s="89"/>
      <c r="AJ154" s="89"/>
      <c r="AK154" s="89"/>
      <c r="AL154" s="89"/>
      <c r="AM154" s="89"/>
      <c r="AN154" s="89"/>
      <c r="AO154" s="89"/>
      <c r="AP154" s="89"/>
      <c r="AQ154" s="89"/>
      <c r="AR154" s="89"/>
      <c r="AS154" s="89"/>
      <c r="AT154" s="89"/>
      <c r="AU154" s="89"/>
      <c r="AV154" s="89"/>
      <c r="AW154" s="89"/>
      <c r="AX154" s="89"/>
      <c r="AY154" s="89"/>
      <c r="AZ154" s="89"/>
      <c r="BA154" s="89"/>
      <c r="BB154" s="89"/>
      <c r="BC154" s="89"/>
      <c r="BD154" s="89"/>
      <c r="BE154" s="89"/>
      <c r="BF154" s="89"/>
      <c r="BG154" s="89"/>
      <c r="BH154" s="89"/>
      <c r="BI154" s="89"/>
      <c r="BJ154" s="89"/>
      <c r="BK154" s="89"/>
      <c r="BL154" s="89"/>
      <c r="BM154" s="89"/>
      <c r="BN154" s="89"/>
      <c r="BO154" s="89"/>
      <c r="BP154" s="89"/>
      <c r="BQ154" s="89"/>
      <c r="BR154" s="89"/>
      <c r="BS154" s="89"/>
      <c r="BT154" s="89"/>
      <c r="BU154" s="89"/>
      <c r="BV154" s="89"/>
      <c r="BW154" s="89"/>
      <c r="BX154" s="89"/>
      <c r="BY154" s="89"/>
      <c r="BZ154" s="89"/>
      <c r="CA154" s="89"/>
      <c r="CB154" s="89"/>
      <c r="CC154" s="89"/>
      <c r="CD154" s="89"/>
      <c r="CE154" s="89"/>
      <c r="CF154" s="89"/>
      <c r="CG154" s="89"/>
      <c r="CH154" s="89"/>
      <c r="CI154" s="89"/>
      <c r="CJ154" s="89"/>
      <c r="CK154" s="89"/>
      <c r="CL154" s="89"/>
      <c r="CM154" s="89"/>
      <c r="CN154" s="89"/>
      <c r="CO154" s="89"/>
      <c r="CP154" s="89"/>
      <c r="CQ154" s="89"/>
      <c r="CR154" s="89"/>
      <c r="CS154" s="89"/>
      <c r="CT154" s="89"/>
      <c r="CU154" s="89"/>
      <c r="CV154" s="89"/>
      <c r="CW154" s="89"/>
      <c r="CX154" s="89"/>
      <c r="CY154" s="89"/>
      <c r="CZ154" s="89"/>
      <c r="DA154" s="89"/>
      <c r="DB154" s="89"/>
      <c r="DC154" s="89"/>
      <c r="DD154" s="89"/>
      <c r="DE154" s="89"/>
      <c r="DF154" s="89"/>
      <c r="DG154" s="89"/>
      <c r="DH154" s="89"/>
      <c r="DI154" s="89"/>
      <c r="DJ154" s="89"/>
      <c r="DK154" s="89"/>
      <c r="DL154" s="89"/>
      <c r="DM154" s="89"/>
      <c r="DN154" s="89"/>
      <c r="DO154" s="89"/>
      <c r="DP154" s="89"/>
    </row>
    <row r="155" spans="1:120" s="71" customFormat="1" ht="15.75" thickBot="1">
      <c r="B155" s="147" t="s">
        <v>18</v>
      </c>
      <c r="C155" s="148">
        <f ca="1">SUM(AC155:DZ155)</f>
        <v>710542234.54961789</v>
      </c>
      <c r="D155" s="149"/>
      <c r="E155" s="149"/>
      <c r="F155" s="149"/>
      <c r="G155" s="149"/>
      <c r="H155" s="149"/>
      <c r="I155" s="149"/>
      <c r="J155" s="149"/>
      <c r="K155" s="149"/>
      <c r="L155" s="149"/>
      <c r="M155" s="149"/>
      <c r="N155" s="149"/>
      <c r="O155" s="149"/>
      <c r="P155" s="149"/>
      <c r="Q155" s="149"/>
      <c r="R155" s="149"/>
      <c r="S155" s="149"/>
      <c r="T155" s="149"/>
      <c r="U155" s="149"/>
      <c r="V155" s="149"/>
      <c r="W155" s="149"/>
      <c r="X155" s="149"/>
      <c r="Y155" s="149"/>
      <c r="Z155" s="149"/>
      <c r="AA155" s="149"/>
      <c r="AB155" s="149"/>
      <c r="AC155" s="149">
        <f ca="1">+AC157+AC159+AC163+AC165+AC167+AC169+AC174+AC182+AC186+AC188</f>
        <v>17434169.957701325</v>
      </c>
      <c r="AD155" s="149">
        <f t="shared" ref="AD155:CO155" ca="1" si="57">+AD157+AD159+AD163+AD165+AD167+AD169+AD174+AD182+AD186+AD188</f>
        <v>17459365.961221214</v>
      </c>
      <c r="AE155" s="149">
        <f t="shared" ca="1" si="57"/>
        <v>17478125.146838285</v>
      </c>
      <c r="AF155" s="149">
        <f t="shared" ca="1" si="57"/>
        <v>17497236.959830325</v>
      </c>
      <c r="AG155" s="149">
        <f t="shared" ca="1" si="57"/>
        <v>18006736.506868076</v>
      </c>
      <c r="AH155" s="149">
        <f t="shared" ca="1" si="57"/>
        <v>18025825.737604123</v>
      </c>
      <c r="AI155" s="149">
        <f t="shared" ca="1" si="57"/>
        <v>18008093.955656253</v>
      </c>
      <c r="AJ155" s="149">
        <f t="shared" ca="1" si="57"/>
        <v>18024027.2032772</v>
      </c>
      <c r="AK155" s="149">
        <f t="shared" ca="1" si="57"/>
        <v>18041376.948237635</v>
      </c>
      <c r="AL155" s="149">
        <f t="shared" ca="1" si="57"/>
        <v>18059208.166643232</v>
      </c>
      <c r="AM155" s="149">
        <f t="shared" ca="1" si="57"/>
        <v>18079490.767441645</v>
      </c>
      <c r="AN155" s="149">
        <f t="shared" ca="1" si="57"/>
        <v>18100330.286242142</v>
      </c>
      <c r="AO155" s="149">
        <f t="shared" ca="1" si="57"/>
        <v>19766885.925708026</v>
      </c>
      <c r="AP155" s="149">
        <f t="shared" ca="1" si="57"/>
        <v>19786263.534753043</v>
      </c>
      <c r="AQ155" s="149">
        <f t="shared" ca="1" si="57"/>
        <v>19807198.47793515</v>
      </c>
      <c r="AR155" s="149">
        <f t="shared" ca="1" si="57"/>
        <v>19828777.288767897</v>
      </c>
      <c r="AS155" s="149">
        <f t="shared" ca="1" si="57"/>
        <v>19849127.043731894</v>
      </c>
      <c r="AT155" s="149">
        <f t="shared" ca="1" si="57"/>
        <v>19870252.505913094</v>
      </c>
      <c r="AU155" s="149">
        <f t="shared" ca="1" si="57"/>
        <v>25817900.231949151</v>
      </c>
      <c r="AV155" s="149">
        <f t="shared" ca="1" si="57"/>
        <v>25834784.423410639</v>
      </c>
      <c r="AW155" s="149">
        <f t="shared" ca="1" si="57"/>
        <v>25983750.908404686</v>
      </c>
      <c r="AX155" s="149">
        <f t="shared" ca="1" si="57"/>
        <v>26002993.822435897</v>
      </c>
      <c r="AY155" s="149">
        <f t="shared" ca="1" si="57"/>
        <v>26023906.44625213</v>
      </c>
      <c r="AZ155" s="149">
        <f t="shared" ca="1" si="57"/>
        <v>26046727.30982266</v>
      </c>
      <c r="BA155" s="149">
        <f t="shared" ca="1" si="57"/>
        <v>21865761.348233484</v>
      </c>
      <c r="BB155" s="149">
        <f t="shared" ca="1" si="57"/>
        <v>21893352.811189782</v>
      </c>
      <c r="BC155" s="149">
        <f t="shared" ca="1" si="57"/>
        <v>21923980.110118847</v>
      </c>
      <c r="BD155" s="149">
        <f t="shared" ca="1" si="57"/>
        <v>21958250.412215218</v>
      </c>
      <c r="BE155" s="149">
        <f t="shared" ca="1" si="57"/>
        <v>21996973.273738306</v>
      </c>
      <c r="BF155" s="149">
        <f t="shared" ca="1" si="57"/>
        <v>22041261.834544785</v>
      </c>
      <c r="BG155" s="149">
        <f t="shared" ca="1" si="57"/>
        <v>13621486.243653694</v>
      </c>
      <c r="BH155" s="149">
        <f t="shared" ca="1" si="57"/>
        <v>13671340.503743568</v>
      </c>
      <c r="BI155" s="149">
        <f t="shared" ca="1" si="57"/>
        <v>13733293.284524234</v>
      </c>
      <c r="BJ155" s="149">
        <f t="shared" ca="1" si="57"/>
        <v>13811943.163155081</v>
      </c>
      <c r="BK155" s="149">
        <f t="shared" ca="1" si="57"/>
        <v>13918421.538202889</v>
      </c>
      <c r="BL155" s="149">
        <f t="shared" ca="1" si="57"/>
        <v>14080556.906084629</v>
      </c>
      <c r="BM155" s="149">
        <f t="shared" ca="1" si="57"/>
        <v>4562328.0000216831</v>
      </c>
      <c r="BN155" s="149">
        <f t="shared" ca="1" si="57"/>
        <v>800855.53718255076</v>
      </c>
      <c r="BO155" s="149">
        <f t="shared" ca="1" si="57"/>
        <v>33886.556784514207</v>
      </c>
      <c r="BP155" s="149">
        <f t="shared" ca="1" si="57"/>
        <v>33886.556784514207</v>
      </c>
      <c r="BQ155" s="149">
        <f t="shared" ca="1" si="57"/>
        <v>33886.556784514207</v>
      </c>
      <c r="BR155" s="149">
        <f t="shared" ca="1" si="57"/>
        <v>33886.556784514207</v>
      </c>
      <c r="BS155" s="149">
        <f t="shared" ca="1" si="57"/>
        <v>33886.556784514207</v>
      </c>
      <c r="BT155" s="149">
        <f t="shared" ca="1" si="57"/>
        <v>33886.556784514207</v>
      </c>
      <c r="BU155" s="149">
        <f t="shared" ca="1" si="57"/>
        <v>33886.556784514207</v>
      </c>
      <c r="BV155" s="149">
        <f t="shared" ca="1" si="57"/>
        <v>33886.556784514207</v>
      </c>
      <c r="BW155" s="149">
        <f t="shared" ca="1" si="57"/>
        <v>33886.556784514207</v>
      </c>
      <c r="BX155" s="149">
        <f t="shared" ca="1" si="57"/>
        <v>33886.556784514207</v>
      </c>
      <c r="BY155" s="149">
        <f t="shared" ca="1" si="57"/>
        <v>33886.556784514207</v>
      </c>
      <c r="BZ155" s="149">
        <f t="shared" ca="1" si="57"/>
        <v>33886.556784514207</v>
      </c>
      <c r="CA155" s="149">
        <f t="shared" ca="1" si="57"/>
        <v>33886.556784514207</v>
      </c>
      <c r="CB155" s="149">
        <f t="shared" ca="1" si="57"/>
        <v>33886.556784514207</v>
      </c>
      <c r="CC155" s="149">
        <f t="shared" ca="1" si="57"/>
        <v>33886.556784514207</v>
      </c>
      <c r="CD155" s="149">
        <f t="shared" ca="1" si="57"/>
        <v>33886.556784514207</v>
      </c>
      <c r="CE155" s="149">
        <f t="shared" ca="1" si="57"/>
        <v>33886.556784514207</v>
      </c>
      <c r="CF155" s="149">
        <f t="shared" ca="1" si="57"/>
        <v>33886.556784514207</v>
      </c>
      <c r="CG155" s="149">
        <f t="shared" ca="1" si="57"/>
        <v>33886.556784514207</v>
      </c>
      <c r="CH155" s="149">
        <f t="shared" ca="1" si="57"/>
        <v>33886.556784514207</v>
      </c>
      <c r="CI155" s="149">
        <f t="shared" ca="1" si="57"/>
        <v>33886.556784514207</v>
      </c>
      <c r="CJ155" s="149">
        <f t="shared" ca="1" si="57"/>
        <v>33886.556784514207</v>
      </c>
      <c r="CK155" s="149">
        <f t="shared" ca="1" si="57"/>
        <v>33886.556784514207</v>
      </c>
      <c r="CL155" s="149">
        <f t="shared" ca="1" si="57"/>
        <v>33886.556784514207</v>
      </c>
      <c r="CM155" s="149">
        <f t="shared" ca="1" si="57"/>
        <v>33886.556784514207</v>
      </c>
      <c r="CN155" s="149">
        <f t="shared" ca="1" si="57"/>
        <v>33886.556784514207</v>
      </c>
      <c r="CO155" s="149">
        <f t="shared" ca="1" si="57"/>
        <v>33886.556784514207</v>
      </c>
      <c r="CP155" s="149">
        <f t="shared" ref="CP155:DP155" ca="1" si="58">+CP157+CP159+CP163+CP165+CP167+CP169+CP174+CP182+CP186+CP188</f>
        <v>33886.556784514207</v>
      </c>
      <c r="CQ155" s="149">
        <f t="shared" ca="1" si="58"/>
        <v>33886.556784514207</v>
      </c>
      <c r="CR155" s="149">
        <f t="shared" ca="1" si="58"/>
        <v>33886.556784514207</v>
      </c>
      <c r="CS155" s="149">
        <f t="shared" ca="1" si="58"/>
        <v>33886.556784514207</v>
      </c>
      <c r="CT155" s="149">
        <f t="shared" ca="1" si="58"/>
        <v>33886.556784514207</v>
      </c>
      <c r="CU155" s="149">
        <f t="shared" ca="1" si="58"/>
        <v>33886.556784514207</v>
      </c>
      <c r="CV155" s="149">
        <f t="shared" ca="1" si="58"/>
        <v>33886.556784514207</v>
      </c>
      <c r="CW155" s="149">
        <f t="shared" ca="1" si="58"/>
        <v>33886.556784514207</v>
      </c>
      <c r="CX155" s="149">
        <f t="shared" ca="1" si="58"/>
        <v>33886.556784514207</v>
      </c>
      <c r="CY155" s="149">
        <f t="shared" ca="1" si="58"/>
        <v>33886.556784514207</v>
      </c>
      <c r="CZ155" s="149">
        <f t="shared" ca="1" si="58"/>
        <v>33886.556784514207</v>
      </c>
      <c r="DA155" s="149">
        <f t="shared" ca="1" si="58"/>
        <v>33886.556784514207</v>
      </c>
      <c r="DB155" s="149">
        <f t="shared" ca="1" si="58"/>
        <v>33886.556784514207</v>
      </c>
      <c r="DC155" s="149">
        <f t="shared" ca="1" si="58"/>
        <v>33886.556784514207</v>
      </c>
      <c r="DD155" s="149">
        <f t="shared" ca="1" si="58"/>
        <v>33886.556784514207</v>
      </c>
      <c r="DE155" s="149">
        <f t="shared" ca="1" si="58"/>
        <v>33886.556784514207</v>
      </c>
      <c r="DF155" s="149">
        <f t="shared" ca="1" si="58"/>
        <v>33886.556784514207</v>
      </c>
      <c r="DG155" s="149">
        <f t="shared" ca="1" si="58"/>
        <v>33886.556784514207</v>
      </c>
      <c r="DH155" s="149">
        <f t="shared" ca="1" si="58"/>
        <v>33886.556784514207</v>
      </c>
      <c r="DI155" s="149">
        <f t="shared" ca="1" si="58"/>
        <v>33886.556784514207</v>
      </c>
      <c r="DJ155" s="149">
        <f t="shared" ca="1" si="58"/>
        <v>33886.556784514207</v>
      </c>
      <c r="DK155" s="149">
        <f t="shared" ca="1" si="58"/>
        <v>33886.556784514207</v>
      </c>
      <c r="DL155" s="149">
        <f t="shared" ca="1" si="58"/>
        <v>33886.556784514207</v>
      </c>
      <c r="DM155" s="149">
        <f t="shared" ca="1" si="58"/>
        <v>33886.556784514207</v>
      </c>
      <c r="DN155" s="149">
        <f t="shared" ca="1" si="58"/>
        <v>33886.556784514207</v>
      </c>
      <c r="DO155" s="149">
        <f t="shared" ca="1" si="58"/>
        <v>33886.556784514207</v>
      </c>
      <c r="DP155" s="149">
        <f t="shared" ca="1" si="58"/>
        <v>33886.556784514207</v>
      </c>
    </row>
    <row r="156" spans="1:120">
      <c r="C156" s="86"/>
      <c r="D156" s="119"/>
      <c r="E156" s="119"/>
      <c r="F156" s="119"/>
      <c r="G156" s="119"/>
      <c r="H156" s="119"/>
      <c r="I156" s="119"/>
      <c r="J156" s="119"/>
      <c r="K156" s="119"/>
      <c r="L156" s="119"/>
      <c r="M156" s="119"/>
      <c r="N156" s="119"/>
      <c r="O156" s="119"/>
      <c r="P156" s="119"/>
      <c r="Q156" s="119"/>
      <c r="R156" s="119"/>
      <c r="S156" s="119"/>
      <c r="T156" s="119"/>
      <c r="U156" s="119"/>
      <c r="V156" s="119"/>
      <c r="W156" s="119"/>
      <c r="X156" s="119"/>
      <c r="Y156" s="119"/>
      <c r="Z156" s="119"/>
      <c r="AA156" s="119"/>
      <c r="AB156" s="119"/>
      <c r="AC156" s="87"/>
      <c r="AD156" s="87"/>
      <c r="AE156" s="87"/>
      <c r="AF156" s="87"/>
      <c r="AG156" s="87"/>
      <c r="AH156" s="87"/>
      <c r="AI156" s="87"/>
      <c r="AJ156" s="87"/>
      <c r="AK156" s="87"/>
      <c r="AL156" s="87"/>
      <c r="AM156" s="87"/>
      <c r="AN156" s="87"/>
      <c r="AO156" s="87"/>
      <c r="AP156" s="87"/>
      <c r="AQ156" s="87"/>
      <c r="AR156" s="87"/>
      <c r="AS156" s="87"/>
      <c r="AT156" s="87"/>
      <c r="AU156" s="87"/>
      <c r="AV156" s="87"/>
      <c r="AW156" s="87"/>
      <c r="AX156" s="87"/>
      <c r="AY156" s="87"/>
      <c r="AZ156" s="87"/>
      <c r="BA156" s="87"/>
      <c r="BB156" s="87"/>
      <c r="BC156" s="87"/>
      <c r="BD156" s="87"/>
      <c r="BE156" s="87"/>
      <c r="BF156" s="87"/>
      <c r="BG156" s="87"/>
      <c r="BH156" s="87"/>
      <c r="BI156" s="87"/>
      <c r="BJ156" s="87"/>
      <c r="BK156" s="87"/>
      <c r="BL156" s="87"/>
      <c r="BM156" s="87"/>
      <c r="BN156" s="87"/>
      <c r="BO156" s="87"/>
      <c r="BP156" s="87"/>
      <c r="BQ156" s="87"/>
      <c r="BR156" s="87"/>
      <c r="BS156" s="87"/>
      <c r="BT156" s="87"/>
      <c r="BU156" s="87"/>
      <c r="BV156" s="87"/>
      <c r="BW156" s="87"/>
      <c r="BX156" s="87"/>
      <c r="BY156" s="87"/>
      <c r="BZ156" s="87"/>
      <c r="CA156" s="87"/>
      <c r="CB156" s="87"/>
      <c r="CC156" s="87"/>
      <c r="CD156" s="87"/>
      <c r="CE156" s="87"/>
      <c r="CF156" s="87"/>
      <c r="CG156" s="87"/>
      <c r="CH156" s="87"/>
      <c r="CI156" s="87"/>
      <c r="CJ156" s="87"/>
      <c r="CK156" s="87"/>
      <c r="CL156" s="87"/>
      <c r="CM156" s="87"/>
      <c r="CN156" s="87"/>
      <c r="CO156" s="87"/>
      <c r="CP156" s="87"/>
      <c r="CQ156" s="87"/>
      <c r="CR156" s="87"/>
      <c r="CS156" s="87"/>
      <c r="CT156" s="87"/>
      <c r="CU156" s="87"/>
      <c r="CV156" s="87"/>
      <c r="CW156" s="87"/>
      <c r="CX156" s="87"/>
      <c r="CY156" s="87"/>
      <c r="CZ156" s="87"/>
      <c r="DA156" s="87"/>
      <c r="DB156" s="87"/>
      <c r="DC156" s="87"/>
      <c r="DD156" s="87"/>
      <c r="DE156" s="87"/>
      <c r="DF156" s="87"/>
      <c r="DG156" s="87"/>
      <c r="DH156" s="87"/>
      <c r="DI156" s="87"/>
      <c r="DJ156" s="87"/>
      <c r="DK156" s="87"/>
      <c r="DL156" s="87"/>
      <c r="DM156" s="87"/>
      <c r="DN156" s="87"/>
      <c r="DO156" s="87"/>
      <c r="DP156" s="87"/>
    </row>
    <row r="157" spans="1:120">
      <c r="B157" s="44" t="str">
        <f>+'Inputs  Base0'!B223</f>
        <v>VALOR DE LA TIERRA</v>
      </c>
      <c r="C157" s="88">
        <f>SUM(AC157:DZ157)</f>
        <v>0</v>
      </c>
      <c r="D157" s="120"/>
      <c r="E157" s="120"/>
      <c r="F157" s="120"/>
      <c r="G157" s="120"/>
      <c r="H157" s="120"/>
      <c r="I157" s="120"/>
      <c r="J157" s="120"/>
      <c r="K157" s="120"/>
      <c r="L157" s="120"/>
      <c r="M157" s="120"/>
      <c r="N157" s="120"/>
      <c r="O157" s="120"/>
      <c r="P157" s="120"/>
      <c r="Q157" s="120"/>
      <c r="R157" s="120"/>
      <c r="S157" s="120"/>
      <c r="T157" s="120"/>
      <c r="U157" s="120"/>
      <c r="V157" s="120"/>
      <c r="W157" s="120"/>
      <c r="X157" s="120"/>
      <c r="Y157" s="120"/>
      <c r="Z157" s="120"/>
      <c r="AA157" s="120"/>
      <c r="AB157" s="120"/>
      <c r="AC157" s="89">
        <f>IF('Inputs  Base0'!$C$238="SI",IF('Inputs  Base0'!$C$226="Valor absoluto",'Inputs  Base0'!C236,IF('Inputs  Base0'!$C$226="% de Ganancia Bruta",'Inputs  Base0'!$C$232*'CF+EERR  Base0'!AC5,IF('Inputs  Base0'!$C$226="% de Ganancia Neta",'Inputs  Base0'!$C$233*(AC5-AC179-AC180),0))),0)</f>
        <v>0</v>
      </c>
      <c r="AD157" s="89">
        <f>IF('Inputs  Base0'!$C$238="SI",IF('Inputs  Base0'!$C$226="Valor absoluto",'Inputs  Base0'!D236,IF('Inputs  Base0'!$C$226="% de Ganancia Bruta",'Inputs  Base0'!$C$232*'CF+EERR  Base0'!AD5,IF('Inputs  Base0'!$C$226="% de Ganancia Neta",'Inputs  Base0'!$C$233*(AD5-AD179-AD180),0))),0)</f>
        <v>0</v>
      </c>
      <c r="AE157" s="89">
        <f>IF('Inputs  Base0'!$C$238="SI",IF('Inputs  Base0'!$C$226="Valor absoluto",'Inputs  Base0'!E236,IF('Inputs  Base0'!$C$226="% de Ganancia Bruta",'Inputs  Base0'!$C$232*'CF+EERR  Base0'!AE5,IF('Inputs  Base0'!$C$226="% de Ganancia Neta",'Inputs  Base0'!$C$233*(AE5-AE179-AE180),0))),0)</f>
        <v>0</v>
      </c>
      <c r="AF157" s="89">
        <f>IF('Inputs  Base0'!$C$238="SI",IF('Inputs  Base0'!$C$226="Valor absoluto",'Inputs  Base0'!F236,IF('Inputs  Base0'!$C$226="% de Ganancia Bruta",'Inputs  Base0'!$C$232*'CF+EERR  Base0'!AF5,IF('Inputs  Base0'!$C$226="% de Ganancia Neta",'Inputs  Base0'!$C$233*(AF5-AF179-AF180),0))),0)</f>
        <v>0</v>
      </c>
      <c r="AG157" s="89">
        <f>IF('Inputs  Base0'!$C$238="SI",IF('Inputs  Base0'!$C$226="Valor absoluto",'Inputs  Base0'!G236,IF('Inputs  Base0'!$C$226="% de Ganancia Bruta",'Inputs  Base0'!$C$232*'CF+EERR  Base0'!AG5,IF('Inputs  Base0'!$C$226="% de Ganancia Neta",'Inputs  Base0'!$C$233*(AG5-AG179-AG180),0))),0)</f>
        <v>0</v>
      </c>
      <c r="AH157" s="89">
        <f>IF('Inputs  Base0'!$C$238="SI",IF('Inputs  Base0'!$C$226="Valor absoluto",'Inputs  Base0'!H236,IF('Inputs  Base0'!$C$226="% de Ganancia Bruta",'Inputs  Base0'!$C$232*'CF+EERR  Base0'!AH5,IF('Inputs  Base0'!$C$226="% de Ganancia Neta",'Inputs  Base0'!$C$233*(AH5-AH179-AH180),0))),0)</f>
        <v>0</v>
      </c>
      <c r="AI157" s="89">
        <f>IF('Inputs  Base0'!$C$238="SI",IF('Inputs  Base0'!$C$226="Valor absoluto",'Inputs  Base0'!I236,IF('Inputs  Base0'!$C$226="% de Ganancia Bruta",'Inputs  Base0'!$C$232*'CF+EERR  Base0'!AI5,IF('Inputs  Base0'!$C$226="% de Ganancia Neta",'Inputs  Base0'!$C$233*(AI5-AI179-AI180),0))),0)</f>
        <v>0</v>
      </c>
      <c r="AJ157" s="89">
        <f>IF('Inputs  Base0'!$C$238="SI",IF('Inputs  Base0'!$C$226="Valor absoluto",'Inputs  Base0'!J236,IF('Inputs  Base0'!$C$226="% de Ganancia Bruta",'Inputs  Base0'!$C$232*'CF+EERR  Base0'!AJ5,IF('Inputs  Base0'!$C$226="% de Ganancia Neta",'Inputs  Base0'!$C$233*(AJ5-AJ179-AJ180),0))),0)</f>
        <v>0</v>
      </c>
      <c r="AK157" s="89">
        <f>IF('Inputs  Base0'!$C$238="SI",IF('Inputs  Base0'!$C$226="Valor absoluto",'Inputs  Base0'!K236,IF('Inputs  Base0'!$C$226="% de Ganancia Bruta",'Inputs  Base0'!$C$232*'CF+EERR  Base0'!AK5,IF('Inputs  Base0'!$C$226="% de Ganancia Neta",'Inputs  Base0'!$C$233*(AK5-AK179-AK180),0))),0)</f>
        <v>0</v>
      </c>
      <c r="AL157" s="89">
        <f>IF('Inputs  Base0'!$C$238="SI",IF('Inputs  Base0'!$C$226="Valor absoluto",'Inputs  Base0'!L236,IF('Inputs  Base0'!$C$226="% de Ganancia Bruta",'Inputs  Base0'!$C$232*'CF+EERR  Base0'!AL5,IF('Inputs  Base0'!$C$226="% de Ganancia Neta",'Inputs  Base0'!$C$233*(AL5-AL179-AL180),0))),0)</f>
        <v>0</v>
      </c>
      <c r="AM157" s="89">
        <f>IF('Inputs  Base0'!$C$238="SI",IF('Inputs  Base0'!$C$226="Valor absoluto",'Inputs  Base0'!M236,IF('Inputs  Base0'!$C$226="% de Ganancia Bruta",'Inputs  Base0'!$C$232*'CF+EERR  Base0'!AM5,IF('Inputs  Base0'!$C$226="% de Ganancia Neta",'Inputs  Base0'!$C$233*(AM5-AM179-AM180),0))),0)</f>
        <v>0</v>
      </c>
      <c r="AN157" s="89">
        <f>IF('Inputs  Base0'!$C$238="SI",IF('Inputs  Base0'!$C$226="Valor absoluto",'Inputs  Base0'!N236,IF('Inputs  Base0'!$C$226="% de Ganancia Bruta",'Inputs  Base0'!$C$232*'CF+EERR  Base0'!AN5,IF('Inputs  Base0'!$C$226="% de Ganancia Neta",'Inputs  Base0'!$C$233*(AN5-AN179-AN180),0))),0)</f>
        <v>0</v>
      </c>
      <c r="AO157" s="89">
        <f>IF('Inputs  Base0'!$C$238="SI",IF('Inputs  Base0'!$C$226="Valor absoluto",'Inputs  Base0'!O236,IF('Inputs  Base0'!$C$226="% de Ganancia Bruta",'Inputs  Base0'!$C$232*'CF+EERR  Base0'!AO5,IF('Inputs  Base0'!$C$226="% de Ganancia Neta",'Inputs  Base0'!$C$233*(AO5-AO179-AO180),0))),0)</f>
        <v>0</v>
      </c>
      <c r="AP157" s="89">
        <f>IF('Inputs  Base0'!$C$238="SI",IF('Inputs  Base0'!$C$226="Valor absoluto",'Inputs  Base0'!P236,IF('Inputs  Base0'!$C$226="% de Ganancia Bruta",'Inputs  Base0'!$C$232*'CF+EERR  Base0'!AP5,IF('Inputs  Base0'!$C$226="% de Ganancia Neta",'Inputs  Base0'!$C$233*(AP5-AP179-AP180),0))),0)</f>
        <v>0</v>
      </c>
      <c r="AQ157" s="89">
        <f>IF('Inputs  Base0'!$C$238="SI",IF('Inputs  Base0'!$C$226="Valor absoluto",'Inputs  Base0'!Q236,IF('Inputs  Base0'!$C$226="% de Ganancia Bruta",'Inputs  Base0'!$C$232*'CF+EERR  Base0'!AQ5,IF('Inputs  Base0'!$C$226="% de Ganancia Neta",'Inputs  Base0'!$C$233*(AQ5-AQ179-AQ180),0))),0)</f>
        <v>0</v>
      </c>
      <c r="AR157" s="89">
        <f>IF('Inputs  Base0'!$C$238="SI",IF('Inputs  Base0'!$C$226="Valor absoluto",'Inputs  Base0'!R236,IF('Inputs  Base0'!$C$226="% de Ganancia Bruta",'Inputs  Base0'!$C$232*'CF+EERR  Base0'!AR5,IF('Inputs  Base0'!$C$226="% de Ganancia Neta",'Inputs  Base0'!$C$233*(AR5-AR179-AR180),0))),0)</f>
        <v>0</v>
      </c>
      <c r="AS157" s="89">
        <f>IF('Inputs  Base0'!$C$238="SI",IF('Inputs  Base0'!$C$226="Valor absoluto",'Inputs  Base0'!S236,IF('Inputs  Base0'!$C$226="% de Ganancia Bruta",'Inputs  Base0'!$C$232*'CF+EERR  Base0'!AS5,IF('Inputs  Base0'!$C$226="% de Ganancia Neta",'Inputs  Base0'!$C$233*(AS5-AS179-AS180),0))),0)</f>
        <v>0</v>
      </c>
      <c r="AT157" s="89">
        <f>IF('Inputs  Base0'!$C$238="SI",IF('Inputs  Base0'!$C$226="Valor absoluto",'Inputs  Base0'!T236,IF('Inputs  Base0'!$C$226="% de Ganancia Bruta",'Inputs  Base0'!$C$232*'CF+EERR  Base0'!AT5,IF('Inputs  Base0'!$C$226="% de Ganancia Neta",'Inputs  Base0'!$C$233*(AT5-AT179-AT180),0))),0)</f>
        <v>0</v>
      </c>
      <c r="AU157" s="89">
        <f>IF('Inputs  Base0'!$C$238="SI",IF('Inputs  Base0'!$C$226="Valor absoluto",'Inputs  Base0'!U236,IF('Inputs  Base0'!$C$226="% de Ganancia Bruta",'Inputs  Base0'!$C$232*'CF+EERR  Base0'!AU5,IF('Inputs  Base0'!$C$226="% de Ganancia Neta",'Inputs  Base0'!$C$233*(AU5-AU179-AU180),0))),0)</f>
        <v>0</v>
      </c>
      <c r="AV157" s="89">
        <f>IF('Inputs  Base0'!$C$238="SI",IF('Inputs  Base0'!$C$226="Valor absoluto",'Inputs  Base0'!V236,IF('Inputs  Base0'!$C$226="% de Ganancia Bruta",'Inputs  Base0'!$C$232*'CF+EERR  Base0'!AV5,IF('Inputs  Base0'!$C$226="% de Ganancia Neta",'Inputs  Base0'!$C$233*(AV5-AV179-AV180),0))),0)</f>
        <v>0</v>
      </c>
      <c r="AW157" s="89">
        <f>IF('Inputs  Base0'!$C$238="SI",IF('Inputs  Base0'!$C$226="Valor absoluto",'Inputs  Base0'!W236,IF('Inputs  Base0'!$C$226="% de Ganancia Bruta",'Inputs  Base0'!$C$232*'CF+EERR  Base0'!AW5,IF('Inputs  Base0'!$C$226="% de Ganancia Neta",'Inputs  Base0'!$C$233*(AW5-AW179-AW180),0))),0)</f>
        <v>0</v>
      </c>
      <c r="AX157" s="89">
        <f>IF('Inputs  Base0'!$C$238="SI",IF('Inputs  Base0'!$C$226="Valor absoluto",'Inputs  Base0'!X236,IF('Inputs  Base0'!$C$226="% de Ganancia Bruta",'Inputs  Base0'!$C$232*'CF+EERR  Base0'!AX5,IF('Inputs  Base0'!$C$226="% de Ganancia Neta",'Inputs  Base0'!$C$233*(AX5-AX179-AX180),0))),0)</f>
        <v>0</v>
      </c>
      <c r="AY157" s="89">
        <f>IF('Inputs  Base0'!$C$238="SI",IF('Inputs  Base0'!$C$226="Valor absoluto",'Inputs  Base0'!Y236,IF('Inputs  Base0'!$C$226="% de Ganancia Bruta",'Inputs  Base0'!$C$232*'CF+EERR  Base0'!AY5,IF('Inputs  Base0'!$C$226="% de Ganancia Neta",'Inputs  Base0'!$C$233*(AY5-AY179-AY180),0))),0)</f>
        <v>0</v>
      </c>
      <c r="AZ157" s="89">
        <f>IF('Inputs  Base0'!$C$238="SI",IF('Inputs  Base0'!$C$226="Valor absoluto",'Inputs  Base0'!Z236,IF('Inputs  Base0'!$C$226="% de Ganancia Bruta",'Inputs  Base0'!$C$232*'CF+EERR  Base0'!AZ5,IF('Inputs  Base0'!$C$226="% de Ganancia Neta",'Inputs  Base0'!$C$233*(AZ5-AZ179-AZ180),0))),0)</f>
        <v>0</v>
      </c>
      <c r="BA157" s="89">
        <f>IF('Inputs  Base0'!$C$238="SI",IF('Inputs  Base0'!$C$226="Valor absoluto",'Inputs  Base0'!AA236,IF('Inputs  Base0'!$C$226="% de Ganancia Bruta",'Inputs  Base0'!$C$232*'CF+EERR  Base0'!BA5,IF('Inputs  Base0'!$C$226="% de Ganancia Neta",'Inputs  Base0'!$C$233*(BA5-BA179-BA180),0))),0)</f>
        <v>0</v>
      </c>
      <c r="BB157" s="89">
        <f>IF('Inputs  Base0'!$C$238="SI",IF('Inputs  Base0'!$C$226="Valor absoluto",'Inputs  Base0'!AB236,IF('Inputs  Base0'!$C$226="% de Ganancia Bruta",'Inputs  Base0'!$C$232*'CF+EERR  Base0'!BB5,IF('Inputs  Base0'!$C$226="% de Ganancia Neta",'Inputs  Base0'!$C$233*(BB5-BB179-BB180),0))),0)</f>
        <v>0</v>
      </c>
      <c r="BC157" s="89">
        <f>IF('Inputs  Base0'!$C$238="SI",IF('Inputs  Base0'!$C$226="Valor absoluto",'Inputs  Base0'!AC236,IF('Inputs  Base0'!$C$226="% de Ganancia Bruta",'Inputs  Base0'!$C$232*'CF+EERR  Base0'!BC5,IF('Inputs  Base0'!$C$226="% de Ganancia Neta",'Inputs  Base0'!$C$233*(BC5-BC179-BC180),0))),0)</f>
        <v>0</v>
      </c>
      <c r="BD157" s="89">
        <f>IF('Inputs  Base0'!$C$238="SI",IF('Inputs  Base0'!$C$226="Valor absoluto",'Inputs  Base0'!AD236,IF('Inputs  Base0'!$C$226="% de Ganancia Bruta",'Inputs  Base0'!$C$232*'CF+EERR  Base0'!BD5,IF('Inputs  Base0'!$C$226="% de Ganancia Neta",'Inputs  Base0'!$C$233*(BD5-BD179-BD180),0))),0)</f>
        <v>0</v>
      </c>
      <c r="BE157" s="89">
        <f>IF('Inputs  Base0'!$C$238="SI",IF('Inputs  Base0'!$C$226="Valor absoluto",'Inputs  Base0'!AE236,IF('Inputs  Base0'!$C$226="% de Ganancia Bruta",'Inputs  Base0'!$C$232*'CF+EERR  Base0'!BE5,IF('Inputs  Base0'!$C$226="% de Ganancia Neta",'Inputs  Base0'!$C$233*(BE5-BE179-BE180),0))),0)</f>
        <v>0</v>
      </c>
      <c r="BF157" s="89">
        <f>IF('Inputs  Base0'!$C$238="SI",IF('Inputs  Base0'!$C$226="Valor absoluto",'Inputs  Base0'!AF236,IF('Inputs  Base0'!$C$226="% de Ganancia Bruta",'Inputs  Base0'!$C$232*'CF+EERR  Base0'!BF5,IF('Inputs  Base0'!$C$226="% de Ganancia Neta",'Inputs  Base0'!$C$233*(BF5-BF179-BF180),0))),0)</f>
        <v>0</v>
      </c>
      <c r="BG157" s="89">
        <f>IF('Inputs  Base0'!$C$238="SI",IF('Inputs  Base0'!$C$226="Valor absoluto",'Inputs  Base0'!AG236,IF('Inputs  Base0'!$C$226="% de Ganancia Bruta",'Inputs  Base0'!$C$232*'CF+EERR  Base0'!BG5,IF('Inputs  Base0'!$C$226="% de Ganancia Neta",'Inputs  Base0'!$C$233*(BG5-BG179-BG180),0))),0)</f>
        <v>0</v>
      </c>
      <c r="BH157" s="89">
        <f>IF('Inputs  Base0'!$C$238="SI",IF('Inputs  Base0'!$C$226="Valor absoluto",'Inputs  Base0'!AH236,IF('Inputs  Base0'!$C$226="% de Ganancia Bruta",'Inputs  Base0'!$C$232*'CF+EERR  Base0'!BH5,IF('Inputs  Base0'!$C$226="% de Ganancia Neta",'Inputs  Base0'!$C$233*(BH5-BH179-BH180),0))),0)</f>
        <v>0</v>
      </c>
      <c r="BI157" s="89">
        <f>IF('Inputs  Base0'!$C$238="SI",IF('Inputs  Base0'!$C$226="Valor absoluto",'Inputs  Base0'!AI236,IF('Inputs  Base0'!$C$226="% de Ganancia Bruta",'Inputs  Base0'!$C$232*'CF+EERR  Base0'!BI5,IF('Inputs  Base0'!$C$226="% de Ganancia Neta",'Inputs  Base0'!$C$233*(BI5-BI179-BI180),0))),0)</f>
        <v>0</v>
      </c>
      <c r="BJ157" s="89">
        <f>IF('Inputs  Base0'!$C$238="SI",IF('Inputs  Base0'!$C$226="Valor absoluto",'Inputs  Base0'!AJ236,IF('Inputs  Base0'!$C$226="% de Ganancia Bruta",'Inputs  Base0'!$C$232*'CF+EERR  Base0'!BJ5,IF('Inputs  Base0'!$C$226="% de Ganancia Neta",'Inputs  Base0'!$C$233*(BJ5-BJ179-BJ180),0))),0)</f>
        <v>0</v>
      </c>
      <c r="BK157" s="89">
        <f>IF('Inputs  Base0'!$C$238="SI",IF('Inputs  Base0'!$C$226="Valor absoluto",'Inputs  Base0'!AK236,IF('Inputs  Base0'!$C$226="% de Ganancia Bruta",'Inputs  Base0'!$C$232*'CF+EERR  Base0'!BK5,IF('Inputs  Base0'!$C$226="% de Ganancia Neta",'Inputs  Base0'!$C$233*(BK5-BK179-BK180),0))),0)</f>
        <v>0</v>
      </c>
      <c r="BL157" s="89">
        <f>IF('Inputs  Base0'!$C$238="SI",IF('Inputs  Base0'!$C$226="Valor absoluto",'Inputs  Base0'!AL236,IF('Inputs  Base0'!$C$226="% de Ganancia Bruta",'Inputs  Base0'!$C$232*'CF+EERR  Base0'!BL5,IF('Inputs  Base0'!$C$226="% de Ganancia Neta",'Inputs  Base0'!$C$233*(BL5-BL179-BL180),0))),0)</f>
        <v>0</v>
      </c>
      <c r="BM157" s="89">
        <f>IF('Inputs  Base0'!$C$238="SI",IF('Inputs  Base0'!$C$226="Valor absoluto",'Inputs  Base0'!AM236,IF('Inputs  Base0'!$C$226="% de Ganancia Bruta",'Inputs  Base0'!$C$232*'CF+EERR  Base0'!BM5,IF('Inputs  Base0'!$C$226="% de Ganancia Neta",'Inputs  Base0'!$C$233*(BM5-BM179-BM180),0))),0)</f>
        <v>0</v>
      </c>
      <c r="BN157" s="89">
        <f>IF('Inputs  Base0'!$C$238="SI",IF('Inputs  Base0'!$C$226="Valor absoluto",'Inputs  Base0'!AN236,IF('Inputs  Base0'!$C$226="% de Ganancia Bruta",'Inputs  Base0'!$C$232*'CF+EERR  Base0'!BN5,IF('Inputs  Base0'!$C$226="% de Ganancia Neta",'Inputs  Base0'!$C$233*(BN5-BN179-BN180),0))),0)</f>
        <v>0</v>
      </c>
      <c r="BO157" s="89">
        <f>IF('Inputs  Base0'!$C$238="SI",IF('Inputs  Base0'!$C$226="Valor absoluto",'Inputs  Base0'!AO236,IF('Inputs  Base0'!$C$226="% de Ganancia Bruta",'Inputs  Base0'!$C$232*'CF+EERR  Base0'!BO5,IF('Inputs  Base0'!$C$226="% de Ganancia Neta",'Inputs  Base0'!$C$233*(BO5-BO179-BO180),0))),0)</f>
        <v>0</v>
      </c>
      <c r="BP157" s="89">
        <f>IF('Inputs  Base0'!$C$238="SI",IF('Inputs  Base0'!$C$226="Valor absoluto",'Inputs  Base0'!AP236,IF('Inputs  Base0'!$C$226="% de Ganancia Bruta",'Inputs  Base0'!$C$232*'CF+EERR  Base0'!BP5,IF('Inputs  Base0'!$C$226="% de Ganancia Neta",'Inputs  Base0'!$C$233*(BP5-BP179-BP180),0))),0)</f>
        <v>0</v>
      </c>
      <c r="BQ157" s="89">
        <f>IF('Inputs  Base0'!$C$238="SI",IF('Inputs  Base0'!$C$226="Valor absoluto",'Inputs  Base0'!AQ236,IF('Inputs  Base0'!$C$226="% de Ganancia Bruta",'Inputs  Base0'!$C$232*'CF+EERR  Base0'!BQ5,IF('Inputs  Base0'!$C$226="% de Ganancia Neta",'Inputs  Base0'!$C$233*(BQ5-BQ179-BQ180),0))),0)</f>
        <v>0</v>
      </c>
      <c r="BR157" s="89">
        <f>IF('Inputs  Base0'!$C$238="SI",IF('Inputs  Base0'!$C$226="Valor absoluto",'Inputs  Base0'!AR236,IF('Inputs  Base0'!$C$226="% de Ganancia Bruta",'Inputs  Base0'!$C$232*'CF+EERR  Base0'!BR5,IF('Inputs  Base0'!$C$226="% de Ganancia Neta",'Inputs  Base0'!$C$233*(BR5-BR179-BR180),0))),0)</f>
        <v>0</v>
      </c>
      <c r="BS157" s="89">
        <f>IF('Inputs  Base0'!$C$238="SI",IF('Inputs  Base0'!$C$226="Valor absoluto",'Inputs  Base0'!AS236,IF('Inputs  Base0'!$C$226="% de Ganancia Bruta",'Inputs  Base0'!$C$232*'CF+EERR  Base0'!BS5,IF('Inputs  Base0'!$C$226="% de Ganancia Neta",'Inputs  Base0'!$C$233*(BS5-BS179-BS180),0))),0)</f>
        <v>0</v>
      </c>
      <c r="BT157" s="89">
        <f>IF('Inputs  Base0'!$C$238="SI",IF('Inputs  Base0'!$C$226="Valor absoluto",'Inputs  Base0'!AT236,IF('Inputs  Base0'!$C$226="% de Ganancia Bruta",'Inputs  Base0'!$C$232*'CF+EERR  Base0'!BT5,IF('Inputs  Base0'!$C$226="% de Ganancia Neta",'Inputs  Base0'!$C$233*(BT5-BT179-BT180),0))),0)</f>
        <v>0</v>
      </c>
      <c r="BU157" s="89">
        <f>IF('Inputs  Base0'!$C$238="SI",IF('Inputs  Base0'!$C$226="Valor absoluto",'Inputs  Base0'!AU236,IF('Inputs  Base0'!$C$226="% de Ganancia Bruta",'Inputs  Base0'!$C$232*'CF+EERR  Base0'!BU5,IF('Inputs  Base0'!$C$226="% de Ganancia Neta",'Inputs  Base0'!$C$233*(BU5-BU179-BU180),0))),0)</f>
        <v>0</v>
      </c>
      <c r="BV157" s="89">
        <f>IF('Inputs  Base0'!$C$238="SI",IF('Inputs  Base0'!$C$226="Valor absoluto",'Inputs  Base0'!AV236,IF('Inputs  Base0'!$C$226="% de Ganancia Bruta",'Inputs  Base0'!$C$232*'CF+EERR  Base0'!BV5,IF('Inputs  Base0'!$C$226="% de Ganancia Neta",'Inputs  Base0'!$C$233*(BV5-BV179-BV180),0))),0)</f>
        <v>0</v>
      </c>
      <c r="BW157" s="89">
        <f>IF('Inputs  Base0'!$C$238="SI",IF('Inputs  Base0'!$C$226="Valor absoluto",'Inputs  Base0'!AW236,IF('Inputs  Base0'!$C$226="% de Ganancia Bruta",'Inputs  Base0'!$C$232*'CF+EERR  Base0'!BW5,IF('Inputs  Base0'!$C$226="% de Ganancia Neta",'Inputs  Base0'!$C$233*(BW5-BW179-BW180),0))),0)</f>
        <v>0</v>
      </c>
      <c r="BX157" s="89">
        <f>IF('Inputs  Base0'!$C$238="SI",IF('Inputs  Base0'!$C$226="Valor absoluto",'Inputs  Base0'!AX236,IF('Inputs  Base0'!$C$226="% de Ganancia Bruta",'Inputs  Base0'!$C$232*'CF+EERR  Base0'!BX5,IF('Inputs  Base0'!$C$226="% de Ganancia Neta",'Inputs  Base0'!$C$233*(BX5-BX179-BX180),0))),0)</f>
        <v>0</v>
      </c>
      <c r="BY157" s="89">
        <f>IF('Inputs  Base0'!$C$238="SI",IF('Inputs  Base0'!$C$226="Valor absoluto",'Inputs  Base0'!AY236,IF('Inputs  Base0'!$C$226="% de Ganancia Bruta",'Inputs  Base0'!$C$232*'CF+EERR  Base0'!BY5,IF('Inputs  Base0'!$C$226="% de Ganancia Neta",'Inputs  Base0'!$C$233*(BY5-BY179-BY180),0))),0)</f>
        <v>0</v>
      </c>
      <c r="BZ157" s="89">
        <f>IF('Inputs  Base0'!$C$238="SI",IF('Inputs  Base0'!$C$226="Valor absoluto",'Inputs  Base0'!AZ236,IF('Inputs  Base0'!$C$226="% de Ganancia Bruta",'Inputs  Base0'!$C$232*'CF+EERR  Base0'!BZ5,IF('Inputs  Base0'!$C$226="% de Ganancia Neta",'Inputs  Base0'!$C$233*(BZ5-BZ179-BZ180),0))),0)</f>
        <v>0</v>
      </c>
      <c r="CA157" s="89">
        <f>IF('Inputs  Base0'!$C$238="SI",IF('Inputs  Base0'!$C$226="Valor absoluto",'Inputs  Base0'!BA236,IF('Inputs  Base0'!$C$226="% de Ganancia Bruta",'Inputs  Base0'!$C$232*'CF+EERR  Base0'!CA5,IF('Inputs  Base0'!$C$226="% de Ganancia Neta",'Inputs  Base0'!$C$233*(CA5-CA179-CA180),0))),0)</f>
        <v>0</v>
      </c>
      <c r="CB157" s="89">
        <f>IF('Inputs  Base0'!$C$238="SI",IF('Inputs  Base0'!$C$226="Valor absoluto",'Inputs  Base0'!BB236,IF('Inputs  Base0'!$C$226="% de Ganancia Bruta",'Inputs  Base0'!$C$232*'CF+EERR  Base0'!CB5,IF('Inputs  Base0'!$C$226="% de Ganancia Neta",'Inputs  Base0'!$C$233*(CB5-CB179-CB180),0))),0)</f>
        <v>0</v>
      </c>
      <c r="CC157" s="89">
        <f>IF('Inputs  Base0'!$C$238="SI",IF('Inputs  Base0'!$C$226="Valor absoluto",'Inputs  Base0'!BC236,IF('Inputs  Base0'!$C$226="% de Ganancia Bruta",'Inputs  Base0'!$C$232*'CF+EERR  Base0'!CC5,IF('Inputs  Base0'!$C$226="% de Ganancia Neta",'Inputs  Base0'!$C$233*(CC5-CC179-CC180),0))),0)</f>
        <v>0</v>
      </c>
      <c r="CD157" s="89">
        <f>IF('Inputs  Base0'!$C$238="SI",IF('Inputs  Base0'!$C$226="Valor absoluto",'Inputs  Base0'!BD236,IF('Inputs  Base0'!$C$226="% de Ganancia Bruta",'Inputs  Base0'!$C$232*'CF+EERR  Base0'!CD5,IF('Inputs  Base0'!$C$226="% de Ganancia Neta",'Inputs  Base0'!$C$233*(CD5-CD179-CD180),0))),0)</f>
        <v>0</v>
      </c>
      <c r="CE157" s="89">
        <f>IF('Inputs  Base0'!$C$238="SI",IF('Inputs  Base0'!$C$226="Valor absoluto",'Inputs  Base0'!BE236,IF('Inputs  Base0'!$C$226="% de Ganancia Bruta",'Inputs  Base0'!$C$232*'CF+EERR  Base0'!CE5,IF('Inputs  Base0'!$C$226="% de Ganancia Neta",'Inputs  Base0'!$C$233*(CE5-CE179-CE180),0))),0)</f>
        <v>0</v>
      </c>
      <c r="CF157" s="89">
        <f>IF('Inputs  Base0'!$C$238="SI",IF('Inputs  Base0'!$C$226="Valor absoluto",'Inputs  Base0'!BF236,IF('Inputs  Base0'!$C$226="% de Ganancia Bruta",'Inputs  Base0'!$C$232*'CF+EERR  Base0'!CF5,IF('Inputs  Base0'!$C$226="% de Ganancia Neta",'Inputs  Base0'!$C$233*(CF5-CF179-CF180),0))),0)</f>
        <v>0</v>
      </c>
      <c r="CG157" s="89">
        <f>IF('Inputs  Base0'!$C$238="SI",IF('Inputs  Base0'!$C$226="Valor absoluto",'Inputs  Base0'!BG236,IF('Inputs  Base0'!$C$226="% de Ganancia Bruta",'Inputs  Base0'!$C$232*'CF+EERR  Base0'!CG5,IF('Inputs  Base0'!$C$226="% de Ganancia Neta",'Inputs  Base0'!$C$233*(CG5-CG179-CG180),0))),0)</f>
        <v>0</v>
      </c>
      <c r="CH157" s="89">
        <f>IF('Inputs  Base0'!$C$238="SI",IF('Inputs  Base0'!$C$226="Valor absoluto",'Inputs  Base0'!BH236,IF('Inputs  Base0'!$C$226="% de Ganancia Bruta",'Inputs  Base0'!$C$232*'CF+EERR  Base0'!CH5,IF('Inputs  Base0'!$C$226="% de Ganancia Neta",'Inputs  Base0'!$C$233*(CH5-CH179-CH180),0))),0)</f>
        <v>0</v>
      </c>
      <c r="CI157" s="89">
        <f>IF('Inputs  Base0'!$C$238="SI",IF('Inputs  Base0'!$C$226="Valor absoluto",'Inputs  Base0'!BI236,IF('Inputs  Base0'!$C$226="% de Ganancia Bruta",'Inputs  Base0'!$C$232*'CF+EERR  Base0'!CI5,IF('Inputs  Base0'!$C$226="% de Ganancia Neta",'Inputs  Base0'!$C$233*(CI5-CI179-CI180),0))),0)</f>
        <v>0</v>
      </c>
      <c r="CJ157" s="89">
        <f>IF('Inputs  Base0'!$C$238="SI",IF('Inputs  Base0'!$C$226="Valor absoluto",'Inputs  Base0'!BJ236,IF('Inputs  Base0'!$C$226="% de Ganancia Bruta",'Inputs  Base0'!$C$232*'CF+EERR  Base0'!CJ5,IF('Inputs  Base0'!$C$226="% de Ganancia Neta",'Inputs  Base0'!$C$233*(CJ5-CJ179-CJ180),0))),0)</f>
        <v>0</v>
      </c>
      <c r="CK157" s="89">
        <f>IF('Inputs  Base0'!$C$238="SI",IF('Inputs  Base0'!$C$226="Valor absoluto",'Inputs  Base0'!BK236,IF('Inputs  Base0'!$C$226="% de Ganancia Bruta",'Inputs  Base0'!$C$232*'CF+EERR  Base0'!CK5,IF('Inputs  Base0'!$C$226="% de Ganancia Neta",'Inputs  Base0'!$C$233*(CK5-CK179-CK180),0))),0)</f>
        <v>0</v>
      </c>
      <c r="CL157" s="89">
        <f>IF('Inputs  Base0'!$C$238="SI",IF('Inputs  Base0'!$C$226="Valor absoluto",'Inputs  Base0'!BL236,IF('Inputs  Base0'!$C$226="% de Ganancia Bruta",'Inputs  Base0'!$C$232*'CF+EERR  Base0'!CL5,IF('Inputs  Base0'!$C$226="% de Ganancia Neta",'Inputs  Base0'!$C$233*(CL5-CL179-CL180),0))),0)</f>
        <v>0</v>
      </c>
      <c r="CM157" s="89">
        <f>IF('Inputs  Base0'!$C$238="SI",IF('Inputs  Base0'!$C$226="Valor absoluto",'Inputs  Base0'!BM236,IF('Inputs  Base0'!$C$226="% de Ganancia Bruta",'Inputs  Base0'!$C$232*'CF+EERR  Base0'!CM5,IF('Inputs  Base0'!$C$226="% de Ganancia Neta",'Inputs  Base0'!$C$233*(CM5-CM179-CM180),0))),0)</f>
        <v>0</v>
      </c>
      <c r="CN157" s="89">
        <f>IF('Inputs  Base0'!$C$238="SI",IF('Inputs  Base0'!$C$226="Valor absoluto",'Inputs  Base0'!BN236,IF('Inputs  Base0'!$C$226="% de Ganancia Bruta",'Inputs  Base0'!$C$232*'CF+EERR  Base0'!CN5,IF('Inputs  Base0'!$C$226="% de Ganancia Neta",'Inputs  Base0'!$C$233*(CN5-CN179-CN180),0))),0)</f>
        <v>0</v>
      </c>
      <c r="CO157" s="89">
        <f>IF('Inputs  Base0'!$C$238="SI",IF('Inputs  Base0'!$C$226="Valor absoluto",'Inputs  Base0'!BO236,IF('Inputs  Base0'!$C$226="% de Ganancia Bruta",'Inputs  Base0'!$C$232*'CF+EERR  Base0'!CO5,IF('Inputs  Base0'!$C$226="% de Ganancia Neta",'Inputs  Base0'!$C$233*(CO5-CO179-CO180),0))),0)</f>
        <v>0</v>
      </c>
      <c r="CP157" s="89">
        <f>IF('Inputs  Base0'!$C$238="SI",IF('Inputs  Base0'!$C$226="Valor absoluto",'Inputs  Base0'!BP236,IF('Inputs  Base0'!$C$226="% de Ganancia Bruta",'Inputs  Base0'!$C$232*'CF+EERR  Base0'!CP5,IF('Inputs  Base0'!$C$226="% de Ganancia Neta",'Inputs  Base0'!$C$233*(CP5-CP179-CP180),0))),0)</f>
        <v>0</v>
      </c>
      <c r="CQ157" s="89">
        <f>IF('Inputs  Base0'!$C$238="SI",IF('Inputs  Base0'!$C$226="Valor absoluto",'Inputs  Base0'!BQ236,IF('Inputs  Base0'!$C$226="% de Ganancia Bruta",'Inputs  Base0'!$C$232*'CF+EERR  Base0'!CQ5,IF('Inputs  Base0'!$C$226="% de Ganancia Neta",'Inputs  Base0'!$C$233*(CQ5-CQ179-CQ180),0))),0)</f>
        <v>0</v>
      </c>
      <c r="CR157" s="89">
        <f>IF('Inputs  Base0'!$C$238="SI",IF('Inputs  Base0'!$C$226="Valor absoluto",'Inputs  Base0'!BR236,IF('Inputs  Base0'!$C$226="% de Ganancia Bruta",'Inputs  Base0'!$C$232*'CF+EERR  Base0'!CR5,IF('Inputs  Base0'!$C$226="% de Ganancia Neta",'Inputs  Base0'!$C$233*(CR5-CR179-CR180),0))),0)</f>
        <v>0</v>
      </c>
      <c r="CS157" s="89">
        <f>IF('Inputs  Base0'!$C$238="SI",IF('Inputs  Base0'!$C$226="Valor absoluto",'Inputs  Base0'!BS236,IF('Inputs  Base0'!$C$226="% de Ganancia Bruta",'Inputs  Base0'!$C$232*'CF+EERR  Base0'!CS5,IF('Inputs  Base0'!$C$226="% de Ganancia Neta",'Inputs  Base0'!$C$233*(CS5-CS179-CS180),0))),0)</f>
        <v>0</v>
      </c>
      <c r="CT157" s="89">
        <f>IF('Inputs  Base0'!$C$238="SI",IF('Inputs  Base0'!$C$226="Valor absoluto",'Inputs  Base0'!BT236,IF('Inputs  Base0'!$C$226="% de Ganancia Bruta",'Inputs  Base0'!$C$232*'CF+EERR  Base0'!CT5,IF('Inputs  Base0'!$C$226="% de Ganancia Neta",'Inputs  Base0'!$C$233*(CT5-CT179-CT180),0))),0)</f>
        <v>0</v>
      </c>
      <c r="CU157" s="89">
        <f>IF('Inputs  Base0'!$C$238="SI",IF('Inputs  Base0'!$C$226="Valor absoluto",'Inputs  Base0'!BU236,IF('Inputs  Base0'!$C$226="% de Ganancia Bruta",'Inputs  Base0'!$C$232*'CF+EERR  Base0'!CU5,IF('Inputs  Base0'!$C$226="% de Ganancia Neta",'Inputs  Base0'!$C$233*(CU5-CU179-CU180),0))),0)</f>
        <v>0</v>
      </c>
      <c r="CV157" s="89">
        <f>IF('Inputs  Base0'!$C$238="SI",IF('Inputs  Base0'!$C$226="Valor absoluto",'Inputs  Base0'!BV236,IF('Inputs  Base0'!$C$226="% de Ganancia Bruta",'Inputs  Base0'!$C$232*'CF+EERR  Base0'!CV5,IF('Inputs  Base0'!$C$226="% de Ganancia Neta",'Inputs  Base0'!$C$233*(CV5-CV179-CV180),0))),0)</f>
        <v>0</v>
      </c>
      <c r="CW157" s="89">
        <f>IF('Inputs  Base0'!$C$238="SI",IF('Inputs  Base0'!$C$226="Valor absoluto",'Inputs  Base0'!BW236,IF('Inputs  Base0'!$C$226="% de Ganancia Bruta",'Inputs  Base0'!$C$232*'CF+EERR  Base0'!CW5,IF('Inputs  Base0'!$C$226="% de Ganancia Neta",'Inputs  Base0'!$C$233*(CW5-CW179-CW180),0))),0)</f>
        <v>0</v>
      </c>
      <c r="CX157" s="89">
        <f>IF('Inputs  Base0'!$C$238="SI",IF('Inputs  Base0'!$C$226="Valor absoluto",'Inputs  Base0'!BX236,IF('Inputs  Base0'!$C$226="% de Ganancia Bruta",'Inputs  Base0'!$C$232*'CF+EERR  Base0'!CX5,IF('Inputs  Base0'!$C$226="% de Ganancia Neta",'Inputs  Base0'!$C$233*(CX5-CX179-CX180),0))),0)</f>
        <v>0</v>
      </c>
      <c r="CY157" s="89">
        <f>IF('Inputs  Base0'!$C$238="SI",IF('Inputs  Base0'!$C$226="Valor absoluto",'Inputs  Base0'!BY236,IF('Inputs  Base0'!$C$226="% de Ganancia Bruta",'Inputs  Base0'!$C$232*'CF+EERR  Base0'!CY5,IF('Inputs  Base0'!$C$226="% de Ganancia Neta",'Inputs  Base0'!$C$233*(CY5-CY179-CY180),0))),0)</f>
        <v>0</v>
      </c>
      <c r="CZ157" s="89">
        <f>IF('Inputs  Base0'!$C$238="SI",IF('Inputs  Base0'!$C$226="Valor absoluto",'Inputs  Base0'!BZ236,IF('Inputs  Base0'!$C$226="% de Ganancia Bruta",'Inputs  Base0'!$C$232*'CF+EERR  Base0'!CZ5,IF('Inputs  Base0'!$C$226="% de Ganancia Neta",'Inputs  Base0'!$C$233*(CZ5-CZ179-CZ180),0))),0)</f>
        <v>0</v>
      </c>
      <c r="DA157" s="89">
        <f>IF('Inputs  Base0'!$C$238="SI",IF('Inputs  Base0'!$C$226="Valor absoluto",'Inputs  Base0'!CA236,IF('Inputs  Base0'!$C$226="% de Ganancia Bruta",'Inputs  Base0'!$C$232*'CF+EERR  Base0'!DA5,IF('Inputs  Base0'!$C$226="% de Ganancia Neta",'Inputs  Base0'!$C$233*(DA5-DA179-DA180),0))),0)</f>
        <v>0</v>
      </c>
      <c r="DB157" s="89">
        <f>IF('Inputs  Base0'!$C$238="SI",IF('Inputs  Base0'!$C$226="Valor absoluto",'Inputs  Base0'!CB236,IF('Inputs  Base0'!$C$226="% de Ganancia Bruta",'Inputs  Base0'!$C$232*'CF+EERR  Base0'!DB5,IF('Inputs  Base0'!$C$226="% de Ganancia Neta",'Inputs  Base0'!$C$233*(DB5-DB179-DB180),0))),0)</f>
        <v>0</v>
      </c>
      <c r="DC157" s="89">
        <f>IF('Inputs  Base0'!$C$238="SI",IF('Inputs  Base0'!$C$226="Valor absoluto",'Inputs  Base0'!CC236,IF('Inputs  Base0'!$C$226="% de Ganancia Bruta",'Inputs  Base0'!$C$232*'CF+EERR  Base0'!DC5,IF('Inputs  Base0'!$C$226="% de Ganancia Neta",'Inputs  Base0'!$C$233*(DC5-DC179-DC180),0))),0)</f>
        <v>0</v>
      </c>
      <c r="DD157" s="89">
        <f>IF('Inputs  Base0'!$C$238="SI",IF('Inputs  Base0'!$C$226="Valor absoluto",'Inputs  Base0'!CD236,IF('Inputs  Base0'!$C$226="% de Ganancia Bruta",'Inputs  Base0'!$C$232*'CF+EERR  Base0'!DD5,IF('Inputs  Base0'!$C$226="% de Ganancia Neta",'Inputs  Base0'!$C$233*(DD5-DD179-DD180),0))),0)</f>
        <v>0</v>
      </c>
      <c r="DE157" s="89">
        <f>IF('Inputs  Base0'!$C$238="SI",IF('Inputs  Base0'!$C$226="Valor absoluto",'Inputs  Base0'!CE236,IF('Inputs  Base0'!$C$226="% de Ganancia Bruta",'Inputs  Base0'!$C$232*'CF+EERR  Base0'!DE5,IF('Inputs  Base0'!$C$226="% de Ganancia Neta",'Inputs  Base0'!$C$233*(DE5-DE179-DE180),0))),0)</f>
        <v>0</v>
      </c>
      <c r="DF157" s="89">
        <f>IF('Inputs  Base0'!$C$238="SI",IF('Inputs  Base0'!$C$226="Valor absoluto",'Inputs  Base0'!CF236,IF('Inputs  Base0'!$C$226="% de Ganancia Bruta",'Inputs  Base0'!$C$232*'CF+EERR  Base0'!DF5,IF('Inputs  Base0'!$C$226="% de Ganancia Neta",'Inputs  Base0'!$C$233*(DF5-DF179-DF180),0))),0)</f>
        <v>0</v>
      </c>
      <c r="DG157" s="89">
        <f>IF('Inputs  Base0'!$C$238="SI",IF('Inputs  Base0'!$C$226="Valor absoluto",'Inputs  Base0'!CG236,IF('Inputs  Base0'!$C$226="% de Ganancia Bruta",'Inputs  Base0'!$C$232*'CF+EERR  Base0'!DG5,IF('Inputs  Base0'!$C$226="% de Ganancia Neta",'Inputs  Base0'!$C$233*(DG5-DG179-DG180),0))),0)</f>
        <v>0</v>
      </c>
      <c r="DH157" s="89">
        <f>IF('Inputs  Base0'!$C$238="SI",IF('Inputs  Base0'!$C$226="Valor absoluto",'Inputs  Base0'!CH236,IF('Inputs  Base0'!$C$226="% de Ganancia Bruta",'Inputs  Base0'!$C$232*'CF+EERR  Base0'!DH5,IF('Inputs  Base0'!$C$226="% de Ganancia Neta",'Inputs  Base0'!$C$233*(DH5-DH179-DH180),0))),0)</f>
        <v>0</v>
      </c>
      <c r="DI157" s="89">
        <f>IF('Inputs  Base0'!$C$238="SI",IF('Inputs  Base0'!$C$226="Valor absoluto",'Inputs  Base0'!CI236,IF('Inputs  Base0'!$C$226="% de Ganancia Bruta",'Inputs  Base0'!$C$232*'CF+EERR  Base0'!DI5,IF('Inputs  Base0'!$C$226="% de Ganancia Neta",'Inputs  Base0'!$C$233*(DI5-DI179-DI180),0))),0)</f>
        <v>0</v>
      </c>
      <c r="DJ157" s="89">
        <f>IF('Inputs  Base0'!$C$238="SI",IF('Inputs  Base0'!$C$226="Valor absoluto",'Inputs  Base0'!CJ236,IF('Inputs  Base0'!$C$226="% de Ganancia Bruta",'Inputs  Base0'!$C$232*'CF+EERR  Base0'!DJ5,IF('Inputs  Base0'!$C$226="% de Ganancia Neta",'Inputs  Base0'!$C$233*(DJ5-DJ179-DJ180),0))),0)</f>
        <v>0</v>
      </c>
      <c r="DK157" s="89">
        <f>IF('Inputs  Base0'!$C$238="SI",IF('Inputs  Base0'!$C$226="Valor absoluto",'Inputs  Base0'!CK236,IF('Inputs  Base0'!$C$226="% de Ganancia Bruta",'Inputs  Base0'!$C$232*'CF+EERR  Base0'!DK5,IF('Inputs  Base0'!$C$226="% de Ganancia Neta",'Inputs  Base0'!$C$233*(DK5-DK179-DK180),0))),0)</f>
        <v>0</v>
      </c>
      <c r="DL157" s="89">
        <f>IF('Inputs  Base0'!$C$238="SI",IF('Inputs  Base0'!$C$226="Valor absoluto",'Inputs  Base0'!CL236,IF('Inputs  Base0'!$C$226="% de Ganancia Bruta",'Inputs  Base0'!$C$232*'CF+EERR  Base0'!DL5,IF('Inputs  Base0'!$C$226="% de Ganancia Neta",'Inputs  Base0'!$C$233*(DL5-DL179-DL180),0))),0)</f>
        <v>0</v>
      </c>
      <c r="DM157" s="89">
        <f>IF('Inputs  Base0'!$C$238="SI",IF('Inputs  Base0'!$C$226="Valor absoluto",'Inputs  Base0'!CM236,IF('Inputs  Base0'!$C$226="% de Ganancia Bruta",'Inputs  Base0'!$C$232*'CF+EERR  Base0'!DM5,IF('Inputs  Base0'!$C$226="% de Ganancia Neta",'Inputs  Base0'!$C$233*(DM5-DM179-DM180),0))),0)</f>
        <v>0</v>
      </c>
      <c r="DN157" s="89">
        <f>IF('Inputs  Base0'!$C$238="SI",IF('Inputs  Base0'!$C$226="Valor absoluto",'Inputs  Base0'!CN236,IF('Inputs  Base0'!$C$226="% de Ganancia Bruta",'Inputs  Base0'!$C$232*'CF+EERR  Base0'!DN5,IF('Inputs  Base0'!$C$226="% de Ganancia Neta",'Inputs  Base0'!$C$233*(DN5-DN179-DN180),0))),0)</f>
        <v>0</v>
      </c>
      <c r="DO157" s="89">
        <f>IF('Inputs  Base0'!$C$238="SI",IF('Inputs  Base0'!$C$226="Valor absoluto",'Inputs  Base0'!CO236,IF('Inputs  Base0'!$C$226="% de Ganancia Bruta",'Inputs  Base0'!$C$232*'CF+EERR  Base0'!DO5,IF('Inputs  Base0'!$C$226="% de Ganancia Neta",'Inputs  Base0'!$C$233*(DO5-DO179-DO180),0))),0)</f>
        <v>0</v>
      </c>
      <c r="DP157" s="89">
        <f>IF('Inputs  Base0'!$C$238="SI",IF('Inputs  Base0'!$C$226="Valor absoluto",'Inputs  Base0'!CP236,IF('Inputs  Base0'!$C$226="% de Ganancia Bruta",'Inputs  Base0'!$C$232*'CF+EERR  Base0'!DP5,IF('Inputs  Base0'!$C$226="% de Ganancia Neta",'Inputs  Base0'!$C$233*(DP5-DP179-DP180),0))),0)</f>
        <v>0</v>
      </c>
    </row>
    <row r="158" spans="1:120">
      <c r="C158" s="86"/>
      <c r="D158" s="119"/>
      <c r="E158" s="119"/>
      <c r="F158" s="119"/>
      <c r="G158" s="119"/>
      <c r="H158" s="119"/>
      <c r="I158" s="119"/>
      <c r="J158" s="119"/>
      <c r="K158" s="119"/>
      <c r="L158" s="119"/>
      <c r="M158" s="119"/>
      <c r="N158" s="119"/>
      <c r="O158" s="119"/>
      <c r="P158" s="119"/>
      <c r="Q158" s="119"/>
      <c r="R158" s="119"/>
      <c r="S158" s="119"/>
      <c r="T158" s="119"/>
      <c r="U158" s="119"/>
      <c r="V158" s="119"/>
      <c r="W158" s="119"/>
      <c r="X158" s="119"/>
      <c r="Y158" s="119"/>
      <c r="Z158" s="119"/>
      <c r="AA158" s="119"/>
      <c r="AB158" s="119"/>
      <c r="AC158" s="87"/>
      <c r="AD158" s="87"/>
      <c r="AE158" s="87"/>
      <c r="AF158" s="87"/>
      <c r="AG158" s="87"/>
      <c r="AH158" s="87"/>
      <c r="AI158" s="87"/>
      <c r="AJ158" s="87"/>
      <c r="AK158" s="87"/>
      <c r="AL158" s="87"/>
      <c r="AM158" s="87"/>
      <c r="AN158" s="87"/>
      <c r="AO158" s="87"/>
      <c r="AP158" s="87"/>
      <c r="AQ158" s="87"/>
      <c r="AR158" s="87"/>
      <c r="AS158" s="87"/>
      <c r="AT158" s="87"/>
      <c r="AU158" s="87"/>
      <c r="AV158" s="87"/>
      <c r="AW158" s="87"/>
      <c r="AX158" s="87"/>
      <c r="AY158" s="87"/>
      <c r="AZ158" s="87"/>
      <c r="BA158" s="87"/>
      <c r="BB158" s="87"/>
      <c r="BC158" s="87"/>
      <c r="BD158" s="87"/>
      <c r="BE158" s="87"/>
      <c r="BF158" s="87"/>
      <c r="BG158" s="87"/>
      <c r="BH158" s="87"/>
      <c r="BI158" s="87"/>
      <c r="BJ158" s="87"/>
      <c r="BK158" s="87"/>
      <c r="BL158" s="87"/>
      <c r="BM158" s="87"/>
      <c r="BN158" s="87"/>
      <c r="BO158" s="87"/>
      <c r="BP158" s="87"/>
      <c r="BQ158" s="87"/>
      <c r="BR158" s="87"/>
      <c r="BS158" s="87"/>
      <c r="BT158" s="87"/>
      <c r="BU158" s="87"/>
      <c r="BV158" s="87"/>
      <c r="BW158" s="87"/>
      <c r="BX158" s="87"/>
      <c r="BY158" s="87"/>
      <c r="BZ158" s="87"/>
      <c r="CA158" s="87"/>
      <c r="CB158" s="87"/>
      <c r="CC158" s="87"/>
      <c r="CD158" s="87"/>
      <c r="CE158" s="87"/>
      <c r="CF158" s="87"/>
      <c r="CG158" s="87"/>
      <c r="CH158" s="87"/>
      <c r="CI158" s="87"/>
      <c r="CJ158" s="87"/>
      <c r="CK158" s="87"/>
      <c r="CL158" s="87"/>
      <c r="CM158" s="87"/>
      <c r="CN158" s="87"/>
      <c r="CO158" s="87"/>
      <c r="CP158" s="87"/>
      <c r="CQ158" s="87"/>
      <c r="CR158" s="87"/>
      <c r="CS158" s="87"/>
      <c r="CT158" s="87"/>
      <c r="CU158" s="87"/>
      <c r="CV158" s="87"/>
      <c r="CW158" s="87"/>
      <c r="CX158" s="87"/>
      <c r="CY158" s="87"/>
      <c r="CZ158" s="87"/>
      <c r="DA158" s="87"/>
      <c r="DB158" s="87"/>
      <c r="DC158" s="87"/>
      <c r="DD158" s="87"/>
      <c r="DE158" s="87"/>
      <c r="DF158" s="87"/>
      <c r="DG158" s="87"/>
      <c r="DH158" s="87"/>
      <c r="DI158" s="87"/>
      <c r="DJ158" s="87"/>
      <c r="DK158" s="87"/>
      <c r="DL158" s="87"/>
      <c r="DM158" s="87"/>
      <c r="DN158" s="87"/>
      <c r="DO158" s="87"/>
      <c r="DP158" s="87"/>
    </row>
    <row r="159" spans="1:120">
      <c r="B159" s="1" t="str">
        <f>+'Inputs  Base0'!B246</f>
        <v>OBRA PROPIA</v>
      </c>
      <c r="C159" s="88">
        <f>SUM(AC159:DZ159)</f>
        <v>465922225.0000003</v>
      </c>
      <c r="D159" s="120"/>
      <c r="E159" s="120"/>
      <c r="F159" s="120"/>
      <c r="G159" s="120"/>
      <c r="H159" s="120"/>
      <c r="I159" s="120"/>
      <c r="J159" s="120"/>
      <c r="K159" s="120"/>
      <c r="L159" s="120"/>
      <c r="M159" s="120"/>
      <c r="N159" s="120"/>
      <c r="O159" s="120"/>
      <c r="P159" s="120"/>
      <c r="Q159" s="120"/>
      <c r="R159" s="120"/>
      <c r="S159" s="120"/>
      <c r="T159" s="120"/>
      <c r="U159" s="120"/>
      <c r="V159" s="120"/>
      <c r="W159" s="120"/>
      <c r="X159" s="120"/>
      <c r="Y159" s="120"/>
      <c r="Z159" s="120"/>
      <c r="AA159" s="120"/>
      <c r="AB159" s="120"/>
      <c r="AC159" s="87">
        <f>SUM(AC160:AC161)</f>
        <v>10871518.58333334</v>
      </c>
      <c r="AD159" s="87">
        <f t="shared" ref="AD159:CO159" si="59">SUM(AD160:AD161)</f>
        <v>10871518.58333334</v>
      </c>
      <c r="AE159" s="87">
        <f t="shared" si="59"/>
        <v>10871518.58333334</v>
      </c>
      <c r="AF159" s="87">
        <f t="shared" si="59"/>
        <v>10871518.58333334</v>
      </c>
      <c r="AG159" s="87">
        <f t="shared" si="59"/>
        <v>10871518.58333334</v>
      </c>
      <c r="AH159" s="87">
        <f t="shared" si="59"/>
        <v>10871518.58333334</v>
      </c>
      <c r="AI159" s="87">
        <f t="shared" si="59"/>
        <v>11648055.625000006</v>
      </c>
      <c r="AJ159" s="87">
        <f t="shared" si="59"/>
        <v>11648055.625000006</v>
      </c>
      <c r="AK159" s="87">
        <f t="shared" si="59"/>
        <v>11648055.625000006</v>
      </c>
      <c r="AL159" s="87">
        <f t="shared" si="59"/>
        <v>11648055.625000006</v>
      </c>
      <c r="AM159" s="87">
        <f t="shared" si="59"/>
        <v>11648055.625000006</v>
      </c>
      <c r="AN159" s="87">
        <f t="shared" si="59"/>
        <v>11648055.625000006</v>
      </c>
      <c r="AO159" s="87">
        <f t="shared" si="59"/>
        <v>13977666.750000007</v>
      </c>
      <c r="AP159" s="87">
        <f t="shared" si="59"/>
        <v>13977666.750000007</v>
      </c>
      <c r="AQ159" s="87">
        <f t="shared" si="59"/>
        <v>13977666.750000007</v>
      </c>
      <c r="AR159" s="87">
        <f t="shared" si="59"/>
        <v>13977666.750000007</v>
      </c>
      <c r="AS159" s="87">
        <f t="shared" si="59"/>
        <v>13977666.750000007</v>
      </c>
      <c r="AT159" s="87">
        <f t="shared" si="59"/>
        <v>13977666.750000007</v>
      </c>
      <c r="AU159" s="87">
        <f t="shared" si="59"/>
        <v>18636889.000000007</v>
      </c>
      <c r="AV159" s="87">
        <f t="shared" si="59"/>
        <v>18636889.000000007</v>
      </c>
      <c r="AW159" s="87">
        <f t="shared" si="59"/>
        <v>18636889.000000007</v>
      </c>
      <c r="AX159" s="87">
        <f t="shared" si="59"/>
        <v>18636889.000000007</v>
      </c>
      <c r="AY159" s="87">
        <f t="shared" si="59"/>
        <v>18636889.000000007</v>
      </c>
      <c r="AZ159" s="87">
        <f t="shared" si="59"/>
        <v>18636889.000000007</v>
      </c>
      <c r="BA159" s="87">
        <f t="shared" si="59"/>
        <v>14754203.791666675</v>
      </c>
      <c r="BB159" s="87">
        <f t="shared" si="59"/>
        <v>14754203.791666675</v>
      </c>
      <c r="BC159" s="87">
        <f t="shared" si="59"/>
        <v>14754203.791666675</v>
      </c>
      <c r="BD159" s="87">
        <f t="shared" si="59"/>
        <v>14754203.791666675</v>
      </c>
      <c r="BE159" s="87">
        <f t="shared" si="59"/>
        <v>14754203.791666675</v>
      </c>
      <c r="BF159" s="87">
        <f t="shared" si="59"/>
        <v>14754203.791666675</v>
      </c>
      <c r="BG159" s="87">
        <f t="shared" si="59"/>
        <v>7765370.4166666707</v>
      </c>
      <c r="BH159" s="87">
        <f t="shared" si="59"/>
        <v>7765370.4166666707</v>
      </c>
      <c r="BI159" s="87">
        <f t="shared" si="59"/>
        <v>7765370.4166666707</v>
      </c>
      <c r="BJ159" s="87">
        <f t="shared" si="59"/>
        <v>7765370.4166666707</v>
      </c>
      <c r="BK159" s="87">
        <f t="shared" si="59"/>
        <v>7765370.4166666707</v>
      </c>
      <c r="BL159" s="87">
        <f t="shared" si="59"/>
        <v>7765370.4166666707</v>
      </c>
      <c r="BM159" s="87">
        <f t="shared" si="59"/>
        <v>0</v>
      </c>
      <c r="BN159" s="87">
        <f t="shared" si="59"/>
        <v>0</v>
      </c>
      <c r="BO159" s="87">
        <f t="shared" si="59"/>
        <v>0</v>
      </c>
      <c r="BP159" s="87">
        <f t="shared" si="59"/>
        <v>0</v>
      </c>
      <c r="BQ159" s="87">
        <f t="shared" si="59"/>
        <v>0</v>
      </c>
      <c r="BR159" s="87">
        <f t="shared" si="59"/>
        <v>0</v>
      </c>
      <c r="BS159" s="87">
        <f t="shared" si="59"/>
        <v>0</v>
      </c>
      <c r="BT159" s="87">
        <f t="shared" si="59"/>
        <v>0</v>
      </c>
      <c r="BU159" s="87">
        <f t="shared" si="59"/>
        <v>0</v>
      </c>
      <c r="BV159" s="87">
        <f t="shared" si="59"/>
        <v>0</v>
      </c>
      <c r="BW159" s="87">
        <f t="shared" si="59"/>
        <v>0</v>
      </c>
      <c r="BX159" s="87">
        <f t="shared" si="59"/>
        <v>0</v>
      </c>
      <c r="BY159" s="87">
        <f t="shared" si="59"/>
        <v>0</v>
      </c>
      <c r="BZ159" s="87">
        <f t="shared" si="59"/>
        <v>0</v>
      </c>
      <c r="CA159" s="87">
        <f t="shared" si="59"/>
        <v>0</v>
      </c>
      <c r="CB159" s="87">
        <f t="shared" si="59"/>
        <v>0</v>
      </c>
      <c r="CC159" s="87">
        <f t="shared" si="59"/>
        <v>0</v>
      </c>
      <c r="CD159" s="87">
        <f t="shared" si="59"/>
        <v>0</v>
      </c>
      <c r="CE159" s="87">
        <f t="shared" si="59"/>
        <v>0</v>
      </c>
      <c r="CF159" s="87">
        <f t="shared" si="59"/>
        <v>0</v>
      </c>
      <c r="CG159" s="87">
        <f t="shared" si="59"/>
        <v>0</v>
      </c>
      <c r="CH159" s="87">
        <f t="shared" si="59"/>
        <v>0</v>
      </c>
      <c r="CI159" s="87">
        <f t="shared" si="59"/>
        <v>0</v>
      </c>
      <c r="CJ159" s="87">
        <f t="shared" si="59"/>
        <v>0</v>
      </c>
      <c r="CK159" s="87">
        <f t="shared" si="59"/>
        <v>0</v>
      </c>
      <c r="CL159" s="87">
        <f t="shared" si="59"/>
        <v>0</v>
      </c>
      <c r="CM159" s="87">
        <f t="shared" si="59"/>
        <v>0</v>
      </c>
      <c r="CN159" s="87">
        <f t="shared" si="59"/>
        <v>0</v>
      </c>
      <c r="CO159" s="87">
        <f t="shared" si="59"/>
        <v>0</v>
      </c>
      <c r="CP159" s="87">
        <f t="shared" ref="CP159:DM159" si="60">SUM(CP160:CP161)</f>
        <v>0</v>
      </c>
      <c r="CQ159" s="87">
        <f t="shared" si="60"/>
        <v>0</v>
      </c>
      <c r="CR159" s="87">
        <f t="shared" si="60"/>
        <v>0</v>
      </c>
      <c r="CS159" s="87">
        <f t="shared" si="60"/>
        <v>0</v>
      </c>
      <c r="CT159" s="87">
        <f t="shared" si="60"/>
        <v>0</v>
      </c>
      <c r="CU159" s="87">
        <f t="shared" si="60"/>
        <v>0</v>
      </c>
      <c r="CV159" s="87">
        <f t="shared" si="60"/>
        <v>0</v>
      </c>
      <c r="CW159" s="87">
        <f t="shared" si="60"/>
        <v>0</v>
      </c>
      <c r="CX159" s="87">
        <f t="shared" si="60"/>
        <v>0</v>
      </c>
      <c r="CY159" s="87">
        <f t="shared" si="60"/>
        <v>0</v>
      </c>
      <c r="CZ159" s="87">
        <f t="shared" si="60"/>
        <v>0</v>
      </c>
      <c r="DA159" s="87">
        <f t="shared" si="60"/>
        <v>0</v>
      </c>
      <c r="DB159" s="87">
        <f t="shared" si="60"/>
        <v>0</v>
      </c>
      <c r="DC159" s="87">
        <f t="shared" si="60"/>
        <v>0</v>
      </c>
      <c r="DD159" s="87">
        <f t="shared" si="60"/>
        <v>0</v>
      </c>
      <c r="DE159" s="87">
        <f t="shared" si="60"/>
        <v>0</v>
      </c>
      <c r="DF159" s="87">
        <f t="shared" si="60"/>
        <v>0</v>
      </c>
      <c r="DG159" s="87">
        <f t="shared" si="60"/>
        <v>0</v>
      </c>
      <c r="DH159" s="87">
        <f t="shared" si="60"/>
        <v>0</v>
      </c>
      <c r="DI159" s="87">
        <f t="shared" si="60"/>
        <v>0</v>
      </c>
      <c r="DJ159" s="87">
        <f t="shared" si="60"/>
        <v>0</v>
      </c>
      <c r="DK159" s="87">
        <f t="shared" si="60"/>
        <v>0</v>
      </c>
      <c r="DL159" s="87">
        <f t="shared" si="60"/>
        <v>0</v>
      </c>
      <c r="DM159" s="87">
        <f t="shared" si="60"/>
        <v>0</v>
      </c>
      <c r="DN159" s="87">
        <f>SUM(DN160:DN161)</f>
        <v>0</v>
      </c>
      <c r="DO159" s="87">
        <f t="shared" ref="DO159" si="61">SUM(DO160:DO161)</f>
        <v>0</v>
      </c>
      <c r="DP159" s="87">
        <f>SUM(DP160:DP161)</f>
        <v>0</v>
      </c>
    </row>
    <row r="160" spans="1:120" s="2" customFormat="1" ht="10.5" hidden="1" outlineLevel="1">
      <c r="B160" s="2" t="str">
        <f>+'Inputs  Base0'!B247</f>
        <v xml:space="preserve">DEPARTAMENTOS </v>
      </c>
      <c r="C160" s="90">
        <f>SUM(AC160:DZ160)</f>
        <v>378922225.0000003</v>
      </c>
      <c r="D160" s="121"/>
      <c r="E160" s="121"/>
      <c r="F160" s="121"/>
      <c r="G160" s="121"/>
      <c r="H160" s="121"/>
      <c r="I160" s="121"/>
      <c r="J160" s="121"/>
      <c r="K160" s="121"/>
      <c r="L160" s="121"/>
      <c r="M160" s="121"/>
      <c r="N160" s="121"/>
      <c r="O160" s="121"/>
      <c r="P160" s="121"/>
      <c r="Q160" s="121"/>
      <c r="R160" s="121"/>
      <c r="S160" s="121"/>
      <c r="T160" s="121"/>
      <c r="U160" s="121"/>
      <c r="V160" s="121"/>
      <c r="W160" s="121"/>
      <c r="X160" s="121"/>
      <c r="Y160" s="121"/>
      <c r="Z160" s="121"/>
      <c r="AA160" s="121"/>
      <c r="AB160" s="121"/>
      <c r="AC160" s="91">
        <f>('Inputs  Base0'!$C$247-'Inputs  Base0'!$A$268)*'Inputs  Base0'!C267+'Inputs  Base0'!C268</f>
        <v>8841518.5833333395</v>
      </c>
      <c r="AD160" s="91">
        <f>('Inputs  Base0'!$C$247-'Inputs  Base0'!$A$268)*'Inputs  Base0'!D267+'Inputs  Base0'!D268</f>
        <v>8841518.5833333395</v>
      </c>
      <c r="AE160" s="91">
        <f>('Inputs  Base0'!$C$247-'Inputs  Base0'!$A$268)*'Inputs  Base0'!E267+'Inputs  Base0'!E268</f>
        <v>8841518.5833333395</v>
      </c>
      <c r="AF160" s="91">
        <f>('Inputs  Base0'!$C$247-'Inputs  Base0'!$A$268)*'Inputs  Base0'!F267+'Inputs  Base0'!F268</f>
        <v>8841518.5833333395</v>
      </c>
      <c r="AG160" s="91">
        <f>('Inputs  Base0'!$C$247-'Inputs  Base0'!$A$268)*'Inputs  Base0'!G267+'Inputs  Base0'!G268</f>
        <v>8841518.5833333395</v>
      </c>
      <c r="AH160" s="91">
        <f>('Inputs  Base0'!$C$247-'Inputs  Base0'!$A$268)*'Inputs  Base0'!H267+'Inputs  Base0'!H268</f>
        <v>8841518.5833333395</v>
      </c>
      <c r="AI160" s="91">
        <f>('Inputs  Base0'!$C$247-'Inputs  Base0'!$A$268)*'Inputs  Base0'!I267+'Inputs  Base0'!I268</f>
        <v>9473055.6250000056</v>
      </c>
      <c r="AJ160" s="91">
        <f>('Inputs  Base0'!$C$247-'Inputs  Base0'!$A$268)*'Inputs  Base0'!J267+'Inputs  Base0'!J268</f>
        <v>9473055.6250000056</v>
      </c>
      <c r="AK160" s="91">
        <f>('Inputs  Base0'!$C$247-'Inputs  Base0'!$A$268)*'Inputs  Base0'!K267+'Inputs  Base0'!K268</f>
        <v>9473055.6250000056</v>
      </c>
      <c r="AL160" s="91">
        <f>('Inputs  Base0'!$C$247-'Inputs  Base0'!$A$268)*'Inputs  Base0'!L267+'Inputs  Base0'!L268</f>
        <v>9473055.6250000056</v>
      </c>
      <c r="AM160" s="91">
        <f>('Inputs  Base0'!$C$247-'Inputs  Base0'!$A$268)*'Inputs  Base0'!M267+'Inputs  Base0'!M268</f>
        <v>9473055.6250000056</v>
      </c>
      <c r="AN160" s="91">
        <f>('Inputs  Base0'!$C$247-'Inputs  Base0'!$A$268)*'Inputs  Base0'!N267+'Inputs  Base0'!N268</f>
        <v>9473055.6250000056</v>
      </c>
      <c r="AO160" s="91">
        <f>('Inputs  Base0'!$C$247-'Inputs  Base0'!$A$268)*'Inputs  Base0'!O267+'Inputs  Base0'!O268</f>
        <v>11367666.750000007</v>
      </c>
      <c r="AP160" s="91">
        <f>('Inputs  Base0'!$C$247-'Inputs  Base0'!$A$268)*'Inputs  Base0'!P267+'Inputs  Base0'!P268</f>
        <v>11367666.750000007</v>
      </c>
      <c r="AQ160" s="91">
        <f>('Inputs  Base0'!$C$247-'Inputs  Base0'!$A$268)*'Inputs  Base0'!Q267+'Inputs  Base0'!Q268</f>
        <v>11367666.750000007</v>
      </c>
      <c r="AR160" s="91">
        <f>('Inputs  Base0'!$C$247-'Inputs  Base0'!$A$268)*'Inputs  Base0'!R267+'Inputs  Base0'!R268</f>
        <v>11367666.750000007</v>
      </c>
      <c r="AS160" s="91">
        <f>('Inputs  Base0'!$C$247-'Inputs  Base0'!$A$268)*'Inputs  Base0'!S267+'Inputs  Base0'!S268</f>
        <v>11367666.750000007</v>
      </c>
      <c r="AT160" s="91">
        <f>('Inputs  Base0'!$C$247-'Inputs  Base0'!$A$268)*'Inputs  Base0'!T267+'Inputs  Base0'!T268</f>
        <v>11367666.750000007</v>
      </c>
      <c r="AU160" s="91">
        <f>('Inputs  Base0'!$C$247-'Inputs  Base0'!$A$268)*'Inputs  Base0'!U267+'Inputs  Base0'!U268</f>
        <v>15156889.000000009</v>
      </c>
      <c r="AV160" s="91">
        <f>('Inputs  Base0'!$C$247-'Inputs  Base0'!$A$268)*'Inputs  Base0'!V267+'Inputs  Base0'!V268</f>
        <v>15156889.000000009</v>
      </c>
      <c r="AW160" s="91">
        <f>('Inputs  Base0'!$C$247-'Inputs  Base0'!$A$268)*'Inputs  Base0'!W267+'Inputs  Base0'!W268</f>
        <v>15156889.000000009</v>
      </c>
      <c r="AX160" s="91">
        <f>('Inputs  Base0'!$C$247-'Inputs  Base0'!$A$268)*'Inputs  Base0'!X267+'Inputs  Base0'!X268</f>
        <v>15156889.000000009</v>
      </c>
      <c r="AY160" s="91">
        <f>('Inputs  Base0'!$C$247-'Inputs  Base0'!$A$268)*'Inputs  Base0'!Y267+'Inputs  Base0'!Y268</f>
        <v>15156889.000000009</v>
      </c>
      <c r="AZ160" s="91">
        <f>('Inputs  Base0'!$C$247-'Inputs  Base0'!$A$268)*'Inputs  Base0'!Z267+'Inputs  Base0'!Z268</f>
        <v>15156889.000000009</v>
      </c>
      <c r="BA160" s="91">
        <f>('Inputs  Base0'!$C$247-'Inputs  Base0'!$A$268)*'Inputs  Base0'!AA267+'Inputs  Base0'!AA268</f>
        <v>11999203.791666675</v>
      </c>
      <c r="BB160" s="91">
        <f>('Inputs  Base0'!$C$247-'Inputs  Base0'!$A$268)*'Inputs  Base0'!AB267+'Inputs  Base0'!AB268</f>
        <v>11999203.791666675</v>
      </c>
      <c r="BC160" s="91">
        <f>('Inputs  Base0'!$C$247-'Inputs  Base0'!$A$268)*'Inputs  Base0'!AC267+'Inputs  Base0'!AC268</f>
        <v>11999203.791666675</v>
      </c>
      <c r="BD160" s="91">
        <f>('Inputs  Base0'!$C$247-'Inputs  Base0'!$A$268)*'Inputs  Base0'!AD267+'Inputs  Base0'!AD268</f>
        <v>11999203.791666675</v>
      </c>
      <c r="BE160" s="91">
        <f>('Inputs  Base0'!$C$247-'Inputs  Base0'!$A$268)*'Inputs  Base0'!AE267+'Inputs  Base0'!AE268</f>
        <v>11999203.791666675</v>
      </c>
      <c r="BF160" s="91">
        <f>('Inputs  Base0'!$C$247-'Inputs  Base0'!$A$268)*'Inputs  Base0'!AF267+'Inputs  Base0'!AF268</f>
        <v>11999203.791666675</v>
      </c>
      <c r="BG160" s="91">
        <f>('Inputs  Base0'!$C$247-'Inputs  Base0'!$A$268)*'Inputs  Base0'!AG267+'Inputs  Base0'!AG268</f>
        <v>6315370.4166666707</v>
      </c>
      <c r="BH160" s="91">
        <f>('Inputs  Base0'!$C$247-'Inputs  Base0'!$A$268)*'Inputs  Base0'!AH267+'Inputs  Base0'!AH268</f>
        <v>6315370.4166666707</v>
      </c>
      <c r="BI160" s="91">
        <f>('Inputs  Base0'!$C$247-'Inputs  Base0'!$A$268)*'Inputs  Base0'!AI267+'Inputs  Base0'!AI268</f>
        <v>6315370.4166666707</v>
      </c>
      <c r="BJ160" s="91">
        <f>('Inputs  Base0'!$C$247-'Inputs  Base0'!$A$268)*'Inputs  Base0'!AJ267+'Inputs  Base0'!AJ268</f>
        <v>6315370.4166666707</v>
      </c>
      <c r="BK160" s="91">
        <f>('Inputs  Base0'!$C$247-'Inputs  Base0'!$A$268)*'Inputs  Base0'!AK267+'Inputs  Base0'!AK268</f>
        <v>6315370.4166666707</v>
      </c>
      <c r="BL160" s="91">
        <f>('Inputs  Base0'!$C$247-'Inputs  Base0'!$A$268)*'Inputs  Base0'!AL267+'Inputs  Base0'!AL268</f>
        <v>6315370.4166666707</v>
      </c>
      <c r="BM160" s="91">
        <f>('Inputs  Base0'!$C$247-'Inputs  Base0'!$A$268)*'Inputs  Base0'!AM267+'Inputs  Base0'!AM268</f>
        <v>0</v>
      </c>
      <c r="BN160" s="91">
        <f>('Inputs  Base0'!$C$247-'Inputs  Base0'!$A$268)*'Inputs  Base0'!AN267+'Inputs  Base0'!AN268</f>
        <v>0</v>
      </c>
      <c r="BO160" s="91">
        <f>('Inputs  Base0'!$C$247-'Inputs  Base0'!$A$268)*'Inputs  Base0'!AO267+'Inputs  Base0'!AO268</f>
        <v>0</v>
      </c>
      <c r="BP160" s="91">
        <f>('Inputs  Base0'!$C$247-'Inputs  Base0'!$A$268)*'Inputs  Base0'!AP267+'Inputs  Base0'!AP268</f>
        <v>0</v>
      </c>
      <c r="BQ160" s="91">
        <f>('Inputs  Base0'!$C$247-'Inputs  Base0'!$A$268)*'Inputs  Base0'!AQ267+'Inputs  Base0'!AQ268</f>
        <v>0</v>
      </c>
      <c r="BR160" s="91">
        <f>('Inputs  Base0'!$C$247-'Inputs  Base0'!$A$268)*'Inputs  Base0'!AR267+'Inputs  Base0'!AR268</f>
        <v>0</v>
      </c>
      <c r="BS160" s="91">
        <f>('Inputs  Base0'!$C$247-'Inputs  Base0'!$A$268)*'Inputs  Base0'!AS267+'Inputs  Base0'!AS268</f>
        <v>0</v>
      </c>
      <c r="BT160" s="91">
        <f>('Inputs  Base0'!$C$247-'Inputs  Base0'!$A$268)*'Inputs  Base0'!AT267+'Inputs  Base0'!AT268</f>
        <v>0</v>
      </c>
      <c r="BU160" s="91">
        <f>('Inputs  Base0'!$C$247-'Inputs  Base0'!$A$268)*'Inputs  Base0'!AU267+'Inputs  Base0'!AU268</f>
        <v>0</v>
      </c>
      <c r="BV160" s="91">
        <f>('Inputs  Base0'!$C$247-'Inputs  Base0'!$A$268)*'Inputs  Base0'!AV267+'Inputs  Base0'!AV268</f>
        <v>0</v>
      </c>
      <c r="BW160" s="91">
        <f>('Inputs  Base0'!$C$247-'Inputs  Base0'!$A$268)*'Inputs  Base0'!AW267+'Inputs  Base0'!AW268</f>
        <v>0</v>
      </c>
      <c r="BX160" s="91">
        <f>('Inputs  Base0'!$C$247-'Inputs  Base0'!$A$268)*'Inputs  Base0'!AX267+'Inputs  Base0'!AX268</f>
        <v>0</v>
      </c>
      <c r="BY160" s="91">
        <f>('Inputs  Base0'!$C$247-'Inputs  Base0'!$A$268)*'Inputs  Base0'!AY267+'Inputs  Base0'!AY268</f>
        <v>0</v>
      </c>
      <c r="BZ160" s="91">
        <f>('Inputs  Base0'!$C$247-'Inputs  Base0'!$A$268)*'Inputs  Base0'!AZ267+'Inputs  Base0'!AZ268</f>
        <v>0</v>
      </c>
      <c r="CA160" s="91">
        <f>('Inputs  Base0'!$C$247-'Inputs  Base0'!$A$268)*'Inputs  Base0'!BA267+'Inputs  Base0'!BA268</f>
        <v>0</v>
      </c>
      <c r="CB160" s="91">
        <f>('Inputs  Base0'!$C$247-'Inputs  Base0'!$A$268)*'Inputs  Base0'!BB267+'Inputs  Base0'!BB268</f>
        <v>0</v>
      </c>
      <c r="CC160" s="91">
        <f>('Inputs  Base0'!$C$247-'Inputs  Base0'!$A$268)*'Inputs  Base0'!BC267+'Inputs  Base0'!BC268</f>
        <v>0</v>
      </c>
      <c r="CD160" s="91">
        <f>('Inputs  Base0'!$C$247-'Inputs  Base0'!$A$268)*'Inputs  Base0'!BD267+'Inputs  Base0'!BD268</f>
        <v>0</v>
      </c>
      <c r="CE160" s="91">
        <f>('Inputs  Base0'!$C$247-'Inputs  Base0'!$A$268)*'Inputs  Base0'!BE267+'Inputs  Base0'!BE268</f>
        <v>0</v>
      </c>
      <c r="CF160" s="91">
        <f>('Inputs  Base0'!$C$247-'Inputs  Base0'!$A$268)*'Inputs  Base0'!BF267+'Inputs  Base0'!BF268</f>
        <v>0</v>
      </c>
      <c r="CG160" s="91">
        <f>('Inputs  Base0'!$C$247-'Inputs  Base0'!$A$268)*'Inputs  Base0'!BG267+'Inputs  Base0'!BG268</f>
        <v>0</v>
      </c>
      <c r="CH160" s="91">
        <f>('Inputs  Base0'!$C$247-'Inputs  Base0'!$A$268)*'Inputs  Base0'!BH267+'Inputs  Base0'!BH268</f>
        <v>0</v>
      </c>
      <c r="CI160" s="91">
        <f>('Inputs  Base0'!$C$247-'Inputs  Base0'!$A$268)*'Inputs  Base0'!BI267+'Inputs  Base0'!BI268</f>
        <v>0</v>
      </c>
      <c r="CJ160" s="91">
        <f>('Inputs  Base0'!$C$247-'Inputs  Base0'!$A$268)*'Inputs  Base0'!BJ267+'Inputs  Base0'!BJ268</f>
        <v>0</v>
      </c>
      <c r="CK160" s="91">
        <f>('Inputs  Base0'!$C$247-'Inputs  Base0'!$A$268)*'Inputs  Base0'!BK267+'Inputs  Base0'!BK268</f>
        <v>0</v>
      </c>
      <c r="CL160" s="91">
        <f>('Inputs  Base0'!$C$247-'Inputs  Base0'!$A$268)*'Inputs  Base0'!BL267+'Inputs  Base0'!BL268</f>
        <v>0</v>
      </c>
      <c r="CM160" s="91">
        <f>('Inputs  Base0'!$C$247-'Inputs  Base0'!$A$268)*'Inputs  Base0'!BM267+'Inputs  Base0'!BM268</f>
        <v>0</v>
      </c>
      <c r="CN160" s="91">
        <f>('Inputs  Base0'!$C$247-'Inputs  Base0'!$A$268)*'Inputs  Base0'!BN267+'Inputs  Base0'!BN268</f>
        <v>0</v>
      </c>
      <c r="CO160" s="91">
        <f>('Inputs  Base0'!$C$247-'Inputs  Base0'!$A$268)*'Inputs  Base0'!BO267+'Inputs  Base0'!BO268</f>
        <v>0</v>
      </c>
      <c r="CP160" s="91">
        <f>('Inputs  Base0'!$C$247-'Inputs  Base0'!$A$268)*'Inputs  Base0'!BP267+'Inputs  Base0'!BP268</f>
        <v>0</v>
      </c>
      <c r="CQ160" s="91">
        <f>('Inputs  Base0'!$C$247-'Inputs  Base0'!$A$268)*'Inputs  Base0'!BQ267+'Inputs  Base0'!BQ268</f>
        <v>0</v>
      </c>
      <c r="CR160" s="91">
        <f>('Inputs  Base0'!$C$247-'Inputs  Base0'!$A$268)*'Inputs  Base0'!BR267+'Inputs  Base0'!BR268</f>
        <v>0</v>
      </c>
      <c r="CS160" s="91">
        <f>('Inputs  Base0'!$C$247-'Inputs  Base0'!$A$268)*'Inputs  Base0'!BS267+'Inputs  Base0'!BS268</f>
        <v>0</v>
      </c>
      <c r="CT160" s="91">
        <f>('Inputs  Base0'!$C$247-'Inputs  Base0'!$A$268)*'Inputs  Base0'!BT267+'Inputs  Base0'!BT268</f>
        <v>0</v>
      </c>
      <c r="CU160" s="91">
        <f>('Inputs  Base0'!$C$247-'Inputs  Base0'!$A$268)*'Inputs  Base0'!BU267+'Inputs  Base0'!BU268</f>
        <v>0</v>
      </c>
      <c r="CV160" s="91">
        <f>('Inputs  Base0'!$C$247-'Inputs  Base0'!$A$268)*'Inputs  Base0'!BV267+'Inputs  Base0'!BV268</f>
        <v>0</v>
      </c>
      <c r="CW160" s="91">
        <f>('Inputs  Base0'!$C$247-'Inputs  Base0'!$A$268)*'Inputs  Base0'!BW267+'Inputs  Base0'!BW268</f>
        <v>0</v>
      </c>
      <c r="CX160" s="91">
        <f>('Inputs  Base0'!$C$247-'Inputs  Base0'!$A$268)*'Inputs  Base0'!BX267+'Inputs  Base0'!BX268</f>
        <v>0</v>
      </c>
      <c r="CY160" s="91">
        <f>('Inputs  Base0'!$C$247-'Inputs  Base0'!$A$268)*'Inputs  Base0'!BY267+'Inputs  Base0'!BY268</f>
        <v>0</v>
      </c>
      <c r="CZ160" s="91">
        <f>('Inputs  Base0'!$C$247-'Inputs  Base0'!$A$268)*'Inputs  Base0'!BZ267+'Inputs  Base0'!BZ268</f>
        <v>0</v>
      </c>
      <c r="DA160" s="91">
        <f>('Inputs  Base0'!$C$247-'Inputs  Base0'!$A$268)*'Inputs  Base0'!CA267+'Inputs  Base0'!CA268</f>
        <v>0</v>
      </c>
      <c r="DB160" s="91">
        <f>('Inputs  Base0'!$C$247-'Inputs  Base0'!$A$268)*'Inputs  Base0'!CB267+'Inputs  Base0'!CB268</f>
        <v>0</v>
      </c>
      <c r="DC160" s="91">
        <f>('Inputs  Base0'!$C$247-'Inputs  Base0'!$A$268)*'Inputs  Base0'!CC267+'Inputs  Base0'!CC268</f>
        <v>0</v>
      </c>
      <c r="DD160" s="91">
        <f>('Inputs  Base0'!$C$247-'Inputs  Base0'!$A$268)*'Inputs  Base0'!CD267+'Inputs  Base0'!CD268</f>
        <v>0</v>
      </c>
      <c r="DE160" s="91">
        <f>('Inputs  Base0'!$C$247-'Inputs  Base0'!$A$268)*'Inputs  Base0'!CE267+'Inputs  Base0'!CE268</f>
        <v>0</v>
      </c>
      <c r="DF160" s="91">
        <f>('Inputs  Base0'!$C$247-'Inputs  Base0'!$A$268)*'Inputs  Base0'!CF267+'Inputs  Base0'!CF268</f>
        <v>0</v>
      </c>
      <c r="DG160" s="91">
        <f>('Inputs  Base0'!$C$247-'Inputs  Base0'!$A$268)*'Inputs  Base0'!CG267+'Inputs  Base0'!CG268</f>
        <v>0</v>
      </c>
      <c r="DH160" s="91">
        <f>('Inputs  Base0'!$C$247-'Inputs  Base0'!$A$268)*'Inputs  Base0'!CH267+'Inputs  Base0'!CH268</f>
        <v>0</v>
      </c>
      <c r="DI160" s="91">
        <f>('Inputs  Base0'!$C$247-'Inputs  Base0'!$A$268)*'Inputs  Base0'!CI267+'Inputs  Base0'!CI268</f>
        <v>0</v>
      </c>
      <c r="DJ160" s="91">
        <f>('Inputs  Base0'!$C$247-'Inputs  Base0'!$A$268)*'Inputs  Base0'!CJ267+'Inputs  Base0'!CJ268</f>
        <v>0</v>
      </c>
      <c r="DK160" s="91">
        <f>('Inputs  Base0'!$C$247-'Inputs  Base0'!$A$268)*'Inputs  Base0'!CK267+'Inputs  Base0'!CK268</f>
        <v>0</v>
      </c>
      <c r="DL160" s="91">
        <f>('Inputs  Base0'!$C$247-'Inputs  Base0'!$A$268)*'Inputs  Base0'!CL267+'Inputs  Base0'!CL268</f>
        <v>0</v>
      </c>
      <c r="DM160" s="91">
        <f>('Inputs  Base0'!$C$247-'Inputs  Base0'!$A$268)*'Inputs  Base0'!CM267+'Inputs  Base0'!CM268</f>
        <v>0</v>
      </c>
      <c r="DN160" s="91">
        <f>('Inputs  Base0'!$C$247-'Inputs  Base0'!$A$268)*'Inputs  Base0'!CN267+'Inputs  Base0'!CN268</f>
        <v>0</v>
      </c>
      <c r="DO160" s="91">
        <f>('Inputs  Base0'!$C$247-'Inputs  Base0'!$A$268)*'Inputs  Base0'!CO267+'Inputs  Base0'!CO268</f>
        <v>0</v>
      </c>
      <c r="DP160" s="91">
        <f>('Inputs  Base0'!$C$247-'Inputs  Base0'!$A$268)*'Inputs  Base0'!CP267+'Inputs  Base0'!CP268</f>
        <v>0</v>
      </c>
    </row>
    <row r="161" spans="2:120" s="2" customFormat="1" ht="10.5" hidden="1" outlineLevel="1">
      <c r="B161" s="2" t="str">
        <f>+'Inputs  Base0'!B248</f>
        <v>COCHERAS</v>
      </c>
      <c r="C161" s="90">
        <f>SUM(AC161:DZ161)</f>
        <v>87000000</v>
      </c>
      <c r="D161" s="121"/>
      <c r="E161" s="121"/>
      <c r="F161" s="121"/>
      <c r="G161" s="121"/>
      <c r="H161" s="121"/>
      <c r="I161" s="121"/>
      <c r="J161" s="121"/>
      <c r="K161" s="121"/>
      <c r="L161" s="121"/>
      <c r="M161" s="121"/>
      <c r="N161" s="121"/>
      <c r="O161" s="121"/>
      <c r="P161" s="121"/>
      <c r="Q161" s="121"/>
      <c r="R161" s="121"/>
      <c r="S161" s="121"/>
      <c r="T161" s="121"/>
      <c r="U161" s="121"/>
      <c r="V161" s="121"/>
      <c r="W161" s="121"/>
      <c r="X161" s="121"/>
      <c r="Y161" s="121"/>
      <c r="Z161" s="121"/>
      <c r="AA161" s="121"/>
      <c r="AB161" s="121"/>
      <c r="AC161" s="91">
        <f>('Inputs  Base0'!$C$248-'Inputs  Base0'!$A$273)*'Inputs  Base0'!C272+'Inputs  Base0'!C273</f>
        <v>2030000</v>
      </c>
      <c r="AD161" s="91">
        <f>('Inputs  Base0'!$C$248-'Inputs  Base0'!$A$273)*'Inputs  Base0'!D272+'Inputs  Base0'!D273</f>
        <v>2030000</v>
      </c>
      <c r="AE161" s="91">
        <f>('Inputs  Base0'!$C$248-'Inputs  Base0'!$A$273)*'Inputs  Base0'!E272+'Inputs  Base0'!E273</f>
        <v>2030000</v>
      </c>
      <c r="AF161" s="91">
        <f>('Inputs  Base0'!$C$248-'Inputs  Base0'!$A$273)*'Inputs  Base0'!F272+'Inputs  Base0'!F273</f>
        <v>2030000</v>
      </c>
      <c r="AG161" s="91">
        <f>('Inputs  Base0'!$C$248-'Inputs  Base0'!$A$273)*'Inputs  Base0'!G272+'Inputs  Base0'!G273</f>
        <v>2030000</v>
      </c>
      <c r="AH161" s="91">
        <f>('Inputs  Base0'!$C$248-'Inputs  Base0'!$A$273)*'Inputs  Base0'!H272+'Inputs  Base0'!H273</f>
        <v>2030000</v>
      </c>
      <c r="AI161" s="91">
        <f>('Inputs  Base0'!$C$248-'Inputs  Base0'!$A$273)*'Inputs  Base0'!I272+'Inputs  Base0'!I273</f>
        <v>2175000</v>
      </c>
      <c r="AJ161" s="91">
        <f>('Inputs  Base0'!$C$248-'Inputs  Base0'!$A$273)*'Inputs  Base0'!J272+'Inputs  Base0'!J273</f>
        <v>2175000</v>
      </c>
      <c r="AK161" s="91">
        <f>('Inputs  Base0'!$C$248-'Inputs  Base0'!$A$273)*'Inputs  Base0'!K272+'Inputs  Base0'!K273</f>
        <v>2175000</v>
      </c>
      <c r="AL161" s="91">
        <f>('Inputs  Base0'!$C$248-'Inputs  Base0'!$A$273)*'Inputs  Base0'!L272+'Inputs  Base0'!L273</f>
        <v>2175000</v>
      </c>
      <c r="AM161" s="91">
        <f>('Inputs  Base0'!$C$248-'Inputs  Base0'!$A$273)*'Inputs  Base0'!M272+'Inputs  Base0'!M273</f>
        <v>2175000</v>
      </c>
      <c r="AN161" s="91">
        <f>('Inputs  Base0'!$C$248-'Inputs  Base0'!$A$273)*'Inputs  Base0'!N272+'Inputs  Base0'!N273</f>
        <v>2175000</v>
      </c>
      <c r="AO161" s="91">
        <f>('Inputs  Base0'!$C$248-'Inputs  Base0'!$A$273)*'Inputs  Base0'!O272+'Inputs  Base0'!O273</f>
        <v>2610000</v>
      </c>
      <c r="AP161" s="91">
        <f>('Inputs  Base0'!$C$248-'Inputs  Base0'!$A$273)*'Inputs  Base0'!P272+'Inputs  Base0'!P273</f>
        <v>2610000</v>
      </c>
      <c r="AQ161" s="91">
        <f>('Inputs  Base0'!$C$248-'Inputs  Base0'!$A$273)*'Inputs  Base0'!Q272+'Inputs  Base0'!Q273</f>
        <v>2610000</v>
      </c>
      <c r="AR161" s="91">
        <f>('Inputs  Base0'!$C$248-'Inputs  Base0'!$A$273)*'Inputs  Base0'!R272+'Inputs  Base0'!R273</f>
        <v>2610000</v>
      </c>
      <c r="AS161" s="91">
        <f>('Inputs  Base0'!$C$248-'Inputs  Base0'!$A$273)*'Inputs  Base0'!S272+'Inputs  Base0'!S273</f>
        <v>2610000</v>
      </c>
      <c r="AT161" s="91">
        <f>('Inputs  Base0'!$C$248-'Inputs  Base0'!$A$273)*'Inputs  Base0'!T272+'Inputs  Base0'!T273</f>
        <v>2610000</v>
      </c>
      <c r="AU161" s="91">
        <f>('Inputs  Base0'!$C$248-'Inputs  Base0'!$A$273)*'Inputs  Base0'!U272+'Inputs  Base0'!U273</f>
        <v>3480000</v>
      </c>
      <c r="AV161" s="91">
        <f>('Inputs  Base0'!$C$248-'Inputs  Base0'!$A$273)*'Inputs  Base0'!V272+'Inputs  Base0'!V273</f>
        <v>3480000</v>
      </c>
      <c r="AW161" s="91">
        <f>('Inputs  Base0'!$C$248-'Inputs  Base0'!$A$273)*'Inputs  Base0'!W272+'Inputs  Base0'!W273</f>
        <v>3480000</v>
      </c>
      <c r="AX161" s="91">
        <f>('Inputs  Base0'!$C$248-'Inputs  Base0'!$A$273)*'Inputs  Base0'!X272+'Inputs  Base0'!X273</f>
        <v>3480000</v>
      </c>
      <c r="AY161" s="91">
        <f>('Inputs  Base0'!$C$248-'Inputs  Base0'!$A$273)*'Inputs  Base0'!Y272+'Inputs  Base0'!Y273</f>
        <v>3480000</v>
      </c>
      <c r="AZ161" s="91">
        <f>('Inputs  Base0'!$C$248-'Inputs  Base0'!$A$273)*'Inputs  Base0'!Z272+'Inputs  Base0'!Z273</f>
        <v>3480000</v>
      </c>
      <c r="BA161" s="91">
        <f>('Inputs  Base0'!$C$248-'Inputs  Base0'!$A$273)*'Inputs  Base0'!AA272+'Inputs  Base0'!AA273</f>
        <v>2755000.0000000005</v>
      </c>
      <c r="BB161" s="91">
        <f>('Inputs  Base0'!$C$248-'Inputs  Base0'!$A$273)*'Inputs  Base0'!AB272+'Inputs  Base0'!AB273</f>
        <v>2755000.0000000005</v>
      </c>
      <c r="BC161" s="91">
        <f>('Inputs  Base0'!$C$248-'Inputs  Base0'!$A$273)*'Inputs  Base0'!AC272+'Inputs  Base0'!AC273</f>
        <v>2755000.0000000005</v>
      </c>
      <c r="BD161" s="91">
        <f>('Inputs  Base0'!$C$248-'Inputs  Base0'!$A$273)*'Inputs  Base0'!AD272+'Inputs  Base0'!AD273</f>
        <v>2755000.0000000005</v>
      </c>
      <c r="BE161" s="91">
        <f>('Inputs  Base0'!$C$248-'Inputs  Base0'!$A$273)*'Inputs  Base0'!AE272+'Inputs  Base0'!AE273</f>
        <v>2755000.0000000005</v>
      </c>
      <c r="BF161" s="91">
        <f>('Inputs  Base0'!$C$248-'Inputs  Base0'!$A$273)*'Inputs  Base0'!AF272+'Inputs  Base0'!AF273</f>
        <v>2755000.0000000005</v>
      </c>
      <c r="BG161" s="91">
        <f>('Inputs  Base0'!$C$248-'Inputs  Base0'!$A$273)*'Inputs  Base0'!AG272+'Inputs  Base0'!AG273</f>
        <v>1450000</v>
      </c>
      <c r="BH161" s="91">
        <f>('Inputs  Base0'!$C$248-'Inputs  Base0'!$A$273)*'Inputs  Base0'!AH272+'Inputs  Base0'!AH273</f>
        <v>1450000</v>
      </c>
      <c r="BI161" s="91">
        <f>('Inputs  Base0'!$C$248-'Inputs  Base0'!$A$273)*'Inputs  Base0'!AI272+'Inputs  Base0'!AI273</f>
        <v>1450000</v>
      </c>
      <c r="BJ161" s="91">
        <f>('Inputs  Base0'!$C$248-'Inputs  Base0'!$A$273)*'Inputs  Base0'!AJ272+'Inputs  Base0'!AJ273</f>
        <v>1450000</v>
      </c>
      <c r="BK161" s="91">
        <f>('Inputs  Base0'!$C$248-'Inputs  Base0'!$A$273)*'Inputs  Base0'!AK272+'Inputs  Base0'!AK273</f>
        <v>1450000</v>
      </c>
      <c r="BL161" s="91">
        <f>('Inputs  Base0'!$C$248-'Inputs  Base0'!$A$273)*'Inputs  Base0'!AL272+'Inputs  Base0'!AL273</f>
        <v>1450000</v>
      </c>
      <c r="BM161" s="91">
        <f>('Inputs  Base0'!$C$248-'Inputs  Base0'!$A$273)*'Inputs  Base0'!AM272+'Inputs  Base0'!AM273</f>
        <v>0</v>
      </c>
      <c r="BN161" s="91">
        <f>('Inputs  Base0'!$C$248-'Inputs  Base0'!$A$273)*'Inputs  Base0'!AN272+'Inputs  Base0'!AN273</f>
        <v>0</v>
      </c>
      <c r="BO161" s="91">
        <f>('Inputs  Base0'!$C$248-'Inputs  Base0'!$A$273)*'Inputs  Base0'!AO272+'Inputs  Base0'!AO273</f>
        <v>0</v>
      </c>
      <c r="BP161" s="91">
        <f>('Inputs  Base0'!$C$248-'Inputs  Base0'!$A$273)*'Inputs  Base0'!AP272+'Inputs  Base0'!AP273</f>
        <v>0</v>
      </c>
      <c r="BQ161" s="91">
        <f>('Inputs  Base0'!$C$248-'Inputs  Base0'!$A$273)*'Inputs  Base0'!AQ272+'Inputs  Base0'!AQ273</f>
        <v>0</v>
      </c>
      <c r="BR161" s="91">
        <f>('Inputs  Base0'!$C$248-'Inputs  Base0'!$A$273)*'Inputs  Base0'!AR272+'Inputs  Base0'!AR273</f>
        <v>0</v>
      </c>
      <c r="BS161" s="91">
        <f>('Inputs  Base0'!$C$248-'Inputs  Base0'!$A$273)*'Inputs  Base0'!AS272+'Inputs  Base0'!AS273</f>
        <v>0</v>
      </c>
      <c r="BT161" s="91">
        <f>('Inputs  Base0'!$C$248-'Inputs  Base0'!$A$273)*'Inputs  Base0'!AT272+'Inputs  Base0'!AT273</f>
        <v>0</v>
      </c>
      <c r="BU161" s="91">
        <f>('Inputs  Base0'!$C$248-'Inputs  Base0'!$A$273)*'Inputs  Base0'!AU272+'Inputs  Base0'!AU273</f>
        <v>0</v>
      </c>
      <c r="BV161" s="91">
        <f>('Inputs  Base0'!$C$248-'Inputs  Base0'!$A$273)*'Inputs  Base0'!AV272+'Inputs  Base0'!AV273</f>
        <v>0</v>
      </c>
      <c r="BW161" s="91">
        <f>('Inputs  Base0'!$C$248-'Inputs  Base0'!$A$273)*'Inputs  Base0'!AW272+'Inputs  Base0'!AW273</f>
        <v>0</v>
      </c>
      <c r="BX161" s="91">
        <f>('Inputs  Base0'!$C$248-'Inputs  Base0'!$A$273)*'Inputs  Base0'!AX272+'Inputs  Base0'!AX273</f>
        <v>0</v>
      </c>
      <c r="BY161" s="91">
        <f>('Inputs  Base0'!$C$248-'Inputs  Base0'!$A$273)*'Inputs  Base0'!AY272+'Inputs  Base0'!AY273</f>
        <v>0</v>
      </c>
      <c r="BZ161" s="91">
        <f>('Inputs  Base0'!$C$248-'Inputs  Base0'!$A$273)*'Inputs  Base0'!AZ272+'Inputs  Base0'!AZ273</f>
        <v>0</v>
      </c>
      <c r="CA161" s="91">
        <f>('Inputs  Base0'!$C$248-'Inputs  Base0'!$A$273)*'Inputs  Base0'!BA272+'Inputs  Base0'!BA273</f>
        <v>0</v>
      </c>
      <c r="CB161" s="91">
        <f>('Inputs  Base0'!$C$248-'Inputs  Base0'!$A$273)*'Inputs  Base0'!BB272+'Inputs  Base0'!BB273</f>
        <v>0</v>
      </c>
      <c r="CC161" s="91">
        <f>('Inputs  Base0'!$C$248-'Inputs  Base0'!$A$273)*'Inputs  Base0'!BC272+'Inputs  Base0'!BC273</f>
        <v>0</v>
      </c>
      <c r="CD161" s="91">
        <f>('Inputs  Base0'!$C$248-'Inputs  Base0'!$A$273)*'Inputs  Base0'!BD272+'Inputs  Base0'!BD273</f>
        <v>0</v>
      </c>
      <c r="CE161" s="91">
        <f>('Inputs  Base0'!$C$248-'Inputs  Base0'!$A$273)*'Inputs  Base0'!BE272+'Inputs  Base0'!BE273</f>
        <v>0</v>
      </c>
      <c r="CF161" s="91">
        <f>('Inputs  Base0'!$C$248-'Inputs  Base0'!$A$273)*'Inputs  Base0'!BF272+'Inputs  Base0'!BF273</f>
        <v>0</v>
      </c>
      <c r="CG161" s="91">
        <f>('Inputs  Base0'!$C$248-'Inputs  Base0'!$A$273)*'Inputs  Base0'!BG272+'Inputs  Base0'!BG273</f>
        <v>0</v>
      </c>
      <c r="CH161" s="91">
        <f>('Inputs  Base0'!$C$248-'Inputs  Base0'!$A$273)*'Inputs  Base0'!BH272+'Inputs  Base0'!BH273</f>
        <v>0</v>
      </c>
      <c r="CI161" s="91">
        <f>('Inputs  Base0'!$C$248-'Inputs  Base0'!$A$273)*'Inputs  Base0'!BI272+'Inputs  Base0'!BI273</f>
        <v>0</v>
      </c>
      <c r="CJ161" s="91">
        <f>('Inputs  Base0'!$C$248-'Inputs  Base0'!$A$273)*'Inputs  Base0'!BJ272+'Inputs  Base0'!BJ273</f>
        <v>0</v>
      </c>
      <c r="CK161" s="91">
        <f>('Inputs  Base0'!$C$248-'Inputs  Base0'!$A$273)*'Inputs  Base0'!BK272+'Inputs  Base0'!BK273</f>
        <v>0</v>
      </c>
      <c r="CL161" s="91">
        <f>('Inputs  Base0'!$C$248-'Inputs  Base0'!$A$273)*'Inputs  Base0'!BL272+'Inputs  Base0'!BL273</f>
        <v>0</v>
      </c>
      <c r="CM161" s="91">
        <f>('Inputs  Base0'!$C$248-'Inputs  Base0'!$A$273)*'Inputs  Base0'!BM272+'Inputs  Base0'!BM273</f>
        <v>0</v>
      </c>
      <c r="CN161" s="91">
        <f>('Inputs  Base0'!$C$248-'Inputs  Base0'!$A$273)*'Inputs  Base0'!BN272+'Inputs  Base0'!BN273</f>
        <v>0</v>
      </c>
      <c r="CO161" s="91">
        <f>('Inputs  Base0'!$C$248-'Inputs  Base0'!$A$273)*'Inputs  Base0'!BO272+'Inputs  Base0'!BO273</f>
        <v>0</v>
      </c>
      <c r="CP161" s="91">
        <f>('Inputs  Base0'!$C$248-'Inputs  Base0'!$A$273)*'Inputs  Base0'!BP272+'Inputs  Base0'!BP273</f>
        <v>0</v>
      </c>
      <c r="CQ161" s="91">
        <f>('Inputs  Base0'!$C$248-'Inputs  Base0'!$A$273)*'Inputs  Base0'!BQ272+'Inputs  Base0'!BQ273</f>
        <v>0</v>
      </c>
      <c r="CR161" s="91">
        <f>('Inputs  Base0'!$C$248-'Inputs  Base0'!$A$273)*'Inputs  Base0'!BR272+'Inputs  Base0'!BR273</f>
        <v>0</v>
      </c>
      <c r="CS161" s="91">
        <f>('Inputs  Base0'!$C$248-'Inputs  Base0'!$A$273)*'Inputs  Base0'!BS272+'Inputs  Base0'!BS273</f>
        <v>0</v>
      </c>
      <c r="CT161" s="91">
        <f>('Inputs  Base0'!$C$248-'Inputs  Base0'!$A$273)*'Inputs  Base0'!BT272+'Inputs  Base0'!BT273</f>
        <v>0</v>
      </c>
      <c r="CU161" s="91">
        <f>('Inputs  Base0'!$C$248-'Inputs  Base0'!$A$273)*'Inputs  Base0'!BU272+'Inputs  Base0'!BU273</f>
        <v>0</v>
      </c>
      <c r="CV161" s="91">
        <f>('Inputs  Base0'!$C$248-'Inputs  Base0'!$A$273)*'Inputs  Base0'!BV272+'Inputs  Base0'!BV273</f>
        <v>0</v>
      </c>
      <c r="CW161" s="91">
        <f>('Inputs  Base0'!$C$248-'Inputs  Base0'!$A$273)*'Inputs  Base0'!BW272+'Inputs  Base0'!BW273</f>
        <v>0</v>
      </c>
      <c r="CX161" s="91">
        <f>('Inputs  Base0'!$C$248-'Inputs  Base0'!$A$273)*'Inputs  Base0'!BX272+'Inputs  Base0'!BX273</f>
        <v>0</v>
      </c>
      <c r="CY161" s="91">
        <f>('Inputs  Base0'!$C$248-'Inputs  Base0'!$A$273)*'Inputs  Base0'!BY272+'Inputs  Base0'!BY273</f>
        <v>0</v>
      </c>
      <c r="CZ161" s="91">
        <f>('Inputs  Base0'!$C$248-'Inputs  Base0'!$A$273)*'Inputs  Base0'!BZ272+'Inputs  Base0'!BZ273</f>
        <v>0</v>
      </c>
      <c r="DA161" s="91">
        <f>('Inputs  Base0'!$C$248-'Inputs  Base0'!$A$273)*'Inputs  Base0'!CA272+'Inputs  Base0'!CA273</f>
        <v>0</v>
      </c>
      <c r="DB161" s="91">
        <f>('Inputs  Base0'!$C$248-'Inputs  Base0'!$A$273)*'Inputs  Base0'!CB272+'Inputs  Base0'!CB273</f>
        <v>0</v>
      </c>
      <c r="DC161" s="91">
        <f>('Inputs  Base0'!$C$248-'Inputs  Base0'!$A$273)*'Inputs  Base0'!CC272+'Inputs  Base0'!CC273</f>
        <v>0</v>
      </c>
      <c r="DD161" s="91">
        <f>('Inputs  Base0'!$C$248-'Inputs  Base0'!$A$273)*'Inputs  Base0'!CD272+'Inputs  Base0'!CD273</f>
        <v>0</v>
      </c>
      <c r="DE161" s="91">
        <f>('Inputs  Base0'!$C$248-'Inputs  Base0'!$A$273)*'Inputs  Base0'!CE272+'Inputs  Base0'!CE273</f>
        <v>0</v>
      </c>
      <c r="DF161" s="91">
        <f>('Inputs  Base0'!$C$248-'Inputs  Base0'!$A$273)*'Inputs  Base0'!CF272+'Inputs  Base0'!CF273</f>
        <v>0</v>
      </c>
      <c r="DG161" s="91">
        <f>('Inputs  Base0'!$C$248-'Inputs  Base0'!$A$273)*'Inputs  Base0'!CG272+'Inputs  Base0'!CG273</f>
        <v>0</v>
      </c>
      <c r="DH161" s="91">
        <f>('Inputs  Base0'!$C$248-'Inputs  Base0'!$A$273)*'Inputs  Base0'!CH272+'Inputs  Base0'!CH273</f>
        <v>0</v>
      </c>
      <c r="DI161" s="91">
        <f>('Inputs  Base0'!$C$248-'Inputs  Base0'!$A$273)*'Inputs  Base0'!CI272+'Inputs  Base0'!CI273</f>
        <v>0</v>
      </c>
      <c r="DJ161" s="91">
        <f>('Inputs  Base0'!$C$248-'Inputs  Base0'!$A$273)*'Inputs  Base0'!CJ272+'Inputs  Base0'!CJ273</f>
        <v>0</v>
      </c>
      <c r="DK161" s="91">
        <f>('Inputs  Base0'!$C$248-'Inputs  Base0'!$A$273)*'Inputs  Base0'!CK272+'Inputs  Base0'!CK273</f>
        <v>0</v>
      </c>
      <c r="DL161" s="91">
        <f>('Inputs  Base0'!$C$248-'Inputs  Base0'!$A$273)*'Inputs  Base0'!CL272+'Inputs  Base0'!CL273</f>
        <v>0</v>
      </c>
      <c r="DM161" s="91">
        <f>('Inputs  Base0'!$C$248-'Inputs  Base0'!$A$273)*'Inputs  Base0'!CM272+'Inputs  Base0'!CM273</f>
        <v>0</v>
      </c>
      <c r="DN161" s="91">
        <f>('Inputs  Base0'!$C$248-'Inputs  Base0'!$A$273)*'Inputs  Base0'!CN272+'Inputs  Base0'!CN273</f>
        <v>0</v>
      </c>
      <c r="DO161" s="91">
        <f>('Inputs  Base0'!$C$248-'Inputs  Base0'!$A$273)*'Inputs  Base0'!CO272+'Inputs  Base0'!CO273</f>
        <v>0</v>
      </c>
      <c r="DP161" s="91">
        <f>('Inputs  Base0'!$C$248-'Inputs  Base0'!$A$273)*'Inputs  Base0'!CP272+'Inputs  Base0'!CP273</f>
        <v>0</v>
      </c>
    </row>
    <row r="162" spans="2:120" s="2" customFormat="1" ht="10.5" collapsed="1">
      <c r="C162" s="92"/>
      <c r="D162" s="122"/>
      <c r="E162" s="122"/>
      <c r="F162" s="122"/>
      <c r="G162" s="122"/>
      <c r="H162" s="122"/>
      <c r="I162" s="122"/>
      <c r="J162" s="122"/>
      <c r="K162" s="122"/>
      <c r="L162" s="122"/>
      <c r="M162" s="122"/>
      <c r="N162" s="122"/>
      <c r="O162" s="122"/>
      <c r="P162" s="122"/>
      <c r="Q162" s="122"/>
      <c r="R162" s="122"/>
      <c r="S162" s="122"/>
      <c r="T162" s="122"/>
      <c r="U162" s="122"/>
      <c r="V162" s="122"/>
      <c r="W162" s="122"/>
      <c r="X162" s="122"/>
      <c r="Y162" s="122"/>
      <c r="Z162" s="122"/>
      <c r="AA162" s="122"/>
      <c r="AB162" s="122"/>
      <c r="AC162" s="91"/>
      <c r="AD162" s="91"/>
      <c r="AE162" s="91"/>
      <c r="AF162" s="91"/>
      <c r="AG162" s="91"/>
      <c r="AH162" s="91"/>
      <c r="AI162" s="91"/>
      <c r="AJ162" s="91"/>
      <c r="AK162" s="91"/>
      <c r="AL162" s="91"/>
      <c r="AM162" s="91"/>
      <c r="AN162" s="91"/>
      <c r="AO162" s="91"/>
      <c r="AP162" s="91"/>
      <c r="AQ162" s="91"/>
      <c r="AR162" s="91"/>
      <c r="AS162" s="91"/>
      <c r="AT162" s="91"/>
      <c r="AU162" s="91"/>
      <c r="AV162" s="91"/>
      <c r="AW162" s="91"/>
      <c r="AX162" s="91"/>
      <c r="AY162" s="91"/>
      <c r="AZ162" s="91"/>
      <c r="BA162" s="91"/>
      <c r="BB162" s="91"/>
      <c r="BC162" s="91"/>
      <c r="BD162" s="91"/>
      <c r="BE162" s="91"/>
      <c r="BF162" s="91"/>
      <c r="BG162" s="91"/>
      <c r="BH162" s="91"/>
      <c r="BI162" s="91"/>
      <c r="BJ162" s="91"/>
      <c r="BK162" s="91"/>
      <c r="BL162" s="91"/>
      <c r="BM162" s="91"/>
      <c r="BN162" s="91"/>
      <c r="BO162" s="91"/>
      <c r="BP162" s="91"/>
      <c r="BQ162" s="91"/>
      <c r="BR162" s="91"/>
      <c r="BS162" s="91"/>
      <c r="BT162" s="91"/>
      <c r="BU162" s="91"/>
      <c r="BV162" s="91"/>
      <c r="BW162" s="91"/>
      <c r="BX162" s="91"/>
      <c r="BY162" s="91"/>
      <c r="BZ162" s="91"/>
      <c r="CA162" s="91"/>
      <c r="CB162" s="91"/>
      <c r="CC162" s="91"/>
      <c r="CD162" s="91"/>
      <c r="CE162" s="91"/>
      <c r="CF162" s="91"/>
      <c r="CG162" s="91"/>
      <c r="CH162" s="91"/>
      <c r="CI162" s="91"/>
      <c r="CJ162" s="91"/>
      <c r="CK162" s="91"/>
      <c r="CL162" s="91"/>
      <c r="CM162" s="91"/>
      <c r="CN162" s="91"/>
      <c r="CO162" s="91"/>
      <c r="CP162" s="91"/>
      <c r="CQ162" s="91"/>
      <c r="CR162" s="91"/>
      <c r="CS162" s="91"/>
      <c r="CT162" s="91"/>
      <c r="CU162" s="91"/>
      <c r="CV162" s="91"/>
      <c r="CW162" s="91"/>
      <c r="CX162" s="91"/>
      <c r="CY162" s="91"/>
      <c r="CZ162" s="91"/>
      <c r="DA162" s="91"/>
      <c r="DB162" s="91"/>
      <c r="DC162" s="91"/>
      <c r="DD162" s="91"/>
      <c r="DE162" s="91"/>
      <c r="DF162" s="91"/>
      <c r="DG162" s="91"/>
      <c r="DH162" s="91"/>
      <c r="DI162" s="91"/>
      <c r="DJ162" s="91"/>
      <c r="DK162" s="91"/>
      <c r="DL162" s="91"/>
      <c r="DM162" s="91"/>
      <c r="DN162" s="91"/>
      <c r="DO162" s="91"/>
      <c r="DP162" s="91"/>
    </row>
    <row r="163" spans="2:120">
      <c r="B163" s="1" t="str">
        <f>+'Inputs  Base0'!B244</f>
        <v>GASTOS DE PROYECTO</v>
      </c>
      <c r="C163" s="88">
        <f>SUM(AC163:DZ163)</f>
        <v>0</v>
      </c>
      <c r="D163" s="120"/>
      <c r="E163" s="120"/>
      <c r="F163" s="120"/>
      <c r="G163" s="120"/>
      <c r="H163" s="120"/>
      <c r="I163" s="120"/>
      <c r="J163" s="120"/>
      <c r="K163" s="120"/>
      <c r="L163" s="120"/>
      <c r="M163" s="120"/>
      <c r="N163" s="120"/>
      <c r="O163" s="120"/>
      <c r="P163" s="120"/>
      <c r="Q163" s="120"/>
      <c r="R163" s="120"/>
      <c r="S163" s="120"/>
      <c r="T163" s="120"/>
      <c r="U163" s="120"/>
      <c r="V163" s="120"/>
      <c r="W163" s="120"/>
      <c r="X163" s="120"/>
      <c r="Y163" s="120"/>
      <c r="Z163" s="120"/>
      <c r="AA163" s="120"/>
      <c r="AB163" s="120"/>
      <c r="AC163" s="91">
        <f>+('Inputs  Base0'!$C$244-'Inputs  Base0'!$A$258)*'Inputs  Base0'!C257+'Inputs  Base0'!C258</f>
        <v>0</v>
      </c>
      <c r="AD163" s="91">
        <f>+('Inputs  Base0'!$C$244-'Inputs  Base0'!$A$258)*'Inputs  Base0'!D257+'Inputs  Base0'!D258</f>
        <v>0</v>
      </c>
      <c r="AE163" s="91">
        <f>+('Inputs  Base0'!$C$244-'Inputs  Base0'!$A$258)*'Inputs  Base0'!E257+'Inputs  Base0'!E258</f>
        <v>0</v>
      </c>
      <c r="AF163" s="91">
        <f>+('Inputs  Base0'!$C$244-'Inputs  Base0'!$A$258)*'Inputs  Base0'!F257+'Inputs  Base0'!F258</f>
        <v>0</v>
      </c>
      <c r="AG163" s="91">
        <f>+('Inputs  Base0'!$C$244-'Inputs  Base0'!$A$258)*'Inputs  Base0'!G257+'Inputs  Base0'!G258</f>
        <v>0</v>
      </c>
      <c r="AH163" s="91">
        <f>+('Inputs  Base0'!$C$244-'Inputs  Base0'!$A$258)*'Inputs  Base0'!H257+'Inputs  Base0'!H258</f>
        <v>0</v>
      </c>
      <c r="AI163" s="91">
        <f>+('Inputs  Base0'!$C$244-'Inputs  Base0'!$A$258)*'Inputs  Base0'!I257+'Inputs  Base0'!I258</f>
        <v>0</v>
      </c>
      <c r="AJ163" s="91">
        <f>+('Inputs  Base0'!$C$244-'Inputs  Base0'!$A$258)*'Inputs  Base0'!J257+'Inputs  Base0'!J258</f>
        <v>0</v>
      </c>
      <c r="AK163" s="91">
        <f>+('Inputs  Base0'!$C$244-'Inputs  Base0'!$A$258)*'Inputs  Base0'!K257+'Inputs  Base0'!K258</f>
        <v>0</v>
      </c>
      <c r="AL163" s="91">
        <f>+('Inputs  Base0'!$C$244-'Inputs  Base0'!$A$258)*'Inputs  Base0'!L257+'Inputs  Base0'!L258</f>
        <v>0</v>
      </c>
      <c r="AM163" s="91">
        <f>+('Inputs  Base0'!$C$244-'Inputs  Base0'!$A$258)*'Inputs  Base0'!M257+'Inputs  Base0'!M258</f>
        <v>0</v>
      </c>
      <c r="AN163" s="91">
        <f>+('Inputs  Base0'!$C$244-'Inputs  Base0'!$A$258)*'Inputs  Base0'!N257+'Inputs  Base0'!N258</f>
        <v>0</v>
      </c>
      <c r="AO163" s="91">
        <f>+('Inputs  Base0'!$C$244-'Inputs  Base0'!$A$258)*'Inputs  Base0'!O257+'Inputs  Base0'!O258</f>
        <v>0</v>
      </c>
      <c r="AP163" s="91">
        <f>+('Inputs  Base0'!$C$244-'Inputs  Base0'!$A$258)*'Inputs  Base0'!P257+'Inputs  Base0'!P258</f>
        <v>0</v>
      </c>
      <c r="AQ163" s="91">
        <f>+('Inputs  Base0'!$C$244-'Inputs  Base0'!$A$258)*'Inputs  Base0'!Q257+'Inputs  Base0'!Q258</f>
        <v>0</v>
      </c>
      <c r="AR163" s="91">
        <f>+('Inputs  Base0'!$C$244-'Inputs  Base0'!$A$258)*'Inputs  Base0'!R257+'Inputs  Base0'!R258</f>
        <v>0</v>
      </c>
      <c r="AS163" s="91">
        <f>+('Inputs  Base0'!$C$244-'Inputs  Base0'!$A$258)*'Inputs  Base0'!S257+'Inputs  Base0'!S258</f>
        <v>0</v>
      </c>
      <c r="AT163" s="91">
        <f>+('Inputs  Base0'!$C$244-'Inputs  Base0'!$A$258)*'Inputs  Base0'!T257+'Inputs  Base0'!T258</f>
        <v>0</v>
      </c>
      <c r="AU163" s="91">
        <f>+('Inputs  Base0'!$C$244-'Inputs  Base0'!$A$258)*'Inputs  Base0'!U257+'Inputs  Base0'!U258</f>
        <v>0</v>
      </c>
      <c r="AV163" s="91">
        <f>+('Inputs  Base0'!$C$244-'Inputs  Base0'!$A$258)*'Inputs  Base0'!V257+'Inputs  Base0'!V258</f>
        <v>0</v>
      </c>
      <c r="AW163" s="91">
        <f>+('Inputs  Base0'!$C$244-'Inputs  Base0'!$A$258)*'Inputs  Base0'!W257+'Inputs  Base0'!W258</f>
        <v>0</v>
      </c>
      <c r="AX163" s="91">
        <f>+('Inputs  Base0'!$C$244-'Inputs  Base0'!$A$258)*'Inputs  Base0'!X257+'Inputs  Base0'!X258</f>
        <v>0</v>
      </c>
      <c r="AY163" s="91">
        <f>+('Inputs  Base0'!$C$244-'Inputs  Base0'!$A$258)*'Inputs  Base0'!Y257+'Inputs  Base0'!Y258</f>
        <v>0</v>
      </c>
      <c r="AZ163" s="91">
        <f>+('Inputs  Base0'!$C$244-'Inputs  Base0'!$A$258)*'Inputs  Base0'!Z257+'Inputs  Base0'!Z258</f>
        <v>0</v>
      </c>
      <c r="BA163" s="91">
        <f>+('Inputs  Base0'!$C$244-'Inputs  Base0'!$A$258)*'Inputs  Base0'!AA257+'Inputs  Base0'!AA258</f>
        <v>0</v>
      </c>
      <c r="BB163" s="91">
        <f>+('Inputs  Base0'!$C$244-'Inputs  Base0'!$A$258)*'Inputs  Base0'!AB257+'Inputs  Base0'!AB258</f>
        <v>0</v>
      </c>
      <c r="BC163" s="91">
        <f>+('Inputs  Base0'!$C$244-'Inputs  Base0'!$A$258)*'Inputs  Base0'!AC257+'Inputs  Base0'!AC258</f>
        <v>0</v>
      </c>
      <c r="BD163" s="91">
        <f>+('Inputs  Base0'!$C$244-'Inputs  Base0'!$A$258)*'Inputs  Base0'!AD257+'Inputs  Base0'!AD258</f>
        <v>0</v>
      </c>
      <c r="BE163" s="91">
        <f>+('Inputs  Base0'!$C$244-'Inputs  Base0'!$A$258)*'Inputs  Base0'!AE257+'Inputs  Base0'!AE258</f>
        <v>0</v>
      </c>
      <c r="BF163" s="91">
        <f>+('Inputs  Base0'!$C$244-'Inputs  Base0'!$A$258)*'Inputs  Base0'!AF257+'Inputs  Base0'!AF258</f>
        <v>0</v>
      </c>
      <c r="BG163" s="91">
        <f>+('Inputs  Base0'!$C$244-'Inputs  Base0'!$A$258)*'Inputs  Base0'!AG257+'Inputs  Base0'!AG258</f>
        <v>0</v>
      </c>
      <c r="BH163" s="91">
        <f>+('Inputs  Base0'!$C$244-'Inputs  Base0'!$A$258)*'Inputs  Base0'!AH257+'Inputs  Base0'!AH258</f>
        <v>0</v>
      </c>
      <c r="BI163" s="91">
        <f>+('Inputs  Base0'!$C$244-'Inputs  Base0'!$A$258)*'Inputs  Base0'!AI257+'Inputs  Base0'!AI258</f>
        <v>0</v>
      </c>
      <c r="BJ163" s="91">
        <f>+('Inputs  Base0'!$C$244-'Inputs  Base0'!$A$258)*'Inputs  Base0'!AJ257+'Inputs  Base0'!AJ258</f>
        <v>0</v>
      </c>
      <c r="BK163" s="91">
        <f>+('Inputs  Base0'!$C$244-'Inputs  Base0'!$A$258)*'Inputs  Base0'!AK257+'Inputs  Base0'!AK258</f>
        <v>0</v>
      </c>
      <c r="BL163" s="91">
        <f>+('Inputs  Base0'!$C$244-'Inputs  Base0'!$A$258)*'Inputs  Base0'!AL257+'Inputs  Base0'!AL258</f>
        <v>0</v>
      </c>
      <c r="BM163" s="91">
        <f>+('Inputs  Base0'!$C$244-'Inputs  Base0'!$A$258)*'Inputs  Base0'!AM257+'Inputs  Base0'!AM258</f>
        <v>0</v>
      </c>
      <c r="BN163" s="91">
        <f>+('Inputs  Base0'!$C$244-'Inputs  Base0'!$A$258)*'Inputs  Base0'!AN257+'Inputs  Base0'!AN258</f>
        <v>0</v>
      </c>
      <c r="BO163" s="91">
        <f>+('Inputs  Base0'!$C$244-'Inputs  Base0'!$A$258)*'Inputs  Base0'!AO257+'Inputs  Base0'!AO258</f>
        <v>0</v>
      </c>
      <c r="BP163" s="91">
        <f>+('Inputs  Base0'!$C$244-'Inputs  Base0'!$A$258)*'Inputs  Base0'!AP257+'Inputs  Base0'!AP258</f>
        <v>0</v>
      </c>
      <c r="BQ163" s="91">
        <f>+('Inputs  Base0'!$C$244-'Inputs  Base0'!$A$258)*'Inputs  Base0'!AQ257+'Inputs  Base0'!AQ258</f>
        <v>0</v>
      </c>
      <c r="BR163" s="91">
        <f>+('Inputs  Base0'!$C$244-'Inputs  Base0'!$A$258)*'Inputs  Base0'!AR257+'Inputs  Base0'!AR258</f>
        <v>0</v>
      </c>
      <c r="BS163" s="91">
        <f>+('Inputs  Base0'!$C$244-'Inputs  Base0'!$A$258)*'Inputs  Base0'!AS257+'Inputs  Base0'!AS258</f>
        <v>0</v>
      </c>
      <c r="BT163" s="91">
        <f>+('Inputs  Base0'!$C$244-'Inputs  Base0'!$A$258)*'Inputs  Base0'!AT257+'Inputs  Base0'!AT258</f>
        <v>0</v>
      </c>
      <c r="BU163" s="91">
        <f>+('Inputs  Base0'!$C$244-'Inputs  Base0'!$A$258)*'Inputs  Base0'!AU257+'Inputs  Base0'!AU258</f>
        <v>0</v>
      </c>
      <c r="BV163" s="91">
        <f>+('Inputs  Base0'!$C$244-'Inputs  Base0'!$A$258)*'Inputs  Base0'!AV257+'Inputs  Base0'!AV258</f>
        <v>0</v>
      </c>
      <c r="BW163" s="91">
        <f>+('Inputs  Base0'!$C$244-'Inputs  Base0'!$A$258)*'Inputs  Base0'!AW257+'Inputs  Base0'!AW258</f>
        <v>0</v>
      </c>
      <c r="BX163" s="91">
        <f>+('Inputs  Base0'!$C$244-'Inputs  Base0'!$A$258)*'Inputs  Base0'!AX257+'Inputs  Base0'!AX258</f>
        <v>0</v>
      </c>
      <c r="BY163" s="91">
        <f>+('Inputs  Base0'!$C$244-'Inputs  Base0'!$A$258)*'Inputs  Base0'!AY257+'Inputs  Base0'!AY258</f>
        <v>0</v>
      </c>
      <c r="BZ163" s="91">
        <f>+('Inputs  Base0'!$C$244-'Inputs  Base0'!$A$258)*'Inputs  Base0'!AZ257+'Inputs  Base0'!AZ258</f>
        <v>0</v>
      </c>
      <c r="CA163" s="91">
        <f>+('Inputs  Base0'!$C$244-'Inputs  Base0'!$A$258)*'Inputs  Base0'!BA257+'Inputs  Base0'!BA258</f>
        <v>0</v>
      </c>
      <c r="CB163" s="91">
        <f>+('Inputs  Base0'!$C$244-'Inputs  Base0'!$A$258)*'Inputs  Base0'!BB257+'Inputs  Base0'!BB258</f>
        <v>0</v>
      </c>
      <c r="CC163" s="91">
        <f>+('Inputs  Base0'!$C$244-'Inputs  Base0'!$A$258)*'Inputs  Base0'!BC257+'Inputs  Base0'!BC258</f>
        <v>0</v>
      </c>
      <c r="CD163" s="91">
        <f>+('Inputs  Base0'!$C$244-'Inputs  Base0'!$A$258)*'Inputs  Base0'!BD257+'Inputs  Base0'!BD258</f>
        <v>0</v>
      </c>
      <c r="CE163" s="91">
        <f>+('Inputs  Base0'!$C$244-'Inputs  Base0'!$A$258)*'Inputs  Base0'!BE257+'Inputs  Base0'!BE258</f>
        <v>0</v>
      </c>
      <c r="CF163" s="91">
        <f>+('Inputs  Base0'!$C$244-'Inputs  Base0'!$A$258)*'Inputs  Base0'!BF257+'Inputs  Base0'!BF258</f>
        <v>0</v>
      </c>
      <c r="CG163" s="91">
        <f>+('Inputs  Base0'!$C$244-'Inputs  Base0'!$A$258)*'Inputs  Base0'!BG257+'Inputs  Base0'!BG258</f>
        <v>0</v>
      </c>
      <c r="CH163" s="91">
        <f>+('Inputs  Base0'!$C$244-'Inputs  Base0'!$A$258)*'Inputs  Base0'!BH257+'Inputs  Base0'!BH258</f>
        <v>0</v>
      </c>
      <c r="CI163" s="91">
        <f>+('Inputs  Base0'!$C$244-'Inputs  Base0'!$A$258)*'Inputs  Base0'!BI257+'Inputs  Base0'!BI258</f>
        <v>0</v>
      </c>
      <c r="CJ163" s="91">
        <f>+('Inputs  Base0'!$C$244-'Inputs  Base0'!$A$258)*'Inputs  Base0'!BJ257+'Inputs  Base0'!BJ258</f>
        <v>0</v>
      </c>
      <c r="CK163" s="91">
        <f>+('Inputs  Base0'!$C$244-'Inputs  Base0'!$A$258)*'Inputs  Base0'!BK257+'Inputs  Base0'!BK258</f>
        <v>0</v>
      </c>
      <c r="CL163" s="91">
        <f>+('Inputs  Base0'!$C$244-'Inputs  Base0'!$A$258)*'Inputs  Base0'!BL257+'Inputs  Base0'!BL258</f>
        <v>0</v>
      </c>
      <c r="CM163" s="91">
        <f>+('Inputs  Base0'!$C$244-'Inputs  Base0'!$A$258)*'Inputs  Base0'!BM257+'Inputs  Base0'!BM258</f>
        <v>0</v>
      </c>
      <c r="CN163" s="91">
        <f>+('Inputs  Base0'!$C$244-'Inputs  Base0'!$A$258)*'Inputs  Base0'!BN257+'Inputs  Base0'!BN258</f>
        <v>0</v>
      </c>
      <c r="CO163" s="91">
        <f>+('Inputs  Base0'!$C$244-'Inputs  Base0'!$A$258)*'Inputs  Base0'!BO257+'Inputs  Base0'!BO258</f>
        <v>0</v>
      </c>
      <c r="CP163" s="91">
        <f>+('Inputs  Base0'!$C$244-'Inputs  Base0'!$A$258)*'Inputs  Base0'!BP257+'Inputs  Base0'!BP258</f>
        <v>0</v>
      </c>
      <c r="CQ163" s="91">
        <f>+('Inputs  Base0'!$C$244-'Inputs  Base0'!$A$258)*'Inputs  Base0'!BQ257+'Inputs  Base0'!BQ258</f>
        <v>0</v>
      </c>
      <c r="CR163" s="91">
        <f>+('Inputs  Base0'!$C$244-'Inputs  Base0'!$A$258)*'Inputs  Base0'!BR257+'Inputs  Base0'!BR258</f>
        <v>0</v>
      </c>
      <c r="CS163" s="91">
        <f>+('Inputs  Base0'!$C$244-'Inputs  Base0'!$A$258)*'Inputs  Base0'!BS257+'Inputs  Base0'!BS258</f>
        <v>0</v>
      </c>
      <c r="CT163" s="91">
        <f>+('Inputs  Base0'!$C$244-'Inputs  Base0'!$A$258)*'Inputs  Base0'!BT257+'Inputs  Base0'!BT258</f>
        <v>0</v>
      </c>
      <c r="CU163" s="91">
        <f>+('Inputs  Base0'!$C$244-'Inputs  Base0'!$A$258)*'Inputs  Base0'!BU257+'Inputs  Base0'!BU258</f>
        <v>0</v>
      </c>
      <c r="CV163" s="91">
        <f>+('Inputs  Base0'!$C$244-'Inputs  Base0'!$A$258)*'Inputs  Base0'!BV257+'Inputs  Base0'!BV258</f>
        <v>0</v>
      </c>
      <c r="CW163" s="91">
        <f>+('Inputs  Base0'!$C$244-'Inputs  Base0'!$A$258)*'Inputs  Base0'!BW257+'Inputs  Base0'!BW258</f>
        <v>0</v>
      </c>
      <c r="CX163" s="91">
        <f>+('Inputs  Base0'!$C$244-'Inputs  Base0'!$A$258)*'Inputs  Base0'!BX257+'Inputs  Base0'!BX258</f>
        <v>0</v>
      </c>
      <c r="CY163" s="91">
        <f>+('Inputs  Base0'!$C$244-'Inputs  Base0'!$A$258)*'Inputs  Base0'!BY257+'Inputs  Base0'!BY258</f>
        <v>0</v>
      </c>
      <c r="CZ163" s="91">
        <f>+('Inputs  Base0'!$C$244-'Inputs  Base0'!$A$258)*'Inputs  Base0'!BZ257+'Inputs  Base0'!BZ258</f>
        <v>0</v>
      </c>
      <c r="DA163" s="91">
        <f>+('Inputs  Base0'!$C$244-'Inputs  Base0'!$A$258)*'Inputs  Base0'!CA257+'Inputs  Base0'!CA258</f>
        <v>0</v>
      </c>
      <c r="DB163" s="91">
        <f>+('Inputs  Base0'!$C$244-'Inputs  Base0'!$A$258)*'Inputs  Base0'!CB257+'Inputs  Base0'!CB258</f>
        <v>0</v>
      </c>
      <c r="DC163" s="91">
        <f>+('Inputs  Base0'!$C$244-'Inputs  Base0'!$A$258)*'Inputs  Base0'!CC257+'Inputs  Base0'!CC258</f>
        <v>0</v>
      </c>
      <c r="DD163" s="91">
        <f>+('Inputs  Base0'!$C$244-'Inputs  Base0'!$A$258)*'Inputs  Base0'!CD257+'Inputs  Base0'!CD258</f>
        <v>0</v>
      </c>
      <c r="DE163" s="91">
        <f>+('Inputs  Base0'!$C$244-'Inputs  Base0'!$A$258)*'Inputs  Base0'!CE257+'Inputs  Base0'!CE258</f>
        <v>0</v>
      </c>
      <c r="DF163" s="91">
        <f>+('Inputs  Base0'!$C$244-'Inputs  Base0'!$A$258)*'Inputs  Base0'!CF257+'Inputs  Base0'!CF258</f>
        <v>0</v>
      </c>
      <c r="DG163" s="91">
        <f>+('Inputs  Base0'!$C$244-'Inputs  Base0'!$A$258)*'Inputs  Base0'!CG257+'Inputs  Base0'!CG258</f>
        <v>0</v>
      </c>
      <c r="DH163" s="91">
        <f>+('Inputs  Base0'!$C$244-'Inputs  Base0'!$A$258)*'Inputs  Base0'!CH257+'Inputs  Base0'!CH258</f>
        <v>0</v>
      </c>
      <c r="DI163" s="91">
        <f>+('Inputs  Base0'!$C$244-'Inputs  Base0'!$A$258)*'Inputs  Base0'!CI257+'Inputs  Base0'!CI258</f>
        <v>0</v>
      </c>
      <c r="DJ163" s="91">
        <f>+('Inputs  Base0'!$C$244-'Inputs  Base0'!$A$258)*'Inputs  Base0'!CJ257+'Inputs  Base0'!CJ258</f>
        <v>0</v>
      </c>
      <c r="DK163" s="91">
        <f>+('Inputs  Base0'!$C$244-'Inputs  Base0'!$A$258)*'Inputs  Base0'!CK257+'Inputs  Base0'!CK258</f>
        <v>0</v>
      </c>
      <c r="DL163" s="91">
        <f>+('Inputs  Base0'!$C$244-'Inputs  Base0'!$A$258)*'Inputs  Base0'!CL257+'Inputs  Base0'!CL258</f>
        <v>0</v>
      </c>
      <c r="DM163" s="91">
        <f>+('Inputs  Base0'!$C$244-'Inputs  Base0'!$A$258)*'Inputs  Base0'!CM257+'Inputs  Base0'!CM258</f>
        <v>0</v>
      </c>
      <c r="DN163" s="91">
        <f>+('Inputs  Base0'!$C$244-'Inputs  Base0'!$A$258)*'Inputs  Base0'!CN257+'Inputs  Base0'!CN258</f>
        <v>0</v>
      </c>
      <c r="DO163" s="91">
        <f>+('Inputs  Base0'!$C$244-'Inputs  Base0'!$A$258)*'Inputs  Base0'!CO257+'Inputs  Base0'!CO258</f>
        <v>0</v>
      </c>
      <c r="DP163" s="91">
        <f>+('Inputs  Base0'!$C$244-'Inputs  Base0'!$A$258)*'Inputs  Base0'!CP257+'Inputs  Base0'!CP258</f>
        <v>0</v>
      </c>
    </row>
    <row r="164" spans="2:120">
      <c r="C164" s="86"/>
      <c r="D164" s="119"/>
      <c r="E164" s="119"/>
      <c r="F164" s="119"/>
      <c r="G164" s="119"/>
      <c r="H164" s="119"/>
      <c r="I164" s="119"/>
      <c r="J164" s="119"/>
      <c r="K164" s="119"/>
      <c r="L164" s="119"/>
      <c r="M164" s="119"/>
      <c r="N164" s="119"/>
      <c r="O164" s="119"/>
      <c r="P164" s="119"/>
      <c r="Q164" s="119"/>
      <c r="R164" s="119"/>
      <c r="S164" s="119"/>
      <c r="T164" s="119"/>
      <c r="U164" s="119"/>
      <c r="V164" s="119"/>
      <c r="W164" s="119"/>
      <c r="X164" s="119"/>
      <c r="Y164" s="119"/>
      <c r="Z164" s="119"/>
      <c r="AA164" s="119"/>
      <c r="AB164" s="119"/>
      <c r="AC164" s="87"/>
      <c r="AD164" s="87"/>
      <c r="AE164" s="87"/>
      <c r="AF164" s="87"/>
      <c r="AG164" s="87"/>
      <c r="AH164" s="87"/>
      <c r="AI164" s="87"/>
      <c r="AJ164" s="87"/>
      <c r="AK164" s="87"/>
      <c r="AL164" s="87"/>
      <c r="AM164" s="87"/>
      <c r="AN164" s="87"/>
      <c r="AO164" s="87"/>
      <c r="AP164" s="87"/>
      <c r="AQ164" s="87"/>
      <c r="AR164" s="87"/>
      <c r="AS164" s="87"/>
      <c r="AT164" s="87"/>
      <c r="AU164" s="87"/>
      <c r="AV164" s="87"/>
      <c r="AW164" s="87"/>
      <c r="AX164" s="87"/>
      <c r="AY164" s="87"/>
      <c r="AZ164" s="87"/>
      <c r="BA164" s="87"/>
      <c r="BB164" s="87"/>
      <c r="BC164" s="87"/>
      <c r="BD164" s="87"/>
      <c r="BE164" s="87"/>
      <c r="BF164" s="87"/>
      <c r="BG164" s="87"/>
      <c r="BH164" s="87"/>
      <c r="BI164" s="87"/>
      <c r="BJ164" s="87"/>
      <c r="BK164" s="87"/>
      <c r="BL164" s="87"/>
      <c r="BM164" s="87"/>
      <c r="BN164" s="87"/>
      <c r="BO164" s="87"/>
      <c r="BP164" s="87"/>
      <c r="BQ164" s="87"/>
      <c r="BR164" s="87"/>
      <c r="BS164" s="87"/>
      <c r="BT164" s="87"/>
      <c r="BU164" s="87"/>
      <c r="BV164" s="87"/>
      <c r="BW164" s="87"/>
      <c r="BX164" s="87"/>
      <c r="BY164" s="87"/>
      <c r="BZ164" s="87"/>
      <c r="CA164" s="87"/>
      <c r="CB164" s="87"/>
      <c r="CC164" s="87"/>
      <c r="CD164" s="87"/>
      <c r="CE164" s="87"/>
      <c r="CF164" s="87"/>
      <c r="CG164" s="87"/>
      <c r="CH164" s="87"/>
      <c r="CI164" s="87"/>
      <c r="CJ164" s="87"/>
      <c r="CK164" s="87"/>
      <c r="CL164" s="87"/>
      <c r="CM164" s="87"/>
      <c r="CN164" s="87"/>
      <c r="CO164" s="87"/>
      <c r="CP164" s="87"/>
      <c r="CQ164" s="87"/>
      <c r="CR164" s="87"/>
      <c r="CS164" s="87"/>
      <c r="CT164" s="87"/>
      <c r="CU164" s="87"/>
      <c r="CV164" s="87"/>
      <c r="CW164" s="87"/>
      <c r="CX164" s="87"/>
      <c r="CY164" s="87"/>
      <c r="CZ164" s="87"/>
      <c r="DA164" s="87"/>
      <c r="DB164" s="87"/>
      <c r="DC164" s="87"/>
      <c r="DD164" s="87"/>
      <c r="DE164" s="87"/>
      <c r="DF164" s="87"/>
      <c r="DG164" s="87"/>
      <c r="DH164" s="87"/>
      <c r="DI164" s="87"/>
      <c r="DJ164" s="87"/>
      <c r="DK164" s="87"/>
      <c r="DL164" s="87"/>
      <c r="DM164" s="87"/>
      <c r="DN164" s="87"/>
      <c r="DO164" s="87"/>
      <c r="DP164" s="87"/>
    </row>
    <row r="165" spans="2:120">
      <c r="B165" s="1" t="str">
        <f>+'Inputs  Base0'!B245</f>
        <v>INFRA + NEXOS</v>
      </c>
      <c r="C165" s="88">
        <f>SUM(AC165:DZ165)</f>
        <v>0</v>
      </c>
      <c r="D165" s="120"/>
      <c r="E165" s="120"/>
      <c r="F165" s="120"/>
      <c r="G165" s="120"/>
      <c r="H165" s="120"/>
      <c r="I165" s="120"/>
      <c r="J165" s="120"/>
      <c r="K165" s="120"/>
      <c r="L165" s="120"/>
      <c r="M165" s="120"/>
      <c r="N165" s="120"/>
      <c r="O165" s="120"/>
      <c r="P165" s="120"/>
      <c r="Q165" s="120"/>
      <c r="R165" s="120"/>
      <c r="S165" s="120"/>
      <c r="T165" s="120"/>
      <c r="U165" s="120"/>
      <c r="V165" s="120"/>
      <c r="W165" s="120"/>
      <c r="X165" s="120"/>
      <c r="Y165" s="120"/>
      <c r="Z165" s="120"/>
      <c r="AA165" s="120"/>
      <c r="AB165" s="120"/>
      <c r="AC165" s="91">
        <f>('Inputs  Base0'!$C$245-'Inputs  Base0'!$A$263)*'Inputs  Base0'!C262+'Inputs  Base0'!C263</f>
        <v>0</v>
      </c>
      <c r="AD165" s="91">
        <f>('Inputs  Base0'!$C$245-'Inputs  Base0'!$A$263)*'Inputs  Base0'!D262+'Inputs  Base0'!D263</f>
        <v>0</v>
      </c>
      <c r="AE165" s="91">
        <f>('Inputs  Base0'!$C$245-'Inputs  Base0'!$A$263)*'Inputs  Base0'!E262+'Inputs  Base0'!E263</f>
        <v>0</v>
      </c>
      <c r="AF165" s="91">
        <f>('Inputs  Base0'!$C$245-'Inputs  Base0'!$A$263)*'Inputs  Base0'!F262+'Inputs  Base0'!F263</f>
        <v>0</v>
      </c>
      <c r="AG165" s="91">
        <f>('Inputs  Base0'!$C$245-'Inputs  Base0'!$A$263)*'Inputs  Base0'!G262+'Inputs  Base0'!G263</f>
        <v>0</v>
      </c>
      <c r="AH165" s="91">
        <f>('Inputs  Base0'!$C$245-'Inputs  Base0'!$A$263)*'Inputs  Base0'!H262+'Inputs  Base0'!H263</f>
        <v>0</v>
      </c>
      <c r="AI165" s="91">
        <f>('Inputs  Base0'!$C$245-'Inputs  Base0'!$A$263)*'Inputs  Base0'!I262+'Inputs  Base0'!I263</f>
        <v>0</v>
      </c>
      <c r="AJ165" s="91">
        <f>('Inputs  Base0'!$C$245-'Inputs  Base0'!$A$263)*'Inputs  Base0'!J262+'Inputs  Base0'!J263</f>
        <v>0</v>
      </c>
      <c r="AK165" s="91">
        <f>('Inputs  Base0'!$C$245-'Inputs  Base0'!$A$263)*'Inputs  Base0'!K262+'Inputs  Base0'!K263</f>
        <v>0</v>
      </c>
      <c r="AL165" s="91">
        <f>('Inputs  Base0'!$C$245-'Inputs  Base0'!$A$263)*'Inputs  Base0'!L262+'Inputs  Base0'!L263</f>
        <v>0</v>
      </c>
      <c r="AM165" s="91">
        <f>('Inputs  Base0'!$C$245-'Inputs  Base0'!$A$263)*'Inputs  Base0'!M262+'Inputs  Base0'!M263</f>
        <v>0</v>
      </c>
      <c r="AN165" s="91">
        <f>('Inputs  Base0'!$C$245-'Inputs  Base0'!$A$263)*'Inputs  Base0'!N262+'Inputs  Base0'!N263</f>
        <v>0</v>
      </c>
      <c r="AO165" s="91">
        <f>('Inputs  Base0'!$C$245-'Inputs  Base0'!$A$263)*'Inputs  Base0'!O262+'Inputs  Base0'!O263</f>
        <v>0</v>
      </c>
      <c r="AP165" s="91">
        <f>('Inputs  Base0'!$C$245-'Inputs  Base0'!$A$263)*'Inputs  Base0'!P262+'Inputs  Base0'!P263</f>
        <v>0</v>
      </c>
      <c r="AQ165" s="91">
        <f>('Inputs  Base0'!$C$245-'Inputs  Base0'!$A$263)*'Inputs  Base0'!Q262+'Inputs  Base0'!Q263</f>
        <v>0</v>
      </c>
      <c r="AR165" s="91">
        <f>('Inputs  Base0'!$C$245-'Inputs  Base0'!$A$263)*'Inputs  Base0'!R262+'Inputs  Base0'!R263</f>
        <v>0</v>
      </c>
      <c r="AS165" s="91">
        <f>('Inputs  Base0'!$C$245-'Inputs  Base0'!$A$263)*'Inputs  Base0'!S262+'Inputs  Base0'!S263</f>
        <v>0</v>
      </c>
      <c r="AT165" s="91">
        <f>('Inputs  Base0'!$C$245-'Inputs  Base0'!$A$263)*'Inputs  Base0'!T262+'Inputs  Base0'!T263</f>
        <v>0</v>
      </c>
      <c r="AU165" s="91">
        <f>('Inputs  Base0'!$C$245-'Inputs  Base0'!$A$263)*'Inputs  Base0'!U262+'Inputs  Base0'!U263</f>
        <v>0</v>
      </c>
      <c r="AV165" s="91">
        <f>('Inputs  Base0'!$C$245-'Inputs  Base0'!$A$263)*'Inputs  Base0'!V262+'Inputs  Base0'!V263</f>
        <v>0</v>
      </c>
      <c r="AW165" s="91">
        <f>('Inputs  Base0'!$C$245-'Inputs  Base0'!$A$263)*'Inputs  Base0'!W262+'Inputs  Base0'!W263</f>
        <v>0</v>
      </c>
      <c r="AX165" s="91">
        <f>('Inputs  Base0'!$C$245-'Inputs  Base0'!$A$263)*'Inputs  Base0'!X262+'Inputs  Base0'!X263</f>
        <v>0</v>
      </c>
      <c r="AY165" s="91">
        <f>('Inputs  Base0'!$C$245-'Inputs  Base0'!$A$263)*'Inputs  Base0'!Y262+'Inputs  Base0'!Y263</f>
        <v>0</v>
      </c>
      <c r="AZ165" s="91">
        <f>('Inputs  Base0'!$C$245-'Inputs  Base0'!$A$263)*'Inputs  Base0'!Z262+'Inputs  Base0'!Z263</f>
        <v>0</v>
      </c>
      <c r="BA165" s="91">
        <f>('Inputs  Base0'!$C$245-'Inputs  Base0'!$A$263)*'Inputs  Base0'!AA262+'Inputs  Base0'!AA263</f>
        <v>0</v>
      </c>
      <c r="BB165" s="91">
        <f>('Inputs  Base0'!$C$245-'Inputs  Base0'!$A$263)*'Inputs  Base0'!AB262+'Inputs  Base0'!AB263</f>
        <v>0</v>
      </c>
      <c r="BC165" s="91">
        <f>('Inputs  Base0'!$C$245-'Inputs  Base0'!$A$263)*'Inputs  Base0'!AC262+'Inputs  Base0'!AC263</f>
        <v>0</v>
      </c>
      <c r="BD165" s="91">
        <f>('Inputs  Base0'!$C$245-'Inputs  Base0'!$A$263)*'Inputs  Base0'!AD262+'Inputs  Base0'!AD263</f>
        <v>0</v>
      </c>
      <c r="BE165" s="91">
        <f>('Inputs  Base0'!$C$245-'Inputs  Base0'!$A$263)*'Inputs  Base0'!AE262+'Inputs  Base0'!AE263</f>
        <v>0</v>
      </c>
      <c r="BF165" s="91">
        <f>('Inputs  Base0'!$C$245-'Inputs  Base0'!$A$263)*'Inputs  Base0'!AF262+'Inputs  Base0'!AF263</f>
        <v>0</v>
      </c>
      <c r="BG165" s="91">
        <f>('Inputs  Base0'!$C$245-'Inputs  Base0'!$A$263)*'Inputs  Base0'!AG262+'Inputs  Base0'!AG263</f>
        <v>0</v>
      </c>
      <c r="BH165" s="91">
        <f>('Inputs  Base0'!$C$245-'Inputs  Base0'!$A$263)*'Inputs  Base0'!AH262+'Inputs  Base0'!AH263</f>
        <v>0</v>
      </c>
      <c r="BI165" s="91">
        <f>('Inputs  Base0'!$C$245-'Inputs  Base0'!$A$263)*'Inputs  Base0'!AI262+'Inputs  Base0'!AI263</f>
        <v>0</v>
      </c>
      <c r="BJ165" s="91">
        <f>('Inputs  Base0'!$C$245-'Inputs  Base0'!$A$263)*'Inputs  Base0'!AJ262+'Inputs  Base0'!AJ263</f>
        <v>0</v>
      </c>
      <c r="BK165" s="91">
        <f>('Inputs  Base0'!$C$245-'Inputs  Base0'!$A$263)*'Inputs  Base0'!AK262+'Inputs  Base0'!AK263</f>
        <v>0</v>
      </c>
      <c r="BL165" s="91">
        <f>('Inputs  Base0'!$C$245-'Inputs  Base0'!$A$263)*'Inputs  Base0'!AL262+'Inputs  Base0'!AL263</f>
        <v>0</v>
      </c>
      <c r="BM165" s="91">
        <f>('Inputs  Base0'!$C$245-'Inputs  Base0'!$A$263)*'Inputs  Base0'!AM262+'Inputs  Base0'!AM263</f>
        <v>0</v>
      </c>
      <c r="BN165" s="91">
        <f>('Inputs  Base0'!$C$245-'Inputs  Base0'!$A$263)*'Inputs  Base0'!AN262+'Inputs  Base0'!AN263</f>
        <v>0</v>
      </c>
      <c r="BO165" s="91">
        <f>('Inputs  Base0'!$C$245-'Inputs  Base0'!$A$263)*'Inputs  Base0'!AO262+'Inputs  Base0'!AO263</f>
        <v>0</v>
      </c>
      <c r="BP165" s="91">
        <f>('Inputs  Base0'!$C$245-'Inputs  Base0'!$A$263)*'Inputs  Base0'!AP262+'Inputs  Base0'!AP263</f>
        <v>0</v>
      </c>
      <c r="BQ165" s="91">
        <f>('Inputs  Base0'!$C$245-'Inputs  Base0'!$A$263)*'Inputs  Base0'!AQ262+'Inputs  Base0'!AQ263</f>
        <v>0</v>
      </c>
      <c r="BR165" s="91">
        <f>('Inputs  Base0'!$C$245-'Inputs  Base0'!$A$263)*'Inputs  Base0'!AR262+'Inputs  Base0'!AR263</f>
        <v>0</v>
      </c>
      <c r="BS165" s="91">
        <f>('Inputs  Base0'!$C$245-'Inputs  Base0'!$A$263)*'Inputs  Base0'!AS262+'Inputs  Base0'!AS263</f>
        <v>0</v>
      </c>
      <c r="BT165" s="91">
        <f>('Inputs  Base0'!$C$245-'Inputs  Base0'!$A$263)*'Inputs  Base0'!AT262+'Inputs  Base0'!AT263</f>
        <v>0</v>
      </c>
      <c r="BU165" s="91">
        <f>('Inputs  Base0'!$C$245-'Inputs  Base0'!$A$263)*'Inputs  Base0'!AU262+'Inputs  Base0'!AU263</f>
        <v>0</v>
      </c>
      <c r="BV165" s="91">
        <f>('Inputs  Base0'!$C$245-'Inputs  Base0'!$A$263)*'Inputs  Base0'!AV262+'Inputs  Base0'!AV263</f>
        <v>0</v>
      </c>
      <c r="BW165" s="91">
        <f>('Inputs  Base0'!$C$245-'Inputs  Base0'!$A$263)*'Inputs  Base0'!AW262+'Inputs  Base0'!AW263</f>
        <v>0</v>
      </c>
      <c r="BX165" s="91">
        <f>('Inputs  Base0'!$C$245-'Inputs  Base0'!$A$263)*'Inputs  Base0'!AX262+'Inputs  Base0'!AX263</f>
        <v>0</v>
      </c>
      <c r="BY165" s="91">
        <f>('Inputs  Base0'!$C$245-'Inputs  Base0'!$A$263)*'Inputs  Base0'!AY262+'Inputs  Base0'!AY263</f>
        <v>0</v>
      </c>
      <c r="BZ165" s="91">
        <f>('Inputs  Base0'!$C$245-'Inputs  Base0'!$A$263)*'Inputs  Base0'!AZ262+'Inputs  Base0'!AZ263</f>
        <v>0</v>
      </c>
      <c r="CA165" s="91">
        <f>('Inputs  Base0'!$C$245-'Inputs  Base0'!$A$263)*'Inputs  Base0'!BA262+'Inputs  Base0'!BA263</f>
        <v>0</v>
      </c>
      <c r="CB165" s="91">
        <f>('Inputs  Base0'!$C$245-'Inputs  Base0'!$A$263)*'Inputs  Base0'!BB262+'Inputs  Base0'!BB263</f>
        <v>0</v>
      </c>
      <c r="CC165" s="91">
        <f>('Inputs  Base0'!$C$245-'Inputs  Base0'!$A$263)*'Inputs  Base0'!BC262+'Inputs  Base0'!BC263</f>
        <v>0</v>
      </c>
      <c r="CD165" s="91">
        <f>('Inputs  Base0'!$C$245-'Inputs  Base0'!$A$263)*'Inputs  Base0'!BD262+'Inputs  Base0'!BD263</f>
        <v>0</v>
      </c>
      <c r="CE165" s="91">
        <f>('Inputs  Base0'!$C$245-'Inputs  Base0'!$A$263)*'Inputs  Base0'!BE262+'Inputs  Base0'!BE263</f>
        <v>0</v>
      </c>
      <c r="CF165" s="91">
        <f>('Inputs  Base0'!$C$245-'Inputs  Base0'!$A$263)*'Inputs  Base0'!BF262+'Inputs  Base0'!BF263</f>
        <v>0</v>
      </c>
      <c r="CG165" s="91">
        <f>('Inputs  Base0'!$C$245-'Inputs  Base0'!$A$263)*'Inputs  Base0'!BG262+'Inputs  Base0'!BG263</f>
        <v>0</v>
      </c>
      <c r="CH165" s="91">
        <f>('Inputs  Base0'!$C$245-'Inputs  Base0'!$A$263)*'Inputs  Base0'!BH262+'Inputs  Base0'!BH263</f>
        <v>0</v>
      </c>
      <c r="CI165" s="91">
        <f>('Inputs  Base0'!$C$245-'Inputs  Base0'!$A$263)*'Inputs  Base0'!BI262+'Inputs  Base0'!BI263</f>
        <v>0</v>
      </c>
      <c r="CJ165" s="91">
        <f>('Inputs  Base0'!$C$245-'Inputs  Base0'!$A$263)*'Inputs  Base0'!BJ262+'Inputs  Base0'!BJ263</f>
        <v>0</v>
      </c>
      <c r="CK165" s="91">
        <f>('Inputs  Base0'!$C$245-'Inputs  Base0'!$A$263)*'Inputs  Base0'!BK262+'Inputs  Base0'!BK263</f>
        <v>0</v>
      </c>
      <c r="CL165" s="91">
        <f>('Inputs  Base0'!$C$245-'Inputs  Base0'!$A$263)*'Inputs  Base0'!BL262+'Inputs  Base0'!BL263</f>
        <v>0</v>
      </c>
      <c r="CM165" s="91">
        <f>('Inputs  Base0'!$C$245-'Inputs  Base0'!$A$263)*'Inputs  Base0'!BM262+'Inputs  Base0'!BM263</f>
        <v>0</v>
      </c>
      <c r="CN165" s="91">
        <f>('Inputs  Base0'!$C$245-'Inputs  Base0'!$A$263)*'Inputs  Base0'!BN262+'Inputs  Base0'!BN263</f>
        <v>0</v>
      </c>
      <c r="CO165" s="91">
        <f>('Inputs  Base0'!$C$245-'Inputs  Base0'!$A$263)*'Inputs  Base0'!BO262+'Inputs  Base0'!BO263</f>
        <v>0</v>
      </c>
      <c r="CP165" s="91">
        <f>('Inputs  Base0'!$C$245-'Inputs  Base0'!$A$263)*'Inputs  Base0'!BP262+'Inputs  Base0'!BP263</f>
        <v>0</v>
      </c>
      <c r="CQ165" s="91">
        <f>('Inputs  Base0'!$C$245-'Inputs  Base0'!$A$263)*'Inputs  Base0'!BQ262+'Inputs  Base0'!BQ263</f>
        <v>0</v>
      </c>
      <c r="CR165" s="91">
        <f>('Inputs  Base0'!$C$245-'Inputs  Base0'!$A$263)*'Inputs  Base0'!BR262+'Inputs  Base0'!BR263</f>
        <v>0</v>
      </c>
      <c r="CS165" s="91">
        <f>('Inputs  Base0'!$C$245-'Inputs  Base0'!$A$263)*'Inputs  Base0'!BS262+'Inputs  Base0'!BS263</f>
        <v>0</v>
      </c>
      <c r="CT165" s="91">
        <f>('Inputs  Base0'!$C$245-'Inputs  Base0'!$A$263)*'Inputs  Base0'!BT262+'Inputs  Base0'!BT263</f>
        <v>0</v>
      </c>
      <c r="CU165" s="91">
        <f>('Inputs  Base0'!$C$245-'Inputs  Base0'!$A$263)*'Inputs  Base0'!BU262+'Inputs  Base0'!BU263</f>
        <v>0</v>
      </c>
      <c r="CV165" s="91">
        <f>('Inputs  Base0'!$C$245-'Inputs  Base0'!$A$263)*'Inputs  Base0'!BV262+'Inputs  Base0'!BV263</f>
        <v>0</v>
      </c>
      <c r="CW165" s="91">
        <f>('Inputs  Base0'!$C$245-'Inputs  Base0'!$A$263)*'Inputs  Base0'!BW262+'Inputs  Base0'!BW263</f>
        <v>0</v>
      </c>
      <c r="CX165" s="91">
        <f>('Inputs  Base0'!$C$245-'Inputs  Base0'!$A$263)*'Inputs  Base0'!BX262+'Inputs  Base0'!BX263</f>
        <v>0</v>
      </c>
      <c r="CY165" s="91">
        <f>('Inputs  Base0'!$C$245-'Inputs  Base0'!$A$263)*'Inputs  Base0'!BY262+'Inputs  Base0'!BY263</f>
        <v>0</v>
      </c>
      <c r="CZ165" s="91">
        <f>('Inputs  Base0'!$C$245-'Inputs  Base0'!$A$263)*'Inputs  Base0'!BZ262+'Inputs  Base0'!BZ263</f>
        <v>0</v>
      </c>
      <c r="DA165" s="91">
        <f>('Inputs  Base0'!$C$245-'Inputs  Base0'!$A$263)*'Inputs  Base0'!CA262+'Inputs  Base0'!CA263</f>
        <v>0</v>
      </c>
      <c r="DB165" s="91">
        <f>('Inputs  Base0'!$C$245-'Inputs  Base0'!$A$263)*'Inputs  Base0'!CB262+'Inputs  Base0'!CB263</f>
        <v>0</v>
      </c>
      <c r="DC165" s="91">
        <f>('Inputs  Base0'!$C$245-'Inputs  Base0'!$A$263)*'Inputs  Base0'!CC262+'Inputs  Base0'!CC263</f>
        <v>0</v>
      </c>
      <c r="DD165" s="91">
        <f>('Inputs  Base0'!$C$245-'Inputs  Base0'!$A$263)*'Inputs  Base0'!CD262+'Inputs  Base0'!CD263</f>
        <v>0</v>
      </c>
      <c r="DE165" s="91">
        <f>('Inputs  Base0'!$C$245-'Inputs  Base0'!$A$263)*'Inputs  Base0'!CE262+'Inputs  Base0'!CE263</f>
        <v>0</v>
      </c>
      <c r="DF165" s="91">
        <f>('Inputs  Base0'!$C$245-'Inputs  Base0'!$A$263)*'Inputs  Base0'!CF262+'Inputs  Base0'!CF263</f>
        <v>0</v>
      </c>
      <c r="DG165" s="91">
        <f>('Inputs  Base0'!$C$245-'Inputs  Base0'!$A$263)*'Inputs  Base0'!CG262+'Inputs  Base0'!CG263</f>
        <v>0</v>
      </c>
      <c r="DH165" s="91">
        <f>('Inputs  Base0'!$C$245-'Inputs  Base0'!$A$263)*'Inputs  Base0'!CH262+'Inputs  Base0'!CH263</f>
        <v>0</v>
      </c>
      <c r="DI165" s="91">
        <f>('Inputs  Base0'!$C$245-'Inputs  Base0'!$A$263)*'Inputs  Base0'!CI262+'Inputs  Base0'!CI263</f>
        <v>0</v>
      </c>
      <c r="DJ165" s="91">
        <f>('Inputs  Base0'!$C$245-'Inputs  Base0'!$A$263)*'Inputs  Base0'!CJ262+'Inputs  Base0'!CJ263</f>
        <v>0</v>
      </c>
      <c r="DK165" s="91">
        <f>('Inputs  Base0'!$C$245-'Inputs  Base0'!$A$263)*'Inputs  Base0'!CK262+'Inputs  Base0'!CK263</f>
        <v>0</v>
      </c>
      <c r="DL165" s="91">
        <f>('Inputs  Base0'!$C$245-'Inputs  Base0'!$A$263)*'Inputs  Base0'!CL262+'Inputs  Base0'!CL263</f>
        <v>0</v>
      </c>
      <c r="DM165" s="91">
        <f>('Inputs  Base0'!$C$245-'Inputs  Base0'!$A$263)*'Inputs  Base0'!CM262+'Inputs  Base0'!CM263</f>
        <v>0</v>
      </c>
      <c r="DN165" s="91">
        <f>('Inputs  Base0'!$C$245-'Inputs  Base0'!$A$263)*'Inputs  Base0'!CN262+'Inputs  Base0'!CN263</f>
        <v>0</v>
      </c>
      <c r="DO165" s="91">
        <f>('Inputs  Base0'!$C$245-'Inputs  Base0'!$A$263)*'Inputs  Base0'!CO262+'Inputs  Base0'!CO263</f>
        <v>0</v>
      </c>
      <c r="DP165" s="91">
        <f>('Inputs  Base0'!$C$245-'Inputs  Base0'!$A$263)*'Inputs  Base0'!CP262+'Inputs  Base0'!CP263</f>
        <v>0</v>
      </c>
    </row>
    <row r="166" spans="2:120">
      <c r="C166" s="86"/>
      <c r="D166" s="119"/>
      <c r="E166" s="119"/>
      <c r="F166" s="119"/>
      <c r="G166" s="119"/>
      <c r="H166" s="119"/>
      <c r="I166" s="119"/>
      <c r="J166" s="119"/>
      <c r="K166" s="119"/>
      <c r="L166" s="119"/>
      <c r="M166" s="119"/>
      <c r="N166" s="119"/>
      <c r="O166" s="119"/>
      <c r="P166" s="119"/>
      <c r="Q166" s="119"/>
      <c r="R166" s="119"/>
      <c r="S166" s="119"/>
      <c r="T166" s="119"/>
      <c r="U166" s="119"/>
      <c r="V166" s="119"/>
      <c r="W166" s="119"/>
      <c r="X166" s="119"/>
      <c r="Y166" s="119"/>
      <c r="Z166" s="119"/>
      <c r="AA166" s="119"/>
      <c r="AB166" s="119"/>
      <c r="AC166" s="87"/>
      <c r="AD166" s="87"/>
      <c r="AE166" s="87"/>
      <c r="AF166" s="87"/>
      <c r="AG166" s="87"/>
      <c r="AH166" s="87"/>
      <c r="AI166" s="87"/>
      <c r="AJ166" s="87"/>
      <c r="AK166" s="87"/>
      <c r="AL166" s="87"/>
      <c r="AM166" s="87"/>
      <c r="AN166" s="87"/>
      <c r="AO166" s="87"/>
      <c r="AP166" s="87"/>
      <c r="AQ166" s="87"/>
      <c r="AR166" s="87"/>
      <c r="AS166" s="87"/>
      <c r="AT166" s="87"/>
      <c r="AU166" s="87"/>
      <c r="AV166" s="87"/>
      <c r="AW166" s="87"/>
      <c r="AX166" s="87"/>
      <c r="AY166" s="87"/>
      <c r="AZ166" s="87"/>
      <c r="BA166" s="87"/>
      <c r="BB166" s="87"/>
      <c r="BC166" s="87"/>
      <c r="BD166" s="87"/>
      <c r="BE166" s="87"/>
      <c r="BF166" s="87"/>
      <c r="BG166" s="87"/>
      <c r="BH166" s="87"/>
      <c r="BI166" s="87"/>
      <c r="BJ166" s="87"/>
      <c r="BK166" s="87"/>
      <c r="BL166" s="87"/>
      <c r="BM166" s="87"/>
      <c r="BN166" s="87"/>
      <c r="BO166" s="87"/>
      <c r="BP166" s="87"/>
      <c r="BQ166" s="87"/>
      <c r="BR166" s="87"/>
      <c r="BS166" s="87"/>
      <c r="BT166" s="87"/>
      <c r="BU166" s="87"/>
      <c r="BV166" s="87"/>
      <c r="BW166" s="87"/>
      <c r="BX166" s="87"/>
      <c r="BY166" s="87"/>
      <c r="BZ166" s="87"/>
      <c r="CA166" s="87"/>
      <c r="CB166" s="87"/>
      <c r="CC166" s="87"/>
      <c r="CD166" s="87"/>
      <c r="CE166" s="87"/>
      <c r="CF166" s="87"/>
      <c r="CG166" s="87"/>
      <c r="CH166" s="87"/>
      <c r="CI166" s="87"/>
      <c r="CJ166" s="87"/>
      <c r="CK166" s="87"/>
      <c r="CL166" s="87"/>
      <c r="CM166" s="87"/>
      <c r="CN166" s="87"/>
      <c r="CO166" s="87"/>
      <c r="CP166" s="87"/>
      <c r="CQ166" s="87"/>
      <c r="CR166" s="87"/>
      <c r="CS166" s="87"/>
      <c r="CT166" s="87"/>
      <c r="CU166" s="87"/>
      <c r="CV166" s="87"/>
      <c r="CW166" s="87"/>
      <c r="CX166" s="87"/>
      <c r="CY166" s="87"/>
      <c r="CZ166" s="87"/>
      <c r="DA166" s="87"/>
      <c r="DB166" s="87"/>
      <c r="DC166" s="87"/>
      <c r="DD166" s="87"/>
      <c r="DE166" s="87"/>
      <c r="DF166" s="87"/>
      <c r="DG166" s="87"/>
      <c r="DH166" s="87"/>
      <c r="DI166" s="87"/>
      <c r="DJ166" s="87"/>
      <c r="DK166" s="87"/>
      <c r="DL166" s="87"/>
      <c r="DM166" s="87"/>
      <c r="DN166" s="87"/>
      <c r="DO166" s="87"/>
      <c r="DP166" s="87"/>
    </row>
    <row r="167" spans="2:120">
      <c r="B167" s="1" t="str">
        <f>+'Inputs  Base0'!B249</f>
        <v>OBRAS COMUNES</v>
      </c>
      <c r="C167" s="88">
        <f>SUM(AC167:DZ167)</f>
        <v>0</v>
      </c>
      <c r="D167" s="120"/>
      <c r="E167" s="120"/>
      <c r="F167" s="120"/>
      <c r="G167" s="120"/>
      <c r="H167" s="120"/>
      <c r="I167" s="120"/>
      <c r="J167" s="120"/>
      <c r="K167" s="120"/>
      <c r="L167" s="120"/>
      <c r="M167" s="120"/>
      <c r="N167" s="120"/>
      <c r="O167" s="120"/>
      <c r="P167" s="120"/>
      <c r="Q167" s="120"/>
      <c r="R167" s="120"/>
      <c r="S167" s="120"/>
      <c r="T167" s="120"/>
      <c r="U167" s="120"/>
      <c r="V167" s="120"/>
      <c r="W167" s="120"/>
      <c r="X167" s="120"/>
      <c r="Y167" s="120"/>
      <c r="Z167" s="120"/>
      <c r="AA167" s="120"/>
      <c r="AB167" s="120"/>
      <c r="AC167" s="91">
        <f>+('Inputs  Base0'!$C$249-'Inputs  Base0'!$A$278)*'Inputs  Base0'!C277+'Inputs  Base0'!C278</f>
        <v>0</v>
      </c>
      <c r="AD167" s="91">
        <f>+('Inputs  Base0'!$C$249-'Inputs  Base0'!$A$278)*'Inputs  Base0'!D277+'Inputs  Base0'!D278</f>
        <v>0</v>
      </c>
      <c r="AE167" s="91">
        <f>+('Inputs  Base0'!$C$249-'Inputs  Base0'!$A$278)*'Inputs  Base0'!E277+'Inputs  Base0'!E278</f>
        <v>0</v>
      </c>
      <c r="AF167" s="91">
        <f>+('Inputs  Base0'!$C$249-'Inputs  Base0'!$A$278)*'Inputs  Base0'!F277+'Inputs  Base0'!F278</f>
        <v>0</v>
      </c>
      <c r="AG167" s="91">
        <f>+('Inputs  Base0'!$C$249-'Inputs  Base0'!$A$278)*'Inputs  Base0'!G277+'Inputs  Base0'!G278</f>
        <v>0</v>
      </c>
      <c r="AH167" s="91">
        <f>+('Inputs  Base0'!$C$249-'Inputs  Base0'!$A$278)*'Inputs  Base0'!H277+'Inputs  Base0'!H278</f>
        <v>0</v>
      </c>
      <c r="AI167" s="91">
        <f>+('Inputs  Base0'!$C$249-'Inputs  Base0'!$A$278)*'Inputs  Base0'!I277+'Inputs  Base0'!I278</f>
        <v>0</v>
      </c>
      <c r="AJ167" s="91">
        <f>+('Inputs  Base0'!$C$249-'Inputs  Base0'!$A$278)*'Inputs  Base0'!J277+'Inputs  Base0'!J278</f>
        <v>0</v>
      </c>
      <c r="AK167" s="91">
        <f>+('Inputs  Base0'!$C$249-'Inputs  Base0'!$A$278)*'Inputs  Base0'!K277+'Inputs  Base0'!K278</f>
        <v>0</v>
      </c>
      <c r="AL167" s="91">
        <f>+('Inputs  Base0'!$C$249-'Inputs  Base0'!$A$278)*'Inputs  Base0'!L277+'Inputs  Base0'!L278</f>
        <v>0</v>
      </c>
      <c r="AM167" s="91">
        <f>+('Inputs  Base0'!$C$249-'Inputs  Base0'!$A$278)*'Inputs  Base0'!M277+'Inputs  Base0'!M278</f>
        <v>0</v>
      </c>
      <c r="AN167" s="91">
        <f>+('Inputs  Base0'!$C$249-'Inputs  Base0'!$A$278)*'Inputs  Base0'!N277+'Inputs  Base0'!N278</f>
        <v>0</v>
      </c>
      <c r="AO167" s="91">
        <f>+('Inputs  Base0'!$C$249-'Inputs  Base0'!$A$278)*'Inputs  Base0'!O277+'Inputs  Base0'!O278</f>
        <v>0</v>
      </c>
      <c r="AP167" s="91">
        <f>+('Inputs  Base0'!$C$249-'Inputs  Base0'!$A$278)*'Inputs  Base0'!P277+'Inputs  Base0'!P278</f>
        <v>0</v>
      </c>
      <c r="AQ167" s="91">
        <f>+('Inputs  Base0'!$C$249-'Inputs  Base0'!$A$278)*'Inputs  Base0'!Q277+'Inputs  Base0'!Q278</f>
        <v>0</v>
      </c>
      <c r="AR167" s="91">
        <f>+('Inputs  Base0'!$C$249-'Inputs  Base0'!$A$278)*'Inputs  Base0'!R277+'Inputs  Base0'!R278</f>
        <v>0</v>
      </c>
      <c r="AS167" s="91">
        <f>+('Inputs  Base0'!$C$249-'Inputs  Base0'!$A$278)*'Inputs  Base0'!S277+'Inputs  Base0'!S278</f>
        <v>0</v>
      </c>
      <c r="AT167" s="91">
        <f>+('Inputs  Base0'!$C$249-'Inputs  Base0'!$A$278)*'Inputs  Base0'!T277+'Inputs  Base0'!T278</f>
        <v>0</v>
      </c>
      <c r="AU167" s="91">
        <f>+('Inputs  Base0'!$C$249-'Inputs  Base0'!$A$278)*'Inputs  Base0'!U277+'Inputs  Base0'!U278</f>
        <v>0</v>
      </c>
      <c r="AV167" s="91">
        <f>+('Inputs  Base0'!$C$249-'Inputs  Base0'!$A$278)*'Inputs  Base0'!V277+'Inputs  Base0'!V278</f>
        <v>0</v>
      </c>
      <c r="AW167" s="91">
        <f>+('Inputs  Base0'!$C$249-'Inputs  Base0'!$A$278)*'Inputs  Base0'!W277+'Inputs  Base0'!W278</f>
        <v>0</v>
      </c>
      <c r="AX167" s="91">
        <f>+('Inputs  Base0'!$C$249-'Inputs  Base0'!$A$278)*'Inputs  Base0'!X277+'Inputs  Base0'!X278</f>
        <v>0</v>
      </c>
      <c r="AY167" s="91">
        <f>+('Inputs  Base0'!$C$249-'Inputs  Base0'!$A$278)*'Inputs  Base0'!Y277+'Inputs  Base0'!Y278</f>
        <v>0</v>
      </c>
      <c r="AZ167" s="91">
        <f>+('Inputs  Base0'!$C$249-'Inputs  Base0'!$A$278)*'Inputs  Base0'!Z277+'Inputs  Base0'!Z278</f>
        <v>0</v>
      </c>
      <c r="BA167" s="91">
        <f>+('Inputs  Base0'!$C$249-'Inputs  Base0'!$A$278)*'Inputs  Base0'!AA277+'Inputs  Base0'!AA278</f>
        <v>0</v>
      </c>
      <c r="BB167" s="91">
        <f>+('Inputs  Base0'!$C$249-'Inputs  Base0'!$A$278)*'Inputs  Base0'!AB277+'Inputs  Base0'!AB278</f>
        <v>0</v>
      </c>
      <c r="BC167" s="91">
        <f>+('Inputs  Base0'!$C$249-'Inputs  Base0'!$A$278)*'Inputs  Base0'!AC277+'Inputs  Base0'!AC278</f>
        <v>0</v>
      </c>
      <c r="BD167" s="91">
        <f>+('Inputs  Base0'!$C$249-'Inputs  Base0'!$A$278)*'Inputs  Base0'!AD277+'Inputs  Base0'!AD278</f>
        <v>0</v>
      </c>
      <c r="BE167" s="91">
        <f>+('Inputs  Base0'!$C$249-'Inputs  Base0'!$A$278)*'Inputs  Base0'!AE277+'Inputs  Base0'!AE278</f>
        <v>0</v>
      </c>
      <c r="BF167" s="91">
        <f>+('Inputs  Base0'!$C$249-'Inputs  Base0'!$A$278)*'Inputs  Base0'!AF277+'Inputs  Base0'!AF278</f>
        <v>0</v>
      </c>
      <c r="BG167" s="91">
        <f>+('Inputs  Base0'!$C$249-'Inputs  Base0'!$A$278)*'Inputs  Base0'!AG277+'Inputs  Base0'!AG278</f>
        <v>0</v>
      </c>
      <c r="BH167" s="91">
        <f>+('Inputs  Base0'!$C$249-'Inputs  Base0'!$A$278)*'Inputs  Base0'!AH277+'Inputs  Base0'!AH278</f>
        <v>0</v>
      </c>
      <c r="BI167" s="91">
        <f>+('Inputs  Base0'!$C$249-'Inputs  Base0'!$A$278)*'Inputs  Base0'!AI277+'Inputs  Base0'!AI278</f>
        <v>0</v>
      </c>
      <c r="BJ167" s="91">
        <f>+('Inputs  Base0'!$C$249-'Inputs  Base0'!$A$278)*'Inputs  Base0'!AJ277+'Inputs  Base0'!AJ278</f>
        <v>0</v>
      </c>
      <c r="BK167" s="91">
        <f>+('Inputs  Base0'!$C$249-'Inputs  Base0'!$A$278)*'Inputs  Base0'!AK277+'Inputs  Base0'!AK278</f>
        <v>0</v>
      </c>
      <c r="BL167" s="91">
        <f>+('Inputs  Base0'!$C$249-'Inputs  Base0'!$A$278)*'Inputs  Base0'!AL277+'Inputs  Base0'!AL278</f>
        <v>0</v>
      </c>
      <c r="BM167" s="91">
        <f>+('Inputs  Base0'!$C$249-'Inputs  Base0'!$A$278)*'Inputs  Base0'!AM277+'Inputs  Base0'!AM278</f>
        <v>0</v>
      </c>
      <c r="BN167" s="91">
        <f>+('Inputs  Base0'!$C$249-'Inputs  Base0'!$A$278)*'Inputs  Base0'!AN277+'Inputs  Base0'!AN278</f>
        <v>0</v>
      </c>
      <c r="BO167" s="91">
        <f>+('Inputs  Base0'!$C$249-'Inputs  Base0'!$A$278)*'Inputs  Base0'!AO277+'Inputs  Base0'!AO278</f>
        <v>0</v>
      </c>
      <c r="BP167" s="91">
        <f>+('Inputs  Base0'!$C$249-'Inputs  Base0'!$A$278)*'Inputs  Base0'!AP277+'Inputs  Base0'!AP278</f>
        <v>0</v>
      </c>
      <c r="BQ167" s="91">
        <f>+('Inputs  Base0'!$C$249-'Inputs  Base0'!$A$278)*'Inputs  Base0'!AQ277+'Inputs  Base0'!AQ278</f>
        <v>0</v>
      </c>
      <c r="BR167" s="91">
        <f>+('Inputs  Base0'!$C$249-'Inputs  Base0'!$A$278)*'Inputs  Base0'!AR277+'Inputs  Base0'!AR278</f>
        <v>0</v>
      </c>
      <c r="BS167" s="91">
        <f>+('Inputs  Base0'!$C$249-'Inputs  Base0'!$A$278)*'Inputs  Base0'!AS277+'Inputs  Base0'!AS278</f>
        <v>0</v>
      </c>
      <c r="BT167" s="91">
        <f>+('Inputs  Base0'!$C$249-'Inputs  Base0'!$A$278)*'Inputs  Base0'!AT277+'Inputs  Base0'!AT278</f>
        <v>0</v>
      </c>
      <c r="BU167" s="91">
        <f>+('Inputs  Base0'!$C$249-'Inputs  Base0'!$A$278)*'Inputs  Base0'!AU277+'Inputs  Base0'!AU278</f>
        <v>0</v>
      </c>
      <c r="BV167" s="91">
        <f>+('Inputs  Base0'!$C$249-'Inputs  Base0'!$A$278)*'Inputs  Base0'!AV277+'Inputs  Base0'!AV278</f>
        <v>0</v>
      </c>
      <c r="BW167" s="91">
        <f>+('Inputs  Base0'!$C$249-'Inputs  Base0'!$A$278)*'Inputs  Base0'!AW277+'Inputs  Base0'!AW278</f>
        <v>0</v>
      </c>
      <c r="BX167" s="91">
        <f>+('Inputs  Base0'!$C$249-'Inputs  Base0'!$A$278)*'Inputs  Base0'!AX277+'Inputs  Base0'!AX278</f>
        <v>0</v>
      </c>
      <c r="BY167" s="91">
        <f>+('Inputs  Base0'!$C$249-'Inputs  Base0'!$A$278)*'Inputs  Base0'!AY277+'Inputs  Base0'!AY278</f>
        <v>0</v>
      </c>
      <c r="BZ167" s="91">
        <f>+('Inputs  Base0'!$C$249-'Inputs  Base0'!$A$278)*'Inputs  Base0'!AZ277+'Inputs  Base0'!AZ278</f>
        <v>0</v>
      </c>
      <c r="CA167" s="91">
        <f>+('Inputs  Base0'!$C$249-'Inputs  Base0'!$A$278)*'Inputs  Base0'!BA277+'Inputs  Base0'!BA278</f>
        <v>0</v>
      </c>
      <c r="CB167" s="91">
        <f>+('Inputs  Base0'!$C$249-'Inputs  Base0'!$A$278)*'Inputs  Base0'!BB277+'Inputs  Base0'!BB278</f>
        <v>0</v>
      </c>
      <c r="CC167" s="91">
        <f>+('Inputs  Base0'!$C$249-'Inputs  Base0'!$A$278)*'Inputs  Base0'!BC277+'Inputs  Base0'!BC278</f>
        <v>0</v>
      </c>
      <c r="CD167" s="91">
        <f>+('Inputs  Base0'!$C$249-'Inputs  Base0'!$A$278)*'Inputs  Base0'!BD277+'Inputs  Base0'!BD278</f>
        <v>0</v>
      </c>
      <c r="CE167" s="91">
        <f>+('Inputs  Base0'!$C$249-'Inputs  Base0'!$A$278)*'Inputs  Base0'!BE277+'Inputs  Base0'!BE278</f>
        <v>0</v>
      </c>
      <c r="CF167" s="91">
        <f>+('Inputs  Base0'!$C$249-'Inputs  Base0'!$A$278)*'Inputs  Base0'!BF277+'Inputs  Base0'!BF278</f>
        <v>0</v>
      </c>
      <c r="CG167" s="91">
        <f>+('Inputs  Base0'!$C$249-'Inputs  Base0'!$A$278)*'Inputs  Base0'!BG277+'Inputs  Base0'!BG278</f>
        <v>0</v>
      </c>
      <c r="CH167" s="91">
        <f>+('Inputs  Base0'!$C$249-'Inputs  Base0'!$A$278)*'Inputs  Base0'!BH277+'Inputs  Base0'!BH278</f>
        <v>0</v>
      </c>
      <c r="CI167" s="91">
        <f>+('Inputs  Base0'!$C$249-'Inputs  Base0'!$A$278)*'Inputs  Base0'!BI277+'Inputs  Base0'!BI278</f>
        <v>0</v>
      </c>
      <c r="CJ167" s="91">
        <f>+('Inputs  Base0'!$C$249-'Inputs  Base0'!$A$278)*'Inputs  Base0'!BJ277+'Inputs  Base0'!BJ278</f>
        <v>0</v>
      </c>
      <c r="CK167" s="91">
        <f>+('Inputs  Base0'!$C$249-'Inputs  Base0'!$A$278)*'Inputs  Base0'!BK277+'Inputs  Base0'!BK278</f>
        <v>0</v>
      </c>
      <c r="CL167" s="91">
        <f>+('Inputs  Base0'!$C$249-'Inputs  Base0'!$A$278)*'Inputs  Base0'!BL277+'Inputs  Base0'!BL278</f>
        <v>0</v>
      </c>
      <c r="CM167" s="91">
        <f>+('Inputs  Base0'!$C$249-'Inputs  Base0'!$A$278)*'Inputs  Base0'!BM277+'Inputs  Base0'!BM278</f>
        <v>0</v>
      </c>
      <c r="CN167" s="91">
        <f>+('Inputs  Base0'!$C$249-'Inputs  Base0'!$A$278)*'Inputs  Base0'!BN277+'Inputs  Base0'!BN278</f>
        <v>0</v>
      </c>
      <c r="CO167" s="91">
        <f>+('Inputs  Base0'!$C$249-'Inputs  Base0'!$A$278)*'Inputs  Base0'!BO277+'Inputs  Base0'!BO278</f>
        <v>0</v>
      </c>
      <c r="CP167" s="91">
        <f>+('Inputs  Base0'!$C$249-'Inputs  Base0'!$A$278)*'Inputs  Base0'!BP277+'Inputs  Base0'!BP278</f>
        <v>0</v>
      </c>
      <c r="CQ167" s="91">
        <f>+('Inputs  Base0'!$C$249-'Inputs  Base0'!$A$278)*'Inputs  Base0'!BQ277+'Inputs  Base0'!BQ278</f>
        <v>0</v>
      </c>
      <c r="CR167" s="91">
        <f>+('Inputs  Base0'!$C$249-'Inputs  Base0'!$A$278)*'Inputs  Base0'!BR277+'Inputs  Base0'!BR278</f>
        <v>0</v>
      </c>
      <c r="CS167" s="91">
        <f>+('Inputs  Base0'!$C$249-'Inputs  Base0'!$A$278)*'Inputs  Base0'!BS277+'Inputs  Base0'!BS278</f>
        <v>0</v>
      </c>
      <c r="CT167" s="91">
        <f>+('Inputs  Base0'!$C$249-'Inputs  Base0'!$A$278)*'Inputs  Base0'!BT277+'Inputs  Base0'!BT278</f>
        <v>0</v>
      </c>
      <c r="CU167" s="91">
        <f>+('Inputs  Base0'!$C$249-'Inputs  Base0'!$A$278)*'Inputs  Base0'!BU277+'Inputs  Base0'!BU278</f>
        <v>0</v>
      </c>
      <c r="CV167" s="91">
        <f>+('Inputs  Base0'!$C$249-'Inputs  Base0'!$A$278)*'Inputs  Base0'!BV277+'Inputs  Base0'!BV278</f>
        <v>0</v>
      </c>
      <c r="CW167" s="91">
        <f>+('Inputs  Base0'!$C$249-'Inputs  Base0'!$A$278)*'Inputs  Base0'!BW277+'Inputs  Base0'!BW278</f>
        <v>0</v>
      </c>
      <c r="CX167" s="91">
        <f>+('Inputs  Base0'!$C$249-'Inputs  Base0'!$A$278)*'Inputs  Base0'!BX277+'Inputs  Base0'!BX278</f>
        <v>0</v>
      </c>
      <c r="CY167" s="91">
        <f>+('Inputs  Base0'!$C$249-'Inputs  Base0'!$A$278)*'Inputs  Base0'!BY277+'Inputs  Base0'!BY278</f>
        <v>0</v>
      </c>
      <c r="CZ167" s="91">
        <f>+('Inputs  Base0'!$C$249-'Inputs  Base0'!$A$278)*'Inputs  Base0'!BZ277+'Inputs  Base0'!BZ278</f>
        <v>0</v>
      </c>
      <c r="DA167" s="91">
        <f>+('Inputs  Base0'!$C$249-'Inputs  Base0'!$A$278)*'Inputs  Base0'!CA277+'Inputs  Base0'!CA278</f>
        <v>0</v>
      </c>
      <c r="DB167" s="91">
        <f>+('Inputs  Base0'!$C$249-'Inputs  Base0'!$A$278)*'Inputs  Base0'!CB277+'Inputs  Base0'!CB278</f>
        <v>0</v>
      </c>
      <c r="DC167" s="91">
        <f>+('Inputs  Base0'!$C$249-'Inputs  Base0'!$A$278)*'Inputs  Base0'!CC277+'Inputs  Base0'!CC278</f>
        <v>0</v>
      </c>
      <c r="DD167" s="91">
        <f>+('Inputs  Base0'!$C$249-'Inputs  Base0'!$A$278)*'Inputs  Base0'!CD277+'Inputs  Base0'!CD278</f>
        <v>0</v>
      </c>
      <c r="DE167" s="91">
        <f>+('Inputs  Base0'!$C$249-'Inputs  Base0'!$A$278)*'Inputs  Base0'!CE277+'Inputs  Base0'!CE278</f>
        <v>0</v>
      </c>
      <c r="DF167" s="91">
        <f>+('Inputs  Base0'!$C$249-'Inputs  Base0'!$A$278)*'Inputs  Base0'!CF277+'Inputs  Base0'!CF278</f>
        <v>0</v>
      </c>
      <c r="DG167" s="91">
        <f>+('Inputs  Base0'!$C$249-'Inputs  Base0'!$A$278)*'Inputs  Base0'!CG277+'Inputs  Base0'!CG278</f>
        <v>0</v>
      </c>
      <c r="DH167" s="91">
        <f>+('Inputs  Base0'!$C$249-'Inputs  Base0'!$A$278)*'Inputs  Base0'!CH277+'Inputs  Base0'!CH278</f>
        <v>0</v>
      </c>
      <c r="DI167" s="91">
        <f>+('Inputs  Base0'!$C$249-'Inputs  Base0'!$A$278)*'Inputs  Base0'!CI277+'Inputs  Base0'!CI278</f>
        <v>0</v>
      </c>
      <c r="DJ167" s="91">
        <f>+('Inputs  Base0'!$C$249-'Inputs  Base0'!$A$278)*'Inputs  Base0'!CJ277+'Inputs  Base0'!CJ278</f>
        <v>0</v>
      </c>
      <c r="DK167" s="91">
        <f>+('Inputs  Base0'!$C$249-'Inputs  Base0'!$A$278)*'Inputs  Base0'!CK277+'Inputs  Base0'!CK278</f>
        <v>0</v>
      </c>
      <c r="DL167" s="91">
        <f>+('Inputs  Base0'!$C$249-'Inputs  Base0'!$A$278)*'Inputs  Base0'!CL277+'Inputs  Base0'!CL278</f>
        <v>0</v>
      </c>
      <c r="DM167" s="91">
        <f>+('Inputs  Base0'!$C$249-'Inputs  Base0'!$A$278)*'Inputs  Base0'!CM277+'Inputs  Base0'!CM278</f>
        <v>0</v>
      </c>
      <c r="DN167" s="91">
        <f>+('Inputs  Base0'!$C$249-'Inputs  Base0'!$A$278)*'Inputs  Base0'!CN277+'Inputs  Base0'!CN278</f>
        <v>0</v>
      </c>
      <c r="DO167" s="91">
        <f>+('Inputs  Base0'!$C$249-'Inputs  Base0'!$A$278)*'Inputs  Base0'!CO277+'Inputs  Base0'!CO278</f>
        <v>0</v>
      </c>
      <c r="DP167" s="91">
        <f>+('Inputs  Base0'!$C$249-'Inputs  Base0'!$A$278)*'Inputs  Base0'!CP277+'Inputs  Base0'!CP278</f>
        <v>0</v>
      </c>
    </row>
    <row r="168" spans="2:120">
      <c r="C168" s="86"/>
      <c r="D168" s="119"/>
      <c r="E168" s="119"/>
      <c r="F168" s="119"/>
      <c r="G168" s="119"/>
      <c r="H168" s="119"/>
      <c r="I168" s="119"/>
      <c r="J168" s="119"/>
      <c r="K168" s="119"/>
      <c r="L168" s="119"/>
      <c r="M168" s="119"/>
      <c r="N168" s="119"/>
      <c r="O168" s="119"/>
      <c r="P168" s="119"/>
      <c r="Q168" s="119"/>
      <c r="R168" s="119"/>
      <c r="S168" s="119"/>
      <c r="T168" s="119"/>
      <c r="U168" s="119"/>
      <c r="V168" s="119"/>
      <c r="W168" s="119"/>
      <c r="X168" s="119"/>
      <c r="Y168" s="119"/>
      <c r="Z168" s="119"/>
      <c r="AA168" s="119"/>
      <c r="AB168" s="119"/>
      <c r="AC168" s="87"/>
      <c r="AD168" s="87"/>
      <c r="AE168" s="87"/>
      <c r="AF168" s="87"/>
      <c r="AG168" s="87"/>
      <c r="AH168" s="87"/>
      <c r="AI168" s="87"/>
      <c r="AJ168" s="87"/>
      <c r="AK168" s="87"/>
      <c r="AL168" s="87"/>
      <c r="AM168" s="87"/>
      <c r="AN168" s="87"/>
      <c r="AO168" s="87"/>
      <c r="AP168" s="87"/>
      <c r="AQ168" s="87"/>
      <c r="AR168" s="87"/>
      <c r="AS168" s="87"/>
      <c r="AT168" s="87"/>
      <c r="AU168" s="87"/>
      <c r="AV168" s="87"/>
      <c r="AW168" s="87"/>
      <c r="AX168" s="87"/>
      <c r="AY168" s="87"/>
      <c r="AZ168" s="87"/>
      <c r="BA168" s="87"/>
      <c r="BB168" s="87"/>
      <c r="BC168" s="87"/>
      <c r="BD168" s="87"/>
      <c r="BE168" s="87"/>
      <c r="BF168" s="87"/>
      <c r="BG168" s="87"/>
      <c r="BH168" s="87"/>
      <c r="BI168" s="87"/>
      <c r="BJ168" s="87"/>
      <c r="BK168" s="87"/>
      <c r="BL168" s="87"/>
      <c r="BM168" s="87"/>
      <c r="BN168" s="87"/>
      <c r="BO168" s="87"/>
      <c r="BP168" s="87"/>
      <c r="BQ168" s="87"/>
      <c r="BR168" s="87"/>
      <c r="BS168" s="87"/>
      <c r="BT168" s="87"/>
      <c r="BU168" s="87"/>
      <c r="BV168" s="87"/>
      <c r="BW168" s="87"/>
      <c r="BX168" s="87"/>
      <c r="BY168" s="87"/>
      <c r="BZ168" s="87"/>
      <c r="CA168" s="87"/>
      <c r="CB168" s="87"/>
      <c r="CC168" s="87"/>
      <c r="CD168" s="87"/>
      <c r="CE168" s="87"/>
      <c r="CF168" s="87"/>
      <c r="CG168" s="87"/>
      <c r="CH168" s="87"/>
      <c r="CI168" s="87"/>
      <c r="CJ168" s="87"/>
      <c r="CK168" s="87"/>
      <c r="CL168" s="87"/>
      <c r="CM168" s="87"/>
      <c r="CN168" s="87"/>
      <c r="CO168" s="87"/>
      <c r="CP168" s="87"/>
      <c r="CQ168" s="87"/>
      <c r="CR168" s="87"/>
      <c r="CS168" s="87"/>
      <c r="CT168" s="87"/>
      <c r="CU168" s="87"/>
      <c r="CV168" s="87"/>
      <c r="CW168" s="87"/>
      <c r="CX168" s="87"/>
      <c r="CY168" s="87"/>
      <c r="CZ168" s="87"/>
      <c r="DA168" s="87"/>
      <c r="DB168" s="87"/>
      <c r="DC168" s="87"/>
      <c r="DD168" s="87"/>
      <c r="DE168" s="87"/>
      <c r="DF168" s="87"/>
      <c r="DG168" s="87"/>
      <c r="DH168" s="87"/>
      <c r="DI168" s="87"/>
      <c r="DJ168" s="87"/>
      <c r="DK168" s="87"/>
      <c r="DL168" s="87"/>
      <c r="DM168" s="87"/>
      <c r="DN168" s="87"/>
      <c r="DO168" s="87"/>
      <c r="DP168" s="87"/>
    </row>
    <row r="169" spans="2:120">
      <c r="B169" s="1" t="str">
        <f>+'Inputs  Base0'!B286</f>
        <v>GASTOS FIJOS</v>
      </c>
      <c r="C169" s="88">
        <f>SUM(AC169:DZ169)</f>
        <v>128601806.32697541</v>
      </c>
      <c r="D169" s="120"/>
      <c r="E169" s="120"/>
      <c r="F169" s="120"/>
      <c r="G169" s="120"/>
      <c r="H169" s="120"/>
      <c r="I169" s="120"/>
      <c r="J169" s="120"/>
      <c r="K169" s="120"/>
      <c r="L169" s="120"/>
      <c r="M169" s="120"/>
      <c r="N169" s="120"/>
      <c r="O169" s="120"/>
      <c r="P169" s="120"/>
      <c r="Q169" s="120"/>
      <c r="R169" s="120"/>
      <c r="S169" s="120"/>
      <c r="T169" s="120"/>
      <c r="U169" s="120"/>
      <c r="V169" s="120"/>
      <c r="W169" s="120"/>
      <c r="X169" s="120"/>
      <c r="Y169" s="120"/>
      <c r="Z169" s="120"/>
      <c r="AA169" s="120"/>
      <c r="AB169" s="120"/>
      <c r="AC169" s="87">
        <f>SUM(AC170:AC172)</f>
        <v>3882111.4496550984</v>
      </c>
      <c r="AD169" s="87">
        <f t="shared" ref="AD169:CO169" si="62">SUM(AD170:AD172)</f>
        <v>3882111.4496550984</v>
      </c>
      <c r="AE169" s="87">
        <f t="shared" si="62"/>
        <v>3882111.4496550984</v>
      </c>
      <c r="AF169" s="87">
        <f t="shared" si="62"/>
        <v>3882111.4496550984</v>
      </c>
      <c r="AG169" s="87">
        <f t="shared" si="62"/>
        <v>4202670.0683642374</v>
      </c>
      <c r="AH169" s="87">
        <f t="shared" si="62"/>
        <v>4202670.0683642374</v>
      </c>
      <c r="AI169" s="87">
        <f t="shared" si="62"/>
        <v>3644221.6302764881</v>
      </c>
      <c r="AJ169" s="87">
        <f t="shared" si="62"/>
        <v>3644221.6302764881</v>
      </c>
      <c r="AK169" s="87">
        <f t="shared" si="62"/>
        <v>3644221.6302764881</v>
      </c>
      <c r="AL169" s="87">
        <f t="shared" si="62"/>
        <v>3644221.6302764881</v>
      </c>
      <c r="AM169" s="87">
        <f t="shared" si="62"/>
        <v>3644221.6302764881</v>
      </c>
      <c r="AN169" s="87">
        <f t="shared" si="62"/>
        <v>3644221.6302764881</v>
      </c>
      <c r="AO169" s="87">
        <f t="shared" si="62"/>
        <v>3113728.5256887414</v>
      </c>
      <c r="AP169" s="87">
        <f t="shared" si="62"/>
        <v>3113728.5256887414</v>
      </c>
      <c r="AQ169" s="87">
        <f t="shared" si="62"/>
        <v>3113728.5256887414</v>
      </c>
      <c r="AR169" s="87">
        <f t="shared" si="62"/>
        <v>3113728.5256887414</v>
      </c>
      <c r="AS169" s="87">
        <f t="shared" si="62"/>
        <v>3113728.5256887414</v>
      </c>
      <c r="AT169" s="87">
        <f t="shared" si="62"/>
        <v>3113728.5256887414</v>
      </c>
      <c r="AU169" s="87">
        <f t="shared" si="62"/>
        <v>3770020.6310264878</v>
      </c>
      <c r="AV169" s="87">
        <f t="shared" si="62"/>
        <v>3770020.6310264878</v>
      </c>
      <c r="AW169" s="87">
        <f t="shared" si="62"/>
        <v>3855884.5467521511</v>
      </c>
      <c r="AX169" s="87">
        <f t="shared" si="62"/>
        <v>3855884.5467521511</v>
      </c>
      <c r="AY169" s="87">
        <f t="shared" si="62"/>
        <v>3855884.5467521511</v>
      </c>
      <c r="AZ169" s="87">
        <f t="shared" si="62"/>
        <v>3855884.5467521511</v>
      </c>
      <c r="BA169" s="87">
        <f t="shared" si="62"/>
        <v>3785996.2130021509</v>
      </c>
      <c r="BB169" s="87">
        <f t="shared" si="62"/>
        <v>3785996.2130021509</v>
      </c>
      <c r="BC169" s="87">
        <f t="shared" si="62"/>
        <v>3785996.2130021509</v>
      </c>
      <c r="BD169" s="87">
        <f t="shared" si="62"/>
        <v>3785996.2130021509</v>
      </c>
      <c r="BE169" s="87">
        <f t="shared" si="62"/>
        <v>3785996.2130021509</v>
      </c>
      <c r="BF169" s="87">
        <f t="shared" si="62"/>
        <v>3785996.2130021509</v>
      </c>
      <c r="BG169" s="87">
        <f t="shared" si="62"/>
        <v>3073460.4547934593</v>
      </c>
      <c r="BH169" s="87">
        <f t="shared" si="62"/>
        <v>3073460.4547934593</v>
      </c>
      <c r="BI169" s="87">
        <f t="shared" si="62"/>
        <v>3073460.4547934593</v>
      </c>
      <c r="BJ169" s="87">
        <f t="shared" si="62"/>
        <v>3073460.4547934593</v>
      </c>
      <c r="BK169" s="87">
        <f t="shared" si="62"/>
        <v>3073460.4547934593</v>
      </c>
      <c r="BL169" s="87">
        <f t="shared" si="62"/>
        <v>3073460.4547934593</v>
      </c>
      <c r="BM169" s="87">
        <f t="shared" si="62"/>
        <v>0</v>
      </c>
      <c r="BN169" s="87">
        <f t="shared" si="62"/>
        <v>0</v>
      </c>
      <c r="BO169" s="87">
        <f t="shared" si="62"/>
        <v>0</v>
      </c>
      <c r="BP169" s="87">
        <f t="shared" si="62"/>
        <v>0</v>
      </c>
      <c r="BQ169" s="87">
        <f t="shared" si="62"/>
        <v>0</v>
      </c>
      <c r="BR169" s="87">
        <f t="shared" si="62"/>
        <v>0</v>
      </c>
      <c r="BS169" s="87">
        <f t="shared" si="62"/>
        <v>0</v>
      </c>
      <c r="BT169" s="87">
        <f t="shared" si="62"/>
        <v>0</v>
      </c>
      <c r="BU169" s="87">
        <f t="shared" si="62"/>
        <v>0</v>
      </c>
      <c r="BV169" s="87">
        <f t="shared" si="62"/>
        <v>0</v>
      </c>
      <c r="BW169" s="87">
        <f t="shared" si="62"/>
        <v>0</v>
      </c>
      <c r="BX169" s="87">
        <f t="shared" si="62"/>
        <v>0</v>
      </c>
      <c r="BY169" s="87">
        <f t="shared" si="62"/>
        <v>0</v>
      </c>
      <c r="BZ169" s="87">
        <f t="shared" si="62"/>
        <v>0</v>
      </c>
      <c r="CA169" s="87">
        <f t="shared" si="62"/>
        <v>0</v>
      </c>
      <c r="CB169" s="87">
        <f t="shared" si="62"/>
        <v>0</v>
      </c>
      <c r="CC169" s="87">
        <f t="shared" si="62"/>
        <v>0</v>
      </c>
      <c r="CD169" s="87">
        <f t="shared" si="62"/>
        <v>0</v>
      </c>
      <c r="CE169" s="87">
        <f t="shared" si="62"/>
        <v>0</v>
      </c>
      <c r="CF169" s="87">
        <f t="shared" si="62"/>
        <v>0</v>
      </c>
      <c r="CG169" s="87">
        <f t="shared" si="62"/>
        <v>0</v>
      </c>
      <c r="CH169" s="87">
        <f t="shared" si="62"/>
        <v>0</v>
      </c>
      <c r="CI169" s="87">
        <f t="shared" si="62"/>
        <v>0</v>
      </c>
      <c r="CJ169" s="87">
        <f t="shared" si="62"/>
        <v>0</v>
      </c>
      <c r="CK169" s="87">
        <f t="shared" si="62"/>
        <v>0</v>
      </c>
      <c r="CL169" s="87">
        <f t="shared" si="62"/>
        <v>0</v>
      </c>
      <c r="CM169" s="87">
        <f t="shared" si="62"/>
        <v>0</v>
      </c>
      <c r="CN169" s="87">
        <f t="shared" si="62"/>
        <v>0</v>
      </c>
      <c r="CO169" s="87">
        <f t="shared" si="62"/>
        <v>0</v>
      </c>
      <c r="CP169" s="87">
        <f t="shared" ref="CP169:DM169" si="63">SUM(CP170:CP172)</f>
        <v>0</v>
      </c>
      <c r="CQ169" s="87">
        <f t="shared" si="63"/>
        <v>0</v>
      </c>
      <c r="CR169" s="87">
        <f t="shared" si="63"/>
        <v>0</v>
      </c>
      <c r="CS169" s="87">
        <f t="shared" si="63"/>
        <v>0</v>
      </c>
      <c r="CT169" s="87">
        <f t="shared" si="63"/>
        <v>0</v>
      </c>
      <c r="CU169" s="87">
        <f t="shared" si="63"/>
        <v>0</v>
      </c>
      <c r="CV169" s="87">
        <f t="shared" si="63"/>
        <v>0</v>
      </c>
      <c r="CW169" s="87">
        <f t="shared" si="63"/>
        <v>0</v>
      </c>
      <c r="CX169" s="87">
        <f t="shared" si="63"/>
        <v>0</v>
      </c>
      <c r="CY169" s="87">
        <f t="shared" si="63"/>
        <v>0</v>
      </c>
      <c r="CZ169" s="87">
        <f t="shared" si="63"/>
        <v>0</v>
      </c>
      <c r="DA169" s="87">
        <f t="shared" si="63"/>
        <v>0</v>
      </c>
      <c r="DB169" s="87">
        <f t="shared" si="63"/>
        <v>0</v>
      </c>
      <c r="DC169" s="87">
        <f t="shared" si="63"/>
        <v>0</v>
      </c>
      <c r="DD169" s="87">
        <f t="shared" si="63"/>
        <v>0</v>
      </c>
      <c r="DE169" s="87">
        <f t="shared" si="63"/>
        <v>0</v>
      </c>
      <c r="DF169" s="87">
        <f t="shared" si="63"/>
        <v>0</v>
      </c>
      <c r="DG169" s="87">
        <f t="shared" si="63"/>
        <v>0</v>
      </c>
      <c r="DH169" s="87">
        <f t="shared" si="63"/>
        <v>0</v>
      </c>
      <c r="DI169" s="87">
        <f t="shared" si="63"/>
        <v>0</v>
      </c>
      <c r="DJ169" s="87">
        <f t="shared" si="63"/>
        <v>0</v>
      </c>
      <c r="DK169" s="87">
        <f t="shared" si="63"/>
        <v>0</v>
      </c>
      <c r="DL169" s="87">
        <f t="shared" si="63"/>
        <v>0</v>
      </c>
      <c r="DM169" s="87">
        <f t="shared" si="63"/>
        <v>0</v>
      </c>
      <c r="DN169" s="87">
        <f>SUM(DN170:DN172)</f>
        <v>0</v>
      </c>
      <c r="DO169" s="87">
        <f t="shared" ref="DO169" si="64">SUM(DO170:DO172)</f>
        <v>0</v>
      </c>
      <c r="DP169" s="87">
        <f>SUM(DP170:DP172)</f>
        <v>0</v>
      </c>
    </row>
    <row r="170" spans="2:120" s="2" customFormat="1" ht="10.5" hidden="1" outlineLevel="1">
      <c r="B170" s="2" t="str">
        <f>+'Inputs  Base0'!B287</f>
        <v>G. ADMINISTRACIÓN</v>
      </c>
      <c r="C170" s="90">
        <f>SUM(AC170:DZ170)</f>
        <v>94454804.931909367</v>
      </c>
      <c r="D170" s="121"/>
      <c r="E170" s="121"/>
      <c r="F170" s="121"/>
      <c r="G170" s="121"/>
      <c r="H170" s="121"/>
      <c r="I170" s="121"/>
      <c r="J170" s="121"/>
      <c r="K170" s="121"/>
      <c r="L170" s="121"/>
      <c r="M170" s="121"/>
      <c r="N170" s="121"/>
      <c r="O170" s="121"/>
      <c r="P170" s="121"/>
      <c r="Q170" s="121"/>
      <c r="R170" s="121"/>
      <c r="S170" s="121"/>
      <c r="T170" s="121"/>
      <c r="U170" s="121"/>
      <c r="V170" s="121"/>
      <c r="W170" s="121"/>
      <c r="X170" s="121"/>
      <c r="Y170" s="121"/>
      <c r="Z170" s="121"/>
      <c r="AA170" s="121"/>
      <c r="AB170" s="121"/>
      <c r="AC170" s="91">
        <f>+'Inputs  Base0'!$C$287*(AC7+AC18+AC29+AC40+AC51+AC62+AC73+AC81+AC92+AC103+AC114+AC125+AC136+AC147)</f>
        <v>2896476.0904790061</v>
      </c>
      <c r="AD170" s="91">
        <f>+'Inputs  Base0'!$C$287*(AD7+AD18+AD29+AD40+AD51+AD62+AD73+AD81+AD92+AD103+AD114+AD125+AD136+AD147)</f>
        <v>2896476.0904790061</v>
      </c>
      <c r="AE170" s="91">
        <f>+'Inputs  Base0'!$C$287*(AE7+AE18+AE29+AE40+AE51+AE62+AE73+AE81+AE92+AE103+AE114+AE125+AE136+AE147)</f>
        <v>2896476.0904790061</v>
      </c>
      <c r="AF170" s="91">
        <f>+'Inputs  Base0'!$C$287*(AF7+AF18+AF29+AF40+AF51+AF62+AF73+AF81+AF92+AF103+AF114+AF125+AF136+AF147)</f>
        <v>2896476.0904790061</v>
      </c>
      <c r="AG170" s="91">
        <f>+'Inputs  Base0'!$C$287*(AG7+AG18+AG29+AG40+AG51+AG62+AG73+AG81+AG92+AG103+AG114+AG125+AG136+AG147)</f>
        <v>3148343.5766076152</v>
      </c>
      <c r="AH170" s="91">
        <f>+'Inputs  Base0'!$C$287*(AH7+AH18+AH29+AH40+AH51+AH62+AH73+AH81+AH92+AH103+AH114+AH125+AH136+AH147)</f>
        <v>3148343.5766076152</v>
      </c>
      <c r="AI170" s="91">
        <f>+'Inputs  Base0'!$C$287*(AI7+AI18+AI29+AI40+AI51+AI62+AI73+AI81+AI92+AI103+AI114+AI125+AI136+AI147)</f>
        <v>2698580.208520812</v>
      </c>
      <c r="AJ170" s="91">
        <f>+'Inputs  Base0'!$C$287*(AJ7+AJ18+AJ29+AJ40+AJ51+AJ62+AJ73+AJ81+AJ92+AJ103+AJ114+AJ125+AJ136+AJ147)</f>
        <v>2698580.208520812</v>
      </c>
      <c r="AK170" s="91">
        <f>+'Inputs  Base0'!$C$287*(AK7+AK18+AK29+AK40+AK51+AK62+AK73+AK81+AK92+AK103+AK114+AK125+AK136+AK147)</f>
        <v>2698580.208520812</v>
      </c>
      <c r="AL170" s="91">
        <f>+'Inputs  Base0'!$C$287*(AL7+AL18+AL29+AL40+AL51+AL62+AL73+AL81+AL92+AL103+AL114+AL125+AL136+AL147)</f>
        <v>2698580.208520812</v>
      </c>
      <c r="AM170" s="91">
        <f>+'Inputs  Base0'!$C$287*(AM7+AM18+AM29+AM40+AM51+AM62+AM73+AM81+AM92+AM103+AM114+AM125+AM136+AM147)</f>
        <v>2698580.208520812</v>
      </c>
      <c r="AN170" s="91">
        <f>+'Inputs  Base0'!$C$287*(AN7+AN18+AN29+AN40+AN51+AN62+AN73+AN81+AN92+AN103+AN114+AN125+AN136+AN147)</f>
        <v>2698580.208520812</v>
      </c>
      <c r="AO170" s="91">
        <f>+'Inputs  Base0'!$C$287*(AO7+AO18+AO29+AO40+AO51+AO62+AO73+AO81+AO92+AO103+AO114+AO125+AO136+AO147)</f>
        <v>2248816.8404340111</v>
      </c>
      <c r="AP170" s="91">
        <f>+'Inputs  Base0'!$C$287*(AP7+AP18+AP29+AP40+AP51+AP62+AP73+AP81+AP92+AP103+AP114+AP125+AP136+AP147)</f>
        <v>2248816.8404340111</v>
      </c>
      <c r="AQ170" s="91">
        <f>+'Inputs  Base0'!$C$287*(AQ7+AQ18+AQ29+AQ40+AQ51+AQ62+AQ73+AQ81+AQ92+AQ103+AQ114+AQ125+AQ136+AQ147)</f>
        <v>2248816.8404340111</v>
      </c>
      <c r="AR170" s="91">
        <f>+'Inputs  Base0'!$C$287*(AR7+AR18+AR29+AR40+AR51+AR62+AR73+AR81+AR92+AR103+AR114+AR125+AR136+AR147)</f>
        <v>2248816.8404340111</v>
      </c>
      <c r="AS170" s="91">
        <f>+'Inputs  Base0'!$C$287*(AS7+AS18+AS29+AS40+AS51+AS62+AS73+AS81+AS92+AS103+AS114+AS125+AS136+AS147)</f>
        <v>2248816.8404340111</v>
      </c>
      <c r="AT170" s="91">
        <f>+'Inputs  Base0'!$C$287*(AT7+AT18+AT29+AT40+AT51+AT62+AT73+AT81+AT92+AT103+AT114+AT125+AT136+AT147)</f>
        <v>2248816.8404340111</v>
      </c>
      <c r="AU170" s="91">
        <f>+'Inputs  Base0'!$C$287*(AU7+AU18+AU29+AU40+AU51+AU62+AU73+AU81+AU92+AU103+AU114+AU125+AU136+AU147)</f>
        <v>2698580.208520812</v>
      </c>
      <c r="AV170" s="91">
        <f>+'Inputs  Base0'!$C$287*(AV7+AV18+AV29+AV40+AV51+AV62+AV73+AV81+AV92+AV103+AV114+AV125+AV136+AV147)</f>
        <v>2698580.208520812</v>
      </c>
      <c r="AW170" s="91">
        <f>+'Inputs  Base0'!$C$287*(AW7+AW18+AW29+AW40+AW51+AW62+AW73+AW81+AW92+AW103+AW114+AW125+AW136+AW147)</f>
        <v>2766044.7137338328</v>
      </c>
      <c r="AX170" s="91">
        <f>+'Inputs  Base0'!$C$287*(AX7+AX18+AX29+AX40+AX51+AX62+AX73+AX81+AX92+AX103+AX114+AX125+AX136+AX147)</f>
        <v>2766044.7137338328</v>
      </c>
      <c r="AY170" s="91">
        <f>+'Inputs  Base0'!$C$287*(AY7+AY18+AY29+AY40+AY51+AY62+AY73+AY81+AY92+AY103+AY114+AY125+AY136+AY147)</f>
        <v>2766044.7137338328</v>
      </c>
      <c r="AZ170" s="91">
        <f>+'Inputs  Base0'!$C$287*(AZ7+AZ18+AZ29+AZ40+AZ51+AZ62+AZ73+AZ81+AZ92+AZ103+AZ114+AZ125+AZ136+AZ147)</f>
        <v>2766044.7137338328</v>
      </c>
      <c r="BA170" s="91">
        <f>+'Inputs  Base0'!$C$287*(BA7+BA18+BA29+BA40+BA51+BA62+BA73+BA81+BA92+BA103+BA114+BA125+BA136+BA147)</f>
        <v>2766044.7137338328</v>
      </c>
      <c r="BB170" s="91">
        <f>+'Inputs  Base0'!$C$287*(BB7+BB18+BB29+BB40+BB51+BB62+BB73+BB81+BB92+BB103+BB114+BB125+BB136+BB147)</f>
        <v>2766044.7137338328</v>
      </c>
      <c r="BC170" s="91">
        <f>+'Inputs  Base0'!$C$287*(BC7+BC18+BC29+BC40+BC51+BC62+BC73+BC81+BC92+BC103+BC114+BC125+BC136+BC147)</f>
        <v>2766044.7137338328</v>
      </c>
      <c r="BD170" s="91">
        <f>+'Inputs  Base0'!$C$287*(BD7+BD18+BD29+BD40+BD51+BD62+BD73+BD81+BD92+BD103+BD114+BD125+BD136+BD147)</f>
        <v>2766044.7137338328</v>
      </c>
      <c r="BE170" s="91">
        <f>+'Inputs  Base0'!$C$287*(BE7+BE18+BE29+BE40+BE51+BE62+BE73+BE81+BE92+BE103+BE114+BE125+BE136+BE147)</f>
        <v>2766044.7137338328</v>
      </c>
      <c r="BF170" s="91">
        <f>+'Inputs  Base0'!$C$287*(BF7+BF18+BF29+BF40+BF51+BF62+BF73+BF81+BF92+BF103+BF114+BF125+BF136+BF147)</f>
        <v>2766044.7137338328</v>
      </c>
      <c r="BG170" s="91">
        <f>+'Inputs  Base0'!$C$287*(BG7+BG18+BG29+BG40+BG51+BG62+BG73+BG81+BG92+BG103+BG114+BG125+BG136+BG147)</f>
        <v>2305037.2614448611</v>
      </c>
      <c r="BH170" s="91">
        <f>+'Inputs  Base0'!$C$287*(BH7+BH18+BH29+BH40+BH51+BH62+BH73+BH81+BH92+BH103+BH114+BH125+BH136+BH147)</f>
        <v>2305037.2614448611</v>
      </c>
      <c r="BI170" s="91">
        <f>+'Inputs  Base0'!$C$287*(BI7+BI18+BI29+BI40+BI51+BI62+BI73+BI81+BI92+BI103+BI114+BI125+BI136+BI147)</f>
        <v>2305037.2614448611</v>
      </c>
      <c r="BJ170" s="91">
        <f>+'Inputs  Base0'!$C$287*(BJ7+BJ18+BJ29+BJ40+BJ51+BJ62+BJ73+BJ81+BJ92+BJ103+BJ114+BJ125+BJ136+BJ147)</f>
        <v>2305037.2614448611</v>
      </c>
      <c r="BK170" s="91">
        <f>+'Inputs  Base0'!$C$287*(BK7+BK18+BK29+BK40+BK51+BK62+BK73+BK81+BK92+BK103+BK114+BK125+BK136+BK147)</f>
        <v>2305037.2614448611</v>
      </c>
      <c r="BL170" s="91">
        <f>+'Inputs  Base0'!$C$287*(BL7+BL18+BL29+BL40+BL51+BL62+BL73+BL81+BL92+BL103+BL114+BL125+BL136+BL147)</f>
        <v>2305037.2614448611</v>
      </c>
      <c r="BM170" s="91">
        <f>+'Inputs  Base0'!$C$287*(BM7+BM18+BM29+BM40+BM51+BM62+BM73+BM81+BM92+BM103+BM114+BM125+BM136+BM147)</f>
        <v>0</v>
      </c>
      <c r="BN170" s="91">
        <f>+'Inputs  Base0'!$C$287*(BN7+BN18+BN29+BN40+BN51+BN62+BN73+BN81+BN92+BN103+BN114+BN125+BN136+BN147)</f>
        <v>0</v>
      </c>
      <c r="BO170" s="91">
        <f>+'Inputs  Base0'!$C$287*(BO7+BO18+BO29+BO40+BO51+BO62+BO73+BO81+BO92+BO103+BO114+BO125+BO136+BO147)</f>
        <v>0</v>
      </c>
      <c r="BP170" s="91">
        <f>+'Inputs  Base0'!$C$287*(BP7+BP18+BP29+BP40+BP51+BP62+BP73+BP81+BP92+BP103+BP114+BP125+BP136+BP147)</f>
        <v>0</v>
      </c>
      <c r="BQ170" s="91">
        <f>+'Inputs  Base0'!$C$287*(BQ7+BQ18+BQ29+BQ40+BQ51+BQ62+BQ73+BQ81+BQ92+BQ103+BQ114+BQ125+BQ136+BQ147)</f>
        <v>0</v>
      </c>
      <c r="BR170" s="91">
        <f>+'Inputs  Base0'!$C$287*(BR7+BR18+BR29+BR40+BR51+BR62+BR73+BR81+BR92+BR103+BR114+BR125+BR136+BR147)</f>
        <v>0</v>
      </c>
      <c r="BS170" s="91">
        <f>+'Inputs  Base0'!$C$287*(BS7+BS18+BS29+BS40+BS51+BS62+BS73+BS81+BS92+BS103+BS114+BS125+BS136+BS147)</f>
        <v>0</v>
      </c>
      <c r="BT170" s="91">
        <f>+'Inputs  Base0'!$C$287*(BT7+BT18+BT29+BT40+BT51+BT62+BT73+BT81+BT92+BT103+BT114+BT125+BT136+BT147)</f>
        <v>0</v>
      </c>
      <c r="BU170" s="91">
        <f>+'Inputs  Base0'!$C$287*(BU7+BU18+BU29+BU40+BU51+BU62+BU73+BU81+BU92+BU103+BU114+BU125+BU136+BU147)</f>
        <v>0</v>
      </c>
      <c r="BV170" s="91">
        <f>+'Inputs  Base0'!$C$287*(BV7+BV18+BV29+BV40+BV51+BV62+BV73+BV81+BV92+BV103+BV114+BV125+BV136+BV147)</f>
        <v>0</v>
      </c>
      <c r="BW170" s="91">
        <f>+'Inputs  Base0'!$C$287*(BW7+BW18+BW29+BW40+BW51+BW62+BW73+BW81+BW92+BW103+BW114+BW125+BW136+BW147)</f>
        <v>0</v>
      </c>
      <c r="BX170" s="91">
        <f>+'Inputs  Base0'!$C$287*(BX7+BX18+BX29+BX40+BX51+BX62+BX73+BX81+BX92+BX103+BX114+BX125+BX136+BX147)</f>
        <v>0</v>
      </c>
      <c r="BY170" s="91">
        <f>+'Inputs  Base0'!$C$287*(BY7+BY18+BY29+BY40+BY51+BY62+BY73+BY81+BY92+BY103+BY114+BY125+BY136+BY147)</f>
        <v>0</v>
      </c>
      <c r="BZ170" s="91">
        <f>+'Inputs  Base0'!$C$287*(BZ7+BZ18+BZ29+BZ40+BZ51+BZ62+BZ73+BZ81+BZ92+BZ103+BZ114+BZ125+BZ136+BZ147)</f>
        <v>0</v>
      </c>
      <c r="CA170" s="91">
        <f>+'Inputs  Base0'!$C$287*(CA7+CA18+CA29+CA40+CA51+CA62+CA73+CA81+CA92+CA103+CA114+CA125+CA136+CA147)</f>
        <v>0</v>
      </c>
      <c r="CB170" s="91">
        <f>+'Inputs  Base0'!$C$287*(CB7+CB18+CB29+CB40+CB51+CB62+CB73+CB81+CB92+CB103+CB114+CB125+CB136+CB147)</f>
        <v>0</v>
      </c>
      <c r="CC170" s="91">
        <f>+'Inputs  Base0'!$C$287*(CC7+CC18+CC29+CC40+CC51+CC62+CC73+CC81+CC92+CC103+CC114+CC125+CC136+CC147)</f>
        <v>0</v>
      </c>
      <c r="CD170" s="91">
        <f>+'Inputs  Base0'!$C$287*(CD7+CD18+CD29+CD40+CD51+CD62+CD73+CD81+CD92+CD103+CD114+CD125+CD136+CD147)</f>
        <v>0</v>
      </c>
      <c r="CE170" s="91">
        <f>+'Inputs  Base0'!$C$287*(CE7+CE18+CE29+CE40+CE51+CE62+CE73+CE81+CE92+CE103+CE114+CE125+CE136+CE147)</f>
        <v>0</v>
      </c>
      <c r="CF170" s="91">
        <f>+'Inputs  Base0'!$C$287*(CF7+CF18+CF29+CF40+CF51+CF62+CF73+CF81+CF92+CF103+CF114+CF125+CF136+CF147)</f>
        <v>0</v>
      </c>
      <c r="CG170" s="91">
        <f>+'Inputs  Base0'!$C$287*(CG7+CG18+CG29+CG40+CG51+CG62+CG73+CG81+CG92+CG103+CG114+CG125+CG136+CG147)</f>
        <v>0</v>
      </c>
      <c r="CH170" s="91">
        <f>+'Inputs  Base0'!$C$287*(CH7+CH18+CH29+CH40+CH51+CH62+CH73+CH81+CH92+CH103+CH114+CH125+CH136+CH147)</f>
        <v>0</v>
      </c>
      <c r="CI170" s="91">
        <f>+'Inputs  Base0'!$C$287*(CI7+CI18+CI29+CI40+CI51+CI62+CI73+CI81+CI92+CI103+CI114+CI125+CI136+CI147)</f>
        <v>0</v>
      </c>
      <c r="CJ170" s="91">
        <f>+'Inputs  Base0'!$C$287*(CJ7+CJ18+CJ29+CJ40+CJ51+CJ62+CJ73+CJ81+CJ92+CJ103+CJ114+CJ125+CJ136+CJ147)</f>
        <v>0</v>
      </c>
      <c r="CK170" s="91">
        <f>+'Inputs  Base0'!$C$287*(CK7+CK18+CK29+CK40+CK51+CK62+CK73+CK81+CK92+CK103+CK114+CK125+CK136+CK147)</f>
        <v>0</v>
      </c>
      <c r="CL170" s="91">
        <f>+'Inputs  Base0'!$C$287*(CL7+CL18+CL29+CL40+CL51+CL62+CL73+CL81+CL92+CL103+CL114+CL125+CL136+CL147)</f>
        <v>0</v>
      </c>
      <c r="CM170" s="91">
        <f>+'Inputs  Base0'!$C$287*(CM7+CM18+CM29+CM40+CM51+CM62+CM73+CM81+CM92+CM103+CM114+CM125+CM136+CM147)</f>
        <v>0</v>
      </c>
      <c r="CN170" s="91">
        <f>+'Inputs  Base0'!$C$287*(CN7+CN18+CN29+CN40+CN51+CN62+CN73+CN81+CN92+CN103+CN114+CN125+CN136+CN147)</f>
        <v>0</v>
      </c>
      <c r="CO170" s="91">
        <f>+'Inputs  Base0'!$C$287*(CO7+CO18+CO29+CO40+CO51+CO62+CO73+CO81+CO92+CO103+CO114+CO125+CO136+CO147)</f>
        <v>0</v>
      </c>
      <c r="CP170" s="91">
        <f>+'Inputs  Base0'!$C$287*(CP7+CP18+CP29+CP40+CP51+CP62+CP73+CP81+CP92+CP103+CP114+CP125+CP136+CP147)</f>
        <v>0</v>
      </c>
      <c r="CQ170" s="91">
        <f>+'Inputs  Base0'!$C$287*(CQ7+CQ18+CQ29+CQ40+CQ51+CQ62+CQ73+CQ81+CQ92+CQ103+CQ114+CQ125+CQ136+CQ147)</f>
        <v>0</v>
      </c>
      <c r="CR170" s="91">
        <f>+'Inputs  Base0'!$C$287*(CR7+CR18+CR29+CR40+CR51+CR62+CR73+CR81+CR92+CR103+CR114+CR125+CR136+CR147)</f>
        <v>0</v>
      </c>
      <c r="CS170" s="91">
        <f>+'Inputs  Base0'!$C$287*(CS7+CS18+CS29+CS40+CS51+CS62+CS73+CS81+CS92+CS103+CS114+CS125+CS136+CS147)</f>
        <v>0</v>
      </c>
      <c r="CT170" s="91">
        <f>+'Inputs  Base0'!$C$287*(CT7+CT18+CT29+CT40+CT51+CT62+CT73+CT81+CT92+CT103+CT114+CT125+CT136+CT147)</f>
        <v>0</v>
      </c>
      <c r="CU170" s="91">
        <f>+'Inputs  Base0'!$C$287*(CU7+CU18+CU29+CU40+CU51+CU62+CU73+CU81+CU92+CU103+CU114+CU125+CU136+CU147)</f>
        <v>0</v>
      </c>
      <c r="CV170" s="91">
        <f>+'Inputs  Base0'!$C$287*(CV7+CV18+CV29+CV40+CV51+CV62+CV73+CV81+CV92+CV103+CV114+CV125+CV136+CV147)</f>
        <v>0</v>
      </c>
      <c r="CW170" s="91">
        <f>+'Inputs  Base0'!$C$287*(CW7+CW18+CW29+CW40+CW51+CW62+CW73+CW81+CW92+CW103+CW114+CW125+CW136+CW147)</f>
        <v>0</v>
      </c>
      <c r="CX170" s="91">
        <f>+'Inputs  Base0'!$C$287*(CX7+CX18+CX29+CX40+CX51+CX62+CX73+CX81+CX92+CX103+CX114+CX125+CX136+CX147)</f>
        <v>0</v>
      </c>
      <c r="CY170" s="91">
        <f>+'Inputs  Base0'!$C$287*(CY7+CY18+CY29+CY40+CY51+CY62+CY73+CY81+CY92+CY103+CY114+CY125+CY136+CY147)</f>
        <v>0</v>
      </c>
      <c r="CZ170" s="91">
        <f>+'Inputs  Base0'!$C$287*(CZ7+CZ18+CZ29+CZ40+CZ51+CZ62+CZ73+CZ81+CZ92+CZ103+CZ114+CZ125+CZ136+CZ147)</f>
        <v>0</v>
      </c>
      <c r="DA170" s="91">
        <f>+'Inputs  Base0'!$C$287*(DA7+DA18+DA29+DA40+DA51+DA62+DA73+DA81+DA92+DA103+DA114+DA125+DA136+DA147)</f>
        <v>0</v>
      </c>
      <c r="DB170" s="91">
        <f>+'Inputs  Base0'!$C$287*(DB7+DB18+DB29+DB40+DB51+DB62+DB73+DB81+DB92+DB103+DB114+DB125+DB136+DB147)</f>
        <v>0</v>
      </c>
      <c r="DC170" s="91">
        <f>+'Inputs  Base0'!$C$287*(DC7+DC18+DC29+DC40+DC51+DC62+DC73+DC81+DC92+DC103+DC114+DC125+DC136+DC147)</f>
        <v>0</v>
      </c>
      <c r="DD170" s="91">
        <f>+'Inputs  Base0'!$C$287*(DD7+DD18+DD29+DD40+DD51+DD62+DD73+DD81+DD92+DD103+DD114+DD125+DD136+DD147)</f>
        <v>0</v>
      </c>
      <c r="DE170" s="91">
        <f>+'Inputs  Base0'!$C$287*(DE7+DE18+DE29+DE40+DE51+DE62+DE73+DE81+DE92+DE103+DE114+DE125+DE136+DE147)</f>
        <v>0</v>
      </c>
      <c r="DF170" s="91">
        <f>+'Inputs  Base0'!$C$287*(DF7+DF18+DF29+DF40+DF51+DF62+DF73+DF81+DF92+DF103+DF114+DF125+DF136+DF147)</f>
        <v>0</v>
      </c>
      <c r="DG170" s="91">
        <f>+'Inputs  Base0'!$C$287*(DG7+DG18+DG29+DG40+DG51+DG62+DG73+DG81+DG92+DG103+DG114+DG125+DG136+DG147)</f>
        <v>0</v>
      </c>
      <c r="DH170" s="91">
        <f>+'Inputs  Base0'!$C$287*(DH7+DH18+DH29+DH40+DH51+DH62+DH73+DH81+DH92+DH103+DH114+DH125+DH136+DH147)</f>
        <v>0</v>
      </c>
      <c r="DI170" s="91">
        <f>+'Inputs  Base0'!$C$287*(DI7+DI18+DI29+DI40+DI51+DI62+DI73+DI81+DI92+DI103+DI114+DI125+DI136+DI147)</f>
        <v>0</v>
      </c>
      <c r="DJ170" s="91">
        <f>+'Inputs  Base0'!$C$287*(DJ7+DJ18+DJ29+DJ40+DJ51+DJ62+DJ73+DJ81+DJ92+DJ103+DJ114+DJ125+DJ136+DJ147)</f>
        <v>0</v>
      </c>
      <c r="DK170" s="91">
        <f>+'Inputs  Base0'!$C$287*(DK7+DK18+DK29+DK40+DK51+DK62+DK73+DK81+DK92+DK103+DK114+DK125+DK136+DK147)</f>
        <v>0</v>
      </c>
      <c r="DL170" s="91">
        <f>+'Inputs  Base0'!$C$287*(DL7+DL18+DL29+DL40+DL51+DL62+DL73+DL81+DL92+DL103+DL114+DL125+DL136+DL147)</f>
        <v>0</v>
      </c>
      <c r="DM170" s="91">
        <f>+'Inputs  Base0'!$C$287*(DM7+DM18+DM29+DM40+DM51+DM62+DM73+DM81+DM92+DM103+DM114+DM125+DM136+DM147)</f>
        <v>0</v>
      </c>
      <c r="DN170" s="91">
        <f>+'Inputs  Base0'!$C$287*(DN7+DN18+DN29+DN40+DN51+DN62+DN73+DN81+DN92+DN103+DN114+DN125+DN136+DN147)</f>
        <v>0</v>
      </c>
      <c r="DO170" s="91">
        <f>+'Inputs  Base0'!$C$287*(DO7+DO18+DO29+DO40+DO51+DO62+DO73+DO81+DO92+DO103+DO114+DO125+DO136+DO147)</f>
        <v>0</v>
      </c>
      <c r="DP170" s="91">
        <f>+'Inputs  Base0'!$C$287*(DP7+DP18+DP29+DP40+DP51+DP62+DP73+DP81+DP92+DP103+DP114+DP125+DP136+DP147)</f>
        <v>0</v>
      </c>
    </row>
    <row r="171" spans="2:120" s="2" customFormat="1" ht="10.5" hidden="1" outlineLevel="1">
      <c r="B171" s="2" t="str">
        <f>+'Inputs  Base0'!B288</f>
        <v>G. COMERCIALIZACIÓN</v>
      </c>
      <c r="C171" s="90">
        <f>SUM(AC171:DZ171)</f>
        <v>25760401.345066171</v>
      </c>
      <c r="D171" s="121"/>
      <c r="E171" s="121"/>
      <c r="F171" s="121"/>
      <c r="G171" s="121"/>
      <c r="H171" s="121"/>
      <c r="I171" s="121"/>
      <c r="J171" s="121"/>
      <c r="K171" s="121"/>
      <c r="L171" s="121"/>
      <c r="M171" s="121"/>
      <c r="N171" s="121"/>
      <c r="O171" s="121"/>
      <c r="P171" s="121"/>
      <c r="Q171" s="121"/>
      <c r="R171" s="121"/>
      <c r="S171" s="121"/>
      <c r="T171" s="121"/>
      <c r="U171" s="121"/>
      <c r="V171" s="121"/>
      <c r="W171" s="121"/>
      <c r="X171" s="121"/>
      <c r="Y171" s="121"/>
      <c r="Z171" s="121"/>
      <c r="AA171" s="121"/>
      <c r="AB171" s="121"/>
      <c r="AC171" s="91">
        <f>IF(AC3='Inputs  Base0'!$D$290,'Inputs  Base0'!$C$290+'Inputs  Base0'!$C$288*(AC7+AC18+AC29+AC40+AC51+AC62+AC73+AC81+AC92+AC103+AC114+AC125+AC136+AC147),'Inputs  Base0'!$C$288*(AC7+AC18+AC29+AC40+AC51+AC62+AC73+AC81+AC92+AC103+AC114+AC125+AC136+AC147))</f>
        <v>789948.02467609255</v>
      </c>
      <c r="AD171" s="91">
        <f>IF(AD3='Inputs  Base0'!$D$290,'Inputs  Base0'!C290+'Inputs  Base0'!$C$288*(AD7+AD18+AD29+AD40+AD51+AD62+AD73+AD81+AD92+AD103+AD114+AD125+AD136+AD147),'Inputs  Base0'!$C$288*(AD7+AD18+AD29+AD40+AD51+AD62+AD73+AD81+AD92+AD103+AD114+AD125+AD136+AD147))</f>
        <v>789948.02467609255</v>
      </c>
      <c r="AE171" s="91">
        <f>IF(AE3='Inputs  Base0'!$D$290,'Inputs  Base0'!D290+'Inputs  Base0'!$C$288*(AE7+AE18+AE29+AE40+AE51+AE62+AE73+AE81+AE92+AE103+AE114+AE125+AE136+AE147),'Inputs  Base0'!$C$288*(AE7+AE18+AE29+AE40+AE51+AE62+AE73+AE81+AE92+AE103+AE114+AE125+AE136+AE147))</f>
        <v>789948.02467609255</v>
      </c>
      <c r="AF171" s="91">
        <f>IF(AF3='Inputs  Base0'!$D$290,'Inputs  Base0'!E290+'Inputs  Base0'!$C$288*(AF7+AF18+AF29+AF40+AF51+AF62+AF73+AF81+AF92+AF103+AF114+AF125+AF136+AF147),'Inputs  Base0'!$C$288*(AF7+AF18+AF29+AF40+AF51+AF62+AF73+AF81+AF92+AF103+AF114+AF125+AF136+AF147))</f>
        <v>789948.02467609255</v>
      </c>
      <c r="AG171" s="91">
        <f>IF(AG3='Inputs  Base0'!$D$290,'Inputs  Base0'!F290+'Inputs  Base0'!$C$288*(AG7+AG18+AG29+AG40+AG51+AG62+AG73+AG81+AG92+AG103+AG114+AG125+AG136+AG147),'Inputs  Base0'!$C$288*(AG7+AG18+AG29+AG40+AG51+AG62+AG73+AG81+AG92+AG103+AG114+AG125+AG136+AG147))</f>
        <v>858639.15725662233</v>
      </c>
      <c r="AH171" s="91">
        <f>IF(AH3='Inputs  Base0'!$D$290,'Inputs  Base0'!G290+'Inputs  Base0'!$C$288*(AH7+AH18+AH29+AH40+AH51+AH62+AH73+AH81+AH92+AH103+AH114+AH125+AH136+AH147),'Inputs  Base0'!$C$288*(AH7+AH18+AH29+AH40+AH51+AH62+AH73+AH81+AH92+AH103+AH114+AH125+AH136+AH147))</f>
        <v>858639.15725662233</v>
      </c>
      <c r="AI171" s="91">
        <f>IF(AI3='Inputs  Base0'!$D$290,'Inputs  Base0'!H290+'Inputs  Base0'!$C$288*(AI7+AI18+AI29+AI40+AI51+AI62+AI73+AI81+AI92+AI103+AI114+AI125+AI136+AI147),'Inputs  Base0'!$C$288*(AI7+AI18+AI29+AI40+AI51+AI62+AI73+AI81+AI92+AI103+AI114+AI125+AI136+AI147))</f>
        <v>735976.42050567607</v>
      </c>
      <c r="AJ171" s="91">
        <f>IF(AJ3='Inputs  Base0'!$D$290,'Inputs  Base0'!I290+'Inputs  Base0'!$C$288*(AJ7+AJ18+AJ29+AJ40+AJ51+AJ62+AJ73+AJ81+AJ92+AJ103+AJ114+AJ125+AJ136+AJ147),'Inputs  Base0'!$C$288*(AJ7+AJ18+AJ29+AJ40+AJ51+AJ62+AJ73+AJ81+AJ92+AJ103+AJ114+AJ125+AJ136+AJ147))</f>
        <v>735976.42050567607</v>
      </c>
      <c r="AK171" s="91">
        <f>IF(AK3='Inputs  Base0'!$D$290,'Inputs  Base0'!J290+'Inputs  Base0'!$C$288*(AK7+AK18+AK29+AK40+AK51+AK62+AK73+AK81+AK92+AK103+AK114+AK125+AK136+AK147),'Inputs  Base0'!$C$288*(AK7+AK18+AK29+AK40+AK51+AK62+AK73+AK81+AK92+AK103+AK114+AK125+AK136+AK147))</f>
        <v>735976.42050567607</v>
      </c>
      <c r="AL171" s="91">
        <f>IF(AL3='Inputs  Base0'!$D$290,'Inputs  Base0'!K290+'Inputs  Base0'!$C$288*(AL7+AL18+AL29+AL40+AL51+AL62+AL73+AL81+AL92+AL103+AL114+AL125+AL136+AL147),'Inputs  Base0'!$C$288*(AL7+AL18+AL29+AL40+AL51+AL62+AL73+AL81+AL92+AL103+AL114+AL125+AL136+AL147))</f>
        <v>735976.42050567607</v>
      </c>
      <c r="AM171" s="91">
        <f>IF(AM3='Inputs  Base0'!$D$290,'Inputs  Base0'!L290+'Inputs  Base0'!$C$288*(AM7+AM18+AM29+AM40+AM51+AM62+AM73+AM81+AM92+AM103+AM114+AM125+AM136+AM147),'Inputs  Base0'!$C$288*(AM7+AM18+AM29+AM40+AM51+AM62+AM73+AM81+AM92+AM103+AM114+AM125+AM136+AM147))</f>
        <v>735976.42050567607</v>
      </c>
      <c r="AN171" s="91">
        <f>IF(AN3='Inputs  Base0'!$D$290,'Inputs  Base0'!M290+'Inputs  Base0'!$C$288*(AN7+AN18+AN29+AN40+AN51+AN62+AN73+AN81+AN92+AN103+AN114+AN125+AN136+AN147),'Inputs  Base0'!$C$288*(AN7+AN18+AN29+AN40+AN51+AN62+AN73+AN81+AN92+AN103+AN114+AN125+AN136+AN147))</f>
        <v>735976.42050567607</v>
      </c>
      <c r="AO171" s="91">
        <f>IF(AO3='Inputs  Base0'!$D$290,'Inputs  Base0'!N290+'Inputs  Base0'!$C$288*(AO7+AO18+AO29+AO40+AO51+AO62+AO73+AO81+AO92+AO103+AO114+AO125+AO136+AO147),'Inputs  Base0'!$C$288*(AO7+AO18+AO29+AO40+AO51+AO62+AO73+AO81+AO92+AO103+AO114+AO125+AO136+AO147))</f>
        <v>613313.68375473027</v>
      </c>
      <c r="AP171" s="91">
        <f>IF(AP3='Inputs  Base0'!$D$290,'Inputs  Base0'!O290+'Inputs  Base0'!$C$288*(AP7+AP18+AP29+AP40+AP51+AP62+AP73+AP81+AP92+AP103+AP114+AP125+AP136+AP147),'Inputs  Base0'!$C$288*(AP7+AP18+AP29+AP40+AP51+AP62+AP73+AP81+AP92+AP103+AP114+AP125+AP136+AP147))</f>
        <v>613313.68375473027</v>
      </c>
      <c r="AQ171" s="91">
        <f>IF(AQ3='Inputs  Base0'!$D$290,'Inputs  Base0'!P290+'Inputs  Base0'!$C$288*(AQ7+AQ18+AQ29+AQ40+AQ51+AQ62+AQ73+AQ81+AQ92+AQ103+AQ114+AQ125+AQ136+AQ147),'Inputs  Base0'!$C$288*(AQ7+AQ18+AQ29+AQ40+AQ51+AQ62+AQ73+AQ81+AQ92+AQ103+AQ114+AQ125+AQ136+AQ147))</f>
        <v>613313.68375473027</v>
      </c>
      <c r="AR171" s="91">
        <f>IF(AR3='Inputs  Base0'!$D$290,'Inputs  Base0'!Q290+'Inputs  Base0'!$C$288*(AR7+AR18+AR29+AR40+AR51+AR62+AR73+AR81+AR92+AR103+AR114+AR125+AR136+AR147),'Inputs  Base0'!$C$288*(AR7+AR18+AR29+AR40+AR51+AR62+AR73+AR81+AR92+AR103+AR114+AR125+AR136+AR147))</f>
        <v>613313.68375473027</v>
      </c>
      <c r="AS171" s="91">
        <f>IF(AS3='Inputs  Base0'!$D$290,'Inputs  Base0'!R290+'Inputs  Base0'!$C$288*(AS7+AS18+AS29+AS40+AS51+AS62+AS73+AS81+AS92+AS103+AS114+AS125+AS136+AS147),'Inputs  Base0'!$C$288*(AS7+AS18+AS29+AS40+AS51+AS62+AS73+AS81+AS92+AS103+AS114+AS125+AS136+AS147))</f>
        <v>613313.68375473027</v>
      </c>
      <c r="AT171" s="91">
        <f>IF(AT3='Inputs  Base0'!$D$290,'Inputs  Base0'!S290+'Inputs  Base0'!$C$288*(AT7+AT18+AT29+AT40+AT51+AT62+AT73+AT81+AT92+AT103+AT114+AT125+AT136+AT147),'Inputs  Base0'!$C$288*(AT7+AT18+AT29+AT40+AT51+AT62+AT73+AT81+AT92+AT103+AT114+AT125+AT136+AT147))</f>
        <v>613313.68375473027</v>
      </c>
      <c r="AU171" s="91">
        <f>IF(AU3='Inputs  Base0'!$D$290,'Inputs  Base0'!T290+'Inputs  Base0'!$C$288*(AU7+AU18+AU29+AU40+AU51+AU62+AU73+AU81+AU92+AU103+AU114+AU125+AU136+AU147),'Inputs  Base0'!$C$288*(AU7+AU18+AU29+AU40+AU51+AU62+AU73+AU81+AU92+AU103+AU114+AU125+AU136+AU147))</f>
        <v>735976.42050567607</v>
      </c>
      <c r="AV171" s="91">
        <f>IF(AV3='Inputs  Base0'!$D$290,'Inputs  Base0'!U290+'Inputs  Base0'!$C$288*(AV7+AV18+AV29+AV40+AV51+AV62+AV73+AV81+AV92+AV103+AV114+AV125+AV136+AV147),'Inputs  Base0'!$C$288*(AV7+AV18+AV29+AV40+AV51+AV62+AV73+AV81+AV92+AV103+AV114+AV125+AV136+AV147))</f>
        <v>735976.42050567607</v>
      </c>
      <c r="AW171" s="91">
        <f>IF(AW3='Inputs  Base0'!$D$290,'Inputs  Base0'!V290+'Inputs  Base0'!$C$288*(AW7+AW18+AW29+AW40+AW51+AW62+AW73+AW81+AW92+AW103+AW114+AW125+AW136+AW147),'Inputs  Base0'!$C$288*(AW7+AW18+AW29+AW40+AW51+AW62+AW73+AW81+AW92+AW103+AW114+AW125+AW136+AW147))</f>
        <v>754375.83101831807</v>
      </c>
      <c r="AX171" s="91">
        <f>IF(AX3='Inputs  Base0'!$D$290,'Inputs  Base0'!W290+'Inputs  Base0'!$C$288*(AX7+AX18+AX29+AX40+AX51+AX62+AX73+AX81+AX92+AX103+AX114+AX125+AX136+AX147),'Inputs  Base0'!$C$288*(AX7+AX18+AX29+AX40+AX51+AX62+AX73+AX81+AX92+AX103+AX114+AX125+AX136+AX147))</f>
        <v>754375.83101831807</v>
      </c>
      <c r="AY171" s="91">
        <f>IF(AY3='Inputs  Base0'!$D$290,'Inputs  Base0'!X290+'Inputs  Base0'!$C$288*(AY7+AY18+AY29+AY40+AY51+AY62+AY73+AY81+AY92+AY103+AY114+AY125+AY136+AY147),'Inputs  Base0'!$C$288*(AY7+AY18+AY29+AY40+AY51+AY62+AY73+AY81+AY92+AY103+AY114+AY125+AY136+AY147))</f>
        <v>754375.83101831807</v>
      </c>
      <c r="AZ171" s="91">
        <f>IF(AZ3='Inputs  Base0'!$D$290,'Inputs  Base0'!Y290+'Inputs  Base0'!$C$288*(AZ7+AZ18+AZ29+AZ40+AZ51+AZ62+AZ73+AZ81+AZ92+AZ103+AZ114+AZ125+AZ136+AZ147),'Inputs  Base0'!$C$288*(AZ7+AZ18+AZ29+AZ40+AZ51+AZ62+AZ73+AZ81+AZ92+AZ103+AZ114+AZ125+AZ136+AZ147))</f>
        <v>754375.83101831807</v>
      </c>
      <c r="BA171" s="91">
        <f>IF(BA3='Inputs  Base0'!$D$290,'Inputs  Base0'!Z290+'Inputs  Base0'!$C$288*(BA7+BA18+BA29+BA40+BA51+BA62+BA73+BA81+BA92+BA103+BA114+BA125+BA136+BA147),'Inputs  Base0'!$C$288*(BA7+BA18+BA29+BA40+BA51+BA62+BA73+BA81+BA92+BA103+BA114+BA125+BA136+BA147))</f>
        <v>754375.83101831807</v>
      </c>
      <c r="BB171" s="91">
        <f>IF(BB3='Inputs  Base0'!$D$290,'Inputs  Base0'!AA290+'Inputs  Base0'!$C$288*(BB7+BB18+BB29+BB40+BB51+BB62+BB73+BB81+BB92+BB103+BB114+BB125+BB136+BB147),'Inputs  Base0'!$C$288*(BB7+BB18+BB29+BB40+BB51+BB62+BB73+BB81+BB92+BB103+BB114+BB125+BB136+BB147))</f>
        <v>754375.83101831807</v>
      </c>
      <c r="BC171" s="91">
        <f>IF(BC3='Inputs  Base0'!$D$290,'Inputs  Base0'!AB290+'Inputs  Base0'!$C$288*(BC7+BC18+BC29+BC40+BC51+BC62+BC73+BC81+BC92+BC103+BC114+BC125+BC136+BC147),'Inputs  Base0'!$C$288*(BC7+BC18+BC29+BC40+BC51+BC62+BC73+BC81+BC92+BC103+BC114+BC125+BC136+BC147))</f>
        <v>754375.83101831807</v>
      </c>
      <c r="BD171" s="91">
        <f>IF(BD3='Inputs  Base0'!$D$290,'Inputs  Base0'!AC290+'Inputs  Base0'!$C$288*(BD7+BD18+BD29+BD40+BD51+BD62+BD73+BD81+BD92+BD103+BD114+BD125+BD136+BD147),'Inputs  Base0'!$C$288*(BD7+BD18+BD29+BD40+BD51+BD62+BD73+BD81+BD92+BD103+BD114+BD125+BD136+BD147))</f>
        <v>754375.83101831807</v>
      </c>
      <c r="BE171" s="91">
        <f>IF(BE3='Inputs  Base0'!$D$290,'Inputs  Base0'!AD290+'Inputs  Base0'!$C$288*(BE7+BE18+BE29+BE40+BE51+BE62+BE73+BE81+BE92+BE103+BE114+BE125+BE136+BE147),'Inputs  Base0'!$C$288*(BE7+BE18+BE29+BE40+BE51+BE62+BE73+BE81+BE92+BE103+BE114+BE125+BE136+BE147))</f>
        <v>754375.83101831807</v>
      </c>
      <c r="BF171" s="91">
        <f>IF(BF3='Inputs  Base0'!$D$290,'Inputs  Base0'!AE290+'Inputs  Base0'!$C$288*(BF7+BF18+BF29+BF40+BF51+BF62+BF73+BF81+BF92+BF103+BF114+BF125+BF136+BF147),'Inputs  Base0'!$C$288*(BF7+BF18+BF29+BF40+BF51+BF62+BF73+BF81+BF92+BF103+BF114+BF125+BF136+BF147))</f>
        <v>754375.83101831807</v>
      </c>
      <c r="BG171" s="91">
        <f>IF(BG3='Inputs  Base0'!$D$290,'Inputs  Base0'!AF290+'Inputs  Base0'!$C$288*(BG7+BG18+BG29+BG40+BG51+BG62+BG73+BG81+BG92+BG103+BG114+BG125+BG136+BG147),'Inputs  Base0'!$C$288*(BG7+BG18+BG29+BG40+BG51+BG62+BG73+BG81+BG92+BG103+BG114+BG125+BG136+BG147))</f>
        <v>628646.52584859845</v>
      </c>
      <c r="BH171" s="91">
        <f>IF(BH3='Inputs  Base0'!$D$290,'Inputs  Base0'!AG290+'Inputs  Base0'!$C$288*(BH7+BH18+BH29+BH40+BH51+BH62+BH73+BH81+BH92+BH103+BH114+BH125+BH136+BH147),'Inputs  Base0'!$C$288*(BH7+BH18+BH29+BH40+BH51+BH62+BH73+BH81+BH92+BH103+BH114+BH125+BH136+BH147))</f>
        <v>628646.52584859845</v>
      </c>
      <c r="BI171" s="91">
        <f>IF(BI3='Inputs  Base0'!$D$290,'Inputs  Base0'!AH290+'Inputs  Base0'!$C$288*(BI7+BI18+BI29+BI40+BI51+BI62+BI73+BI81+BI92+BI103+BI114+BI125+BI136+BI147),'Inputs  Base0'!$C$288*(BI7+BI18+BI29+BI40+BI51+BI62+BI73+BI81+BI92+BI103+BI114+BI125+BI136+BI147))</f>
        <v>628646.52584859845</v>
      </c>
      <c r="BJ171" s="91">
        <f>IF(BJ3='Inputs  Base0'!$D$290,'Inputs  Base0'!AI290+'Inputs  Base0'!$C$288*(BJ7+BJ18+BJ29+BJ40+BJ51+BJ62+BJ73+BJ81+BJ92+BJ103+BJ114+BJ125+BJ136+BJ147),'Inputs  Base0'!$C$288*(BJ7+BJ18+BJ29+BJ40+BJ51+BJ62+BJ73+BJ81+BJ92+BJ103+BJ114+BJ125+BJ136+BJ147))</f>
        <v>628646.52584859845</v>
      </c>
      <c r="BK171" s="91">
        <f>IF(BK3='Inputs  Base0'!$D$290,'Inputs  Base0'!AJ290+'Inputs  Base0'!$C$288*(BK7+BK18+BK29+BK40+BK51+BK62+BK73+BK81+BK92+BK103+BK114+BK125+BK136+BK147),'Inputs  Base0'!$C$288*(BK7+BK18+BK29+BK40+BK51+BK62+BK73+BK81+BK92+BK103+BK114+BK125+BK136+BK147))</f>
        <v>628646.52584859845</v>
      </c>
      <c r="BL171" s="91">
        <f>IF(BL3='Inputs  Base0'!$D$290,'Inputs  Base0'!AK290+'Inputs  Base0'!$C$288*(BL7+BL18+BL29+BL40+BL51+BL62+BL73+BL81+BL92+BL103+BL114+BL125+BL136+BL147),'Inputs  Base0'!$C$288*(BL7+BL18+BL29+BL40+BL51+BL62+BL73+BL81+BL92+BL103+BL114+BL125+BL136+BL147))</f>
        <v>628646.52584859845</v>
      </c>
      <c r="BM171" s="91">
        <f>IF(BM3='Inputs  Base0'!$D$290,'Inputs  Base0'!AL290+'Inputs  Base0'!$C$288*(BM7+BM18+BM29+BM40+BM51+BM62+BM73+BM81+BM92+BM103+BM114+BM125+BM136+BM147),'Inputs  Base0'!$C$288*(BM7+BM18+BM29+BM40+BM51+BM62+BM73+BM81+BM92+BM103+BM114+BM125+BM136+BM147))</f>
        <v>0</v>
      </c>
      <c r="BN171" s="91">
        <f>IF(BN3='Inputs  Base0'!$D$290,'Inputs  Base0'!AM290+'Inputs  Base0'!$C$288*(BN7+BN18+BN29+BN40+BN51+BN62+BN73+BN81+BN92+BN103+BN114+BN125+BN136+BN147),'Inputs  Base0'!$C$288*(BN7+BN18+BN29+BN40+BN51+BN62+BN73+BN81+BN92+BN103+BN114+BN125+BN136+BN147))</f>
        <v>0</v>
      </c>
      <c r="BO171" s="91">
        <f>IF(BO3='Inputs  Base0'!$D$290,'Inputs  Base0'!AN290+'Inputs  Base0'!$C$288*(BO7+BO18+BO29+BO40+BO51+BO62+BO73+BO81+BO92+BO103+BO114+BO125+BO136+BO147),'Inputs  Base0'!$C$288*(BO7+BO18+BO29+BO40+BO51+BO62+BO73+BO81+BO92+BO103+BO114+BO125+BO136+BO147))</f>
        <v>0</v>
      </c>
      <c r="BP171" s="91">
        <f>IF(BP3='Inputs  Base0'!$D$290,'Inputs  Base0'!AO290+'Inputs  Base0'!$C$288*(BP7+BP18+BP29+BP40+BP51+BP62+BP73+BP81+BP92+BP103+BP114+BP125+BP136+BP147),'Inputs  Base0'!$C$288*(BP7+BP18+BP29+BP40+BP51+BP62+BP73+BP81+BP92+BP103+BP114+BP125+BP136+BP147))</f>
        <v>0</v>
      </c>
      <c r="BQ171" s="91">
        <f>IF(BQ3='Inputs  Base0'!$D$290,'Inputs  Base0'!AP290+'Inputs  Base0'!$C$288*(BQ7+BQ18+BQ29+BQ40+BQ51+BQ62+BQ73+BQ81+BQ92+BQ103+BQ114+BQ125+BQ136+BQ147),'Inputs  Base0'!$C$288*(BQ7+BQ18+BQ29+BQ40+BQ51+BQ62+BQ73+BQ81+BQ92+BQ103+BQ114+BQ125+BQ136+BQ147))</f>
        <v>0</v>
      </c>
      <c r="BR171" s="91">
        <f>IF(BR3='Inputs  Base0'!$D$290,'Inputs  Base0'!AQ290+'Inputs  Base0'!$C$288*(BR7+BR18+BR29+BR40+BR51+BR62+BR73+BR81+BR92+BR103+BR114+BR125+BR136+BR147),'Inputs  Base0'!$C$288*(BR7+BR18+BR29+BR40+BR51+BR62+BR73+BR81+BR92+BR103+BR114+BR125+BR136+BR147))</f>
        <v>0</v>
      </c>
      <c r="BS171" s="91">
        <f>IF(BS3='Inputs  Base0'!$D$290,'Inputs  Base0'!AR290+'Inputs  Base0'!$C$288*(BS7+BS18+BS29+BS40+BS51+BS62+BS73+BS81+BS92+BS103+BS114+BS125+BS136+BS147),'Inputs  Base0'!$C$288*(BS7+BS18+BS29+BS40+BS51+BS62+BS73+BS81+BS92+BS103+BS114+BS125+BS136+BS147))</f>
        <v>0</v>
      </c>
      <c r="BT171" s="91">
        <f>IF(BT3='Inputs  Base0'!$D$290,'Inputs  Base0'!AS290+'Inputs  Base0'!$C$288*(BT7+BT18+BT29+BT40+BT51+BT62+BT73+BT81+BT92+BT103+BT114+BT125+BT136+BT147),'Inputs  Base0'!$C$288*(BT7+BT18+BT29+BT40+BT51+BT62+BT73+BT81+BT92+BT103+BT114+BT125+BT136+BT147))</f>
        <v>0</v>
      </c>
      <c r="BU171" s="91">
        <f>IF(BU3='Inputs  Base0'!$D$290,'Inputs  Base0'!AT290+'Inputs  Base0'!$C$288*(BU7+BU18+BU29+BU40+BU51+BU62+BU73+BU81+BU92+BU103+BU114+BU125+BU136+BU147),'Inputs  Base0'!$C$288*(BU7+BU18+BU29+BU40+BU51+BU62+BU73+BU81+BU92+BU103+BU114+BU125+BU136+BU147))</f>
        <v>0</v>
      </c>
      <c r="BV171" s="91">
        <f>IF(BV3='Inputs  Base0'!$D$290,'Inputs  Base0'!AU290+'Inputs  Base0'!$C$288*(BV7+BV18+BV29+BV40+BV51+BV62+BV73+BV81+BV92+BV103+BV114+BV125+BV136+BV147),'Inputs  Base0'!$C$288*(BV7+BV18+BV29+BV40+BV51+BV62+BV73+BV81+BV92+BV103+BV114+BV125+BV136+BV147))</f>
        <v>0</v>
      </c>
      <c r="BW171" s="91">
        <f>IF(BW3='Inputs  Base0'!$D$290,'Inputs  Base0'!AV290+'Inputs  Base0'!$C$288*(BW7+BW18+BW29+BW40+BW51+BW62+BW73+BW81+BW92+BW103+BW114+BW125+BW136+BW147),'Inputs  Base0'!$C$288*(BW7+BW18+BW29+BW40+BW51+BW62+BW73+BW81+BW92+BW103+BW114+BW125+BW136+BW147))</f>
        <v>0</v>
      </c>
      <c r="BX171" s="91">
        <f>IF(BX3='Inputs  Base0'!$D$290,'Inputs  Base0'!AW290+'Inputs  Base0'!$C$288*(BX7+BX18+BX29+BX40+BX51+BX62+BX73+BX81+BX92+BX103+BX114+BX125+BX136+BX147),'Inputs  Base0'!$C$288*(BX7+BX18+BX29+BX40+BX51+BX62+BX73+BX81+BX92+BX103+BX114+BX125+BX136+BX147))</f>
        <v>0</v>
      </c>
      <c r="BY171" s="91">
        <f>IF(BY3='Inputs  Base0'!$D$290,'Inputs  Base0'!AX290+'Inputs  Base0'!$C$288*(BY7+BY18+BY29+BY40+BY51+BY62+BY73+BY81+BY92+BY103+BY114+BY125+BY136+BY147),'Inputs  Base0'!$C$288*(BY7+BY18+BY29+BY40+BY51+BY62+BY73+BY81+BY92+BY103+BY114+BY125+BY136+BY147))</f>
        <v>0</v>
      </c>
      <c r="BZ171" s="91">
        <f>IF(BZ3='Inputs  Base0'!$D$290,'Inputs  Base0'!AY290+'Inputs  Base0'!$C$288*(BZ7+BZ18+BZ29+BZ40+BZ51+BZ62+BZ73+BZ81+BZ92+BZ103+BZ114+BZ125+BZ136+BZ147),'Inputs  Base0'!$C$288*(BZ7+BZ18+BZ29+BZ40+BZ51+BZ62+BZ73+BZ81+BZ92+BZ103+BZ114+BZ125+BZ136+BZ147))</f>
        <v>0</v>
      </c>
      <c r="CA171" s="91">
        <f>IF(CA3='Inputs  Base0'!$D$290,'Inputs  Base0'!AZ290+'Inputs  Base0'!$C$288*(CA7+CA18+CA29+CA40+CA51+CA62+CA73+CA81+CA92+CA103+CA114+CA125+CA136+CA147),'Inputs  Base0'!$C$288*(CA7+CA18+CA29+CA40+CA51+CA62+CA73+CA81+CA92+CA103+CA114+CA125+CA136+CA147))</f>
        <v>0</v>
      </c>
      <c r="CB171" s="91">
        <f>IF(CB3='Inputs  Base0'!$D$290,'Inputs  Base0'!BA290+'Inputs  Base0'!$C$288*(CB7+CB18+CB29+CB40+CB51+CB62+CB73+CB81+CB92+CB103+CB114+CB125+CB136+CB147),'Inputs  Base0'!$C$288*(CB7+CB18+CB29+CB40+CB51+CB62+CB73+CB81+CB92+CB103+CB114+CB125+CB136+CB147))</f>
        <v>0</v>
      </c>
      <c r="CC171" s="91">
        <f>IF(CC3='Inputs  Base0'!$D$290,'Inputs  Base0'!BB290+'Inputs  Base0'!$C$288*(CC7+CC18+CC29+CC40+CC51+CC62+CC73+CC81+CC92+CC103+CC114+CC125+CC136+CC147),'Inputs  Base0'!$C$288*(CC7+CC18+CC29+CC40+CC51+CC62+CC73+CC81+CC92+CC103+CC114+CC125+CC136+CC147))</f>
        <v>0</v>
      </c>
      <c r="CD171" s="91">
        <f>IF(CD3='Inputs  Base0'!$D$290,'Inputs  Base0'!BC290+'Inputs  Base0'!$C$288*(CD7+CD18+CD29+CD40+CD51+CD62+CD73+CD81+CD92+CD103+CD114+CD125+CD136+CD147),'Inputs  Base0'!$C$288*(CD7+CD18+CD29+CD40+CD51+CD62+CD73+CD81+CD92+CD103+CD114+CD125+CD136+CD147))</f>
        <v>0</v>
      </c>
      <c r="CE171" s="91">
        <f>IF(CE3='Inputs  Base0'!$D$290,'Inputs  Base0'!BD290+'Inputs  Base0'!$C$288*(CE7+CE18+CE29+CE40+CE51+CE62+CE73+CE81+CE92+CE103+CE114+CE125+CE136+CE147),'Inputs  Base0'!$C$288*(CE7+CE18+CE29+CE40+CE51+CE62+CE73+CE81+CE92+CE103+CE114+CE125+CE136+CE147))</f>
        <v>0</v>
      </c>
      <c r="CF171" s="91">
        <f>IF(CF3='Inputs  Base0'!$D$290,'Inputs  Base0'!BE290+'Inputs  Base0'!$C$288*(CF7+CF18+CF29+CF40+CF51+CF62+CF73+CF81+CF92+CF103+CF114+CF125+CF136+CF147),'Inputs  Base0'!$C$288*(CF7+CF18+CF29+CF40+CF51+CF62+CF73+CF81+CF92+CF103+CF114+CF125+CF136+CF147))</f>
        <v>0</v>
      </c>
      <c r="CG171" s="91">
        <f>IF(CG3='Inputs  Base0'!$D$290,'Inputs  Base0'!BF290+'Inputs  Base0'!$C$288*(CG7+CG18+CG29+CG40+CG51+CG62+CG73+CG81+CG92+CG103+CG114+CG125+CG136+CG147),'Inputs  Base0'!$C$288*(CG7+CG18+CG29+CG40+CG51+CG62+CG73+CG81+CG92+CG103+CG114+CG125+CG136+CG147))</f>
        <v>0</v>
      </c>
      <c r="CH171" s="91">
        <f>IF(CH3='Inputs  Base0'!$D$290,'Inputs  Base0'!BG290+'Inputs  Base0'!$C$288*(CH7+CH18+CH29+CH40+CH51+CH62+CH73+CH81+CH92+CH103+CH114+CH125+CH136+CH147),'Inputs  Base0'!$C$288*(CH7+CH18+CH29+CH40+CH51+CH62+CH73+CH81+CH92+CH103+CH114+CH125+CH136+CH147))</f>
        <v>0</v>
      </c>
      <c r="CI171" s="91">
        <f>IF(CI3='Inputs  Base0'!$D$290,'Inputs  Base0'!BH290+'Inputs  Base0'!$C$288*(CI7+CI18+CI29+CI40+CI51+CI62+CI73+CI81+CI92+CI103+CI114+CI125+CI136+CI147),'Inputs  Base0'!$C$288*(CI7+CI18+CI29+CI40+CI51+CI62+CI73+CI81+CI92+CI103+CI114+CI125+CI136+CI147))</f>
        <v>0</v>
      </c>
      <c r="CJ171" s="91">
        <f>IF(CJ3='Inputs  Base0'!$D$290,'Inputs  Base0'!BI290+'Inputs  Base0'!$C$288*(CJ7+CJ18+CJ29+CJ40+CJ51+CJ62+CJ73+CJ81+CJ92+CJ103+CJ114+CJ125+CJ136+CJ147),'Inputs  Base0'!$C$288*(CJ7+CJ18+CJ29+CJ40+CJ51+CJ62+CJ73+CJ81+CJ92+CJ103+CJ114+CJ125+CJ136+CJ147))</f>
        <v>0</v>
      </c>
      <c r="CK171" s="91">
        <f>IF(CK3='Inputs  Base0'!$D$290,'Inputs  Base0'!BJ290+'Inputs  Base0'!$C$288*(CK7+CK18+CK29+CK40+CK51+CK62+CK73+CK81+CK92+CK103+CK114+CK125+CK136+CK147),'Inputs  Base0'!$C$288*(CK7+CK18+CK29+CK40+CK51+CK62+CK73+CK81+CK92+CK103+CK114+CK125+CK136+CK147))</f>
        <v>0</v>
      </c>
      <c r="CL171" s="91">
        <f>IF(CL3='Inputs  Base0'!$D$290,'Inputs  Base0'!BK290+'Inputs  Base0'!$C$288*(CL7+CL18+CL29+CL40+CL51+CL62+CL73+CL81+CL92+CL103+CL114+CL125+CL136+CL147),'Inputs  Base0'!$C$288*(CL7+CL18+CL29+CL40+CL51+CL62+CL73+CL81+CL92+CL103+CL114+CL125+CL136+CL147))</f>
        <v>0</v>
      </c>
      <c r="CM171" s="91">
        <f>IF(CM3='Inputs  Base0'!$D$290,'Inputs  Base0'!BL290+'Inputs  Base0'!$C$288*(CM7+CM18+CM29+CM40+CM51+CM62+CM73+CM81+CM92+CM103+CM114+CM125+CM136+CM147),'Inputs  Base0'!$C$288*(CM7+CM18+CM29+CM40+CM51+CM62+CM73+CM81+CM92+CM103+CM114+CM125+CM136+CM147))</f>
        <v>0</v>
      </c>
      <c r="CN171" s="91">
        <f>IF(CN3='Inputs  Base0'!$D$290,'Inputs  Base0'!BM290+'Inputs  Base0'!$C$288*(CN7+CN18+CN29+CN40+CN51+CN62+CN73+CN81+CN92+CN103+CN114+CN125+CN136+CN147),'Inputs  Base0'!$C$288*(CN7+CN18+CN29+CN40+CN51+CN62+CN73+CN81+CN92+CN103+CN114+CN125+CN136+CN147))</f>
        <v>0</v>
      </c>
      <c r="CO171" s="91">
        <f>IF(CO3='Inputs  Base0'!$D$290,'Inputs  Base0'!BN290+'Inputs  Base0'!$C$288*(CO7+CO18+CO29+CO40+CO51+CO62+CO73+CO81+CO92+CO103+CO114+CO125+CO136+CO147),'Inputs  Base0'!$C$288*(CO7+CO18+CO29+CO40+CO51+CO62+CO73+CO81+CO92+CO103+CO114+CO125+CO136+CO147))</f>
        <v>0</v>
      </c>
      <c r="CP171" s="91">
        <f>IF(CP3='Inputs  Base0'!$D$290,'Inputs  Base0'!BO290+'Inputs  Base0'!$C$288*(CP7+CP18+CP29+CP40+CP51+CP62+CP73+CP81+CP92+CP103+CP114+CP125+CP136+CP147),'Inputs  Base0'!$C$288*(CP7+CP18+CP29+CP40+CP51+CP62+CP73+CP81+CP92+CP103+CP114+CP125+CP136+CP147))</f>
        <v>0</v>
      </c>
      <c r="CQ171" s="91">
        <f>IF(CQ3='Inputs  Base0'!$D$290,'Inputs  Base0'!BP290+'Inputs  Base0'!$C$288*(CQ7+CQ18+CQ29+CQ40+CQ51+CQ62+CQ73+CQ81+CQ92+CQ103+CQ114+CQ125+CQ136+CQ147),'Inputs  Base0'!$C$288*(CQ7+CQ18+CQ29+CQ40+CQ51+CQ62+CQ73+CQ81+CQ92+CQ103+CQ114+CQ125+CQ136+CQ147))</f>
        <v>0</v>
      </c>
      <c r="CR171" s="91">
        <f>IF(CR3='Inputs  Base0'!$D$290,'Inputs  Base0'!BQ290+'Inputs  Base0'!$C$288*(CR7+CR18+CR29+CR40+CR51+CR62+CR73+CR81+CR92+CR103+CR114+CR125+CR136+CR147),'Inputs  Base0'!$C$288*(CR7+CR18+CR29+CR40+CR51+CR62+CR73+CR81+CR92+CR103+CR114+CR125+CR136+CR147))</f>
        <v>0</v>
      </c>
      <c r="CS171" s="91">
        <f>IF(CS3='Inputs  Base0'!$D$290,'Inputs  Base0'!BR290+'Inputs  Base0'!$C$288*(CS7+CS18+CS29+CS40+CS51+CS62+CS73+CS81+CS92+CS103+CS114+CS125+CS136+CS147),'Inputs  Base0'!$C$288*(CS7+CS18+CS29+CS40+CS51+CS62+CS73+CS81+CS92+CS103+CS114+CS125+CS136+CS147))</f>
        <v>0</v>
      </c>
      <c r="CT171" s="91">
        <f>IF(CT3='Inputs  Base0'!$D$290,'Inputs  Base0'!BS290+'Inputs  Base0'!$C$288*(CT7+CT18+CT29+CT40+CT51+CT62+CT73+CT81+CT92+CT103+CT114+CT125+CT136+CT147),'Inputs  Base0'!$C$288*(CT7+CT18+CT29+CT40+CT51+CT62+CT73+CT81+CT92+CT103+CT114+CT125+CT136+CT147))</f>
        <v>0</v>
      </c>
      <c r="CU171" s="91">
        <f>IF(CU3='Inputs  Base0'!$D$290,'Inputs  Base0'!BT290+'Inputs  Base0'!$C$288*(CU7+CU18+CU29+CU40+CU51+CU62+CU73+CU81+CU92+CU103+CU114+CU125+CU136+CU147),'Inputs  Base0'!$C$288*(CU7+CU18+CU29+CU40+CU51+CU62+CU73+CU81+CU92+CU103+CU114+CU125+CU136+CU147))</f>
        <v>0</v>
      </c>
      <c r="CV171" s="91">
        <f>IF(CV3='Inputs  Base0'!$D$290,'Inputs  Base0'!BU290+'Inputs  Base0'!$C$288*(CV7+CV18+CV29+CV40+CV51+CV62+CV73+CV81+CV92+CV103+CV114+CV125+CV136+CV147),'Inputs  Base0'!$C$288*(CV7+CV18+CV29+CV40+CV51+CV62+CV73+CV81+CV92+CV103+CV114+CV125+CV136+CV147))</f>
        <v>0</v>
      </c>
      <c r="CW171" s="91">
        <f>IF(CW3='Inputs  Base0'!$D$290,'Inputs  Base0'!BV290+'Inputs  Base0'!$C$288*(CW7+CW18+CW29+CW40+CW51+CW62+CW73+CW81+CW92+CW103+CW114+CW125+CW136+CW147),'Inputs  Base0'!$C$288*(CW7+CW18+CW29+CW40+CW51+CW62+CW73+CW81+CW92+CW103+CW114+CW125+CW136+CW147))</f>
        <v>0</v>
      </c>
      <c r="CX171" s="91">
        <f>IF(CX3='Inputs  Base0'!$D$290,'Inputs  Base0'!BW290+'Inputs  Base0'!$C$288*(CX7+CX18+CX29+CX40+CX51+CX62+CX73+CX81+CX92+CX103+CX114+CX125+CX136+CX147),'Inputs  Base0'!$C$288*(CX7+CX18+CX29+CX40+CX51+CX62+CX73+CX81+CX92+CX103+CX114+CX125+CX136+CX147))</f>
        <v>0</v>
      </c>
      <c r="CY171" s="91">
        <f>IF(CY3='Inputs  Base0'!$D$290,'Inputs  Base0'!BX290+'Inputs  Base0'!$C$288*(CY7+CY18+CY29+CY40+CY51+CY62+CY73+CY81+CY92+CY103+CY114+CY125+CY136+CY147),'Inputs  Base0'!$C$288*(CY7+CY18+CY29+CY40+CY51+CY62+CY73+CY81+CY92+CY103+CY114+CY125+CY136+CY147))</f>
        <v>0</v>
      </c>
      <c r="CZ171" s="91">
        <f>IF(CZ3='Inputs  Base0'!$D$290,'Inputs  Base0'!BY290+'Inputs  Base0'!$C$288*(CZ7+CZ18+CZ29+CZ40+CZ51+CZ62+CZ73+CZ81+CZ92+CZ103+CZ114+CZ125+CZ136+CZ147),'Inputs  Base0'!$C$288*(CZ7+CZ18+CZ29+CZ40+CZ51+CZ62+CZ73+CZ81+CZ92+CZ103+CZ114+CZ125+CZ136+CZ147))</f>
        <v>0</v>
      </c>
      <c r="DA171" s="91">
        <f>IF(DA3='Inputs  Base0'!$D$290,'Inputs  Base0'!BZ290+'Inputs  Base0'!$C$288*(DA7+DA18+DA29+DA40+DA51+DA62+DA73+DA81+DA92+DA103+DA114+DA125+DA136+DA147),'Inputs  Base0'!$C$288*(DA7+DA18+DA29+DA40+DA51+DA62+DA73+DA81+DA92+DA103+DA114+DA125+DA136+DA147))</f>
        <v>0</v>
      </c>
      <c r="DB171" s="91">
        <f>IF(DB3='Inputs  Base0'!$D$290,'Inputs  Base0'!CA290+'Inputs  Base0'!$C$288*(DB7+DB18+DB29+DB40+DB51+DB62+DB73+DB81+DB92+DB103+DB114+DB125+DB136+DB147),'Inputs  Base0'!$C$288*(DB7+DB18+DB29+DB40+DB51+DB62+DB73+DB81+DB92+DB103+DB114+DB125+DB136+DB147))</f>
        <v>0</v>
      </c>
      <c r="DC171" s="91">
        <f>IF(DC3='Inputs  Base0'!$D$290,'Inputs  Base0'!CB290+'Inputs  Base0'!$C$288*(DC7+DC18+DC29+DC40+DC51+DC62+DC73+DC81+DC92+DC103+DC114+DC125+DC136+DC147),'Inputs  Base0'!$C$288*(DC7+DC18+DC29+DC40+DC51+DC62+DC73+DC81+DC92+DC103+DC114+DC125+DC136+DC147))</f>
        <v>0</v>
      </c>
      <c r="DD171" s="91">
        <f>IF(DD3='Inputs  Base0'!$D$290,'Inputs  Base0'!CC290+'Inputs  Base0'!$C$288*(DD7+DD18+DD29+DD40+DD51+DD62+DD73+DD81+DD92+DD103+DD114+DD125+DD136+DD147),'Inputs  Base0'!$C$288*(DD7+DD18+DD29+DD40+DD51+DD62+DD73+DD81+DD92+DD103+DD114+DD125+DD136+DD147))</f>
        <v>0</v>
      </c>
      <c r="DE171" s="91">
        <f>IF(DE3='Inputs  Base0'!$D$290,'Inputs  Base0'!CD290+'Inputs  Base0'!$C$288*(DE7+DE18+DE29+DE40+DE51+DE62+DE73+DE81+DE92+DE103+DE114+DE125+DE136+DE147),'Inputs  Base0'!$C$288*(DE7+DE18+DE29+DE40+DE51+DE62+DE73+DE81+DE92+DE103+DE114+DE125+DE136+DE147))</f>
        <v>0</v>
      </c>
      <c r="DF171" s="91">
        <f>IF(DF3='Inputs  Base0'!$D$290,'Inputs  Base0'!CE290+'Inputs  Base0'!$C$288*(DF7+DF18+DF29+DF40+DF51+DF62+DF73+DF81+DF92+DF103+DF114+DF125+DF136+DF147),'Inputs  Base0'!$C$288*(DF7+DF18+DF29+DF40+DF51+DF62+DF73+DF81+DF92+DF103+DF114+DF125+DF136+DF147))</f>
        <v>0</v>
      </c>
      <c r="DG171" s="91">
        <f>IF(DG3='Inputs  Base0'!$D$290,'Inputs  Base0'!CF290+'Inputs  Base0'!$C$288*(DG7+DG18+DG29+DG40+DG51+DG62+DG73+DG81+DG92+DG103+DG114+DG125+DG136+DG147),'Inputs  Base0'!$C$288*(DG7+DG18+DG29+DG40+DG51+DG62+DG73+DG81+DG92+DG103+DG114+DG125+DG136+DG147))</f>
        <v>0</v>
      </c>
      <c r="DH171" s="91">
        <f>IF(DH3='Inputs  Base0'!$D$290,'Inputs  Base0'!CG290+'Inputs  Base0'!$C$288*(DH7+DH18+DH29+DH40+DH51+DH62+DH73+DH81+DH92+DH103+DH114+DH125+DH136+DH147),'Inputs  Base0'!$C$288*(DH7+DH18+DH29+DH40+DH51+DH62+DH73+DH81+DH92+DH103+DH114+DH125+DH136+DH147))</f>
        <v>0</v>
      </c>
      <c r="DI171" s="91">
        <f>IF(DI3='Inputs  Base0'!$D$290,'Inputs  Base0'!CH290+'Inputs  Base0'!$C$288*(DI7+DI18+DI29+DI40+DI51+DI62+DI73+DI81+DI92+DI103+DI114+DI125+DI136+DI147),'Inputs  Base0'!$C$288*(DI7+DI18+DI29+DI40+DI51+DI62+DI73+DI81+DI92+DI103+DI114+DI125+DI136+DI147))</f>
        <v>0</v>
      </c>
      <c r="DJ171" s="91">
        <f>IF(DJ3='Inputs  Base0'!$D$290,'Inputs  Base0'!CI290+'Inputs  Base0'!$C$288*(DJ7+DJ18+DJ29+DJ40+DJ51+DJ62+DJ73+DJ81+DJ92+DJ103+DJ114+DJ125+DJ136+DJ147),'Inputs  Base0'!$C$288*(DJ7+DJ18+DJ29+DJ40+DJ51+DJ62+DJ73+DJ81+DJ92+DJ103+DJ114+DJ125+DJ136+DJ147))</f>
        <v>0</v>
      </c>
      <c r="DK171" s="91">
        <f>IF(DK3='Inputs  Base0'!$D$290,'Inputs  Base0'!CJ290+'Inputs  Base0'!$C$288*(DK7+DK18+DK29+DK40+DK51+DK62+DK73+DK81+DK92+DK103+DK114+DK125+DK136+DK147),'Inputs  Base0'!$C$288*(DK7+DK18+DK29+DK40+DK51+DK62+DK73+DK81+DK92+DK103+DK114+DK125+DK136+DK147))</f>
        <v>0</v>
      </c>
      <c r="DL171" s="91">
        <f>IF(DL3='Inputs  Base0'!$D$290,'Inputs  Base0'!CK290+'Inputs  Base0'!$C$288*(DL7+DL18+DL29+DL40+DL51+DL62+DL73+DL81+DL92+DL103+DL114+DL125+DL136+DL147),'Inputs  Base0'!$C$288*(DL7+DL18+DL29+DL40+DL51+DL62+DL73+DL81+DL92+DL103+DL114+DL125+DL136+DL147))</f>
        <v>0</v>
      </c>
      <c r="DM171" s="91">
        <f>IF(DM3='Inputs  Base0'!$D$290,'Inputs  Base0'!CL290+'Inputs  Base0'!$C$288*(DM7+DM18+DM29+DM40+DM51+DM62+DM73+DM81+DM92+DM103+DM114+DM125+DM136+DM147),'Inputs  Base0'!$C$288*(DM7+DM18+DM29+DM40+DM51+DM62+DM73+DM81+DM92+DM103+DM114+DM125+DM136+DM147))</f>
        <v>0</v>
      </c>
      <c r="DN171" s="91">
        <f>IF(DN3='Inputs  Base0'!$D$290,'Inputs  Base0'!CM290+'Inputs  Base0'!$C$288*(DN7+DN18+DN29+DN40+DN51+DN62+DN73+DN81+DN92+DN103+DN114+DN125+DN136+DN147),'Inputs  Base0'!$C$288*(DN7+DN18+DN29+DN40+DN51+DN62+DN73+DN81+DN92+DN103+DN114+DN125+DN136+DN147))</f>
        <v>0</v>
      </c>
      <c r="DO171" s="91">
        <f>IF(DO3='Inputs  Base0'!$D$290,'Inputs  Base0'!CN290+'Inputs  Base0'!$C$288*(DO7+DO18+DO29+DO40+DO51+DO62+DO73+DO81+DO92+DO103+DO114+DO125+DO136+DO147),'Inputs  Base0'!$C$288*(DO7+DO18+DO29+DO40+DO51+DO62+DO73+DO81+DO92+DO103+DO114+DO125+DO136+DO147))</f>
        <v>0</v>
      </c>
      <c r="DP171" s="91">
        <f>IF(DP3='Inputs  Base0'!$D$290,'Inputs  Base0'!CO290+'Inputs  Base0'!$C$288*(DP7+DP18+DP29+DP40+DP51+DP62+DP73+DP81+DP92+DP103+DP114+DP125+DP136+DP147),'Inputs  Base0'!$C$288*(DP7+DP18+DP29+DP40+DP51+DP62+DP73+DP81+DP92+DP103+DP114+DP125+DP136+DP147))</f>
        <v>0</v>
      </c>
    </row>
    <row r="172" spans="2:120" s="2" customFormat="1" ht="10.5" hidden="1" outlineLevel="1">
      <c r="B172" s="2" t="str">
        <f>+'Inputs  Base0'!B289</f>
        <v>G. TÉCNICA</v>
      </c>
      <c r="C172" s="90">
        <f>SUM(AC172:DZ172)</f>
        <v>8386600.0500000082</v>
      </c>
      <c r="D172" s="121"/>
      <c r="E172" s="121"/>
      <c r="F172" s="121"/>
      <c r="G172" s="121"/>
      <c r="H172" s="121"/>
      <c r="I172" s="121"/>
      <c r="J172" s="121"/>
      <c r="K172" s="121"/>
      <c r="L172" s="121"/>
      <c r="M172" s="121"/>
      <c r="N172" s="121"/>
      <c r="O172" s="121"/>
      <c r="P172" s="121"/>
      <c r="Q172" s="121"/>
      <c r="R172" s="121"/>
      <c r="S172" s="121"/>
      <c r="T172" s="121"/>
      <c r="U172" s="121"/>
      <c r="V172" s="121"/>
      <c r="W172" s="121"/>
      <c r="X172" s="121"/>
      <c r="Y172" s="121"/>
      <c r="Z172" s="121"/>
      <c r="AA172" s="121"/>
      <c r="AB172" s="121"/>
      <c r="AC172" s="91">
        <f>'Inputs  Base0'!$C$289*(AC159+AC163+AC165+AC167)</f>
        <v>195687.33450000008</v>
      </c>
      <c r="AD172" s="91">
        <f>'Inputs  Base0'!$C$289*(AD159+AD163+AD165+AD167)</f>
        <v>195687.33450000008</v>
      </c>
      <c r="AE172" s="91">
        <f>'Inputs  Base0'!$C$289*(AE159+AE163+AE165+AE167)</f>
        <v>195687.33450000008</v>
      </c>
      <c r="AF172" s="91">
        <f>'Inputs  Base0'!$C$289*(AF159+AF163+AF165+AF167)</f>
        <v>195687.33450000008</v>
      </c>
      <c r="AG172" s="91">
        <f>'Inputs  Base0'!$C$289*(AG159+AG163+AG165+AG167)</f>
        <v>195687.33450000008</v>
      </c>
      <c r="AH172" s="91">
        <f>'Inputs  Base0'!$C$289*(AH159+AH163+AH165+AH167)</f>
        <v>195687.33450000008</v>
      </c>
      <c r="AI172" s="91">
        <f>'Inputs  Base0'!$C$289*(AI159+AI163+AI165+AI167)</f>
        <v>209665.00125000009</v>
      </c>
      <c r="AJ172" s="91">
        <f>'Inputs  Base0'!$C$289*(AJ159+AJ163+AJ165+AJ167)</f>
        <v>209665.00125000009</v>
      </c>
      <c r="AK172" s="91">
        <f>'Inputs  Base0'!$C$289*(AK159+AK163+AK165+AK167)</f>
        <v>209665.00125000009</v>
      </c>
      <c r="AL172" s="91">
        <f>'Inputs  Base0'!$C$289*(AL159+AL163+AL165+AL167)</f>
        <v>209665.00125000009</v>
      </c>
      <c r="AM172" s="91">
        <f>'Inputs  Base0'!$C$289*(AM159+AM163+AM165+AM167)</f>
        <v>209665.00125000009</v>
      </c>
      <c r="AN172" s="91">
        <f>'Inputs  Base0'!$C$289*(AN159+AN163+AN165+AN167)</f>
        <v>209665.00125000009</v>
      </c>
      <c r="AO172" s="91">
        <f>'Inputs  Base0'!$C$289*(AO159+AO163+AO165+AO167)</f>
        <v>251598.00150000013</v>
      </c>
      <c r="AP172" s="91">
        <f>'Inputs  Base0'!$C$289*(AP159+AP163+AP165+AP167)</f>
        <v>251598.00150000013</v>
      </c>
      <c r="AQ172" s="91">
        <f>'Inputs  Base0'!$C$289*(AQ159+AQ163+AQ165+AQ167)</f>
        <v>251598.00150000013</v>
      </c>
      <c r="AR172" s="91">
        <f>'Inputs  Base0'!$C$289*(AR159+AR163+AR165+AR167)</f>
        <v>251598.00150000013</v>
      </c>
      <c r="AS172" s="91">
        <f>'Inputs  Base0'!$C$289*(AS159+AS163+AS165+AS167)</f>
        <v>251598.00150000013</v>
      </c>
      <c r="AT172" s="91">
        <f>'Inputs  Base0'!$C$289*(AT159+AT163+AT165+AT167)</f>
        <v>251598.00150000013</v>
      </c>
      <c r="AU172" s="91">
        <f>'Inputs  Base0'!$C$289*(AU159+AU163+AU165+AU167)</f>
        <v>335464.00200000009</v>
      </c>
      <c r="AV172" s="91">
        <f>'Inputs  Base0'!$C$289*(AV159+AV163+AV165+AV167)</f>
        <v>335464.00200000009</v>
      </c>
      <c r="AW172" s="91">
        <f>'Inputs  Base0'!$C$289*(AW159+AW163+AW165+AW167)</f>
        <v>335464.00200000009</v>
      </c>
      <c r="AX172" s="91">
        <f>'Inputs  Base0'!$C$289*(AX159+AX163+AX165+AX167)</f>
        <v>335464.00200000009</v>
      </c>
      <c r="AY172" s="91">
        <f>'Inputs  Base0'!$C$289*(AY159+AY163+AY165+AY167)</f>
        <v>335464.00200000009</v>
      </c>
      <c r="AZ172" s="91">
        <f>'Inputs  Base0'!$C$289*(AZ159+AZ163+AZ165+AZ167)</f>
        <v>335464.00200000009</v>
      </c>
      <c r="BA172" s="91">
        <f>'Inputs  Base0'!$C$289*(BA159+BA163+BA165+BA167)</f>
        <v>265575.66825000016</v>
      </c>
      <c r="BB172" s="91">
        <f>'Inputs  Base0'!$C$289*(BB159+BB163+BB165+BB167)</f>
        <v>265575.66825000016</v>
      </c>
      <c r="BC172" s="91">
        <f>'Inputs  Base0'!$C$289*(BC159+BC163+BC165+BC167)</f>
        <v>265575.66825000016</v>
      </c>
      <c r="BD172" s="91">
        <f>'Inputs  Base0'!$C$289*(BD159+BD163+BD165+BD167)</f>
        <v>265575.66825000016</v>
      </c>
      <c r="BE172" s="91">
        <f>'Inputs  Base0'!$C$289*(BE159+BE163+BE165+BE167)</f>
        <v>265575.66825000016</v>
      </c>
      <c r="BF172" s="91">
        <f>'Inputs  Base0'!$C$289*(BF159+BF163+BF165+BF167)</f>
        <v>265575.66825000016</v>
      </c>
      <c r="BG172" s="91">
        <f>'Inputs  Base0'!$C$289*(BG159+BG163+BG165+BG167)</f>
        <v>139776.66750000007</v>
      </c>
      <c r="BH172" s="91">
        <f>'Inputs  Base0'!$C$289*(BH159+BH163+BH165+BH167)</f>
        <v>139776.66750000007</v>
      </c>
      <c r="BI172" s="91">
        <f>'Inputs  Base0'!$C$289*(BI159+BI163+BI165+BI167)</f>
        <v>139776.66750000007</v>
      </c>
      <c r="BJ172" s="91">
        <f>'Inputs  Base0'!$C$289*(BJ159+BJ163+BJ165+BJ167)</f>
        <v>139776.66750000007</v>
      </c>
      <c r="BK172" s="91">
        <f>'Inputs  Base0'!$C$289*(BK159+BK163+BK165+BK167)</f>
        <v>139776.66750000007</v>
      </c>
      <c r="BL172" s="91">
        <f>'Inputs  Base0'!$C$289*(BL159+BL163+BL165+BL167)</f>
        <v>139776.66750000007</v>
      </c>
      <c r="BM172" s="91">
        <f>'Inputs  Base0'!$C$289*(BM159+BM163+BM165+BM167)</f>
        <v>0</v>
      </c>
      <c r="BN172" s="91">
        <f>'Inputs  Base0'!$C$289*(BN159+BN163+BN165+BN167)</f>
        <v>0</v>
      </c>
      <c r="BO172" s="91">
        <f>'Inputs  Base0'!$C$289*(BO159+BO163+BO165+BO167)</f>
        <v>0</v>
      </c>
      <c r="BP172" s="91">
        <f>'Inputs  Base0'!$C$289*(BP159+BP163+BP165+BP167)</f>
        <v>0</v>
      </c>
      <c r="BQ172" s="91">
        <f>'Inputs  Base0'!$C$289*(BQ159+BQ163+BQ165+BQ167)</f>
        <v>0</v>
      </c>
      <c r="BR172" s="91">
        <f>'Inputs  Base0'!$C$289*(BR159+BR163+BR165+BR167)</f>
        <v>0</v>
      </c>
      <c r="BS172" s="91">
        <f>'Inputs  Base0'!$C$289*(BS159+BS163+BS165+BS167)</f>
        <v>0</v>
      </c>
      <c r="BT172" s="91">
        <f>'Inputs  Base0'!$C$289*(BT159+BT163+BT165+BT167)</f>
        <v>0</v>
      </c>
      <c r="BU172" s="91">
        <f>'Inputs  Base0'!$C$289*(BU159+BU163+BU165+BU167)</f>
        <v>0</v>
      </c>
      <c r="BV172" s="91">
        <f>'Inputs  Base0'!$C$289*(BV159+BV163+BV165+BV167)</f>
        <v>0</v>
      </c>
      <c r="BW172" s="91">
        <f>'Inputs  Base0'!$C$289*(BW159+BW163+BW165+BW167)</f>
        <v>0</v>
      </c>
      <c r="BX172" s="91">
        <f>'Inputs  Base0'!$C$289*(BX159+BX163+BX165+BX167)</f>
        <v>0</v>
      </c>
      <c r="BY172" s="91">
        <f>'Inputs  Base0'!$C$289*(BY159+BY163+BY165+BY167)</f>
        <v>0</v>
      </c>
      <c r="BZ172" s="91">
        <f>'Inputs  Base0'!$C$289*(BZ159+BZ163+BZ165+BZ167)</f>
        <v>0</v>
      </c>
      <c r="CA172" s="91">
        <f>'Inputs  Base0'!$C$289*(CA159+CA163+CA165+CA167)</f>
        <v>0</v>
      </c>
      <c r="CB172" s="91">
        <f>'Inputs  Base0'!$C$289*(CB159+CB163+CB165+CB167)</f>
        <v>0</v>
      </c>
      <c r="CC172" s="91">
        <f>'Inputs  Base0'!$C$289*(CC159+CC163+CC165+CC167)</f>
        <v>0</v>
      </c>
      <c r="CD172" s="91">
        <f>'Inputs  Base0'!$C$289*(CD159+CD163+CD165+CD167)</f>
        <v>0</v>
      </c>
      <c r="CE172" s="91">
        <f>'Inputs  Base0'!$C$289*(CE159+CE163+CE165+CE167)</f>
        <v>0</v>
      </c>
      <c r="CF172" s="91">
        <f>'Inputs  Base0'!$C$289*(CF159+CF163+CF165+CF167)</f>
        <v>0</v>
      </c>
      <c r="CG172" s="91">
        <f>'Inputs  Base0'!$C$289*(CG159+CG163+CG165+CG167)</f>
        <v>0</v>
      </c>
      <c r="CH172" s="91">
        <f>'Inputs  Base0'!$C$289*(CH159+CH163+CH165+CH167)</f>
        <v>0</v>
      </c>
      <c r="CI172" s="91">
        <f>'Inputs  Base0'!$C$289*(CI159+CI163+CI165+CI167)</f>
        <v>0</v>
      </c>
      <c r="CJ172" s="91">
        <f>'Inputs  Base0'!$C$289*(CJ159+CJ163+CJ165+CJ167)</f>
        <v>0</v>
      </c>
      <c r="CK172" s="91">
        <f>'Inputs  Base0'!$C$289*(CK159+CK163+CK165+CK167)</f>
        <v>0</v>
      </c>
      <c r="CL172" s="91">
        <f>'Inputs  Base0'!$C$289*(CL159+CL163+CL165+CL167)</f>
        <v>0</v>
      </c>
      <c r="CM172" s="91">
        <f>'Inputs  Base0'!$C$289*(CM159+CM163+CM165+CM167)</f>
        <v>0</v>
      </c>
      <c r="CN172" s="91">
        <f>'Inputs  Base0'!$C$289*(CN159+CN163+CN165+CN167)</f>
        <v>0</v>
      </c>
      <c r="CO172" s="91">
        <f>'Inputs  Base0'!$C$289*(CO159+CO163+CO165+CO167)</f>
        <v>0</v>
      </c>
      <c r="CP172" s="91">
        <f>'Inputs  Base0'!$C$289*(CP159+CP163+CP165+CP167)</f>
        <v>0</v>
      </c>
      <c r="CQ172" s="91">
        <f>'Inputs  Base0'!$C$289*(CQ159+CQ163+CQ165+CQ167)</f>
        <v>0</v>
      </c>
      <c r="CR172" s="91">
        <f>'Inputs  Base0'!$C$289*(CR159+CR163+CR165+CR167)</f>
        <v>0</v>
      </c>
      <c r="CS172" s="91">
        <f>'Inputs  Base0'!$C$289*(CS159+CS163+CS165+CS167)</f>
        <v>0</v>
      </c>
      <c r="CT172" s="91">
        <f>'Inputs  Base0'!$C$289*(CT159+CT163+CT165+CT167)</f>
        <v>0</v>
      </c>
      <c r="CU172" s="91">
        <f>'Inputs  Base0'!$C$289*(CU159+CU163+CU165+CU167)</f>
        <v>0</v>
      </c>
      <c r="CV172" s="91">
        <f>'Inputs  Base0'!$C$289*(CV159+CV163+CV165+CV167)</f>
        <v>0</v>
      </c>
      <c r="CW172" s="91">
        <f>'Inputs  Base0'!$C$289*(CW159+CW163+CW165+CW167)</f>
        <v>0</v>
      </c>
      <c r="CX172" s="91">
        <f>'Inputs  Base0'!$C$289*(CX159+CX163+CX165+CX167)</f>
        <v>0</v>
      </c>
      <c r="CY172" s="91">
        <f>'Inputs  Base0'!$C$289*(CY159+CY163+CY165+CY167)</f>
        <v>0</v>
      </c>
      <c r="CZ172" s="91">
        <f>'Inputs  Base0'!$C$289*(CZ159+CZ163+CZ165+CZ167)</f>
        <v>0</v>
      </c>
      <c r="DA172" s="91">
        <f>'Inputs  Base0'!$C$289*(DA159+DA163+DA165+DA167)</f>
        <v>0</v>
      </c>
      <c r="DB172" s="91">
        <f>'Inputs  Base0'!$C$289*(DB159+DB163+DB165+DB167)</f>
        <v>0</v>
      </c>
      <c r="DC172" s="91">
        <f>'Inputs  Base0'!$C$289*(DC159+DC163+DC165+DC167)</f>
        <v>0</v>
      </c>
      <c r="DD172" s="91">
        <f>'Inputs  Base0'!$C$289*(DD159+DD163+DD165+DD167)</f>
        <v>0</v>
      </c>
      <c r="DE172" s="91">
        <f>'Inputs  Base0'!$C$289*(DE159+DE163+DE165+DE167)</f>
        <v>0</v>
      </c>
      <c r="DF172" s="91">
        <f>'Inputs  Base0'!$C$289*(DF159+DF163+DF165+DF167)</f>
        <v>0</v>
      </c>
      <c r="DG172" s="91">
        <f>'Inputs  Base0'!$C$289*(DG159+DG163+DG165+DG167)</f>
        <v>0</v>
      </c>
      <c r="DH172" s="91">
        <f>'Inputs  Base0'!$C$289*(DH159+DH163+DH165+DH167)</f>
        <v>0</v>
      </c>
      <c r="DI172" s="91">
        <f>'Inputs  Base0'!$C$289*(DI159+DI163+DI165+DI167)</f>
        <v>0</v>
      </c>
      <c r="DJ172" s="91">
        <f>'Inputs  Base0'!$C$289*(DJ159+DJ163+DJ165+DJ167)</f>
        <v>0</v>
      </c>
      <c r="DK172" s="91">
        <f>'Inputs  Base0'!$C$289*(DK159+DK163+DK165+DK167)</f>
        <v>0</v>
      </c>
      <c r="DL172" s="91">
        <f>'Inputs  Base0'!$C$289*(DL159+DL163+DL165+DL167)</f>
        <v>0</v>
      </c>
      <c r="DM172" s="91">
        <f>'Inputs  Base0'!$C$289*(DM159+DM163+DM165+DM167)</f>
        <v>0</v>
      </c>
      <c r="DN172" s="91">
        <f>'Inputs  Base0'!$C$289*(DN159+DN163+DN165+DN167)</f>
        <v>0</v>
      </c>
      <c r="DO172" s="91">
        <f>'Inputs  Base0'!$C$289*(DO159+DO163+DO165+DO167)</f>
        <v>0</v>
      </c>
      <c r="DP172" s="91">
        <f>'Inputs  Base0'!$C$289*(DP159+DP163+DP165+DP167)</f>
        <v>0</v>
      </c>
    </row>
    <row r="173" spans="2:120" s="2" customFormat="1" ht="10.5" collapsed="1">
      <c r="C173" s="92"/>
      <c r="D173" s="122"/>
      <c r="E173" s="122"/>
      <c r="F173" s="122"/>
      <c r="G173" s="122"/>
      <c r="H173" s="122"/>
      <c r="I173" s="122"/>
      <c r="J173" s="122"/>
      <c r="K173" s="122"/>
      <c r="L173" s="122"/>
      <c r="M173" s="122"/>
      <c r="N173" s="122"/>
      <c r="O173" s="122"/>
      <c r="P173" s="122"/>
      <c r="Q173" s="122"/>
      <c r="R173" s="122"/>
      <c r="S173" s="122"/>
      <c r="T173" s="122"/>
      <c r="U173" s="122"/>
      <c r="V173" s="122"/>
      <c r="W173" s="122"/>
      <c r="X173" s="122"/>
      <c r="Y173" s="122"/>
      <c r="Z173" s="122"/>
      <c r="AA173" s="122"/>
      <c r="AB173" s="122"/>
      <c r="AC173" s="91"/>
      <c r="AD173" s="91"/>
      <c r="AE173" s="91"/>
      <c r="AF173" s="91"/>
      <c r="AG173" s="91"/>
      <c r="AH173" s="91"/>
      <c r="AI173" s="91"/>
      <c r="AJ173" s="91"/>
      <c r="AK173" s="91"/>
      <c r="AL173" s="91"/>
      <c r="AM173" s="91"/>
      <c r="AN173" s="91"/>
      <c r="AO173" s="91"/>
      <c r="AP173" s="91"/>
      <c r="AQ173" s="91"/>
      <c r="AR173" s="91"/>
      <c r="AS173" s="91"/>
      <c r="AT173" s="91"/>
      <c r="AU173" s="91"/>
      <c r="AV173" s="91"/>
      <c r="AW173" s="91"/>
      <c r="AX173" s="91"/>
      <c r="AY173" s="91"/>
      <c r="AZ173" s="91"/>
      <c r="BA173" s="91"/>
      <c r="BB173" s="91"/>
      <c r="BC173" s="91"/>
      <c r="BD173" s="91"/>
      <c r="BE173" s="91"/>
      <c r="BF173" s="91"/>
      <c r="BG173" s="91"/>
      <c r="BH173" s="91"/>
      <c r="BI173" s="91"/>
      <c r="BJ173" s="91"/>
      <c r="BK173" s="91"/>
      <c r="BL173" s="91"/>
      <c r="BM173" s="91"/>
      <c r="BN173" s="91"/>
      <c r="BO173" s="91"/>
      <c r="BP173" s="91"/>
      <c r="BQ173" s="91"/>
      <c r="BR173" s="91"/>
      <c r="BS173" s="91"/>
      <c r="BT173" s="91"/>
      <c r="BU173" s="91"/>
      <c r="BV173" s="91"/>
      <c r="BW173" s="91"/>
      <c r="BX173" s="91"/>
      <c r="BY173" s="91"/>
      <c r="BZ173" s="91"/>
      <c r="CA173" s="91"/>
      <c r="CB173" s="91"/>
      <c r="CC173" s="91"/>
      <c r="CD173" s="91"/>
      <c r="CE173" s="91"/>
      <c r="CF173" s="91"/>
      <c r="CG173" s="91"/>
      <c r="CH173" s="91"/>
      <c r="CI173" s="91"/>
      <c r="CJ173" s="91"/>
      <c r="CK173" s="91"/>
      <c r="CL173" s="91"/>
      <c r="CM173" s="91"/>
      <c r="CN173" s="91"/>
      <c r="CO173" s="91"/>
      <c r="CP173" s="91"/>
      <c r="CQ173" s="91"/>
      <c r="CR173" s="91"/>
      <c r="CS173" s="91"/>
      <c r="CT173" s="91"/>
      <c r="CU173" s="91"/>
      <c r="CV173" s="91"/>
      <c r="CW173" s="91"/>
      <c r="CX173" s="91"/>
      <c r="CY173" s="91"/>
      <c r="CZ173" s="91"/>
      <c r="DA173" s="91"/>
      <c r="DB173" s="91"/>
      <c r="DC173" s="91"/>
      <c r="DD173" s="91"/>
      <c r="DE173" s="91"/>
      <c r="DF173" s="91"/>
      <c r="DG173" s="91"/>
      <c r="DH173" s="91"/>
      <c r="DI173" s="91"/>
      <c r="DJ173" s="91"/>
      <c r="DK173" s="91"/>
      <c r="DL173" s="91"/>
      <c r="DM173" s="91"/>
      <c r="DN173" s="91"/>
      <c r="DO173" s="91"/>
      <c r="DP173" s="91"/>
    </row>
    <row r="174" spans="2:120">
      <c r="B174" s="1" t="str">
        <f>+'Inputs  Base0'!B294</f>
        <v>COSTOS VARIABLES DIRECTOS</v>
      </c>
      <c r="C174" s="88">
        <f t="shared" ref="C174:C180" ca="1" si="65">SUM(AC174:DZ174)</f>
        <v>58679257.765099004</v>
      </c>
      <c r="D174" s="120"/>
      <c r="E174" s="120"/>
      <c r="F174" s="120"/>
      <c r="G174" s="120"/>
      <c r="H174" s="120"/>
      <c r="I174" s="120"/>
      <c r="J174" s="120"/>
      <c r="K174" s="120"/>
      <c r="L174" s="120"/>
      <c r="M174" s="120"/>
      <c r="N174" s="120"/>
      <c r="O174" s="120"/>
      <c r="P174" s="120"/>
      <c r="Q174" s="120"/>
      <c r="R174" s="120"/>
      <c r="S174" s="120"/>
      <c r="T174" s="120"/>
      <c r="U174" s="120"/>
      <c r="V174" s="120"/>
      <c r="W174" s="120"/>
      <c r="X174" s="120"/>
      <c r="Y174" s="120"/>
      <c r="Z174" s="120"/>
      <c r="AA174" s="120"/>
      <c r="AB174" s="120"/>
      <c r="AC174" s="87">
        <f ca="1">SUM(AC175:AC180)</f>
        <v>1307172.1955573517</v>
      </c>
      <c r="AD174" s="87">
        <f t="shared" ref="AD174:CO174" ca="1" si="66">SUM(AD175:AD180)</f>
        <v>1316826.0119897102</v>
      </c>
      <c r="AE174" s="87">
        <f t="shared" ca="1" si="66"/>
        <v>1326755.6517487073</v>
      </c>
      <c r="AF174" s="87">
        <f t="shared" ca="1" si="66"/>
        <v>1336977.3397359103</v>
      </c>
      <c r="AG174" s="87">
        <f t="shared" ca="1" si="66"/>
        <v>1461175.9232837074</v>
      </c>
      <c r="AH174" s="87">
        <f t="shared" ca="1" si="66"/>
        <v>1472980.8618558848</v>
      </c>
      <c r="AI174" s="87">
        <f t="shared" ca="1" si="66"/>
        <v>1282189.5558985432</v>
      </c>
      <c r="AJ174" s="87">
        <f t="shared" ca="1" si="66"/>
        <v>1292982.6425931053</v>
      </c>
      <c r="AK174" s="87">
        <f t="shared" ca="1" si="66"/>
        <v>1304147.9046909283</v>
      </c>
      <c r="AL174" s="87">
        <f t="shared" ca="1" si="66"/>
        <v>1315711.9261493876</v>
      </c>
      <c r="AM174" s="87">
        <f t="shared" ca="1" si="66"/>
        <v>1327704.2446989012</v>
      </c>
      <c r="AN174" s="87">
        <f t="shared" ca="1" si="66"/>
        <v>1340157.8062695498</v>
      </c>
      <c r="AO174" s="87">
        <f t="shared" ca="1" si="66"/>
        <v>1150132.4613034357</v>
      </c>
      <c r="AP174" s="87">
        <f t="shared" ca="1" si="66"/>
        <v>1161375.2599436045</v>
      </c>
      <c r="AQ174" s="87">
        <f t="shared" ca="1" si="66"/>
        <v>1173106.8759159548</v>
      </c>
      <c r="AR174" s="87">
        <f t="shared" ca="1" si="66"/>
        <v>1185371.7471597753</v>
      </c>
      <c r="AS174" s="87">
        <f t="shared" ca="1" si="66"/>
        <v>1198220.659891397</v>
      </c>
      <c r="AT174" s="87">
        <f t="shared" ca="1" si="66"/>
        <v>1211712.0182595998</v>
      </c>
      <c r="AU174" s="87">
        <f t="shared" ca="1" si="66"/>
        <v>1428890.497120454</v>
      </c>
      <c r="AV174" s="87">
        <f t="shared" ca="1" si="66"/>
        <v>1446878.9749447242</v>
      </c>
      <c r="AW174" s="87">
        <f t="shared" ca="1" si="66"/>
        <v>1496372.1558733019</v>
      </c>
      <c r="AX174" s="87">
        <f t="shared" ca="1" si="66"/>
        <v>1517115.1193644134</v>
      </c>
      <c r="AY174" s="87">
        <f t="shared" ca="1" si="66"/>
        <v>1539240.947088266</v>
      </c>
      <c r="AZ174" s="87">
        <f t="shared" ca="1" si="66"/>
        <v>1562947.1910781076</v>
      </c>
      <c r="BA174" s="87">
        <f t="shared" ca="1" si="66"/>
        <v>1588476.9922979374</v>
      </c>
      <c r="BB174" s="87">
        <f t="shared" ca="1" si="66"/>
        <v>1616134.2769527528</v>
      </c>
      <c r="BC174" s="87">
        <f t="shared" ca="1" si="66"/>
        <v>1646305.8602125514</v>
      </c>
      <c r="BD174" s="87">
        <f t="shared" ca="1" si="66"/>
        <v>1679494.60179833</v>
      </c>
      <c r="BE174" s="87">
        <f t="shared" ca="1" si="66"/>
        <v>1716370.9813380837</v>
      </c>
      <c r="BF174" s="87">
        <f t="shared" ca="1" si="66"/>
        <v>1757856.9083203073</v>
      </c>
      <c r="BG174" s="87">
        <f t="shared" ca="1" si="66"/>
        <v>1597217.9210754123</v>
      </c>
      <c r="BH174" s="87">
        <f t="shared" ca="1" si="66"/>
        <v>1643313.3955001049</v>
      </c>
      <c r="BI174" s="87">
        <f t="shared" ca="1" si="66"/>
        <v>1698627.9648097358</v>
      </c>
      <c r="BJ174" s="87">
        <f t="shared" ca="1" si="66"/>
        <v>1767771.1764467745</v>
      </c>
      <c r="BK174" s="87">
        <f t="shared" ca="1" si="66"/>
        <v>1859962.1252961594</v>
      </c>
      <c r="BL174" s="87">
        <f t="shared" ca="1" si="66"/>
        <v>1998248.5485702371</v>
      </c>
      <c r="BM174" s="87">
        <f t="shared" ca="1" si="66"/>
        <v>3774544.0991258221</v>
      </c>
      <c r="BN174" s="87">
        <f t="shared" ca="1" si="66"/>
        <v>663273.63467556261</v>
      </c>
      <c r="BO174" s="87">
        <f t="shared" ca="1" si="66"/>
        <v>28065.061227117778</v>
      </c>
      <c r="BP174" s="87">
        <f t="shared" ca="1" si="66"/>
        <v>28065.061227117778</v>
      </c>
      <c r="BQ174" s="87">
        <f t="shared" ca="1" si="66"/>
        <v>28065.061227117778</v>
      </c>
      <c r="BR174" s="87">
        <f t="shared" ca="1" si="66"/>
        <v>28065.061227117778</v>
      </c>
      <c r="BS174" s="87">
        <f t="shared" ca="1" si="66"/>
        <v>28065.061227117778</v>
      </c>
      <c r="BT174" s="87">
        <f t="shared" ca="1" si="66"/>
        <v>28065.061227117778</v>
      </c>
      <c r="BU174" s="87">
        <f t="shared" ca="1" si="66"/>
        <v>28065.061227117778</v>
      </c>
      <c r="BV174" s="87">
        <f t="shared" ca="1" si="66"/>
        <v>28065.061227117778</v>
      </c>
      <c r="BW174" s="87">
        <f t="shared" ca="1" si="66"/>
        <v>28065.061227117778</v>
      </c>
      <c r="BX174" s="87">
        <f t="shared" ca="1" si="66"/>
        <v>28065.061227117778</v>
      </c>
      <c r="BY174" s="87">
        <f t="shared" ca="1" si="66"/>
        <v>28065.061227117778</v>
      </c>
      <c r="BZ174" s="87">
        <f t="shared" ca="1" si="66"/>
        <v>28065.061227117778</v>
      </c>
      <c r="CA174" s="87">
        <f t="shared" ca="1" si="66"/>
        <v>28065.061227117778</v>
      </c>
      <c r="CB174" s="87">
        <f t="shared" ca="1" si="66"/>
        <v>28065.061227117778</v>
      </c>
      <c r="CC174" s="87">
        <f t="shared" ca="1" si="66"/>
        <v>28065.061227117778</v>
      </c>
      <c r="CD174" s="87">
        <f t="shared" ca="1" si="66"/>
        <v>28065.061227117778</v>
      </c>
      <c r="CE174" s="87">
        <f t="shared" ca="1" si="66"/>
        <v>28065.061227117778</v>
      </c>
      <c r="CF174" s="87">
        <f t="shared" ca="1" si="66"/>
        <v>28065.061227117778</v>
      </c>
      <c r="CG174" s="87">
        <f t="shared" ca="1" si="66"/>
        <v>28065.061227117778</v>
      </c>
      <c r="CH174" s="87">
        <f t="shared" ca="1" si="66"/>
        <v>28065.061227117778</v>
      </c>
      <c r="CI174" s="87">
        <f t="shared" ca="1" si="66"/>
        <v>28065.061227117778</v>
      </c>
      <c r="CJ174" s="87">
        <f t="shared" ca="1" si="66"/>
        <v>28065.061227117778</v>
      </c>
      <c r="CK174" s="87">
        <f t="shared" ca="1" si="66"/>
        <v>28065.061227117778</v>
      </c>
      <c r="CL174" s="87">
        <f t="shared" ca="1" si="66"/>
        <v>28065.061227117778</v>
      </c>
      <c r="CM174" s="87">
        <f t="shared" ca="1" si="66"/>
        <v>28065.061227117778</v>
      </c>
      <c r="CN174" s="87">
        <f t="shared" ca="1" si="66"/>
        <v>28065.061227117778</v>
      </c>
      <c r="CO174" s="87">
        <f t="shared" ca="1" si="66"/>
        <v>28065.061227117778</v>
      </c>
      <c r="CP174" s="87">
        <f t="shared" ref="CP174:DM174" ca="1" si="67">SUM(CP175:CP180)</f>
        <v>28065.061227117778</v>
      </c>
      <c r="CQ174" s="87">
        <f t="shared" ca="1" si="67"/>
        <v>28065.061227117778</v>
      </c>
      <c r="CR174" s="87">
        <f t="shared" ca="1" si="67"/>
        <v>28065.061227117778</v>
      </c>
      <c r="CS174" s="87">
        <f t="shared" ca="1" si="67"/>
        <v>28065.061227117778</v>
      </c>
      <c r="CT174" s="87">
        <f t="shared" ca="1" si="67"/>
        <v>28065.061227117778</v>
      </c>
      <c r="CU174" s="87">
        <f t="shared" ca="1" si="67"/>
        <v>28065.061227117778</v>
      </c>
      <c r="CV174" s="87">
        <f t="shared" ca="1" si="67"/>
        <v>28065.061227117778</v>
      </c>
      <c r="CW174" s="87">
        <f t="shared" ca="1" si="67"/>
        <v>28065.061227117778</v>
      </c>
      <c r="CX174" s="87">
        <f t="shared" ca="1" si="67"/>
        <v>28065.061227117778</v>
      </c>
      <c r="CY174" s="87">
        <f t="shared" ca="1" si="67"/>
        <v>28065.061227117778</v>
      </c>
      <c r="CZ174" s="87">
        <f t="shared" ca="1" si="67"/>
        <v>28065.061227117778</v>
      </c>
      <c r="DA174" s="87">
        <f t="shared" ca="1" si="67"/>
        <v>28065.061227117778</v>
      </c>
      <c r="DB174" s="87">
        <f t="shared" ca="1" si="67"/>
        <v>28065.061227117778</v>
      </c>
      <c r="DC174" s="87">
        <f t="shared" ca="1" si="67"/>
        <v>28065.061227117778</v>
      </c>
      <c r="DD174" s="87">
        <f t="shared" ca="1" si="67"/>
        <v>28065.061227117778</v>
      </c>
      <c r="DE174" s="87">
        <f t="shared" ca="1" si="67"/>
        <v>28065.061227117778</v>
      </c>
      <c r="DF174" s="87">
        <f t="shared" ca="1" si="67"/>
        <v>28065.061227117778</v>
      </c>
      <c r="DG174" s="87">
        <f t="shared" ca="1" si="67"/>
        <v>28065.061227117778</v>
      </c>
      <c r="DH174" s="87">
        <f t="shared" ca="1" si="67"/>
        <v>28065.061227117778</v>
      </c>
      <c r="DI174" s="87">
        <f t="shared" ca="1" si="67"/>
        <v>28065.061227117778</v>
      </c>
      <c r="DJ174" s="87">
        <f t="shared" ca="1" si="67"/>
        <v>28065.061227117778</v>
      </c>
      <c r="DK174" s="87">
        <f t="shared" ca="1" si="67"/>
        <v>28065.061227117778</v>
      </c>
      <c r="DL174" s="87">
        <f t="shared" ca="1" si="67"/>
        <v>28065.061227117778</v>
      </c>
      <c r="DM174" s="87">
        <f t="shared" ca="1" si="67"/>
        <v>28065.061227117778</v>
      </c>
      <c r="DN174" s="87">
        <f ca="1">SUM(DN175:DN180)</f>
        <v>28065.061227117778</v>
      </c>
      <c r="DO174" s="87">
        <f t="shared" ref="DO174" ca="1" si="68">SUM(DO175:DO180)</f>
        <v>28065.061227117778</v>
      </c>
      <c r="DP174" s="87">
        <f ca="1">SUM(DP175:DP180)</f>
        <v>28065.061227117778</v>
      </c>
    </row>
    <row r="175" spans="2:120" s="2" customFormat="1" ht="10.5" hidden="1" outlineLevel="1">
      <c r="B175" s="2" t="str">
        <f>+'Inputs  Base0'!B295</f>
        <v>Comisión Inmobiliaria</v>
      </c>
      <c r="C175" s="90">
        <f t="shared" si="65"/>
        <v>28765781.501990557</v>
      </c>
      <c r="D175" s="121"/>
      <c r="E175" s="121"/>
      <c r="F175" s="121"/>
      <c r="G175" s="121"/>
      <c r="H175" s="121"/>
      <c r="I175" s="121"/>
      <c r="J175" s="121"/>
      <c r="K175" s="121"/>
      <c r="L175" s="121"/>
      <c r="M175" s="121"/>
      <c r="N175" s="121"/>
      <c r="O175" s="121"/>
      <c r="P175" s="121"/>
      <c r="Q175" s="121"/>
      <c r="R175" s="121"/>
      <c r="S175" s="121"/>
      <c r="T175" s="121"/>
      <c r="U175" s="121"/>
      <c r="V175" s="121"/>
      <c r="W175" s="121"/>
      <c r="X175" s="121"/>
      <c r="Y175" s="121"/>
      <c r="Z175" s="121"/>
      <c r="AA175" s="121"/>
      <c r="AB175" s="121"/>
      <c r="AC175" s="91">
        <f>+'Inputs  Base0'!$C295*(AC7+AC18+AC29+AC40+AC51+AC62+AC73+AC81+AC92+AC103+AC114+AC125+AC136+AC147)</f>
        <v>882108.62755497009</v>
      </c>
      <c r="AD175" s="91">
        <f>+'Inputs  Base0'!$C295*(AD7+AD18+AD29+AD40+AD51+AD62+AD81+AD92+AD103+AD114+AD125+AD136)</f>
        <v>882108.62755497009</v>
      </c>
      <c r="AE175" s="91">
        <f>+'Inputs  Base0'!$C295*(AE7+AE18+AE29+AE40+AE51+AE62+AE81+AE92+AE103+AE114+AE125+AE136)</f>
        <v>882108.62755497009</v>
      </c>
      <c r="AF175" s="91">
        <f>+'Inputs  Base0'!$C295*(AF7+AF18+AF29+AF40+AF51+AF62+AF81+AF92+AF103+AF114+AF125+AF136)</f>
        <v>882108.62755497009</v>
      </c>
      <c r="AG175" s="91">
        <f>+'Inputs  Base0'!$C295*(AG7+AG18+AG29+AG40+AG51+AG62+AG81+AG92+AG103+AG114+AG125+AG136)</f>
        <v>958813.72560322843</v>
      </c>
      <c r="AH175" s="91">
        <f>+'Inputs  Base0'!$C295*(AH7+AH18+AH29+AH40+AH51+AH62+AH81+AH92+AH103+AH114+AH125+AH136)</f>
        <v>958813.72560322843</v>
      </c>
      <c r="AI175" s="91">
        <f>+'Inputs  Base0'!$C295*(AI7+AI18+AI29+AI40+AI51+AI62+AI81+AI92+AI103+AI114+AI125+AI136)</f>
        <v>821840.33623133833</v>
      </c>
      <c r="AJ175" s="91">
        <f>+'Inputs  Base0'!$C295*(AJ7+AJ18+AJ29+AJ40+AJ51+AJ62+AJ81+AJ92+AJ103+AJ114+AJ125+AJ136)</f>
        <v>821840.33623133833</v>
      </c>
      <c r="AK175" s="91">
        <f>+'Inputs  Base0'!$C295*(AK7+AK18+AK29+AK40+AK51+AK62+AK81+AK92+AK103+AK114+AK125+AK136)</f>
        <v>821840.33623133833</v>
      </c>
      <c r="AL175" s="91">
        <f>+'Inputs  Base0'!$C295*(AL7+AL18+AL29+AL40+AL51+AL62+AL81+AL92+AL103+AL114+AL125+AL136)</f>
        <v>821840.33623133833</v>
      </c>
      <c r="AM175" s="91">
        <f>+'Inputs  Base0'!$C295*(AM7+AM18+AM29+AM40+AM51+AM62+AM81+AM92+AM103+AM114+AM125+AM136)</f>
        <v>821840.33623133833</v>
      </c>
      <c r="AN175" s="91">
        <f>+'Inputs  Base0'!$C295*(AN7+AN18+AN29+AN40+AN51+AN62+AN81+AN92+AN103+AN114+AN125+AN136)</f>
        <v>821840.33623133833</v>
      </c>
      <c r="AO175" s="91">
        <f>+'Inputs  Base0'!$C295*(AO7+AO18+AO29+AO40+AO51+AO62+AO81+AO92+AO103+AO114+AO125+AO136)</f>
        <v>684866.9468594488</v>
      </c>
      <c r="AP175" s="91">
        <f>+'Inputs  Base0'!$C295*(AP7+AP18+AP29+AP40+AP51+AP62+AP81+AP92+AP103+AP114+AP125+AP136)</f>
        <v>684866.9468594488</v>
      </c>
      <c r="AQ175" s="91">
        <f>+'Inputs  Base0'!$C295*(AQ7+AQ18+AQ29+AQ40+AQ51+AQ62+AQ81+AQ92+AQ103+AQ114+AQ125+AQ136)</f>
        <v>684866.9468594488</v>
      </c>
      <c r="AR175" s="91">
        <f>+'Inputs  Base0'!$C295*(AR7+AR18+AR29+AR40+AR51+AR62+AR81+AR92+AR103+AR114+AR125+AR136)</f>
        <v>684866.9468594488</v>
      </c>
      <c r="AS175" s="91">
        <f>+'Inputs  Base0'!$C295*(AS7+AS18+AS29+AS40+AS51+AS62+AS81+AS92+AS103+AS114+AS125+AS136)</f>
        <v>684866.9468594488</v>
      </c>
      <c r="AT175" s="91">
        <f>+'Inputs  Base0'!$C295*(AT7+AT18+AT29+AT40+AT51+AT62+AT81+AT92+AT103+AT114+AT125+AT136)</f>
        <v>684866.9468594488</v>
      </c>
      <c r="AU175" s="91">
        <f>+'Inputs  Base0'!$C295*(AU7+AU18+AU29+AU40+AU51+AU62+AU81+AU92+AU103+AU114+AU125+AU136)</f>
        <v>821840.33623133833</v>
      </c>
      <c r="AV175" s="91">
        <f>+'Inputs  Base0'!$C295*(AV7+AV18+AV29+AV40+AV51+AV62+AV81+AV92+AV103+AV114+AV125+AV136)</f>
        <v>821840.33623133833</v>
      </c>
      <c r="AW175" s="91">
        <f>+'Inputs  Base0'!$C295*(AW7+AW18+AW29+AW40+AW51+AW62+AW81+AW92+AW103+AW114+AW125+AW136)</f>
        <v>842386.34463712189</v>
      </c>
      <c r="AX175" s="91">
        <f>+'Inputs  Base0'!$C295*(AX7+AX18+AX29+AX40+AX51+AX62+AX81+AX92+AX103+AX114+AX125+AX136)</f>
        <v>842386.34463712189</v>
      </c>
      <c r="AY175" s="91">
        <f>+'Inputs  Base0'!$C295*(AY7+AY18+AY29+AY40+AY51+AY62+AY81+AY92+AY103+AY114+AY125+AY136)</f>
        <v>842386.34463712189</v>
      </c>
      <c r="AZ175" s="91">
        <f>+'Inputs  Base0'!$C295*(AZ7+AZ18+AZ29+AZ40+AZ51+AZ62+AZ81+AZ92+AZ103+AZ114+AZ125+AZ136)</f>
        <v>842386.34463712189</v>
      </c>
      <c r="BA175" s="91">
        <f>+'Inputs  Base0'!$C295*(BA7+BA18+BA29+BA40+BA51+BA62+BA81+BA92+BA103+BA114+BA125+BA136)</f>
        <v>842386.34463712189</v>
      </c>
      <c r="BB175" s="91">
        <f>+'Inputs  Base0'!$C295*(BB7+BB18+BB29+BB40+BB51+BB62+BB81+BB92+BB103+BB114+BB125+BB136)</f>
        <v>842386.34463712189</v>
      </c>
      <c r="BC175" s="91">
        <f>+'Inputs  Base0'!$C295*(BC7+BC18+BC29+BC40+BC51+BC62+BC81+BC92+BC103+BC114+BC125+BC136)</f>
        <v>842386.34463712189</v>
      </c>
      <c r="BD175" s="91">
        <f>+'Inputs  Base0'!$C295*(BD7+BD18+BD29+BD40+BD51+BD62+BD81+BD92+BD103+BD114+BD125+BD136)</f>
        <v>842386.34463712189</v>
      </c>
      <c r="BE175" s="91">
        <f>+'Inputs  Base0'!$C295*(BE7+BE18+BE29+BE40+BE51+BE62+BE81+BE92+BE103+BE114+BE125+BE136)</f>
        <v>842386.34463712189</v>
      </c>
      <c r="BF175" s="91">
        <f>+'Inputs  Base0'!$C295*(BF7+BF18+BF29+BF40+BF51+BF62+BF81+BF92+BF103+BF114+BF125+BF136)</f>
        <v>842386.34463712189</v>
      </c>
      <c r="BG175" s="91">
        <f>+'Inputs  Base0'!$C295*(BG7+BG18+BG29+BG40+BG51+BG62+BG81+BG92+BG103+BG114+BG125+BG136)</f>
        <v>701988.620530935</v>
      </c>
      <c r="BH175" s="91">
        <f>+'Inputs  Base0'!$C295*(BH7+BH18+BH29+BH40+BH51+BH62+BH81+BH92+BH103+BH114+BH125+BH136)</f>
        <v>701988.620530935</v>
      </c>
      <c r="BI175" s="91">
        <f>+'Inputs  Base0'!$C295*(BI7+BI18+BI29+BI40+BI51+BI62+BI81+BI92+BI103+BI114+BI125+BI136)</f>
        <v>701988.620530935</v>
      </c>
      <c r="BJ175" s="91">
        <f>+'Inputs  Base0'!$C295*(BJ7+BJ18+BJ29+BJ40+BJ51+BJ62+BJ81+BJ92+BJ103+BJ114+BJ125+BJ136)</f>
        <v>701988.620530935</v>
      </c>
      <c r="BK175" s="91">
        <f>+'Inputs  Base0'!$C295*(BK7+BK18+BK29+BK40+BK51+BK62+BK81+BK92+BK103+BK114+BK125+BK136)</f>
        <v>701988.620530935</v>
      </c>
      <c r="BL175" s="91">
        <f>+'Inputs  Base0'!$C295*(BL7+BL18+BL29+BL40+BL51+BL62+BL81+BL92+BL103+BL114+BL125+BL136)</f>
        <v>701988.620530935</v>
      </c>
      <c r="BM175" s="91">
        <f>+'Inputs  Base0'!$C295*(BM7+BM18+BM29+BM40+BM51+BM62+BM81+BM92+BM103+BM114+BM125+BM136)</f>
        <v>0</v>
      </c>
      <c r="BN175" s="91">
        <f>+'Inputs  Base0'!$C295*(BN7+BN18+BN29+BN40+BN51+BN62+BN81+BN92+BN103+BN114+BN125+BN136)</f>
        <v>0</v>
      </c>
      <c r="BO175" s="91">
        <f>+'Inputs  Base0'!$C295*(BO7+BO18+BO29+BO40+BO51+BO62+BO81+BO92+BO103+BO114+BO125+BO136)</f>
        <v>0</v>
      </c>
      <c r="BP175" s="91">
        <f>+'Inputs  Base0'!$C295*(BP7+BP18+BP29+BP40+BP51+BP62+BP81+BP92+BP103+BP114+BP125+BP136)</f>
        <v>0</v>
      </c>
      <c r="BQ175" s="91">
        <f>+'Inputs  Base0'!$C295*(BQ7+BQ18+BQ29+BQ40+BQ51+BQ62+BQ81+BQ92+BQ103+BQ114+BQ125+BQ136)</f>
        <v>0</v>
      </c>
      <c r="BR175" s="91">
        <f>+'Inputs  Base0'!$C295*(BR7+BR18+BR29+BR40+BR51+BR62+BR81+BR92+BR103+BR114+BR125+BR136)</f>
        <v>0</v>
      </c>
      <c r="BS175" s="91">
        <f>+'Inputs  Base0'!$C295*(BS7+BS18+BS29+BS40+BS51+BS62+BS81+BS92+BS103+BS114+BS125+BS136)</f>
        <v>0</v>
      </c>
      <c r="BT175" s="91">
        <f>+'Inputs  Base0'!$C295*(BT7+BT18+BT29+BT40+BT51+BT62+BT81+BT92+BT103+BT114+BT125+BT136)</f>
        <v>0</v>
      </c>
      <c r="BU175" s="91">
        <f>+'Inputs  Base0'!$C295*(BU7+BU18+BU29+BU40+BU51+BU62+BU81+BU92+BU103+BU114+BU125+BU136)</f>
        <v>0</v>
      </c>
      <c r="BV175" s="91">
        <f>+'Inputs  Base0'!$C295*(BV7+BV18+BV29+BV40+BV51+BV62+BV81+BV92+BV103+BV114+BV125+BV136)</f>
        <v>0</v>
      </c>
      <c r="BW175" s="91">
        <f>+'Inputs  Base0'!$C295*(BW7+BW18+BW29+BW40+BW51+BW62+BW81+BW92+BW103+BW114+BW125+BW136)</f>
        <v>0</v>
      </c>
      <c r="BX175" s="91">
        <f>+'Inputs  Base0'!$C295*(BX7+BX18+BX29+BX40+BX51+BX62+BX81+BX92+BX103+BX114+BX125+BX136)</f>
        <v>0</v>
      </c>
      <c r="BY175" s="91">
        <f>+'Inputs  Base0'!$C295*(BY7+BY18+BY29+BY40+BY51+BY62+BY81+BY92+BY103+BY114+BY125+BY136)</f>
        <v>0</v>
      </c>
      <c r="BZ175" s="91">
        <f>+'Inputs  Base0'!$C295*(BZ7+BZ18+BZ29+BZ40+BZ51+BZ62+BZ81+BZ92+BZ103+BZ114+BZ125+BZ136)</f>
        <v>0</v>
      </c>
      <c r="CA175" s="91">
        <f>+'Inputs  Base0'!$C295*(CA7+CA18+CA29+CA40+CA51+CA62+CA81+CA92+CA103+CA114+CA125+CA136)</f>
        <v>0</v>
      </c>
      <c r="CB175" s="91">
        <f>+'Inputs  Base0'!$C295*(CB7+CB18+CB29+CB40+CB51+CB62+CB81+CB92+CB103+CB114+CB125+CB136)</f>
        <v>0</v>
      </c>
      <c r="CC175" s="91">
        <f>+'Inputs  Base0'!$C295*(CC7+CC18+CC29+CC40+CC51+CC62+CC81+CC92+CC103+CC114+CC125+CC136)</f>
        <v>0</v>
      </c>
      <c r="CD175" s="91">
        <f>+'Inputs  Base0'!$C295*(CD7+CD18+CD29+CD40+CD51+CD62+CD81+CD92+CD103+CD114+CD125+CD136)</f>
        <v>0</v>
      </c>
      <c r="CE175" s="91">
        <f>+'Inputs  Base0'!$C295*(CE7+CE18+CE29+CE40+CE51+CE62+CE81+CE92+CE103+CE114+CE125+CE136)</f>
        <v>0</v>
      </c>
      <c r="CF175" s="91">
        <f>+'Inputs  Base0'!$C295*(CF7+CF18+CF29+CF40+CF51+CF62+CF81+CF92+CF103+CF114+CF125+CF136)</f>
        <v>0</v>
      </c>
      <c r="CG175" s="91">
        <f>+'Inputs  Base0'!$C295*(CG7+CG18+CG29+CG40+CG51+CG62+CG81+CG92+CG103+CG114+CG125+CG136)</f>
        <v>0</v>
      </c>
      <c r="CH175" s="91">
        <f>+'Inputs  Base0'!$C295*(CH7+CH18+CH29+CH40+CH51+CH62+CH81+CH92+CH103+CH114+CH125+CH136)</f>
        <v>0</v>
      </c>
      <c r="CI175" s="91">
        <f>+'Inputs  Base0'!$C295*(CI7+CI18+CI29+CI40+CI51+CI62+CI81+CI92+CI103+CI114+CI125+CI136)</f>
        <v>0</v>
      </c>
      <c r="CJ175" s="91">
        <f>+'Inputs  Base0'!$C295*(CJ7+CJ18+CJ29+CJ40+CJ51+CJ62+CJ81+CJ92+CJ103+CJ114+CJ125+CJ136)</f>
        <v>0</v>
      </c>
      <c r="CK175" s="91">
        <f>+'Inputs  Base0'!$C295*(CK7+CK18+CK29+CK40+CK51+CK62+CK81+CK92+CK103+CK114+CK125+CK136)</f>
        <v>0</v>
      </c>
      <c r="CL175" s="91">
        <f>+'Inputs  Base0'!$C295*(CL7+CL18+CL29+CL40+CL51+CL62+CL81+CL92+CL103+CL114+CL125+CL136)</f>
        <v>0</v>
      </c>
      <c r="CM175" s="91">
        <f>+'Inputs  Base0'!$C295*(CM7+CM18+CM29+CM40+CM51+CM62+CM81+CM92+CM103+CM114+CM125+CM136)</f>
        <v>0</v>
      </c>
      <c r="CN175" s="91">
        <f>+'Inputs  Base0'!$C295*(CN7+CN18+CN29+CN40+CN51+CN62+CN81+CN92+CN103+CN114+CN125+CN136)</f>
        <v>0</v>
      </c>
      <c r="CO175" s="91">
        <f>+'Inputs  Base0'!$C295*(CO7+CO18+CO29+CO40+CO51+CO62+CO81+CO92+CO103+CO114+CO125+CO136)</f>
        <v>0</v>
      </c>
      <c r="CP175" s="91">
        <f>+'Inputs  Base0'!$C295*(CP7+CP18+CP29+CP40+CP51+CP62+CP81+CP92+CP103+CP114+CP125+CP136)</f>
        <v>0</v>
      </c>
      <c r="CQ175" s="91">
        <f>+'Inputs  Base0'!$C295*(CQ7+CQ18+CQ29+CQ40+CQ51+CQ62+CQ81+CQ92+CQ103+CQ114+CQ125+CQ136)</f>
        <v>0</v>
      </c>
      <c r="CR175" s="91">
        <f>+'Inputs  Base0'!$C295*(CR7+CR18+CR29+CR40+CR51+CR62+CR81+CR92+CR103+CR114+CR125+CR136)</f>
        <v>0</v>
      </c>
      <c r="CS175" s="91">
        <f>+'Inputs  Base0'!$C295*(CS7+CS18+CS29+CS40+CS51+CS62+CS81+CS92+CS103+CS114+CS125+CS136)</f>
        <v>0</v>
      </c>
      <c r="CT175" s="91">
        <f>+'Inputs  Base0'!$C295*(CT7+CT18+CT29+CT40+CT51+CT62+CT81+CT92+CT103+CT114+CT125+CT136)</f>
        <v>0</v>
      </c>
      <c r="CU175" s="91">
        <f>+'Inputs  Base0'!$C295*(CU7+CU18+CU29+CU40+CU51+CU62+CU81+CU92+CU103+CU114+CU125+CU136)</f>
        <v>0</v>
      </c>
      <c r="CV175" s="91">
        <f>+'Inputs  Base0'!$C295*(CV7+CV18+CV29+CV40+CV51+CV62+CV81+CV92+CV103+CV114+CV125+CV136)</f>
        <v>0</v>
      </c>
      <c r="CW175" s="91">
        <f>+'Inputs  Base0'!$C295*(CW7+CW18+CW29+CW40+CW51+CW62+CW81+CW92+CW103+CW114+CW125+CW136)</f>
        <v>0</v>
      </c>
      <c r="CX175" s="91">
        <f>+'Inputs  Base0'!$C295*(CX7+CX18+CX29+CX40+CX51+CX62+CX81+CX92+CX103+CX114+CX125+CX136)</f>
        <v>0</v>
      </c>
      <c r="CY175" s="91">
        <f>+'Inputs  Base0'!$C295*(CY7+CY18+CY29+CY40+CY51+CY62+CY81+CY92+CY103+CY114+CY125+CY136)</f>
        <v>0</v>
      </c>
      <c r="CZ175" s="91">
        <f>+'Inputs  Base0'!$C295*(CZ7+CZ18+CZ29+CZ40+CZ51+CZ62+CZ81+CZ92+CZ103+CZ114+CZ125+CZ136)</f>
        <v>0</v>
      </c>
      <c r="DA175" s="91">
        <f>+'Inputs  Base0'!$C295*(DA7+DA18+DA29+DA40+DA51+DA62+DA81+DA92+DA103+DA114+DA125+DA136)</f>
        <v>0</v>
      </c>
      <c r="DB175" s="91">
        <f>+'Inputs  Base0'!$C295*(DB7+DB18+DB29+DB40+DB51+DB62+DB81+DB92+DB103+DB114+DB125+DB136)</f>
        <v>0</v>
      </c>
      <c r="DC175" s="91">
        <f>+'Inputs  Base0'!$C295*(DC7+DC18+DC29+DC40+DC51+DC62+DC81+DC92+DC103+DC114+DC125+DC136)</f>
        <v>0</v>
      </c>
      <c r="DD175" s="91">
        <f>+'Inputs  Base0'!$C295*(DD7+DD18+DD29+DD40+DD51+DD62+DD81+DD92+DD103+DD114+DD125+DD136)</f>
        <v>0</v>
      </c>
      <c r="DE175" s="91">
        <f>+'Inputs  Base0'!$C295*(DE7+DE18+DE29+DE40+DE51+DE62+DE81+DE92+DE103+DE114+DE125+DE136)</f>
        <v>0</v>
      </c>
      <c r="DF175" s="91">
        <f>+'Inputs  Base0'!$C295*(DF7+DF18+DF29+DF40+DF51+DF62+DF81+DF92+DF103+DF114+DF125+DF136)</f>
        <v>0</v>
      </c>
      <c r="DG175" s="91">
        <f>+'Inputs  Base0'!$C295*(DG7+DG18+DG29+DG40+DG51+DG62+DG81+DG92+DG103+DG114+DG125+DG136)</f>
        <v>0</v>
      </c>
      <c r="DH175" s="91">
        <f>+'Inputs  Base0'!$C295*(DH7+DH18+DH29+DH40+DH51+DH62+DH81+DH92+DH103+DH114+DH125+DH136)</f>
        <v>0</v>
      </c>
      <c r="DI175" s="91">
        <f>+'Inputs  Base0'!$C295*(DI7+DI18+DI29+DI40+DI51+DI62+DI81+DI92+DI103+DI114+DI125+DI136)</f>
        <v>0</v>
      </c>
      <c r="DJ175" s="91">
        <f>+'Inputs  Base0'!$C295*(DJ7+DJ18+DJ29+DJ40+DJ51+DJ62+DJ81+DJ92+DJ103+DJ114+DJ125+DJ136)</f>
        <v>0</v>
      </c>
      <c r="DK175" s="91">
        <f>+'Inputs  Base0'!$C295*(DK7+DK18+DK29+DK40+DK51+DK62+DK81+DK92+DK103+DK114+DK125+DK136)</f>
        <v>0</v>
      </c>
      <c r="DL175" s="91">
        <f>+'Inputs  Base0'!$C295*(DL7+DL18+DL29+DL40+DL51+DL62+DL81+DL92+DL103+DL114+DL125+DL136)</f>
        <v>0</v>
      </c>
      <c r="DM175" s="91">
        <f>+'Inputs  Base0'!$C295*(DM7+DM18+DM29+DM40+DM51+DM62+DM81+DM92+DM103+DM114+DM125+DM136)</f>
        <v>0</v>
      </c>
      <c r="DN175" s="91">
        <f>+'Inputs  Base0'!$C295*(DN7+DN18+DN29+DN40+DN51+DN62+DN81+DN92+DN103+DN114+DN125+DN136)</f>
        <v>0</v>
      </c>
      <c r="DO175" s="91">
        <f>+'Inputs  Base0'!$C295*(DO7+DO18+DO29+DO40+DO51+DO62+DO81+DO92+DO103+DO114+DO125+DO136)</f>
        <v>0</v>
      </c>
      <c r="DP175" s="91">
        <f>+'Inputs  Base0'!$C295*(DP7+DP18+DP29+DP40+DP51+DP62+DP81+DP92+DP103+DP114+DP125+DP136)</f>
        <v>0</v>
      </c>
    </row>
    <row r="176" spans="2:120" s="2" customFormat="1" ht="10.5" hidden="1" outlineLevel="1">
      <c r="B176" s="2" t="str">
        <f>+'Inputs  Base0'!B296</f>
        <v>Marketing</v>
      </c>
      <c r="C176" s="90">
        <f t="shared" ca="1" si="65"/>
        <v>8546707.5037452281</v>
      </c>
      <c r="D176" s="121"/>
      <c r="E176" s="121"/>
      <c r="F176" s="121"/>
      <c r="G176" s="121"/>
      <c r="H176" s="121"/>
      <c r="I176" s="121"/>
      <c r="J176" s="121"/>
      <c r="K176" s="121"/>
      <c r="L176" s="121"/>
      <c r="M176" s="121"/>
      <c r="N176" s="121"/>
      <c r="O176" s="121"/>
      <c r="P176" s="121"/>
      <c r="Q176" s="121"/>
      <c r="R176" s="121"/>
      <c r="S176" s="121"/>
      <c r="T176" s="121"/>
      <c r="U176" s="121"/>
      <c r="V176" s="121"/>
      <c r="W176" s="121"/>
      <c r="X176" s="121"/>
      <c r="Y176" s="121"/>
      <c r="Z176" s="121"/>
      <c r="AA176" s="121"/>
      <c r="AB176" s="121"/>
      <c r="AC176" s="91">
        <f ca="1">+'Inputs  Base0'!$C296*AC$5</f>
        <v>121446.73371496618</v>
      </c>
      <c r="AD176" s="91">
        <f ca="1">+'Inputs  Base0'!$C296*AD$5</f>
        <v>124204.96698135429</v>
      </c>
      <c r="AE176" s="91">
        <f ca="1">+'Inputs  Base0'!$C296*AE$5</f>
        <v>127042.00691249633</v>
      </c>
      <c r="AF176" s="91">
        <f ca="1">+'Inputs  Base0'!$C296*AF$5</f>
        <v>129962.48919455432</v>
      </c>
      <c r="AG176" s="91">
        <f ca="1">+'Inputs  Base0'!$C296*AG$5</f>
        <v>143532.05648013685</v>
      </c>
      <c r="AH176" s="91">
        <f ca="1">+'Inputs  Base0'!$C296*AH$5</f>
        <v>146904.89607218752</v>
      </c>
      <c r="AI176" s="91">
        <f ca="1">+'Inputs  Base0'!$C296*AI$5</f>
        <v>131528.34847634422</v>
      </c>
      <c r="AJ176" s="91">
        <f ca="1">+'Inputs  Base0'!$C296*AJ$5</f>
        <v>134612.08753193342</v>
      </c>
      <c r="AK176" s="91">
        <f ca="1">+'Inputs  Base0'!$C296*AK$5</f>
        <v>137802.16241702565</v>
      </c>
      <c r="AL176" s="91">
        <f ca="1">+'Inputs  Base0'!$C296*AL$5</f>
        <v>141106.16854801407</v>
      </c>
      <c r="AM176" s="91">
        <f ca="1">+'Inputs  Base0'!$C296*AM$5</f>
        <v>144532.5452764465</v>
      </c>
      <c r="AN176" s="91">
        <f ca="1">+'Inputs  Base0'!$C296*AN$5</f>
        <v>148090.70572520324</v>
      </c>
      <c r="AO176" s="91">
        <f ca="1">+'Inputs  Base0'!$C296*AO$5</f>
        <v>132933.00412685343</v>
      </c>
      <c r="AP176" s="91">
        <f ca="1">+'Inputs  Base0'!$C296*AP$5</f>
        <v>136145.23230975881</v>
      </c>
      <c r="AQ176" s="91">
        <f ca="1">+'Inputs  Base0'!$C296*AQ$5</f>
        <v>139497.12258757313</v>
      </c>
      <c r="AR176" s="91">
        <f ca="1">+'Inputs  Base0'!$C296*AR$5</f>
        <v>143001.37151437905</v>
      </c>
      <c r="AS176" s="91">
        <f ca="1">+'Inputs  Base0'!$C296*AS$5</f>
        <v>146672.48943769949</v>
      </c>
      <c r="AT176" s="91">
        <f ca="1">+'Inputs  Base0'!$C296*AT$5</f>
        <v>150527.16325718598</v>
      </c>
      <c r="AU176" s="91">
        <f ca="1">+'Inputs  Base0'!$C296*AU$5</f>
        <v>173442.90311117593</v>
      </c>
      <c r="AV176" s="91">
        <f ca="1">+'Inputs  Base0'!$C296*AV$5</f>
        <v>178582.46820382457</v>
      </c>
      <c r="AW176" s="91">
        <f ca="1">+'Inputs  Base0'!$C296*AW$5</f>
        <v>186853.08892462286</v>
      </c>
      <c r="AX176" s="91">
        <f ca="1">+'Inputs  Base0'!$C296*AX$5</f>
        <v>192779.64992208328</v>
      </c>
      <c r="AY176" s="91">
        <f ca="1">+'Inputs  Base0'!$C296*AY$5</f>
        <v>199101.31498604116</v>
      </c>
      <c r="AZ176" s="91">
        <f ca="1">+'Inputs  Base0'!$C296*AZ$5</f>
        <v>205874.52755456732</v>
      </c>
      <c r="BA176" s="91">
        <f ca="1">+'Inputs  Base0'!$C296*BA$5</f>
        <v>213168.75647451868</v>
      </c>
      <c r="BB176" s="91">
        <f ca="1">+'Inputs  Base0'!$C296*BB$5</f>
        <v>221070.83780446596</v>
      </c>
      <c r="BC176" s="91">
        <f ca="1">+'Inputs  Base0'!$C296*BC$5</f>
        <v>229691.29016440842</v>
      </c>
      <c r="BD176" s="91">
        <f ca="1">+'Inputs  Base0'!$C296*BD$5</f>
        <v>239173.78776034521</v>
      </c>
      <c r="BE176" s="91">
        <f ca="1">+'Inputs  Base0'!$C296*BE$5</f>
        <v>249709.89620027482</v>
      </c>
      <c r="BF176" s="91">
        <f ca="1">+'Inputs  Base0'!$C296*BF$5</f>
        <v>261563.01819519579</v>
      </c>
      <c r="BG176" s="91">
        <f ca="1">+'Inputs  Base0'!$C296*BG$5</f>
        <v>255779.80015556497</v>
      </c>
      <c r="BH176" s="91">
        <f ca="1">+'Inputs  Base0'!$C296*BH$5</f>
        <v>268949.93570547708</v>
      </c>
      <c r="BI176" s="91">
        <f ca="1">+'Inputs  Base0'!$C296*BI$5</f>
        <v>284754.09836537164</v>
      </c>
      <c r="BJ176" s="91">
        <f ca="1">+'Inputs  Base0'!$C296*BJ$5</f>
        <v>304509.30169023987</v>
      </c>
      <c r="BK176" s="91">
        <f ca="1">+'Inputs  Base0'!$C296*BK$5</f>
        <v>330849.57279006409</v>
      </c>
      <c r="BL176" s="91">
        <f ca="1">+'Inputs  Base0'!$C296*BL$5</f>
        <v>370359.97943980055</v>
      </c>
      <c r="BM176" s="91">
        <f ca="1">+'Inputs  Base0'!$C296*BM$5</f>
        <v>1078441.1711788063</v>
      </c>
      <c r="BN176" s="91">
        <f ca="1">+'Inputs  Base0'!$C296*BN$5</f>
        <v>189506.75276444643</v>
      </c>
      <c r="BO176" s="91">
        <f ca="1">+'Inputs  Base0'!$C296*BO$5</f>
        <v>8018.5889220336503</v>
      </c>
      <c r="BP176" s="91">
        <f ca="1">+'Inputs  Base0'!$C296*BP$5</f>
        <v>8018.5889220336503</v>
      </c>
      <c r="BQ176" s="91">
        <f ca="1">+'Inputs  Base0'!$C296*BQ$5</f>
        <v>8018.5889220336503</v>
      </c>
      <c r="BR176" s="91">
        <f ca="1">+'Inputs  Base0'!$C296*BR$5</f>
        <v>8018.5889220336503</v>
      </c>
      <c r="BS176" s="91">
        <f ca="1">+'Inputs  Base0'!$C296*BS$5</f>
        <v>8018.5889220336503</v>
      </c>
      <c r="BT176" s="91">
        <f ca="1">+'Inputs  Base0'!$C296*BT$5</f>
        <v>8018.5889220336503</v>
      </c>
      <c r="BU176" s="91">
        <f ca="1">+'Inputs  Base0'!$C296*BU$5</f>
        <v>8018.5889220336503</v>
      </c>
      <c r="BV176" s="91">
        <f ca="1">+'Inputs  Base0'!$C296*BV$5</f>
        <v>8018.5889220336503</v>
      </c>
      <c r="BW176" s="91">
        <f ca="1">+'Inputs  Base0'!$C296*BW$5</f>
        <v>8018.5889220336503</v>
      </c>
      <c r="BX176" s="91">
        <f ca="1">+'Inputs  Base0'!$C296*BX$5</f>
        <v>8018.5889220336503</v>
      </c>
      <c r="BY176" s="91">
        <f ca="1">+'Inputs  Base0'!$C296*BY$5</f>
        <v>8018.5889220336503</v>
      </c>
      <c r="BZ176" s="91">
        <f ca="1">+'Inputs  Base0'!$C296*BZ$5</f>
        <v>8018.5889220336503</v>
      </c>
      <c r="CA176" s="91">
        <f ca="1">+'Inputs  Base0'!$C296*CA$5</f>
        <v>8018.5889220336503</v>
      </c>
      <c r="CB176" s="91">
        <f ca="1">+'Inputs  Base0'!$C296*CB$5</f>
        <v>8018.5889220336503</v>
      </c>
      <c r="CC176" s="91">
        <f ca="1">+'Inputs  Base0'!$C296*CC$5</f>
        <v>8018.5889220336503</v>
      </c>
      <c r="CD176" s="91">
        <f ca="1">+'Inputs  Base0'!$C296*CD$5</f>
        <v>8018.5889220336503</v>
      </c>
      <c r="CE176" s="91">
        <f ca="1">+'Inputs  Base0'!$C296*CE$5</f>
        <v>8018.5889220336503</v>
      </c>
      <c r="CF176" s="91">
        <f ca="1">+'Inputs  Base0'!$C296*CF$5</f>
        <v>8018.5889220336503</v>
      </c>
      <c r="CG176" s="91">
        <f ca="1">+'Inputs  Base0'!$C296*CG$5</f>
        <v>8018.5889220336503</v>
      </c>
      <c r="CH176" s="91">
        <f ca="1">+'Inputs  Base0'!$C296*CH$5</f>
        <v>8018.5889220336503</v>
      </c>
      <c r="CI176" s="91">
        <f ca="1">+'Inputs  Base0'!$C296*CI$5</f>
        <v>8018.5889220336503</v>
      </c>
      <c r="CJ176" s="91">
        <f ca="1">+'Inputs  Base0'!$C296*CJ$5</f>
        <v>8018.5889220336503</v>
      </c>
      <c r="CK176" s="91">
        <f ca="1">+'Inputs  Base0'!$C296*CK$5</f>
        <v>8018.5889220336503</v>
      </c>
      <c r="CL176" s="91">
        <f ca="1">+'Inputs  Base0'!$C296*CL$5</f>
        <v>8018.5889220336503</v>
      </c>
      <c r="CM176" s="91">
        <f ca="1">+'Inputs  Base0'!$C296*CM$5</f>
        <v>8018.5889220336503</v>
      </c>
      <c r="CN176" s="91">
        <f ca="1">+'Inputs  Base0'!$C296*CN$5</f>
        <v>8018.5889220336503</v>
      </c>
      <c r="CO176" s="91">
        <f ca="1">+'Inputs  Base0'!$C296*CO$5</f>
        <v>8018.5889220336503</v>
      </c>
      <c r="CP176" s="91">
        <f ca="1">+'Inputs  Base0'!$C296*CP$5</f>
        <v>8018.5889220336503</v>
      </c>
      <c r="CQ176" s="91">
        <f ca="1">+'Inputs  Base0'!$C296*CQ$5</f>
        <v>8018.5889220336503</v>
      </c>
      <c r="CR176" s="91">
        <f ca="1">+'Inputs  Base0'!$C296*CR$5</f>
        <v>8018.5889220336503</v>
      </c>
      <c r="CS176" s="91">
        <f ca="1">+'Inputs  Base0'!$C296*CS$5</f>
        <v>8018.5889220336503</v>
      </c>
      <c r="CT176" s="91">
        <f ca="1">+'Inputs  Base0'!$C296*CT$5</f>
        <v>8018.5889220336503</v>
      </c>
      <c r="CU176" s="91">
        <f ca="1">+'Inputs  Base0'!$C296*CU$5</f>
        <v>8018.5889220336503</v>
      </c>
      <c r="CV176" s="91">
        <f ca="1">+'Inputs  Base0'!$C296*CV$5</f>
        <v>8018.5889220336503</v>
      </c>
      <c r="CW176" s="91">
        <f ca="1">+'Inputs  Base0'!$C296*CW$5</f>
        <v>8018.5889220336503</v>
      </c>
      <c r="CX176" s="91">
        <f ca="1">+'Inputs  Base0'!$C296*CX$5</f>
        <v>8018.5889220336503</v>
      </c>
      <c r="CY176" s="91">
        <f ca="1">+'Inputs  Base0'!$C296*CY$5</f>
        <v>8018.5889220336503</v>
      </c>
      <c r="CZ176" s="91">
        <f ca="1">+'Inputs  Base0'!$C296*CZ$5</f>
        <v>8018.5889220336503</v>
      </c>
      <c r="DA176" s="91">
        <f ca="1">+'Inputs  Base0'!$C296*DA$5</f>
        <v>8018.5889220336503</v>
      </c>
      <c r="DB176" s="91">
        <f ca="1">+'Inputs  Base0'!$C296*DB$5</f>
        <v>8018.5889220336503</v>
      </c>
      <c r="DC176" s="91">
        <f ca="1">+'Inputs  Base0'!$C296*DC$5</f>
        <v>8018.5889220336503</v>
      </c>
      <c r="DD176" s="91">
        <f ca="1">+'Inputs  Base0'!$C296*DD$5</f>
        <v>8018.5889220336503</v>
      </c>
      <c r="DE176" s="91">
        <f ca="1">+'Inputs  Base0'!$C296*DE$5</f>
        <v>8018.5889220336503</v>
      </c>
      <c r="DF176" s="91">
        <f ca="1">+'Inputs  Base0'!$C296*DF$5</f>
        <v>8018.5889220336503</v>
      </c>
      <c r="DG176" s="91">
        <f ca="1">+'Inputs  Base0'!$C296*DG$5</f>
        <v>8018.5889220336503</v>
      </c>
      <c r="DH176" s="91">
        <f ca="1">+'Inputs  Base0'!$C296*DH$5</f>
        <v>8018.5889220336503</v>
      </c>
      <c r="DI176" s="91">
        <f ca="1">+'Inputs  Base0'!$C296*DI$5</f>
        <v>8018.5889220336503</v>
      </c>
      <c r="DJ176" s="91">
        <f ca="1">+'Inputs  Base0'!$C296*DJ$5</f>
        <v>8018.5889220336503</v>
      </c>
      <c r="DK176" s="91">
        <f ca="1">+'Inputs  Base0'!$C296*DK$5</f>
        <v>8018.5889220336503</v>
      </c>
      <c r="DL176" s="91">
        <f ca="1">+'Inputs  Base0'!$C296*DL$5</f>
        <v>8018.5889220336503</v>
      </c>
      <c r="DM176" s="91">
        <f ca="1">+'Inputs  Base0'!$C296*DM$5</f>
        <v>8018.5889220336503</v>
      </c>
      <c r="DN176" s="91">
        <f ca="1">+'Inputs  Base0'!$C296*DN$5</f>
        <v>8018.5889220336503</v>
      </c>
      <c r="DO176" s="91">
        <f ca="1">+'Inputs  Base0'!$C296*DO$5</f>
        <v>8018.5889220336503</v>
      </c>
      <c r="DP176" s="91">
        <f ca="1">+'Inputs  Base0'!$C296*DP$5</f>
        <v>8018.5889220336503</v>
      </c>
    </row>
    <row r="177" spans="2:120" s="2" customFormat="1" ht="10.5" hidden="1" outlineLevel="1">
      <c r="B177" s="2" t="str">
        <f>+'Inputs  Base0'!B297</f>
        <v>xx</v>
      </c>
      <c r="C177" s="90">
        <f t="shared" ca="1" si="65"/>
        <v>0</v>
      </c>
      <c r="D177" s="121"/>
      <c r="E177" s="121"/>
      <c r="F177" s="121"/>
      <c r="G177" s="121"/>
      <c r="H177" s="121"/>
      <c r="I177" s="121"/>
      <c r="J177" s="121"/>
      <c r="K177" s="121"/>
      <c r="L177" s="121"/>
      <c r="M177" s="121"/>
      <c r="N177" s="121"/>
      <c r="O177" s="121"/>
      <c r="P177" s="121"/>
      <c r="Q177" s="121"/>
      <c r="R177" s="121"/>
      <c r="S177" s="121"/>
      <c r="T177" s="121"/>
      <c r="U177" s="121"/>
      <c r="V177" s="121"/>
      <c r="W177" s="121"/>
      <c r="X177" s="121"/>
      <c r="Y177" s="121"/>
      <c r="Z177" s="121"/>
      <c r="AA177" s="121"/>
      <c r="AB177" s="121"/>
      <c r="AC177" s="91">
        <f ca="1">+'Inputs  Base0'!$C297*AC$5</f>
        <v>0</v>
      </c>
      <c r="AD177" s="91">
        <f ca="1">+'Inputs  Base0'!$C297*AD$5</f>
        <v>0</v>
      </c>
      <c r="AE177" s="91">
        <f ca="1">+'Inputs  Base0'!$C297*AE$5</f>
        <v>0</v>
      </c>
      <c r="AF177" s="91">
        <f ca="1">+'Inputs  Base0'!$C297*AF$5</f>
        <v>0</v>
      </c>
      <c r="AG177" s="91">
        <f ca="1">+'Inputs  Base0'!$C297*AG$5</f>
        <v>0</v>
      </c>
      <c r="AH177" s="91">
        <f ca="1">+'Inputs  Base0'!$C297*AH$5</f>
        <v>0</v>
      </c>
      <c r="AI177" s="91">
        <f ca="1">+'Inputs  Base0'!$C297*AI$5</f>
        <v>0</v>
      </c>
      <c r="AJ177" s="91">
        <f ca="1">+'Inputs  Base0'!$C297*AJ$5</f>
        <v>0</v>
      </c>
      <c r="AK177" s="91">
        <f ca="1">+'Inputs  Base0'!$C297*AK$5</f>
        <v>0</v>
      </c>
      <c r="AL177" s="91">
        <f ca="1">+'Inputs  Base0'!$C297*AL$5</f>
        <v>0</v>
      </c>
      <c r="AM177" s="91">
        <f ca="1">+'Inputs  Base0'!$C297*AM$5</f>
        <v>0</v>
      </c>
      <c r="AN177" s="91">
        <f ca="1">+'Inputs  Base0'!$C297*AN$5</f>
        <v>0</v>
      </c>
      <c r="AO177" s="91">
        <f ca="1">+'Inputs  Base0'!$C297*AO$5</f>
        <v>0</v>
      </c>
      <c r="AP177" s="91">
        <f ca="1">+'Inputs  Base0'!$C297*AP$5</f>
        <v>0</v>
      </c>
      <c r="AQ177" s="91">
        <f ca="1">+'Inputs  Base0'!$C297*AQ$5</f>
        <v>0</v>
      </c>
      <c r="AR177" s="91">
        <f ca="1">+'Inputs  Base0'!$C297*AR$5</f>
        <v>0</v>
      </c>
      <c r="AS177" s="91">
        <f ca="1">+'Inputs  Base0'!$C297*AS$5</f>
        <v>0</v>
      </c>
      <c r="AT177" s="91">
        <f ca="1">+'Inputs  Base0'!$C297*AT$5</f>
        <v>0</v>
      </c>
      <c r="AU177" s="91">
        <f ca="1">+'Inputs  Base0'!$C297*AU$5</f>
        <v>0</v>
      </c>
      <c r="AV177" s="91">
        <f ca="1">+'Inputs  Base0'!$C297*AV$5</f>
        <v>0</v>
      </c>
      <c r="AW177" s="91">
        <f ca="1">+'Inputs  Base0'!$C297*AW$5</f>
        <v>0</v>
      </c>
      <c r="AX177" s="91">
        <f ca="1">+'Inputs  Base0'!$C297*AX$5</f>
        <v>0</v>
      </c>
      <c r="AY177" s="91">
        <f ca="1">+'Inputs  Base0'!$C297*AY$5</f>
        <v>0</v>
      </c>
      <c r="AZ177" s="91">
        <f ca="1">+'Inputs  Base0'!$C297*AZ$5</f>
        <v>0</v>
      </c>
      <c r="BA177" s="91">
        <f ca="1">+'Inputs  Base0'!$C297*BA$5</f>
        <v>0</v>
      </c>
      <c r="BB177" s="91">
        <f ca="1">+'Inputs  Base0'!$C297*BB$5</f>
        <v>0</v>
      </c>
      <c r="BC177" s="91">
        <f ca="1">+'Inputs  Base0'!$C297*BC$5</f>
        <v>0</v>
      </c>
      <c r="BD177" s="91">
        <f ca="1">+'Inputs  Base0'!$C297*BD$5</f>
        <v>0</v>
      </c>
      <c r="BE177" s="91">
        <f ca="1">+'Inputs  Base0'!$C297*BE$5</f>
        <v>0</v>
      </c>
      <c r="BF177" s="91">
        <f ca="1">+'Inputs  Base0'!$C297*BF$5</f>
        <v>0</v>
      </c>
      <c r="BG177" s="91">
        <f ca="1">+'Inputs  Base0'!$C297*BG$5</f>
        <v>0</v>
      </c>
      <c r="BH177" s="91">
        <f ca="1">+'Inputs  Base0'!$C297*BH$5</f>
        <v>0</v>
      </c>
      <c r="BI177" s="91">
        <f ca="1">+'Inputs  Base0'!$C297*BI$5</f>
        <v>0</v>
      </c>
      <c r="BJ177" s="91">
        <f ca="1">+'Inputs  Base0'!$C297*BJ$5</f>
        <v>0</v>
      </c>
      <c r="BK177" s="91">
        <f ca="1">+'Inputs  Base0'!$C297*BK$5</f>
        <v>0</v>
      </c>
      <c r="BL177" s="91">
        <f ca="1">+'Inputs  Base0'!$C297*BL$5</f>
        <v>0</v>
      </c>
      <c r="BM177" s="91">
        <f ca="1">+'Inputs  Base0'!$C297*BM$5</f>
        <v>0</v>
      </c>
      <c r="BN177" s="91">
        <f ca="1">+'Inputs  Base0'!$C297*BN$5</f>
        <v>0</v>
      </c>
      <c r="BO177" s="91">
        <f ca="1">+'Inputs  Base0'!$C297*BO$5</f>
        <v>0</v>
      </c>
      <c r="BP177" s="91">
        <f ca="1">+'Inputs  Base0'!$C297*BP$5</f>
        <v>0</v>
      </c>
      <c r="BQ177" s="91">
        <f ca="1">+'Inputs  Base0'!$C297*BQ$5</f>
        <v>0</v>
      </c>
      <c r="BR177" s="91">
        <f ca="1">+'Inputs  Base0'!$C297*BR$5</f>
        <v>0</v>
      </c>
      <c r="BS177" s="91">
        <f ca="1">+'Inputs  Base0'!$C297*BS$5</f>
        <v>0</v>
      </c>
      <c r="BT177" s="91">
        <f ca="1">+'Inputs  Base0'!$C297*BT$5</f>
        <v>0</v>
      </c>
      <c r="BU177" s="91">
        <f ca="1">+'Inputs  Base0'!$C297*BU$5</f>
        <v>0</v>
      </c>
      <c r="BV177" s="91">
        <f ca="1">+'Inputs  Base0'!$C297*BV$5</f>
        <v>0</v>
      </c>
      <c r="BW177" s="91">
        <f ca="1">+'Inputs  Base0'!$C297*BW$5</f>
        <v>0</v>
      </c>
      <c r="BX177" s="91">
        <f ca="1">+'Inputs  Base0'!$C297*BX$5</f>
        <v>0</v>
      </c>
      <c r="BY177" s="91">
        <f ca="1">+'Inputs  Base0'!$C297*BY$5</f>
        <v>0</v>
      </c>
      <c r="BZ177" s="91">
        <f ca="1">+'Inputs  Base0'!$C297*BZ$5</f>
        <v>0</v>
      </c>
      <c r="CA177" s="91">
        <f ca="1">+'Inputs  Base0'!$C297*CA$5</f>
        <v>0</v>
      </c>
      <c r="CB177" s="91">
        <f ca="1">+'Inputs  Base0'!$C297*CB$5</f>
        <v>0</v>
      </c>
      <c r="CC177" s="91">
        <f ca="1">+'Inputs  Base0'!$C297*CC$5</f>
        <v>0</v>
      </c>
      <c r="CD177" s="91">
        <f ca="1">+'Inputs  Base0'!$C297*CD$5</f>
        <v>0</v>
      </c>
      <c r="CE177" s="91">
        <f ca="1">+'Inputs  Base0'!$C297*CE$5</f>
        <v>0</v>
      </c>
      <c r="CF177" s="91">
        <f ca="1">+'Inputs  Base0'!$C297*CF$5</f>
        <v>0</v>
      </c>
      <c r="CG177" s="91">
        <f ca="1">+'Inputs  Base0'!$C297*CG$5</f>
        <v>0</v>
      </c>
      <c r="CH177" s="91">
        <f ca="1">+'Inputs  Base0'!$C297*CH$5</f>
        <v>0</v>
      </c>
      <c r="CI177" s="91">
        <f ca="1">+'Inputs  Base0'!$C297*CI$5</f>
        <v>0</v>
      </c>
      <c r="CJ177" s="91">
        <f ca="1">+'Inputs  Base0'!$C297*CJ$5</f>
        <v>0</v>
      </c>
      <c r="CK177" s="91">
        <f ca="1">+'Inputs  Base0'!$C297*CK$5</f>
        <v>0</v>
      </c>
      <c r="CL177" s="91">
        <f ca="1">+'Inputs  Base0'!$C297*CL$5</f>
        <v>0</v>
      </c>
      <c r="CM177" s="91">
        <f ca="1">+'Inputs  Base0'!$C297*CM$5</f>
        <v>0</v>
      </c>
      <c r="CN177" s="91">
        <f ca="1">+'Inputs  Base0'!$C297*CN$5</f>
        <v>0</v>
      </c>
      <c r="CO177" s="91">
        <f ca="1">+'Inputs  Base0'!$C297*CO$5</f>
        <v>0</v>
      </c>
      <c r="CP177" s="91">
        <f ca="1">+'Inputs  Base0'!$C297*CP$5</f>
        <v>0</v>
      </c>
      <c r="CQ177" s="91">
        <f ca="1">+'Inputs  Base0'!$C297*CQ$5</f>
        <v>0</v>
      </c>
      <c r="CR177" s="91">
        <f ca="1">+'Inputs  Base0'!$C297*CR$5</f>
        <v>0</v>
      </c>
      <c r="CS177" s="91">
        <f ca="1">+'Inputs  Base0'!$C297*CS$5</f>
        <v>0</v>
      </c>
      <c r="CT177" s="91">
        <f ca="1">+'Inputs  Base0'!$C297*CT$5</f>
        <v>0</v>
      </c>
      <c r="CU177" s="91">
        <f ca="1">+'Inputs  Base0'!$C297*CU$5</f>
        <v>0</v>
      </c>
      <c r="CV177" s="91">
        <f ca="1">+'Inputs  Base0'!$C297*CV$5</f>
        <v>0</v>
      </c>
      <c r="CW177" s="91">
        <f ca="1">+'Inputs  Base0'!$C297*CW$5</f>
        <v>0</v>
      </c>
      <c r="CX177" s="91">
        <f ca="1">+'Inputs  Base0'!$C297*CX$5</f>
        <v>0</v>
      </c>
      <c r="CY177" s="91">
        <f ca="1">+'Inputs  Base0'!$C297*CY$5</f>
        <v>0</v>
      </c>
      <c r="CZ177" s="91">
        <f ca="1">+'Inputs  Base0'!$C297*CZ$5</f>
        <v>0</v>
      </c>
      <c r="DA177" s="91">
        <f ca="1">+'Inputs  Base0'!$C297*DA$5</f>
        <v>0</v>
      </c>
      <c r="DB177" s="91">
        <f ca="1">+'Inputs  Base0'!$C297*DB$5</f>
        <v>0</v>
      </c>
      <c r="DC177" s="91">
        <f ca="1">+'Inputs  Base0'!$C297*DC$5</f>
        <v>0</v>
      </c>
      <c r="DD177" s="91">
        <f ca="1">+'Inputs  Base0'!$C297*DD$5</f>
        <v>0</v>
      </c>
      <c r="DE177" s="91">
        <f ca="1">+'Inputs  Base0'!$C297*DE$5</f>
        <v>0</v>
      </c>
      <c r="DF177" s="91">
        <f ca="1">+'Inputs  Base0'!$C297*DF$5</f>
        <v>0</v>
      </c>
      <c r="DG177" s="91">
        <f ca="1">+'Inputs  Base0'!$C297*DG$5</f>
        <v>0</v>
      </c>
      <c r="DH177" s="91">
        <f ca="1">+'Inputs  Base0'!$C297*DH$5</f>
        <v>0</v>
      </c>
      <c r="DI177" s="91">
        <f ca="1">+'Inputs  Base0'!$C297*DI$5</f>
        <v>0</v>
      </c>
      <c r="DJ177" s="91">
        <f ca="1">+'Inputs  Base0'!$C297*DJ$5</f>
        <v>0</v>
      </c>
      <c r="DK177" s="91">
        <f ca="1">+'Inputs  Base0'!$C297*DK$5</f>
        <v>0</v>
      </c>
      <c r="DL177" s="91">
        <f ca="1">+'Inputs  Base0'!$C297*DL$5</f>
        <v>0</v>
      </c>
      <c r="DM177" s="91">
        <f ca="1">+'Inputs  Base0'!$C297*DM$5</f>
        <v>0</v>
      </c>
      <c r="DN177" s="91">
        <f ca="1">+'Inputs  Base0'!$C297*DN$5</f>
        <v>0</v>
      </c>
      <c r="DO177" s="91">
        <f ca="1">+'Inputs  Base0'!$C297*DO$5</f>
        <v>0</v>
      </c>
      <c r="DP177" s="91">
        <f ca="1">+'Inputs  Base0'!$C297*DP$5</f>
        <v>0</v>
      </c>
    </row>
    <row r="178" spans="2:120" s="2" customFormat="1" ht="10.5" hidden="1" outlineLevel="1">
      <c r="B178" s="2" t="str">
        <f>+'Inputs  Base0'!B298</f>
        <v>xx</v>
      </c>
      <c r="C178" s="90">
        <f t="shared" ca="1" si="65"/>
        <v>0</v>
      </c>
      <c r="D178" s="121"/>
      <c r="E178" s="121"/>
      <c r="F178" s="121"/>
      <c r="G178" s="121"/>
      <c r="H178" s="121"/>
      <c r="I178" s="121"/>
      <c r="J178" s="121"/>
      <c r="K178" s="121"/>
      <c r="L178" s="121"/>
      <c r="M178" s="121"/>
      <c r="N178" s="121"/>
      <c r="O178" s="121"/>
      <c r="P178" s="121"/>
      <c r="Q178" s="121"/>
      <c r="R178" s="121"/>
      <c r="S178" s="121"/>
      <c r="T178" s="121"/>
      <c r="U178" s="121"/>
      <c r="V178" s="121"/>
      <c r="W178" s="121"/>
      <c r="X178" s="121"/>
      <c r="Y178" s="121"/>
      <c r="Z178" s="121"/>
      <c r="AA178" s="121"/>
      <c r="AB178" s="121"/>
      <c r="AC178" s="91">
        <f ca="1">+'Inputs  Base0'!$C298*AC$5</f>
        <v>0</v>
      </c>
      <c r="AD178" s="91">
        <f ca="1">+'Inputs  Base0'!$C298*AD$5</f>
        <v>0</v>
      </c>
      <c r="AE178" s="91">
        <f ca="1">+'Inputs  Base0'!$C298*AE$5</f>
        <v>0</v>
      </c>
      <c r="AF178" s="91">
        <f ca="1">+'Inputs  Base0'!$C298*AF$5</f>
        <v>0</v>
      </c>
      <c r="AG178" s="91">
        <f ca="1">+'Inputs  Base0'!$C298*AG$5</f>
        <v>0</v>
      </c>
      <c r="AH178" s="91">
        <f ca="1">+'Inputs  Base0'!$C298*AH$5</f>
        <v>0</v>
      </c>
      <c r="AI178" s="91">
        <f ca="1">+'Inputs  Base0'!$C298*AI$5</f>
        <v>0</v>
      </c>
      <c r="AJ178" s="91">
        <f ca="1">+'Inputs  Base0'!$C298*AJ$5</f>
        <v>0</v>
      </c>
      <c r="AK178" s="91">
        <f ca="1">+'Inputs  Base0'!$C298*AK$5</f>
        <v>0</v>
      </c>
      <c r="AL178" s="91">
        <f ca="1">+'Inputs  Base0'!$C298*AL$5</f>
        <v>0</v>
      </c>
      <c r="AM178" s="91">
        <f ca="1">+'Inputs  Base0'!$C298*AM$5</f>
        <v>0</v>
      </c>
      <c r="AN178" s="91">
        <f ca="1">+'Inputs  Base0'!$C298*AN$5</f>
        <v>0</v>
      </c>
      <c r="AO178" s="91">
        <f ca="1">+'Inputs  Base0'!$C298*AO$5</f>
        <v>0</v>
      </c>
      <c r="AP178" s="91">
        <f ca="1">+'Inputs  Base0'!$C298*AP$5</f>
        <v>0</v>
      </c>
      <c r="AQ178" s="91">
        <f ca="1">+'Inputs  Base0'!$C298*AQ$5</f>
        <v>0</v>
      </c>
      <c r="AR178" s="91">
        <f ca="1">+'Inputs  Base0'!$C298*AR$5</f>
        <v>0</v>
      </c>
      <c r="AS178" s="91">
        <f ca="1">+'Inputs  Base0'!$C298*AS$5</f>
        <v>0</v>
      </c>
      <c r="AT178" s="91">
        <f ca="1">+'Inputs  Base0'!$C298*AT$5</f>
        <v>0</v>
      </c>
      <c r="AU178" s="91">
        <f ca="1">+'Inputs  Base0'!$C298*AU$5</f>
        <v>0</v>
      </c>
      <c r="AV178" s="91">
        <f ca="1">+'Inputs  Base0'!$C298*AV$5</f>
        <v>0</v>
      </c>
      <c r="AW178" s="91">
        <f ca="1">+'Inputs  Base0'!$C298*AW$5</f>
        <v>0</v>
      </c>
      <c r="AX178" s="91">
        <f ca="1">+'Inputs  Base0'!$C298*AX$5</f>
        <v>0</v>
      </c>
      <c r="AY178" s="91">
        <f ca="1">+'Inputs  Base0'!$C298*AY$5</f>
        <v>0</v>
      </c>
      <c r="AZ178" s="91">
        <f ca="1">+'Inputs  Base0'!$C298*AZ$5</f>
        <v>0</v>
      </c>
      <c r="BA178" s="91">
        <f ca="1">+'Inputs  Base0'!$C298*BA$5</f>
        <v>0</v>
      </c>
      <c r="BB178" s="91">
        <f ca="1">+'Inputs  Base0'!$C298*BB$5</f>
        <v>0</v>
      </c>
      <c r="BC178" s="91">
        <f ca="1">+'Inputs  Base0'!$C298*BC$5</f>
        <v>0</v>
      </c>
      <c r="BD178" s="91">
        <f ca="1">+'Inputs  Base0'!$C298*BD$5</f>
        <v>0</v>
      </c>
      <c r="BE178" s="91">
        <f ca="1">+'Inputs  Base0'!$C298*BE$5</f>
        <v>0</v>
      </c>
      <c r="BF178" s="91">
        <f ca="1">+'Inputs  Base0'!$C298*BF$5</f>
        <v>0</v>
      </c>
      <c r="BG178" s="91">
        <f ca="1">+'Inputs  Base0'!$C298*BG$5</f>
        <v>0</v>
      </c>
      <c r="BH178" s="91">
        <f ca="1">+'Inputs  Base0'!$C298*BH$5</f>
        <v>0</v>
      </c>
      <c r="BI178" s="91">
        <f ca="1">+'Inputs  Base0'!$C298*BI$5</f>
        <v>0</v>
      </c>
      <c r="BJ178" s="91">
        <f ca="1">+'Inputs  Base0'!$C298*BJ$5</f>
        <v>0</v>
      </c>
      <c r="BK178" s="91">
        <f ca="1">+'Inputs  Base0'!$C298*BK$5</f>
        <v>0</v>
      </c>
      <c r="BL178" s="91">
        <f ca="1">+'Inputs  Base0'!$C298*BL$5</f>
        <v>0</v>
      </c>
      <c r="BM178" s="91">
        <f ca="1">+'Inputs  Base0'!$C298*BM$5</f>
        <v>0</v>
      </c>
      <c r="BN178" s="91">
        <f ca="1">+'Inputs  Base0'!$C298*BN$5</f>
        <v>0</v>
      </c>
      <c r="BO178" s="91">
        <f ca="1">+'Inputs  Base0'!$C298*BO$5</f>
        <v>0</v>
      </c>
      <c r="BP178" s="91">
        <f ca="1">+'Inputs  Base0'!$C298*BP$5</f>
        <v>0</v>
      </c>
      <c r="BQ178" s="91">
        <f ca="1">+'Inputs  Base0'!$C298*BQ$5</f>
        <v>0</v>
      </c>
      <c r="BR178" s="91">
        <f ca="1">+'Inputs  Base0'!$C298*BR$5</f>
        <v>0</v>
      </c>
      <c r="BS178" s="91">
        <f ca="1">+'Inputs  Base0'!$C298*BS$5</f>
        <v>0</v>
      </c>
      <c r="BT178" s="91">
        <f ca="1">+'Inputs  Base0'!$C298*BT$5</f>
        <v>0</v>
      </c>
      <c r="BU178" s="91">
        <f ca="1">+'Inputs  Base0'!$C298*BU$5</f>
        <v>0</v>
      </c>
      <c r="BV178" s="91">
        <f ca="1">+'Inputs  Base0'!$C298*BV$5</f>
        <v>0</v>
      </c>
      <c r="BW178" s="91">
        <f ca="1">+'Inputs  Base0'!$C298*BW$5</f>
        <v>0</v>
      </c>
      <c r="BX178" s="91">
        <f ca="1">+'Inputs  Base0'!$C298*BX$5</f>
        <v>0</v>
      </c>
      <c r="BY178" s="91">
        <f ca="1">+'Inputs  Base0'!$C298*BY$5</f>
        <v>0</v>
      </c>
      <c r="BZ178" s="91">
        <f ca="1">+'Inputs  Base0'!$C298*BZ$5</f>
        <v>0</v>
      </c>
      <c r="CA178" s="91">
        <f ca="1">+'Inputs  Base0'!$C298*CA$5</f>
        <v>0</v>
      </c>
      <c r="CB178" s="91">
        <f ca="1">+'Inputs  Base0'!$C298*CB$5</f>
        <v>0</v>
      </c>
      <c r="CC178" s="91">
        <f ca="1">+'Inputs  Base0'!$C298*CC$5</f>
        <v>0</v>
      </c>
      <c r="CD178" s="91">
        <f ca="1">+'Inputs  Base0'!$C298*CD$5</f>
        <v>0</v>
      </c>
      <c r="CE178" s="91">
        <f ca="1">+'Inputs  Base0'!$C298*CE$5</f>
        <v>0</v>
      </c>
      <c r="CF178" s="91">
        <f ca="1">+'Inputs  Base0'!$C298*CF$5</f>
        <v>0</v>
      </c>
      <c r="CG178" s="91">
        <f ca="1">+'Inputs  Base0'!$C298*CG$5</f>
        <v>0</v>
      </c>
      <c r="CH178" s="91">
        <f ca="1">+'Inputs  Base0'!$C298*CH$5</f>
        <v>0</v>
      </c>
      <c r="CI178" s="91">
        <f ca="1">+'Inputs  Base0'!$C298*CI$5</f>
        <v>0</v>
      </c>
      <c r="CJ178" s="91">
        <f ca="1">+'Inputs  Base0'!$C298*CJ$5</f>
        <v>0</v>
      </c>
      <c r="CK178" s="91">
        <f ca="1">+'Inputs  Base0'!$C298*CK$5</f>
        <v>0</v>
      </c>
      <c r="CL178" s="91">
        <f ca="1">+'Inputs  Base0'!$C298*CL$5</f>
        <v>0</v>
      </c>
      <c r="CM178" s="91">
        <f ca="1">+'Inputs  Base0'!$C298*CM$5</f>
        <v>0</v>
      </c>
      <c r="CN178" s="91">
        <f ca="1">+'Inputs  Base0'!$C298*CN$5</f>
        <v>0</v>
      </c>
      <c r="CO178" s="91">
        <f ca="1">+'Inputs  Base0'!$C298*CO$5</f>
        <v>0</v>
      </c>
      <c r="CP178" s="91">
        <f ca="1">+'Inputs  Base0'!$C298*CP$5</f>
        <v>0</v>
      </c>
      <c r="CQ178" s="91">
        <f ca="1">+'Inputs  Base0'!$C298*CQ$5</f>
        <v>0</v>
      </c>
      <c r="CR178" s="91">
        <f ca="1">+'Inputs  Base0'!$C298*CR$5</f>
        <v>0</v>
      </c>
      <c r="CS178" s="91">
        <f ca="1">+'Inputs  Base0'!$C298*CS$5</f>
        <v>0</v>
      </c>
      <c r="CT178" s="91">
        <f ca="1">+'Inputs  Base0'!$C298*CT$5</f>
        <v>0</v>
      </c>
      <c r="CU178" s="91">
        <f ca="1">+'Inputs  Base0'!$C298*CU$5</f>
        <v>0</v>
      </c>
      <c r="CV178" s="91">
        <f ca="1">+'Inputs  Base0'!$C298*CV$5</f>
        <v>0</v>
      </c>
      <c r="CW178" s="91">
        <f ca="1">+'Inputs  Base0'!$C298*CW$5</f>
        <v>0</v>
      </c>
      <c r="CX178" s="91">
        <f ca="1">+'Inputs  Base0'!$C298*CX$5</f>
        <v>0</v>
      </c>
      <c r="CY178" s="91">
        <f ca="1">+'Inputs  Base0'!$C298*CY$5</f>
        <v>0</v>
      </c>
      <c r="CZ178" s="91">
        <f ca="1">+'Inputs  Base0'!$C298*CZ$5</f>
        <v>0</v>
      </c>
      <c r="DA178" s="91">
        <f ca="1">+'Inputs  Base0'!$C298*DA$5</f>
        <v>0</v>
      </c>
      <c r="DB178" s="91">
        <f ca="1">+'Inputs  Base0'!$C298*DB$5</f>
        <v>0</v>
      </c>
      <c r="DC178" s="91">
        <f ca="1">+'Inputs  Base0'!$C298*DC$5</f>
        <v>0</v>
      </c>
      <c r="DD178" s="91">
        <f ca="1">+'Inputs  Base0'!$C298*DD$5</f>
        <v>0</v>
      </c>
      <c r="DE178" s="91">
        <f ca="1">+'Inputs  Base0'!$C298*DE$5</f>
        <v>0</v>
      </c>
      <c r="DF178" s="91">
        <f ca="1">+'Inputs  Base0'!$C298*DF$5</f>
        <v>0</v>
      </c>
      <c r="DG178" s="91">
        <f ca="1">+'Inputs  Base0'!$C298*DG$5</f>
        <v>0</v>
      </c>
      <c r="DH178" s="91">
        <f ca="1">+'Inputs  Base0'!$C298*DH$5</f>
        <v>0</v>
      </c>
      <c r="DI178" s="91">
        <f ca="1">+'Inputs  Base0'!$C298*DI$5</f>
        <v>0</v>
      </c>
      <c r="DJ178" s="91">
        <f ca="1">+'Inputs  Base0'!$C298*DJ$5</f>
        <v>0</v>
      </c>
      <c r="DK178" s="91">
        <f ca="1">+'Inputs  Base0'!$C298*DK$5</f>
        <v>0</v>
      </c>
      <c r="DL178" s="91">
        <f ca="1">+'Inputs  Base0'!$C298*DL$5</f>
        <v>0</v>
      </c>
      <c r="DM178" s="91">
        <f ca="1">+'Inputs  Base0'!$C298*DM$5</f>
        <v>0</v>
      </c>
      <c r="DN178" s="91">
        <f ca="1">+'Inputs  Base0'!$C298*DN$5</f>
        <v>0</v>
      </c>
      <c r="DO178" s="91">
        <f ca="1">+'Inputs  Base0'!$C298*DO$5</f>
        <v>0</v>
      </c>
      <c r="DP178" s="91">
        <f ca="1">+'Inputs  Base0'!$C298*DP$5</f>
        <v>0</v>
      </c>
    </row>
    <row r="179" spans="2:120" s="2" customFormat="1" ht="10.5" hidden="1" outlineLevel="1">
      <c r="B179" s="2" t="str">
        <f>+'Inputs  Base0'!B306</f>
        <v xml:space="preserve">Imp. Ingresos Brutos </v>
      </c>
      <c r="C179" s="90">
        <f t="shared" ca="1" si="65"/>
        <v>21366768.759363133</v>
      </c>
      <c r="D179" s="121"/>
      <c r="E179" s="121"/>
      <c r="F179" s="121"/>
      <c r="G179" s="121"/>
      <c r="H179" s="121"/>
      <c r="I179" s="121"/>
      <c r="J179" s="121"/>
      <c r="K179" s="121"/>
      <c r="L179" s="121"/>
      <c r="M179" s="121"/>
      <c r="N179" s="121"/>
      <c r="O179" s="121"/>
      <c r="P179" s="121"/>
      <c r="Q179" s="121"/>
      <c r="R179" s="121"/>
      <c r="S179" s="121"/>
      <c r="T179" s="121"/>
      <c r="U179" s="121"/>
      <c r="V179" s="121"/>
      <c r="W179" s="121"/>
      <c r="X179" s="121"/>
      <c r="Y179" s="121"/>
      <c r="Z179" s="121"/>
      <c r="AA179" s="121"/>
      <c r="AB179" s="121"/>
      <c r="AC179" s="91">
        <f ca="1">+'Inputs  Base0'!$C306*AC$5</f>
        <v>303616.83428741543</v>
      </c>
      <c r="AD179" s="91">
        <f ca="1">+'Inputs  Base0'!$C306*AD$5</f>
        <v>310512.41745338571</v>
      </c>
      <c r="AE179" s="91">
        <f ca="1">+'Inputs  Base0'!$C306*AE$5</f>
        <v>317605.01728124084</v>
      </c>
      <c r="AF179" s="91">
        <f ca="1">+'Inputs  Base0'!$C306*AF$5</f>
        <v>324906.22298638581</v>
      </c>
      <c r="AG179" s="91">
        <f ca="1">+'Inputs  Base0'!$C306*AG$5</f>
        <v>358830.1412003421</v>
      </c>
      <c r="AH179" s="91">
        <f ca="1">+'Inputs  Base0'!$C306*AH$5</f>
        <v>367262.24018046883</v>
      </c>
      <c r="AI179" s="91">
        <f ca="1">+'Inputs  Base0'!$C306*AI$5</f>
        <v>328820.87119086063</v>
      </c>
      <c r="AJ179" s="91">
        <f ca="1">+'Inputs  Base0'!$C306*AJ$5</f>
        <v>336530.21882983355</v>
      </c>
      <c r="AK179" s="91">
        <f ca="1">+'Inputs  Base0'!$C306*AK$5</f>
        <v>344505.40604256419</v>
      </c>
      <c r="AL179" s="91">
        <f ca="1">+'Inputs  Base0'!$C306*AL$5</f>
        <v>352765.42137003521</v>
      </c>
      <c r="AM179" s="91">
        <f ca="1">+'Inputs  Base0'!$C306*AM$5</f>
        <v>361331.36319111631</v>
      </c>
      <c r="AN179" s="91">
        <f ca="1">+'Inputs  Base0'!$C306*AN$5</f>
        <v>370226.76431300811</v>
      </c>
      <c r="AO179" s="91">
        <f ca="1">+'Inputs  Base0'!$C306*AO$5</f>
        <v>332332.51031713356</v>
      </c>
      <c r="AP179" s="91">
        <f ca="1">+'Inputs  Base0'!$C306*AP$5</f>
        <v>340363.08077439701</v>
      </c>
      <c r="AQ179" s="91">
        <f ca="1">+'Inputs  Base0'!$C306*AQ$5</f>
        <v>348742.80646893289</v>
      </c>
      <c r="AR179" s="91">
        <f ca="1">+'Inputs  Base0'!$C306*AR$5</f>
        <v>357503.42878594762</v>
      </c>
      <c r="AS179" s="91">
        <f ca="1">+'Inputs  Base0'!$C306*AS$5</f>
        <v>366681.22359424876</v>
      </c>
      <c r="AT179" s="91">
        <f ca="1">+'Inputs  Base0'!$C306*AT$5</f>
        <v>376317.90814296494</v>
      </c>
      <c r="AU179" s="91">
        <f ca="1">+'Inputs  Base0'!$C306*AU$5</f>
        <v>433607.25777793984</v>
      </c>
      <c r="AV179" s="91">
        <f ca="1">+'Inputs  Base0'!$C306*AV$5</f>
        <v>446456.17050956143</v>
      </c>
      <c r="AW179" s="91">
        <f ca="1">+'Inputs  Base0'!$C306*AW$5</f>
        <v>467132.72231155721</v>
      </c>
      <c r="AX179" s="91">
        <f ca="1">+'Inputs  Base0'!$C306*AX$5</f>
        <v>481949.12480520824</v>
      </c>
      <c r="AY179" s="91">
        <f ca="1">+'Inputs  Base0'!$C306*AY$5</f>
        <v>497753.28746510291</v>
      </c>
      <c r="AZ179" s="91">
        <f ca="1">+'Inputs  Base0'!$C306*AZ$5</f>
        <v>514686.3188864183</v>
      </c>
      <c r="BA179" s="91">
        <f ca="1">+'Inputs  Base0'!$C306*BA$5</f>
        <v>532921.89118629671</v>
      </c>
      <c r="BB179" s="91">
        <f ca="1">+'Inputs  Base0'!$C306*BB$5</f>
        <v>552677.09451116493</v>
      </c>
      <c r="BC179" s="91">
        <f ca="1">+'Inputs  Base0'!$C306*BC$5</f>
        <v>574228.22541102103</v>
      </c>
      <c r="BD179" s="91">
        <f ca="1">+'Inputs  Base0'!$C306*BD$5</f>
        <v>597934.46940086305</v>
      </c>
      <c r="BE179" s="91">
        <f ca="1">+'Inputs  Base0'!$C306*BE$5</f>
        <v>624274.74050068704</v>
      </c>
      <c r="BF179" s="91">
        <f ca="1">+'Inputs  Base0'!$C306*BF$5</f>
        <v>653907.54548798956</v>
      </c>
      <c r="BG179" s="91">
        <f ca="1">+'Inputs  Base0'!$C306*BG$5</f>
        <v>639449.50038891239</v>
      </c>
      <c r="BH179" s="91">
        <f ca="1">+'Inputs  Base0'!$C306*BH$5</f>
        <v>672374.83926369273</v>
      </c>
      <c r="BI179" s="91">
        <f ca="1">+'Inputs  Base0'!$C306*BI$5</f>
        <v>711885.24591342919</v>
      </c>
      <c r="BJ179" s="91">
        <f ca="1">+'Inputs  Base0'!$C306*BJ$5</f>
        <v>761273.2542255997</v>
      </c>
      <c r="BK179" s="91">
        <f ca="1">+'Inputs  Base0'!$C306*BK$5</f>
        <v>827123.93197516026</v>
      </c>
      <c r="BL179" s="91">
        <f ca="1">+'Inputs  Base0'!$C306*BL$5</f>
        <v>925899.9485995014</v>
      </c>
      <c r="BM179" s="91">
        <f ca="1">+'Inputs  Base0'!$C306*BM$5</f>
        <v>2696102.927947016</v>
      </c>
      <c r="BN179" s="91">
        <f ca="1">+'Inputs  Base0'!$C306*BN$5</f>
        <v>473766.88191111613</v>
      </c>
      <c r="BO179" s="91">
        <f ca="1">+'Inputs  Base0'!$C306*BO$5</f>
        <v>20046.472305084128</v>
      </c>
      <c r="BP179" s="91">
        <f ca="1">+'Inputs  Base0'!$C306*BP$5</f>
        <v>20046.472305084128</v>
      </c>
      <c r="BQ179" s="91">
        <f ca="1">+'Inputs  Base0'!$C306*BQ$5</f>
        <v>20046.472305084128</v>
      </c>
      <c r="BR179" s="91">
        <f ca="1">+'Inputs  Base0'!$C306*BR$5</f>
        <v>20046.472305084128</v>
      </c>
      <c r="BS179" s="91">
        <f ca="1">+'Inputs  Base0'!$C306*BS$5</f>
        <v>20046.472305084128</v>
      </c>
      <c r="BT179" s="91">
        <f ca="1">+'Inputs  Base0'!$C306*BT$5</f>
        <v>20046.472305084128</v>
      </c>
      <c r="BU179" s="91">
        <f ca="1">+'Inputs  Base0'!$C306*BU$5</f>
        <v>20046.472305084128</v>
      </c>
      <c r="BV179" s="91">
        <f ca="1">+'Inputs  Base0'!$C306*BV$5</f>
        <v>20046.472305084128</v>
      </c>
      <c r="BW179" s="91">
        <f ca="1">+'Inputs  Base0'!$C306*BW$5</f>
        <v>20046.472305084128</v>
      </c>
      <c r="BX179" s="91">
        <f ca="1">+'Inputs  Base0'!$C306*BX$5</f>
        <v>20046.472305084128</v>
      </c>
      <c r="BY179" s="91">
        <f ca="1">+'Inputs  Base0'!$C306*BY$5</f>
        <v>20046.472305084128</v>
      </c>
      <c r="BZ179" s="91">
        <f ca="1">+'Inputs  Base0'!$C306*BZ$5</f>
        <v>20046.472305084128</v>
      </c>
      <c r="CA179" s="91">
        <f ca="1">+'Inputs  Base0'!$C306*CA$5</f>
        <v>20046.472305084128</v>
      </c>
      <c r="CB179" s="91">
        <f ca="1">+'Inputs  Base0'!$C306*CB$5</f>
        <v>20046.472305084128</v>
      </c>
      <c r="CC179" s="91">
        <f ca="1">+'Inputs  Base0'!$C306*CC$5</f>
        <v>20046.472305084128</v>
      </c>
      <c r="CD179" s="91">
        <f ca="1">+'Inputs  Base0'!$C306*CD$5</f>
        <v>20046.472305084128</v>
      </c>
      <c r="CE179" s="91">
        <f ca="1">+'Inputs  Base0'!$C306*CE$5</f>
        <v>20046.472305084128</v>
      </c>
      <c r="CF179" s="91">
        <f ca="1">+'Inputs  Base0'!$C306*CF$5</f>
        <v>20046.472305084128</v>
      </c>
      <c r="CG179" s="91">
        <f ca="1">+'Inputs  Base0'!$C306*CG$5</f>
        <v>20046.472305084128</v>
      </c>
      <c r="CH179" s="91">
        <f ca="1">+'Inputs  Base0'!$C306*CH$5</f>
        <v>20046.472305084128</v>
      </c>
      <c r="CI179" s="91">
        <f ca="1">+'Inputs  Base0'!$C306*CI$5</f>
        <v>20046.472305084128</v>
      </c>
      <c r="CJ179" s="91">
        <f ca="1">+'Inputs  Base0'!$C306*CJ$5</f>
        <v>20046.472305084128</v>
      </c>
      <c r="CK179" s="91">
        <f ca="1">+'Inputs  Base0'!$C306*CK$5</f>
        <v>20046.472305084128</v>
      </c>
      <c r="CL179" s="91">
        <f ca="1">+'Inputs  Base0'!$C306*CL$5</f>
        <v>20046.472305084128</v>
      </c>
      <c r="CM179" s="91">
        <f ca="1">+'Inputs  Base0'!$C306*CM$5</f>
        <v>20046.472305084128</v>
      </c>
      <c r="CN179" s="91">
        <f ca="1">+'Inputs  Base0'!$C306*CN$5</f>
        <v>20046.472305084128</v>
      </c>
      <c r="CO179" s="91">
        <f ca="1">+'Inputs  Base0'!$C306*CO$5</f>
        <v>20046.472305084128</v>
      </c>
      <c r="CP179" s="91">
        <f ca="1">+'Inputs  Base0'!$C306*CP$5</f>
        <v>20046.472305084128</v>
      </c>
      <c r="CQ179" s="91">
        <f ca="1">+'Inputs  Base0'!$C306*CQ$5</f>
        <v>20046.472305084128</v>
      </c>
      <c r="CR179" s="91">
        <f ca="1">+'Inputs  Base0'!$C306*CR$5</f>
        <v>20046.472305084128</v>
      </c>
      <c r="CS179" s="91">
        <f ca="1">+'Inputs  Base0'!$C306*CS$5</f>
        <v>20046.472305084128</v>
      </c>
      <c r="CT179" s="91">
        <f ca="1">+'Inputs  Base0'!$C306*CT$5</f>
        <v>20046.472305084128</v>
      </c>
      <c r="CU179" s="91">
        <f ca="1">+'Inputs  Base0'!$C306*CU$5</f>
        <v>20046.472305084128</v>
      </c>
      <c r="CV179" s="91">
        <f ca="1">+'Inputs  Base0'!$C306*CV$5</f>
        <v>20046.472305084128</v>
      </c>
      <c r="CW179" s="91">
        <f ca="1">+'Inputs  Base0'!$C306*CW$5</f>
        <v>20046.472305084128</v>
      </c>
      <c r="CX179" s="91">
        <f ca="1">+'Inputs  Base0'!$C306*CX$5</f>
        <v>20046.472305084128</v>
      </c>
      <c r="CY179" s="91">
        <f ca="1">+'Inputs  Base0'!$C306*CY$5</f>
        <v>20046.472305084128</v>
      </c>
      <c r="CZ179" s="91">
        <f ca="1">+'Inputs  Base0'!$C306*CZ$5</f>
        <v>20046.472305084128</v>
      </c>
      <c r="DA179" s="91">
        <f ca="1">+'Inputs  Base0'!$C306*DA$5</f>
        <v>20046.472305084128</v>
      </c>
      <c r="DB179" s="91">
        <f ca="1">+'Inputs  Base0'!$C306*DB$5</f>
        <v>20046.472305084128</v>
      </c>
      <c r="DC179" s="91">
        <f ca="1">+'Inputs  Base0'!$C306*DC$5</f>
        <v>20046.472305084128</v>
      </c>
      <c r="DD179" s="91">
        <f ca="1">+'Inputs  Base0'!$C306*DD$5</f>
        <v>20046.472305084128</v>
      </c>
      <c r="DE179" s="91">
        <f ca="1">+'Inputs  Base0'!$C306*DE$5</f>
        <v>20046.472305084128</v>
      </c>
      <c r="DF179" s="91">
        <f ca="1">+'Inputs  Base0'!$C306*DF$5</f>
        <v>20046.472305084128</v>
      </c>
      <c r="DG179" s="91">
        <f ca="1">+'Inputs  Base0'!$C306*DG$5</f>
        <v>20046.472305084128</v>
      </c>
      <c r="DH179" s="91">
        <f ca="1">+'Inputs  Base0'!$C306*DH$5</f>
        <v>20046.472305084128</v>
      </c>
      <c r="DI179" s="91">
        <f ca="1">+'Inputs  Base0'!$C306*DI$5</f>
        <v>20046.472305084128</v>
      </c>
      <c r="DJ179" s="91">
        <f ca="1">+'Inputs  Base0'!$C306*DJ$5</f>
        <v>20046.472305084128</v>
      </c>
      <c r="DK179" s="91">
        <f ca="1">+'Inputs  Base0'!$C306*DK$5</f>
        <v>20046.472305084128</v>
      </c>
      <c r="DL179" s="91">
        <f ca="1">+'Inputs  Base0'!$C306*DL$5</f>
        <v>20046.472305084128</v>
      </c>
      <c r="DM179" s="91">
        <f ca="1">+'Inputs  Base0'!$C306*DM$5</f>
        <v>20046.472305084128</v>
      </c>
      <c r="DN179" s="91">
        <f ca="1">+'Inputs  Base0'!$C306*DN$5</f>
        <v>20046.472305084128</v>
      </c>
      <c r="DO179" s="91">
        <f ca="1">+'Inputs  Base0'!$C306*DO$5</f>
        <v>20046.472305084128</v>
      </c>
      <c r="DP179" s="91">
        <f ca="1">+'Inputs  Base0'!$C306*DP$5</f>
        <v>20046.472305084128</v>
      </c>
    </row>
    <row r="180" spans="2:120" s="2" customFormat="1" ht="10.5" hidden="1" outlineLevel="1">
      <c r="B180" s="2" t="str">
        <f>+'Inputs  Base0'!B307</f>
        <v>Imp. Xxx</v>
      </c>
      <c r="C180" s="90">
        <f t="shared" ca="1" si="65"/>
        <v>0</v>
      </c>
      <c r="D180" s="121"/>
      <c r="E180" s="121"/>
      <c r="F180" s="121"/>
      <c r="G180" s="121"/>
      <c r="H180" s="121"/>
      <c r="I180" s="121"/>
      <c r="J180" s="121"/>
      <c r="K180" s="121"/>
      <c r="L180" s="121"/>
      <c r="M180" s="121"/>
      <c r="N180" s="121"/>
      <c r="O180" s="121"/>
      <c r="P180" s="121"/>
      <c r="Q180" s="121"/>
      <c r="R180" s="121"/>
      <c r="S180" s="121"/>
      <c r="T180" s="121"/>
      <c r="U180" s="121"/>
      <c r="V180" s="121"/>
      <c r="W180" s="121"/>
      <c r="X180" s="121"/>
      <c r="Y180" s="121"/>
      <c r="Z180" s="121"/>
      <c r="AA180" s="121"/>
      <c r="AB180" s="121"/>
      <c r="AC180" s="91">
        <f ca="1">+'Inputs  Base0'!$C307*AC$5</f>
        <v>0</v>
      </c>
      <c r="AD180" s="91">
        <f ca="1">+'Inputs  Base0'!$C307*AD$5</f>
        <v>0</v>
      </c>
      <c r="AE180" s="91">
        <f ca="1">+'Inputs  Base0'!$C307*AE$5</f>
        <v>0</v>
      </c>
      <c r="AF180" s="91">
        <f ca="1">+'Inputs  Base0'!$C307*AF$5</f>
        <v>0</v>
      </c>
      <c r="AG180" s="91">
        <f ca="1">+'Inputs  Base0'!$C307*AG$5</f>
        <v>0</v>
      </c>
      <c r="AH180" s="91">
        <f ca="1">+'Inputs  Base0'!$C307*AH$5</f>
        <v>0</v>
      </c>
      <c r="AI180" s="91">
        <f ca="1">+'Inputs  Base0'!$C307*AI$5</f>
        <v>0</v>
      </c>
      <c r="AJ180" s="91">
        <f ca="1">+'Inputs  Base0'!$C307*AJ$5</f>
        <v>0</v>
      </c>
      <c r="AK180" s="91">
        <f ca="1">+'Inputs  Base0'!$C307*AK$5</f>
        <v>0</v>
      </c>
      <c r="AL180" s="91">
        <f ca="1">+'Inputs  Base0'!$C307*AL$5</f>
        <v>0</v>
      </c>
      <c r="AM180" s="91">
        <f ca="1">+'Inputs  Base0'!$C307*AM$5</f>
        <v>0</v>
      </c>
      <c r="AN180" s="91">
        <f ca="1">+'Inputs  Base0'!$C307*AN$5</f>
        <v>0</v>
      </c>
      <c r="AO180" s="91">
        <f ca="1">+'Inputs  Base0'!$C307*AO$5</f>
        <v>0</v>
      </c>
      <c r="AP180" s="91">
        <f ca="1">+'Inputs  Base0'!$C307*AP$5</f>
        <v>0</v>
      </c>
      <c r="AQ180" s="91">
        <f ca="1">+'Inputs  Base0'!$C307*AQ$5</f>
        <v>0</v>
      </c>
      <c r="AR180" s="91">
        <f ca="1">+'Inputs  Base0'!$C307*AR$5</f>
        <v>0</v>
      </c>
      <c r="AS180" s="91">
        <f ca="1">+'Inputs  Base0'!$C307*AS$5</f>
        <v>0</v>
      </c>
      <c r="AT180" s="91">
        <f ca="1">+'Inputs  Base0'!$C307*AT$5</f>
        <v>0</v>
      </c>
      <c r="AU180" s="91">
        <f ca="1">+'Inputs  Base0'!$C307*AU$5</f>
        <v>0</v>
      </c>
      <c r="AV180" s="91">
        <f ca="1">+'Inputs  Base0'!$C307*AV$5</f>
        <v>0</v>
      </c>
      <c r="AW180" s="91">
        <f ca="1">+'Inputs  Base0'!$C307*AW$5</f>
        <v>0</v>
      </c>
      <c r="AX180" s="91">
        <f ca="1">+'Inputs  Base0'!$C307*AX$5</f>
        <v>0</v>
      </c>
      <c r="AY180" s="91">
        <f ca="1">+'Inputs  Base0'!$C307*AY$5</f>
        <v>0</v>
      </c>
      <c r="AZ180" s="91">
        <f ca="1">+'Inputs  Base0'!$C307*AZ$5</f>
        <v>0</v>
      </c>
      <c r="BA180" s="91">
        <f ca="1">+'Inputs  Base0'!$C307*BA$5</f>
        <v>0</v>
      </c>
      <c r="BB180" s="91">
        <f ca="1">+'Inputs  Base0'!$C307*BB$5</f>
        <v>0</v>
      </c>
      <c r="BC180" s="91">
        <f ca="1">+'Inputs  Base0'!$C307*BC$5</f>
        <v>0</v>
      </c>
      <c r="BD180" s="91">
        <f ca="1">+'Inputs  Base0'!$C307*BD$5</f>
        <v>0</v>
      </c>
      <c r="BE180" s="91">
        <f ca="1">+'Inputs  Base0'!$C307*BE$5</f>
        <v>0</v>
      </c>
      <c r="BF180" s="91">
        <f ca="1">+'Inputs  Base0'!$C307*BF$5</f>
        <v>0</v>
      </c>
      <c r="BG180" s="91">
        <f ca="1">+'Inputs  Base0'!$C307*BG$5</f>
        <v>0</v>
      </c>
      <c r="BH180" s="91">
        <f ca="1">+'Inputs  Base0'!$C307*BH$5</f>
        <v>0</v>
      </c>
      <c r="BI180" s="91">
        <f ca="1">+'Inputs  Base0'!$C307*BI$5</f>
        <v>0</v>
      </c>
      <c r="BJ180" s="91">
        <f ca="1">+'Inputs  Base0'!$C307*BJ$5</f>
        <v>0</v>
      </c>
      <c r="BK180" s="91">
        <f ca="1">+'Inputs  Base0'!$C307*BK$5</f>
        <v>0</v>
      </c>
      <c r="BL180" s="91">
        <f ca="1">+'Inputs  Base0'!$C307*BL$5</f>
        <v>0</v>
      </c>
      <c r="BM180" s="91">
        <f ca="1">+'Inputs  Base0'!$C307*BM$5</f>
        <v>0</v>
      </c>
      <c r="BN180" s="91">
        <f ca="1">+'Inputs  Base0'!$C307*BN$5</f>
        <v>0</v>
      </c>
      <c r="BO180" s="91">
        <f ca="1">+'Inputs  Base0'!$C307*BO$5</f>
        <v>0</v>
      </c>
      <c r="BP180" s="91">
        <f ca="1">+'Inputs  Base0'!$C307*BP$5</f>
        <v>0</v>
      </c>
      <c r="BQ180" s="91">
        <f ca="1">+'Inputs  Base0'!$C307*BQ$5</f>
        <v>0</v>
      </c>
      <c r="BR180" s="91">
        <f ca="1">+'Inputs  Base0'!$C307*BR$5</f>
        <v>0</v>
      </c>
      <c r="BS180" s="91">
        <f ca="1">+'Inputs  Base0'!$C307*BS$5</f>
        <v>0</v>
      </c>
      <c r="BT180" s="91">
        <f ca="1">+'Inputs  Base0'!$C307*BT$5</f>
        <v>0</v>
      </c>
      <c r="BU180" s="91">
        <f ca="1">+'Inputs  Base0'!$C307*BU$5</f>
        <v>0</v>
      </c>
      <c r="BV180" s="91">
        <f ca="1">+'Inputs  Base0'!$C307*BV$5</f>
        <v>0</v>
      </c>
      <c r="BW180" s="91">
        <f ca="1">+'Inputs  Base0'!$C307*BW$5</f>
        <v>0</v>
      </c>
      <c r="BX180" s="91">
        <f ca="1">+'Inputs  Base0'!$C307*BX$5</f>
        <v>0</v>
      </c>
      <c r="BY180" s="91">
        <f ca="1">+'Inputs  Base0'!$C307*BY$5</f>
        <v>0</v>
      </c>
      <c r="BZ180" s="91">
        <f ca="1">+'Inputs  Base0'!$C307*BZ$5</f>
        <v>0</v>
      </c>
      <c r="CA180" s="91">
        <f ca="1">+'Inputs  Base0'!$C307*CA$5</f>
        <v>0</v>
      </c>
      <c r="CB180" s="91">
        <f ca="1">+'Inputs  Base0'!$C307*CB$5</f>
        <v>0</v>
      </c>
      <c r="CC180" s="91">
        <f ca="1">+'Inputs  Base0'!$C307*CC$5</f>
        <v>0</v>
      </c>
      <c r="CD180" s="91">
        <f ca="1">+'Inputs  Base0'!$C307*CD$5</f>
        <v>0</v>
      </c>
      <c r="CE180" s="91">
        <f ca="1">+'Inputs  Base0'!$C307*CE$5</f>
        <v>0</v>
      </c>
      <c r="CF180" s="91">
        <f ca="1">+'Inputs  Base0'!$C307*CF$5</f>
        <v>0</v>
      </c>
      <c r="CG180" s="91">
        <f ca="1">+'Inputs  Base0'!$C307*CG$5</f>
        <v>0</v>
      </c>
      <c r="CH180" s="91">
        <f ca="1">+'Inputs  Base0'!$C307*CH$5</f>
        <v>0</v>
      </c>
      <c r="CI180" s="91">
        <f ca="1">+'Inputs  Base0'!$C307*CI$5</f>
        <v>0</v>
      </c>
      <c r="CJ180" s="91">
        <f ca="1">+'Inputs  Base0'!$C307*CJ$5</f>
        <v>0</v>
      </c>
      <c r="CK180" s="91">
        <f ca="1">+'Inputs  Base0'!$C307*CK$5</f>
        <v>0</v>
      </c>
      <c r="CL180" s="91">
        <f ca="1">+'Inputs  Base0'!$C307*CL$5</f>
        <v>0</v>
      </c>
      <c r="CM180" s="91">
        <f ca="1">+'Inputs  Base0'!$C307*CM$5</f>
        <v>0</v>
      </c>
      <c r="CN180" s="91">
        <f ca="1">+'Inputs  Base0'!$C307*CN$5</f>
        <v>0</v>
      </c>
      <c r="CO180" s="91">
        <f ca="1">+'Inputs  Base0'!$C307*CO$5</f>
        <v>0</v>
      </c>
      <c r="CP180" s="91">
        <f ca="1">+'Inputs  Base0'!$C307*CP$5</f>
        <v>0</v>
      </c>
      <c r="CQ180" s="91">
        <f ca="1">+'Inputs  Base0'!$C307*CQ$5</f>
        <v>0</v>
      </c>
      <c r="CR180" s="91">
        <f ca="1">+'Inputs  Base0'!$C307*CR$5</f>
        <v>0</v>
      </c>
      <c r="CS180" s="91">
        <f ca="1">+'Inputs  Base0'!$C307*CS$5</f>
        <v>0</v>
      </c>
      <c r="CT180" s="91">
        <f ca="1">+'Inputs  Base0'!$C307*CT$5</f>
        <v>0</v>
      </c>
      <c r="CU180" s="91">
        <f ca="1">+'Inputs  Base0'!$C307*CU$5</f>
        <v>0</v>
      </c>
      <c r="CV180" s="91">
        <f ca="1">+'Inputs  Base0'!$C307*CV$5</f>
        <v>0</v>
      </c>
      <c r="CW180" s="91">
        <f ca="1">+'Inputs  Base0'!$C307*CW$5</f>
        <v>0</v>
      </c>
      <c r="CX180" s="91">
        <f ca="1">+'Inputs  Base0'!$C307*CX$5</f>
        <v>0</v>
      </c>
      <c r="CY180" s="91">
        <f ca="1">+'Inputs  Base0'!$C307*CY$5</f>
        <v>0</v>
      </c>
      <c r="CZ180" s="91">
        <f ca="1">+'Inputs  Base0'!$C307*CZ$5</f>
        <v>0</v>
      </c>
      <c r="DA180" s="91">
        <f ca="1">+'Inputs  Base0'!$C307*DA$5</f>
        <v>0</v>
      </c>
      <c r="DB180" s="91">
        <f ca="1">+'Inputs  Base0'!$C307*DB$5</f>
        <v>0</v>
      </c>
      <c r="DC180" s="91">
        <f ca="1">+'Inputs  Base0'!$C307*DC$5</f>
        <v>0</v>
      </c>
      <c r="DD180" s="91">
        <f ca="1">+'Inputs  Base0'!$C307*DD$5</f>
        <v>0</v>
      </c>
      <c r="DE180" s="91">
        <f ca="1">+'Inputs  Base0'!$C307*DE$5</f>
        <v>0</v>
      </c>
      <c r="DF180" s="91">
        <f ca="1">+'Inputs  Base0'!$C307*DF$5</f>
        <v>0</v>
      </c>
      <c r="DG180" s="91">
        <f ca="1">+'Inputs  Base0'!$C307*DG$5</f>
        <v>0</v>
      </c>
      <c r="DH180" s="91">
        <f ca="1">+'Inputs  Base0'!$C307*DH$5</f>
        <v>0</v>
      </c>
      <c r="DI180" s="91">
        <f ca="1">+'Inputs  Base0'!$C307*DI$5</f>
        <v>0</v>
      </c>
      <c r="DJ180" s="91">
        <f ca="1">+'Inputs  Base0'!$C307*DJ$5</f>
        <v>0</v>
      </c>
      <c r="DK180" s="91">
        <f ca="1">+'Inputs  Base0'!$C307*DK$5</f>
        <v>0</v>
      </c>
      <c r="DL180" s="91">
        <f ca="1">+'Inputs  Base0'!$C307*DL$5</f>
        <v>0</v>
      </c>
      <c r="DM180" s="91">
        <f ca="1">+'Inputs  Base0'!$C307*DM$5</f>
        <v>0</v>
      </c>
      <c r="DN180" s="91">
        <f ca="1">+'Inputs  Base0'!$C307*DN$5</f>
        <v>0</v>
      </c>
      <c r="DO180" s="91">
        <f ca="1">+'Inputs  Base0'!$C307*DO$5</f>
        <v>0</v>
      </c>
      <c r="DP180" s="91">
        <f ca="1">+'Inputs  Base0'!$C307*DP$5</f>
        <v>0</v>
      </c>
    </row>
    <row r="181" spans="2:120" s="2" customFormat="1" ht="10.5" collapsed="1">
      <c r="C181" s="92"/>
      <c r="D181" s="122"/>
      <c r="E181" s="122"/>
      <c r="F181" s="122"/>
      <c r="G181" s="122"/>
      <c r="H181" s="122"/>
      <c r="I181" s="122"/>
      <c r="J181" s="122"/>
      <c r="K181" s="122"/>
      <c r="L181" s="122"/>
      <c r="M181" s="122"/>
      <c r="N181" s="122"/>
      <c r="O181" s="122"/>
      <c r="P181" s="122"/>
      <c r="Q181" s="122"/>
      <c r="R181" s="122"/>
      <c r="S181" s="122"/>
      <c r="T181" s="122"/>
      <c r="U181" s="122"/>
      <c r="V181" s="122"/>
      <c r="W181" s="122"/>
      <c r="X181" s="122"/>
      <c r="Y181" s="122"/>
      <c r="Z181" s="122"/>
      <c r="AA181" s="122"/>
      <c r="AB181" s="122"/>
      <c r="AC181" s="91"/>
      <c r="AD181" s="91"/>
      <c r="AE181" s="91"/>
      <c r="AF181" s="91"/>
      <c r="AG181" s="91"/>
      <c r="AH181" s="91"/>
      <c r="AI181" s="91"/>
      <c r="AJ181" s="91"/>
      <c r="AK181" s="91"/>
      <c r="AL181" s="91"/>
      <c r="AM181" s="91"/>
      <c r="AN181" s="91"/>
      <c r="AO181" s="91"/>
      <c r="AP181" s="91"/>
      <c r="AQ181" s="91"/>
      <c r="AR181" s="91"/>
      <c r="AS181" s="91"/>
      <c r="AT181" s="91"/>
      <c r="AU181" s="91"/>
      <c r="AV181" s="91"/>
      <c r="AW181" s="91"/>
      <c r="AX181" s="91"/>
      <c r="AY181" s="91"/>
      <c r="AZ181" s="91"/>
      <c r="BA181" s="91"/>
      <c r="BB181" s="91"/>
      <c r="BC181" s="91"/>
      <c r="BD181" s="91"/>
      <c r="BE181" s="91"/>
      <c r="BF181" s="91"/>
      <c r="BG181" s="91"/>
      <c r="BH181" s="91"/>
      <c r="BI181" s="91"/>
      <c r="BJ181" s="91"/>
      <c r="BK181" s="91"/>
      <c r="BL181" s="91"/>
      <c r="BM181" s="91"/>
      <c r="BN181" s="91"/>
      <c r="BO181" s="91"/>
      <c r="BP181" s="91"/>
      <c r="BQ181" s="91"/>
      <c r="BR181" s="91"/>
      <c r="BS181" s="91"/>
      <c r="BT181" s="91"/>
      <c r="BU181" s="91"/>
      <c r="BV181" s="91"/>
      <c r="BW181" s="91"/>
      <c r="BX181" s="91"/>
      <c r="BY181" s="91"/>
      <c r="BZ181" s="91"/>
      <c r="CA181" s="91"/>
      <c r="CB181" s="91"/>
      <c r="CC181" s="91"/>
      <c r="CD181" s="91"/>
      <c r="CE181" s="91"/>
      <c r="CF181" s="91"/>
      <c r="CG181" s="91"/>
      <c r="CH181" s="91"/>
      <c r="CI181" s="91"/>
      <c r="CJ181" s="91"/>
      <c r="CK181" s="91"/>
      <c r="CL181" s="91"/>
      <c r="CM181" s="91"/>
      <c r="CN181" s="91"/>
      <c r="CO181" s="91"/>
      <c r="CP181" s="91"/>
      <c r="CQ181" s="91"/>
      <c r="CR181" s="91"/>
      <c r="CS181" s="91"/>
      <c r="CT181" s="91"/>
      <c r="CU181" s="91"/>
      <c r="CV181" s="91"/>
      <c r="CW181" s="91"/>
      <c r="CX181" s="91"/>
      <c r="CY181" s="91"/>
      <c r="CZ181" s="91"/>
      <c r="DA181" s="91"/>
      <c r="DB181" s="91"/>
      <c r="DC181" s="91"/>
      <c r="DD181" s="91"/>
      <c r="DE181" s="91"/>
      <c r="DF181" s="91"/>
      <c r="DG181" s="91"/>
      <c r="DH181" s="91"/>
      <c r="DI181" s="91"/>
      <c r="DJ181" s="91"/>
      <c r="DK181" s="91"/>
      <c r="DL181" s="91"/>
      <c r="DM181" s="91"/>
      <c r="DN181" s="91"/>
      <c r="DO181" s="91"/>
      <c r="DP181" s="91"/>
    </row>
    <row r="182" spans="2:120">
      <c r="B182" s="1" t="s">
        <v>5</v>
      </c>
      <c r="C182" s="88">
        <f ca="1">SUM(AC182:DZ182)</f>
        <v>5128024.5022471165</v>
      </c>
      <c r="D182" s="120"/>
      <c r="E182" s="120"/>
      <c r="F182" s="120"/>
      <c r="G182" s="120"/>
      <c r="H182" s="120"/>
      <c r="I182" s="120"/>
      <c r="J182" s="120"/>
      <c r="K182" s="120"/>
      <c r="L182" s="120"/>
      <c r="M182" s="120"/>
      <c r="N182" s="120"/>
      <c r="O182" s="120"/>
      <c r="P182" s="120"/>
      <c r="Q182" s="120"/>
      <c r="R182" s="120"/>
      <c r="S182" s="120"/>
      <c r="T182" s="120"/>
      <c r="U182" s="120"/>
      <c r="V182" s="120"/>
      <c r="W182" s="120"/>
      <c r="X182" s="120"/>
      <c r="Y182" s="120"/>
      <c r="Z182" s="120"/>
      <c r="AA182" s="120"/>
      <c r="AB182" s="120"/>
      <c r="AC182" s="87">
        <f ca="1">SUM(AC183:AC184)</f>
        <v>72868.040228979706</v>
      </c>
      <c r="AD182" s="87">
        <f t="shared" ref="AD182:CO182" ca="1" si="69">SUM(AD183:AD184)</f>
        <v>74522.980188812566</v>
      </c>
      <c r="AE182" s="87">
        <f t="shared" ca="1" si="69"/>
        <v>76225.204147497803</v>
      </c>
      <c r="AF182" s="87">
        <f t="shared" ca="1" si="69"/>
        <v>77977.493516732589</v>
      </c>
      <c r="AG182" s="87">
        <f t="shared" ca="1" si="69"/>
        <v>86119.233888082104</v>
      </c>
      <c r="AH182" s="87">
        <f t="shared" ca="1" si="69"/>
        <v>88142.937643312514</v>
      </c>
      <c r="AI182" s="87">
        <f t="shared" ca="1" si="69"/>
        <v>78917.009085806538</v>
      </c>
      <c r="AJ182" s="87">
        <f t="shared" ca="1" si="69"/>
        <v>80767.252519160043</v>
      </c>
      <c r="AK182" s="87">
        <f t="shared" ca="1" si="69"/>
        <v>82681.297450215396</v>
      </c>
      <c r="AL182" s="87">
        <f t="shared" ca="1" si="69"/>
        <v>84663.701128808447</v>
      </c>
      <c r="AM182" s="87">
        <f t="shared" ca="1" si="69"/>
        <v>86719.527165867912</v>
      </c>
      <c r="AN182" s="87">
        <f t="shared" ca="1" si="69"/>
        <v>88854.423435121935</v>
      </c>
      <c r="AO182" s="87">
        <f t="shared" ca="1" si="69"/>
        <v>79759.802476112061</v>
      </c>
      <c r="AP182" s="87">
        <f t="shared" ca="1" si="69"/>
        <v>81687.139385855276</v>
      </c>
      <c r="AQ182" s="87">
        <f t="shared" ca="1" si="69"/>
        <v>83698.273552543891</v>
      </c>
      <c r="AR182" s="87">
        <f t="shared" ca="1" si="69"/>
        <v>85800.822908627437</v>
      </c>
      <c r="AS182" s="87">
        <f t="shared" ca="1" si="69"/>
        <v>88003.493662619687</v>
      </c>
      <c r="AT182" s="87">
        <f t="shared" ca="1" si="69"/>
        <v>90316.29795431158</v>
      </c>
      <c r="AU182" s="87">
        <f t="shared" ca="1" si="69"/>
        <v>104065.74186670556</v>
      </c>
      <c r="AV182" s="87">
        <f t="shared" ca="1" si="69"/>
        <v>107149.48092229475</v>
      </c>
      <c r="AW182" s="87">
        <f t="shared" ca="1" si="69"/>
        <v>112111.85335477373</v>
      </c>
      <c r="AX182" s="87">
        <f t="shared" ca="1" si="69"/>
        <v>115667.78995324997</v>
      </c>
      <c r="AY182" s="87">
        <f t="shared" ca="1" si="69"/>
        <v>119460.78899162469</v>
      </c>
      <c r="AZ182" s="87">
        <f t="shared" ca="1" si="69"/>
        <v>123524.71653274039</v>
      </c>
      <c r="BA182" s="87">
        <f t="shared" ca="1" si="69"/>
        <v>127901.2538847112</v>
      </c>
      <c r="BB182" s="87">
        <f t="shared" ca="1" si="69"/>
        <v>132642.50268267959</v>
      </c>
      <c r="BC182" s="87">
        <f t="shared" ca="1" si="69"/>
        <v>137814.77409864505</v>
      </c>
      <c r="BD182" s="87">
        <f t="shared" ca="1" si="69"/>
        <v>143504.27265620712</v>
      </c>
      <c r="BE182" s="87">
        <f t="shared" ca="1" si="69"/>
        <v>149825.93772016489</v>
      </c>
      <c r="BF182" s="87">
        <f t="shared" ca="1" si="69"/>
        <v>156937.81091711749</v>
      </c>
      <c r="BG182" s="87">
        <f t="shared" ca="1" si="69"/>
        <v>153467.88009333899</v>
      </c>
      <c r="BH182" s="87">
        <f t="shared" ca="1" si="69"/>
        <v>161369.96142328624</v>
      </c>
      <c r="BI182" s="87">
        <f t="shared" ca="1" si="69"/>
        <v>170852.459019223</v>
      </c>
      <c r="BJ182" s="87">
        <f t="shared" ca="1" si="69"/>
        <v>182705.58101414391</v>
      </c>
      <c r="BK182" s="87">
        <f t="shared" ca="1" si="69"/>
        <v>198509.74367403847</v>
      </c>
      <c r="BL182" s="87">
        <f t="shared" ca="1" si="69"/>
        <v>222215.98766388031</v>
      </c>
      <c r="BM182" s="87">
        <f t="shared" ca="1" si="69"/>
        <v>647064.70270728378</v>
      </c>
      <c r="BN182" s="87">
        <f t="shared" ca="1" si="69"/>
        <v>113704.05165866787</v>
      </c>
      <c r="BO182" s="87">
        <f t="shared" ca="1" si="69"/>
        <v>4811.1533532201902</v>
      </c>
      <c r="BP182" s="87">
        <f t="shared" ca="1" si="69"/>
        <v>4811.1533532201902</v>
      </c>
      <c r="BQ182" s="87">
        <f t="shared" ca="1" si="69"/>
        <v>4811.1533532201902</v>
      </c>
      <c r="BR182" s="87">
        <f t="shared" ca="1" si="69"/>
        <v>4811.1533532201902</v>
      </c>
      <c r="BS182" s="87">
        <f t="shared" ca="1" si="69"/>
        <v>4811.1533532201902</v>
      </c>
      <c r="BT182" s="87">
        <f t="shared" ca="1" si="69"/>
        <v>4811.1533532201902</v>
      </c>
      <c r="BU182" s="87">
        <f t="shared" ca="1" si="69"/>
        <v>4811.1533532201902</v>
      </c>
      <c r="BV182" s="87">
        <f t="shared" ca="1" si="69"/>
        <v>4811.1533532201902</v>
      </c>
      <c r="BW182" s="87">
        <f t="shared" ca="1" si="69"/>
        <v>4811.1533532201902</v>
      </c>
      <c r="BX182" s="87">
        <f t="shared" ca="1" si="69"/>
        <v>4811.1533532201902</v>
      </c>
      <c r="BY182" s="87">
        <f t="shared" ca="1" si="69"/>
        <v>4811.1533532201902</v>
      </c>
      <c r="BZ182" s="87">
        <f t="shared" ca="1" si="69"/>
        <v>4811.1533532201902</v>
      </c>
      <c r="CA182" s="87">
        <f t="shared" ca="1" si="69"/>
        <v>4811.1533532201902</v>
      </c>
      <c r="CB182" s="87">
        <f t="shared" ca="1" si="69"/>
        <v>4811.1533532201902</v>
      </c>
      <c r="CC182" s="87">
        <f t="shared" ca="1" si="69"/>
        <v>4811.1533532201902</v>
      </c>
      <c r="CD182" s="87">
        <f t="shared" ca="1" si="69"/>
        <v>4811.1533532201902</v>
      </c>
      <c r="CE182" s="87">
        <f t="shared" ca="1" si="69"/>
        <v>4811.1533532201902</v>
      </c>
      <c r="CF182" s="87">
        <f t="shared" ca="1" si="69"/>
        <v>4811.1533532201902</v>
      </c>
      <c r="CG182" s="87">
        <f t="shared" ca="1" si="69"/>
        <v>4811.1533532201902</v>
      </c>
      <c r="CH182" s="87">
        <f t="shared" ca="1" si="69"/>
        <v>4811.1533532201902</v>
      </c>
      <c r="CI182" s="87">
        <f t="shared" ca="1" si="69"/>
        <v>4811.1533532201902</v>
      </c>
      <c r="CJ182" s="87">
        <f t="shared" ca="1" si="69"/>
        <v>4811.1533532201902</v>
      </c>
      <c r="CK182" s="87">
        <f t="shared" ca="1" si="69"/>
        <v>4811.1533532201902</v>
      </c>
      <c r="CL182" s="87">
        <f t="shared" ca="1" si="69"/>
        <v>4811.1533532201902</v>
      </c>
      <c r="CM182" s="87">
        <f t="shared" ca="1" si="69"/>
        <v>4811.1533532201902</v>
      </c>
      <c r="CN182" s="87">
        <f t="shared" ca="1" si="69"/>
        <v>4811.1533532201902</v>
      </c>
      <c r="CO182" s="87">
        <f t="shared" ca="1" si="69"/>
        <v>4811.1533532201902</v>
      </c>
      <c r="CP182" s="87">
        <f t="shared" ref="CP182:DM182" ca="1" si="70">SUM(CP183:CP184)</f>
        <v>4811.1533532201902</v>
      </c>
      <c r="CQ182" s="87">
        <f t="shared" ca="1" si="70"/>
        <v>4811.1533532201902</v>
      </c>
      <c r="CR182" s="87">
        <f t="shared" ca="1" si="70"/>
        <v>4811.1533532201902</v>
      </c>
      <c r="CS182" s="87">
        <f t="shared" ca="1" si="70"/>
        <v>4811.1533532201902</v>
      </c>
      <c r="CT182" s="87">
        <f t="shared" ca="1" si="70"/>
        <v>4811.1533532201902</v>
      </c>
      <c r="CU182" s="87">
        <f t="shared" ca="1" si="70"/>
        <v>4811.1533532201902</v>
      </c>
      <c r="CV182" s="87">
        <f t="shared" ca="1" si="70"/>
        <v>4811.1533532201902</v>
      </c>
      <c r="CW182" s="87">
        <f t="shared" ca="1" si="70"/>
        <v>4811.1533532201902</v>
      </c>
      <c r="CX182" s="87">
        <f t="shared" ca="1" si="70"/>
        <v>4811.1533532201902</v>
      </c>
      <c r="CY182" s="87">
        <f t="shared" ca="1" si="70"/>
        <v>4811.1533532201902</v>
      </c>
      <c r="CZ182" s="87">
        <f t="shared" ca="1" si="70"/>
        <v>4811.1533532201902</v>
      </c>
      <c r="DA182" s="87">
        <f t="shared" ca="1" si="70"/>
        <v>4811.1533532201902</v>
      </c>
      <c r="DB182" s="87">
        <f t="shared" ca="1" si="70"/>
        <v>4811.1533532201902</v>
      </c>
      <c r="DC182" s="87">
        <f t="shared" ca="1" si="70"/>
        <v>4811.1533532201902</v>
      </c>
      <c r="DD182" s="87">
        <f t="shared" ca="1" si="70"/>
        <v>4811.1533532201902</v>
      </c>
      <c r="DE182" s="87">
        <f t="shared" ca="1" si="70"/>
        <v>4811.1533532201902</v>
      </c>
      <c r="DF182" s="87">
        <f t="shared" ca="1" si="70"/>
        <v>4811.1533532201902</v>
      </c>
      <c r="DG182" s="87">
        <f t="shared" ca="1" si="70"/>
        <v>4811.1533532201902</v>
      </c>
      <c r="DH182" s="87">
        <f t="shared" ca="1" si="70"/>
        <v>4811.1533532201902</v>
      </c>
      <c r="DI182" s="87">
        <f t="shared" ca="1" si="70"/>
        <v>4811.1533532201902</v>
      </c>
      <c r="DJ182" s="87">
        <f t="shared" ca="1" si="70"/>
        <v>4811.1533532201902</v>
      </c>
      <c r="DK182" s="87">
        <f t="shared" ca="1" si="70"/>
        <v>4811.1533532201902</v>
      </c>
      <c r="DL182" s="87">
        <f t="shared" ca="1" si="70"/>
        <v>4811.1533532201902</v>
      </c>
      <c r="DM182" s="87">
        <f t="shared" ca="1" si="70"/>
        <v>4811.1533532201902</v>
      </c>
      <c r="DN182" s="87">
        <f ca="1">SUM(DN183:DN184)</f>
        <v>4811.1533532201902</v>
      </c>
      <c r="DO182" s="87">
        <f t="shared" ref="DO182" ca="1" si="71">SUM(DO183:DO184)</f>
        <v>4811.1533532201902</v>
      </c>
      <c r="DP182" s="87">
        <f ca="1">SUM(DP183:DP184)</f>
        <v>4811.1533532201902</v>
      </c>
    </row>
    <row r="183" spans="2:120" s="2" customFormat="1" ht="10.5" hidden="1" outlineLevel="1">
      <c r="B183" s="2" t="str">
        <f>+'Inputs  Base0'!B304</f>
        <v>Imp. Déb. y Créd.</v>
      </c>
      <c r="C183" s="90">
        <f ca="1">SUM(AC183:DZ183)</f>
        <v>5128024.5022471165</v>
      </c>
      <c r="D183" s="121"/>
      <c r="E183" s="121"/>
      <c r="F183" s="121"/>
      <c r="G183" s="121"/>
      <c r="H183" s="121"/>
      <c r="I183" s="121"/>
      <c r="J183" s="121"/>
      <c r="K183" s="121"/>
      <c r="L183" s="121"/>
      <c r="M183" s="121"/>
      <c r="N183" s="121"/>
      <c r="O183" s="121"/>
      <c r="P183" s="121"/>
      <c r="Q183" s="121"/>
      <c r="R183" s="121"/>
      <c r="S183" s="121"/>
      <c r="T183" s="121"/>
      <c r="U183" s="121"/>
      <c r="V183" s="121"/>
      <c r="W183" s="121"/>
      <c r="X183" s="121"/>
      <c r="Y183" s="121"/>
      <c r="Z183" s="121"/>
      <c r="AA183" s="121"/>
      <c r="AB183" s="121"/>
      <c r="AC183" s="91">
        <f ca="1">+'Inputs  Base0'!$C304*AC5</f>
        <v>72868.040228979706</v>
      </c>
      <c r="AD183" s="91">
        <f ca="1">+'Inputs  Base0'!$C304*AD5</f>
        <v>74522.980188812566</v>
      </c>
      <c r="AE183" s="91">
        <f ca="1">+'Inputs  Base0'!$C304*AE5</f>
        <v>76225.204147497803</v>
      </c>
      <c r="AF183" s="91">
        <f ca="1">+'Inputs  Base0'!$C304*AF5</f>
        <v>77977.493516732589</v>
      </c>
      <c r="AG183" s="91">
        <f ca="1">+'Inputs  Base0'!$C304*AG5</f>
        <v>86119.233888082104</v>
      </c>
      <c r="AH183" s="91">
        <f ca="1">+'Inputs  Base0'!$C304*AH5</f>
        <v>88142.937643312514</v>
      </c>
      <c r="AI183" s="91">
        <f ca="1">+'Inputs  Base0'!$C304*AI5</f>
        <v>78917.009085806538</v>
      </c>
      <c r="AJ183" s="91">
        <f ca="1">+'Inputs  Base0'!$C304*AJ5</f>
        <v>80767.252519160043</v>
      </c>
      <c r="AK183" s="91">
        <f ca="1">+'Inputs  Base0'!$C304*AK5</f>
        <v>82681.297450215396</v>
      </c>
      <c r="AL183" s="91">
        <f ca="1">+'Inputs  Base0'!$C304*AL5</f>
        <v>84663.701128808447</v>
      </c>
      <c r="AM183" s="91">
        <f ca="1">+'Inputs  Base0'!$C304*AM5</f>
        <v>86719.527165867912</v>
      </c>
      <c r="AN183" s="91">
        <f ca="1">+'Inputs  Base0'!$C304*AN5</f>
        <v>88854.423435121935</v>
      </c>
      <c r="AO183" s="91">
        <f ca="1">+'Inputs  Base0'!$C304*AO5</f>
        <v>79759.802476112061</v>
      </c>
      <c r="AP183" s="91">
        <f ca="1">+'Inputs  Base0'!$C304*AP5</f>
        <v>81687.139385855276</v>
      </c>
      <c r="AQ183" s="91">
        <f ca="1">+'Inputs  Base0'!$C304*AQ5</f>
        <v>83698.273552543891</v>
      </c>
      <c r="AR183" s="91">
        <f ca="1">+'Inputs  Base0'!$C304*AR5</f>
        <v>85800.822908627437</v>
      </c>
      <c r="AS183" s="91">
        <f ca="1">+'Inputs  Base0'!$C304*AS5</f>
        <v>88003.493662619687</v>
      </c>
      <c r="AT183" s="91">
        <f ca="1">+'Inputs  Base0'!$C304*AT5</f>
        <v>90316.29795431158</v>
      </c>
      <c r="AU183" s="91">
        <f ca="1">+'Inputs  Base0'!$C304*AU5</f>
        <v>104065.74186670556</v>
      </c>
      <c r="AV183" s="91">
        <f ca="1">+'Inputs  Base0'!$C304*AV5</f>
        <v>107149.48092229475</v>
      </c>
      <c r="AW183" s="91">
        <f ca="1">+'Inputs  Base0'!$C304*AW5</f>
        <v>112111.85335477373</v>
      </c>
      <c r="AX183" s="91">
        <f ca="1">+'Inputs  Base0'!$C304*AX5</f>
        <v>115667.78995324997</v>
      </c>
      <c r="AY183" s="91">
        <f ca="1">+'Inputs  Base0'!$C304*AY5</f>
        <v>119460.78899162469</v>
      </c>
      <c r="AZ183" s="91">
        <f ca="1">+'Inputs  Base0'!$C304*AZ5</f>
        <v>123524.71653274039</v>
      </c>
      <c r="BA183" s="91">
        <f ca="1">+'Inputs  Base0'!$C304*BA5</f>
        <v>127901.2538847112</v>
      </c>
      <c r="BB183" s="91">
        <f ca="1">+'Inputs  Base0'!$C304*BB5</f>
        <v>132642.50268267959</v>
      </c>
      <c r="BC183" s="91">
        <f ca="1">+'Inputs  Base0'!$C304*BC5</f>
        <v>137814.77409864505</v>
      </c>
      <c r="BD183" s="91">
        <f ca="1">+'Inputs  Base0'!$C304*BD5</f>
        <v>143504.27265620712</v>
      </c>
      <c r="BE183" s="91">
        <f ca="1">+'Inputs  Base0'!$C304*BE5</f>
        <v>149825.93772016489</v>
      </c>
      <c r="BF183" s="91">
        <f ca="1">+'Inputs  Base0'!$C304*BF5</f>
        <v>156937.81091711749</v>
      </c>
      <c r="BG183" s="91">
        <f ca="1">+'Inputs  Base0'!$C304*BG5</f>
        <v>153467.88009333899</v>
      </c>
      <c r="BH183" s="91">
        <f ca="1">+'Inputs  Base0'!$C304*BH5</f>
        <v>161369.96142328624</v>
      </c>
      <c r="BI183" s="91">
        <f ca="1">+'Inputs  Base0'!$C304*BI5</f>
        <v>170852.459019223</v>
      </c>
      <c r="BJ183" s="91">
        <f ca="1">+'Inputs  Base0'!$C304*BJ5</f>
        <v>182705.58101414391</v>
      </c>
      <c r="BK183" s="91">
        <f ca="1">+'Inputs  Base0'!$C304*BK5</f>
        <v>198509.74367403847</v>
      </c>
      <c r="BL183" s="91">
        <f ca="1">+'Inputs  Base0'!$C304*BL5</f>
        <v>222215.98766388031</v>
      </c>
      <c r="BM183" s="91">
        <f ca="1">+'Inputs  Base0'!$C304*BM5</f>
        <v>647064.70270728378</v>
      </c>
      <c r="BN183" s="91">
        <f ca="1">+'Inputs  Base0'!$C304*BN5</f>
        <v>113704.05165866787</v>
      </c>
      <c r="BO183" s="91">
        <f ca="1">+'Inputs  Base0'!$C304*BO5</f>
        <v>4811.1533532201902</v>
      </c>
      <c r="BP183" s="91">
        <f ca="1">+'Inputs  Base0'!$C304*BP5</f>
        <v>4811.1533532201902</v>
      </c>
      <c r="BQ183" s="91">
        <f ca="1">+'Inputs  Base0'!$C304*BQ5</f>
        <v>4811.1533532201902</v>
      </c>
      <c r="BR183" s="91">
        <f ca="1">+'Inputs  Base0'!$C304*BR5</f>
        <v>4811.1533532201902</v>
      </c>
      <c r="BS183" s="91">
        <f ca="1">+'Inputs  Base0'!$C304*BS5</f>
        <v>4811.1533532201902</v>
      </c>
      <c r="BT183" s="91">
        <f ca="1">+'Inputs  Base0'!$C304*BT5</f>
        <v>4811.1533532201902</v>
      </c>
      <c r="BU183" s="91">
        <f ca="1">+'Inputs  Base0'!$C304*BU5</f>
        <v>4811.1533532201902</v>
      </c>
      <c r="BV183" s="91">
        <f ca="1">+'Inputs  Base0'!$C304*BV5</f>
        <v>4811.1533532201902</v>
      </c>
      <c r="BW183" s="91">
        <f ca="1">+'Inputs  Base0'!$C304*BW5</f>
        <v>4811.1533532201902</v>
      </c>
      <c r="BX183" s="91">
        <f ca="1">+'Inputs  Base0'!$C304*BX5</f>
        <v>4811.1533532201902</v>
      </c>
      <c r="BY183" s="91">
        <f ca="1">+'Inputs  Base0'!$C304*BY5</f>
        <v>4811.1533532201902</v>
      </c>
      <c r="BZ183" s="91">
        <f ca="1">+'Inputs  Base0'!$C304*BZ5</f>
        <v>4811.1533532201902</v>
      </c>
      <c r="CA183" s="91">
        <f ca="1">+'Inputs  Base0'!$C304*CA5</f>
        <v>4811.1533532201902</v>
      </c>
      <c r="CB183" s="91">
        <f ca="1">+'Inputs  Base0'!$C304*CB5</f>
        <v>4811.1533532201902</v>
      </c>
      <c r="CC183" s="91">
        <f ca="1">+'Inputs  Base0'!$C304*CC5</f>
        <v>4811.1533532201902</v>
      </c>
      <c r="CD183" s="91">
        <f ca="1">+'Inputs  Base0'!$C304*CD5</f>
        <v>4811.1533532201902</v>
      </c>
      <c r="CE183" s="91">
        <f ca="1">+'Inputs  Base0'!$C304*CE5</f>
        <v>4811.1533532201902</v>
      </c>
      <c r="CF183" s="91">
        <f ca="1">+'Inputs  Base0'!$C304*CF5</f>
        <v>4811.1533532201902</v>
      </c>
      <c r="CG183" s="91">
        <f ca="1">+'Inputs  Base0'!$C304*CG5</f>
        <v>4811.1533532201902</v>
      </c>
      <c r="CH183" s="91">
        <f ca="1">+'Inputs  Base0'!$C304*CH5</f>
        <v>4811.1533532201902</v>
      </c>
      <c r="CI183" s="91">
        <f ca="1">+'Inputs  Base0'!$C304*CI5</f>
        <v>4811.1533532201902</v>
      </c>
      <c r="CJ183" s="91">
        <f ca="1">+'Inputs  Base0'!$C304*CJ5</f>
        <v>4811.1533532201902</v>
      </c>
      <c r="CK183" s="91">
        <f ca="1">+'Inputs  Base0'!$C304*CK5</f>
        <v>4811.1533532201902</v>
      </c>
      <c r="CL183" s="91">
        <f ca="1">+'Inputs  Base0'!$C304*CL5</f>
        <v>4811.1533532201902</v>
      </c>
      <c r="CM183" s="91">
        <f ca="1">+'Inputs  Base0'!$C304*CM5</f>
        <v>4811.1533532201902</v>
      </c>
      <c r="CN183" s="91">
        <f ca="1">+'Inputs  Base0'!$C304*CN5</f>
        <v>4811.1533532201902</v>
      </c>
      <c r="CO183" s="91">
        <f ca="1">+'Inputs  Base0'!$C304*CO5</f>
        <v>4811.1533532201902</v>
      </c>
      <c r="CP183" s="91">
        <f ca="1">+'Inputs  Base0'!$C304*CP5</f>
        <v>4811.1533532201902</v>
      </c>
      <c r="CQ183" s="91">
        <f ca="1">+'Inputs  Base0'!$C304*CQ5</f>
        <v>4811.1533532201902</v>
      </c>
      <c r="CR183" s="91">
        <f ca="1">+'Inputs  Base0'!$C304*CR5</f>
        <v>4811.1533532201902</v>
      </c>
      <c r="CS183" s="91">
        <f ca="1">+'Inputs  Base0'!$C304*CS5</f>
        <v>4811.1533532201902</v>
      </c>
      <c r="CT183" s="91">
        <f ca="1">+'Inputs  Base0'!$C304*CT5</f>
        <v>4811.1533532201902</v>
      </c>
      <c r="CU183" s="91">
        <f ca="1">+'Inputs  Base0'!$C304*CU5</f>
        <v>4811.1533532201902</v>
      </c>
      <c r="CV183" s="91">
        <f ca="1">+'Inputs  Base0'!$C304*CV5</f>
        <v>4811.1533532201902</v>
      </c>
      <c r="CW183" s="91">
        <f ca="1">+'Inputs  Base0'!$C304*CW5</f>
        <v>4811.1533532201902</v>
      </c>
      <c r="CX183" s="91">
        <f ca="1">+'Inputs  Base0'!$C304*CX5</f>
        <v>4811.1533532201902</v>
      </c>
      <c r="CY183" s="91">
        <f ca="1">+'Inputs  Base0'!$C304*CY5</f>
        <v>4811.1533532201902</v>
      </c>
      <c r="CZ183" s="91">
        <f ca="1">+'Inputs  Base0'!$C304*CZ5</f>
        <v>4811.1533532201902</v>
      </c>
      <c r="DA183" s="91">
        <f ca="1">+'Inputs  Base0'!$C304*DA5</f>
        <v>4811.1533532201902</v>
      </c>
      <c r="DB183" s="91">
        <f ca="1">+'Inputs  Base0'!$C304*DB5</f>
        <v>4811.1533532201902</v>
      </c>
      <c r="DC183" s="91">
        <f ca="1">+'Inputs  Base0'!$C304*DC5</f>
        <v>4811.1533532201902</v>
      </c>
      <c r="DD183" s="91">
        <f ca="1">+'Inputs  Base0'!$C304*DD5</f>
        <v>4811.1533532201902</v>
      </c>
      <c r="DE183" s="91">
        <f ca="1">+'Inputs  Base0'!$C304*DE5</f>
        <v>4811.1533532201902</v>
      </c>
      <c r="DF183" s="91">
        <f ca="1">+'Inputs  Base0'!$C304*DF5</f>
        <v>4811.1533532201902</v>
      </c>
      <c r="DG183" s="91">
        <f ca="1">+'Inputs  Base0'!$C304*DG5</f>
        <v>4811.1533532201902</v>
      </c>
      <c r="DH183" s="91">
        <f ca="1">+'Inputs  Base0'!$C304*DH5</f>
        <v>4811.1533532201902</v>
      </c>
      <c r="DI183" s="91">
        <f ca="1">+'Inputs  Base0'!$C304*DI5</f>
        <v>4811.1533532201902</v>
      </c>
      <c r="DJ183" s="91">
        <f ca="1">+'Inputs  Base0'!$C304*DJ5</f>
        <v>4811.1533532201902</v>
      </c>
      <c r="DK183" s="91">
        <f ca="1">+'Inputs  Base0'!$C304*DK5</f>
        <v>4811.1533532201902</v>
      </c>
      <c r="DL183" s="91">
        <f ca="1">+'Inputs  Base0'!$C304*DL5</f>
        <v>4811.1533532201902</v>
      </c>
      <c r="DM183" s="91">
        <f ca="1">+'Inputs  Base0'!$C304*DM5</f>
        <v>4811.1533532201902</v>
      </c>
      <c r="DN183" s="91">
        <f ca="1">+'Inputs  Base0'!$C304*DN5</f>
        <v>4811.1533532201902</v>
      </c>
      <c r="DO183" s="91">
        <f ca="1">+'Inputs  Base0'!$C304*DO5</f>
        <v>4811.1533532201902</v>
      </c>
      <c r="DP183" s="91">
        <f ca="1">+'Inputs  Base0'!$C304*DP5</f>
        <v>4811.1533532201902</v>
      </c>
    </row>
    <row r="184" spans="2:120" s="2" customFormat="1" ht="10.5" hidden="1" outlineLevel="1">
      <c r="B184" s="2" t="s">
        <v>28</v>
      </c>
      <c r="C184" s="90">
        <f ca="1">SUM(AC184:DZ184)</f>
        <v>0</v>
      </c>
      <c r="D184" s="121"/>
      <c r="E184" s="121"/>
      <c r="F184" s="121"/>
      <c r="G184" s="121"/>
      <c r="H184" s="121"/>
      <c r="I184" s="121"/>
      <c r="J184" s="121"/>
      <c r="K184" s="121"/>
      <c r="L184" s="121"/>
      <c r="M184" s="121"/>
      <c r="N184" s="121"/>
      <c r="O184" s="121"/>
      <c r="P184" s="121"/>
      <c r="Q184" s="121"/>
      <c r="R184" s="121"/>
      <c r="S184" s="121"/>
      <c r="T184" s="121"/>
      <c r="U184" s="121"/>
      <c r="V184" s="121"/>
      <c r="W184" s="121"/>
      <c r="X184" s="121"/>
      <c r="Y184" s="121"/>
      <c r="Z184" s="121"/>
      <c r="AA184" s="121"/>
      <c r="AB184" s="121"/>
      <c r="AC184" s="91">
        <f ca="1">+AC325</f>
        <v>0</v>
      </c>
      <c r="AD184" s="91">
        <f t="shared" ref="AD184:CO184" ca="1" si="72">+AD325</f>
        <v>0</v>
      </c>
      <c r="AE184" s="91">
        <f t="shared" ca="1" si="72"/>
        <v>0</v>
      </c>
      <c r="AF184" s="91">
        <f t="shared" ca="1" si="72"/>
        <v>0</v>
      </c>
      <c r="AG184" s="91">
        <f t="shared" ca="1" si="72"/>
        <v>0</v>
      </c>
      <c r="AH184" s="91">
        <f t="shared" ca="1" si="72"/>
        <v>0</v>
      </c>
      <c r="AI184" s="91">
        <f t="shared" ca="1" si="72"/>
        <v>0</v>
      </c>
      <c r="AJ184" s="91">
        <f t="shared" ca="1" si="72"/>
        <v>0</v>
      </c>
      <c r="AK184" s="91">
        <f t="shared" ca="1" si="72"/>
        <v>0</v>
      </c>
      <c r="AL184" s="91">
        <f t="shared" ca="1" si="72"/>
        <v>0</v>
      </c>
      <c r="AM184" s="91">
        <f t="shared" ca="1" si="72"/>
        <v>0</v>
      </c>
      <c r="AN184" s="91">
        <f t="shared" ca="1" si="72"/>
        <v>0</v>
      </c>
      <c r="AO184" s="91">
        <f t="shared" ca="1" si="72"/>
        <v>0</v>
      </c>
      <c r="AP184" s="91">
        <f t="shared" ca="1" si="72"/>
        <v>0</v>
      </c>
      <c r="AQ184" s="91">
        <f t="shared" ca="1" si="72"/>
        <v>0</v>
      </c>
      <c r="AR184" s="91">
        <f t="shared" ca="1" si="72"/>
        <v>0</v>
      </c>
      <c r="AS184" s="91">
        <f t="shared" ca="1" si="72"/>
        <v>0</v>
      </c>
      <c r="AT184" s="91">
        <f t="shared" ca="1" si="72"/>
        <v>0</v>
      </c>
      <c r="AU184" s="91">
        <f t="shared" ca="1" si="72"/>
        <v>0</v>
      </c>
      <c r="AV184" s="91">
        <f t="shared" ca="1" si="72"/>
        <v>0</v>
      </c>
      <c r="AW184" s="91">
        <f t="shared" ca="1" si="72"/>
        <v>0</v>
      </c>
      <c r="AX184" s="91">
        <f t="shared" ca="1" si="72"/>
        <v>0</v>
      </c>
      <c r="AY184" s="91">
        <f t="shared" ca="1" si="72"/>
        <v>0</v>
      </c>
      <c r="AZ184" s="91">
        <f t="shared" ca="1" si="72"/>
        <v>0</v>
      </c>
      <c r="BA184" s="91">
        <f t="shared" ca="1" si="72"/>
        <v>0</v>
      </c>
      <c r="BB184" s="91">
        <f t="shared" ca="1" si="72"/>
        <v>0</v>
      </c>
      <c r="BC184" s="91">
        <f t="shared" ca="1" si="72"/>
        <v>0</v>
      </c>
      <c r="BD184" s="91">
        <f t="shared" ca="1" si="72"/>
        <v>0</v>
      </c>
      <c r="BE184" s="91">
        <f t="shared" ca="1" si="72"/>
        <v>0</v>
      </c>
      <c r="BF184" s="91">
        <f t="shared" ca="1" si="72"/>
        <v>0</v>
      </c>
      <c r="BG184" s="91">
        <f t="shared" ca="1" si="72"/>
        <v>0</v>
      </c>
      <c r="BH184" s="91">
        <f t="shared" ca="1" si="72"/>
        <v>0</v>
      </c>
      <c r="BI184" s="91">
        <f t="shared" ca="1" si="72"/>
        <v>0</v>
      </c>
      <c r="BJ184" s="91">
        <f t="shared" ca="1" si="72"/>
        <v>0</v>
      </c>
      <c r="BK184" s="91">
        <f t="shared" ca="1" si="72"/>
        <v>0</v>
      </c>
      <c r="BL184" s="91">
        <f t="shared" ca="1" si="72"/>
        <v>0</v>
      </c>
      <c r="BM184" s="91">
        <f t="shared" ca="1" si="72"/>
        <v>0</v>
      </c>
      <c r="BN184" s="91">
        <f t="shared" ca="1" si="72"/>
        <v>0</v>
      </c>
      <c r="BO184" s="91">
        <f t="shared" ca="1" si="72"/>
        <v>0</v>
      </c>
      <c r="BP184" s="91">
        <f t="shared" ca="1" si="72"/>
        <v>0</v>
      </c>
      <c r="BQ184" s="91">
        <f t="shared" ca="1" si="72"/>
        <v>0</v>
      </c>
      <c r="BR184" s="91">
        <f t="shared" ca="1" si="72"/>
        <v>0</v>
      </c>
      <c r="BS184" s="91">
        <f t="shared" ca="1" si="72"/>
        <v>0</v>
      </c>
      <c r="BT184" s="91">
        <f t="shared" ca="1" si="72"/>
        <v>0</v>
      </c>
      <c r="BU184" s="91">
        <f t="shared" ca="1" si="72"/>
        <v>0</v>
      </c>
      <c r="BV184" s="91">
        <f t="shared" ca="1" si="72"/>
        <v>0</v>
      </c>
      <c r="BW184" s="91">
        <f t="shared" ca="1" si="72"/>
        <v>0</v>
      </c>
      <c r="BX184" s="91">
        <f t="shared" ca="1" si="72"/>
        <v>0</v>
      </c>
      <c r="BY184" s="91">
        <f t="shared" ca="1" si="72"/>
        <v>0</v>
      </c>
      <c r="BZ184" s="91">
        <f t="shared" ca="1" si="72"/>
        <v>0</v>
      </c>
      <c r="CA184" s="91">
        <f t="shared" ca="1" si="72"/>
        <v>0</v>
      </c>
      <c r="CB184" s="91">
        <f t="shared" ca="1" si="72"/>
        <v>0</v>
      </c>
      <c r="CC184" s="91">
        <f t="shared" ca="1" si="72"/>
        <v>0</v>
      </c>
      <c r="CD184" s="91">
        <f t="shared" ca="1" si="72"/>
        <v>0</v>
      </c>
      <c r="CE184" s="91">
        <f t="shared" ca="1" si="72"/>
        <v>0</v>
      </c>
      <c r="CF184" s="91">
        <f t="shared" ca="1" si="72"/>
        <v>0</v>
      </c>
      <c r="CG184" s="91">
        <f t="shared" ca="1" si="72"/>
        <v>0</v>
      </c>
      <c r="CH184" s="91">
        <f t="shared" ca="1" si="72"/>
        <v>0</v>
      </c>
      <c r="CI184" s="91">
        <f t="shared" ca="1" si="72"/>
        <v>0</v>
      </c>
      <c r="CJ184" s="91">
        <f t="shared" ca="1" si="72"/>
        <v>0</v>
      </c>
      <c r="CK184" s="91">
        <f t="shared" ca="1" si="72"/>
        <v>0</v>
      </c>
      <c r="CL184" s="91">
        <f t="shared" ca="1" si="72"/>
        <v>0</v>
      </c>
      <c r="CM184" s="91">
        <f t="shared" ca="1" si="72"/>
        <v>0</v>
      </c>
      <c r="CN184" s="91">
        <f t="shared" ca="1" si="72"/>
        <v>0</v>
      </c>
      <c r="CO184" s="91">
        <f t="shared" ca="1" si="72"/>
        <v>0</v>
      </c>
      <c r="CP184" s="91">
        <f t="shared" ref="CP184:DM184" ca="1" si="73">+CP325</f>
        <v>0</v>
      </c>
      <c r="CQ184" s="91">
        <f t="shared" ca="1" si="73"/>
        <v>0</v>
      </c>
      <c r="CR184" s="91">
        <f t="shared" ca="1" si="73"/>
        <v>0</v>
      </c>
      <c r="CS184" s="91">
        <f t="shared" ca="1" si="73"/>
        <v>0</v>
      </c>
      <c r="CT184" s="91">
        <f t="shared" ca="1" si="73"/>
        <v>0</v>
      </c>
      <c r="CU184" s="91">
        <f t="shared" ca="1" si="73"/>
        <v>0</v>
      </c>
      <c r="CV184" s="91">
        <f t="shared" ca="1" si="73"/>
        <v>0</v>
      </c>
      <c r="CW184" s="91">
        <f t="shared" ca="1" si="73"/>
        <v>0</v>
      </c>
      <c r="CX184" s="91">
        <f t="shared" ca="1" si="73"/>
        <v>0</v>
      </c>
      <c r="CY184" s="91">
        <f t="shared" ca="1" si="73"/>
        <v>0</v>
      </c>
      <c r="CZ184" s="91">
        <f t="shared" ca="1" si="73"/>
        <v>0</v>
      </c>
      <c r="DA184" s="91">
        <f t="shared" ca="1" si="73"/>
        <v>0</v>
      </c>
      <c r="DB184" s="91">
        <f t="shared" ca="1" si="73"/>
        <v>0</v>
      </c>
      <c r="DC184" s="91">
        <f t="shared" ca="1" si="73"/>
        <v>0</v>
      </c>
      <c r="DD184" s="91">
        <f t="shared" ca="1" si="73"/>
        <v>0</v>
      </c>
      <c r="DE184" s="91">
        <f t="shared" ca="1" si="73"/>
        <v>0</v>
      </c>
      <c r="DF184" s="91">
        <f t="shared" ca="1" si="73"/>
        <v>0</v>
      </c>
      <c r="DG184" s="91">
        <f t="shared" ca="1" si="73"/>
        <v>0</v>
      </c>
      <c r="DH184" s="91">
        <f t="shared" ca="1" si="73"/>
        <v>0</v>
      </c>
      <c r="DI184" s="91">
        <f t="shared" ca="1" si="73"/>
        <v>0</v>
      </c>
      <c r="DJ184" s="91">
        <f t="shared" ca="1" si="73"/>
        <v>0</v>
      </c>
      <c r="DK184" s="91">
        <f t="shared" ca="1" si="73"/>
        <v>0</v>
      </c>
      <c r="DL184" s="91">
        <f t="shared" ca="1" si="73"/>
        <v>0</v>
      </c>
      <c r="DM184" s="91">
        <f t="shared" ca="1" si="73"/>
        <v>0</v>
      </c>
      <c r="DN184" s="91">
        <f ca="1">+DN325</f>
        <v>0</v>
      </c>
      <c r="DO184" s="91">
        <f t="shared" ref="DO184" ca="1" si="74">+DO325</f>
        <v>0</v>
      </c>
      <c r="DP184" s="91">
        <f ca="1">+DP325</f>
        <v>0</v>
      </c>
    </row>
    <row r="185" spans="2:120" s="2" customFormat="1" ht="10.5" collapsed="1">
      <c r="C185" s="90"/>
      <c r="D185" s="121"/>
      <c r="E185" s="121"/>
      <c r="F185" s="121"/>
      <c r="G185" s="121"/>
      <c r="H185" s="121"/>
      <c r="I185" s="121"/>
      <c r="J185" s="121"/>
      <c r="K185" s="121"/>
      <c r="L185" s="121"/>
      <c r="M185" s="121"/>
      <c r="N185" s="121"/>
      <c r="O185" s="121"/>
      <c r="P185" s="121"/>
      <c r="Q185" s="121"/>
      <c r="R185" s="121"/>
      <c r="S185" s="121"/>
      <c r="T185" s="121"/>
      <c r="U185" s="121"/>
      <c r="V185" s="121"/>
      <c r="W185" s="121"/>
      <c r="X185" s="121"/>
      <c r="Y185" s="121"/>
      <c r="Z185" s="121"/>
      <c r="AA185" s="121"/>
      <c r="AB185" s="121"/>
      <c r="AC185" s="91"/>
      <c r="AD185" s="91"/>
      <c r="AE185" s="91"/>
      <c r="AF185" s="91"/>
      <c r="AG185" s="91"/>
      <c r="AH185" s="91"/>
      <c r="AI185" s="91"/>
      <c r="AJ185" s="91"/>
      <c r="AK185" s="91"/>
      <c r="AL185" s="91"/>
      <c r="AM185" s="91"/>
      <c r="AN185" s="91"/>
      <c r="AO185" s="91"/>
      <c r="AP185" s="91"/>
      <c r="AQ185" s="91"/>
      <c r="AR185" s="91"/>
      <c r="AS185" s="91"/>
      <c r="AT185" s="91"/>
      <c r="AU185" s="91"/>
      <c r="AV185" s="91"/>
      <c r="AW185" s="91"/>
      <c r="AX185" s="91"/>
      <c r="AY185" s="91"/>
      <c r="AZ185" s="91"/>
      <c r="BA185" s="91"/>
      <c r="BB185" s="91"/>
      <c r="BC185" s="91"/>
      <c r="BD185" s="91"/>
      <c r="BE185" s="91"/>
      <c r="BF185" s="91"/>
      <c r="BG185" s="91"/>
      <c r="BH185" s="91"/>
      <c r="BI185" s="91"/>
      <c r="BJ185" s="91"/>
      <c r="BK185" s="91"/>
      <c r="BL185" s="91"/>
      <c r="BM185" s="91"/>
      <c r="BN185" s="91"/>
      <c r="BO185" s="91"/>
      <c r="BP185" s="91"/>
      <c r="BQ185" s="91"/>
      <c r="BR185" s="91"/>
      <c r="BS185" s="91"/>
      <c r="BT185" s="91"/>
      <c r="BU185" s="91"/>
      <c r="BV185" s="91"/>
      <c r="BW185" s="91"/>
      <c r="BX185" s="91"/>
      <c r="BY185" s="91"/>
      <c r="BZ185" s="91"/>
      <c r="CA185" s="91"/>
      <c r="CB185" s="91"/>
      <c r="CC185" s="91"/>
      <c r="CD185" s="91"/>
      <c r="CE185" s="91"/>
      <c r="CF185" s="91"/>
      <c r="CG185" s="91"/>
      <c r="CH185" s="91"/>
      <c r="CI185" s="91"/>
      <c r="CJ185" s="91"/>
      <c r="CK185" s="91"/>
      <c r="CL185" s="91"/>
      <c r="CM185" s="91"/>
      <c r="CN185" s="91"/>
      <c r="CO185" s="91"/>
      <c r="CP185" s="91"/>
      <c r="CQ185" s="91"/>
      <c r="CR185" s="91"/>
      <c r="CS185" s="91"/>
      <c r="CT185" s="91"/>
      <c r="CU185" s="91"/>
      <c r="CV185" s="91"/>
      <c r="CW185" s="91"/>
      <c r="CX185" s="91"/>
      <c r="CY185" s="91"/>
      <c r="CZ185" s="91"/>
      <c r="DA185" s="91"/>
      <c r="DB185" s="91"/>
      <c r="DC185" s="91"/>
      <c r="DD185" s="91"/>
      <c r="DE185" s="91"/>
      <c r="DF185" s="91"/>
      <c r="DG185" s="91"/>
      <c r="DH185" s="91"/>
      <c r="DI185" s="91"/>
      <c r="DJ185" s="91"/>
      <c r="DK185" s="91"/>
      <c r="DL185" s="91"/>
      <c r="DM185" s="91"/>
      <c r="DN185" s="91"/>
      <c r="DO185" s="91"/>
      <c r="DP185" s="91"/>
    </row>
    <row r="186" spans="2:120">
      <c r="B186" s="1" t="s">
        <v>14</v>
      </c>
      <c r="C186" s="88">
        <f ca="1">SUM(AC186:DZ186)</f>
        <v>50258301.3869216</v>
      </c>
      <c r="D186" s="120"/>
      <c r="E186" s="120"/>
      <c r="F186" s="120"/>
      <c r="G186" s="120"/>
      <c r="H186" s="120"/>
      <c r="I186" s="120"/>
      <c r="J186" s="120"/>
      <c r="K186" s="120"/>
      <c r="L186" s="120"/>
      <c r="M186" s="120"/>
      <c r="N186" s="120"/>
      <c r="O186" s="120"/>
      <c r="P186" s="120"/>
      <c r="Q186" s="120"/>
      <c r="R186" s="120"/>
      <c r="S186" s="120"/>
      <c r="T186" s="120"/>
      <c r="U186" s="120"/>
      <c r="V186" s="120"/>
      <c r="W186" s="120"/>
      <c r="X186" s="120"/>
      <c r="Y186" s="120"/>
      <c r="Z186" s="120"/>
      <c r="AA186" s="120"/>
      <c r="AB186" s="120"/>
      <c r="AC186" s="87">
        <f ca="1">+AC322</f>
        <v>1300499.6889265548</v>
      </c>
      <c r="AD186" s="87">
        <f t="shared" ref="AD186:CO186" ca="1" si="75">+AD322</f>
        <v>1300847.2263181198</v>
      </c>
      <c r="AE186" s="87">
        <f t="shared" ca="1" si="75"/>
        <v>1301204.6933494436</v>
      </c>
      <c r="AF186" s="87">
        <f t="shared" ca="1" si="75"/>
        <v>1301572.6741169828</v>
      </c>
      <c r="AG186" s="87">
        <f t="shared" ca="1" si="75"/>
        <v>1353337.6679063982</v>
      </c>
      <c r="AH186" s="87">
        <f t="shared" ca="1" si="75"/>
        <v>1353762.6456949967</v>
      </c>
      <c r="AI186" s="87">
        <f t="shared" ca="1" si="75"/>
        <v>1313123.8840630059</v>
      </c>
      <c r="AJ186" s="87">
        <f t="shared" ca="1" si="75"/>
        <v>1313512.4351840101</v>
      </c>
      <c r="AK186" s="87">
        <f t="shared" ca="1" si="75"/>
        <v>1313914.3846195319</v>
      </c>
      <c r="AL186" s="87">
        <f t="shared" ca="1" si="75"/>
        <v>1314330.6893920361</v>
      </c>
      <c r="AM186" s="87">
        <f t="shared" ca="1" si="75"/>
        <v>1314762.4128598189</v>
      </c>
      <c r="AN186" s="87">
        <f t="shared" ca="1" si="75"/>
        <v>1315210.7410763621</v>
      </c>
      <c r="AO186" s="87">
        <f t="shared" ca="1" si="75"/>
        <v>1375965.593311056</v>
      </c>
      <c r="AP186" s="87">
        <f t="shared" ca="1" si="75"/>
        <v>1376370.334062102</v>
      </c>
      <c r="AQ186" s="87">
        <f t="shared" ca="1" si="75"/>
        <v>1376792.6722371068</v>
      </c>
      <c r="AR186" s="87">
        <f t="shared" ca="1" si="75"/>
        <v>1377234.2076018841</v>
      </c>
      <c r="AS186" s="87">
        <f t="shared" ca="1" si="75"/>
        <v>1377696.7684602228</v>
      </c>
      <c r="AT186" s="87">
        <f t="shared" ca="1" si="75"/>
        <v>1378182.4573614779</v>
      </c>
      <c r="AU186" s="87">
        <f t="shared" ca="1" si="75"/>
        <v>1774552.2946664945</v>
      </c>
      <c r="AV186" s="87">
        <f t="shared" ca="1" si="75"/>
        <v>1775199.8798681684</v>
      </c>
      <c r="AW186" s="87">
        <f t="shared" ca="1" si="75"/>
        <v>1789649.6285195511</v>
      </c>
      <c r="AX186" s="87">
        <f t="shared" ca="1" si="75"/>
        <v>1790396.3752052309</v>
      </c>
      <c r="AY186" s="87">
        <f t="shared" ca="1" si="75"/>
        <v>1791192.9050032895</v>
      </c>
      <c r="AZ186" s="87">
        <f t="shared" ca="1" si="75"/>
        <v>1792046.3297869239</v>
      </c>
      <c r="BA186" s="87">
        <f t="shared" ca="1" si="75"/>
        <v>1539550.304453338</v>
      </c>
      <c r="BB186" s="87">
        <f t="shared" ca="1" si="75"/>
        <v>1540545.9667009113</v>
      </c>
      <c r="BC186" s="87">
        <f t="shared" ca="1" si="75"/>
        <v>1541632.1436982641</v>
      </c>
      <c r="BD186" s="87">
        <f t="shared" ca="1" si="75"/>
        <v>1542826.9383953519</v>
      </c>
      <c r="BE186" s="87">
        <f t="shared" ca="1" si="75"/>
        <v>1544154.4880587831</v>
      </c>
      <c r="BF186" s="87">
        <f t="shared" ca="1" si="75"/>
        <v>1545647.9814301434</v>
      </c>
      <c r="BG186" s="87">
        <f t="shared" ca="1" si="75"/>
        <v>997153.17456047493</v>
      </c>
      <c r="BH186" s="87">
        <f t="shared" ca="1" si="75"/>
        <v>998812.61163976393</v>
      </c>
      <c r="BI186" s="87">
        <f t="shared" ca="1" si="75"/>
        <v>1000803.9361349107</v>
      </c>
      <c r="BJ186" s="87">
        <f t="shared" ca="1" si="75"/>
        <v>1003293.0917538439</v>
      </c>
      <c r="BK186" s="87">
        <f t="shared" ca="1" si="75"/>
        <v>1006611.9659124218</v>
      </c>
      <c r="BL186" s="87">
        <f t="shared" ca="1" si="75"/>
        <v>1011590.2771502887</v>
      </c>
      <c r="BM186" s="87">
        <f t="shared" ca="1" si="75"/>
        <v>135883.58756852959</v>
      </c>
      <c r="BN186" s="87">
        <f t="shared" ca="1" si="75"/>
        <v>23877.850848320246</v>
      </c>
      <c r="BO186" s="87">
        <f t="shared" ca="1" si="75"/>
        <v>1010.3422041762399</v>
      </c>
      <c r="BP186" s="87">
        <f t="shared" ca="1" si="75"/>
        <v>1010.3422041762399</v>
      </c>
      <c r="BQ186" s="87">
        <f t="shared" ca="1" si="75"/>
        <v>1010.3422041762399</v>
      </c>
      <c r="BR186" s="87">
        <f t="shared" ca="1" si="75"/>
        <v>1010.3422041762399</v>
      </c>
      <c r="BS186" s="87">
        <f t="shared" ca="1" si="75"/>
        <v>1010.3422041762399</v>
      </c>
      <c r="BT186" s="87">
        <f t="shared" ca="1" si="75"/>
        <v>1010.3422041762399</v>
      </c>
      <c r="BU186" s="87">
        <f t="shared" ca="1" si="75"/>
        <v>1010.3422041762399</v>
      </c>
      <c r="BV186" s="87">
        <f t="shared" ca="1" si="75"/>
        <v>1010.3422041762399</v>
      </c>
      <c r="BW186" s="87">
        <f t="shared" ca="1" si="75"/>
        <v>1010.3422041762399</v>
      </c>
      <c r="BX186" s="87">
        <f t="shared" ca="1" si="75"/>
        <v>1010.3422041762399</v>
      </c>
      <c r="BY186" s="87">
        <f t="shared" ca="1" si="75"/>
        <v>1010.3422041762399</v>
      </c>
      <c r="BZ186" s="87">
        <f t="shared" ca="1" si="75"/>
        <v>1010.3422041762399</v>
      </c>
      <c r="CA186" s="87">
        <f t="shared" ca="1" si="75"/>
        <v>1010.3422041762399</v>
      </c>
      <c r="CB186" s="87">
        <f t="shared" ca="1" si="75"/>
        <v>1010.3422041762399</v>
      </c>
      <c r="CC186" s="87">
        <f t="shared" ca="1" si="75"/>
        <v>1010.3422041762399</v>
      </c>
      <c r="CD186" s="87">
        <f t="shared" ca="1" si="75"/>
        <v>1010.3422041762399</v>
      </c>
      <c r="CE186" s="87">
        <f t="shared" ca="1" si="75"/>
        <v>1010.3422041762399</v>
      </c>
      <c r="CF186" s="87">
        <f t="shared" ca="1" si="75"/>
        <v>1010.3422041762399</v>
      </c>
      <c r="CG186" s="87">
        <f t="shared" ca="1" si="75"/>
        <v>1010.3422041762399</v>
      </c>
      <c r="CH186" s="87">
        <f t="shared" ca="1" si="75"/>
        <v>1010.3422041762399</v>
      </c>
      <c r="CI186" s="87">
        <f t="shared" ca="1" si="75"/>
        <v>1010.3422041762399</v>
      </c>
      <c r="CJ186" s="87">
        <f t="shared" ca="1" si="75"/>
        <v>1010.3422041762399</v>
      </c>
      <c r="CK186" s="87">
        <f t="shared" ca="1" si="75"/>
        <v>1010.3422041762399</v>
      </c>
      <c r="CL186" s="87">
        <f t="shared" ca="1" si="75"/>
        <v>1010.3422041762399</v>
      </c>
      <c r="CM186" s="87">
        <f t="shared" ca="1" si="75"/>
        <v>1010.3422041762399</v>
      </c>
      <c r="CN186" s="87">
        <f t="shared" ca="1" si="75"/>
        <v>1010.3422041762399</v>
      </c>
      <c r="CO186" s="87">
        <f t="shared" ca="1" si="75"/>
        <v>1010.3422041762399</v>
      </c>
      <c r="CP186" s="87">
        <f t="shared" ref="CP186:DM186" ca="1" si="76">+CP322</f>
        <v>1010.3422041762399</v>
      </c>
      <c r="CQ186" s="87">
        <f t="shared" ca="1" si="76"/>
        <v>1010.3422041762399</v>
      </c>
      <c r="CR186" s="87">
        <f t="shared" ca="1" si="76"/>
        <v>1010.3422041762399</v>
      </c>
      <c r="CS186" s="87">
        <f t="shared" ca="1" si="76"/>
        <v>1010.3422041762399</v>
      </c>
      <c r="CT186" s="87">
        <f t="shared" ca="1" si="76"/>
        <v>1010.3422041762399</v>
      </c>
      <c r="CU186" s="87">
        <f t="shared" ca="1" si="76"/>
        <v>1010.3422041762399</v>
      </c>
      <c r="CV186" s="87">
        <f t="shared" ca="1" si="76"/>
        <v>1010.3422041762399</v>
      </c>
      <c r="CW186" s="87">
        <f t="shared" ca="1" si="76"/>
        <v>1010.3422041762399</v>
      </c>
      <c r="CX186" s="87">
        <f t="shared" ca="1" si="76"/>
        <v>1010.3422041762399</v>
      </c>
      <c r="CY186" s="87">
        <f t="shared" ca="1" si="76"/>
        <v>1010.3422041762399</v>
      </c>
      <c r="CZ186" s="87">
        <f t="shared" ca="1" si="76"/>
        <v>1010.3422041762399</v>
      </c>
      <c r="DA186" s="87">
        <f t="shared" ca="1" si="76"/>
        <v>1010.3422041762399</v>
      </c>
      <c r="DB186" s="87">
        <f t="shared" ca="1" si="76"/>
        <v>1010.3422041762399</v>
      </c>
      <c r="DC186" s="87">
        <f t="shared" ca="1" si="76"/>
        <v>1010.3422041762399</v>
      </c>
      <c r="DD186" s="87">
        <f t="shared" ca="1" si="76"/>
        <v>1010.3422041762399</v>
      </c>
      <c r="DE186" s="87">
        <f t="shared" ca="1" si="76"/>
        <v>1010.3422041762399</v>
      </c>
      <c r="DF186" s="87">
        <f t="shared" ca="1" si="76"/>
        <v>1010.3422041762399</v>
      </c>
      <c r="DG186" s="87">
        <f t="shared" ca="1" si="76"/>
        <v>1010.3422041762399</v>
      </c>
      <c r="DH186" s="87">
        <f t="shared" ca="1" si="76"/>
        <v>1010.3422041762399</v>
      </c>
      <c r="DI186" s="87">
        <f t="shared" ca="1" si="76"/>
        <v>1010.3422041762399</v>
      </c>
      <c r="DJ186" s="87">
        <f t="shared" ca="1" si="76"/>
        <v>1010.3422041762399</v>
      </c>
      <c r="DK186" s="87">
        <f t="shared" ca="1" si="76"/>
        <v>1010.3422041762399</v>
      </c>
      <c r="DL186" s="87">
        <f t="shared" ca="1" si="76"/>
        <v>1010.3422041762399</v>
      </c>
      <c r="DM186" s="87">
        <f t="shared" ca="1" si="76"/>
        <v>1010.3422041762399</v>
      </c>
      <c r="DN186" s="87">
        <f ca="1">+DN322</f>
        <v>1010.3422041762399</v>
      </c>
      <c r="DO186" s="87">
        <f t="shared" ref="DO186" ca="1" si="77">+DO322</f>
        <v>1010.3422041762399</v>
      </c>
      <c r="DP186" s="87">
        <f ca="1">+DP322</f>
        <v>1010.3422041762399</v>
      </c>
    </row>
    <row r="187" spans="2:120">
      <c r="C187" s="88"/>
      <c r="D187" s="120"/>
      <c r="E187" s="120"/>
      <c r="F187" s="120"/>
      <c r="G187" s="120"/>
      <c r="H187" s="120"/>
      <c r="I187" s="120"/>
      <c r="J187" s="120"/>
      <c r="K187" s="120"/>
      <c r="L187" s="120"/>
      <c r="M187" s="120"/>
      <c r="N187" s="120"/>
      <c r="O187" s="120"/>
      <c r="P187" s="120"/>
      <c r="Q187" s="120"/>
      <c r="R187" s="120"/>
      <c r="S187" s="120"/>
      <c r="T187" s="120"/>
      <c r="U187" s="120"/>
      <c r="V187" s="120"/>
      <c r="W187" s="120"/>
      <c r="X187" s="120"/>
      <c r="Y187" s="120"/>
      <c r="Z187" s="120"/>
      <c r="AA187" s="120"/>
      <c r="AB187" s="120"/>
      <c r="AC187" s="87"/>
      <c r="AD187" s="87"/>
      <c r="AE187" s="87"/>
      <c r="AF187" s="87"/>
      <c r="AG187" s="87"/>
      <c r="AH187" s="87"/>
      <c r="AI187" s="87"/>
      <c r="AJ187" s="87"/>
      <c r="AK187" s="87"/>
      <c r="AL187" s="87"/>
      <c r="AM187" s="87"/>
      <c r="AN187" s="87"/>
      <c r="AO187" s="87"/>
      <c r="AP187" s="87"/>
      <c r="AQ187" s="87"/>
      <c r="AR187" s="87"/>
      <c r="AS187" s="87"/>
      <c r="AT187" s="87"/>
      <c r="AU187" s="87"/>
      <c r="AV187" s="87"/>
      <c r="AW187" s="87"/>
      <c r="AX187" s="87"/>
      <c r="AY187" s="87"/>
      <c r="AZ187" s="87"/>
      <c r="BA187" s="87"/>
      <c r="BB187" s="87"/>
      <c r="BC187" s="87"/>
      <c r="BD187" s="87"/>
      <c r="BE187" s="87"/>
      <c r="BF187" s="87"/>
      <c r="BG187" s="87"/>
      <c r="BH187" s="87"/>
      <c r="BI187" s="87"/>
      <c r="BJ187" s="87"/>
      <c r="BK187" s="87"/>
      <c r="BL187" s="87"/>
      <c r="BM187" s="87"/>
      <c r="BN187" s="87"/>
      <c r="BO187" s="87"/>
      <c r="BP187" s="87"/>
      <c r="BQ187" s="87"/>
      <c r="BR187" s="87"/>
      <c r="BS187" s="87"/>
      <c r="BT187" s="87"/>
      <c r="BU187" s="87"/>
      <c r="BV187" s="87"/>
      <c r="BW187" s="87"/>
      <c r="BX187" s="87"/>
      <c r="BY187" s="87"/>
      <c r="BZ187" s="87"/>
      <c r="CA187" s="87"/>
      <c r="CB187" s="87"/>
      <c r="CC187" s="87"/>
      <c r="CD187" s="87"/>
      <c r="CE187" s="87"/>
      <c r="CF187" s="87"/>
      <c r="CG187" s="87"/>
      <c r="CH187" s="87"/>
      <c r="CI187" s="87"/>
      <c r="CJ187" s="87"/>
      <c r="CK187" s="87"/>
      <c r="CL187" s="87"/>
      <c r="CM187" s="87"/>
      <c r="CN187" s="87"/>
      <c r="CO187" s="87"/>
      <c r="CP187" s="87"/>
      <c r="CQ187" s="87"/>
      <c r="CR187" s="87"/>
      <c r="CS187" s="87"/>
      <c r="CT187" s="87"/>
      <c r="CU187" s="87"/>
      <c r="CV187" s="87"/>
      <c r="CW187" s="87"/>
      <c r="CX187" s="87"/>
      <c r="CY187" s="87"/>
      <c r="CZ187" s="87"/>
      <c r="DA187" s="87"/>
      <c r="DB187" s="87"/>
      <c r="DC187" s="87"/>
      <c r="DD187" s="87"/>
      <c r="DE187" s="87"/>
      <c r="DF187" s="87"/>
      <c r="DG187" s="87"/>
      <c r="DH187" s="87"/>
      <c r="DI187" s="87"/>
      <c r="DJ187" s="87"/>
      <c r="DK187" s="87"/>
      <c r="DL187" s="87"/>
      <c r="DM187" s="87"/>
      <c r="DN187" s="87"/>
      <c r="DO187" s="87"/>
      <c r="DP187" s="87"/>
    </row>
    <row r="188" spans="2:120">
      <c r="B188" s="1" t="s">
        <v>446</v>
      </c>
      <c r="C188" s="88">
        <f ca="1">SUM(AC188:DZ188)</f>
        <v>1952619.568374913</v>
      </c>
      <c r="D188" s="120"/>
      <c r="E188" s="120"/>
      <c r="F188" s="120"/>
      <c r="G188" s="120"/>
      <c r="H188" s="120"/>
      <c r="I188" s="120"/>
      <c r="J188" s="120"/>
      <c r="K188" s="120"/>
      <c r="L188" s="120"/>
      <c r="M188" s="120"/>
      <c r="N188" s="120"/>
      <c r="O188" s="120"/>
      <c r="P188" s="120"/>
      <c r="Q188" s="120"/>
      <c r="R188" s="120"/>
      <c r="S188" s="120"/>
      <c r="T188" s="120"/>
      <c r="U188" s="120"/>
      <c r="V188" s="120"/>
      <c r="W188" s="120"/>
      <c r="X188" s="120"/>
      <c r="Y188" s="120"/>
      <c r="Z188" s="120"/>
      <c r="AA188" s="120"/>
      <c r="AB188" s="120"/>
      <c r="AC188" s="87">
        <f ca="1">+IF($C$19=0,0,($C$18/$C$19*'CF+EERR  Base0'!AC189)*'Inputs  Base0'!$E$10)+IF('CF+EERR  Base0'!$C$93=0,0,('CF+EERR  Base0'!$C$92/'CF+EERR  Base0'!$C$93*'CF+EERR  Base0'!AC190)*'Inputs  Base0'!$E$10)</f>
        <v>0</v>
      </c>
      <c r="AD188" s="87">
        <f ca="1">+IF($C$19=0,0,($C$18/$C$19*'CF+EERR  Base0'!AD189)*'Inputs  Base0'!$E$10)+IF('CF+EERR  Base0'!$C$93=0,0,('CF+EERR  Base0'!$C$92/'CF+EERR  Base0'!$C$93*'CF+EERR  Base0'!AD190)*'Inputs  Base0'!$E$10)</f>
        <v>13539.709736131146</v>
      </c>
      <c r="AE188" s="87">
        <f ca="1">+IF($C$19=0,0,($C$18/$C$19*'CF+EERR  Base0'!AE189)*'Inputs  Base0'!$E$10)+IF('CF+EERR  Base0'!$C$93=0,0,('CF+EERR  Base0'!$C$92/'CF+EERR  Base0'!$C$93*'CF+EERR  Base0'!AE190)*'Inputs  Base0'!$E$10)</f>
        <v>20309.564604196719</v>
      </c>
      <c r="AF188" s="87">
        <f ca="1">+IF($C$19=0,0,($C$18/$C$19*'CF+EERR  Base0'!AF189)*'Inputs  Base0'!$E$10)+IF('CF+EERR  Base0'!$C$93=0,0,('CF+EERR  Base0'!$C$92/'CF+EERR  Base0'!$C$93*'CF+EERR  Base0'!AF190)*'Inputs  Base0'!$E$10)</f>
        <v>27079.419472262292</v>
      </c>
      <c r="AG188" s="87">
        <f ca="1">+IF($C$19=0,0,($C$18/$C$19*'CF+EERR  Base0'!AG189)*'Inputs  Base0'!$E$10)+IF('CF+EERR  Base0'!$C$93=0,0,('CF+EERR  Base0'!$C$92/'CF+EERR  Base0'!$C$93*'CF+EERR  Base0'!AG190)*'Inputs  Base0'!$E$10)</f>
        <v>31915.030092309127</v>
      </c>
      <c r="AH188" s="87">
        <f ca="1">+IF($C$19=0,0,($C$18/$C$19*'CF+EERR  Base0'!AH189)*'Inputs  Base0'!$E$10)+IF('CF+EERR  Base0'!$C$93=0,0,('CF+EERR  Base0'!$C$92/'CF+EERR  Base0'!$C$93*'CF+EERR  Base0'!AH190)*'Inputs  Base0'!$E$10)</f>
        <v>36750.640712355969</v>
      </c>
      <c r="AI188" s="87">
        <f ca="1">+IF($C$19=0,0,($C$18/$C$19*'CF+EERR  Base0'!AI189)*'Inputs  Base0'!$E$10)+IF('CF+EERR  Base0'!$C$93=0,0,('CF+EERR  Base0'!$C$92/'CF+EERR  Base0'!$C$93*'CF+EERR  Base0'!AI190)*'Inputs  Base0'!$E$10)</f>
        <v>41586.251332402811</v>
      </c>
      <c r="AJ188" s="87">
        <f ca="1">+IF($C$19=0,0,($C$18/$C$19*'CF+EERR  Base0'!AJ189)*'Inputs  Base0'!$E$10)+IF('CF+EERR  Base0'!$C$93=0,0,('CF+EERR  Base0'!$C$92/'CF+EERR  Base0'!$C$93*'CF+EERR  Base0'!AJ190)*'Inputs  Base0'!$E$10)</f>
        <v>44487.617704430901</v>
      </c>
      <c r="AK188" s="87">
        <f ca="1">+IF($C$19=0,0,($C$18/$C$19*'CF+EERR  Base0'!AK189)*'Inputs  Base0'!$E$10)+IF('CF+EERR  Base0'!$C$93=0,0,('CF+EERR  Base0'!$C$92/'CF+EERR  Base0'!$C$93*'CF+EERR  Base0'!AK190)*'Inputs  Base0'!$E$10)</f>
        <v>48356.10620046837</v>
      </c>
      <c r="AL188" s="87">
        <f ca="1">+IF($C$19=0,0,($C$18/$C$19*'CF+EERR  Base0'!AL189)*'Inputs  Base0'!$E$10)+IF('CF+EERR  Base0'!$C$93=0,0,('CF+EERR  Base0'!$C$92/'CF+EERR  Base0'!$C$93*'CF+EERR  Base0'!AL190)*'Inputs  Base0'!$E$10)</f>
        <v>52224.594696505839</v>
      </c>
      <c r="AM188" s="87">
        <f ca="1">+IF($C$19=0,0,($C$18/$C$19*'CF+EERR  Base0'!AM189)*'Inputs  Base0'!$E$10)+IF('CF+EERR  Base0'!$C$93=0,0,('CF+EERR  Base0'!$C$92/'CF+EERR  Base0'!$C$93*'CF+EERR  Base0'!AM190)*'Inputs  Base0'!$E$10)</f>
        <v>58027.327440562047</v>
      </c>
      <c r="AN188" s="87">
        <f ca="1">+IF($C$19=0,0,($C$18/$C$19*'CF+EERR  Base0'!AN189)*'Inputs  Base0'!$E$10)+IF('CF+EERR  Base0'!$C$93=0,0,('CF+EERR  Base0'!$C$92/'CF+EERR  Base0'!$C$93*'CF+EERR  Base0'!AN190)*'Inputs  Base0'!$E$10)</f>
        <v>63830.060184618254</v>
      </c>
      <c r="AO188" s="87">
        <f ca="1">+IF($C$19=0,0,($C$18/$C$19*'CF+EERR  Base0'!AO189)*'Inputs  Base0'!$E$10)+IF('CF+EERR  Base0'!$C$93=0,0,('CF+EERR  Base0'!$C$92/'CF+EERR  Base0'!$C$93*'CF+EERR  Base0'!AO190)*'Inputs  Base0'!$E$10)</f>
        <v>69632.792928674462</v>
      </c>
      <c r="AP188" s="87">
        <f ca="1">+IF($C$19=0,0,($C$18/$C$19*'CF+EERR  Base0'!AP189)*'Inputs  Base0'!$E$10)+IF('CF+EERR  Base0'!$C$93=0,0,('CF+EERR  Base0'!$C$92/'CF+EERR  Base0'!$C$93*'CF+EERR  Base0'!AP190)*'Inputs  Base0'!$E$10)</f>
        <v>75435.52567273067</v>
      </c>
      <c r="AQ188" s="87">
        <f ca="1">+IF($C$19=0,0,($C$18/$C$19*'CF+EERR  Base0'!AQ189)*'Inputs  Base0'!$E$10)+IF('CF+EERR  Base0'!$C$93=0,0,('CF+EERR  Base0'!$C$92/'CF+EERR  Base0'!$C$93*'CF+EERR  Base0'!AQ190)*'Inputs  Base0'!$E$10)</f>
        <v>82205.38054079625</v>
      </c>
      <c r="AR188" s="87">
        <f ca="1">+IF($C$19=0,0,($C$18/$C$19*'CF+EERR  Base0'!AR189)*'Inputs  Base0'!$E$10)+IF('CF+EERR  Base0'!$C$93=0,0,('CF+EERR  Base0'!$C$92/'CF+EERR  Base0'!$C$93*'CF+EERR  Base0'!AR190)*'Inputs  Base0'!$E$10)</f>
        <v>88975.235408861816</v>
      </c>
      <c r="AS188" s="87">
        <f ca="1">+IF($C$19=0,0,($C$18/$C$19*'CF+EERR  Base0'!AS189)*'Inputs  Base0'!$E$10)+IF('CF+EERR  Base0'!$C$93=0,0,('CF+EERR  Base0'!$C$92/'CF+EERR  Base0'!$C$93*'CF+EERR  Base0'!AS190)*'Inputs  Base0'!$E$10)</f>
        <v>93810.846028908651</v>
      </c>
      <c r="AT188" s="87">
        <f ca="1">+IF($C$19=0,0,($C$18/$C$19*'CF+EERR  Base0'!AT189)*'Inputs  Base0'!$E$10)+IF('CF+EERR  Base0'!$C$93=0,0,('CF+EERR  Base0'!$C$92/'CF+EERR  Base0'!$C$93*'CF+EERR  Base0'!AT190)*'Inputs  Base0'!$E$10)</f>
        <v>98646.4566489555</v>
      </c>
      <c r="AU188" s="87">
        <f ca="1">+IF($C$19=0,0,($C$18/$C$19*'CF+EERR  Base0'!AU189)*'Inputs  Base0'!$E$10)+IF('CF+EERR  Base0'!$C$93=0,0,('CF+EERR  Base0'!$C$92/'CF+EERR  Base0'!$C$93*'CF+EERR  Base0'!AU190)*'Inputs  Base0'!$E$10)</f>
        <v>103482.06726900233</v>
      </c>
      <c r="AV188" s="87">
        <f ca="1">+IF($C$19=0,0,($C$18/$C$19*'CF+EERR  Base0'!AV189)*'Inputs  Base0'!$E$10)+IF('CF+EERR  Base0'!$C$93=0,0,('CF+EERR  Base0'!$C$92/'CF+EERR  Base0'!$C$93*'CF+EERR  Base0'!AV190)*'Inputs  Base0'!$E$10)</f>
        <v>98646.4566489555</v>
      </c>
      <c r="AW188" s="87">
        <f ca="1">+IF($C$19=0,0,($C$18/$C$19*'CF+EERR  Base0'!AW189)*'Inputs  Base0'!$E$10)+IF('CF+EERR  Base0'!$C$93=0,0,('CF+EERR  Base0'!$C$92/'CF+EERR  Base0'!$C$93*'CF+EERR  Base0'!AW190)*'Inputs  Base0'!$E$10)</f>
        <v>92843.723904899278</v>
      </c>
      <c r="AX188" s="87">
        <f ca="1">+IF($C$19=0,0,($C$18/$C$19*'CF+EERR  Base0'!AX189)*'Inputs  Base0'!$E$10)+IF('CF+EERR  Base0'!$C$93=0,0,('CF+EERR  Base0'!$C$92/'CF+EERR  Base0'!$C$93*'CF+EERR  Base0'!AX190)*'Inputs  Base0'!$E$10)</f>
        <v>87040.991160843085</v>
      </c>
      <c r="AY188" s="87">
        <f ca="1">+IF($C$19=0,0,($C$18/$C$19*'CF+EERR  Base0'!AY189)*'Inputs  Base0'!$E$10)+IF('CF+EERR  Base0'!$C$93=0,0,('CF+EERR  Base0'!$C$92/'CF+EERR  Base0'!$C$93*'CF+EERR  Base0'!AY190)*'Inputs  Base0'!$E$10)</f>
        <v>81238.258416786877</v>
      </c>
      <c r="AZ188" s="87">
        <f ca="1">+IF($C$19=0,0,($C$18/$C$19*'CF+EERR  Base0'!AZ189)*'Inputs  Base0'!$E$10)+IF('CF+EERR  Base0'!$C$93=0,0,('CF+EERR  Base0'!$C$92/'CF+EERR  Base0'!$C$93*'CF+EERR  Base0'!AZ190)*'Inputs  Base0'!$E$10)</f>
        <v>75435.52567273067</v>
      </c>
      <c r="BA188" s="87">
        <f ca="1">+IF($C$19=0,0,($C$18/$C$19*'CF+EERR  Base0'!BA189)*'Inputs  Base0'!$E$10)+IF('CF+EERR  Base0'!$C$93=0,0,('CF+EERR  Base0'!$C$92/'CF+EERR  Base0'!$C$93*'CF+EERR  Base0'!BA190)*'Inputs  Base0'!$E$10)</f>
        <v>69632.792928674462</v>
      </c>
      <c r="BB188" s="87">
        <f ca="1">+IF($C$19=0,0,($C$18/$C$19*'CF+EERR  Base0'!BB189)*'Inputs  Base0'!$E$10)+IF('CF+EERR  Base0'!$C$93=0,0,('CF+EERR  Base0'!$C$92/'CF+EERR  Base0'!$C$93*'CF+EERR  Base0'!BB190)*'Inputs  Base0'!$E$10)</f>
        <v>63830.060184618254</v>
      </c>
      <c r="BC188" s="87">
        <f ca="1">+IF($C$19=0,0,($C$18/$C$19*'CF+EERR  Base0'!BC189)*'Inputs  Base0'!$E$10)+IF('CF+EERR  Base0'!$C$93=0,0,('CF+EERR  Base0'!$C$92/'CF+EERR  Base0'!$C$93*'CF+EERR  Base0'!BC190)*'Inputs  Base0'!$E$10)</f>
        <v>58027.327440562054</v>
      </c>
      <c r="BD188" s="87">
        <f ca="1">+IF($C$19=0,0,($C$18/$C$19*'CF+EERR  Base0'!BD189)*'Inputs  Base0'!$E$10)+IF('CF+EERR  Base0'!$C$93=0,0,('CF+EERR  Base0'!$C$92/'CF+EERR  Base0'!$C$93*'CF+EERR  Base0'!BD190)*'Inputs  Base0'!$E$10)</f>
        <v>52224.594696505839</v>
      </c>
      <c r="BE188" s="87">
        <f ca="1">+IF($C$19=0,0,($C$18/$C$19*'CF+EERR  Base0'!BE189)*'Inputs  Base0'!$E$10)+IF('CF+EERR  Base0'!$C$93=0,0,('CF+EERR  Base0'!$C$92/'CF+EERR  Base0'!$C$93*'CF+EERR  Base0'!BE190)*'Inputs  Base0'!$E$10)</f>
        <v>46421.861952449646</v>
      </c>
      <c r="BF188" s="87">
        <f ca="1">+IF($C$19=0,0,($C$18/$C$19*'CF+EERR  Base0'!BF189)*'Inputs  Base0'!$E$10)+IF('CF+EERR  Base0'!$C$93=0,0,('CF+EERR  Base0'!$C$92/'CF+EERR  Base0'!$C$93*'CF+EERR  Base0'!BF190)*'Inputs  Base0'!$E$10)</f>
        <v>40619.129208393431</v>
      </c>
      <c r="BG188" s="87">
        <f ca="1">+IF($C$19=0,0,($C$18/$C$19*'CF+EERR  Base0'!BG189)*'Inputs  Base0'!$E$10)+IF('CF+EERR  Base0'!$C$93=0,0,('CF+EERR  Base0'!$C$92/'CF+EERR  Base0'!$C$93*'CF+EERR  Base0'!BG190)*'Inputs  Base0'!$E$10)</f>
        <v>34816.396464337231</v>
      </c>
      <c r="BH188" s="87">
        <f ca="1">+IF($C$19=0,0,($C$18/$C$19*'CF+EERR  Base0'!BH189)*'Inputs  Base0'!$E$10)+IF('CF+EERR  Base0'!$C$93=0,0,('CF+EERR  Base0'!$C$92/'CF+EERR  Base0'!$C$93*'CF+EERR  Base0'!BH190)*'Inputs  Base0'!$E$10)</f>
        <v>29013.663720281027</v>
      </c>
      <c r="BI188" s="87">
        <f ca="1">+IF($C$19=0,0,($C$18/$C$19*'CF+EERR  Base0'!BI189)*'Inputs  Base0'!$E$10)+IF('CF+EERR  Base0'!$C$93=0,0,('CF+EERR  Base0'!$C$92/'CF+EERR  Base0'!$C$93*'CF+EERR  Base0'!BI190)*'Inputs  Base0'!$E$10)</f>
        <v>24178.053100234185</v>
      </c>
      <c r="BJ188" s="87">
        <f ca="1">+IF($C$19=0,0,($C$18/$C$19*'CF+EERR  Base0'!BJ189)*'Inputs  Base0'!$E$10)+IF('CF+EERR  Base0'!$C$93=0,0,('CF+EERR  Base0'!$C$92/'CF+EERR  Base0'!$C$93*'CF+EERR  Base0'!BJ190)*'Inputs  Base0'!$E$10)</f>
        <v>19342.44248018735</v>
      </c>
      <c r="BK188" s="87">
        <f ca="1">+IF($C$19=0,0,($C$18/$C$19*'CF+EERR  Base0'!BK189)*'Inputs  Base0'!$E$10)+IF('CF+EERR  Base0'!$C$93=0,0,('CF+EERR  Base0'!$C$92/'CF+EERR  Base0'!$C$93*'CF+EERR  Base0'!BK190)*'Inputs  Base0'!$E$10)</f>
        <v>14506.831860140514</v>
      </c>
      <c r="BL188" s="87">
        <f ca="1">+IF($C$19=0,0,($C$18/$C$19*'CF+EERR  Base0'!BL189)*'Inputs  Base0'!$E$10)+IF('CF+EERR  Base0'!$C$93=0,0,('CF+EERR  Base0'!$C$92/'CF+EERR  Base0'!$C$93*'CF+EERR  Base0'!BL190)*'Inputs  Base0'!$E$10)</f>
        <v>9671.2212400936751</v>
      </c>
      <c r="BM188" s="87">
        <f ca="1">+IF($C$19=0,0,($C$18/$C$19*'CF+EERR  Base0'!BM189)*'Inputs  Base0'!$E$10)+IF('CF+EERR  Base0'!$C$93=0,0,('CF+EERR  Base0'!$C$92/'CF+EERR  Base0'!$C$93*'CF+EERR  Base0'!BM190)*'Inputs  Base0'!$E$10)</f>
        <v>4835.6106200468375</v>
      </c>
      <c r="BN188" s="87">
        <f ca="1">+IF($C$19=0,0,($C$18/$C$19*'CF+EERR  Base0'!BN189)*'Inputs  Base0'!$E$10)+IF('CF+EERR  Base0'!$C$93=0,0,('CF+EERR  Base0'!$C$92/'CF+EERR  Base0'!$C$93*'CF+EERR  Base0'!BN190)*'Inputs  Base0'!$E$10)</f>
        <v>0</v>
      </c>
      <c r="BO188" s="87">
        <f ca="1">+IF($C$19=0,0,($C$18/$C$19*'CF+EERR  Base0'!BO189)*'Inputs  Base0'!$E$10)+IF('CF+EERR  Base0'!$C$93=0,0,('CF+EERR  Base0'!$C$92/'CF+EERR  Base0'!$C$93*'CF+EERR  Base0'!BO190)*'Inputs  Base0'!$E$10)</f>
        <v>0</v>
      </c>
      <c r="BP188" s="87">
        <f ca="1">+IF($C$19=0,0,($C$18/$C$19*'CF+EERR  Base0'!BP189)*'Inputs  Base0'!$E$10)+IF('CF+EERR  Base0'!$C$93=0,0,('CF+EERR  Base0'!$C$92/'CF+EERR  Base0'!$C$93*'CF+EERR  Base0'!BP190)*'Inputs  Base0'!$E$10)</f>
        <v>0</v>
      </c>
      <c r="BQ188" s="87">
        <f ca="1">+IF($C$19=0,0,($C$18/$C$19*'CF+EERR  Base0'!BQ189)*'Inputs  Base0'!$E$10)+IF('CF+EERR  Base0'!$C$93=0,0,('CF+EERR  Base0'!$C$92/'CF+EERR  Base0'!$C$93*'CF+EERR  Base0'!BQ190)*'Inputs  Base0'!$E$10)</f>
        <v>0</v>
      </c>
      <c r="BR188" s="87">
        <f ca="1">+IF($C$19=0,0,($C$18/$C$19*'CF+EERR  Base0'!BR189)*'Inputs  Base0'!$E$10)+IF('CF+EERR  Base0'!$C$93=0,0,('CF+EERR  Base0'!$C$92/'CF+EERR  Base0'!$C$93*'CF+EERR  Base0'!BR190)*'Inputs  Base0'!$E$10)</f>
        <v>0</v>
      </c>
      <c r="BS188" s="87">
        <f ca="1">+IF($C$19=0,0,($C$18/$C$19*'CF+EERR  Base0'!BS189)*'Inputs  Base0'!$E$10)+IF('CF+EERR  Base0'!$C$93=0,0,('CF+EERR  Base0'!$C$92/'CF+EERR  Base0'!$C$93*'CF+EERR  Base0'!BS190)*'Inputs  Base0'!$E$10)</f>
        <v>0</v>
      </c>
      <c r="BT188" s="87">
        <f ca="1">+IF($C$19=0,0,($C$18/$C$19*'CF+EERR  Base0'!BT189)*'Inputs  Base0'!$E$10)+IF('CF+EERR  Base0'!$C$93=0,0,('CF+EERR  Base0'!$C$92/'CF+EERR  Base0'!$C$93*'CF+EERR  Base0'!BT190)*'Inputs  Base0'!$E$10)</f>
        <v>0</v>
      </c>
      <c r="BU188" s="87">
        <f ca="1">+IF($C$19=0,0,($C$18/$C$19*'CF+EERR  Base0'!BU189)*'Inputs  Base0'!$E$10)+IF('CF+EERR  Base0'!$C$93=0,0,('CF+EERR  Base0'!$C$92/'CF+EERR  Base0'!$C$93*'CF+EERR  Base0'!BU190)*'Inputs  Base0'!$E$10)</f>
        <v>0</v>
      </c>
      <c r="BV188" s="87">
        <f ca="1">+IF($C$19=0,0,($C$18/$C$19*'CF+EERR  Base0'!BV189)*'Inputs  Base0'!$E$10)+IF('CF+EERR  Base0'!$C$93=0,0,('CF+EERR  Base0'!$C$92/'CF+EERR  Base0'!$C$93*'CF+EERR  Base0'!BV190)*'Inputs  Base0'!$E$10)</f>
        <v>0</v>
      </c>
      <c r="BW188" s="87">
        <f ca="1">+IF($C$19=0,0,($C$18/$C$19*'CF+EERR  Base0'!BW189)*'Inputs  Base0'!$E$10)+IF('CF+EERR  Base0'!$C$93=0,0,('CF+EERR  Base0'!$C$92/'CF+EERR  Base0'!$C$93*'CF+EERR  Base0'!BW190)*'Inputs  Base0'!$E$10)</f>
        <v>0</v>
      </c>
      <c r="BX188" s="87">
        <f ca="1">+IF($C$19=0,0,($C$18/$C$19*'CF+EERR  Base0'!BX189)*'Inputs  Base0'!$E$10)+IF('CF+EERR  Base0'!$C$93=0,0,('CF+EERR  Base0'!$C$92/'CF+EERR  Base0'!$C$93*'CF+EERR  Base0'!BX190)*'Inputs  Base0'!$E$10)</f>
        <v>0</v>
      </c>
      <c r="BY188" s="87">
        <f ca="1">+IF($C$19=0,0,($C$18/$C$19*'CF+EERR  Base0'!BY189)*'Inputs  Base0'!$E$10)+IF('CF+EERR  Base0'!$C$93=0,0,('CF+EERR  Base0'!$C$92/'CF+EERR  Base0'!$C$93*'CF+EERR  Base0'!BY190)*'Inputs  Base0'!$E$10)</f>
        <v>0</v>
      </c>
      <c r="BZ188" s="87">
        <f ca="1">+IF($C$19=0,0,($C$18/$C$19*'CF+EERR  Base0'!BZ189)*'Inputs  Base0'!$E$10)+IF('CF+EERR  Base0'!$C$93=0,0,('CF+EERR  Base0'!$C$92/'CF+EERR  Base0'!$C$93*'CF+EERR  Base0'!BZ190)*'Inputs  Base0'!$E$10)</f>
        <v>0</v>
      </c>
      <c r="CA188" s="87">
        <f ca="1">+IF($C$19=0,0,($C$18/$C$19*'CF+EERR  Base0'!CA189)*'Inputs  Base0'!$E$10)+IF('CF+EERR  Base0'!$C$93=0,0,('CF+EERR  Base0'!$C$92/'CF+EERR  Base0'!$C$93*'CF+EERR  Base0'!CA190)*'Inputs  Base0'!$E$10)</f>
        <v>0</v>
      </c>
      <c r="CB188" s="87">
        <f ca="1">+IF($C$19=0,0,($C$18/$C$19*'CF+EERR  Base0'!CB189)*'Inputs  Base0'!$E$10)+IF('CF+EERR  Base0'!$C$93=0,0,('CF+EERR  Base0'!$C$92/'CF+EERR  Base0'!$C$93*'CF+EERR  Base0'!CB190)*'Inputs  Base0'!$E$10)</f>
        <v>0</v>
      </c>
      <c r="CC188" s="87">
        <f ca="1">+IF($C$19=0,0,($C$18/$C$19*'CF+EERR  Base0'!CC189)*'Inputs  Base0'!$E$10)+IF('CF+EERR  Base0'!$C$93=0,0,('CF+EERR  Base0'!$C$92/'CF+EERR  Base0'!$C$93*'CF+EERR  Base0'!CC190)*'Inputs  Base0'!$E$10)</f>
        <v>0</v>
      </c>
      <c r="CD188" s="87">
        <f ca="1">+IF($C$19=0,0,($C$18/$C$19*'CF+EERR  Base0'!CD189)*'Inputs  Base0'!$E$10)+IF('CF+EERR  Base0'!$C$93=0,0,('CF+EERR  Base0'!$C$92/'CF+EERR  Base0'!$C$93*'CF+EERR  Base0'!CD190)*'Inputs  Base0'!$E$10)</f>
        <v>0</v>
      </c>
      <c r="CE188" s="87">
        <f ca="1">+IF($C$19=0,0,($C$18/$C$19*'CF+EERR  Base0'!CE189)*'Inputs  Base0'!$E$10)+IF('CF+EERR  Base0'!$C$93=0,0,('CF+EERR  Base0'!$C$92/'CF+EERR  Base0'!$C$93*'CF+EERR  Base0'!CE190)*'Inputs  Base0'!$E$10)</f>
        <v>0</v>
      </c>
      <c r="CF188" s="87">
        <f ca="1">+IF($C$19=0,0,($C$18/$C$19*'CF+EERR  Base0'!CF189)*'Inputs  Base0'!$E$10)+IF('CF+EERR  Base0'!$C$93=0,0,('CF+EERR  Base0'!$C$92/'CF+EERR  Base0'!$C$93*'CF+EERR  Base0'!CF190)*'Inputs  Base0'!$E$10)</f>
        <v>0</v>
      </c>
      <c r="CG188" s="87">
        <f ca="1">+IF($C$19=0,0,($C$18/$C$19*'CF+EERR  Base0'!CG189)*'Inputs  Base0'!$E$10)+IF('CF+EERR  Base0'!$C$93=0,0,('CF+EERR  Base0'!$C$92/'CF+EERR  Base0'!$C$93*'CF+EERR  Base0'!CG190)*'Inputs  Base0'!$E$10)</f>
        <v>0</v>
      </c>
      <c r="CH188" s="87">
        <f ca="1">+IF($C$19=0,0,($C$18/$C$19*'CF+EERR  Base0'!CH189)*'Inputs  Base0'!$E$10)+IF('CF+EERR  Base0'!$C$93=0,0,('CF+EERR  Base0'!$C$92/'CF+EERR  Base0'!$C$93*'CF+EERR  Base0'!CH190)*'Inputs  Base0'!$E$10)</f>
        <v>0</v>
      </c>
      <c r="CI188" s="87">
        <f ca="1">+IF($C$19=0,0,($C$18/$C$19*'CF+EERR  Base0'!CI189)*'Inputs  Base0'!$E$10)+IF('CF+EERR  Base0'!$C$93=0,0,('CF+EERR  Base0'!$C$92/'CF+EERR  Base0'!$C$93*'CF+EERR  Base0'!CI190)*'Inputs  Base0'!$E$10)</f>
        <v>0</v>
      </c>
      <c r="CJ188" s="87">
        <f ca="1">+IF($C$19=0,0,($C$18/$C$19*'CF+EERR  Base0'!CJ189)*'Inputs  Base0'!$E$10)+IF('CF+EERR  Base0'!$C$93=0,0,('CF+EERR  Base0'!$C$92/'CF+EERR  Base0'!$C$93*'CF+EERR  Base0'!CJ190)*'Inputs  Base0'!$E$10)</f>
        <v>0</v>
      </c>
      <c r="CK188" s="87">
        <f ca="1">+IF($C$19=0,0,($C$18/$C$19*'CF+EERR  Base0'!CK189)*'Inputs  Base0'!$E$10)+IF('CF+EERR  Base0'!$C$93=0,0,('CF+EERR  Base0'!$C$92/'CF+EERR  Base0'!$C$93*'CF+EERR  Base0'!CK190)*'Inputs  Base0'!$E$10)</f>
        <v>0</v>
      </c>
      <c r="CL188" s="87">
        <f ca="1">+IF($C$19=0,0,($C$18/$C$19*'CF+EERR  Base0'!CL189)*'Inputs  Base0'!$E$10)+IF('CF+EERR  Base0'!$C$93=0,0,('CF+EERR  Base0'!$C$92/'CF+EERR  Base0'!$C$93*'CF+EERR  Base0'!CL190)*'Inputs  Base0'!$E$10)</f>
        <v>0</v>
      </c>
      <c r="CM188" s="87">
        <f ca="1">+IF($C$19=0,0,($C$18/$C$19*'CF+EERR  Base0'!CM189)*'Inputs  Base0'!$E$10)+IF('CF+EERR  Base0'!$C$93=0,0,('CF+EERR  Base0'!$C$92/'CF+EERR  Base0'!$C$93*'CF+EERR  Base0'!CM190)*'Inputs  Base0'!$E$10)</f>
        <v>0</v>
      </c>
      <c r="CN188" s="87">
        <f ca="1">+IF($C$19=0,0,($C$18/$C$19*'CF+EERR  Base0'!CN189)*'Inputs  Base0'!$E$10)+IF('CF+EERR  Base0'!$C$93=0,0,('CF+EERR  Base0'!$C$92/'CF+EERR  Base0'!$C$93*'CF+EERR  Base0'!CN190)*'Inputs  Base0'!$E$10)</f>
        <v>0</v>
      </c>
      <c r="CO188" s="87">
        <f ca="1">+IF($C$19=0,0,($C$18/$C$19*'CF+EERR  Base0'!CO189)*'Inputs  Base0'!$E$10)+IF('CF+EERR  Base0'!$C$93=0,0,('CF+EERR  Base0'!$C$92/'CF+EERR  Base0'!$C$93*'CF+EERR  Base0'!CO190)*'Inputs  Base0'!$E$10)</f>
        <v>0</v>
      </c>
      <c r="CP188" s="87">
        <f ca="1">+IF($C$19=0,0,($C$18/$C$19*'CF+EERR  Base0'!CP189)*'Inputs  Base0'!$E$10)+IF('CF+EERR  Base0'!$C$93=0,0,('CF+EERR  Base0'!$C$92/'CF+EERR  Base0'!$C$93*'CF+EERR  Base0'!CP190)*'Inputs  Base0'!$E$10)</f>
        <v>0</v>
      </c>
      <c r="CQ188" s="87">
        <f ca="1">+IF($C$19=0,0,($C$18/$C$19*'CF+EERR  Base0'!CQ189)*'Inputs  Base0'!$E$10)+IF('CF+EERR  Base0'!$C$93=0,0,('CF+EERR  Base0'!$C$92/'CF+EERR  Base0'!$C$93*'CF+EERR  Base0'!CQ190)*'Inputs  Base0'!$E$10)</f>
        <v>0</v>
      </c>
      <c r="CR188" s="87">
        <f ca="1">+IF($C$19=0,0,($C$18/$C$19*'CF+EERR  Base0'!CR189)*'Inputs  Base0'!$E$10)+IF('CF+EERR  Base0'!$C$93=0,0,('CF+EERR  Base0'!$C$92/'CF+EERR  Base0'!$C$93*'CF+EERR  Base0'!CR190)*'Inputs  Base0'!$E$10)</f>
        <v>0</v>
      </c>
      <c r="CS188" s="87">
        <f ca="1">+IF($C$19=0,0,($C$18/$C$19*'CF+EERR  Base0'!CS189)*'Inputs  Base0'!$E$10)+IF('CF+EERR  Base0'!$C$93=0,0,('CF+EERR  Base0'!$C$92/'CF+EERR  Base0'!$C$93*'CF+EERR  Base0'!CS190)*'Inputs  Base0'!$E$10)</f>
        <v>0</v>
      </c>
      <c r="CT188" s="87">
        <f ca="1">+IF($C$19=0,0,($C$18/$C$19*'CF+EERR  Base0'!CT189)*'Inputs  Base0'!$E$10)+IF('CF+EERR  Base0'!$C$93=0,0,('CF+EERR  Base0'!$C$92/'CF+EERR  Base0'!$C$93*'CF+EERR  Base0'!CT190)*'Inputs  Base0'!$E$10)</f>
        <v>0</v>
      </c>
      <c r="CU188" s="87">
        <f ca="1">+IF($C$19=0,0,($C$18/$C$19*'CF+EERR  Base0'!CU189)*'Inputs  Base0'!$E$10)+IF('CF+EERR  Base0'!$C$93=0,0,('CF+EERR  Base0'!$C$92/'CF+EERR  Base0'!$C$93*'CF+EERR  Base0'!CU190)*'Inputs  Base0'!$E$10)</f>
        <v>0</v>
      </c>
      <c r="CV188" s="87">
        <f ca="1">+IF($C$19=0,0,($C$18/$C$19*'CF+EERR  Base0'!CV189)*'Inputs  Base0'!$E$10)+IF('CF+EERR  Base0'!$C$93=0,0,('CF+EERR  Base0'!$C$92/'CF+EERR  Base0'!$C$93*'CF+EERR  Base0'!CV190)*'Inputs  Base0'!$E$10)</f>
        <v>0</v>
      </c>
      <c r="CW188" s="87">
        <f ca="1">+IF($C$19=0,0,($C$18/$C$19*'CF+EERR  Base0'!CW189)*'Inputs  Base0'!$E$10)+IF('CF+EERR  Base0'!$C$93=0,0,('CF+EERR  Base0'!$C$92/'CF+EERR  Base0'!$C$93*'CF+EERR  Base0'!CW190)*'Inputs  Base0'!$E$10)</f>
        <v>0</v>
      </c>
      <c r="CX188" s="87">
        <f ca="1">+IF($C$19=0,0,($C$18/$C$19*'CF+EERR  Base0'!CX189)*'Inputs  Base0'!$E$10)+IF('CF+EERR  Base0'!$C$93=0,0,('CF+EERR  Base0'!$C$92/'CF+EERR  Base0'!$C$93*'CF+EERR  Base0'!CX190)*'Inputs  Base0'!$E$10)</f>
        <v>0</v>
      </c>
      <c r="CY188" s="87">
        <f ca="1">+IF($C$19=0,0,($C$18/$C$19*'CF+EERR  Base0'!CY189)*'Inputs  Base0'!$E$10)+IF('CF+EERR  Base0'!$C$93=0,0,('CF+EERR  Base0'!$C$92/'CF+EERR  Base0'!$C$93*'CF+EERR  Base0'!CY190)*'Inputs  Base0'!$E$10)</f>
        <v>0</v>
      </c>
      <c r="CZ188" s="87">
        <f ca="1">+IF($C$19=0,0,($C$18/$C$19*'CF+EERR  Base0'!CZ189)*'Inputs  Base0'!$E$10)+IF('CF+EERR  Base0'!$C$93=0,0,('CF+EERR  Base0'!$C$92/'CF+EERR  Base0'!$C$93*'CF+EERR  Base0'!CZ190)*'Inputs  Base0'!$E$10)</f>
        <v>0</v>
      </c>
      <c r="DA188" s="87">
        <f ca="1">+IF($C$19=0,0,($C$18/$C$19*'CF+EERR  Base0'!DA189)*'Inputs  Base0'!$E$10)+IF('CF+EERR  Base0'!$C$93=0,0,('CF+EERR  Base0'!$C$92/'CF+EERR  Base0'!$C$93*'CF+EERR  Base0'!DA190)*'Inputs  Base0'!$E$10)</f>
        <v>0</v>
      </c>
      <c r="DB188" s="87">
        <f ca="1">+IF($C$19=0,0,($C$18/$C$19*'CF+EERR  Base0'!DB189)*'Inputs  Base0'!$E$10)+IF('CF+EERR  Base0'!$C$93=0,0,('CF+EERR  Base0'!$C$92/'CF+EERR  Base0'!$C$93*'CF+EERR  Base0'!DB190)*'Inputs  Base0'!$E$10)</f>
        <v>0</v>
      </c>
      <c r="DC188" s="87">
        <f ca="1">+IF($C$19=0,0,($C$18/$C$19*'CF+EERR  Base0'!DC189)*'Inputs  Base0'!$E$10)+IF('CF+EERR  Base0'!$C$93=0,0,('CF+EERR  Base0'!$C$92/'CF+EERR  Base0'!$C$93*'CF+EERR  Base0'!DC190)*'Inputs  Base0'!$E$10)</f>
        <v>0</v>
      </c>
      <c r="DD188" s="87">
        <f ca="1">+IF($C$19=0,0,($C$18/$C$19*'CF+EERR  Base0'!DD189)*'Inputs  Base0'!$E$10)+IF('CF+EERR  Base0'!$C$93=0,0,('CF+EERR  Base0'!$C$92/'CF+EERR  Base0'!$C$93*'CF+EERR  Base0'!DD190)*'Inputs  Base0'!$E$10)</f>
        <v>0</v>
      </c>
      <c r="DE188" s="87">
        <f ca="1">+IF($C$19=0,0,($C$18/$C$19*'CF+EERR  Base0'!DE189)*'Inputs  Base0'!$E$10)+IF('CF+EERR  Base0'!$C$93=0,0,('CF+EERR  Base0'!$C$92/'CF+EERR  Base0'!$C$93*'CF+EERR  Base0'!DE190)*'Inputs  Base0'!$E$10)</f>
        <v>0</v>
      </c>
      <c r="DF188" s="87">
        <f ca="1">+IF($C$19=0,0,($C$18/$C$19*'CF+EERR  Base0'!DF189)*'Inputs  Base0'!$E$10)+IF('CF+EERR  Base0'!$C$93=0,0,('CF+EERR  Base0'!$C$92/'CF+EERR  Base0'!$C$93*'CF+EERR  Base0'!DF190)*'Inputs  Base0'!$E$10)</f>
        <v>0</v>
      </c>
      <c r="DG188" s="87">
        <f ca="1">+IF($C$19=0,0,($C$18/$C$19*'CF+EERR  Base0'!DG189)*'Inputs  Base0'!$E$10)+IF('CF+EERR  Base0'!$C$93=0,0,('CF+EERR  Base0'!$C$92/'CF+EERR  Base0'!$C$93*'CF+EERR  Base0'!DG190)*'Inputs  Base0'!$E$10)</f>
        <v>0</v>
      </c>
      <c r="DH188" s="87">
        <f ca="1">+IF($C$19=0,0,($C$18/$C$19*'CF+EERR  Base0'!DH189)*'Inputs  Base0'!$E$10)+IF('CF+EERR  Base0'!$C$93=0,0,('CF+EERR  Base0'!$C$92/'CF+EERR  Base0'!$C$93*'CF+EERR  Base0'!DH190)*'Inputs  Base0'!$E$10)</f>
        <v>0</v>
      </c>
      <c r="DI188" s="87">
        <f ca="1">+IF($C$19=0,0,($C$18/$C$19*'CF+EERR  Base0'!DI189)*'Inputs  Base0'!$E$10)+IF('CF+EERR  Base0'!$C$93=0,0,('CF+EERR  Base0'!$C$92/'CF+EERR  Base0'!$C$93*'CF+EERR  Base0'!DI190)*'Inputs  Base0'!$E$10)</f>
        <v>0</v>
      </c>
      <c r="DJ188" s="87">
        <f ca="1">+IF($C$19=0,0,($C$18/$C$19*'CF+EERR  Base0'!DJ189)*'Inputs  Base0'!$E$10)+IF('CF+EERR  Base0'!$C$93=0,0,('CF+EERR  Base0'!$C$92/'CF+EERR  Base0'!$C$93*'CF+EERR  Base0'!DJ190)*'Inputs  Base0'!$E$10)</f>
        <v>0</v>
      </c>
      <c r="DK188" s="87">
        <f ca="1">+IF($C$19=0,0,($C$18/$C$19*'CF+EERR  Base0'!DK189)*'Inputs  Base0'!$E$10)+IF('CF+EERR  Base0'!$C$93=0,0,('CF+EERR  Base0'!$C$92/'CF+EERR  Base0'!$C$93*'CF+EERR  Base0'!DK190)*'Inputs  Base0'!$E$10)</f>
        <v>0</v>
      </c>
      <c r="DL188" s="87">
        <f ca="1">+IF($C$19=0,0,($C$18/$C$19*'CF+EERR  Base0'!DL189)*'Inputs  Base0'!$E$10)+IF('CF+EERR  Base0'!$C$93=0,0,('CF+EERR  Base0'!$C$92/'CF+EERR  Base0'!$C$93*'CF+EERR  Base0'!DL190)*'Inputs  Base0'!$E$10)</f>
        <v>0</v>
      </c>
      <c r="DM188" s="87">
        <f ca="1">+IF($C$19=0,0,($C$18/$C$19*'CF+EERR  Base0'!DM189)*'Inputs  Base0'!$E$10)+IF('CF+EERR  Base0'!$C$93=0,0,('CF+EERR  Base0'!$C$92/'CF+EERR  Base0'!$C$93*'CF+EERR  Base0'!DM190)*'Inputs  Base0'!$E$10)</f>
        <v>0</v>
      </c>
      <c r="DN188" s="87">
        <f ca="1">+IF($C$19=0,0,($C$18/$C$19*'CF+EERR  Base0'!DN189)*'Inputs  Base0'!$E$10)+IF('CF+EERR  Base0'!$C$93=0,0,('CF+EERR  Base0'!$C$92/'CF+EERR  Base0'!$C$93*'CF+EERR  Base0'!DN190)*'Inputs  Base0'!$E$10)</f>
        <v>0</v>
      </c>
      <c r="DO188" s="87">
        <f ca="1">+IF($C$19=0,0,($C$18/$C$19*'CF+EERR  Base0'!DO189)*'Inputs  Base0'!$E$10)+IF('CF+EERR  Base0'!$C$93=0,0,('CF+EERR  Base0'!$C$92/'CF+EERR  Base0'!$C$93*'CF+EERR  Base0'!DO190)*'Inputs  Base0'!$E$10)</f>
        <v>0</v>
      </c>
      <c r="DP188" s="87">
        <f ca="1">+IF($C$19=0,0,($C$18/$C$19*'CF+EERR  Base0'!DP189)*'Inputs  Base0'!$E$10)+IF('CF+EERR  Base0'!$C$93=0,0,('CF+EERR  Base0'!$C$92/'CF+EERR  Base0'!$C$93*'CF+EERR  Base0'!DP190)*'Inputs  Base0'!$E$10)</f>
        <v>0</v>
      </c>
    </row>
    <row r="189" spans="2:120" hidden="1" outlineLevel="1">
      <c r="B189" s="44" t="s">
        <v>194</v>
      </c>
      <c r="C189" s="88"/>
      <c r="D189" s="120"/>
      <c r="E189" s="120"/>
      <c r="F189" s="120"/>
      <c r="G189" s="120"/>
      <c r="H189" s="120"/>
      <c r="I189" s="120"/>
      <c r="J189" s="120"/>
      <c r="K189" s="120"/>
      <c r="L189" s="120"/>
      <c r="M189" s="120"/>
      <c r="N189" s="120"/>
      <c r="O189" s="120"/>
      <c r="P189" s="120"/>
      <c r="Q189" s="120"/>
      <c r="R189" s="120"/>
      <c r="S189" s="120"/>
      <c r="T189" s="120"/>
      <c r="U189" s="120"/>
      <c r="V189" s="120"/>
      <c r="W189" s="120"/>
      <c r="X189" s="120"/>
      <c r="Y189" s="120"/>
      <c r="Z189" s="120"/>
      <c r="AA189" s="120"/>
      <c r="AB189" s="120"/>
      <c r="AC189" s="87">
        <f ca="1">+SUM(OFFSET(AB19,0,0,1,MIN('Inputs  Base0'!$J$192,AC2)))</f>
        <v>0</v>
      </c>
      <c r="AD189" s="87">
        <f ca="1">+SUM(OFFSET(AC19,0,0,1,MIN('Inputs  Base0'!$J$192,AD2)))</f>
        <v>0.46899999999999997</v>
      </c>
      <c r="AE189" s="87">
        <f ca="1">+SUM(OFFSET(AD19,0,0,1,MIN('Inputs  Base0'!$J$192,AE2)))</f>
        <v>0.70350000000000001</v>
      </c>
      <c r="AF189" s="87">
        <f ca="1">+SUM(OFFSET(AE19,0,0,1,MIN('Inputs  Base0'!$J$192,AF2)))</f>
        <v>0.93799999999999994</v>
      </c>
      <c r="AG189" s="87">
        <f ca="1">+SUM(OFFSET(AF19,0,0,1,MIN('Inputs  Base0'!$J$192,AG2)))</f>
        <v>1.1054999999999999</v>
      </c>
      <c r="AH189" s="87">
        <f ca="1">+SUM(OFFSET(AG19,0,0,1,MIN('Inputs  Base0'!$J$192,AH2)))</f>
        <v>1.2729999999999999</v>
      </c>
      <c r="AI189" s="87">
        <f ca="1">+SUM(OFFSET(AH19,0,0,1,MIN('Inputs  Base0'!$J$192,AI2)))</f>
        <v>1.4405000000000001</v>
      </c>
      <c r="AJ189" s="87">
        <f ca="1">+SUM(OFFSET(AI19,0,0,1,MIN('Inputs  Base0'!$J$192,AJ2)))</f>
        <v>1.5409999999999999</v>
      </c>
      <c r="AK189" s="87">
        <f ca="1">+SUM(OFFSET(AJ19,0,0,1,MIN('Inputs  Base0'!$J$192,AK2)))</f>
        <v>1.6749999999999998</v>
      </c>
      <c r="AL189" s="87">
        <f ca="1">+SUM(OFFSET(AK19,0,0,1,MIN('Inputs  Base0'!$J$192,AL2)))</f>
        <v>1.8089999999999997</v>
      </c>
      <c r="AM189" s="87">
        <f ca="1">+SUM(OFFSET(AL19,0,0,1,MIN('Inputs  Base0'!$J$192,AM2)))</f>
        <v>2.0099999999999998</v>
      </c>
      <c r="AN189" s="87">
        <f ca="1">+SUM(OFFSET(AM19,0,0,1,MIN('Inputs  Base0'!$J$192,AN2)))</f>
        <v>2.2109999999999999</v>
      </c>
      <c r="AO189" s="87">
        <f ca="1">+SUM(OFFSET(AN19,0,0,1,MIN('Inputs  Base0'!$J$192,AO2)))</f>
        <v>2.4120000000000004</v>
      </c>
      <c r="AP189" s="87">
        <f ca="1">+SUM(OFFSET(AO19,0,0,1,MIN('Inputs  Base0'!$J$192,AP2)))</f>
        <v>2.6130000000000004</v>
      </c>
      <c r="AQ189" s="87">
        <f ca="1">+SUM(OFFSET(AP19,0,0,1,MIN('Inputs  Base0'!$J$192,AQ2)))</f>
        <v>2.8475000000000006</v>
      </c>
      <c r="AR189" s="87">
        <f ca="1">+SUM(OFFSET(AQ19,0,0,1,MIN('Inputs  Base0'!$J$192,AR2)))</f>
        <v>3.0820000000000003</v>
      </c>
      <c r="AS189" s="87">
        <f ca="1">+SUM(OFFSET(AR19,0,0,1,MIN('Inputs  Base0'!$J$192,AS2)))</f>
        <v>3.2495000000000003</v>
      </c>
      <c r="AT189" s="87">
        <f ca="1">+SUM(OFFSET(AS19,0,0,1,MIN('Inputs  Base0'!$J$192,AT2)))</f>
        <v>3.4170000000000003</v>
      </c>
      <c r="AU189" s="87">
        <f ca="1">+SUM(OFFSET(AT19,0,0,1,MIN('Inputs  Base0'!$J$192,AU2)))</f>
        <v>3.5845000000000002</v>
      </c>
      <c r="AV189" s="87">
        <f ca="1">+SUM(OFFSET(AU19,0,0,1,MIN('Inputs  Base0'!$J$192,AV2)))</f>
        <v>3.4170000000000003</v>
      </c>
      <c r="AW189" s="87">
        <f ca="1">+SUM(OFFSET(AV19,0,0,1,MIN('Inputs  Base0'!$J$192,AW2)))</f>
        <v>3.2160000000000002</v>
      </c>
      <c r="AX189" s="87">
        <f ca="1">+SUM(OFFSET(AW19,0,0,1,MIN('Inputs  Base0'!$J$192,AX2)))</f>
        <v>3.0150000000000001</v>
      </c>
      <c r="AY189" s="87">
        <f ca="1">+SUM(OFFSET(AX19,0,0,1,MIN('Inputs  Base0'!$J$192,AY2)))</f>
        <v>2.8140000000000001</v>
      </c>
      <c r="AZ189" s="87">
        <f ca="1">+SUM(OFFSET(AY19,0,0,1,MIN('Inputs  Base0'!$J$192,AZ2)))</f>
        <v>2.613</v>
      </c>
      <c r="BA189" s="87">
        <f ca="1">+SUM(OFFSET(AZ19,0,0,1,MIN('Inputs  Base0'!$J$192,BA2)))</f>
        <v>2.4119999999999999</v>
      </c>
      <c r="BB189" s="87">
        <f ca="1">+SUM(OFFSET(BA19,0,0,1,MIN('Inputs  Base0'!$J$192,BB2)))</f>
        <v>2.2109999999999999</v>
      </c>
      <c r="BC189" s="87">
        <f ca="1">+SUM(OFFSET(BB19,0,0,1,MIN('Inputs  Base0'!$J$192,BC2)))</f>
        <v>2.0099999999999998</v>
      </c>
      <c r="BD189" s="87">
        <f ca="1">+SUM(OFFSET(BC19,0,0,1,MIN('Inputs  Base0'!$J$192,BD2)))</f>
        <v>1.8089999999999997</v>
      </c>
      <c r="BE189" s="87">
        <f ca="1">+SUM(OFFSET(BD19,0,0,1,MIN('Inputs  Base0'!$J$192,BE2)))</f>
        <v>1.6079999999999999</v>
      </c>
      <c r="BF189" s="87">
        <f ca="1">+SUM(OFFSET(BE19,0,0,1,MIN('Inputs  Base0'!$J$192,BF2)))</f>
        <v>1.4069999999999998</v>
      </c>
      <c r="BG189" s="87">
        <f ca="1">+SUM(OFFSET(BF19,0,0,1,MIN('Inputs  Base0'!$J$192,BG2)))</f>
        <v>1.206</v>
      </c>
      <c r="BH189" s="87">
        <f ca="1">+SUM(OFFSET(BG19,0,0,1,MIN('Inputs  Base0'!$J$192,BH2)))</f>
        <v>1.0049999999999999</v>
      </c>
      <c r="BI189" s="87">
        <f ca="1">+SUM(OFFSET(BH19,0,0,1,MIN('Inputs  Base0'!$J$192,BI2)))</f>
        <v>0.83749999999999991</v>
      </c>
      <c r="BJ189" s="87">
        <f ca="1">+SUM(OFFSET(BI19,0,0,1,MIN('Inputs  Base0'!$J$192,BJ2)))</f>
        <v>0.66999999999999993</v>
      </c>
      <c r="BK189" s="87">
        <f ca="1">+SUM(OFFSET(BJ19,0,0,1,MIN('Inputs  Base0'!$J$192,BK2)))</f>
        <v>0.50249999999999995</v>
      </c>
      <c r="BL189" s="87">
        <f ca="1">+SUM(OFFSET(BK19,0,0,1,MIN('Inputs  Base0'!$J$192,BL2)))</f>
        <v>0.33499999999999996</v>
      </c>
      <c r="BM189" s="87">
        <f ca="1">+SUM(OFFSET(BL19,0,0,1,MIN('Inputs  Base0'!$J$192,BM2)))</f>
        <v>0.16749999999999998</v>
      </c>
      <c r="BN189" s="87">
        <f ca="1">+SUM(OFFSET(BM19,0,0,1,MIN('Inputs  Base0'!$J$192,BN2)))</f>
        <v>0</v>
      </c>
      <c r="BO189" s="87">
        <f ca="1">+SUM(OFFSET(BN19,0,0,1,MIN('Inputs  Base0'!$J$192,BO2)))</f>
        <v>0</v>
      </c>
      <c r="BP189" s="87">
        <f ca="1">+SUM(OFFSET(BO19,0,0,1,MIN('Inputs  Base0'!$J$192,BP2)))</f>
        <v>0</v>
      </c>
      <c r="BQ189" s="87">
        <f ca="1">+SUM(OFFSET(BP19,0,0,1,MIN('Inputs  Base0'!$J$192,BQ2)))</f>
        <v>0</v>
      </c>
      <c r="BR189" s="87">
        <f ca="1">+SUM(OFFSET(BQ19,0,0,1,MIN('Inputs  Base0'!$J$192,BR2)))</f>
        <v>0</v>
      </c>
      <c r="BS189" s="87">
        <f ca="1">+SUM(OFFSET(BR19,0,0,1,MIN('Inputs  Base0'!$J$192,BS2)))</f>
        <v>0</v>
      </c>
      <c r="BT189" s="87">
        <f ca="1">+SUM(OFFSET(BS19,0,0,1,MIN('Inputs  Base0'!$J$192,BT2)))</f>
        <v>0</v>
      </c>
      <c r="BU189" s="87">
        <f ca="1">+SUM(OFFSET(BT19,0,0,1,MIN('Inputs  Base0'!$J$192,BU2)))</f>
        <v>0</v>
      </c>
      <c r="BV189" s="87">
        <f ca="1">+SUM(OFFSET(BU19,0,0,1,MIN('Inputs  Base0'!$J$192,BV2)))</f>
        <v>0</v>
      </c>
      <c r="BW189" s="87">
        <f ca="1">+SUM(OFFSET(BV19,0,0,1,MIN('Inputs  Base0'!$J$192,BW2)))</f>
        <v>0</v>
      </c>
      <c r="BX189" s="87">
        <f ca="1">+SUM(OFFSET(BW19,0,0,1,MIN('Inputs  Base0'!$J$192,BX2)))</f>
        <v>0</v>
      </c>
      <c r="BY189" s="87">
        <f ca="1">+SUM(OFFSET(BX19,0,0,1,MIN('Inputs  Base0'!$J$192,BY2)))</f>
        <v>0</v>
      </c>
      <c r="BZ189" s="87">
        <f ca="1">+SUM(OFFSET(BY19,0,0,1,MIN('Inputs  Base0'!$J$192,BZ2)))</f>
        <v>0</v>
      </c>
      <c r="CA189" s="87">
        <f ca="1">+SUM(OFFSET(BZ19,0,0,1,MIN('Inputs  Base0'!$J$192,CA2)))</f>
        <v>0</v>
      </c>
      <c r="CB189" s="87">
        <f ca="1">+SUM(OFFSET(CA19,0,0,1,MIN('Inputs  Base0'!$J$192,CB2)))</f>
        <v>0</v>
      </c>
      <c r="CC189" s="87">
        <f ca="1">+SUM(OFFSET(CB19,0,0,1,MIN('Inputs  Base0'!$J$192,CC2)))</f>
        <v>0</v>
      </c>
      <c r="CD189" s="87">
        <f ca="1">+SUM(OFFSET(CC19,0,0,1,MIN('Inputs  Base0'!$J$192,CD2)))</f>
        <v>0</v>
      </c>
      <c r="CE189" s="87">
        <f ca="1">+SUM(OFFSET(CD19,0,0,1,MIN('Inputs  Base0'!$J$192,CE2)))</f>
        <v>0</v>
      </c>
      <c r="CF189" s="87">
        <f ca="1">+SUM(OFFSET(CE19,0,0,1,MIN('Inputs  Base0'!$J$192,CF2)))</f>
        <v>0</v>
      </c>
      <c r="CG189" s="87">
        <f ca="1">+SUM(OFFSET(CF19,0,0,1,MIN('Inputs  Base0'!$J$192,CG2)))</f>
        <v>0</v>
      </c>
      <c r="CH189" s="87">
        <f ca="1">+SUM(OFFSET(CG19,0,0,1,MIN('Inputs  Base0'!$J$192,CH2)))</f>
        <v>0</v>
      </c>
      <c r="CI189" s="87">
        <f ca="1">+SUM(OFFSET(CH19,0,0,1,MIN('Inputs  Base0'!$J$192,CI2)))</f>
        <v>0</v>
      </c>
      <c r="CJ189" s="87">
        <f ca="1">+SUM(OFFSET(CI19,0,0,1,MIN('Inputs  Base0'!$J$192,CJ2)))</f>
        <v>0</v>
      </c>
      <c r="CK189" s="87">
        <f ca="1">+SUM(OFFSET(CJ19,0,0,1,MIN('Inputs  Base0'!$J$192,CK2)))</f>
        <v>0</v>
      </c>
      <c r="CL189" s="87">
        <f ca="1">+SUM(OFFSET(CK19,0,0,1,MIN('Inputs  Base0'!$J$192,CL2)))</f>
        <v>0</v>
      </c>
      <c r="CM189" s="87">
        <f ca="1">+SUM(OFFSET(CL19,0,0,1,MIN('Inputs  Base0'!$J$192,CM2)))</f>
        <v>0</v>
      </c>
      <c r="CN189" s="87">
        <f ca="1">+SUM(OFFSET(CM19,0,0,1,MIN('Inputs  Base0'!$J$192,CN2)))</f>
        <v>0</v>
      </c>
      <c r="CO189" s="87">
        <f ca="1">+SUM(OFFSET(CN19,0,0,1,MIN('Inputs  Base0'!$J$192,CO2)))</f>
        <v>0</v>
      </c>
      <c r="CP189" s="87">
        <f ca="1">+SUM(OFFSET(CO19,0,0,1,MIN('Inputs  Base0'!$J$192,CP2)))</f>
        <v>0</v>
      </c>
      <c r="CQ189" s="87">
        <f ca="1">+SUM(OFFSET(CP19,0,0,1,MIN('Inputs  Base0'!$J$192,CQ2)))</f>
        <v>0</v>
      </c>
      <c r="CR189" s="87">
        <f ca="1">+SUM(OFFSET(CQ19,0,0,1,MIN('Inputs  Base0'!$J$192,CR2)))</f>
        <v>0</v>
      </c>
      <c r="CS189" s="87">
        <f ca="1">+SUM(OFFSET(CR19,0,0,1,MIN('Inputs  Base0'!$J$192,CS2)))</f>
        <v>0</v>
      </c>
      <c r="CT189" s="87">
        <f ca="1">+SUM(OFFSET(CS19,0,0,1,MIN('Inputs  Base0'!$J$192,CT2)))</f>
        <v>0</v>
      </c>
      <c r="CU189" s="87">
        <f ca="1">+SUM(OFFSET(CT19,0,0,1,MIN('Inputs  Base0'!$J$192,CU2)))</f>
        <v>0</v>
      </c>
      <c r="CV189" s="87">
        <f ca="1">+SUM(OFFSET(CU19,0,0,1,MIN('Inputs  Base0'!$J$192,CV2)))</f>
        <v>0</v>
      </c>
      <c r="CW189" s="87">
        <f ca="1">+SUM(OFFSET(CV19,0,0,1,MIN('Inputs  Base0'!$J$192,CW2)))</f>
        <v>0</v>
      </c>
      <c r="CX189" s="87">
        <f ca="1">+SUM(OFFSET(CW19,0,0,1,MIN('Inputs  Base0'!$J$192,CX2)))</f>
        <v>0</v>
      </c>
      <c r="CY189" s="87">
        <f ca="1">+SUM(OFFSET(CX19,0,0,1,MIN('Inputs  Base0'!$J$192,CY2)))</f>
        <v>0</v>
      </c>
      <c r="CZ189" s="87">
        <f ca="1">+SUM(OFFSET(CY19,0,0,1,MIN('Inputs  Base0'!$J$192,CZ2)))</f>
        <v>0</v>
      </c>
      <c r="DA189" s="87">
        <f ca="1">+SUM(OFFSET(CZ19,0,0,1,MIN('Inputs  Base0'!$J$192,DA2)))</f>
        <v>0</v>
      </c>
      <c r="DB189" s="87">
        <f ca="1">+SUM(OFFSET(DA19,0,0,1,MIN('Inputs  Base0'!$J$192,DB2)))</f>
        <v>0</v>
      </c>
      <c r="DC189" s="87">
        <f ca="1">+SUM(OFFSET(DB19,0,0,1,MIN('Inputs  Base0'!$J$192,DC2)))</f>
        <v>0</v>
      </c>
      <c r="DD189" s="87">
        <f ca="1">+SUM(OFFSET(DC19,0,0,1,MIN('Inputs  Base0'!$J$192,DD2)))</f>
        <v>0</v>
      </c>
      <c r="DE189" s="87">
        <f ca="1">+SUM(OFFSET(DD19,0,0,1,MIN('Inputs  Base0'!$J$192,DE2)))</f>
        <v>0</v>
      </c>
      <c r="DF189" s="87">
        <f ca="1">+SUM(OFFSET(DE19,0,0,1,MIN('Inputs  Base0'!$J$192,DF2)))</f>
        <v>0</v>
      </c>
      <c r="DG189" s="87">
        <f ca="1">+SUM(OFFSET(DF19,0,0,1,MIN('Inputs  Base0'!$J$192,DG2)))</f>
        <v>0</v>
      </c>
      <c r="DH189" s="87">
        <f ca="1">+SUM(OFFSET(DG19,0,0,1,MIN('Inputs  Base0'!$J$192,DH2)))</f>
        <v>0</v>
      </c>
      <c r="DI189" s="87">
        <f ca="1">+SUM(OFFSET(DH19,0,0,1,MIN('Inputs  Base0'!$J$192,DI2)))</f>
        <v>0</v>
      </c>
      <c r="DJ189" s="87">
        <f ca="1">+SUM(OFFSET(DI19,0,0,1,MIN('Inputs  Base0'!$J$192,DJ2)))</f>
        <v>0</v>
      </c>
      <c r="DK189" s="87">
        <f ca="1">+SUM(OFFSET(DJ19,0,0,1,MIN('Inputs  Base0'!$J$192,DK2)))</f>
        <v>0</v>
      </c>
      <c r="DL189" s="87">
        <f ca="1">+SUM(OFFSET(DK19,0,0,1,MIN('Inputs  Base0'!$J$192,DL2)))</f>
        <v>0</v>
      </c>
      <c r="DM189" s="87">
        <f ca="1">+SUM(OFFSET(DL19,0,0,1,MIN('Inputs  Base0'!$J$192,DM2)))</f>
        <v>0</v>
      </c>
      <c r="DN189" s="87">
        <f ca="1">+SUM(OFFSET(DM19,0,0,1,MIN('Inputs  Base0'!$J$192,DN2)))</f>
        <v>0</v>
      </c>
      <c r="DO189" s="87">
        <f ca="1">+SUM(OFFSET(DN19,0,0,1,MIN('Inputs  Base0'!$J$192,DO2)))</f>
        <v>0</v>
      </c>
      <c r="DP189" s="87">
        <f ca="1">+SUM(OFFSET(DO19,0,0,1,MIN('Inputs  Base0'!$J$192,DP2)))</f>
        <v>0</v>
      </c>
    </row>
    <row r="190" spans="2:120" hidden="1" outlineLevel="1">
      <c r="B190" s="44" t="s">
        <v>195</v>
      </c>
      <c r="C190" s="88"/>
      <c r="D190" s="120"/>
      <c r="E190" s="120"/>
      <c r="F190" s="120"/>
      <c r="G190" s="120"/>
      <c r="H190" s="120"/>
      <c r="I190" s="120"/>
      <c r="J190" s="120"/>
      <c r="K190" s="120"/>
      <c r="L190" s="120"/>
      <c r="M190" s="120"/>
      <c r="N190" s="120"/>
      <c r="O190" s="120"/>
      <c r="P190" s="120"/>
      <c r="Q190" s="120"/>
      <c r="R190" s="120"/>
      <c r="S190" s="120"/>
      <c r="T190" s="120"/>
      <c r="U190" s="120"/>
      <c r="V190" s="120"/>
      <c r="W190" s="120"/>
      <c r="X190" s="120"/>
      <c r="Y190" s="120"/>
      <c r="Z190" s="120"/>
      <c r="AA190" s="120"/>
      <c r="AB190" s="120"/>
      <c r="AC190" s="87">
        <f ca="1">+SUM(OFFSET(AB93,0,0,1,MIN('Inputs  Base0'!$J$194,AC2)))</f>
        <v>0</v>
      </c>
      <c r="AD190" s="87">
        <f ca="1">+SUM(OFFSET(AC93,0,0,1,MIN('Inputs  Base0'!$J$194,AD2)))</f>
        <v>1.4000000000000001</v>
      </c>
      <c r="AE190" s="87">
        <f ca="1">+SUM(OFFSET(AD93,0,0,1,MIN('Inputs  Base0'!$J$194,AE2)))</f>
        <v>2.1</v>
      </c>
      <c r="AF190" s="87">
        <f ca="1">+SUM(OFFSET(AE93,0,0,1,MIN('Inputs  Base0'!$J$194,AF2)))</f>
        <v>2.8000000000000003</v>
      </c>
      <c r="AG190" s="87">
        <f ca="1">+SUM(OFFSET(AF93,0,0,1,MIN('Inputs  Base0'!$J$194,AG2)))</f>
        <v>3.3000000000000003</v>
      </c>
      <c r="AH190" s="87">
        <f ca="1">+SUM(OFFSET(AG93,0,0,1,MIN('Inputs  Base0'!$J$194,AH2)))</f>
        <v>3.8000000000000003</v>
      </c>
      <c r="AI190" s="87">
        <f ca="1">+SUM(OFFSET(AH93,0,0,1,MIN('Inputs  Base0'!$J$194,AI2)))</f>
        <v>4.3</v>
      </c>
      <c r="AJ190" s="87">
        <f ca="1">+SUM(OFFSET(AI93,0,0,1,MIN('Inputs  Base0'!$J$194,AJ2)))</f>
        <v>4.5999999999999996</v>
      </c>
      <c r="AK190" s="87">
        <f ca="1">+SUM(OFFSET(AJ93,0,0,1,MIN('Inputs  Base0'!$J$194,AK2)))</f>
        <v>5</v>
      </c>
      <c r="AL190" s="87">
        <f ca="1">+SUM(OFFSET(AK93,0,0,1,MIN('Inputs  Base0'!$J$194,AL2)))</f>
        <v>5.4</v>
      </c>
      <c r="AM190" s="87">
        <f ca="1">+SUM(OFFSET(AL93,0,0,1,MIN('Inputs  Base0'!$J$194,AM2)))</f>
        <v>5.9999999999999991</v>
      </c>
      <c r="AN190" s="87">
        <f ca="1">+SUM(OFFSET(AM93,0,0,1,MIN('Inputs  Base0'!$J$194,AN2)))</f>
        <v>6.5999999999999988</v>
      </c>
      <c r="AO190" s="87">
        <f ca="1">+SUM(OFFSET(AN93,0,0,1,MIN('Inputs  Base0'!$J$194,AO2)))</f>
        <v>7.1999999999999984</v>
      </c>
      <c r="AP190" s="87">
        <f ca="1">+SUM(OFFSET(AO93,0,0,1,MIN('Inputs  Base0'!$J$194,AP2)))</f>
        <v>7.799999999999998</v>
      </c>
      <c r="AQ190" s="87">
        <f ca="1">+SUM(OFFSET(AP93,0,0,1,MIN('Inputs  Base0'!$J$194,AQ2)))</f>
        <v>8.4999999999999982</v>
      </c>
      <c r="AR190" s="87">
        <f ca="1">+SUM(OFFSET(AQ93,0,0,1,MIN('Inputs  Base0'!$J$194,AR2)))</f>
        <v>9.1999999999999975</v>
      </c>
      <c r="AS190" s="87">
        <f ca="1">+SUM(OFFSET(AR93,0,0,1,MIN('Inputs  Base0'!$J$194,AS2)))</f>
        <v>9.6999999999999975</v>
      </c>
      <c r="AT190" s="87">
        <f ca="1">+SUM(OFFSET(AS93,0,0,1,MIN('Inputs  Base0'!$J$194,AT2)))</f>
        <v>10.199999999999998</v>
      </c>
      <c r="AU190" s="87">
        <f ca="1">+SUM(OFFSET(AT93,0,0,1,MIN('Inputs  Base0'!$J$194,AU2)))</f>
        <v>10.7</v>
      </c>
      <c r="AV190" s="87">
        <f ca="1">+SUM(OFFSET(AU93,0,0,1,MIN('Inputs  Base0'!$J$194,AV2)))</f>
        <v>10.199999999999999</v>
      </c>
      <c r="AW190" s="87">
        <f ca="1">+SUM(OFFSET(AV93,0,0,1,MIN('Inputs  Base0'!$J$194,AW2)))</f>
        <v>9.5999999999999979</v>
      </c>
      <c r="AX190" s="87">
        <f ca="1">+SUM(OFFSET(AW93,0,0,1,MIN('Inputs  Base0'!$J$194,AX2)))</f>
        <v>9</v>
      </c>
      <c r="AY190" s="87">
        <f ca="1">+SUM(OFFSET(AX93,0,0,1,MIN('Inputs  Base0'!$J$194,AY2)))</f>
        <v>8.3999999999999986</v>
      </c>
      <c r="AZ190" s="87">
        <f ca="1">+SUM(OFFSET(AY93,0,0,1,MIN('Inputs  Base0'!$J$194,AZ2)))</f>
        <v>7.8</v>
      </c>
      <c r="BA190" s="87">
        <f ca="1">+SUM(OFFSET(AZ93,0,0,1,MIN('Inputs  Base0'!$J$194,BA2)))</f>
        <v>7.2</v>
      </c>
      <c r="BB190" s="87">
        <f ca="1">+SUM(OFFSET(BA93,0,0,1,MIN('Inputs  Base0'!$J$194,BB2)))</f>
        <v>6.6</v>
      </c>
      <c r="BC190" s="87">
        <f ca="1">+SUM(OFFSET(BB93,0,0,1,MIN('Inputs  Base0'!$J$194,BC2)))</f>
        <v>6</v>
      </c>
      <c r="BD190" s="87">
        <f ca="1">+SUM(OFFSET(BC93,0,0,1,MIN('Inputs  Base0'!$J$194,BD2)))</f>
        <v>5.4</v>
      </c>
      <c r="BE190" s="87">
        <f ca="1">+SUM(OFFSET(BD93,0,0,1,MIN('Inputs  Base0'!$J$194,BE2)))</f>
        <v>4.8</v>
      </c>
      <c r="BF190" s="87">
        <f ca="1">+SUM(OFFSET(BE93,0,0,1,MIN('Inputs  Base0'!$J$194,BF2)))</f>
        <v>4.2</v>
      </c>
      <c r="BG190" s="87">
        <f ca="1">+SUM(OFFSET(BF93,0,0,1,MIN('Inputs  Base0'!$J$194,BG2)))</f>
        <v>3.6</v>
      </c>
      <c r="BH190" s="87">
        <f ca="1">+SUM(OFFSET(BG93,0,0,1,MIN('Inputs  Base0'!$J$194,BH2)))</f>
        <v>3</v>
      </c>
      <c r="BI190" s="87">
        <f ca="1">+SUM(OFFSET(BH93,0,0,1,MIN('Inputs  Base0'!$J$194,BI2)))</f>
        <v>2.5</v>
      </c>
      <c r="BJ190" s="87">
        <f ca="1">+SUM(OFFSET(BI93,0,0,1,MIN('Inputs  Base0'!$J$194,BJ2)))</f>
        <v>2</v>
      </c>
      <c r="BK190" s="87">
        <f ca="1">+SUM(OFFSET(BJ93,0,0,1,MIN('Inputs  Base0'!$J$194,BK2)))</f>
        <v>1.5</v>
      </c>
      <c r="BL190" s="87">
        <f ca="1">+SUM(OFFSET(BK93,0,0,1,MIN('Inputs  Base0'!$J$194,BL2)))</f>
        <v>1</v>
      </c>
      <c r="BM190" s="87">
        <f ca="1">+SUM(OFFSET(BL93,0,0,1,MIN('Inputs  Base0'!$J$194,BM2)))</f>
        <v>0.5</v>
      </c>
      <c r="BN190" s="87">
        <f ca="1">+SUM(OFFSET(BM93,0,0,1,MIN('Inputs  Base0'!$J$194,BN2)))</f>
        <v>0</v>
      </c>
      <c r="BO190" s="87">
        <f ca="1">+SUM(OFFSET(BN93,0,0,1,MIN('Inputs  Base0'!$J$194,BO2)))</f>
        <v>0</v>
      </c>
      <c r="BP190" s="87">
        <f ca="1">+SUM(OFFSET(BO93,0,0,1,MIN('Inputs  Base0'!$J$194,BP2)))</f>
        <v>0</v>
      </c>
      <c r="BQ190" s="87">
        <f ca="1">+SUM(OFFSET(BP93,0,0,1,MIN('Inputs  Base0'!$J$194,BQ2)))</f>
        <v>0</v>
      </c>
      <c r="BR190" s="87">
        <f ca="1">+SUM(OFFSET(BQ93,0,0,1,MIN('Inputs  Base0'!$J$194,BR2)))</f>
        <v>0</v>
      </c>
      <c r="BS190" s="87">
        <f ca="1">+SUM(OFFSET(BR93,0,0,1,MIN('Inputs  Base0'!$J$194,BS2)))</f>
        <v>0</v>
      </c>
      <c r="BT190" s="87">
        <f ca="1">+SUM(OFFSET(BS93,0,0,1,MIN('Inputs  Base0'!$J$194,BT2)))</f>
        <v>0</v>
      </c>
      <c r="BU190" s="87">
        <f ca="1">+SUM(OFFSET(BT93,0,0,1,MIN('Inputs  Base0'!$J$194,BU2)))</f>
        <v>0</v>
      </c>
      <c r="BV190" s="87">
        <f ca="1">+SUM(OFFSET(BU93,0,0,1,MIN('Inputs  Base0'!$J$194,BV2)))</f>
        <v>0</v>
      </c>
      <c r="BW190" s="87">
        <f ca="1">+SUM(OFFSET(BV93,0,0,1,MIN('Inputs  Base0'!$J$194,BW2)))</f>
        <v>0</v>
      </c>
      <c r="BX190" s="87">
        <f ca="1">+SUM(OFFSET(BW93,0,0,1,MIN('Inputs  Base0'!$J$194,BX2)))</f>
        <v>0</v>
      </c>
      <c r="BY190" s="87">
        <f ca="1">+SUM(OFFSET(BX93,0,0,1,MIN('Inputs  Base0'!$J$194,BY2)))</f>
        <v>0</v>
      </c>
      <c r="BZ190" s="87">
        <f ca="1">+SUM(OFFSET(BY93,0,0,1,MIN('Inputs  Base0'!$J$194,BZ2)))</f>
        <v>0</v>
      </c>
      <c r="CA190" s="87">
        <f ca="1">+SUM(OFFSET(BZ93,0,0,1,MIN('Inputs  Base0'!$J$194,CA2)))</f>
        <v>0</v>
      </c>
      <c r="CB190" s="87">
        <f ca="1">+SUM(OFFSET(CA93,0,0,1,MIN('Inputs  Base0'!$J$194,CB2)))</f>
        <v>0</v>
      </c>
      <c r="CC190" s="87">
        <f ca="1">+SUM(OFFSET(CB93,0,0,1,MIN('Inputs  Base0'!$J$194,CC2)))</f>
        <v>0</v>
      </c>
      <c r="CD190" s="87">
        <f ca="1">+SUM(OFFSET(CC93,0,0,1,MIN('Inputs  Base0'!$J$194,CD2)))</f>
        <v>0</v>
      </c>
      <c r="CE190" s="87">
        <f ca="1">+SUM(OFFSET(CD93,0,0,1,MIN('Inputs  Base0'!$J$194,CE2)))</f>
        <v>0</v>
      </c>
      <c r="CF190" s="87">
        <f ca="1">+SUM(OFFSET(CE93,0,0,1,MIN('Inputs  Base0'!$J$194,CF2)))</f>
        <v>0</v>
      </c>
      <c r="CG190" s="87">
        <f ca="1">+SUM(OFFSET(CF93,0,0,1,MIN('Inputs  Base0'!$J$194,CG2)))</f>
        <v>0</v>
      </c>
      <c r="CH190" s="87">
        <f ca="1">+SUM(OFFSET(CG93,0,0,1,MIN('Inputs  Base0'!$J$194,CH2)))</f>
        <v>0</v>
      </c>
      <c r="CI190" s="87">
        <f ca="1">+SUM(OFFSET(CH93,0,0,1,MIN('Inputs  Base0'!$J$194,CI2)))</f>
        <v>0</v>
      </c>
      <c r="CJ190" s="87">
        <f ca="1">+SUM(OFFSET(CI93,0,0,1,MIN('Inputs  Base0'!$J$194,CJ2)))</f>
        <v>0</v>
      </c>
      <c r="CK190" s="87">
        <f ca="1">+SUM(OFFSET(CJ93,0,0,1,MIN('Inputs  Base0'!$J$194,CK2)))</f>
        <v>0</v>
      </c>
      <c r="CL190" s="87">
        <f ca="1">+SUM(OFFSET(CK93,0,0,1,MIN('Inputs  Base0'!$J$194,CL2)))</f>
        <v>0</v>
      </c>
      <c r="CM190" s="87">
        <f ca="1">+SUM(OFFSET(CL93,0,0,1,MIN('Inputs  Base0'!$J$194,CM2)))</f>
        <v>0</v>
      </c>
      <c r="CN190" s="87">
        <f ca="1">+SUM(OFFSET(CM93,0,0,1,MIN('Inputs  Base0'!$J$194,CN2)))</f>
        <v>0</v>
      </c>
      <c r="CO190" s="87">
        <f ca="1">+SUM(OFFSET(CN93,0,0,1,MIN('Inputs  Base0'!$J$194,CO2)))</f>
        <v>0</v>
      </c>
      <c r="CP190" s="87">
        <f ca="1">+SUM(OFFSET(CO93,0,0,1,MIN('Inputs  Base0'!$J$194,CP2)))</f>
        <v>0</v>
      </c>
      <c r="CQ190" s="87">
        <f ca="1">+SUM(OFFSET(CP93,0,0,1,MIN('Inputs  Base0'!$J$194,CQ2)))</f>
        <v>0</v>
      </c>
      <c r="CR190" s="87">
        <f ca="1">+SUM(OFFSET(CQ93,0,0,1,MIN('Inputs  Base0'!$J$194,CR2)))</f>
        <v>0</v>
      </c>
      <c r="CS190" s="87">
        <f ca="1">+SUM(OFFSET(CR93,0,0,1,MIN('Inputs  Base0'!$J$194,CS2)))</f>
        <v>0</v>
      </c>
      <c r="CT190" s="87">
        <f ca="1">+SUM(OFFSET(CS93,0,0,1,MIN('Inputs  Base0'!$J$194,CT2)))</f>
        <v>0</v>
      </c>
      <c r="CU190" s="87">
        <f ca="1">+SUM(OFFSET(CT93,0,0,1,MIN('Inputs  Base0'!$J$194,CU2)))</f>
        <v>0</v>
      </c>
      <c r="CV190" s="87">
        <f ca="1">+SUM(OFFSET(CU93,0,0,1,MIN('Inputs  Base0'!$J$194,CV2)))</f>
        <v>0</v>
      </c>
      <c r="CW190" s="87">
        <f ca="1">+SUM(OFFSET(CV93,0,0,1,MIN('Inputs  Base0'!$J$194,CW2)))</f>
        <v>0</v>
      </c>
      <c r="CX190" s="87">
        <f ca="1">+SUM(OFFSET(CW93,0,0,1,MIN('Inputs  Base0'!$J$194,CX2)))</f>
        <v>0</v>
      </c>
      <c r="CY190" s="87">
        <f ca="1">+SUM(OFFSET(CX93,0,0,1,MIN('Inputs  Base0'!$J$194,CY2)))</f>
        <v>0</v>
      </c>
      <c r="CZ190" s="87">
        <f ca="1">+SUM(OFFSET(CY93,0,0,1,MIN('Inputs  Base0'!$J$194,CZ2)))</f>
        <v>0</v>
      </c>
      <c r="DA190" s="87">
        <f ca="1">+SUM(OFFSET(CZ93,0,0,1,MIN('Inputs  Base0'!$J$194,DA2)))</f>
        <v>0</v>
      </c>
      <c r="DB190" s="87">
        <f ca="1">+SUM(OFFSET(DA93,0,0,1,MIN('Inputs  Base0'!$J$194,DB2)))</f>
        <v>0</v>
      </c>
      <c r="DC190" s="87">
        <f ca="1">+SUM(OFFSET(DB93,0,0,1,MIN('Inputs  Base0'!$J$194,DC2)))</f>
        <v>0</v>
      </c>
      <c r="DD190" s="87">
        <f ca="1">+SUM(OFFSET(DC93,0,0,1,MIN('Inputs  Base0'!$J$194,DD2)))</f>
        <v>0</v>
      </c>
      <c r="DE190" s="87">
        <f ca="1">+SUM(OFFSET(DD93,0,0,1,MIN('Inputs  Base0'!$J$194,DE2)))</f>
        <v>0</v>
      </c>
      <c r="DF190" s="87">
        <f ca="1">+SUM(OFFSET(DE93,0,0,1,MIN('Inputs  Base0'!$J$194,DF2)))</f>
        <v>0</v>
      </c>
      <c r="DG190" s="87">
        <f ca="1">+SUM(OFFSET(DF93,0,0,1,MIN('Inputs  Base0'!$J$194,DG2)))</f>
        <v>0</v>
      </c>
      <c r="DH190" s="87">
        <f ca="1">+SUM(OFFSET(DG93,0,0,1,MIN('Inputs  Base0'!$J$194,DH2)))</f>
        <v>0</v>
      </c>
      <c r="DI190" s="87">
        <f ca="1">+SUM(OFFSET(DH93,0,0,1,MIN('Inputs  Base0'!$J$194,DI2)))</f>
        <v>0</v>
      </c>
      <c r="DJ190" s="87">
        <f ca="1">+SUM(OFFSET(DI93,0,0,1,MIN('Inputs  Base0'!$J$194,DJ2)))</f>
        <v>0</v>
      </c>
      <c r="DK190" s="87">
        <f ca="1">+SUM(OFFSET(DJ93,0,0,1,MIN('Inputs  Base0'!$J$194,DK2)))</f>
        <v>0</v>
      </c>
      <c r="DL190" s="87">
        <f ca="1">+SUM(OFFSET(DK93,0,0,1,MIN('Inputs  Base0'!$J$194,DL2)))</f>
        <v>0</v>
      </c>
      <c r="DM190" s="87">
        <f ca="1">+SUM(OFFSET(DL93,0,0,1,MIN('Inputs  Base0'!$J$194,DM2)))</f>
        <v>0</v>
      </c>
      <c r="DN190" s="87">
        <f ca="1">+SUM(OFFSET(DM93,0,0,1,MIN('Inputs  Base0'!$J$194,DN2)))</f>
        <v>0</v>
      </c>
      <c r="DO190" s="87">
        <f ca="1">+SUM(OFFSET(DN93,0,0,1,MIN('Inputs  Base0'!$J$194,DO2)))</f>
        <v>0</v>
      </c>
      <c r="DP190" s="87">
        <f ca="1">+SUM(OFFSET(DO93,0,0,1,MIN('Inputs  Base0'!$J$194,DP2)))</f>
        <v>0</v>
      </c>
    </row>
    <row r="191" spans="2:120" ht="13.5" collapsed="1" thickBot="1">
      <c r="B191" s="16"/>
      <c r="C191" s="86"/>
      <c r="D191" s="119"/>
      <c r="E191" s="119"/>
      <c r="F191" s="119"/>
      <c r="G191" s="119"/>
      <c r="H191" s="119"/>
      <c r="I191" s="119"/>
      <c r="J191" s="119"/>
      <c r="K191" s="119"/>
      <c r="L191" s="119"/>
      <c r="M191" s="119"/>
      <c r="N191" s="119"/>
      <c r="O191" s="119"/>
      <c r="P191" s="119"/>
      <c r="Q191" s="119"/>
      <c r="R191" s="119"/>
      <c r="S191" s="119"/>
      <c r="T191" s="119"/>
      <c r="U191" s="119"/>
      <c r="V191" s="119"/>
      <c r="W191" s="119"/>
      <c r="X191" s="119"/>
      <c r="Y191" s="119"/>
      <c r="Z191" s="119"/>
      <c r="AA191" s="119"/>
      <c r="AB191" s="119"/>
      <c r="AC191" s="87"/>
      <c r="AD191" s="87"/>
      <c r="AE191" s="87"/>
      <c r="AF191" s="87"/>
      <c r="AG191" s="87"/>
      <c r="AH191" s="87"/>
      <c r="AI191" s="87"/>
      <c r="AJ191" s="87"/>
      <c r="AK191" s="87"/>
      <c r="AL191" s="87"/>
      <c r="AM191" s="87"/>
      <c r="AN191" s="87"/>
      <c r="AO191" s="87"/>
      <c r="AP191" s="87"/>
      <c r="AQ191" s="87"/>
      <c r="AR191" s="87"/>
      <c r="AS191" s="87"/>
      <c r="AT191" s="87"/>
      <c r="AU191" s="87"/>
      <c r="AV191" s="87"/>
      <c r="AW191" s="87"/>
      <c r="AX191" s="87"/>
      <c r="AY191" s="87"/>
      <c r="AZ191" s="87"/>
      <c r="BA191" s="87"/>
      <c r="BB191" s="87"/>
      <c r="BC191" s="87"/>
      <c r="BD191" s="87"/>
      <c r="BE191" s="87"/>
      <c r="BF191" s="87"/>
      <c r="BG191" s="87"/>
      <c r="BH191" s="87"/>
      <c r="BI191" s="87"/>
      <c r="BJ191" s="87"/>
      <c r="BK191" s="87"/>
      <c r="BL191" s="87"/>
      <c r="BM191" s="87"/>
      <c r="BN191" s="87"/>
      <c r="BO191" s="87"/>
      <c r="BP191" s="87"/>
      <c r="BQ191" s="87"/>
      <c r="BR191" s="87"/>
      <c r="BS191" s="87"/>
      <c r="BT191" s="87"/>
      <c r="BU191" s="87"/>
      <c r="BV191" s="87"/>
      <c r="BW191" s="87"/>
      <c r="BX191" s="87"/>
      <c r="BY191" s="87"/>
      <c r="BZ191" s="87"/>
      <c r="CA191" s="87"/>
      <c r="CB191" s="87"/>
      <c r="CC191" s="87"/>
      <c r="CD191" s="87"/>
      <c r="CE191" s="87"/>
      <c r="CF191" s="87"/>
      <c r="CG191" s="87"/>
      <c r="CH191" s="87"/>
      <c r="CI191" s="87"/>
      <c r="CJ191" s="87"/>
      <c r="CK191" s="87"/>
      <c r="CL191" s="87"/>
      <c r="CM191" s="87"/>
      <c r="CN191" s="87"/>
      <c r="CO191" s="87"/>
      <c r="CP191" s="87"/>
      <c r="CQ191" s="87"/>
      <c r="CR191" s="87"/>
      <c r="CS191" s="87"/>
      <c r="CT191" s="87"/>
      <c r="CU191" s="87"/>
      <c r="CV191" s="87"/>
      <c r="CW191" s="87"/>
      <c r="CX191" s="87"/>
      <c r="CY191" s="87"/>
      <c r="CZ191" s="87"/>
      <c r="DA191" s="87"/>
      <c r="DB191" s="87"/>
      <c r="DC191" s="87"/>
      <c r="DD191" s="87"/>
      <c r="DE191" s="87"/>
      <c r="DF191" s="87"/>
      <c r="DG191" s="87"/>
      <c r="DH191" s="87"/>
      <c r="DI191" s="87"/>
      <c r="DJ191" s="87"/>
      <c r="DK191" s="87"/>
      <c r="DL191" s="87"/>
      <c r="DM191" s="87"/>
      <c r="DN191" s="87"/>
      <c r="DO191" s="87"/>
      <c r="DP191" s="87"/>
    </row>
    <row r="192" spans="2:120" s="9" customFormat="1" ht="15.75" thickBot="1">
      <c r="B192" s="127" t="s">
        <v>19</v>
      </c>
      <c r="C192" s="128">
        <f ca="1">+SUM(AC192:DZ192)</f>
        <v>144128515.82490414</v>
      </c>
      <c r="D192" s="193"/>
      <c r="E192" s="193"/>
      <c r="F192" s="193"/>
      <c r="G192" s="193"/>
      <c r="H192" s="193"/>
      <c r="I192" s="193"/>
      <c r="J192" s="193"/>
      <c r="K192" s="193"/>
      <c r="L192" s="193"/>
      <c r="M192" s="193"/>
      <c r="N192" s="193"/>
      <c r="O192" s="193"/>
      <c r="P192" s="193"/>
      <c r="Q192" s="193"/>
      <c r="R192" s="193"/>
      <c r="S192" s="193"/>
      <c r="T192" s="193"/>
      <c r="U192" s="193"/>
      <c r="V192" s="193"/>
      <c r="W192" s="193"/>
      <c r="X192" s="193"/>
      <c r="Y192" s="193"/>
      <c r="Z192" s="193"/>
      <c r="AA192" s="193"/>
      <c r="AB192" s="193"/>
      <c r="AC192" s="145">
        <f t="shared" ref="AC192:CN192" ca="1" si="78">+AC5-AC155</f>
        <v>-5289496.5862047076</v>
      </c>
      <c r="AD192" s="145">
        <f t="shared" ca="1" si="78"/>
        <v>-5038869.2630857863</v>
      </c>
      <c r="AE192" s="145">
        <f t="shared" ca="1" si="78"/>
        <v>-4773924.4555886518</v>
      </c>
      <c r="AF192" s="145">
        <f t="shared" ca="1" si="78"/>
        <v>-4500988.0403748937</v>
      </c>
      <c r="AG192" s="145">
        <f t="shared" ca="1" si="78"/>
        <v>-3653530.8588543925</v>
      </c>
      <c r="AH192" s="145">
        <f t="shared" ca="1" si="78"/>
        <v>-3335336.1303853709</v>
      </c>
      <c r="AI192" s="145">
        <f t="shared" ca="1" si="78"/>
        <v>-4855259.1080218293</v>
      </c>
      <c r="AJ192" s="145">
        <f t="shared" ca="1" si="78"/>
        <v>-4562818.4500838593</v>
      </c>
      <c r="AK192" s="145">
        <f t="shared" ca="1" si="78"/>
        <v>-4261160.7065350693</v>
      </c>
      <c r="AL192" s="145">
        <f t="shared" ca="1" si="78"/>
        <v>-3948591.311841825</v>
      </c>
      <c r="AM192" s="145">
        <f t="shared" ca="1" si="78"/>
        <v>-3626236.2397969943</v>
      </c>
      <c r="AN192" s="145">
        <f t="shared" ca="1" si="78"/>
        <v>-3291259.7137218192</v>
      </c>
      <c r="AO192" s="145">
        <f t="shared" ca="1" si="78"/>
        <v>-6473585.5130226836</v>
      </c>
      <c r="AP192" s="145">
        <f t="shared" ca="1" si="78"/>
        <v>-6171740.3037771638</v>
      </c>
      <c r="AQ192" s="145">
        <f t="shared" ca="1" si="78"/>
        <v>-5857486.2191778366</v>
      </c>
      <c r="AR192" s="145">
        <f t="shared" ca="1" si="78"/>
        <v>-5528640.1373299919</v>
      </c>
      <c r="AS192" s="145">
        <f t="shared" ca="1" si="78"/>
        <v>-5181878.0999619458</v>
      </c>
      <c r="AT192" s="145">
        <f t="shared" ca="1" si="78"/>
        <v>-4817536.1801944971</v>
      </c>
      <c r="AU192" s="145">
        <f t="shared" ca="1" si="78"/>
        <v>-8473609.9208315574</v>
      </c>
      <c r="AV192" s="145">
        <f t="shared" ca="1" si="78"/>
        <v>-7976537.6030281819</v>
      </c>
      <c r="AW192" s="145">
        <f t="shared" ca="1" si="78"/>
        <v>-7298442.0159423985</v>
      </c>
      <c r="AX192" s="145">
        <f t="shared" ca="1" si="78"/>
        <v>-6725028.8302275687</v>
      </c>
      <c r="AY192" s="145">
        <f t="shared" ca="1" si="78"/>
        <v>-6113774.9476480149</v>
      </c>
      <c r="AZ192" s="145">
        <f t="shared" ca="1" si="78"/>
        <v>-5459274.5543659292</v>
      </c>
      <c r="BA192" s="145">
        <f t="shared" ca="1" si="78"/>
        <v>-548885.70078161731</v>
      </c>
      <c r="BB192" s="145">
        <f t="shared" ca="1" si="78"/>
        <v>213730.96925681457</v>
      </c>
      <c r="BC192" s="145">
        <f t="shared" ca="1" si="78"/>
        <v>1045148.906321995</v>
      </c>
      <c r="BD192" s="145">
        <f t="shared" ca="1" si="78"/>
        <v>1959128.3638193011</v>
      </c>
      <c r="BE192" s="145">
        <f t="shared" ca="1" si="78"/>
        <v>2974016.3462891765</v>
      </c>
      <c r="BF192" s="145">
        <f t="shared" ca="1" si="78"/>
        <v>4115039.9849747941</v>
      </c>
      <c r="BG192" s="145">
        <f t="shared" ca="1" si="78"/>
        <v>11956493.771902801</v>
      </c>
      <c r="BH192" s="145">
        <f t="shared" ca="1" si="78"/>
        <v>13223653.066804139</v>
      </c>
      <c r="BI192" s="145">
        <f t="shared" ca="1" si="78"/>
        <v>14742116.55201293</v>
      </c>
      <c r="BJ192" s="145">
        <f t="shared" ca="1" si="78"/>
        <v>16638987.005868906</v>
      </c>
      <c r="BK192" s="145">
        <f t="shared" ca="1" si="78"/>
        <v>19166535.740803521</v>
      </c>
      <c r="BL192" s="145">
        <f t="shared" ca="1" si="78"/>
        <v>22955441.037895426</v>
      </c>
      <c r="BM192" s="145">
        <f t="shared" ca="1" si="78"/>
        <v>103281789.11785895</v>
      </c>
      <c r="BN192" s="145">
        <f t="shared" ca="1" si="78"/>
        <v>18149819.739262093</v>
      </c>
      <c r="BO192" s="145">
        <f t="shared" ca="1" si="78"/>
        <v>767972.33541885077</v>
      </c>
      <c r="BP192" s="145">
        <f t="shared" ca="1" si="78"/>
        <v>767972.33541885077</v>
      </c>
      <c r="BQ192" s="145">
        <f t="shared" ca="1" si="78"/>
        <v>767972.33541885077</v>
      </c>
      <c r="BR192" s="145">
        <f t="shared" ca="1" si="78"/>
        <v>767972.33541885077</v>
      </c>
      <c r="BS192" s="145">
        <f t="shared" ca="1" si="78"/>
        <v>767972.33541885077</v>
      </c>
      <c r="BT192" s="145">
        <f t="shared" ca="1" si="78"/>
        <v>767972.33541885077</v>
      </c>
      <c r="BU192" s="145">
        <f t="shared" ca="1" si="78"/>
        <v>767972.33541885077</v>
      </c>
      <c r="BV192" s="145">
        <f t="shared" ca="1" si="78"/>
        <v>767972.33541885077</v>
      </c>
      <c r="BW192" s="145">
        <f t="shared" ca="1" si="78"/>
        <v>767972.33541885077</v>
      </c>
      <c r="BX192" s="145">
        <f t="shared" ca="1" si="78"/>
        <v>767972.33541885077</v>
      </c>
      <c r="BY192" s="145">
        <f t="shared" ca="1" si="78"/>
        <v>767972.33541885077</v>
      </c>
      <c r="BZ192" s="145">
        <f t="shared" ca="1" si="78"/>
        <v>767972.33541885077</v>
      </c>
      <c r="CA192" s="145">
        <f t="shared" ca="1" si="78"/>
        <v>767972.33541885077</v>
      </c>
      <c r="CB192" s="145">
        <f t="shared" ca="1" si="78"/>
        <v>767972.33541885077</v>
      </c>
      <c r="CC192" s="145">
        <f t="shared" ca="1" si="78"/>
        <v>767972.33541885077</v>
      </c>
      <c r="CD192" s="145">
        <f t="shared" ca="1" si="78"/>
        <v>767972.33541885077</v>
      </c>
      <c r="CE192" s="145">
        <f t="shared" ca="1" si="78"/>
        <v>767972.33541885077</v>
      </c>
      <c r="CF192" s="145">
        <f t="shared" ca="1" si="78"/>
        <v>767972.33541885077</v>
      </c>
      <c r="CG192" s="145">
        <f t="shared" ca="1" si="78"/>
        <v>767972.33541885077</v>
      </c>
      <c r="CH192" s="145">
        <f t="shared" ca="1" si="78"/>
        <v>767972.33541885077</v>
      </c>
      <c r="CI192" s="145">
        <f t="shared" ca="1" si="78"/>
        <v>767972.33541885077</v>
      </c>
      <c r="CJ192" s="145">
        <f t="shared" ca="1" si="78"/>
        <v>767972.33541885077</v>
      </c>
      <c r="CK192" s="145">
        <f t="shared" ca="1" si="78"/>
        <v>767972.33541885077</v>
      </c>
      <c r="CL192" s="145">
        <f t="shared" ca="1" si="78"/>
        <v>767972.33541885077</v>
      </c>
      <c r="CM192" s="145">
        <f t="shared" ca="1" si="78"/>
        <v>767972.33541885077</v>
      </c>
      <c r="CN192" s="145">
        <f t="shared" ca="1" si="78"/>
        <v>767972.33541885077</v>
      </c>
      <c r="CO192" s="145">
        <f t="shared" ref="CO192:DP192" ca="1" si="79">+CO5-CO155</f>
        <v>767972.33541885077</v>
      </c>
      <c r="CP192" s="145">
        <f t="shared" ca="1" si="79"/>
        <v>767972.33541885077</v>
      </c>
      <c r="CQ192" s="145">
        <f t="shared" ca="1" si="79"/>
        <v>767972.33541885077</v>
      </c>
      <c r="CR192" s="145">
        <f t="shared" ca="1" si="79"/>
        <v>767972.33541885077</v>
      </c>
      <c r="CS192" s="145">
        <f t="shared" ca="1" si="79"/>
        <v>767972.33541885077</v>
      </c>
      <c r="CT192" s="145">
        <f t="shared" ca="1" si="79"/>
        <v>767972.33541885077</v>
      </c>
      <c r="CU192" s="145">
        <f t="shared" ca="1" si="79"/>
        <v>767972.33541885077</v>
      </c>
      <c r="CV192" s="145">
        <f t="shared" ca="1" si="79"/>
        <v>767972.33541885077</v>
      </c>
      <c r="CW192" s="145">
        <f t="shared" ca="1" si="79"/>
        <v>767972.33541885077</v>
      </c>
      <c r="CX192" s="145">
        <f t="shared" ca="1" si="79"/>
        <v>767972.33541885077</v>
      </c>
      <c r="CY192" s="145">
        <f t="shared" ca="1" si="79"/>
        <v>767972.33541885077</v>
      </c>
      <c r="CZ192" s="145">
        <f t="shared" ca="1" si="79"/>
        <v>767972.33541885077</v>
      </c>
      <c r="DA192" s="145">
        <f t="shared" ca="1" si="79"/>
        <v>767972.33541885077</v>
      </c>
      <c r="DB192" s="145">
        <f t="shared" ca="1" si="79"/>
        <v>767972.33541885077</v>
      </c>
      <c r="DC192" s="145">
        <f t="shared" ca="1" si="79"/>
        <v>767972.33541885077</v>
      </c>
      <c r="DD192" s="145">
        <f t="shared" ca="1" si="79"/>
        <v>767972.33541885077</v>
      </c>
      <c r="DE192" s="145">
        <f t="shared" ca="1" si="79"/>
        <v>767972.33541885077</v>
      </c>
      <c r="DF192" s="145">
        <f t="shared" ca="1" si="79"/>
        <v>767972.33541885077</v>
      </c>
      <c r="DG192" s="145">
        <f t="shared" ca="1" si="79"/>
        <v>767972.33541885077</v>
      </c>
      <c r="DH192" s="145">
        <f t="shared" ca="1" si="79"/>
        <v>767972.33541885077</v>
      </c>
      <c r="DI192" s="145">
        <f t="shared" ca="1" si="79"/>
        <v>767972.33541885077</v>
      </c>
      <c r="DJ192" s="145">
        <f t="shared" ca="1" si="79"/>
        <v>767972.33541885077</v>
      </c>
      <c r="DK192" s="145">
        <f t="shared" ca="1" si="79"/>
        <v>767972.33541885077</v>
      </c>
      <c r="DL192" s="145">
        <f t="shared" ca="1" si="79"/>
        <v>767972.33541885077</v>
      </c>
      <c r="DM192" s="145">
        <f t="shared" ca="1" si="79"/>
        <v>767972.33541885077</v>
      </c>
      <c r="DN192" s="145">
        <f t="shared" ca="1" si="79"/>
        <v>767972.33541885077</v>
      </c>
      <c r="DO192" s="145">
        <f t="shared" ca="1" si="79"/>
        <v>767972.33541885077</v>
      </c>
      <c r="DP192" s="145">
        <f t="shared" ca="1" si="79"/>
        <v>767972.33541885077</v>
      </c>
    </row>
    <row r="193" spans="1:128" ht="14.25" thickTop="1" thickBot="1">
      <c r="B193" s="129" t="s">
        <v>20</v>
      </c>
      <c r="C193" s="130"/>
      <c r="D193" s="194"/>
      <c r="E193" s="194"/>
      <c r="F193" s="194"/>
      <c r="G193" s="194"/>
      <c r="H193" s="194"/>
      <c r="I193" s="194"/>
      <c r="J193" s="194"/>
      <c r="K193" s="194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4"/>
      <c r="AA193" s="194"/>
      <c r="AB193" s="194"/>
      <c r="AC193" s="146">
        <f ca="1">+AC192</f>
        <v>-5289496.5862047076</v>
      </c>
      <c r="AD193" s="146">
        <f ca="1">+AC193+AD192</f>
        <v>-10328365.849290494</v>
      </c>
      <c r="AE193" s="146">
        <f t="shared" ref="AE193:CP193" ca="1" si="80">+AD193+AE192</f>
        <v>-15102290.304879146</v>
      </c>
      <c r="AF193" s="146">
        <f t="shared" ca="1" si="80"/>
        <v>-19603278.345254041</v>
      </c>
      <c r="AG193" s="146">
        <f t="shared" ca="1" si="80"/>
        <v>-23256809.204108432</v>
      </c>
      <c r="AH193" s="146">
        <f t="shared" ca="1" si="80"/>
        <v>-26592145.334493801</v>
      </c>
      <c r="AI193" s="146">
        <f t="shared" ca="1" si="80"/>
        <v>-31447404.44251563</v>
      </c>
      <c r="AJ193" s="146">
        <f t="shared" ca="1" si="80"/>
        <v>-36010222.892599493</v>
      </c>
      <c r="AK193" s="146">
        <f t="shared" ca="1" si="80"/>
        <v>-40271383.599134564</v>
      </c>
      <c r="AL193" s="146">
        <f t="shared" ca="1" si="80"/>
        <v>-44219974.910976388</v>
      </c>
      <c r="AM193" s="146">
        <f t="shared" ca="1" si="80"/>
        <v>-47846211.150773384</v>
      </c>
      <c r="AN193" s="146">
        <f t="shared" ca="1" si="80"/>
        <v>-51137470.864495203</v>
      </c>
      <c r="AO193" s="146">
        <f t="shared" ca="1" si="80"/>
        <v>-57611056.377517886</v>
      </c>
      <c r="AP193" s="146">
        <f t="shared" ca="1" si="80"/>
        <v>-63782796.681295052</v>
      </c>
      <c r="AQ193" s="146">
        <f t="shared" ca="1" si="80"/>
        <v>-69640282.900472894</v>
      </c>
      <c r="AR193" s="146">
        <f t="shared" ca="1" si="80"/>
        <v>-75168923.03780289</v>
      </c>
      <c r="AS193" s="146">
        <f t="shared" ca="1" si="80"/>
        <v>-80350801.137764841</v>
      </c>
      <c r="AT193" s="146">
        <f t="shared" ca="1" si="80"/>
        <v>-85168337.317959338</v>
      </c>
      <c r="AU193" s="146">
        <f t="shared" ca="1" si="80"/>
        <v>-93641947.2387909</v>
      </c>
      <c r="AV193" s="146">
        <f t="shared" ca="1" si="80"/>
        <v>-101618484.84181908</v>
      </c>
      <c r="AW193" s="146">
        <f t="shared" ca="1" si="80"/>
        <v>-108916926.85776147</v>
      </c>
      <c r="AX193" s="146">
        <f t="shared" ca="1" si="80"/>
        <v>-115641955.68798904</v>
      </c>
      <c r="AY193" s="146">
        <f t="shared" ca="1" si="80"/>
        <v>-121755730.63563706</v>
      </c>
      <c r="AZ193" s="146">
        <f t="shared" ca="1" si="80"/>
        <v>-127215005.19000299</v>
      </c>
      <c r="BA193" s="146">
        <f t="shared" ca="1" si="80"/>
        <v>-127763890.89078461</v>
      </c>
      <c r="BB193" s="146">
        <f t="shared" ca="1" si="80"/>
        <v>-127550159.92152779</v>
      </c>
      <c r="BC193" s="146">
        <f t="shared" ca="1" si="80"/>
        <v>-126505011.0152058</v>
      </c>
      <c r="BD193" s="146">
        <f t="shared" ca="1" si="80"/>
        <v>-124545882.6513865</v>
      </c>
      <c r="BE193" s="146">
        <f t="shared" ca="1" si="80"/>
        <v>-121571866.30509733</v>
      </c>
      <c r="BF193" s="146">
        <f t="shared" ca="1" si="80"/>
        <v>-117456826.32012254</v>
      </c>
      <c r="BG193" s="146">
        <f t="shared" ca="1" si="80"/>
        <v>-105500332.54821974</v>
      </c>
      <c r="BH193" s="146">
        <f t="shared" ca="1" si="80"/>
        <v>-92276679.4814156</v>
      </c>
      <c r="BI193" s="146">
        <f t="shared" ca="1" si="80"/>
        <v>-77534562.929402664</v>
      </c>
      <c r="BJ193" s="146">
        <f t="shared" ca="1" si="80"/>
        <v>-60895575.92353376</v>
      </c>
      <c r="BK193" s="146">
        <f t="shared" ca="1" si="80"/>
        <v>-41729040.182730243</v>
      </c>
      <c r="BL193" s="146">
        <f t="shared" ca="1" si="80"/>
        <v>-18773599.144834816</v>
      </c>
      <c r="BM193" s="146">
        <f t="shared" ca="1" si="80"/>
        <v>84508189.97302413</v>
      </c>
      <c r="BN193" s="146">
        <f t="shared" ca="1" si="80"/>
        <v>102658009.71228622</v>
      </c>
      <c r="BO193" s="146">
        <f t="shared" ca="1" si="80"/>
        <v>103425982.04770507</v>
      </c>
      <c r="BP193" s="146">
        <f t="shared" ca="1" si="80"/>
        <v>104193954.38312392</v>
      </c>
      <c r="BQ193" s="146">
        <f t="shared" ca="1" si="80"/>
        <v>104961926.71854277</v>
      </c>
      <c r="BR193" s="146">
        <f t="shared" ca="1" si="80"/>
        <v>105729899.05396162</v>
      </c>
      <c r="BS193" s="146">
        <f t="shared" ca="1" si="80"/>
        <v>106497871.38938047</v>
      </c>
      <c r="BT193" s="146">
        <f t="shared" ca="1" si="80"/>
        <v>107265843.72479932</v>
      </c>
      <c r="BU193" s="146">
        <f t="shared" ca="1" si="80"/>
        <v>108033816.06021817</v>
      </c>
      <c r="BV193" s="146">
        <f t="shared" ca="1" si="80"/>
        <v>108801788.39563702</v>
      </c>
      <c r="BW193" s="146">
        <f t="shared" ca="1" si="80"/>
        <v>109569760.73105587</v>
      </c>
      <c r="BX193" s="146">
        <f t="shared" ca="1" si="80"/>
        <v>110337733.06647472</v>
      </c>
      <c r="BY193" s="146">
        <f t="shared" ca="1" si="80"/>
        <v>111105705.40189357</v>
      </c>
      <c r="BZ193" s="146">
        <f t="shared" ca="1" si="80"/>
        <v>111873677.73731242</v>
      </c>
      <c r="CA193" s="146">
        <f t="shared" ca="1" si="80"/>
        <v>112641650.07273127</v>
      </c>
      <c r="CB193" s="146">
        <f t="shared" ca="1" si="80"/>
        <v>113409622.40815012</v>
      </c>
      <c r="CC193" s="146">
        <f t="shared" ca="1" si="80"/>
        <v>114177594.74356897</v>
      </c>
      <c r="CD193" s="146">
        <f t="shared" ca="1" si="80"/>
        <v>114945567.07898782</v>
      </c>
      <c r="CE193" s="146">
        <f t="shared" ca="1" si="80"/>
        <v>115713539.41440667</v>
      </c>
      <c r="CF193" s="146">
        <f t="shared" ca="1" si="80"/>
        <v>116481511.74982552</v>
      </c>
      <c r="CG193" s="146">
        <f t="shared" ca="1" si="80"/>
        <v>117249484.08524437</v>
      </c>
      <c r="CH193" s="146">
        <f t="shared" ca="1" si="80"/>
        <v>118017456.42066322</v>
      </c>
      <c r="CI193" s="146">
        <f t="shared" ca="1" si="80"/>
        <v>118785428.75608207</v>
      </c>
      <c r="CJ193" s="146">
        <f t="shared" ca="1" si="80"/>
        <v>119553401.09150092</v>
      </c>
      <c r="CK193" s="146">
        <f t="shared" ca="1" si="80"/>
        <v>120321373.42691977</v>
      </c>
      <c r="CL193" s="146">
        <f t="shared" ca="1" si="80"/>
        <v>121089345.76233862</v>
      </c>
      <c r="CM193" s="146">
        <f t="shared" ca="1" si="80"/>
        <v>121857318.09775747</v>
      </c>
      <c r="CN193" s="146">
        <f t="shared" ca="1" si="80"/>
        <v>122625290.43317632</v>
      </c>
      <c r="CO193" s="146">
        <f t="shared" ca="1" si="80"/>
        <v>123393262.76859517</v>
      </c>
      <c r="CP193" s="146">
        <f t="shared" ca="1" si="80"/>
        <v>124161235.10401402</v>
      </c>
      <c r="CQ193" s="146">
        <f t="shared" ref="CQ193:DP193" ca="1" si="81">+CP193+CQ192</f>
        <v>124929207.43943287</v>
      </c>
      <c r="CR193" s="146">
        <f t="shared" ca="1" si="81"/>
        <v>125697179.77485172</v>
      </c>
      <c r="CS193" s="146">
        <f t="shared" ca="1" si="81"/>
        <v>126465152.11027057</v>
      </c>
      <c r="CT193" s="146">
        <f t="shared" ca="1" si="81"/>
        <v>127233124.44568942</v>
      </c>
      <c r="CU193" s="146">
        <f t="shared" ca="1" si="81"/>
        <v>128001096.78110828</v>
      </c>
      <c r="CV193" s="146">
        <f t="shared" ca="1" si="81"/>
        <v>128769069.11652713</v>
      </c>
      <c r="CW193" s="146">
        <f t="shared" ca="1" si="81"/>
        <v>129537041.45194598</v>
      </c>
      <c r="CX193" s="146">
        <f t="shared" ca="1" si="81"/>
        <v>130305013.78736483</v>
      </c>
      <c r="CY193" s="146">
        <f t="shared" ca="1" si="81"/>
        <v>131072986.12278368</v>
      </c>
      <c r="CZ193" s="146">
        <f t="shared" ca="1" si="81"/>
        <v>131840958.45820253</v>
      </c>
      <c r="DA193" s="146">
        <f t="shared" ca="1" si="81"/>
        <v>132608930.79362138</v>
      </c>
      <c r="DB193" s="146">
        <f t="shared" ca="1" si="81"/>
        <v>133376903.12904023</v>
      </c>
      <c r="DC193" s="146">
        <f t="shared" ca="1" si="81"/>
        <v>134144875.46445908</v>
      </c>
      <c r="DD193" s="146">
        <f t="shared" ca="1" si="81"/>
        <v>134912847.79987794</v>
      </c>
      <c r="DE193" s="146">
        <f t="shared" ca="1" si="81"/>
        <v>135680820.13529679</v>
      </c>
      <c r="DF193" s="146">
        <f t="shared" ca="1" si="81"/>
        <v>136448792.47071564</v>
      </c>
      <c r="DG193" s="146">
        <f t="shared" ca="1" si="81"/>
        <v>137216764.80613449</v>
      </c>
      <c r="DH193" s="146">
        <f t="shared" ca="1" si="81"/>
        <v>137984737.14155334</v>
      </c>
      <c r="DI193" s="146">
        <f t="shared" ca="1" si="81"/>
        <v>138752709.47697219</v>
      </c>
      <c r="DJ193" s="146">
        <f t="shared" ca="1" si="81"/>
        <v>139520681.81239104</v>
      </c>
      <c r="DK193" s="146">
        <f t="shared" ca="1" si="81"/>
        <v>140288654.14780989</v>
      </c>
      <c r="DL193" s="146">
        <f t="shared" ca="1" si="81"/>
        <v>141056626.48322874</v>
      </c>
      <c r="DM193" s="146">
        <f t="shared" ca="1" si="81"/>
        <v>141824598.81864759</v>
      </c>
      <c r="DN193" s="146">
        <f t="shared" ca="1" si="81"/>
        <v>142592571.15406644</v>
      </c>
      <c r="DO193" s="146">
        <f t="shared" ca="1" si="81"/>
        <v>143360543.48948529</v>
      </c>
      <c r="DP193" s="146">
        <f t="shared" ca="1" si="81"/>
        <v>144128515.82490414</v>
      </c>
    </row>
    <row r="194" spans="1:128" ht="13.5" thickTop="1">
      <c r="C194" s="96"/>
      <c r="D194" s="119"/>
      <c r="E194" s="119"/>
      <c r="F194" s="119"/>
      <c r="G194" s="119"/>
      <c r="H194" s="119"/>
      <c r="I194" s="119"/>
      <c r="J194" s="119"/>
      <c r="K194" s="119"/>
      <c r="L194" s="119"/>
      <c r="M194" s="119"/>
      <c r="N194" s="119"/>
      <c r="O194" s="119"/>
      <c r="P194" s="119"/>
      <c r="Q194" s="119"/>
      <c r="R194" s="119"/>
      <c r="S194" s="119"/>
      <c r="T194" s="119"/>
      <c r="U194" s="119"/>
      <c r="V194" s="119"/>
      <c r="W194" s="119"/>
      <c r="X194" s="119"/>
      <c r="Y194" s="119"/>
      <c r="Z194" s="119"/>
      <c r="AA194" s="119"/>
      <c r="AB194" s="119"/>
      <c r="AC194" s="24">
        <v>1</v>
      </c>
      <c r="AD194" s="24">
        <f t="shared" ref="AD194:CO194" si="82">+AC194+1</f>
        <v>2</v>
      </c>
      <c r="AE194" s="24">
        <f t="shared" si="82"/>
        <v>3</v>
      </c>
      <c r="AF194" s="24">
        <f t="shared" si="82"/>
        <v>4</v>
      </c>
      <c r="AG194" s="24">
        <f t="shared" si="82"/>
        <v>5</v>
      </c>
      <c r="AH194" s="24">
        <f t="shared" si="82"/>
        <v>6</v>
      </c>
      <c r="AI194" s="24">
        <f t="shared" si="82"/>
        <v>7</v>
      </c>
      <c r="AJ194" s="24">
        <f t="shared" si="82"/>
        <v>8</v>
      </c>
      <c r="AK194" s="24">
        <f t="shared" si="82"/>
        <v>9</v>
      </c>
      <c r="AL194" s="24">
        <f t="shared" si="82"/>
        <v>10</v>
      </c>
      <c r="AM194" s="24">
        <f t="shared" si="82"/>
        <v>11</v>
      </c>
      <c r="AN194" s="24">
        <f t="shared" si="82"/>
        <v>12</v>
      </c>
      <c r="AO194" s="24">
        <f t="shared" si="82"/>
        <v>13</v>
      </c>
      <c r="AP194" s="24">
        <f t="shared" si="82"/>
        <v>14</v>
      </c>
      <c r="AQ194" s="24">
        <f t="shared" si="82"/>
        <v>15</v>
      </c>
      <c r="AR194" s="24">
        <f t="shared" si="82"/>
        <v>16</v>
      </c>
      <c r="AS194" s="24">
        <f t="shared" si="82"/>
        <v>17</v>
      </c>
      <c r="AT194" s="24">
        <f t="shared" si="82"/>
        <v>18</v>
      </c>
      <c r="AU194" s="24">
        <f t="shared" si="82"/>
        <v>19</v>
      </c>
      <c r="AV194" s="24">
        <f t="shared" si="82"/>
        <v>20</v>
      </c>
      <c r="AW194" s="24">
        <f t="shared" si="82"/>
        <v>21</v>
      </c>
      <c r="AX194" s="24">
        <f t="shared" si="82"/>
        <v>22</v>
      </c>
      <c r="AY194" s="24">
        <f t="shared" si="82"/>
        <v>23</v>
      </c>
      <c r="AZ194" s="24">
        <f t="shared" si="82"/>
        <v>24</v>
      </c>
      <c r="BA194" s="24">
        <f t="shared" si="82"/>
        <v>25</v>
      </c>
      <c r="BB194" s="24">
        <f t="shared" si="82"/>
        <v>26</v>
      </c>
      <c r="BC194" s="24">
        <f t="shared" si="82"/>
        <v>27</v>
      </c>
      <c r="BD194" s="24">
        <f t="shared" si="82"/>
        <v>28</v>
      </c>
      <c r="BE194" s="24">
        <f t="shared" si="82"/>
        <v>29</v>
      </c>
      <c r="BF194" s="24">
        <f t="shared" si="82"/>
        <v>30</v>
      </c>
      <c r="BG194" s="24">
        <f t="shared" si="82"/>
        <v>31</v>
      </c>
      <c r="BH194" s="24">
        <f t="shared" si="82"/>
        <v>32</v>
      </c>
      <c r="BI194" s="24">
        <f t="shared" si="82"/>
        <v>33</v>
      </c>
      <c r="BJ194" s="24">
        <f t="shared" si="82"/>
        <v>34</v>
      </c>
      <c r="BK194" s="24">
        <f t="shared" si="82"/>
        <v>35</v>
      </c>
      <c r="BL194" s="24">
        <f t="shared" si="82"/>
        <v>36</v>
      </c>
      <c r="BM194" s="24">
        <f t="shared" si="82"/>
        <v>37</v>
      </c>
      <c r="BN194" s="24">
        <f t="shared" si="82"/>
        <v>38</v>
      </c>
      <c r="BO194" s="24">
        <f t="shared" si="82"/>
        <v>39</v>
      </c>
      <c r="BP194" s="24">
        <f t="shared" si="82"/>
        <v>40</v>
      </c>
      <c r="BQ194" s="24">
        <f t="shared" si="82"/>
        <v>41</v>
      </c>
      <c r="BR194" s="24">
        <f t="shared" si="82"/>
        <v>42</v>
      </c>
      <c r="BS194" s="24">
        <f t="shared" si="82"/>
        <v>43</v>
      </c>
      <c r="BT194" s="24">
        <f t="shared" si="82"/>
        <v>44</v>
      </c>
      <c r="BU194" s="24">
        <f t="shared" si="82"/>
        <v>45</v>
      </c>
      <c r="BV194" s="24">
        <f t="shared" si="82"/>
        <v>46</v>
      </c>
      <c r="BW194" s="24">
        <f t="shared" si="82"/>
        <v>47</v>
      </c>
      <c r="BX194" s="24">
        <f t="shared" si="82"/>
        <v>48</v>
      </c>
      <c r="BY194" s="24">
        <f t="shared" si="82"/>
        <v>49</v>
      </c>
      <c r="BZ194" s="24">
        <f t="shared" si="82"/>
        <v>50</v>
      </c>
      <c r="CA194" s="24">
        <f t="shared" si="82"/>
        <v>51</v>
      </c>
      <c r="CB194" s="24">
        <f t="shared" si="82"/>
        <v>52</v>
      </c>
      <c r="CC194" s="24">
        <f t="shared" si="82"/>
        <v>53</v>
      </c>
      <c r="CD194" s="24">
        <f t="shared" si="82"/>
        <v>54</v>
      </c>
      <c r="CE194" s="24">
        <f t="shared" si="82"/>
        <v>55</v>
      </c>
      <c r="CF194" s="24">
        <f t="shared" si="82"/>
        <v>56</v>
      </c>
      <c r="CG194" s="24">
        <f t="shared" si="82"/>
        <v>57</v>
      </c>
      <c r="CH194" s="24">
        <f t="shared" si="82"/>
        <v>58</v>
      </c>
      <c r="CI194" s="24">
        <f t="shared" si="82"/>
        <v>59</v>
      </c>
      <c r="CJ194" s="24">
        <f t="shared" si="82"/>
        <v>60</v>
      </c>
      <c r="CK194" s="24">
        <f t="shared" si="82"/>
        <v>61</v>
      </c>
      <c r="CL194" s="24">
        <f t="shared" si="82"/>
        <v>62</v>
      </c>
      <c r="CM194" s="24">
        <f t="shared" si="82"/>
        <v>63</v>
      </c>
      <c r="CN194" s="24">
        <f t="shared" si="82"/>
        <v>64</v>
      </c>
      <c r="CO194" s="24">
        <f t="shared" si="82"/>
        <v>65</v>
      </c>
      <c r="CP194" s="24">
        <f t="shared" ref="CP194:DP194" si="83">+CO194+1</f>
        <v>66</v>
      </c>
      <c r="CQ194" s="24">
        <f t="shared" si="83"/>
        <v>67</v>
      </c>
      <c r="CR194" s="24">
        <f t="shared" si="83"/>
        <v>68</v>
      </c>
      <c r="CS194" s="24">
        <f t="shared" si="83"/>
        <v>69</v>
      </c>
      <c r="CT194" s="24">
        <f t="shared" si="83"/>
        <v>70</v>
      </c>
      <c r="CU194" s="24">
        <f t="shared" si="83"/>
        <v>71</v>
      </c>
      <c r="CV194" s="24">
        <f t="shared" si="83"/>
        <v>72</v>
      </c>
      <c r="CW194" s="24">
        <f t="shared" si="83"/>
        <v>73</v>
      </c>
      <c r="CX194" s="24">
        <f t="shared" si="83"/>
        <v>74</v>
      </c>
      <c r="CY194" s="24">
        <f t="shared" si="83"/>
        <v>75</v>
      </c>
      <c r="CZ194" s="24">
        <f t="shared" si="83"/>
        <v>76</v>
      </c>
      <c r="DA194" s="24">
        <f t="shared" si="83"/>
        <v>77</v>
      </c>
      <c r="DB194" s="24">
        <f t="shared" si="83"/>
        <v>78</v>
      </c>
      <c r="DC194" s="24">
        <f t="shared" si="83"/>
        <v>79</v>
      </c>
      <c r="DD194" s="24">
        <f t="shared" si="83"/>
        <v>80</v>
      </c>
      <c r="DE194" s="24">
        <f t="shared" si="83"/>
        <v>81</v>
      </c>
      <c r="DF194" s="24">
        <f t="shared" si="83"/>
        <v>82</v>
      </c>
      <c r="DG194" s="24">
        <f t="shared" si="83"/>
        <v>83</v>
      </c>
      <c r="DH194" s="24">
        <f t="shared" si="83"/>
        <v>84</v>
      </c>
      <c r="DI194" s="24">
        <f t="shared" si="83"/>
        <v>85</v>
      </c>
      <c r="DJ194" s="24">
        <f t="shared" si="83"/>
        <v>86</v>
      </c>
      <c r="DK194" s="24">
        <f t="shared" si="83"/>
        <v>87</v>
      </c>
      <c r="DL194" s="24">
        <f t="shared" si="83"/>
        <v>88</v>
      </c>
      <c r="DM194" s="24">
        <f t="shared" si="83"/>
        <v>89</v>
      </c>
      <c r="DN194" s="24">
        <f t="shared" si="83"/>
        <v>90</v>
      </c>
      <c r="DO194" s="24">
        <f t="shared" si="83"/>
        <v>91</v>
      </c>
      <c r="DP194" s="24">
        <f t="shared" si="83"/>
        <v>92</v>
      </c>
    </row>
    <row r="195" spans="1:128">
      <c r="B195" s="1" t="s">
        <v>210</v>
      </c>
      <c r="C195" s="88">
        <f ca="1">SUM(AC195:DZ195)</f>
        <v>3122130.8499833276</v>
      </c>
      <c r="D195" s="120"/>
      <c r="E195" s="120"/>
      <c r="F195" s="120"/>
      <c r="G195" s="120"/>
      <c r="H195" s="120"/>
      <c r="I195" s="120"/>
      <c r="J195" s="120"/>
      <c r="K195" s="120"/>
      <c r="L195" s="120"/>
      <c r="M195" s="120"/>
      <c r="N195" s="120"/>
      <c r="O195" s="120"/>
      <c r="P195" s="120"/>
      <c r="Q195" s="120"/>
      <c r="R195" s="120"/>
      <c r="S195" s="120"/>
      <c r="T195" s="120"/>
      <c r="U195" s="120"/>
      <c r="V195" s="120"/>
      <c r="W195" s="120"/>
      <c r="X195" s="120"/>
      <c r="Y195" s="120"/>
      <c r="Z195" s="120"/>
      <c r="AA195" s="120"/>
      <c r="AB195" s="120"/>
      <c r="AC195" s="89">
        <f t="shared" ref="AC195:AP195" si="84">+X273</f>
        <v>0</v>
      </c>
      <c r="AD195" s="89">
        <f t="shared" si="84"/>
        <v>0</v>
      </c>
      <c r="AE195" s="89">
        <f t="shared" si="84"/>
        <v>0</v>
      </c>
      <c r="AF195" s="89">
        <f t="shared" si="84"/>
        <v>0</v>
      </c>
      <c r="AG195" s="89">
        <f t="shared" si="84"/>
        <v>0</v>
      </c>
      <c r="AH195" s="89">
        <f t="shared" si="84"/>
        <v>0</v>
      </c>
      <c r="AI195" s="89">
        <f t="shared" si="84"/>
        <v>0</v>
      </c>
      <c r="AJ195" s="89">
        <f t="shared" si="84"/>
        <v>0</v>
      </c>
      <c r="AK195" s="89">
        <f t="shared" si="84"/>
        <v>0</v>
      </c>
      <c r="AL195" s="89">
        <f t="shared" si="84"/>
        <v>0</v>
      </c>
      <c r="AM195" s="89">
        <f t="shared" si="84"/>
        <v>0</v>
      </c>
      <c r="AN195" s="89">
        <f t="shared" si="84"/>
        <v>0</v>
      </c>
      <c r="AO195" s="89">
        <f t="shared" si="84"/>
        <v>0</v>
      </c>
      <c r="AP195" s="89">
        <f t="shared" si="84"/>
        <v>0</v>
      </c>
      <c r="AQ195" s="89">
        <f>+AL273</f>
        <v>0</v>
      </c>
      <c r="AR195" s="89">
        <f ca="1">+AM273</f>
        <v>2255569.7247709213</v>
      </c>
      <c r="AS195" s="89">
        <f t="shared" ref="AS195:DD195" si="85">+AN273</f>
        <v>0</v>
      </c>
      <c r="AT195" s="89">
        <f t="shared" si="85"/>
        <v>0</v>
      </c>
      <c r="AU195" s="89">
        <f t="shared" si="85"/>
        <v>0</v>
      </c>
      <c r="AV195" s="89">
        <f t="shared" si="85"/>
        <v>0</v>
      </c>
      <c r="AW195" s="89">
        <f t="shared" si="85"/>
        <v>0</v>
      </c>
      <c r="AX195" s="89">
        <f t="shared" si="85"/>
        <v>0</v>
      </c>
      <c r="AY195" s="89">
        <f t="shared" si="85"/>
        <v>0</v>
      </c>
      <c r="AZ195" s="89">
        <f t="shared" si="85"/>
        <v>0</v>
      </c>
      <c r="BA195" s="89">
        <f t="shared" si="85"/>
        <v>0</v>
      </c>
      <c r="BB195" s="89">
        <f t="shared" si="85"/>
        <v>0</v>
      </c>
      <c r="BC195" s="89">
        <f t="shared" si="85"/>
        <v>0</v>
      </c>
      <c r="BD195" s="89">
        <f t="shared" ca="1" si="85"/>
        <v>0</v>
      </c>
      <c r="BE195" s="89">
        <f t="shared" si="85"/>
        <v>0</v>
      </c>
      <c r="BF195" s="89">
        <f t="shared" si="85"/>
        <v>0</v>
      </c>
      <c r="BG195" s="89">
        <f t="shared" si="85"/>
        <v>0</v>
      </c>
      <c r="BH195" s="89">
        <f t="shared" si="85"/>
        <v>0</v>
      </c>
      <c r="BI195" s="89">
        <f t="shared" si="85"/>
        <v>0</v>
      </c>
      <c r="BJ195" s="89">
        <f t="shared" si="85"/>
        <v>0</v>
      </c>
      <c r="BK195" s="89">
        <f t="shared" si="85"/>
        <v>0</v>
      </c>
      <c r="BL195" s="89">
        <f t="shared" si="85"/>
        <v>0</v>
      </c>
      <c r="BM195" s="89">
        <f t="shared" si="85"/>
        <v>0</v>
      </c>
      <c r="BN195" s="89">
        <f t="shared" si="85"/>
        <v>0</v>
      </c>
      <c r="BO195" s="89">
        <f t="shared" si="85"/>
        <v>0</v>
      </c>
      <c r="BP195" s="89">
        <f t="shared" ca="1" si="85"/>
        <v>0</v>
      </c>
      <c r="BQ195" s="89">
        <f t="shared" si="85"/>
        <v>0</v>
      </c>
      <c r="BR195" s="89">
        <f t="shared" si="85"/>
        <v>0</v>
      </c>
      <c r="BS195" s="89">
        <f t="shared" si="85"/>
        <v>0</v>
      </c>
      <c r="BT195" s="89">
        <f t="shared" si="85"/>
        <v>0</v>
      </c>
      <c r="BU195" s="89">
        <f t="shared" si="85"/>
        <v>0</v>
      </c>
      <c r="BV195" s="89">
        <f t="shared" si="85"/>
        <v>0</v>
      </c>
      <c r="BW195" s="89">
        <f t="shared" si="85"/>
        <v>0</v>
      </c>
      <c r="BX195" s="89">
        <f t="shared" si="85"/>
        <v>0</v>
      </c>
      <c r="BY195" s="89">
        <f t="shared" si="85"/>
        <v>0</v>
      </c>
      <c r="BZ195" s="89">
        <f t="shared" si="85"/>
        <v>0</v>
      </c>
      <c r="CA195" s="89">
        <f t="shared" si="85"/>
        <v>0</v>
      </c>
      <c r="CB195" s="89">
        <f t="shared" ca="1" si="85"/>
        <v>31167.228806965402</v>
      </c>
      <c r="CC195" s="89">
        <f t="shared" si="85"/>
        <v>0</v>
      </c>
      <c r="CD195" s="89">
        <f t="shared" si="85"/>
        <v>0</v>
      </c>
      <c r="CE195" s="89">
        <f t="shared" si="85"/>
        <v>0</v>
      </c>
      <c r="CF195" s="89">
        <f t="shared" si="85"/>
        <v>0</v>
      </c>
      <c r="CG195" s="89">
        <f t="shared" si="85"/>
        <v>0</v>
      </c>
      <c r="CH195" s="89">
        <f t="shared" si="85"/>
        <v>0</v>
      </c>
      <c r="CI195" s="89">
        <f t="shared" si="85"/>
        <v>0</v>
      </c>
      <c r="CJ195" s="89">
        <f t="shared" si="85"/>
        <v>0</v>
      </c>
      <c r="CK195" s="89">
        <f t="shared" si="85"/>
        <v>0</v>
      </c>
      <c r="CL195" s="89">
        <f t="shared" si="85"/>
        <v>0</v>
      </c>
      <c r="CM195" s="89">
        <f t="shared" si="85"/>
        <v>0</v>
      </c>
      <c r="CN195" s="89">
        <f t="shared" ca="1" si="85"/>
        <v>198139.50874794074</v>
      </c>
      <c r="CO195" s="89">
        <f t="shared" si="85"/>
        <v>0</v>
      </c>
      <c r="CP195" s="89">
        <f t="shared" si="85"/>
        <v>0</v>
      </c>
      <c r="CQ195" s="89">
        <f t="shared" si="85"/>
        <v>0</v>
      </c>
      <c r="CR195" s="89">
        <f t="shared" si="85"/>
        <v>0</v>
      </c>
      <c r="CS195" s="89">
        <f t="shared" si="85"/>
        <v>0</v>
      </c>
      <c r="CT195" s="89">
        <f t="shared" si="85"/>
        <v>0</v>
      </c>
      <c r="CU195" s="89">
        <f t="shared" si="85"/>
        <v>0</v>
      </c>
      <c r="CV195" s="89">
        <f t="shared" si="85"/>
        <v>0</v>
      </c>
      <c r="CW195" s="89">
        <f t="shared" si="85"/>
        <v>0</v>
      </c>
      <c r="CX195" s="89">
        <f t="shared" si="85"/>
        <v>0</v>
      </c>
      <c r="CY195" s="89">
        <f t="shared" si="85"/>
        <v>0</v>
      </c>
      <c r="CZ195" s="89">
        <f t="shared" ca="1" si="85"/>
        <v>216121.63385055764</v>
      </c>
      <c r="DA195" s="89">
        <f t="shared" si="85"/>
        <v>0</v>
      </c>
      <c r="DB195" s="89">
        <f t="shared" si="85"/>
        <v>0</v>
      </c>
      <c r="DC195" s="89">
        <f t="shared" si="85"/>
        <v>0</v>
      </c>
      <c r="DD195" s="89">
        <f t="shared" si="85"/>
        <v>0</v>
      </c>
      <c r="DE195" s="89">
        <f t="shared" ref="DE195:DX195" si="86">+CZ273</f>
        <v>0</v>
      </c>
      <c r="DF195" s="89">
        <f t="shared" si="86"/>
        <v>0</v>
      </c>
      <c r="DG195" s="89">
        <f t="shared" si="86"/>
        <v>0</v>
      </c>
      <c r="DH195" s="89">
        <f t="shared" si="86"/>
        <v>0</v>
      </c>
      <c r="DI195" s="89">
        <f t="shared" si="86"/>
        <v>0</v>
      </c>
      <c r="DJ195" s="89">
        <f t="shared" si="86"/>
        <v>0</v>
      </c>
      <c r="DK195" s="89">
        <f t="shared" si="86"/>
        <v>0</v>
      </c>
      <c r="DL195" s="89">
        <f t="shared" ca="1" si="86"/>
        <v>233969.69248170816</v>
      </c>
      <c r="DM195" s="89">
        <f t="shared" si="86"/>
        <v>0</v>
      </c>
      <c r="DN195" s="89">
        <f t="shared" si="86"/>
        <v>0</v>
      </c>
      <c r="DO195" s="89">
        <f t="shared" si="86"/>
        <v>0</v>
      </c>
      <c r="DP195" s="89">
        <f t="shared" si="86"/>
        <v>0</v>
      </c>
      <c r="DQ195" s="89">
        <f t="shared" si="86"/>
        <v>0</v>
      </c>
      <c r="DR195" s="89">
        <f t="shared" si="86"/>
        <v>0</v>
      </c>
      <c r="DS195" s="89">
        <f t="shared" si="86"/>
        <v>0</v>
      </c>
      <c r="DT195" s="89">
        <f t="shared" si="86"/>
        <v>0</v>
      </c>
      <c r="DU195" s="89">
        <f t="shared" si="86"/>
        <v>0</v>
      </c>
      <c r="DV195" s="89">
        <f t="shared" si="86"/>
        <v>0</v>
      </c>
      <c r="DW195" s="89">
        <f t="shared" si="86"/>
        <v>0</v>
      </c>
      <c r="DX195" s="89">
        <f t="shared" ca="1" si="86"/>
        <v>187163.06132523378</v>
      </c>
    </row>
    <row r="196" spans="1:128" ht="13.5" collapsed="1" thickBot="1">
      <c r="B196" s="16"/>
      <c r="C196" s="86"/>
      <c r="D196" s="119"/>
      <c r="E196" s="119"/>
      <c r="F196" s="119"/>
      <c r="G196" s="119"/>
      <c r="H196" s="119"/>
      <c r="I196" s="119"/>
      <c r="J196" s="119"/>
      <c r="K196" s="119"/>
      <c r="L196" s="119"/>
      <c r="M196" s="119"/>
      <c r="N196" s="119"/>
      <c r="O196" s="119"/>
      <c r="P196" s="119"/>
      <c r="Q196" s="119"/>
      <c r="R196" s="119"/>
      <c r="S196" s="119"/>
      <c r="T196" s="119"/>
      <c r="U196" s="119"/>
      <c r="V196" s="119"/>
      <c r="W196" s="119"/>
      <c r="X196" s="119"/>
      <c r="Y196" s="119"/>
      <c r="Z196" s="119"/>
      <c r="AA196" s="119"/>
      <c r="AB196" s="119"/>
      <c r="AC196" s="87"/>
      <c r="AD196" s="87"/>
      <c r="AE196" s="87"/>
      <c r="AF196" s="87"/>
      <c r="AG196" s="87"/>
      <c r="AH196" s="87"/>
      <c r="AI196" s="87"/>
      <c r="AJ196" s="87"/>
      <c r="AK196" s="87"/>
      <c r="AL196" s="87"/>
      <c r="AM196" s="87"/>
      <c r="AN196" s="87"/>
      <c r="AO196" s="87"/>
      <c r="AP196" s="87"/>
      <c r="AQ196" s="87"/>
      <c r="AR196" s="87"/>
      <c r="AS196" s="87"/>
      <c r="AT196" s="87"/>
      <c r="AU196" s="87"/>
      <c r="AV196" s="87"/>
      <c r="AW196" s="87"/>
      <c r="AX196" s="87"/>
      <c r="AY196" s="87"/>
      <c r="AZ196" s="87"/>
      <c r="BA196" s="87"/>
      <c r="BB196" s="87"/>
      <c r="BC196" s="87"/>
      <c r="BD196" s="87"/>
      <c r="BE196" s="87"/>
      <c r="BF196" s="87"/>
      <c r="BG196" s="87"/>
      <c r="BH196" s="87"/>
      <c r="BI196" s="87"/>
      <c r="BJ196" s="87"/>
      <c r="BK196" s="87"/>
      <c r="BL196" s="87"/>
      <c r="BM196" s="87"/>
      <c r="BN196" s="87"/>
      <c r="BO196" s="87"/>
      <c r="BP196" s="87"/>
      <c r="BQ196" s="87"/>
      <c r="BR196" s="87"/>
      <c r="BS196" s="87"/>
      <c r="BT196" s="87"/>
      <c r="BU196" s="87"/>
      <c r="BV196" s="87"/>
      <c r="BW196" s="87"/>
      <c r="BX196" s="87"/>
      <c r="BY196" s="87"/>
      <c r="BZ196" s="87"/>
      <c r="CA196" s="87"/>
      <c r="CB196" s="87"/>
      <c r="CC196" s="87"/>
      <c r="CD196" s="87"/>
      <c r="CE196" s="87"/>
      <c r="CF196" s="87"/>
      <c r="CG196" s="87"/>
      <c r="CH196" s="87"/>
      <c r="CI196" s="87"/>
      <c r="CJ196" s="87"/>
      <c r="CK196" s="87"/>
      <c r="CL196" s="87"/>
      <c r="CM196" s="87"/>
      <c r="CN196" s="87"/>
      <c r="CO196" s="87"/>
      <c r="CP196" s="87"/>
      <c r="CQ196" s="87"/>
      <c r="CR196" s="87"/>
      <c r="CS196" s="87"/>
      <c r="CT196" s="87"/>
      <c r="CU196" s="87"/>
      <c r="CV196" s="87"/>
      <c r="CW196" s="87"/>
      <c r="CX196" s="87"/>
      <c r="CY196" s="87"/>
      <c r="CZ196" s="87"/>
      <c r="DA196" s="87"/>
      <c r="DB196" s="87"/>
      <c r="DC196" s="87"/>
      <c r="DD196" s="87"/>
      <c r="DE196" s="87"/>
      <c r="DF196" s="87"/>
      <c r="DG196" s="87"/>
      <c r="DH196" s="87"/>
      <c r="DI196" s="87"/>
      <c r="DJ196" s="87"/>
      <c r="DK196" s="87"/>
      <c r="DL196" s="87"/>
      <c r="DM196" s="87"/>
      <c r="DN196" s="87"/>
      <c r="DO196" s="87"/>
      <c r="DP196" s="87"/>
    </row>
    <row r="197" spans="1:128" s="9" customFormat="1" ht="15.75" thickBot="1">
      <c r="B197" s="127" t="s">
        <v>211</v>
      </c>
      <c r="C197" s="128">
        <f ca="1">+SUM(AC197:DZ197)</f>
        <v>141193548.03624609</v>
      </c>
      <c r="D197" s="193"/>
      <c r="E197" s="193"/>
      <c r="F197" s="193"/>
      <c r="G197" s="193"/>
      <c r="H197" s="193"/>
      <c r="I197" s="193"/>
      <c r="J197" s="193"/>
      <c r="K197" s="193"/>
      <c r="L197" s="193"/>
      <c r="M197" s="193"/>
      <c r="N197" s="193"/>
      <c r="O197" s="193"/>
      <c r="P197" s="193"/>
      <c r="Q197" s="193"/>
      <c r="R197" s="193"/>
      <c r="S197" s="193"/>
      <c r="T197" s="193"/>
      <c r="U197" s="193"/>
      <c r="V197" s="193"/>
      <c r="W197" s="193"/>
      <c r="X197" s="193"/>
      <c r="Y197" s="193"/>
      <c r="Z197" s="193"/>
      <c r="AA197" s="193"/>
      <c r="AB197" s="193"/>
      <c r="AC197" s="145">
        <f ca="1">AC192-AC195</f>
        <v>-5289496.5862047076</v>
      </c>
      <c r="AD197" s="145">
        <f t="shared" ref="AD197:CO197" ca="1" si="87">AD192-AD195</f>
        <v>-5038869.2630857863</v>
      </c>
      <c r="AE197" s="145">
        <f t="shared" ca="1" si="87"/>
        <v>-4773924.4555886518</v>
      </c>
      <c r="AF197" s="145">
        <f t="shared" ca="1" si="87"/>
        <v>-4500988.0403748937</v>
      </c>
      <c r="AG197" s="145">
        <f t="shared" ca="1" si="87"/>
        <v>-3653530.8588543925</v>
      </c>
      <c r="AH197" s="145">
        <f t="shared" ca="1" si="87"/>
        <v>-3335336.1303853709</v>
      </c>
      <c r="AI197" s="145">
        <f t="shared" ca="1" si="87"/>
        <v>-4855259.1080218293</v>
      </c>
      <c r="AJ197" s="145">
        <f t="shared" ca="1" si="87"/>
        <v>-4562818.4500838593</v>
      </c>
      <c r="AK197" s="145">
        <f t="shared" ca="1" si="87"/>
        <v>-4261160.7065350693</v>
      </c>
      <c r="AL197" s="145">
        <f t="shared" ca="1" si="87"/>
        <v>-3948591.311841825</v>
      </c>
      <c r="AM197" s="145">
        <f t="shared" ca="1" si="87"/>
        <v>-3626236.2397969943</v>
      </c>
      <c r="AN197" s="145">
        <f t="shared" ca="1" si="87"/>
        <v>-3291259.7137218192</v>
      </c>
      <c r="AO197" s="145">
        <f t="shared" ca="1" si="87"/>
        <v>-6473585.5130226836</v>
      </c>
      <c r="AP197" s="145">
        <f t="shared" ca="1" si="87"/>
        <v>-6171740.3037771638</v>
      </c>
      <c r="AQ197" s="145">
        <f t="shared" ca="1" si="87"/>
        <v>-5857486.2191778366</v>
      </c>
      <c r="AR197" s="145">
        <f ca="1">AR192-AR195</f>
        <v>-7784209.8621009132</v>
      </c>
      <c r="AS197" s="145">
        <f t="shared" ca="1" si="87"/>
        <v>-5181878.0999619458</v>
      </c>
      <c r="AT197" s="145">
        <f t="shared" ca="1" si="87"/>
        <v>-4817536.1801944971</v>
      </c>
      <c r="AU197" s="145">
        <f t="shared" ca="1" si="87"/>
        <v>-8473609.9208315574</v>
      </c>
      <c r="AV197" s="145">
        <f t="shared" ca="1" si="87"/>
        <v>-7976537.6030281819</v>
      </c>
      <c r="AW197" s="145">
        <f t="shared" ca="1" si="87"/>
        <v>-7298442.0159423985</v>
      </c>
      <c r="AX197" s="145">
        <f t="shared" ca="1" si="87"/>
        <v>-6725028.8302275687</v>
      </c>
      <c r="AY197" s="145">
        <f t="shared" ca="1" si="87"/>
        <v>-6113774.9476480149</v>
      </c>
      <c r="AZ197" s="145">
        <f t="shared" ca="1" si="87"/>
        <v>-5459274.5543659292</v>
      </c>
      <c r="BA197" s="145">
        <f t="shared" ca="1" si="87"/>
        <v>-548885.70078161731</v>
      </c>
      <c r="BB197" s="145">
        <f t="shared" ca="1" si="87"/>
        <v>213730.96925681457</v>
      </c>
      <c r="BC197" s="145">
        <f t="shared" ca="1" si="87"/>
        <v>1045148.906321995</v>
      </c>
      <c r="BD197" s="145">
        <f t="shared" ca="1" si="87"/>
        <v>1959128.3638193011</v>
      </c>
      <c r="BE197" s="145">
        <f t="shared" ca="1" si="87"/>
        <v>2974016.3462891765</v>
      </c>
      <c r="BF197" s="145">
        <f t="shared" ca="1" si="87"/>
        <v>4115039.9849747941</v>
      </c>
      <c r="BG197" s="145">
        <f t="shared" ca="1" si="87"/>
        <v>11956493.771902801</v>
      </c>
      <c r="BH197" s="145">
        <f t="shared" ca="1" si="87"/>
        <v>13223653.066804139</v>
      </c>
      <c r="BI197" s="145">
        <f t="shared" ca="1" si="87"/>
        <v>14742116.55201293</v>
      </c>
      <c r="BJ197" s="145">
        <f t="shared" ca="1" si="87"/>
        <v>16638987.005868906</v>
      </c>
      <c r="BK197" s="145">
        <f t="shared" ca="1" si="87"/>
        <v>19166535.740803521</v>
      </c>
      <c r="BL197" s="145">
        <f t="shared" ca="1" si="87"/>
        <v>22955441.037895426</v>
      </c>
      <c r="BM197" s="145">
        <f t="shared" ca="1" si="87"/>
        <v>103281789.11785895</v>
      </c>
      <c r="BN197" s="145">
        <f t="shared" ca="1" si="87"/>
        <v>18149819.739262093</v>
      </c>
      <c r="BO197" s="145">
        <f t="shared" ca="1" si="87"/>
        <v>767972.33541885077</v>
      </c>
      <c r="BP197" s="145">
        <f t="shared" ca="1" si="87"/>
        <v>767972.33541885077</v>
      </c>
      <c r="BQ197" s="145">
        <f t="shared" ca="1" si="87"/>
        <v>767972.33541885077</v>
      </c>
      <c r="BR197" s="145">
        <f t="shared" ca="1" si="87"/>
        <v>767972.33541885077</v>
      </c>
      <c r="BS197" s="145">
        <f t="shared" ca="1" si="87"/>
        <v>767972.33541885077</v>
      </c>
      <c r="BT197" s="145">
        <f t="shared" ca="1" si="87"/>
        <v>767972.33541885077</v>
      </c>
      <c r="BU197" s="145">
        <f t="shared" ca="1" si="87"/>
        <v>767972.33541885077</v>
      </c>
      <c r="BV197" s="145">
        <f t="shared" ca="1" si="87"/>
        <v>767972.33541885077</v>
      </c>
      <c r="BW197" s="145">
        <f t="shared" ca="1" si="87"/>
        <v>767972.33541885077</v>
      </c>
      <c r="BX197" s="145">
        <f t="shared" ca="1" si="87"/>
        <v>767972.33541885077</v>
      </c>
      <c r="BY197" s="145">
        <f t="shared" ca="1" si="87"/>
        <v>767972.33541885077</v>
      </c>
      <c r="BZ197" s="145">
        <f t="shared" ca="1" si="87"/>
        <v>767972.33541885077</v>
      </c>
      <c r="CA197" s="145">
        <f t="shared" ca="1" si="87"/>
        <v>767972.33541885077</v>
      </c>
      <c r="CB197" s="145">
        <f t="shared" ca="1" si="87"/>
        <v>736805.10661188536</v>
      </c>
      <c r="CC197" s="145">
        <f t="shared" ca="1" si="87"/>
        <v>767972.33541885077</v>
      </c>
      <c r="CD197" s="145">
        <f t="shared" ca="1" si="87"/>
        <v>767972.33541885077</v>
      </c>
      <c r="CE197" s="145">
        <f t="shared" ca="1" si="87"/>
        <v>767972.33541885077</v>
      </c>
      <c r="CF197" s="145">
        <f t="shared" ca="1" si="87"/>
        <v>767972.33541885077</v>
      </c>
      <c r="CG197" s="145">
        <f t="shared" ca="1" si="87"/>
        <v>767972.33541885077</v>
      </c>
      <c r="CH197" s="145">
        <f t="shared" ca="1" si="87"/>
        <v>767972.33541885077</v>
      </c>
      <c r="CI197" s="145">
        <f t="shared" ca="1" si="87"/>
        <v>767972.33541885077</v>
      </c>
      <c r="CJ197" s="145">
        <f t="shared" ca="1" si="87"/>
        <v>767972.33541885077</v>
      </c>
      <c r="CK197" s="145">
        <f t="shared" ca="1" si="87"/>
        <v>767972.33541885077</v>
      </c>
      <c r="CL197" s="145">
        <f t="shared" ca="1" si="87"/>
        <v>767972.33541885077</v>
      </c>
      <c r="CM197" s="145">
        <f t="shared" ca="1" si="87"/>
        <v>767972.33541885077</v>
      </c>
      <c r="CN197" s="145">
        <f t="shared" ca="1" si="87"/>
        <v>569832.82667091</v>
      </c>
      <c r="CO197" s="145">
        <f t="shared" ca="1" si="87"/>
        <v>767972.33541885077</v>
      </c>
      <c r="CP197" s="145">
        <f t="shared" ref="CP197:DP197" ca="1" si="88">CP192-CP195</f>
        <v>767972.33541885077</v>
      </c>
      <c r="CQ197" s="145">
        <f t="shared" ca="1" si="88"/>
        <v>767972.33541885077</v>
      </c>
      <c r="CR197" s="145">
        <f t="shared" ca="1" si="88"/>
        <v>767972.33541885077</v>
      </c>
      <c r="CS197" s="145">
        <f t="shared" ca="1" si="88"/>
        <v>767972.33541885077</v>
      </c>
      <c r="CT197" s="145">
        <f t="shared" ca="1" si="88"/>
        <v>767972.33541885077</v>
      </c>
      <c r="CU197" s="145">
        <f t="shared" ca="1" si="88"/>
        <v>767972.33541885077</v>
      </c>
      <c r="CV197" s="145">
        <f t="shared" ca="1" si="88"/>
        <v>767972.33541885077</v>
      </c>
      <c r="CW197" s="145">
        <f t="shared" ca="1" si="88"/>
        <v>767972.33541885077</v>
      </c>
      <c r="CX197" s="145">
        <f t="shared" ca="1" si="88"/>
        <v>767972.33541885077</v>
      </c>
      <c r="CY197" s="145">
        <f t="shared" ca="1" si="88"/>
        <v>767972.33541885077</v>
      </c>
      <c r="CZ197" s="145">
        <f t="shared" ca="1" si="88"/>
        <v>551850.70156829315</v>
      </c>
      <c r="DA197" s="145">
        <f t="shared" ca="1" si="88"/>
        <v>767972.33541885077</v>
      </c>
      <c r="DB197" s="145">
        <f t="shared" ca="1" si="88"/>
        <v>767972.33541885077</v>
      </c>
      <c r="DC197" s="145">
        <f t="shared" ca="1" si="88"/>
        <v>767972.33541885077</v>
      </c>
      <c r="DD197" s="145">
        <f t="shared" ca="1" si="88"/>
        <v>767972.33541885077</v>
      </c>
      <c r="DE197" s="145">
        <f t="shared" ca="1" si="88"/>
        <v>767972.33541885077</v>
      </c>
      <c r="DF197" s="145">
        <f t="shared" ca="1" si="88"/>
        <v>767972.33541885077</v>
      </c>
      <c r="DG197" s="145">
        <f t="shared" ca="1" si="88"/>
        <v>767972.33541885077</v>
      </c>
      <c r="DH197" s="145">
        <f t="shared" ca="1" si="88"/>
        <v>767972.33541885077</v>
      </c>
      <c r="DI197" s="145">
        <f t="shared" ca="1" si="88"/>
        <v>767972.33541885077</v>
      </c>
      <c r="DJ197" s="145">
        <f t="shared" ca="1" si="88"/>
        <v>767972.33541885077</v>
      </c>
      <c r="DK197" s="145">
        <f t="shared" ca="1" si="88"/>
        <v>767972.33541885077</v>
      </c>
      <c r="DL197" s="145">
        <f t="shared" ca="1" si="88"/>
        <v>534002.64293714263</v>
      </c>
      <c r="DM197" s="145">
        <f t="shared" ca="1" si="88"/>
        <v>767972.33541885077</v>
      </c>
      <c r="DN197" s="145">
        <f t="shared" ca="1" si="88"/>
        <v>767972.33541885077</v>
      </c>
      <c r="DO197" s="145">
        <f t="shared" ca="1" si="88"/>
        <v>767972.33541885077</v>
      </c>
      <c r="DP197" s="145">
        <f t="shared" ca="1" si="88"/>
        <v>767972.33541885077</v>
      </c>
    </row>
    <row r="198" spans="1:128" ht="14.25" thickTop="1" thickBot="1">
      <c r="B198" s="129" t="s">
        <v>20</v>
      </c>
      <c r="C198" s="130"/>
      <c r="D198" s="194"/>
      <c r="E198" s="194"/>
      <c r="F198" s="194"/>
      <c r="G198" s="194"/>
      <c r="H198" s="194"/>
      <c r="I198" s="194"/>
      <c r="J198" s="194"/>
      <c r="K198" s="194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4"/>
      <c r="AA198" s="194"/>
      <c r="AB198" s="194"/>
      <c r="AC198" s="146">
        <f ca="1">+AC197</f>
        <v>-5289496.5862047076</v>
      </c>
      <c r="AD198" s="146">
        <f ca="1">+AC198+AD197</f>
        <v>-10328365.849290494</v>
      </c>
      <c r="AE198" s="146">
        <f ca="1">+AD198+AE197</f>
        <v>-15102290.304879146</v>
      </c>
      <c r="AF198" s="146">
        <f t="shared" ref="AF198:CP198" ca="1" si="89">+AE198+AF197</f>
        <v>-19603278.345254041</v>
      </c>
      <c r="AG198" s="146">
        <f t="shared" ca="1" si="89"/>
        <v>-23256809.204108432</v>
      </c>
      <c r="AH198" s="146">
        <f t="shared" ca="1" si="89"/>
        <v>-26592145.334493801</v>
      </c>
      <c r="AI198" s="146">
        <f t="shared" ca="1" si="89"/>
        <v>-31447404.44251563</v>
      </c>
      <c r="AJ198" s="146">
        <f t="shared" ca="1" si="89"/>
        <v>-36010222.892599493</v>
      </c>
      <c r="AK198" s="146">
        <f t="shared" ca="1" si="89"/>
        <v>-40271383.599134564</v>
      </c>
      <c r="AL198" s="146">
        <f t="shared" ca="1" si="89"/>
        <v>-44219974.910976388</v>
      </c>
      <c r="AM198" s="146">
        <f t="shared" ca="1" si="89"/>
        <v>-47846211.150773384</v>
      </c>
      <c r="AN198" s="146">
        <f t="shared" ca="1" si="89"/>
        <v>-51137470.864495203</v>
      </c>
      <c r="AO198" s="146">
        <f t="shared" ca="1" si="89"/>
        <v>-57611056.377517886</v>
      </c>
      <c r="AP198" s="146">
        <f t="shared" ca="1" si="89"/>
        <v>-63782796.681295052</v>
      </c>
      <c r="AQ198" s="146">
        <f t="shared" ca="1" si="89"/>
        <v>-69640282.900472894</v>
      </c>
      <c r="AR198" s="146">
        <f t="shared" ca="1" si="89"/>
        <v>-77424492.762573808</v>
      </c>
      <c r="AS198" s="146">
        <f t="shared" ca="1" si="89"/>
        <v>-82606370.86253576</v>
      </c>
      <c r="AT198" s="146">
        <f t="shared" ca="1" si="89"/>
        <v>-87423907.042730257</v>
      </c>
      <c r="AU198" s="146">
        <f t="shared" ca="1" si="89"/>
        <v>-95897516.963561818</v>
      </c>
      <c r="AV198" s="146">
        <f t="shared" ca="1" si="89"/>
        <v>-103874054.56659</v>
      </c>
      <c r="AW198" s="146">
        <f t="shared" ca="1" si="89"/>
        <v>-111172496.58253239</v>
      </c>
      <c r="AX198" s="146">
        <f t="shared" ca="1" si="89"/>
        <v>-117897525.41275996</v>
      </c>
      <c r="AY198" s="146">
        <f t="shared" ca="1" si="89"/>
        <v>-124011300.36040798</v>
      </c>
      <c r="AZ198" s="146">
        <f t="shared" ca="1" si="89"/>
        <v>-129470574.91477391</v>
      </c>
      <c r="BA198" s="146">
        <f t="shared" ca="1" si="89"/>
        <v>-130019460.61555552</v>
      </c>
      <c r="BB198" s="146">
        <f t="shared" ca="1" si="89"/>
        <v>-129805729.64629871</v>
      </c>
      <c r="BC198" s="146">
        <f t="shared" ca="1" si="89"/>
        <v>-128760580.7399767</v>
      </c>
      <c r="BD198" s="146">
        <f t="shared" ca="1" si="89"/>
        <v>-126801452.3761574</v>
      </c>
      <c r="BE198" s="146">
        <f t="shared" ca="1" si="89"/>
        <v>-123827436.02986823</v>
      </c>
      <c r="BF198" s="146">
        <f t="shared" ca="1" si="89"/>
        <v>-119712396.04489344</v>
      </c>
      <c r="BG198" s="146">
        <f t="shared" ca="1" si="89"/>
        <v>-107755902.27299064</v>
      </c>
      <c r="BH198" s="146">
        <f t="shared" ca="1" si="89"/>
        <v>-94532249.206186503</v>
      </c>
      <c r="BI198" s="146">
        <f t="shared" ca="1" si="89"/>
        <v>-79790132.654173568</v>
      </c>
      <c r="BJ198" s="146">
        <f t="shared" ca="1" si="89"/>
        <v>-63151145.648304664</v>
      </c>
      <c r="BK198" s="146">
        <f t="shared" ca="1" si="89"/>
        <v>-43984609.907501146</v>
      </c>
      <c r="BL198" s="146">
        <f t="shared" ca="1" si="89"/>
        <v>-21029168.86960572</v>
      </c>
      <c r="BM198" s="146">
        <f t="shared" ca="1" si="89"/>
        <v>82252620.248253226</v>
      </c>
      <c r="BN198" s="146">
        <f t="shared" ca="1" si="89"/>
        <v>100402439.98751532</v>
      </c>
      <c r="BO198" s="146">
        <f t="shared" ca="1" si="89"/>
        <v>101170412.32293417</v>
      </c>
      <c r="BP198" s="146">
        <f t="shared" ca="1" si="89"/>
        <v>101938384.65835302</v>
      </c>
      <c r="BQ198" s="146">
        <f t="shared" ca="1" si="89"/>
        <v>102706356.99377187</v>
      </c>
      <c r="BR198" s="146">
        <f t="shared" ca="1" si="89"/>
        <v>103474329.32919072</v>
      </c>
      <c r="BS198" s="146">
        <f t="shared" ca="1" si="89"/>
        <v>104242301.66460957</v>
      </c>
      <c r="BT198" s="146">
        <f t="shared" ca="1" si="89"/>
        <v>105010274.00002842</v>
      </c>
      <c r="BU198" s="146">
        <f t="shared" ca="1" si="89"/>
        <v>105778246.33544727</v>
      </c>
      <c r="BV198" s="146">
        <f t="shared" ca="1" si="89"/>
        <v>106546218.67086612</v>
      </c>
      <c r="BW198" s="146">
        <f t="shared" ca="1" si="89"/>
        <v>107314191.00628497</v>
      </c>
      <c r="BX198" s="146">
        <f t="shared" ca="1" si="89"/>
        <v>108082163.34170382</v>
      </c>
      <c r="BY198" s="146">
        <f t="shared" ca="1" si="89"/>
        <v>108850135.67712267</v>
      </c>
      <c r="BZ198" s="146">
        <f t="shared" ca="1" si="89"/>
        <v>109618108.01254152</v>
      </c>
      <c r="CA198" s="146">
        <f t="shared" ca="1" si="89"/>
        <v>110386080.34796037</v>
      </c>
      <c r="CB198" s="146">
        <f t="shared" ca="1" si="89"/>
        <v>111122885.45457226</v>
      </c>
      <c r="CC198" s="146">
        <f t="shared" ca="1" si="89"/>
        <v>111890857.78999111</v>
      </c>
      <c r="CD198" s="146">
        <f t="shared" ca="1" si="89"/>
        <v>112658830.12540996</v>
      </c>
      <c r="CE198" s="146">
        <f t="shared" ca="1" si="89"/>
        <v>113426802.46082881</v>
      </c>
      <c r="CF198" s="146">
        <f t="shared" ca="1" si="89"/>
        <v>114194774.79624766</v>
      </c>
      <c r="CG198" s="146">
        <f t="shared" ca="1" si="89"/>
        <v>114962747.13166651</v>
      </c>
      <c r="CH198" s="146">
        <f t="shared" ca="1" si="89"/>
        <v>115730719.46708536</v>
      </c>
      <c r="CI198" s="146">
        <f t="shared" ca="1" si="89"/>
        <v>116498691.80250421</v>
      </c>
      <c r="CJ198" s="146">
        <f t="shared" ca="1" si="89"/>
        <v>117266664.13792306</v>
      </c>
      <c r="CK198" s="146">
        <f t="shared" ca="1" si="89"/>
        <v>118034636.47334191</v>
      </c>
      <c r="CL198" s="146">
        <f t="shared" ca="1" si="89"/>
        <v>118802608.80876076</v>
      </c>
      <c r="CM198" s="146">
        <f t="shared" ca="1" si="89"/>
        <v>119570581.14417961</v>
      </c>
      <c r="CN198" s="146">
        <f t="shared" ca="1" si="89"/>
        <v>120140413.97085053</v>
      </c>
      <c r="CO198" s="146">
        <f t="shared" ca="1" si="89"/>
        <v>120908386.30626938</v>
      </c>
      <c r="CP198" s="146">
        <f t="shared" ca="1" si="89"/>
        <v>121676358.64168823</v>
      </c>
      <c r="CQ198" s="146">
        <f t="shared" ref="CQ198:DP198" ca="1" si="90">+CP198+CQ197</f>
        <v>122444330.97710708</v>
      </c>
      <c r="CR198" s="146">
        <f t="shared" ca="1" si="90"/>
        <v>123212303.31252593</v>
      </c>
      <c r="CS198" s="146">
        <f t="shared" ca="1" si="90"/>
        <v>123980275.64794478</v>
      </c>
      <c r="CT198" s="146">
        <f t="shared" ca="1" si="90"/>
        <v>124748247.98336363</v>
      </c>
      <c r="CU198" s="146">
        <f t="shared" ca="1" si="90"/>
        <v>125516220.31878248</v>
      </c>
      <c r="CV198" s="146">
        <f t="shared" ca="1" si="90"/>
        <v>126284192.65420133</v>
      </c>
      <c r="CW198" s="146">
        <f t="shared" ca="1" si="90"/>
        <v>127052164.98962018</v>
      </c>
      <c r="CX198" s="146">
        <f t="shared" ca="1" si="90"/>
        <v>127820137.32503903</v>
      </c>
      <c r="CY198" s="146">
        <f t="shared" ca="1" si="90"/>
        <v>128588109.66045788</v>
      </c>
      <c r="CZ198" s="146">
        <f t="shared" ca="1" si="90"/>
        <v>129139960.36202617</v>
      </c>
      <c r="DA198" s="146">
        <f t="shared" ca="1" si="90"/>
        <v>129907932.69744502</v>
      </c>
      <c r="DB198" s="146">
        <f t="shared" ca="1" si="90"/>
        <v>130675905.03286387</v>
      </c>
      <c r="DC198" s="146">
        <f t="shared" ca="1" si="90"/>
        <v>131443877.36828272</v>
      </c>
      <c r="DD198" s="146">
        <f t="shared" ca="1" si="90"/>
        <v>132211849.70370157</v>
      </c>
      <c r="DE198" s="146">
        <f t="shared" ca="1" si="90"/>
        <v>132979822.03912042</v>
      </c>
      <c r="DF198" s="146">
        <f t="shared" ca="1" si="90"/>
        <v>133747794.37453927</v>
      </c>
      <c r="DG198" s="146">
        <f t="shared" ca="1" si="90"/>
        <v>134515766.70995814</v>
      </c>
      <c r="DH198" s="146">
        <f t="shared" ca="1" si="90"/>
        <v>135283739.04537699</v>
      </c>
      <c r="DI198" s="146">
        <f t="shared" ca="1" si="90"/>
        <v>136051711.38079584</v>
      </c>
      <c r="DJ198" s="146">
        <f t="shared" ca="1" si="90"/>
        <v>136819683.71621469</v>
      </c>
      <c r="DK198" s="146">
        <f t="shared" ca="1" si="90"/>
        <v>137587656.05163354</v>
      </c>
      <c r="DL198" s="146">
        <f t="shared" ca="1" si="90"/>
        <v>138121658.69457069</v>
      </c>
      <c r="DM198" s="146">
        <f t="shared" ca="1" si="90"/>
        <v>138889631.02998954</v>
      </c>
      <c r="DN198" s="146">
        <f t="shared" ca="1" si="90"/>
        <v>139657603.36540839</v>
      </c>
      <c r="DO198" s="146">
        <f t="shared" ca="1" si="90"/>
        <v>140425575.70082724</v>
      </c>
      <c r="DP198" s="146">
        <f t="shared" ca="1" si="90"/>
        <v>141193548.03624609</v>
      </c>
    </row>
    <row r="199" spans="1:128" ht="13.5" hidden="1" outlineLevel="1" thickTop="1">
      <c r="C199" s="96"/>
      <c r="D199" s="119"/>
      <c r="E199" s="119"/>
      <c r="F199" s="119"/>
      <c r="G199" s="119"/>
      <c r="H199" s="119"/>
      <c r="I199" s="119"/>
      <c r="J199" s="119"/>
      <c r="K199" s="119"/>
      <c r="L199" s="119"/>
      <c r="M199" s="119"/>
      <c r="N199" s="119"/>
      <c r="O199" s="119"/>
      <c r="P199" s="119"/>
      <c r="Q199" s="119"/>
      <c r="R199" s="119"/>
      <c r="S199" s="119"/>
      <c r="T199" s="119"/>
      <c r="U199" s="119"/>
      <c r="V199" s="119"/>
      <c r="W199" s="119"/>
      <c r="X199" s="119"/>
      <c r="Y199" s="119"/>
      <c r="Z199" s="119"/>
      <c r="AA199" s="119"/>
      <c r="AB199" s="119"/>
      <c r="AC199" s="24">
        <v>1</v>
      </c>
      <c r="AD199" s="24">
        <f t="shared" ref="AD199:CO199" si="91">+AC199+1</f>
        <v>2</v>
      </c>
      <c r="AE199" s="24">
        <f t="shared" si="91"/>
        <v>3</v>
      </c>
      <c r="AF199" s="24">
        <f t="shared" si="91"/>
        <v>4</v>
      </c>
      <c r="AG199" s="24">
        <f t="shared" si="91"/>
        <v>5</v>
      </c>
      <c r="AH199" s="24">
        <f t="shared" si="91"/>
        <v>6</v>
      </c>
      <c r="AI199" s="24">
        <f t="shared" si="91"/>
        <v>7</v>
      </c>
      <c r="AJ199" s="24">
        <f t="shared" si="91"/>
        <v>8</v>
      </c>
      <c r="AK199" s="24">
        <f t="shared" si="91"/>
        <v>9</v>
      </c>
      <c r="AL199" s="24">
        <f t="shared" si="91"/>
        <v>10</v>
      </c>
      <c r="AM199" s="24">
        <f t="shared" si="91"/>
        <v>11</v>
      </c>
      <c r="AN199" s="24">
        <f t="shared" si="91"/>
        <v>12</v>
      </c>
      <c r="AO199" s="24">
        <f t="shared" si="91"/>
        <v>13</v>
      </c>
      <c r="AP199" s="24">
        <f t="shared" si="91"/>
        <v>14</v>
      </c>
      <c r="AQ199" s="24">
        <f t="shared" si="91"/>
        <v>15</v>
      </c>
      <c r="AR199" s="24">
        <f t="shared" si="91"/>
        <v>16</v>
      </c>
      <c r="AS199" s="24">
        <f t="shared" si="91"/>
        <v>17</v>
      </c>
      <c r="AT199" s="24">
        <f t="shared" si="91"/>
        <v>18</v>
      </c>
      <c r="AU199" s="24">
        <f t="shared" si="91"/>
        <v>19</v>
      </c>
      <c r="AV199" s="24">
        <f t="shared" si="91"/>
        <v>20</v>
      </c>
      <c r="AW199" s="24">
        <f t="shared" si="91"/>
        <v>21</v>
      </c>
      <c r="AX199" s="24">
        <f t="shared" si="91"/>
        <v>22</v>
      </c>
      <c r="AY199" s="24">
        <f t="shared" si="91"/>
        <v>23</v>
      </c>
      <c r="AZ199" s="24">
        <f t="shared" si="91"/>
        <v>24</v>
      </c>
      <c r="BA199" s="24">
        <f t="shared" si="91"/>
        <v>25</v>
      </c>
      <c r="BB199" s="24">
        <f t="shared" si="91"/>
        <v>26</v>
      </c>
      <c r="BC199" s="24">
        <f t="shared" si="91"/>
        <v>27</v>
      </c>
      <c r="BD199" s="24">
        <f t="shared" si="91"/>
        <v>28</v>
      </c>
      <c r="BE199" s="24">
        <f t="shared" si="91"/>
        <v>29</v>
      </c>
      <c r="BF199" s="24">
        <f t="shared" si="91"/>
        <v>30</v>
      </c>
      <c r="BG199" s="24">
        <f t="shared" si="91"/>
        <v>31</v>
      </c>
      <c r="BH199" s="24">
        <f t="shared" si="91"/>
        <v>32</v>
      </c>
      <c r="BI199" s="24">
        <f t="shared" si="91"/>
        <v>33</v>
      </c>
      <c r="BJ199" s="24">
        <f t="shared" si="91"/>
        <v>34</v>
      </c>
      <c r="BK199" s="24">
        <f t="shared" si="91"/>
        <v>35</v>
      </c>
      <c r="BL199" s="24">
        <f t="shared" si="91"/>
        <v>36</v>
      </c>
      <c r="BM199" s="24">
        <f t="shared" si="91"/>
        <v>37</v>
      </c>
      <c r="BN199" s="24">
        <f t="shared" si="91"/>
        <v>38</v>
      </c>
      <c r="BO199" s="24">
        <f t="shared" si="91"/>
        <v>39</v>
      </c>
      <c r="BP199" s="24">
        <f t="shared" si="91"/>
        <v>40</v>
      </c>
      <c r="BQ199" s="24">
        <f t="shared" si="91"/>
        <v>41</v>
      </c>
      <c r="BR199" s="24">
        <f t="shared" si="91"/>
        <v>42</v>
      </c>
      <c r="BS199" s="24">
        <f t="shared" si="91"/>
        <v>43</v>
      </c>
      <c r="BT199" s="24">
        <f t="shared" si="91"/>
        <v>44</v>
      </c>
      <c r="BU199" s="24">
        <f t="shared" si="91"/>
        <v>45</v>
      </c>
      <c r="BV199" s="24">
        <f t="shared" si="91"/>
        <v>46</v>
      </c>
      <c r="BW199" s="24">
        <f t="shared" si="91"/>
        <v>47</v>
      </c>
      <c r="BX199" s="24">
        <f t="shared" si="91"/>
        <v>48</v>
      </c>
      <c r="BY199" s="24">
        <f t="shared" si="91"/>
        <v>49</v>
      </c>
      <c r="BZ199" s="24">
        <f t="shared" si="91"/>
        <v>50</v>
      </c>
      <c r="CA199" s="24">
        <f t="shared" si="91"/>
        <v>51</v>
      </c>
      <c r="CB199" s="24">
        <f t="shared" si="91"/>
        <v>52</v>
      </c>
      <c r="CC199" s="24">
        <f t="shared" si="91"/>
        <v>53</v>
      </c>
      <c r="CD199" s="24">
        <f t="shared" si="91"/>
        <v>54</v>
      </c>
      <c r="CE199" s="24">
        <f t="shared" si="91"/>
        <v>55</v>
      </c>
      <c r="CF199" s="24">
        <f t="shared" si="91"/>
        <v>56</v>
      </c>
      <c r="CG199" s="24">
        <f t="shared" si="91"/>
        <v>57</v>
      </c>
      <c r="CH199" s="24">
        <f t="shared" si="91"/>
        <v>58</v>
      </c>
      <c r="CI199" s="24">
        <f t="shared" si="91"/>
        <v>59</v>
      </c>
      <c r="CJ199" s="24">
        <f t="shared" si="91"/>
        <v>60</v>
      </c>
      <c r="CK199" s="24">
        <f t="shared" si="91"/>
        <v>61</v>
      </c>
      <c r="CL199" s="24">
        <f t="shared" si="91"/>
        <v>62</v>
      </c>
      <c r="CM199" s="24">
        <f t="shared" si="91"/>
        <v>63</v>
      </c>
      <c r="CN199" s="24">
        <f t="shared" si="91"/>
        <v>64</v>
      </c>
      <c r="CO199" s="24">
        <f t="shared" si="91"/>
        <v>65</v>
      </c>
      <c r="CP199" s="24">
        <f t="shared" ref="CP199:DP199" si="92">+CO199+1</f>
        <v>66</v>
      </c>
      <c r="CQ199" s="24">
        <f t="shared" si="92"/>
        <v>67</v>
      </c>
      <c r="CR199" s="24">
        <f t="shared" si="92"/>
        <v>68</v>
      </c>
      <c r="CS199" s="24">
        <f t="shared" si="92"/>
        <v>69</v>
      </c>
      <c r="CT199" s="24">
        <f t="shared" si="92"/>
        <v>70</v>
      </c>
      <c r="CU199" s="24">
        <f t="shared" si="92"/>
        <v>71</v>
      </c>
      <c r="CV199" s="24">
        <f t="shared" si="92"/>
        <v>72</v>
      </c>
      <c r="CW199" s="24">
        <f t="shared" si="92"/>
        <v>73</v>
      </c>
      <c r="CX199" s="24">
        <f t="shared" si="92"/>
        <v>74</v>
      </c>
      <c r="CY199" s="24">
        <f t="shared" si="92"/>
        <v>75</v>
      </c>
      <c r="CZ199" s="24">
        <f t="shared" si="92"/>
        <v>76</v>
      </c>
      <c r="DA199" s="24">
        <f t="shared" si="92"/>
        <v>77</v>
      </c>
      <c r="DB199" s="24">
        <f t="shared" si="92"/>
        <v>78</v>
      </c>
      <c r="DC199" s="24">
        <f t="shared" si="92"/>
        <v>79</v>
      </c>
      <c r="DD199" s="24">
        <f t="shared" si="92"/>
        <v>80</v>
      </c>
      <c r="DE199" s="24">
        <f t="shared" si="92"/>
        <v>81</v>
      </c>
      <c r="DF199" s="24">
        <f t="shared" si="92"/>
        <v>82</v>
      </c>
      <c r="DG199" s="24">
        <f t="shared" si="92"/>
        <v>83</v>
      </c>
      <c r="DH199" s="24">
        <f t="shared" si="92"/>
        <v>84</v>
      </c>
      <c r="DI199" s="24">
        <f t="shared" si="92"/>
        <v>85</v>
      </c>
      <c r="DJ199" s="24">
        <f t="shared" si="92"/>
        <v>86</v>
      </c>
      <c r="DK199" s="24">
        <f t="shared" si="92"/>
        <v>87</v>
      </c>
      <c r="DL199" s="24">
        <f t="shared" si="92"/>
        <v>88</v>
      </c>
      <c r="DM199" s="24">
        <f t="shared" si="92"/>
        <v>89</v>
      </c>
      <c r="DN199" s="24">
        <f t="shared" si="92"/>
        <v>90</v>
      </c>
      <c r="DO199" s="24">
        <f t="shared" si="92"/>
        <v>91</v>
      </c>
      <c r="DP199" s="24">
        <f t="shared" si="92"/>
        <v>92</v>
      </c>
    </row>
    <row r="200" spans="1:128" hidden="1" outlineLevel="1">
      <c r="A200" s="6"/>
      <c r="C200" s="88"/>
      <c r="D200" s="120"/>
      <c r="E200" s="120"/>
      <c r="F200" s="120"/>
      <c r="G200" s="120"/>
      <c r="H200" s="120"/>
      <c r="I200" s="120"/>
      <c r="J200" s="120"/>
      <c r="K200" s="120"/>
      <c r="L200" s="120"/>
      <c r="M200" s="120"/>
      <c r="N200" s="120"/>
      <c r="O200" s="120"/>
      <c r="P200" s="120"/>
      <c r="Q200" s="120"/>
      <c r="R200" s="120"/>
      <c r="S200" s="120"/>
      <c r="T200" s="120"/>
      <c r="U200" s="120"/>
      <c r="V200" s="120"/>
      <c r="W200" s="120"/>
      <c r="X200" s="120"/>
      <c r="Y200" s="120"/>
      <c r="Z200" s="120"/>
      <c r="AA200" s="120"/>
      <c r="AB200" s="120"/>
      <c r="AC200" s="483">
        <f ca="1">+IF(AC198&lt;0,AC198,0)</f>
        <v>-5289496.5862047076</v>
      </c>
      <c r="AD200" s="483">
        <f t="shared" ref="AD200:CO200" ca="1" si="93">+IF(AD198&lt;0,AD198,0)</f>
        <v>-10328365.849290494</v>
      </c>
      <c r="AE200" s="483">
        <f t="shared" ca="1" si="93"/>
        <v>-15102290.304879146</v>
      </c>
      <c r="AF200" s="483">
        <f t="shared" ca="1" si="93"/>
        <v>-19603278.345254041</v>
      </c>
      <c r="AG200" s="483">
        <f t="shared" ca="1" si="93"/>
        <v>-23256809.204108432</v>
      </c>
      <c r="AH200" s="483">
        <f t="shared" ca="1" si="93"/>
        <v>-26592145.334493801</v>
      </c>
      <c r="AI200" s="483">
        <f t="shared" ca="1" si="93"/>
        <v>-31447404.44251563</v>
      </c>
      <c r="AJ200" s="483">
        <f t="shared" ca="1" si="93"/>
        <v>-36010222.892599493</v>
      </c>
      <c r="AK200" s="483">
        <f t="shared" ca="1" si="93"/>
        <v>-40271383.599134564</v>
      </c>
      <c r="AL200" s="483">
        <f t="shared" ca="1" si="93"/>
        <v>-44219974.910976388</v>
      </c>
      <c r="AM200" s="483">
        <f t="shared" ca="1" si="93"/>
        <v>-47846211.150773384</v>
      </c>
      <c r="AN200" s="483">
        <f t="shared" ca="1" si="93"/>
        <v>-51137470.864495203</v>
      </c>
      <c r="AO200" s="483">
        <f t="shared" ca="1" si="93"/>
        <v>-57611056.377517886</v>
      </c>
      <c r="AP200" s="483">
        <f t="shared" ca="1" si="93"/>
        <v>-63782796.681295052</v>
      </c>
      <c r="AQ200" s="483">
        <f t="shared" ca="1" si="93"/>
        <v>-69640282.900472894</v>
      </c>
      <c r="AR200" s="483">
        <f t="shared" ca="1" si="93"/>
        <v>-77424492.762573808</v>
      </c>
      <c r="AS200" s="483">
        <f t="shared" ca="1" si="93"/>
        <v>-82606370.86253576</v>
      </c>
      <c r="AT200" s="483">
        <f t="shared" ca="1" si="93"/>
        <v>-87423907.042730257</v>
      </c>
      <c r="AU200" s="483">
        <f t="shared" ca="1" si="93"/>
        <v>-95897516.963561818</v>
      </c>
      <c r="AV200" s="483">
        <f t="shared" ca="1" si="93"/>
        <v>-103874054.56659</v>
      </c>
      <c r="AW200" s="483">
        <f t="shared" ca="1" si="93"/>
        <v>-111172496.58253239</v>
      </c>
      <c r="AX200" s="483">
        <f t="shared" ca="1" si="93"/>
        <v>-117897525.41275996</v>
      </c>
      <c r="AY200" s="483">
        <f t="shared" ca="1" si="93"/>
        <v>-124011300.36040798</v>
      </c>
      <c r="AZ200" s="483">
        <f t="shared" ca="1" si="93"/>
        <v>-129470574.91477391</v>
      </c>
      <c r="BA200" s="483">
        <f t="shared" ca="1" si="93"/>
        <v>-130019460.61555552</v>
      </c>
      <c r="BB200" s="483">
        <f t="shared" ca="1" si="93"/>
        <v>-129805729.64629871</v>
      </c>
      <c r="BC200" s="483">
        <f t="shared" ca="1" si="93"/>
        <v>-128760580.7399767</v>
      </c>
      <c r="BD200" s="483">
        <f t="shared" ca="1" si="93"/>
        <v>-126801452.3761574</v>
      </c>
      <c r="BE200" s="483">
        <f t="shared" ca="1" si="93"/>
        <v>-123827436.02986823</v>
      </c>
      <c r="BF200" s="483">
        <f t="shared" ca="1" si="93"/>
        <v>-119712396.04489344</v>
      </c>
      <c r="BG200" s="483">
        <f t="shared" ca="1" si="93"/>
        <v>-107755902.27299064</v>
      </c>
      <c r="BH200" s="483">
        <f t="shared" ca="1" si="93"/>
        <v>-94532249.206186503</v>
      </c>
      <c r="BI200" s="483">
        <f t="shared" ca="1" si="93"/>
        <v>-79790132.654173568</v>
      </c>
      <c r="BJ200" s="483">
        <f t="shared" ca="1" si="93"/>
        <v>-63151145.648304664</v>
      </c>
      <c r="BK200" s="483">
        <f t="shared" ca="1" si="93"/>
        <v>-43984609.907501146</v>
      </c>
      <c r="BL200" s="483">
        <f t="shared" ca="1" si="93"/>
        <v>-21029168.86960572</v>
      </c>
      <c r="BM200" s="483">
        <f t="shared" ca="1" si="93"/>
        <v>0</v>
      </c>
      <c r="BN200" s="483">
        <f t="shared" ca="1" si="93"/>
        <v>0</v>
      </c>
      <c r="BO200" s="483">
        <f t="shared" ca="1" si="93"/>
        <v>0</v>
      </c>
      <c r="BP200" s="483">
        <f t="shared" ca="1" si="93"/>
        <v>0</v>
      </c>
      <c r="BQ200" s="483">
        <f t="shared" ca="1" si="93"/>
        <v>0</v>
      </c>
      <c r="BR200" s="483">
        <f t="shared" ca="1" si="93"/>
        <v>0</v>
      </c>
      <c r="BS200" s="483">
        <f t="shared" ca="1" si="93"/>
        <v>0</v>
      </c>
      <c r="BT200" s="483">
        <f t="shared" ca="1" si="93"/>
        <v>0</v>
      </c>
      <c r="BU200" s="483">
        <f t="shared" ca="1" si="93"/>
        <v>0</v>
      </c>
      <c r="BV200" s="483">
        <f t="shared" ca="1" si="93"/>
        <v>0</v>
      </c>
      <c r="BW200" s="483">
        <f t="shared" ca="1" si="93"/>
        <v>0</v>
      </c>
      <c r="BX200" s="483">
        <f t="shared" ca="1" si="93"/>
        <v>0</v>
      </c>
      <c r="BY200" s="483">
        <f t="shared" ca="1" si="93"/>
        <v>0</v>
      </c>
      <c r="BZ200" s="483">
        <f t="shared" ca="1" si="93"/>
        <v>0</v>
      </c>
      <c r="CA200" s="483">
        <f t="shared" ca="1" si="93"/>
        <v>0</v>
      </c>
      <c r="CB200" s="483">
        <f t="shared" ca="1" si="93"/>
        <v>0</v>
      </c>
      <c r="CC200" s="483">
        <f t="shared" ca="1" si="93"/>
        <v>0</v>
      </c>
      <c r="CD200" s="483">
        <f t="shared" ca="1" si="93"/>
        <v>0</v>
      </c>
      <c r="CE200" s="483">
        <f t="shared" ca="1" si="93"/>
        <v>0</v>
      </c>
      <c r="CF200" s="483">
        <f t="shared" ca="1" si="93"/>
        <v>0</v>
      </c>
      <c r="CG200" s="483">
        <f t="shared" ca="1" si="93"/>
        <v>0</v>
      </c>
      <c r="CH200" s="483">
        <f t="shared" ca="1" si="93"/>
        <v>0</v>
      </c>
      <c r="CI200" s="483">
        <f t="shared" ca="1" si="93"/>
        <v>0</v>
      </c>
      <c r="CJ200" s="483">
        <f t="shared" ca="1" si="93"/>
        <v>0</v>
      </c>
      <c r="CK200" s="483">
        <f t="shared" ca="1" si="93"/>
        <v>0</v>
      </c>
      <c r="CL200" s="483">
        <f t="shared" ca="1" si="93"/>
        <v>0</v>
      </c>
      <c r="CM200" s="483">
        <f t="shared" ca="1" si="93"/>
        <v>0</v>
      </c>
      <c r="CN200" s="483">
        <f t="shared" ca="1" si="93"/>
        <v>0</v>
      </c>
      <c r="CO200" s="483">
        <f t="shared" ca="1" si="93"/>
        <v>0</v>
      </c>
      <c r="CP200" s="483">
        <f t="shared" ref="CP200:DP200" ca="1" si="94">+IF(CP198&lt;0,CP198,0)</f>
        <v>0</v>
      </c>
      <c r="CQ200" s="483">
        <f t="shared" ca="1" si="94"/>
        <v>0</v>
      </c>
      <c r="CR200" s="483">
        <f t="shared" ca="1" si="94"/>
        <v>0</v>
      </c>
      <c r="CS200" s="483">
        <f t="shared" ca="1" si="94"/>
        <v>0</v>
      </c>
      <c r="CT200" s="483">
        <f t="shared" ca="1" si="94"/>
        <v>0</v>
      </c>
      <c r="CU200" s="483">
        <f t="shared" ca="1" si="94"/>
        <v>0</v>
      </c>
      <c r="CV200" s="483">
        <f t="shared" ca="1" si="94"/>
        <v>0</v>
      </c>
      <c r="CW200" s="483">
        <f t="shared" ca="1" si="94"/>
        <v>0</v>
      </c>
      <c r="CX200" s="483">
        <f t="shared" ca="1" si="94"/>
        <v>0</v>
      </c>
      <c r="CY200" s="483">
        <f t="shared" ca="1" si="94"/>
        <v>0</v>
      </c>
      <c r="CZ200" s="483">
        <f t="shared" ca="1" si="94"/>
        <v>0</v>
      </c>
      <c r="DA200" s="483">
        <f t="shared" ca="1" si="94"/>
        <v>0</v>
      </c>
      <c r="DB200" s="483">
        <f t="shared" ca="1" si="94"/>
        <v>0</v>
      </c>
      <c r="DC200" s="483">
        <f t="shared" ca="1" si="94"/>
        <v>0</v>
      </c>
      <c r="DD200" s="483">
        <f t="shared" ca="1" si="94"/>
        <v>0</v>
      </c>
      <c r="DE200" s="483">
        <f t="shared" ca="1" si="94"/>
        <v>0</v>
      </c>
      <c r="DF200" s="483">
        <f t="shared" ca="1" si="94"/>
        <v>0</v>
      </c>
      <c r="DG200" s="483">
        <f t="shared" ca="1" si="94"/>
        <v>0</v>
      </c>
      <c r="DH200" s="483">
        <f t="shared" ca="1" si="94"/>
        <v>0</v>
      </c>
      <c r="DI200" s="483">
        <f t="shared" ca="1" si="94"/>
        <v>0</v>
      </c>
      <c r="DJ200" s="483">
        <f t="shared" ca="1" si="94"/>
        <v>0</v>
      </c>
      <c r="DK200" s="483">
        <f t="shared" ca="1" si="94"/>
        <v>0</v>
      </c>
      <c r="DL200" s="483">
        <f t="shared" ca="1" si="94"/>
        <v>0</v>
      </c>
      <c r="DM200" s="483">
        <f t="shared" ca="1" si="94"/>
        <v>0</v>
      </c>
      <c r="DN200" s="483">
        <f t="shared" ca="1" si="94"/>
        <v>0</v>
      </c>
      <c r="DO200" s="483">
        <f t="shared" ca="1" si="94"/>
        <v>0</v>
      </c>
      <c r="DP200" s="483">
        <f t="shared" ca="1" si="94"/>
        <v>0</v>
      </c>
    </row>
    <row r="201" spans="1:128" ht="13.5" collapsed="1" thickTop="1">
      <c r="C201" s="88"/>
      <c r="D201" s="119"/>
      <c r="E201" s="119"/>
      <c r="F201" s="119"/>
      <c r="G201" s="119"/>
      <c r="H201" s="119"/>
      <c r="I201" s="119"/>
      <c r="J201" s="119"/>
      <c r="K201" s="119"/>
      <c r="L201" s="119"/>
      <c r="M201" s="119"/>
      <c r="N201" s="119"/>
      <c r="O201" s="119"/>
      <c r="P201" s="119"/>
      <c r="Q201" s="119"/>
      <c r="R201" s="119"/>
      <c r="S201" s="119"/>
      <c r="T201" s="119"/>
      <c r="U201" s="119"/>
      <c r="V201" s="119"/>
      <c r="W201" s="119"/>
      <c r="X201" s="119"/>
      <c r="Y201" s="119"/>
      <c r="Z201" s="119"/>
      <c r="AA201" s="119"/>
      <c r="AB201" s="119"/>
      <c r="AC201" s="483">
        <f ca="1">+IF(AC198&gt;0,AC198,0)</f>
        <v>0</v>
      </c>
      <c r="AD201" s="483">
        <f t="shared" ref="AD201:CO201" ca="1" si="95">+IF(AD198&gt;0,AD198,0)</f>
        <v>0</v>
      </c>
      <c r="AE201" s="483">
        <f t="shared" ca="1" si="95"/>
        <v>0</v>
      </c>
      <c r="AF201" s="483">
        <f t="shared" ca="1" si="95"/>
        <v>0</v>
      </c>
      <c r="AG201" s="483">
        <f t="shared" ca="1" si="95"/>
        <v>0</v>
      </c>
      <c r="AH201" s="483">
        <f t="shared" ca="1" si="95"/>
        <v>0</v>
      </c>
      <c r="AI201" s="483">
        <f t="shared" ca="1" si="95"/>
        <v>0</v>
      </c>
      <c r="AJ201" s="483">
        <f t="shared" ca="1" si="95"/>
        <v>0</v>
      </c>
      <c r="AK201" s="483">
        <f t="shared" ca="1" si="95"/>
        <v>0</v>
      </c>
      <c r="AL201" s="483">
        <f t="shared" ca="1" si="95"/>
        <v>0</v>
      </c>
      <c r="AM201" s="483">
        <f t="shared" ca="1" si="95"/>
        <v>0</v>
      </c>
      <c r="AN201" s="483">
        <f t="shared" ca="1" si="95"/>
        <v>0</v>
      </c>
      <c r="AO201" s="483">
        <f t="shared" ca="1" si="95"/>
        <v>0</v>
      </c>
      <c r="AP201" s="483">
        <f t="shared" ca="1" si="95"/>
        <v>0</v>
      </c>
      <c r="AQ201" s="483">
        <f t="shared" ca="1" si="95"/>
        <v>0</v>
      </c>
      <c r="AR201" s="483">
        <f t="shared" ca="1" si="95"/>
        <v>0</v>
      </c>
      <c r="AS201" s="483">
        <f t="shared" ca="1" si="95"/>
        <v>0</v>
      </c>
      <c r="AT201" s="483">
        <f t="shared" ca="1" si="95"/>
        <v>0</v>
      </c>
      <c r="AU201" s="483">
        <f t="shared" ca="1" si="95"/>
        <v>0</v>
      </c>
      <c r="AV201" s="483">
        <f t="shared" ca="1" si="95"/>
        <v>0</v>
      </c>
      <c r="AW201" s="483">
        <f t="shared" ca="1" si="95"/>
        <v>0</v>
      </c>
      <c r="AX201" s="483">
        <f t="shared" ca="1" si="95"/>
        <v>0</v>
      </c>
      <c r="AY201" s="483">
        <f t="shared" ca="1" si="95"/>
        <v>0</v>
      </c>
      <c r="AZ201" s="483">
        <f t="shared" ca="1" si="95"/>
        <v>0</v>
      </c>
      <c r="BA201" s="483">
        <f t="shared" ca="1" si="95"/>
        <v>0</v>
      </c>
      <c r="BB201" s="483">
        <f t="shared" ca="1" si="95"/>
        <v>0</v>
      </c>
      <c r="BC201" s="483">
        <f t="shared" ca="1" si="95"/>
        <v>0</v>
      </c>
      <c r="BD201" s="483">
        <f t="shared" ca="1" si="95"/>
        <v>0</v>
      </c>
      <c r="BE201" s="483">
        <f t="shared" ca="1" si="95"/>
        <v>0</v>
      </c>
      <c r="BF201" s="483">
        <f t="shared" ca="1" si="95"/>
        <v>0</v>
      </c>
      <c r="BG201" s="483">
        <f t="shared" ca="1" si="95"/>
        <v>0</v>
      </c>
      <c r="BH201" s="483">
        <f t="shared" ca="1" si="95"/>
        <v>0</v>
      </c>
      <c r="BI201" s="483">
        <f t="shared" ca="1" si="95"/>
        <v>0</v>
      </c>
      <c r="BJ201" s="483">
        <f t="shared" ca="1" si="95"/>
        <v>0</v>
      </c>
      <c r="BK201" s="483">
        <f t="shared" ca="1" si="95"/>
        <v>0</v>
      </c>
      <c r="BL201" s="483">
        <f t="shared" ca="1" si="95"/>
        <v>0</v>
      </c>
      <c r="BM201" s="483">
        <f t="shared" ca="1" si="95"/>
        <v>82252620.248253226</v>
      </c>
      <c r="BN201" s="483">
        <f t="shared" ca="1" si="95"/>
        <v>100402439.98751532</v>
      </c>
      <c r="BO201" s="483">
        <f t="shared" ca="1" si="95"/>
        <v>101170412.32293417</v>
      </c>
      <c r="BP201" s="483">
        <f t="shared" ca="1" si="95"/>
        <v>101938384.65835302</v>
      </c>
      <c r="BQ201" s="483">
        <f t="shared" ca="1" si="95"/>
        <v>102706356.99377187</v>
      </c>
      <c r="BR201" s="483">
        <f t="shared" ca="1" si="95"/>
        <v>103474329.32919072</v>
      </c>
      <c r="BS201" s="483">
        <f t="shared" ca="1" si="95"/>
        <v>104242301.66460957</v>
      </c>
      <c r="BT201" s="483">
        <f t="shared" ca="1" si="95"/>
        <v>105010274.00002842</v>
      </c>
      <c r="BU201" s="483">
        <f t="shared" ca="1" si="95"/>
        <v>105778246.33544727</v>
      </c>
      <c r="BV201" s="483">
        <f t="shared" ca="1" si="95"/>
        <v>106546218.67086612</v>
      </c>
      <c r="BW201" s="483">
        <f t="shared" ca="1" si="95"/>
        <v>107314191.00628497</v>
      </c>
      <c r="BX201" s="483">
        <f t="shared" ca="1" si="95"/>
        <v>108082163.34170382</v>
      </c>
      <c r="BY201" s="483">
        <f t="shared" ca="1" si="95"/>
        <v>108850135.67712267</v>
      </c>
      <c r="BZ201" s="483">
        <f t="shared" ca="1" si="95"/>
        <v>109618108.01254152</v>
      </c>
      <c r="CA201" s="483">
        <f t="shared" ca="1" si="95"/>
        <v>110386080.34796037</v>
      </c>
      <c r="CB201" s="483">
        <f t="shared" ca="1" si="95"/>
        <v>111122885.45457226</v>
      </c>
      <c r="CC201" s="483">
        <f t="shared" ca="1" si="95"/>
        <v>111890857.78999111</v>
      </c>
      <c r="CD201" s="483">
        <f t="shared" ca="1" si="95"/>
        <v>112658830.12540996</v>
      </c>
      <c r="CE201" s="483">
        <f t="shared" ca="1" si="95"/>
        <v>113426802.46082881</v>
      </c>
      <c r="CF201" s="483">
        <f t="shared" ca="1" si="95"/>
        <v>114194774.79624766</v>
      </c>
      <c r="CG201" s="483">
        <f t="shared" ca="1" si="95"/>
        <v>114962747.13166651</v>
      </c>
      <c r="CH201" s="483">
        <f t="shared" ca="1" si="95"/>
        <v>115730719.46708536</v>
      </c>
      <c r="CI201" s="483">
        <f t="shared" ca="1" si="95"/>
        <v>116498691.80250421</v>
      </c>
      <c r="CJ201" s="483">
        <f t="shared" ca="1" si="95"/>
        <v>117266664.13792306</v>
      </c>
      <c r="CK201" s="483">
        <f t="shared" ca="1" si="95"/>
        <v>118034636.47334191</v>
      </c>
      <c r="CL201" s="483">
        <f t="shared" ca="1" si="95"/>
        <v>118802608.80876076</v>
      </c>
      <c r="CM201" s="483">
        <f t="shared" ca="1" si="95"/>
        <v>119570581.14417961</v>
      </c>
      <c r="CN201" s="483">
        <f t="shared" ca="1" si="95"/>
        <v>120140413.97085053</v>
      </c>
      <c r="CO201" s="483">
        <f t="shared" ca="1" si="95"/>
        <v>120908386.30626938</v>
      </c>
      <c r="CP201" s="483">
        <f t="shared" ref="CP201:DP201" ca="1" si="96">+IF(CP198&gt;0,CP198,0)</f>
        <v>121676358.64168823</v>
      </c>
      <c r="CQ201" s="483">
        <f t="shared" ca="1" si="96"/>
        <v>122444330.97710708</v>
      </c>
      <c r="CR201" s="483">
        <f t="shared" ca="1" si="96"/>
        <v>123212303.31252593</v>
      </c>
      <c r="CS201" s="483">
        <f t="shared" ca="1" si="96"/>
        <v>123980275.64794478</v>
      </c>
      <c r="CT201" s="483">
        <f t="shared" ca="1" si="96"/>
        <v>124748247.98336363</v>
      </c>
      <c r="CU201" s="483">
        <f t="shared" ca="1" si="96"/>
        <v>125516220.31878248</v>
      </c>
      <c r="CV201" s="483">
        <f t="shared" ca="1" si="96"/>
        <v>126284192.65420133</v>
      </c>
      <c r="CW201" s="483">
        <f t="shared" ca="1" si="96"/>
        <v>127052164.98962018</v>
      </c>
      <c r="CX201" s="483">
        <f t="shared" ca="1" si="96"/>
        <v>127820137.32503903</v>
      </c>
      <c r="CY201" s="483">
        <f t="shared" ca="1" si="96"/>
        <v>128588109.66045788</v>
      </c>
      <c r="CZ201" s="483">
        <f t="shared" ca="1" si="96"/>
        <v>129139960.36202617</v>
      </c>
      <c r="DA201" s="483">
        <f t="shared" ca="1" si="96"/>
        <v>129907932.69744502</v>
      </c>
      <c r="DB201" s="483">
        <f t="shared" ca="1" si="96"/>
        <v>130675905.03286387</v>
      </c>
      <c r="DC201" s="483">
        <f t="shared" ca="1" si="96"/>
        <v>131443877.36828272</v>
      </c>
      <c r="DD201" s="483">
        <f t="shared" ca="1" si="96"/>
        <v>132211849.70370157</v>
      </c>
      <c r="DE201" s="483">
        <f t="shared" ca="1" si="96"/>
        <v>132979822.03912042</v>
      </c>
      <c r="DF201" s="483">
        <f t="shared" ca="1" si="96"/>
        <v>133747794.37453927</v>
      </c>
      <c r="DG201" s="483">
        <f t="shared" ca="1" si="96"/>
        <v>134515766.70995814</v>
      </c>
      <c r="DH201" s="483">
        <f t="shared" ca="1" si="96"/>
        <v>135283739.04537699</v>
      </c>
      <c r="DI201" s="483">
        <f t="shared" ca="1" si="96"/>
        <v>136051711.38079584</v>
      </c>
      <c r="DJ201" s="483">
        <f t="shared" ca="1" si="96"/>
        <v>136819683.71621469</v>
      </c>
      <c r="DK201" s="483">
        <f t="shared" ca="1" si="96"/>
        <v>137587656.05163354</v>
      </c>
      <c r="DL201" s="483">
        <f t="shared" ca="1" si="96"/>
        <v>138121658.69457069</v>
      </c>
      <c r="DM201" s="483">
        <f t="shared" ca="1" si="96"/>
        <v>138889631.02998954</v>
      </c>
      <c r="DN201" s="483">
        <f t="shared" ca="1" si="96"/>
        <v>139657603.36540839</v>
      </c>
      <c r="DO201" s="483">
        <f t="shared" ca="1" si="96"/>
        <v>140425575.70082724</v>
      </c>
      <c r="DP201" s="483">
        <f t="shared" ca="1" si="96"/>
        <v>141193548.03624609</v>
      </c>
    </row>
    <row r="202" spans="1:128">
      <c r="A202" s="468"/>
      <c r="B202" s="1" t="s">
        <v>433</v>
      </c>
      <c r="C202" s="88">
        <f ca="1">SUM(AC202:DZ202)</f>
        <v>-9940376.7423169799</v>
      </c>
      <c r="D202" s="120"/>
      <c r="E202" s="120"/>
      <c r="F202" s="120"/>
      <c r="G202" s="120"/>
      <c r="H202" s="120"/>
      <c r="I202" s="120"/>
      <c r="J202" s="120"/>
      <c r="K202" s="120"/>
      <c r="L202" s="120"/>
      <c r="M202" s="120"/>
      <c r="N202" s="120"/>
      <c r="O202" s="120"/>
      <c r="P202" s="120"/>
      <c r="Q202" s="120"/>
      <c r="R202" s="120"/>
      <c r="S202" s="120"/>
      <c r="T202" s="120"/>
      <c r="U202" s="120"/>
      <c r="V202" s="120"/>
      <c r="W202" s="120"/>
      <c r="X202" s="120"/>
      <c r="Y202" s="120"/>
      <c r="Z202" s="120"/>
      <c r="AA202" s="120"/>
      <c r="AB202" s="120"/>
      <c r="AC202" s="89">
        <f ca="1">AC200*((1+'Inputs  Base0'!$C$316)^(1/12)-1)+AC201*((1+'Inputs  Base0'!$C$317)^(1/12)-1)</f>
        <v>-42179.188576603403</v>
      </c>
      <c r="AD202" s="89">
        <f ca="1">AD200*((1+'Inputs  Base0'!$C$316)^(1/12)-1)+AD201*((1+'Inputs  Base0'!$C$317)^(1/12)-1)</f>
        <v>-82359.839683336293</v>
      </c>
      <c r="AE202" s="89">
        <f ca="1">AE200*((1+'Inputs  Base0'!$C$316)^(1/12)-1)+AE201*((1+'Inputs  Base0'!$C$317)^(1/12)-1)</f>
        <v>-120427.78368917815</v>
      </c>
      <c r="AF202" s="89">
        <f ca="1">AF200*((1+'Inputs  Base0'!$C$316)^(1/12)-1)+AF201*((1+'Inputs  Base0'!$C$317)^(1/12)-1)</f>
        <v>-156319.29439194393</v>
      </c>
      <c r="AG202" s="89">
        <f ca="1">AG200*((1+'Inputs  Base0'!$C$316)^(1/12)-1)+AG201*((1+'Inputs  Base0'!$C$317)^(1/12)-1)</f>
        <v>-185453.06252178224</v>
      </c>
      <c r="AH202" s="89">
        <f ca="1">AH200*((1+'Inputs  Base0'!$C$316)^(1/12)-1)+AH201*((1+'Inputs  Base0'!$C$317)^(1/12)-1)</f>
        <v>-212049.50120307165</v>
      </c>
      <c r="AI202" s="89">
        <f ca="1">AI200*((1+'Inputs  Base0'!$C$316)^(1/12)-1)+AI201*((1+'Inputs  Base0'!$C$317)^(1/12)-1)</f>
        <v>-250766.01914915172</v>
      </c>
      <c r="AJ202" s="89">
        <f ca="1">AJ200*((1+'Inputs  Base0'!$C$316)^(1/12)-1)+AJ201*((1+'Inputs  Base0'!$C$317)^(1/12)-1)</f>
        <v>-287150.57422171347</v>
      </c>
      <c r="AK202" s="89">
        <f ca="1">AK200*((1+'Inputs  Base0'!$C$316)^(1/12)-1)+AK201*((1+'Inputs  Base0'!$C$317)^(1/12)-1)</f>
        <v>-321129.66808575089</v>
      </c>
      <c r="AL202" s="89">
        <f ca="1">AL200*((1+'Inputs  Base0'!$C$316)^(1/12)-1)+AL201*((1+'Inputs  Base0'!$C$317)^(1/12)-1)</f>
        <v>-352616.28970272694</v>
      </c>
      <c r="AM202" s="89">
        <f ca="1">AM200*((1+'Inputs  Base0'!$C$316)^(1/12)-1)+AM201*((1+'Inputs  Base0'!$C$317)^(1/12)-1)</f>
        <v>-381532.40670724813</v>
      </c>
      <c r="AN202" s="89">
        <f ca="1">AN200*((1+'Inputs  Base0'!$C$316)^(1/12)-1)+AN201*((1+'Inputs  Base0'!$C$317)^(1/12)-1)</f>
        <v>-407777.37385245954</v>
      </c>
      <c r="AO202" s="89">
        <f ca="1">AO200*((1+'Inputs  Base0'!$C$316)^(1/12)-1)+AO201*((1+'Inputs  Base0'!$C$317)^(1/12)-1)</f>
        <v>-459398.65381181944</v>
      </c>
      <c r="AP202" s="89">
        <f ca="1">AP200*((1+'Inputs  Base0'!$C$316)^(1/12)-1)+AP201*((1+'Inputs  Base0'!$C$317)^(1/12)-1)</f>
        <v>-508612.97768486373</v>
      </c>
      <c r="AQ202" s="89">
        <f ca="1">AQ200*((1+'Inputs  Base0'!$C$316)^(1/12)-1)+AQ201*((1+'Inputs  Base0'!$C$317)^(1/12)-1)</f>
        <v>-555321.3953569564</v>
      </c>
      <c r="AR202" s="89">
        <f ca="1">AR200*((1+'Inputs  Base0'!$C$316)^(1/12)-1)+AR201*((1+'Inputs  Base0'!$C$317)^(1/12)-1)</f>
        <v>-617393.7779254067</v>
      </c>
      <c r="AS202" s="89">
        <f ca="1">AS200*((1+'Inputs  Base0'!$C$316)^(1/12)-1)+AS201*((1+'Inputs  Base0'!$C$317)^(1/12)-1)</f>
        <v>-658714.80157996435</v>
      </c>
      <c r="AT202" s="89">
        <f ca="1">AT200*((1+'Inputs  Base0'!$C$316)^(1/12)-1)+AT201*((1+'Inputs  Base0'!$C$317)^(1/12)-1)</f>
        <v>-697130.51160215982</v>
      </c>
      <c r="AU202" s="89">
        <f ca="1">AU200*((1+'Inputs  Base0'!$C$316)^(1/12)-1)+AU201*((1+'Inputs  Base0'!$C$317)^(1/12)-1)</f>
        <v>-764700.26705062285</v>
      </c>
      <c r="AV202" s="89">
        <f ca="1">AV200*((1+'Inputs  Base0'!$C$316)^(1/12)-1)+AV201*((1+'Inputs  Base0'!$C$317)^(1/12)-1)</f>
        <v>-828306.29803360102</v>
      </c>
      <c r="AW202" s="89">
        <f ca="1">AW200*((1+'Inputs  Base0'!$C$316)^(1/12)-1)+AW201*((1+'Inputs  Base0'!$C$317)^(1/12)-1)</f>
        <v>-886505.09958093707</v>
      </c>
      <c r="AX202" s="89">
        <f ca="1">AX200*((1+'Inputs  Base0'!$C$316)^(1/12)-1)+AX201*((1+'Inputs  Base0'!$C$317)^(1/12)-1)</f>
        <v>-940131.42386159813</v>
      </c>
      <c r="AY202" s="89">
        <f ca="1">AY200*((1+'Inputs  Base0'!$C$316)^(1/12)-1)+AY201*((1+'Inputs  Base0'!$C$317)^(1/12)-1)</f>
        <v>-988883.52384485723</v>
      </c>
      <c r="AZ202" s="89">
        <f ca="1">AZ200*((1+'Inputs  Base0'!$C$316)^(1/12)-1)+AZ201*((1+'Inputs  Base0'!$C$317)^(1/12)-1)</f>
        <v>-1032416.5457813122</v>
      </c>
      <c r="BA202" s="89">
        <f ca="1">BA200*((1+'Inputs  Base0'!$C$316)^(1/12)-1)+BA201*((1+'Inputs  Base0'!$C$317)^(1/12)-1)</f>
        <v>-1036793.437438762</v>
      </c>
      <c r="BB202" s="89">
        <f ca="1">BB200*((1+'Inputs  Base0'!$C$316)^(1/12)-1)+BB201*((1+'Inputs  Base0'!$C$317)^(1/12)-1)</f>
        <v>-1035089.1166759024</v>
      </c>
      <c r="BC202" s="89">
        <f ca="1">BC200*((1+'Inputs  Base0'!$C$316)^(1/12)-1)+BC201*((1+'Inputs  Base0'!$C$317)^(1/12)-1)</f>
        <v>-1026754.9525277757</v>
      </c>
      <c r="BD202" s="89">
        <f ca="1">BD200*((1+'Inputs  Base0'!$C$316)^(1/12)-1)+BD201*((1+'Inputs  Base0'!$C$317)^(1/12)-1)</f>
        <v>-1011132.587836432</v>
      </c>
      <c r="BE202" s="89">
        <f ca="1">BE200*((1+'Inputs  Base0'!$C$316)^(1/12)-1)+BE201*((1+'Inputs  Base0'!$C$317)^(1/12)-1)</f>
        <v>-987417.36385326693</v>
      </c>
      <c r="BF202" s="89">
        <f ca="1">BF200*((1+'Inputs  Base0'!$C$316)^(1/12)-1)+BF201*((1+'Inputs  Base0'!$C$317)^(1/12)-1)</f>
        <v>-954603.45714252396</v>
      </c>
      <c r="BG202" s="89">
        <f ca="1">BG200*((1+'Inputs  Base0'!$C$316)^(1/12)-1)+BG201*((1+'Inputs  Base0'!$C$317)^(1/12)-1)</f>
        <v>-859260.69676805777</v>
      </c>
      <c r="BH202" s="89">
        <f ca="1">BH200*((1+'Inputs  Base0'!$C$316)^(1/12)-1)+BH201*((1+'Inputs  Base0'!$C$317)^(1/12)-1)</f>
        <v>-753813.43023025757</v>
      </c>
      <c r="BI202" s="89">
        <f ca="1">BI200*((1+'Inputs  Base0'!$C$316)^(1/12)-1)+BI201*((1+'Inputs  Base0'!$C$317)^(1/12)-1)</f>
        <v>-636257.72262523987</v>
      </c>
      <c r="BJ202" s="89">
        <f ca="1">BJ200*((1+'Inputs  Base0'!$C$316)^(1/12)-1)+BJ201*((1+'Inputs  Base0'!$C$317)^(1/12)-1)</f>
        <v>-503576.10364573624</v>
      </c>
      <c r="BK202" s="89">
        <f ca="1">BK200*((1+'Inputs  Base0'!$C$316)^(1/12)-1)+BK201*((1+'Inputs  Base0'!$C$317)^(1/12)-1)</f>
        <v>-350739.45611296594</v>
      </c>
      <c r="BL202" s="89">
        <f ca="1">BL200*((1+'Inputs  Base0'!$C$316)^(1/12)-1)+BL201*((1+'Inputs  Base0'!$C$317)^(1/12)-1)</f>
        <v>-167689.54566936745</v>
      </c>
      <c r="BM202" s="89">
        <f ca="1">BM200*((1+'Inputs  Base0'!$C$316)^(1/12)-1)+BM201*((1+'Inputs  Base0'!$C$317)^(1/12)-1)</f>
        <v>135846.88963595984</v>
      </c>
      <c r="BN202" s="89">
        <f ca="1">BN200*((1+'Inputs  Base0'!$C$316)^(1/12)-1)+BN201*((1+'Inputs  Base0'!$C$317)^(1/12)-1)</f>
        <v>165822.79255054772</v>
      </c>
      <c r="BO202" s="89">
        <f ca="1">BO200*((1+'Inputs  Base0'!$C$316)^(1/12)-1)+BO201*((1+'Inputs  Base0'!$C$317)^(1/12)-1)</f>
        <v>167091.1613001175</v>
      </c>
      <c r="BP202" s="89">
        <f ca="1">BP200*((1+'Inputs  Base0'!$C$316)^(1/12)-1)+BP201*((1+'Inputs  Base0'!$C$317)^(1/12)-1)</f>
        <v>168359.53004968728</v>
      </c>
      <c r="BQ202" s="89">
        <f ca="1">BQ200*((1+'Inputs  Base0'!$C$316)^(1/12)-1)+BQ201*((1+'Inputs  Base0'!$C$317)^(1/12)-1)</f>
        <v>169627.89879925706</v>
      </c>
      <c r="BR202" s="89">
        <f ca="1">BR200*((1+'Inputs  Base0'!$C$316)^(1/12)-1)+BR201*((1+'Inputs  Base0'!$C$317)^(1/12)-1)</f>
        <v>170896.26754882684</v>
      </c>
      <c r="BS202" s="89">
        <f ca="1">BS200*((1+'Inputs  Base0'!$C$316)^(1/12)-1)+BS201*((1+'Inputs  Base0'!$C$317)^(1/12)-1)</f>
        <v>172164.63629839662</v>
      </c>
      <c r="BT202" s="89">
        <f ca="1">BT200*((1+'Inputs  Base0'!$C$316)^(1/12)-1)+BT201*((1+'Inputs  Base0'!$C$317)^(1/12)-1)</f>
        <v>173433.00504796641</v>
      </c>
      <c r="BU202" s="89">
        <f ca="1">BU200*((1+'Inputs  Base0'!$C$316)^(1/12)-1)+BU201*((1+'Inputs  Base0'!$C$317)^(1/12)-1)</f>
        <v>174701.37379753619</v>
      </c>
      <c r="BV202" s="89">
        <f ca="1">BV200*((1+'Inputs  Base0'!$C$316)^(1/12)-1)+BV201*((1+'Inputs  Base0'!$C$317)^(1/12)-1)</f>
        <v>175969.74254710594</v>
      </c>
      <c r="BW202" s="89">
        <f ca="1">BW200*((1+'Inputs  Base0'!$C$316)^(1/12)-1)+BW201*((1+'Inputs  Base0'!$C$317)^(1/12)-1)</f>
        <v>177238.11129667572</v>
      </c>
      <c r="BX202" s="89">
        <f ca="1">BX200*((1+'Inputs  Base0'!$C$316)^(1/12)-1)+BX201*((1+'Inputs  Base0'!$C$317)^(1/12)-1)</f>
        <v>178506.4800462455</v>
      </c>
      <c r="BY202" s="89">
        <f ca="1">BY200*((1+'Inputs  Base0'!$C$316)^(1/12)-1)+BY201*((1+'Inputs  Base0'!$C$317)^(1/12)-1)</f>
        <v>179774.84879581528</v>
      </c>
      <c r="BZ202" s="89">
        <f ca="1">BZ200*((1+'Inputs  Base0'!$C$316)^(1/12)-1)+BZ201*((1+'Inputs  Base0'!$C$317)^(1/12)-1)</f>
        <v>181043.21754538507</v>
      </c>
      <c r="CA202" s="89">
        <f ca="1">CA200*((1+'Inputs  Base0'!$C$316)^(1/12)-1)+CA201*((1+'Inputs  Base0'!$C$317)^(1/12)-1)</f>
        <v>182311.58629495485</v>
      </c>
      <c r="CB202" s="89">
        <f ca="1">CB200*((1+'Inputs  Base0'!$C$316)^(1/12)-1)+CB201*((1+'Inputs  Base0'!$C$317)^(1/12)-1)</f>
        <v>183528.4798321944</v>
      </c>
      <c r="CC202" s="89">
        <f ca="1">CC200*((1+'Inputs  Base0'!$C$316)^(1/12)-1)+CC201*((1+'Inputs  Base0'!$C$317)^(1/12)-1)</f>
        <v>184796.84858176418</v>
      </c>
      <c r="CD202" s="89">
        <f ca="1">CD200*((1+'Inputs  Base0'!$C$316)^(1/12)-1)+CD201*((1+'Inputs  Base0'!$C$317)^(1/12)-1)</f>
        <v>186065.21733133396</v>
      </c>
      <c r="CE202" s="89">
        <f ca="1">CE200*((1+'Inputs  Base0'!$C$316)^(1/12)-1)+CE201*((1+'Inputs  Base0'!$C$317)^(1/12)-1)</f>
        <v>187333.58608090374</v>
      </c>
      <c r="CF202" s="89">
        <f ca="1">CF200*((1+'Inputs  Base0'!$C$316)^(1/12)-1)+CF201*((1+'Inputs  Base0'!$C$317)^(1/12)-1)</f>
        <v>188601.95483047352</v>
      </c>
      <c r="CG202" s="89">
        <f ca="1">CG200*((1+'Inputs  Base0'!$C$316)^(1/12)-1)+CG201*((1+'Inputs  Base0'!$C$317)^(1/12)-1)</f>
        <v>189870.32358004327</v>
      </c>
      <c r="CH202" s="89">
        <f ca="1">CH200*((1+'Inputs  Base0'!$C$316)^(1/12)-1)+CH201*((1+'Inputs  Base0'!$C$317)^(1/12)-1)</f>
        <v>191138.69232961306</v>
      </c>
      <c r="CI202" s="89">
        <f ca="1">CI200*((1+'Inputs  Base0'!$C$316)^(1/12)-1)+CI201*((1+'Inputs  Base0'!$C$317)^(1/12)-1)</f>
        <v>192407.06107918284</v>
      </c>
      <c r="CJ202" s="89">
        <f ca="1">CJ200*((1+'Inputs  Base0'!$C$316)^(1/12)-1)+CJ201*((1+'Inputs  Base0'!$C$317)^(1/12)-1)</f>
        <v>193675.42982875262</v>
      </c>
      <c r="CK202" s="89">
        <f ca="1">CK200*((1+'Inputs  Base0'!$C$316)^(1/12)-1)+CK201*((1+'Inputs  Base0'!$C$317)^(1/12)-1)</f>
        <v>194943.7985783224</v>
      </c>
      <c r="CL202" s="89">
        <f ca="1">CL200*((1+'Inputs  Base0'!$C$316)^(1/12)-1)+CL201*((1+'Inputs  Base0'!$C$317)^(1/12)-1)</f>
        <v>196212.16732789218</v>
      </c>
      <c r="CM202" s="89">
        <f ca="1">CM200*((1+'Inputs  Base0'!$C$316)^(1/12)-1)+CM201*((1+'Inputs  Base0'!$C$317)^(1/12)-1)</f>
        <v>197480.53607746196</v>
      </c>
      <c r="CN202" s="89">
        <f ca="1">CN200*((1+'Inputs  Base0'!$C$316)^(1/12)-1)+CN201*((1+'Inputs  Base0'!$C$317)^(1/12)-1)</f>
        <v>198421.661319212</v>
      </c>
      <c r="CO202" s="89">
        <f ca="1">CO200*((1+'Inputs  Base0'!$C$316)^(1/12)-1)+CO201*((1+'Inputs  Base0'!$C$317)^(1/12)-1)</f>
        <v>199690.03006878178</v>
      </c>
      <c r="CP202" s="89">
        <f ca="1">CP200*((1+'Inputs  Base0'!$C$316)^(1/12)-1)+CP201*((1+'Inputs  Base0'!$C$317)^(1/12)-1)</f>
        <v>200958.39881835156</v>
      </c>
      <c r="CQ202" s="89">
        <f ca="1">CQ200*((1+'Inputs  Base0'!$C$316)^(1/12)-1)+CQ201*((1+'Inputs  Base0'!$C$317)^(1/12)-1)</f>
        <v>202226.76756792134</v>
      </c>
      <c r="CR202" s="89">
        <f ca="1">CR200*((1+'Inputs  Base0'!$C$316)^(1/12)-1)+CR201*((1+'Inputs  Base0'!$C$317)^(1/12)-1)</f>
        <v>203495.13631749112</v>
      </c>
      <c r="CS202" s="89">
        <f ca="1">CS200*((1+'Inputs  Base0'!$C$316)^(1/12)-1)+CS201*((1+'Inputs  Base0'!$C$317)^(1/12)-1)</f>
        <v>204763.50506706091</v>
      </c>
      <c r="CT202" s="89">
        <f ca="1">CT200*((1+'Inputs  Base0'!$C$316)^(1/12)-1)+CT201*((1+'Inputs  Base0'!$C$317)^(1/12)-1)</f>
        <v>206031.87381663069</v>
      </c>
      <c r="CU202" s="89">
        <f ca="1">CU200*((1+'Inputs  Base0'!$C$316)^(1/12)-1)+CU201*((1+'Inputs  Base0'!$C$317)^(1/12)-1)</f>
        <v>207300.24256620047</v>
      </c>
      <c r="CV202" s="89">
        <f ca="1">CV200*((1+'Inputs  Base0'!$C$316)^(1/12)-1)+CV201*((1+'Inputs  Base0'!$C$317)^(1/12)-1)</f>
        <v>208568.61131577022</v>
      </c>
      <c r="CW202" s="89">
        <f ca="1">CW200*((1+'Inputs  Base0'!$C$316)^(1/12)-1)+CW201*((1+'Inputs  Base0'!$C$317)^(1/12)-1)</f>
        <v>209836.98006534</v>
      </c>
      <c r="CX202" s="89">
        <f ca="1">CX200*((1+'Inputs  Base0'!$C$316)^(1/12)-1)+CX201*((1+'Inputs  Base0'!$C$317)^(1/12)-1)</f>
        <v>211105.34881490978</v>
      </c>
      <c r="CY202" s="89">
        <f ca="1">CY200*((1+'Inputs  Base0'!$C$316)^(1/12)-1)+CY201*((1+'Inputs  Base0'!$C$317)^(1/12)-1)</f>
        <v>212373.71756447956</v>
      </c>
      <c r="CZ202" s="89">
        <f ca="1">CZ200*((1+'Inputs  Base0'!$C$316)^(1/12)-1)+CZ201*((1+'Inputs  Base0'!$C$317)^(1/12)-1)</f>
        <v>213285.14386464132</v>
      </c>
      <c r="DA202" s="89">
        <f ca="1">DA200*((1+'Inputs  Base0'!$C$316)^(1/12)-1)+DA201*((1+'Inputs  Base0'!$C$317)^(1/12)-1)</f>
        <v>214553.5126142111</v>
      </c>
      <c r="DB202" s="89">
        <f ca="1">DB200*((1+'Inputs  Base0'!$C$316)^(1/12)-1)+DB201*((1+'Inputs  Base0'!$C$317)^(1/12)-1)</f>
        <v>215821.88136378088</v>
      </c>
      <c r="DC202" s="89">
        <f ca="1">DC200*((1+'Inputs  Base0'!$C$316)^(1/12)-1)+DC201*((1+'Inputs  Base0'!$C$317)^(1/12)-1)</f>
        <v>217090.25011335066</v>
      </c>
      <c r="DD202" s="89">
        <f ca="1">DD200*((1+'Inputs  Base0'!$C$316)^(1/12)-1)+DD201*((1+'Inputs  Base0'!$C$317)^(1/12)-1)</f>
        <v>218358.61886292044</v>
      </c>
      <c r="DE202" s="89">
        <f ca="1">DE200*((1+'Inputs  Base0'!$C$316)^(1/12)-1)+DE201*((1+'Inputs  Base0'!$C$317)^(1/12)-1)</f>
        <v>219626.98761249022</v>
      </c>
      <c r="DF202" s="89">
        <f ca="1">DF200*((1+'Inputs  Base0'!$C$316)^(1/12)-1)+DF201*((1+'Inputs  Base0'!$C$317)^(1/12)-1)</f>
        <v>220895.35636206</v>
      </c>
      <c r="DG202" s="89">
        <f ca="1">DG200*((1+'Inputs  Base0'!$C$316)^(1/12)-1)+DG201*((1+'Inputs  Base0'!$C$317)^(1/12)-1)</f>
        <v>222163.72511162981</v>
      </c>
      <c r="DH202" s="89">
        <f ca="1">DH200*((1+'Inputs  Base0'!$C$316)^(1/12)-1)+DH201*((1+'Inputs  Base0'!$C$317)^(1/12)-1)</f>
        <v>223432.0938611996</v>
      </c>
      <c r="DI202" s="89">
        <f ca="1">DI200*((1+'Inputs  Base0'!$C$316)^(1/12)-1)+DI201*((1+'Inputs  Base0'!$C$317)^(1/12)-1)</f>
        <v>224700.46261076935</v>
      </c>
      <c r="DJ202" s="89">
        <f ca="1">DJ200*((1+'Inputs  Base0'!$C$316)^(1/12)-1)+DJ201*((1+'Inputs  Base0'!$C$317)^(1/12)-1)</f>
        <v>225968.83136033913</v>
      </c>
      <c r="DK202" s="89">
        <f ca="1">DK200*((1+'Inputs  Base0'!$C$316)^(1/12)-1)+DK201*((1+'Inputs  Base0'!$C$317)^(1/12)-1)</f>
        <v>227237.20010990891</v>
      </c>
      <c r="DL202" s="89">
        <f ca="1">DL200*((1+'Inputs  Base0'!$C$316)^(1/12)-1)+DL201*((1+'Inputs  Base0'!$C$317)^(1/12)-1)</f>
        <v>228119.14889015991</v>
      </c>
      <c r="DM202" s="89">
        <f ca="1">DM200*((1+'Inputs  Base0'!$C$316)^(1/12)-1)+DM201*((1+'Inputs  Base0'!$C$317)^(1/12)-1)</f>
        <v>229387.51763972969</v>
      </c>
      <c r="DN202" s="89">
        <f ca="1">DN200*((1+'Inputs  Base0'!$C$316)^(1/12)-1)+DN201*((1+'Inputs  Base0'!$C$317)^(1/12)-1)</f>
        <v>230655.88638929947</v>
      </c>
      <c r="DO202" s="89">
        <f ca="1">DO200*((1+'Inputs  Base0'!$C$316)^(1/12)-1)+DO201*((1+'Inputs  Base0'!$C$317)^(1/12)-1)</f>
        <v>231924.25513886925</v>
      </c>
      <c r="DP202" s="89">
        <f ca="1">DP200*((1+'Inputs  Base0'!$C$316)^(1/12)-1)+DP201*((1+'Inputs  Base0'!$C$317)^(1/12)-1)</f>
        <v>233192.62388843903</v>
      </c>
    </row>
    <row r="203" spans="1:128" ht="13.5" collapsed="1" thickBot="1">
      <c r="B203" s="16"/>
      <c r="C203" s="86"/>
      <c r="D203" s="119"/>
      <c r="E203" s="119"/>
      <c r="F203" s="119"/>
      <c r="G203" s="119"/>
      <c r="H203" s="119"/>
      <c r="I203" s="119"/>
      <c r="J203" s="119"/>
      <c r="K203" s="119"/>
      <c r="L203" s="119"/>
      <c r="M203" s="119"/>
      <c r="N203" s="119"/>
      <c r="O203" s="119"/>
      <c r="P203" s="119"/>
      <c r="Q203" s="119"/>
      <c r="R203" s="119"/>
      <c r="S203" s="119"/>
      <c r="T203" s="119"/>
      <c r="U203" s="119"/>
      <c r="V203" s="119"/>
      <c r="W203" s="119"/>
      <c r="X203" s="119"/>
      <c r="Y203" s="119"/>
      <c r="Z203" s="119"/>
      <c r="AA203" s="119"/>
      <c r="AB203" s="119"/>
      <c r="AC203" s="87"/>
      <c r="AD203" s="87"/>
      <c r="AE203" s="87"/>
      <c r="AF203" s="87"/>
      <c r="AG203" s="87"/>
      <c r="AH203" s="87"/>
      <c r="AI203" s="87"/>
      <c r="AJ203" s="87"/>
      <c r="AK203" s="87"/>
      <c r="AL203" s="87"/>
      <c r="AM203" s="87"/>
      <c r="AN203" s="87"/>
      <c r="AO203" s="87"/>
      <c r="AP203" s="87"/>
      <c r="AQ203" s="87"/>
      <c r="AR203" s="87"/>
      <c r="AS203" s="87"/>
      <c r="AT203" s="87"/>
      <c r="AU203" s="87"/>
      <c r="AV203" s="87"/>
      <c r="AW203" s="87"/>
      <c r="AX203" s="87"/>
      <c r="AY203" s="87"/>
      <c r="AZ203" s="87"/>
      <c r="BA203" s="87"/>
      <c r="BB203" s="87"/>
      <c r="BC203" s="87"/>
      <c r="BD203" s="87"/>
      <c r="BE203" s="87"/>
      <c r="BF203" s="87"/>
      <c r="BG203" s="87"/>
      <c r="BH203" s="87"/>
      <c r="BI203" s="87"/>
      <c r="BJ203" s="87"/>
      <c r="BK203" s="87"/>
      <c r="BL203" s="87"/>
      <c r="BM203" s="87"/>
      <c r="BN203" s="87"/>
      <c r="BO203" s="87"/>
      <c r="BP203" s="87"/>
      <c r="BQ203" s="87"/>
      <c r="BR203" s="87"/>
      <c r="BS203" s="87"/>
      <c r="BT203" s="87"/>
      <c r="BU203" s="87"/>
      <c r="BV203" s="87"/>
      <c r="BW203" s="87"/>
      <c r="BX203" s="87"/>
      <c r="BY203" s="87"/>
      <c r="BZ203" s="87"/>
      <c r="CA203" s="87"/>
      <c r="CB203" s="87"/>
      <c r="CC203" s="87"/>
      <c r="CD203" s="87"/>
      <c r="CE203" s="87"/>
      <c r="CF203" s="87"/>
      <c r="CG203" s="87"/>
      <c r="CH203" s="87"/>
      <c r="CI203" s="87"/>
      <c r="CJ203" s="87"/>
      <c r="CK203" s="87"/>
      <c r="CL203" s="87"/>
      <c r="CM203" s="87"/>
      <c r="CN203" s="87"/>
      <c r="CO203" s="87"/>
      <c r="CP203" s="87"/>
      <c r="CQ203" s="87"/>
      <c r="CR203" s="87"/>
      <c r="CS203" s="87"/>
      <c r="CT203" s="87"/>
      <c r="CU203" s="87"/>
      <c r="CV203" s="87"/>
      <c r="CW203" s="87"/>
      <c r="CX203" s="87"/>
      <c r="CY203" s="87"/>
      <c r="CZ203" s="87"/>
      <c r="DA203" s="87"/>
      <c r="DB203" s="87"/>
      <c r="DC203" s="87"/>
      <c r="DD203" s="87"/>
      <c r="DE203" s="87"/>
      <c r="DF203" s="87"/>
      <c r="DG203" s="87"/>
      <c r="DH203" s="87"/>
      <c r="DI203" s="87"/>
      <c r="DJ203" s="87"/>
      <c r="DK203" s="87"/>
      <c r="DL203" s="87"/>
      <c r="DM203" s="87"/>
      <c r="DN203" s="87"/>
      <c r="DO203" s="87"/>
      <c r="DP203" s="87"/>
    </row>
    <row r="204" spans="1:128" s="9" customFormat="1" ht="15.75" thickBot="1">
      <c r="B204" s="127" t="s">
        <v>212</v>
      </c>
      <c r="C204" s="128">
        <f ca="1">+SUM(AC204:DZ204)</f>
        <v>131253171.29392911</v>
      </c>
      <c r="D204" s="193"/>
      <c r="E204" s="193"/>
      <c r="F204" s="193"/>
      <c r="G204" s="193"/>
      <c r="H204" s="193"/>
      <c r="I204" s="193"/>
      <c r="J204" s="193"/>
      <c r="K204" s="193"/>
      <c r="L204" s="193"/>
      <c r="M204" s="193"/>
      <c r="N204" s="193"/>
      <c r="O204" s="193"/>
      <c r="P204" s="193"/>
      <c r="Q204" s="193"/>
      <c r="R204" s="193"/>
      <c r="S204" s="193"/>
      <c r="T204" s="193"/>
      <c r="U204" s="193"/>
      <c r="V204" s="193"/>
      <c r="W204" s="193"/>
      <c r="X204" s="193"/>
      <c r="Y204" s="193"/>
      <c r="Z204" s="193"/>
      <c r="AA204" s="193"/>
      <c r="AB204" s="193"/>
      <c r="AC204" s="145">
        <f ca="1">+AC197+AC202</f>
        <v>-5331675.7747813109</v>
      </c>
      <c r="AD204" s="145">
        <f t="shared" ref="AD204:CO204" ca="1" si="97">+AD197+AD202</f>
        <v>-5121229.1027691225</v>
      </c>
      <c r="AE204" s="145">
        <f t="shared" ca="1" si="97"/>
        <v>-4894352.2392778303</v>
      </c>
      <c r="AF204" s="145">
        <f t="shared" ca="1" si="97"/>
        <v>-4657307.3347668378</v>
      </c>
      <c r="AG204" s="145">
        <f t="shared" ca="1" si="97"/>
        <v>-3838983.9213761748</v>
      </c>
      <c r="AH204" s="145">
        <f t="shared" ca="1" si="97"/>
        <v>-3547385.6315884427</v>
      </c>
      <c r="AI204" s="145">
        <f t="shared" ca="1" si="97"/>
        <v>-5106025.1271709809</v>
      </c>
      <c r="AJ204" s="145">
        <f t="shared" ca="1" si="97"/>
        <v>-4849969.0243055727</v>
      </c>
      <c r="AK204" s="145">
        <f t="shared" ca="1" si="97"/>
        <v>-4582290.3746208204</v>
      </c>
      <c r="AL204" s="145">
        <f t="shared" ca="1" si="97"/>
        <v>-4301207.6015445516</v>
      </c>
      <c r="AM204" s="145">
        <f t="shared" ca="1" si="97"/>
        <v>-4007768.6465042424</v>
      </c>
      <c r="AN204" s="145">
        <f t="shared" ca="1" si="97"/>
        <v>-3699037.0875742789</v>
      </c>
      <c r="AO204" s="145">
        <f t="shared" ca="1" si="97"/>
        <v>-6932984.1668345034</v>
      </c>
      <c r="AP204" s="145">
        <f t="shared" ca="1" si="97"/>
        <v>-6680353.2814620277</v>
      </c>
      <c r="AQ204" s="145">
        <f t="shared" ca="1" si="97"/>
        <v>-6412807.6145347934</v>
      </c>
      <c r="AR204" s="145">
        <f t="shared" ca="1" si="97"/>
        <v>-8401603.6400263198</v>
      </c>
      <c r="AS204" s="145">
        <f t="shared" ca="1" si="97"/>
        <v>-5840592.9015419101</v>
      </c>
      <c r="AT204" s="145">
        <f t="shared" ca="1" si="97"/>
        <v>-5514666.6917966567</v>
      </c>
      <c r="AU204" s="145">
        <f t="shared" ca="1" si="97"/>
        <v>-9238310.1878821794</v>
      </c>
      <c r="AV204" s="145">
        <f t="shared" ca="1" si="97"/>
        <v>-8804843.9010617826</v>
      </c>
      <c r="AW204" s="145">
        <f t="shared" ca="1" si="97"/>
        <v>-8184947.1155233355</v>
      </c>
      <c r="AX204" s="145">
        <f t="shared" ca="1" si="97"/>
        <v>-7665160.2540891673</v>
      </c>
      <c r="AY204" s="145">
        <f t="shared" ca="1" si="97"/>
        <v>-7102658.4714928716</v>
      </c>
      <c r="AZ204" s="145">
        <f t="shared" ca="1" si="97"/>
        <v>-6491691.1001472417</v>
      </c>
      <c r="BA204" s="145">
        <f t="shared" ca="1" si="97"/>
        <v>-1585679.1382203794</v>
      </c>
      <c r="BB204" s="145">
        <f t="shared" ca="1" si="97"/>
        <v>-821358.14741908782</v>
      </c>
      <c r="BC204" s="145">
        <f t="shared" ca="1" si="97"/>
        <v>18393.953794219298</v>
      </c>
      <c r="BD204" s="145">
        <f t="shared" ca="1" si="97"/>
        <v>947995.77598286909</v>
      </c>
      <c r="BE204" s="145">
        <f t="shared" ca="1" si="97"/>
        <v>1986598.9824359096</v>
      </c>
      <c r="BF204" s="145">
        <f t="shared" ca="1" si="97"/>
        <v>3160436.5278322701</v>
      </c>
      <c r="BG204" s="145">
        <f t="shared" ca="1" si="97"/>
        <v>11097233.075134743</v>
      </c>
      <c r="BH204" s="145">
        <f t="shared" ca="1" si="97"/>
        <v>12469839.636573881</v>
      </c>
      <c r="BI204" s="145">
        <f t="shared" ca="1" si="97"/>
        <v>14105858.829387689</v>
      </c>
      <c r="BJ204" s="145">
        <f t="shared" ca="1" si="97"/>
        <v>16135410.90222317</v>
      </c>
      <c r="BK204" s="145">
        <f t="shared" ca="1" si="97"/>
        <v>18815796.284690555</v>
      </c>
      <c r="BL204" s="145">
        <f t="shared" ca="1" si="97"/>
        <v>22787751.49222606</v>
      </c>
      <c r="BM204" s="145">
        <f t="shared" ca="1" si="97"/>
        <v>103417636.00749491</v>
      </c>
      <c r="BN204" s="145">
        <f t="shared" ca="1" si="97"/>
        <v>18315642.531812642</v>
      </c>
      <c r="BO204" s="145">
        <f t="shared" ca="1" si="97"/>
        <v>935063.49671896826</v>
      </c>
      <c r="BP204" s="145">
        <f t="shared" ca="1" si="97"/>
        <v>936331.86546853802</v>
      </c>
      <c r="BQ204" s="145">
        <f t="shared" ca="1" si="97"/>
        <v>937600.23421810777</v>
      </c>
      <c r="BR204" s="145">
        <f t="shared" ca="1" si="97"/>
        <v>938868.60296767764</v>
      </c>
      <c r="BS204" s="145">
        <f t="shared" ca="1" si="97"/>
        <v>940136.97171724739</v>
      </c>
      <c r="BT204" s="145">
        <f t="shared" ca="1" si="97"/>
        <v>941405.34046681714</v>
      </c>
      <c r="BU204" s="145">
        <f t="shared" ca="1" si="97"/>
        <v>942673.70921638701</v>
      </c>
      <c r="BV204" s="145">
        <f t="shared" ca="1" si="97"/>
        <v>943942.07796595665</v>
      </c>
      <c r="BW204" s="145">
        <f t="shared" ca="1" si="97"/>
        <v>945210.44671552652</v>
      </c>
      <c r="BX204" s="145">
        <f t="shared" ca="1" si="97"/>
        <v>946478.81546509627</v>
      </c>
      <c r="BY204" s="145">
        <f t="shared" ca="1" si="97"/>
        <v>947747.18421466602</v>
      </c>
      <c r="BZ204" s="145">
        <f t="shared" ca="1" si="97"/>
        <v>949015.55296423589</v>
      </c>
      <c r="CA204" s="145">
        <f t="shared" ca="1" si="97"/>
        <v>950283.92171380564</v>
      </c>
      <c r="CB204" s="145">
        <f t="shared" ca="1" si="97"/>
        <v>920333.58644407976</v>
      </c>
      <c r="CC204" s="145">
        <f t="shared" ca="1" si="97"/>
        <v>952769.18400061491</v>
      </c>
      <c r="CD204" s="145">
        <f t="shared" ca="1" si="97"/>
        <v>954037.55275018467</v>
      </c>
      <c r="CE204" s="145">
        <f t="shared" ca="1" si="97"/>
        <v>955305.92149975454</v>
      </c>
      <c r="CF204" s="145">
        <f t="shared" ca="1" si="97"/>
        <v>956574.29024932429</v>
      </c>
      <c r="CG204" s="145">
        <f t="shared" ca="1" si="97"/>
        <v>957842.65899889404</v>
      </c>
      <c r="CH204" s="145">
        <f t="shared" ca="1" si="97"/>
        <v>959111.02774846379</v>
      </c>
      <c r="CI204" s="145">
        <f t="shared" ca="1" si="97"/>
        <v>960379.39649803354</v>
      </c>
      <c r="CJ204" s="145">
        <f t="shared" ca="1" si="97"/>
        <v>961647.76524760341</v>
      </c>
      <c r="CK204" s="145">
        <f t="shared" ca="1" si="97"/>
        <v>962916.13399717316</v>
      </c>
      <c r="CL204" s="145">
        <f t="shared" ca="1" si="97"/>
        <v>964184.50274674292</v>
      </c>
      <c r="CM204" s="145">
        <f t="shared" ca="1" si="97"/>
        <v>965452.87149631279</v>
      </c>
      <c r="CN204" s="145">
        <f t="shared" ca="1" si="97"/>
        <v>768254.48799012206</v>
      </c>
      <c r="CO204" s="145">
        <f t="shared" ca="1" si="97"/>
        <v>967662.36548763257</v>
      </c>
      <c r="CP204" s="145">
        <f t="shared" ref="CP204:DP204" ca="1" si="98">+CP197+CP202</f>
        <v>968930.73423720233</v>
      </c>
      <c r="CQ204" s="145">
        <f t="shared" ca="1" si="98"/>
        <v>970199.10298677208</v>
      </c>
      <c r="CR204" s="145">
        <f t="shared" ca="1" si="98"/>
        <v>971467.47173634195</v>
      </c>
      <c r="CS204" s="145">
        <f t="shared" ca="1" si="98"/>
        <v>972735.8404859117</v>
      </c>
      <c r="CT204" s="145">
        <f t="shared" ca="1" si="98"/>
        <v>974004.20923548145</v>
      </c>
      <c r="CU204" s="145">
        <f t="shared" ca="1" si="98"/>
        <v>975272.5779850512</v>
      </c>
      <c r="CV204" s="145">
        <f t="shared" ca="1" si="98"/>
        <v>976540.94673462096</v>
      </c>
      <c r="CW204" s="145">
        <f t="shared" ca="1" si="98"/>
        <v>977809.31548419083</v>
      </c>
      <c r="CX204" s="145">
        <f t="shared" ca="1" si="98"/>
        <v>979077.68423376058</v>
      </c>
      <c r="CY204" s="145">
        <f t="shared" ca="1" si="98"/>
        <v>980346.05298333033</v>
      </c>
      <c r="CZ204" s="145">
        <f t="shared" ca="1" si="98"/>
        <v>765135.84543293447</v>
      </c>
      <c r="DA204" s="145">
        <f t="shared" ca="1" si="98"/>
        <v>982525.84803306183</v>
      </c>
      <c r="DB204" s="145">
        <f t="shared" ca="1" si="98"/>
        <v>983794.21678263159</v>
      </c>
      <c r="DC204" s="145">
        <f t="shared" ca="1" si="98"/>
        <v>985062.58553220145</v>
      </c>
      <c r="DD204" s="145">
        <f t="shared" ca="1" si="98"/>
        <v>986330.95428177121</v>
      </c>
      <c r="DE204" s="145">
        <f t="shared" ca="1" si="98"/>
        <v>987599.32303134096</v>
      </c>
      <c r="DF204" s="145">
        <f t="shared" ca="1" si="98"/>
        <v>988867.69178091083</v>
      </c>
      <c r="DG204" s="145">
        <f t="shared" ca="1" si="98"/>
        <v>990136.06053048058</v>
      </c>
      <c r="DH204" s="145">
        <f t="shared" ca="1" si="98"/>
        <v>991404.42928005033</v>
      </c>
      <c r="DI204" s="145">
        <f t="shared" ca="1" si="98"/>
        <v>992672.79802962008</v>
      </c>
      <c r="DJ204" s="145">
        <f t="shared" ca="1" si="98"/>
        <v>993941.16677918984</v>
      </c>
      <c r="DK204" s="145">
        <f t="shared" ca="1" si="98"/>
        <v>995209.5355287597</v>
      </c>
      <c r="DL204" s="145">
        <f t="shared" ca="1" si="98"/>
        <v>762121.79182730254</v>
      </c>
      <c r="DM204" s="145">
        <f t="shared" ca="1" si="98"/>
        <v>997359.85305858043</v>
      </c>
      <c r="DN204" s="145">
        <f t="shared" ca="1" si="98"/>
        <v>998628.22180815018</v>
      </c>
      <c r="DO204" s="145">
        <f t="shared" ca="1" si="98"/>
        <v>999896.59055772005</v>
      </c>
      <c r="DP204" s="145">
        <f t="shared" ca="1" si="98"/>
        <v>1001164.9593072898</v>
      </c>
    </row>
    <row r="205" spans="1:128" ht="14.25" thickTop="1" thickBot="1">
      <c r="B205" s="129" t="s">
        <v>213</v>
      </c>
      <c r="C205" s="130"/>
      <c r="D205" s="194"/>
      <c r="E205" s="194"/>
      <c r="F205" s="194"/>
      <c r="G205" s="194"/>
      <c r="H205" s="194"/>
      <c r="I205" s="194"/>
      <c r="J205" s="194"/>
      <c r="K205" s="194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4"/>
      <c r="AA205" s="194"/>
      <c r="AB205" s="194"/>
      <c r="AC205" s="146">
        <f ca="1">+AC204</f>
        <v>-5331675.7747813109</v>
      </c>
      <c r="AD205" s="146">
        <f ca="1">+AC205+AD204</f>
        <v>-10452904.877550434</v>
      </c>
      <c r="AE205" s="146">
        <f t="shared" ref="AE205:CP205" ca="1" si="99">+AD205+AE204</f>
        <v>-15347257.116828265</v>
      </c>
      <c r="AF205" s="146">
        <f t="shared" ca="1" si="99"/>
        <v>-20004564.451595102</v>
      </c>
      <c r="AG205" s="146">
        <f t="shared" ca="1" si="99"/>
        <v>-23843548.372971278</v>
      </c>
      <c r="AH205" s="146">
        <f t="shared" ca="1" si="99"/>
        <v>-27390934.004559722</v>
      </c>
      <c r="AI205" s="146">
        <f t="shared" ca="1" si="99"/>
        <v>-32496959.131730702</v>
      </c>
      <c r="AJ205" s="146">
        <f t="shared" ca="1" si="99"/>
        <v>-37346928.156036273</v>
      </c>
      <c r="AK205" s="146">
        <f t="shared" ca="1" si="99"/>
        <v>-41929218.53065709</v>
      </c>
      <c r="AL205" s="146">
        <f t="shared" ca="1" si="99"/>
        <v>-46230426.132201642</v>
      </c>
      <c r="AM205" s="146">
        <f t="shared" ca="1" si="99"/>
        <v>-50238194.778705887</v>
      </c>
      <c r="AN205" s="146">
        <f t="shared" ca="1" si="99"/>
        <v>-53937231.866280168</v>
      </c>
      <c r="AO205" s="146">
        <f t="shared" ca="1" si="99"/>
        <v>-60870216.033114672</v>
      </c>
      <c r="AP205" s="146">
        <f t="shared" ca="1" si="99"/>
        <v>-67550569.3145767</v>
      </c>
      <c r="AQ205" s="146">
        <f t="shared" ca="1" si="99"/>
        <v>-73963376.929111496</v>
      </c>
      <c r="AR205" s="146">
        <f t="shared" ca="1" si="99"/>
        <v>-82364980.569137812</v>
      </c>
      <c r="AS205" s="146">
        <f t="shared" ca="1" si="99"/>
        <v>-88205573.470679715</v>
      </c>
      <c r="AT205" s="146">
        <f t="shared" ca="1" si="99"/>
        <v>-93720240.162476376</v>
      </c>
      <c r="AU205" s="146">
        <f t="shared" ca="1" si="99"/>
        <v>-102958550.35035856</v>
      </c>
      <c r="AV205" s="146">
        <f t="shared" ca="1" si="99"/>
        <v>-111763394.25142035</v>
      </c>
      <c r="AW205" s="146">
        <f t="shared" ca="1" si="99"/>
        <v>-119948341.36694369</v>
      </c>
      <c r="AX205" s="146">
        <f t="shared" ca="1" si="99"/>
        <v>-127613501.62103285</v>
      </c>
      <c r="AY205" s="146">
        <f t="shared" ca="1" si="99"/>
        <v>-134716160.09252572</v>
      </c>
      <c r="AZ205" s="146">
        <f t="shared" ca="1" si="99"/>
        <v>-141207851.19267297</v>
      </c>
      <c r="BA205" s="146">
        <f t="shared" ca="1" si="99"/>
        <v>-142793530.33089334</v>
      </c>
      <c r="BB205" s="146">
        <f t="shared" ca="1" si="99"/>
        <v>-143614888.47831243</v>
      </c>
      <c r="BC205" s="146">
        <f t="shared" ca="1" si="99"/>
        <v>-143596494.52451822</v>
      </c>
      <c r="BD205" s="146">
        <f t="shared" ca="1" si="99"/>
        <v>-142648498.74853536</v>
      </c>
      <c r="BE205" s="146">
        <f t="shared" ca="1" si="99"/>
        <v>-140661899.76609945</v>
      </c>
      <c r="BF205" s="146">
        <f t="shared" ca="1" si="99"/>
        <v>-137501463.23826718</v>
      </c>
      <c r="BG205" s="146">
        <f t="shared" ca="1" si="99"/>
        <v>-126404230.16313244</v>
      </c>
      <c r="BH205" s="146">
        <f t="shared" ca="1" si="99"/>
        <v>-113934390.52655856</v>
      </c>
      <c r="BI205" s="146">
        <f t="shared" ca="1" si="99"/>
        <v>-99828531.697170869</v>
      </c>
      <c r="BJ205" s="146">
        <f t="shared" ca="1" si="99"/>
        <v>-83693120.794947699</v>
      </c>
      <c r="BK205" s="146">
        <f t="shared" ca="1" si="99"/>
        <v>-64877324.51025714</v>
      </c>
      <c r="BL205" s="146">
        <f t="shared" ca="1" si="99"/>
        <v>-42089573.018031076</v>
      </c>
      <c r="BM205" s="146">
        <f t="shared" ca="1" si="99"/>
        <v>61328062.989463836</v>
      </c>
      <c r="BN205" s="146">
        <f t="shared" ca="1" si="99"/>
        <v>79643705.521276474</v>
      </c>
      <c r="BO205" s="146">
        <f t="shared" ca="1" si="99"/>
        <v>80578769.017995447</v>
      </c>
      <c r="BP205" s="146">
        <f t="shared" ca="1" si="99"/>
        <v>81515100.883463979</v>
      </c>
      <c r="BQ205" s="146">
        <f t="shared" ca="1" si="99"/>
        <v>82452701.117682084</v>
      </c>
      <c r="BR205" s="146">
        <f t="shared" ca="1" si="99"/>
        <v>83391569.720649764</v>
      </c>
      <c r="BS205" s="146">
        <f t="shared" ca="1" si="99"/>
        <v>84331706.692367017</v>
      </c>
      <c r="BT205" s="146">
        <f t="shared" ca="1" si="99"/>
        <v>85273112.03283383</v>
      </c>
      <c r="BU205" s="146">
        <f t="shared" ca="1" si="99"/>
        <v>86215785.742050216</v>
      </c>
      <c r="BV205" s="146">
        <f t="shared" ca="1" si="99"/>
        <v>87159727.820016176</v>
      </c>
      <c r="BW205" s="146">
        <f t="shared" ca="1" si="99"/>
        <v>88104938.266731709</v>
      </c>
      <c r="BX205" s="146">
        <f t="shared" ca="1" si="99"/>
        <v>89051417.082196802</v>
      </c>
      <c r="BY205" s="146">
        <f t="shared" ca="1" si="99"/>
        <v>89999164.266411468</v>
      </c>
      <c r="BZ205" s="146">
        <f t="shared" ca="1" si="99"/>
        <v>90948179.819375709</v>
      </c>
      <c r="CA205" s="146">
        <f t="shared" ca="1" si="99"/>
        <v>91898463.741089508</v>
      </c>
      <c r="CB205" s="146">
        <f t="shared" ca="1" si="99"/>
        <v>92818797.327533588</v>
      </c>
      <c r="CC205" s="146">
        <f t="shared" ca="1" si="99"/>
        <v>93771566.511534199</v>
      </c>
      <c r="CD205" s="146">
        <f t="shared" ca="1" si="99"/>
        <v>94725604.064284384</v>
      </c>
      <c r="CE205" s="146">
        <f t="shared" ca="1" si="99"/>
        <v>95680909.985784143</v>
      </c>
      <c r="CF205" s="146">
        <f t="shared" ca="1" si="99"/>
        <v>96637484.276033461</v>
      </c>
      <c r="CG205" s="146">
        <f t="shared" ca="1" si="99"/>
        <v>97595326.935032353</v>
      </c>
      <c r="CH205" s="146">
        <f t="shared" ca="1" si="99"/>
        <v>98554437.962780818</v>
      </c>
      <c r="CI205" s="146">
        <f t="shared" ca="1" si="99"/>
        <v>99514817.359278858</v>
      </c>
      <c r="CJ205" s="146">
        <f t="shared" ca="1" si="99"/>
        <v>100476465.12452646</v>
      </c>
      <c r="CK205" s="146">
        <f t="shared" ca="1" si="99"/>
        <v>101439381.25852363</v>
      </c>
      <c r="CL205" s="146">
        <f t="shared" ca="1" si="99"/>
        <v>102403565.76127037</v>
      </c>
      <c r="CM205" s="146">
        <f t="shared" ca="1" si="99"/>
        <v>103369018.63276669</v>
      </c>
      <c r="CN205" s="146">
        <f t="shared" ca="1" si="99"/>
        <v>104137273.12075682</v>
      </c>
      <c r="CO205" s="146">
        <f t="shared" ca="1" si="99"/>
        <v>105104935.48624445</v>
      </c>
      <c r="CP205" s="146">
        <f t="shared" ca="1" si="99"/>
        <v>106073866.22048166</v>
      </c>
      <c r="CQ205" s="146">
        <f t="shared" ref="CQ205:DP205" ca="1" si="100">+CP205+CQ204</f>
        <v>107044065.32346843</v>
      </c>
      <c r="CR205" s="146">
        <f t="shared" ca="1" si="100"/>
        <v>108015532.79520477</v>
      </c>
      <c r="CS205" s="146">
        <f t="shared" ca="1" si="100"/>
        <v>108988268.63569069</v>
      </c>
      <c r="CT205" s="146">
        <f t="shared" ca="1" si="100"/>
        <v>109962272.84492616</v>
      </c>
      <c r="CU205" s="146">
        <f t="shared" ca="1" si="100"/>
        <v>110937545.42291121</v>
      </c>
      <c r="CV205" s="146">
        <f t="shared" ca="1" si="100"/>
        <v>111914086.36964583</v>
      </c>
      <c r="CW205" s="146">
        <f t="shared" ca="1" si="100"/>
        <v>112891895.68513003</v>
      </c>
      <c r="CX205" s="146">
        <f t="shared" ca="1" si="100"/>
        <v>113870973.36936378</v>
      </c>
      <c r="CY205" s="146">
        <f t="shared" ca="1" si="100"/>
        <v>114851319.42234711</v>
      </c>
      <c r="CZ205" s="146">
        <f t="shared" ca="1" si="100"/>
        <v>115616455.26778005</v>
      </c>
      <c r="DA205" s="146">
        <f t="shared" ca="1" si="100"/>
        <v>116598981.11581311</v>
      </c>
      <c r="DB205" s="146">
        <f t="shared" ca="1" si="100"/>
        <v>117582775.33259574</v>
      </c>
      <c r="DC205" s="146">
        <f t="shared" ca="1" si="100"/>
        <v>118567837.91812794</v>
      </c>
      <c r="DD205" s="146">
        <f t="shared" ca="1" si="100"/>
        <v>119554168.87240972</v>
      </c>
      <c r="DE205" s="146">
        <f t="shared" ca="1" si="100"/>
        <v>120541768.19544105</v>
      </c>
      <c r="DF205" s="146">
        <f t="shared" ca="1" si="100"/>
        <v>121530635.88722196</v>
      </c>
      <c r="DG205" s="146">
        <f t="shared" ca="1" si="100"/>
        <v>122520771.94775245</v>
      </c>
      <c r="DH205" s="146">
        <f t="shared" ca="1" si="100"/>
        <v>123512176.3770325</v>
      </c>
      <c r="DI205" s="146">
        <f t="shared" ca="1" si="100"/>
        <v>124504849.17506212</v>
      </c>
      <c r="DJ205" s="146">
        <f t="shared" ca="1" si="100"/>
        <v>125498790.34184131</v>
      </c>
      <c r="DK205" s="146">
        <f t="shared" ca="1" si="100"/>
        <v>126493999.87737007</v>
      </c>
      <c r="DL205" s="146">
        <f t="shared" ca="1" si="100"/>
        <v>127256121.66919738</v>
      </c>
      <c r="DM205" s="146">
        <f t="shared" ca="1" si="100"/>
        <v>128253481.52225596</v>
      </c>
      <c r="DN205" s="146">
        <f t="shared" ca="1" si="100"/>
        <v>129252109.74406411</v>
      </c>
      <c r="DO205" s="146">
        <f t="shared" ca="1" si="100"/>
        <v>130252006.33462183</v>
      </c>
      <c r="DP205" s="146">
        <f t="shared" ca="1" si="100"/>
        <v>131253171.29392911</v>
      </c>
    </row>
    <row r="206" spans="1:128" ht="13.5" thickTop="1">
      <c r="C206" s="119"/>
      <c r="D206" s="119"/>
      <c r="E206" s="119"/>
      <c r="F206" s="119"/>
      <c r="G206" s="119"/>
      <c r="H206" s="119"/>
      <c r="I206" s="119"/>
      <c r="J206" s="119"/>
      <c r="K206" s="119"/>
      <c r="L206" s="119"/>
      <c r="M206" s="119"/>
      <c r="N206" s="119"/>
      <c r="O206" s="119"/>
      <c r="P206" s="119"/>
      <c r="Q206" s="119"/>
      <c r="R206" s="119"/>
      <c r="S206" s="119"/>
      <c r="T206" s="119"/>
      <c r="U206" s="119"/>
      <c r="V206" s="119"/>
      <c r="W206" s="119"/>
      <c r="X206" s="119"/>
      <c r="Y206" s="119"/>
      <c r="Z206" s="119"/>
      <c r="AA206" s="119"/>
      <c r="AB206" s="119"/>
      <c r="AC206" s="469">
        <f ca="1">+IF(AC193&lt;0,AC193," ")</f>
        <v>-5289496.5862047076</v>
      </c>
      <c r="AD206" s="469">
        <f t="shared" ref="AD206:CO206" ca="1" si="101">+IF(AD193&lt;0,AD193," ")</f>
        <v>-10328365.849290494</v>
      </c>
      <c r="AE206" s="469">
        <f t="shared" ca="1" si="101"/>
        <v>-15102290.304879146</v>
      </c>
      <c r="AF206" s="469">
        <f t="shared" ca="1" si="101"/>
        <v>-19603278.345254041</v>
      </c>
      <c r="AG206" s="469">
        <f t="shared" ca="1" si="101"/>
        <v>-23256809.204108432</v>
      </c>
      <c r="AH206" s="469">
        <f t="shared" ca="1" si="101"/>
        <v>-26592145.334493801</v>
      </c>
      <c r="AI206" s="469">
        <f t="shared" ca="1" si="101"/>
        <v>-31447404.44251563</v>
      </c>
      <c r="AJ206" s="469">
        <f t="shared" ca="1" si="101"/>
        <v>-36010222.892599493</v>
      </c>
      <c r="AK206" s="469">
        <f t="shared" ca="1" si="101"/>
        <v>-40271383.599134564</v>
      </c>
      <c r="AL206" s="469">
        <f t="shared" ca="1" si="101"/>
        <v>-44219974.910976388</v>
      </c>
      <c r="AM206" s="469">
        <f t="shared" ca="1" si="101"/>
        <v>-47846211.150773384</v>
      </c>
      <c r="AN206" s="469">
        <f t="shared" ca="1" si="101"/>
        <v>-51137470.864495203</v>
      </c>
      <c r="AO206" s="469">
        <f t="shared" ca="1" si="101"/>
        <v>-57611056.377517886</v>
      </c>
      <c r="AP206" s="469">
        <f t="shared" ca="1" si="101"/>
        <v>-63782796.681295052</v>
      </c>
      <c r="AQ206" s="469">
        <f t="shared" ca="1" si="101"/>
        <v>-69640282.900472894</v>
      </c>
      <c r="AR206" s="469">
        <f t="shared" ca="1" si="101"/>
        <v>-75168923.03780289</v>
      </c>
      <c r="AS206" s="469">
        <f t="shared" ca="1" si="101"/>
        <v>-80350801.137764841</v>
      </c>
      <c r="AT206" s="469">
        <f t="shared" ca="1" si="101"/>
        <v>-85168337.317959338</v>
      </c>
      <c r="AU206" s="469">
        <f t="shared" ca="1" si="101"/>
        <v>-93641947.2387909</v>
      </c>
      <c r="AV206" s="469">
        <f t="shared" ca="1" si="101"/>
        <v>-101618484.84181908</v>
      </c>
      <c r="AW206" s="469">
        <f t="shared" ca="1" si="101"/>
        <v>-108916926.85776147</v>
      </c>
      <c r="AX206" s="469">
        <f t="shared" ca="1" si="101"/>
        <v>-115641955.68798904</v>
      </c>
      <c r="AY206" s="469">
        <f t="shared" ca="1" si="101"/>
        <v>-121755730.63563706</v>
      </c>
      <c r="AZ206" s="469">
        <f t="shared" ca="1" si="101"/>
        <v>-127215005.19000299</v>
      </c>
      <c r="BA206" s="469">
        <f t="shared" ca="1" si="101"/>
        <v>-127763890.89078461</v>
      </c>
      <c r="BB206" s="469">
        <f t="shared" ca="1" si="101"/>
        <v>-127550159.92152779</v>
      </c>
      <c r="BC206" s="469">
        <f t="shared" ca="1" si="101"/>
        <v>-126505011.0152058</v>
      </c>
      <c r="BD206" s="469">
        <f t="shared" ca="1" si="101"/>
        <v>-124545882.6513865</v>
      </c>
      <c r="BE206" s="469">
        <f t="shared" ca="1" si="101"/>
        <v>-121571866.30509733</v>
      </c>
      <c r="BF206" s="469">
        <f t="shared" ca="1" si="101"/>
        <v>-117456826.32012254</v>
      </c>
      <c r="BG206" s="469">
        <f t="shared" ca="1" si="101"/>
        <v>-105500332.54821974</v>
      </c>
      <c r="BH206" s="469">
        <f t="shared" ca="1" si="101"/>
        <v>-92276679.4814156</v>
      </c>
      <c r="BI206" s="469">
        <f t="shared" ca="1" si="101"/>
        <v>-77534562.929402664</v>
      </c>
      <c r="BJ206" s="469">
        <f t="shared" ca="1" si="101"/>
        <v>-60895575.92353376</v>
      </c>
      <c r="BK206" s="469">
        <f t="shared" ca="1" si="101"/>
        <v>-41729040.182730243</v>
      </c>
      <c r="BL206" s="469">
        <f t="shared" ca="1" si="101"/>
        <v>-18773599.144834816</v>
      </c>
      <c r="BM206" s="469" t="str">
        <f t="shared" ca="1" si="101"/>
        <v xml:space="preserve"> </v>
      </c>
      <c r="BN206" s="469" t="str">
        <f t="shared" ca="1" si="101"/>
        <v xml:space="preserve"> </v>
      </c>
      <c r="BO206" s="469" t="str">
        <f t="shared" ca="1" si="101"/>
        <v xml:space="preserve"> </v>
      </c>
      <c r="BP206" s="469" t="str">
        <f t="shared" ca="1" si="101"/>
        <v xml:space="preserve"> </v>
      </c>
      <c r="BQ206" s="469" t="str">
        <f t="shared" ca="1" si="101"/>
        <v xml:space="preserve"> </v>
      </c>
      <c r="BR206" s="469" t="str">
        <f t="shared" ca="1" si="101"/>
        <v xml:space="preserve"> </v>
      </c>
      <c r="BS206" s="469" t="str">
        <f t="shared" ca="1" si="101"/>
        <v xml:space="preserve"> </v>
      </c>
      <c r="BT206" s="469" t="str">
        <f t="shared" ca="1" si="101"/>
        <v xml:space="preserve"> </v>
      </c>
      <c r="BU206" s="469" t="str">
        <f t="shared" ca="1" si="101"/>
        <v xml:space="preserve"> </v>
      </c>
      <c r="BV206" s="469" t="str">
        <f t="shared" ca="1" si="101"/>
        <v xml:space="preserve"> </v>
      </c>
      <c r="BW206" s="469" t="str">
        <f t="shared" ca="1" si="101"/>
        <v xml:space="preserve"> </v>
      </c>
      <c r="BX206" s="469" t="str">
        <f t="shared" ca="1" si="101"/>
        <v xml:space="preserve"> </v>
      </c>
      <c r="BY206" s="469" t="str">
        <f t="shared" ca="1" si="101"/>
        <v xml:space="preserve"> </v>
      </c>
      <c r="BZ206" s="469" t="str">
        <f t="shared" ca="1" si="101"/>
        <v xml:space="preserve"> </v>
      </c>
      <c r="CA206" s="469" t="str">
        <f t="shared" ca="1" si="101"/>
        <v xml:space="preserve"> </v>
      </c>
      <c r="CB206" s="469" t="str">
        <f t="shared" ca="1" si="101"/>
        <v xml:space="preserve"> </v>
      </c>
      <c r="CC206" s="469" t="str">
        <f t="shared" ca="1" si="101"/>
        <v xml:space="preserve"> </v>
      </c>
      <c r="CD206" s="469" t="str">
        <f t="shared" ca="1" si="101"/>
        <v xml:space="preserve"> </v>
      </c>
      <c r="CE206" s="469" t="str">
        <f t="shared" ca="1" si="101"/>
        <v xml:space="preserve"> </v>
      </c>
      <c r="CF206" s="469" t="str">
        <f t="shared" ca="1" si="101"/>
        <v xml:space="preserve"> </v>
      </c>
      <c r="CG206" s="469" t="str">
        <f t="shared" ca="1" si="101"/>
        <v xml:space="preserve"> </v>
      </c>
      <c r="CH206" s="469" t="str">
        <f t="shared" ca="1" si="101"/>
        <v xml:space="preserve"> </v>
      </c>
      <c r="CI206" s="469" t="str">
        <f t="shared" ca="1" si="101"/>
        <v xml:space="preserve"> </v>
      </c>
      <c r="CJ206" s="469" t="str">
        <f t="shared" ca="1" si="101"/>
        <v xml:space="preserve"> </v>
      </c>
      <c r="CK206" s="469" t="str">
        <f t="shared" ca="1" si="101"/>
        <v xml:space="preserve"> </v>
      </c>
      <c r="CL206" s="469" t="str">
        <f t="shared" ca="1" si="101"/>
        <v xml:space="preserve"> </v>
      </c>
      <c r="CM206" s="469" t="str">
        <f t="shared" ca="1" si="101"/>
        <v xml:space="preserve"> </v>
      </c>
      <c r="CN206" s="469" t="str">
        <f t="shared" ca="1" si="101"/>
        <v xml:space="preserve"> </v>
      </c>
      <c r="CO206" s="469" t="str">
        <f t="shared" ca="1" si="101"/>
        <v xml:space="preserve"> </v>
      </c>
      <c r="CP206" s="469" t="str">
        <f t="shared" ref="CP206:DP206" ca="1" si="102">+IF(CP193&lt;0,CP193," ")</f>
        <v xml:space="preserve"> </v>
      </c>
      <c r="CQ206" s="469" t="str">
        <f t="shared" ca="1" si="102"/>
        <v xml:space="preserve"> </v>
      </c>
      <c r="CR206" s="469" t="str">
        <f t="shared" ca="1" si="102"/>
        <v xml:space="preserve"> </v>
      </c>
      <c r="CS206" s="469" t="str">
        <f t="shared" ca="1" si="102"/>
        <v xml:space="preserve"> </v>
      </c>
      <c r="CT206" s="469" t="str">
        <f t="shared" ca="1" si="102"/>
        <v xml:space="preserve"> </v>
      </c>
      <c r="CU206" s="469" t="str">
        <f t="shared" ca="1" si="102"/>
        <v xml:space="preserve"> </v>
      </c>
      <c r="CV206" s="469" t="str">
        <f t="shared" ca="1" si="102"/>
        <v xml:space="preserve"> </v>
      </c>
      <c r="CW206" s="469" t="str">
        <f t="shared" ca="1" si="102"/>
        <v xml:space="preserve"> </v>
      </c>
      <c r="CX206" s="469" t="str">
        <f t="shared" ca="1" si="102"/>
        <v xml:space="preserve"> </v>
      </c>
      <c r="CY206" s="469" t="str">
        <f t="shared" ca="1" si="102"/>
        <v xml:space="preserve"> </v>
      </c>
      <c r="CZ206" s="469" t="str">
        <f t="shared" ca="1" si="102"/>
        <v xml:space="preserve"> </v>
      </c>
      <c r="DA206" s="469" t="str">
        <f t="shared" ca="1" si="102"/>
        <v xml:space="preserve"> </v>
      </c>
      <c r="DB206" s="469" t="str">
        <f t="shared" ca="1" si="102"/>
        <v xml:space="preserve"> </v>
      </c>
      <c r="DC206" s="469" t="str">
        <f t="shared" ca="1" si="102"/>
        <v xml:space="preserve"> </v>
      </c>
      <c r="DD206" s="469" t="str">
        <f t="shared" ca="1" si="102"/>
        <v xml:space="preserve"> </v>
      </c>
      <c r="DE206" s="469" t="str">
        <f t="shared" ca="1" si="102"/>
        <v xml:space="preserve"> </v>
      </c>
      <c r="DF206" s="469" t="str">
        <f t="shared" ca="1" si="102"/>
        <v xml:space="preserve"> </v>
      </c>
      <c r="DG206" s="469" t="str">
        <f t="shared" ca="1" si="102"/>
        <v xml:space="preserve"> </v>
      </c>
      <c r="DH206" s="469" t="str">
        <f t="shared" ca="1" si="102"/>
        <v xml:space="preserve"> </v>
      </c>
      <c r="DI206" s="469" t="str">
        <f t="shared" ca="1" si="102"/>
        <v xml:space="preserve"> </v>
      </c>
      <c r="DJ206" s="469" t="str">
        <f t="shared" ca="1" si="102"/>
        <v xml:space="preserve"> </v>
      </c>
      <c r="DK206" s="469" t="str">
        <f t="shared" ca="1" si="102"/>
        <v xml:space="preserve"> </v>
      </c>
      <c r="DL206" s="469" t="str">
        <f t="shared" ca="1" si="102"/>
        <v xml:space="preserve"> </v>
      </c>
      <c r="DM206" s="469" t="str">
        <f t="shared" ca="1" si="102"/>
        <v xml:space="preserve"> </v>
      </c>
      <c r="DN206" s="469" t="str">
        <f t="shared" ca="1" si="102"/>
        <v xml:space="preserve"> </v>
      </c>
      <c r="DO206" s="469" t="str">
        <f t="shared" ca="1" si="102"/>
        <v xml:space="preserve"> </v>
      </c>
      <c r="DP206" s="469" t="str">
        <f t="shared" ca="1" si="102"/>
        <v xml:space="preserve"> </v>
      </c>
    </row>
    <row r="207" spans="1:128"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  <c r="AB207" s="16"/>
      <c r="AC207" s="124">
        <f ca="1">+IF(AC205&lt;0,AC205," ")</f>
        <v>-5331675.7747813109</v>
      </c>
      <c r="AD207" s="469">
        <f t="shared" ref="AD207:CO207" ca="1" si="103">+IF(AD205&lt;0,AD205," ")</f>
        <v>-10452904.877550434</v>
      </c>
      <c r="AE207" s="469">
        <f t="shared" ca="1" si="103"/>
        <v>-15347257.116828265</v>
      </c>
      <c r="AF207" s="469">
        <f t="shared" ca="1" si="103"/>
        <v>-20004564.451595102</v>
      </c>
      <c r="AG207" s="469">
        <f t="shared" ca="1" si="103"/>
        <v>-23843548.372971278</v>
      </c>
      <c r="AH207" s="469">
        <f t="shared" ca="1" si="103"/>
        <v>-27390934.004559722</v>
      </c>
      <c r="AI207" s="469">
        <f t="shared" ca="1" si="103"/>
        <v>-32496959.131730702</v>
      </c>
      <c r="AJ207" s="469">
        <f t="shared" ca="1" si="103"/>
        <v>-37346928.156036273</v>
      </c>
      <c r="AK207" s="469">
        <f t="shared" ca="1" si="103"/>
        <v>-41929218.53065709</v>
      </c>
      <c r="AL207" s="469">
        <f t="shared" ca="1" si="103"/>
        <v>-46230426.132201642</v>
      </c>
      <c r="AM207" s="469">
        <f t="shared" ca="1" si="103"/>
        <v>-50238194.778705887</v>
      </c>
      <c r="AN207" s="469">
        <f t="shared" ca="1" si="103"/>
        <v>-53937231.866280168</v>
      </c>
      <c r="AO207" s="469">
        <f t="shared" ca="1" si="103"/>
        <v>-60870216.033114672</v>
      </c>
      <c r="AP207" s="469">
        <f t="shared" ca="1" si="103"/>
        <v>-67550569.3145767</v>
      </c>
      <c r="AQ207" s="469">
        <f t="shared" ca="1" si="103"/>
        <v>-73963376.929111496</v>
      </c>
      <c r="AR207" s="469">
        <f t="shared" ca="1" si="103"/>
        <v>-82364980.569137812</v>
      </c>
      <c r="AS207" s="469">
        <f t="shared" ca="1" si="103"/>
        <v>-88205573.470679715</v>
      </c>
      <c r="AT207" s="469">
        <f t="shared" ca="1" si="103"/>
        <v>-93720240.162476376</v>
      </c>
      <c r="AU207" s="469">
        <f t="shared" ca="1" si="103"/>
        <v>-102958550.35035856</v>
      </c>
      <c r="AV207" s="469">
        <f t="shared" ca="1" si="103"/>
        <v>-111763394.25142035</v>
      </c>
      <c r="AW207" s="469">
        <f t="shared" ca="1" si="103"/>
        <v>-119948341.36694369</v>
      </c>
      <c r="AX207" s="469">
        <f t="shared" ca="1" si="103"/>
        <v>-127613501.62103285</v>
      </c>
      <c r="AY207" s="469">
        <f t="shared" ca="1" si="103"/>
        <v>-134716160.09252572</v>
      </c>
      <c r="AZ207" s="469">
        <f t="shared" ca="1" si="103"/>
        <v>-141207851.19267297</v>
      </c>
      <c r="BA207" s="469">
        <f t="shared" ca="1" si="103"/>
        <v>-142793530.33089334</v>
      </c>
      <c r="BB207" s="469">
        <f t="shared" ca="1" si="103"/>
        <v>-143614888.47831243</v>
      </c>
      <c r="BC207" s="469">
        <f t="shared" ca="1" si="103"/>
        <v>-143596494.52451822</v>
      </c>
      <c r="BD207" s="469">
        <f t="shared" ca="1" si="103"/>
        <v>-142648498.74853536</v>
      </c>
      <c r="BE207" s="469">
        <f t="shared" ca="1" si="103"/>
        <v>-140661899.76609945</v>
      </c>
      <c r="BF207" s="469">
        <f t="shared" ca="1" si="103"/>
        <v>-137501463.23826718</v>
      </c>
      <c r="BG207" s="469">
        <f t="shared" ca="1" si="103"/>
        <v>-126404230.16313244</v>
      </c>
      <c r="BH207" s="469">
        <f t="shared" ca="1" si="103"/>
        <v>-113934390.52655856</v>
      </c>
      <c r="BI207" s="469">
        <f t="shared" ca="1" si="103"/>
        <v>-99828531.697170869</v>
      </c>
      <c r="BJ207" s="469">
        <f t="shared" ca="1" si="103"/>
        <v>-83693120.794947699</v>
      </c>
      <c r="BK207" s="469">
        <f t="shared" ca="1" si="103"/>
        <v>-64877324.51025714</v>
      </c>
      <c r="BL207" s="469">
        <f t="shared" ca="1" si="103"/>
        <v>-42089573.018031076</v>
      </c>
      <c r="BM207" s="469" t="str">
        <f t="shared" ca="1" si="103"/>
        <v xml:space="preserve"> </v>
      </c>
      <c r="BN207" s="469" t="str">
        <f t="shared" ca="1" si="103"/>
        <v xml:space="preserve"> </v>
      </c>
      <c r="BO207" s="469" t="str">
        <f t="shared" ca="1" si="103"/>
        <v xml:space="preserve"> </v>
      </c>
      <c r="BP207" s="469" t="str">
        <f t="shared" ca="1" si="103"/>
        <v xml:space="preserve"> </v>
      </c>
      <c r="BQ207" s="469" t="str">
        <f t="shared" ca="1" si="103"/>
        <v xml:space="preserve"> </v>
      </c>
      <c r="BR207" s="469" t="str">
        <f t="shared" ca="1" si="103"/>
        <v xml:space="preserve"> </v>
      </c>
      <c r="BS207" s="469" t="str">
        <f t="shared" ca="1" si="103"/>
        <v xml:space="preserve"> </v>
      </c>
      <c r="BT207" s="469" t="str">
        <f t="shared" ca="1" si="103"/>
        <v xml:space="preserve"> </v>
      </c>
      <c r="BU207" s="469" t="str">
        <f t="shared" ca="1" si="103"/>
        <v xml:space="preserve"> </v>
      </c>
      <c r="BV207" s="469" t="str">
        <f t="shared" ca="1" si="103"/>
        <v xml:space="preserve"> </v>
      </c>
      <c r="BW207" s="469" t="str">
        <f t="shared" ca="1" si="103"/>
        <v xml:space="preserve"> </v>
      </c>
      <c r="BX207" s="469" t="str">
        <f t="shared" ca="1" si="103"/>
        <v xml:space="preserve"> </v>
      </c>
      <c r="BY207" s="469" t="str">
        <f t="shared" ca="1" si="103"/>
        <v xml:space="preserve"> </v>
      </c>
      <c r="BZ207" s="469" t="str">
        <f t="shared" ca="1" si="103"/>
        <v xml:space="preserve"> </v>
      </c>
      <c r="CA207" s="469" t="str">
        <f t="shared" ca="1" si="103"/>
        <v xml:space="preserve"> </v>
      </c>
      <c r="CB207" s="469" t="str">
        <f t="shared" ca="1" si="103"/>
        <v xml:space="preserve"> </v>
      </c>
      <c r="CC207" s="469" t="str">
        <f t="shared" ca="1" si="103"/>
        <v xml:space="preserve"> </v>
      </c>
      <c r="CD207" s="469" t="str">
        <f t="shared" ca="1" si="103"/>
        <v xml:space="preserve"> </v>
      </c>
      <c r="CE207" s="469" t="str">
        <f t="shared" ca="1" si="103"/>
        <v xml:space="preserve"> </v>
      </c>
      <c r="CF207" s="469" t="str">
        <f t="shared" ca="1" si="103"/>
        <v xml:space="preserve"> </v>
      </c>
      <c r="CG207" s="469" t="str">
        <f t="shared" ca="1" si="103"/>
        <v xml:space="preserve"> </v>
      </c>
      <c r="CH207" s="469" t="str">
        <f t="shared" ca="1" si="103"/>
        <v xml:space="preserve"> </v>
      </c>
      <c r="CI207" s="469" t="str">
        <f t="shared" ca="1" si="103"/>
        <v xml:space="preserve"> </v>
      </c>
      <c r="CJ207" s="469" t="str">
        <f t="shared" ca="1" si="103"/>
        <v xml:space="preserve"> </v>
      </c>
      <c r="CK207" s="469" t="str">
        <f t="shared" ca="1" si="103"/>
        <v xml:space="preserve"> </v>
      </c>
      <c r="CL207" s="469" t="str">
        <f t="shared" ca="1" si="103"/>
        <v xml:space="preserve"> </v>
      </c>
      <c r="CM207" s="469" t="str">
        <f t="shared" ca="1" si="103"/>
        <v xml:space="preserve"> </v>
      </c>
      <c r="CN207" s="469" t="str">
        <f t="shared" ca="1" si="103"/>
        <v xml:space="preserve"> </v>
      </c>
      <c r="CO207" s="469" t="str">
        <f t="shared" ca="1" si="103"/>
        <v xml:space="preserve"> </v>
      </c>
      <c r="CP207" s="469" t="str">
        <f t="shared" ref="CP207:DP207" ca="1" si="104">+IF(CP205&lt;0,CP205," ")</f>
        <v xml:space="preserve"> </v>
      </c>
      <c r="CQ207" s="469" t="str">
        <f t="shared" ca="1" si="104"/>
        <v xml:space="preserve"> </v>
      </c>
      <c r="CR207" s="469" t="str">
        <f t="shared" ca="1" si="104"/>
        <v xml:space="preserve"> </v>
      </c>
      <c r="CS207" s="469" t="str">
        <f t="shared" ca="1" si="104"/>
        <v xml:space="preserve"> </v>
      </c>
      <c r="CT207" s="469" t="str">
        <f t="shared" ca="1" si="104"/>
        <v xml:space="preserve"> </v>
      </c>
      <c r="CU207" s="469" t="str">
        <f t="shared" ca="1" si="104"/>
        <v xml:space="preserve"> </v>
      </c>
      <c r="CV207" s="469" t="str">
        <f t="shared" ca="1" si="104"/>
        <v xml:space="preserve"> </v>
      </c>
      <c r="CW207" s="469" t="str">
        <f t="shared" ca="1" si="104"/>
        <v xml:space="preserve"> </v>
      </c>
      <c r="CX207" s="469" t="str">
        <f t="shared" ca="1" si="104"/>
        <v xml:space="preserve"> </v>
      </c>
      <c r="CY207" s="469" t="str">
        <f t="shared" ca="1" si="104"/>
        <v xml:space="preserve"> </v>
      </c>
      <c r="CZ207" s="469" t="str">
        <f t="shared" ca="1" si="104"/>
        <v xml:space="preserve"> </v>
      </c>
      <c r="DA207" s="469" t="str">
        <f t="shared" ca="1" si="104"/>
        <v xml:space="preserve"> </v>
      </c>
      <c r="DB207" s="469" t="str">
        <f t="shared" ca="1" si="104"/>
        <v xml:space="preserve"> </v>
      </c>
      <c r="DC207" s="469" t="str">
        <f t="shared" ca="1" si="104"/>
        <v xml:space="preserve"> </v>
      </c>
      <c r="DD207" s="469" t="str">
        <f t="shared" ca="1" si="104"/>
        <v xml:space="preserve"> </v>
      </c>
      <c r="DE207" s="469" t="str">
        <f t="shared" ca="1" si="104"/>
        <v xml:space="preserve"> </v>
      </c>
      <c r="DF207" s="469" t="str">
        <f t="shared" ca="1" si="104"/>
        <v xml:space="preserve"> </v>
      </c>
      <c r="DG207" s="469" t="str">
        <f t="shared" ca="1" si="104"/>
        <v xml:space="preserve"> </v>
      </c>
      <c r="DH207" s="469" t="str">
        <f t="shared" ca="1" si="104"/>
        <v xml:space="preserve"> </v>
      </c>
      <c r="DI207" s="469" t="str">
        <f t="shared" ca="1" si="104"/>
        <v xml:space="preserve"> </v>
      </c>
      <c r="DJ207" s="469" t="str">
        <f t="shared" ca="1" si="104"/>
        <v xml:space="preserve"> </v>
      </c>
      <c r="DK207" s="469" t="str">
        <f t="shared" ca="1" si="104"/>
        <v xml:space="preserve"> </v>
      </c>
      <c r="DL207" s="469" t="str">
        <f t="shared" ca="1" si="104"/>
        <v xml:space="preserve"> </v>
      </c>
      <c r="DM207" s="469" t="str">
        <f t="shared" ca="1" si="104"/>
        <v xml:space="preserve"> </v>
      </c>
      <c r="DN207" s="469" t="str">
        <f t="shared" ca="1" si="104"/>
        <v xml:space="preserve"> </v>
      </c>
      <c r="DO207" s="469" t="str">
        <f t="shared" ca="1" si="104"/>
        <v xml:space="preserve"> </v>
      </c>
      <c r="DP207" s="469" t="str">
        <f t="shared" ca="1" si="104"/>
        <v xml:space="preserve"> </v>
      </c>
    </row>
    <row r="208" spans="1:128"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  <c r="AB208" s="16"/>
      <c r="AC208" s="469" t="str">
        <f ca="1">+IF(AC193&gt;=0,AC193," ")</f>
        <v xml:space="preserve"> </v>
      </c>
      <c r="AD208" s="469" t="str">
        <f t="shared" ref="AD208:CO208" ca="1" si="105">+IF(AD193&gt;=0,AD193," ")</f>
        <v xml:space="preserve"> </v>
      </c>
      <c r="AE208" s="469" t="str">
        <f t="shared" ca="1" si="105"/>
        <v xml:space="preserve"> </v>
      </c>
      <c r="AF208" s="469" t="str">
        <f t="shared" ca="1" si="105"/>
        <v xml:space="preserve"> </v>
      </c>
      <c r="AG208" s="469" t="str">
        <f t="shared" ca="1" si="105"/>
        <v xml:space="preserve"> </v>
      </c>
      <c r="AH208" s="469" t="str">
        <f t="shared" ca="1" si="105"/>
        <v xml:space="preserve"> </v>
      </c>
      <c r="AI208" s="469" t="str">
        <f t="shared" ca="1" si="105"/>
        <v xml:space="preserve"> </v>
      </c>
      <c r="AJ208" s="469" t="str">
        <f t="shared" ca="1" si="105"/>
        <v xml:space="preserve"> </v>
      </c>
      <c r="AK208" s="469" t="str">
        <f t="shared" ca="1" si="105"/>
        <v xml:space="preserve"> </v>
      </c>
      <c r="AL208" s="469" t="str">
        <f t="shared" ca="1" si="105"/>
        <v xml:space="preserve"> </v>
      </c>
      <c r="AM208" s="469" t="str">
        <f t="shared" ca="1" si="105"/>
        <v xml:space="preserve"> </v>
      </c>
      <c r="AN208" s="469" t="str">
        <f t="shared" ca="1" si="105"/>
        <v xml:space="preserve"> </v>
      </c>
      <c r="AO208" s="469" t="str">
        <f t="shared" ca="1" si="105"/>
        <v xml:space="preserve"> </v>
      </c>
      <c r="AP208" s="469" t="str">
        <f t="shared" ca="1" si="105"/>
        <v xml:space="preserve"> </v>
      </c>
      <c r="AQ208" s="469" t="str">
        <f t="shared" ca="1" si="105"/>
        <v xml:space="preserve"> </v>
      </c>
      <c r="AR208" s="469" t="str">
        <f t="shared" ca="1" si="105"/>
        <v xml:space="preserve"> </v>
      </c>
      <c r="AS208" s="469" t="str">
        <f t="shared" ca="1" si="105"/>
        <v xml:space="preserve"> </v>
      </c>
      <c r="AT208" s="469" t="str">
        <f t="shared" ca="1" si="105"/>
        <v xml:space="preserve"> </v>
      </c>
      <c r="AU208" s="469" t="str">
        <f t="shared" ca="1" si="105"/>
        <v xml:space="preserve"> </v>
      </c>
      <c r="AV208" s="469" t="str">
        <f t="shared" ca="1" si="105"/>
        <v xml:space="preserve"> </v>
      </c>
      <c r="AW208" s="469" t="str">
        <f t="shared" ca="1" si="105"/>
        <v xml:space="preserve"> </v>
      </c>
      <c r="AX208" s="469" t="str">
        <f t="shared" ca="1" si="105"/>
        <v xml:space="preserve"> </v>
      </c>
      <c r="AY208" s="469" t="str">
        <f t="shared" ca="1" si="105"/>
        <v xml:space="preserve"> </v>
      </c>
      <c r="AZ208" s="469" t="str">
        <f t="shared" ca="1" si="105"/>
        <v xml:space="preserve"> </v>
      </c>
      <c r="BA208" s="469" t="str">
        <f t="shared" ca="1" si="105"/>
        <v xml:space="preserve"> </v>
      </c>
      <c r="BB208" s="469" t="str">
        <f t="shared" ca="1" si="105"/>
        <v xml:space="preserve"> </v>
      </c>
      <c r="BC208" s="469" t="str">
        <f t="shared" ca="1" si="105"/>
        <v xml:space="preserve"> </v>
      </c>
      <c r="BD208" s="469" t="str">
        <f t="shared" ca="1" si="105"/>
        <v xml:space="preserve"> </v>
      </c>
      <c r="BE208" s="469" t="str">
        <f t="shared" ca="1" si="105"/>
        <v xml:space="preserve"> </v>
      </c>
      <c r="BF208" s="469" t="str">
        <f t="shared" ca="1" si="105"/>
        <v xml:space="preserve"> </v>
      </c>
      <c r="BG208" s="469" t="str">
        <f t="shared" ca="1" si="105"/>
        <v xml:space="preserve"> </v>
      </c>
      <c r="BH208" s="469" t="str">
        <f t="shared" ca="1" si="105"/>
        <v xml:space="preserve"> </v>
      </c>
      <c r="BI208" s="469" t="str">
        <f t="shared" ca="1" si="105"/>
        <v xml:space="preserve"> </v>
      </c>
      <c r="BJ208" s="469" t="str">
        <f t="shared" ca="1" si="105"/>
        <v xml:space="preserve"> </v>
      </c>
      <c r="BK208" s="469" t="str">
        <f t="shared" ca="1" si="105"/>
        <v xml:space="preserve"> </v>
      </c>
      <c r="BL208" s="469" t="str">
        <f t="shared" ca="1" si="105"/>
        <v xml:space="preserve"> </v>
      </c>
      <c r="BM208" s="469">
        <f t="shared" ca="1" si="105"/>
        <v>84508189.97302413</v>
      </c>
      <c r="BN208" s="469">
        <f t="shared" ca="1" si="105"/>
        <v>102658009.71228622</v>
      </c>
      <c r="BO208" s="469">
        <f t="shared" ca="1" si="105"/>
        <v>103425982.04770507</v>
      </c>
      <c r="BP208" s="469">
        <f t="shared" ca="1" si="105"/>
        <v>104193954.38312392</v>
      </c>
      <c r="BQ208" s="469">
        <f t="shared" ca="1" si="105"/>
        <v>104961926.71854277</v>
      </c>
      <c r="BR208" s="469">
        <f t="shared" ca="1" si="105"/>
        <v>105729899.05396162</v>
      </c>
      <c r="BS208" s="469">
        <f t="shared" ca="1" si="105"/>
        <v>106497871.38938047</v>
      </c>
      <c r="BT208" s="469">
        <f t="shared" ca="1" si="105"/>
        <v>107265843.72479932</v>
      </c>
      <c r="BU208" s="469">
        <f t="shared" ca="1" si="105"/>
        <v>108033816.06021817</v>
      </c>
      <c r="BV208" s="469">
        <f t="shared" ca="1" si="105"/>
        <v>108801788.39563702</v>
      </c>
      <c r="BW208" s="469">
        <f t="shared" ca="1" si="105"/>
        <v>109569760.73105587</v>
      </c>
      <c r="BX208" s="469">
        <f t="shared" ca="1" si="105"/>
        <v>110337733.06647472</v>
      </c>
      <c r="BY208" s="469">
        <f t="shared" ca="1" si="105"/>
        <v>111105705.40189357</v>
      </c>
      <c r="BZ208" s="469">
        <f t="shared" ca="1" si="105"/>
        <v>111873677.73731242</v>
      </c>
      <c r="CA208" s="469">
        <f t="shared" ca="1" si="105"/>
        <v>112641650.07273127</v>
      </c>
      <c r="CB208" s="469">
        <f t="shared" ca="1" si="105"/>
        <v>113409622.40815012</v>
      </c>
      <c r="CC208" s="469">
        <f t="shared" ca="1" si="105"/>
        <v>114177594.74356897</v>
      </c>
      <c r="CD208" s="469">
        <f t="shared" ca="1" si="105"/>
        <v>114945567.07898782</v>
      </c>
      <c r="CE208" s="469">
        <f t="shared" ca="1" si="105"/>
        <v>115713539.41440667</v>
      </c>
      <c r="CF208" s="469">
        <f t="shared" ca="1" si="105"/>
        <v>116481511.74982552</v>
      </c>
      <c r="CG208" s="469">
        <f t="shared" ca="1" si="105"/>
        <v>117249484.08524437</v>
      </c>
      <c r="CH208" s="469">
        <f t="shared" ca="1" si="105"/>
        <v>118017456.42066322</v>
      </c>
      <c r="CI208" s="469">
        <f t="shared" ca="1" si="105"/>
        <v>118785428.75608207</v>
      </c>
      <c r="CJ208" s="469">
        <f t="shared" ca="1" si="105"/>
        <v>119553401.09150092</v>
      </c>
      <c r="CK208" s="469">
        <f t="shared" ca="1" si="105"/>
        <v>120321373.42691977</v>
      </c>
      <c r="CL208" s="469">
        <f t="shared" ca="1" si="105"/>
        <v>121089345.76233862</v>
      </c>
      <c r="CM208" s="469">
        <f t="shared" ca="1" si="105"/>
        <v>121857318.09775747</v>
      </c>
      <c r="CN208" s="469">
        <f t="shared" ca="1" si="105"/>
        <v>122625290.43317632</v>
      </c>
      <c r="CO208" s="469">
        <f t="shared" ca="1" si="105"/>
        <v>123393262.76859517</v>
      </c>
      <c r="CP208" s="469">
        <f t="shared" ref="CP208:DP208" ca="1" si="106">+IF(CP193&gt;=0,CP193," ")</f>
        <v>124161235.10401402</v>
      </c>
      <c r="CQ208" s="469">
        <f t="shared" ca="1" si="106"/>
        <v>124929207.43943287</v>
      </c>
      <c r="CR208" s="469">
        <f t="shared" ca="1" si="106"/>
        <v>125697179.77485172</v>
      </c>
      <c r="CS208" s="469">
        <f t="shared" ca="1" si="106"/>
        <v>126465152.11027057</v>
      </c>
      <c r="CT208" s="469">
        <f t="shared" ca="1" si="106"/>
        <v>127233124.44568942</v>
      </c>
      <c r="CU208" s="469">
        <f t="shared" ca="1" si="106"/>
        <v>128001096.78110828</v>
      </c>
      <c r="CV208" s="469">
        <f t="shared" ca="1" si="106"/>
        <v>128769069.11652713</v>
      </c>
      <c r="CW208" s="469">
        <f t="shared" ca="1" si="106"/>
        <v>129537041.45194598</v>
      </c>
      <c r="CX208" s="469">
        <f t="shared" ca="1" si="106"/>
        <v>130305013.78736483</v>
      </c>
      <c r="CY208" s="469">
        <f t="shared" ca="1" si="106"/>
        <v>131072986.12278368</v>
      </c>
      <c r="CZ208" s="469">
        <f t="shared" ca="1" si="106"/>
        <v>131840958.45820253</v>
      </c>
      <c r="DA208" s="469">
        <f t="shared" ca="1" si="106"/>
        <v>132608930.79362138</v>
      </c>
      <c r="DB208" s="469">
        <f t="shared" ca="1" si="106"/>
        <v>133376903.12904023</v>
      </c>
      <c r="DC208" s="469">
        <f t="shared" ca="1" si="106"/>
        <v>134144875.46445908</v>
      </c>
      <c r="DD208" s="469">
        <f t="shared" ca="1" si="106"/>
        <v>134912847.79987794</v>
      </c>
      <c r="DE208" s="469">
        <f t="shared" ca="1" si="106"/>
        <v>135680820.13529679</v>
      </c>
      <c r="DF208" s="469">
        <f t="shared" ca="1" si="106"/>
        <v>136448792.47071564</v>
      </c>
      <c r="DG208" s="469">
        <f t="shared" ca="1" si="106"/>
        <v>137216764.80613449</v>
      </c>
      <c r="DH208" s="469">
        <f t="shared" ca="1" si="106"/>
        <v>137984737.14155334</v>
      </c>
      <c r="DI208" s="469">
        <f t="shared" ca="1" si="106"/>
        <v>138752709.47697219</v>
      </c>
      <c r="DJ208" s="469">
        <f t="shared" ca="1" si="106"/>
        <v>139520681.81239104</v>
      </c>
      <c r="DK208" s="469">
        <f t="shared" ca="1" si="106"/>
        <v>140288654.14780989</v>
      </c>
      <c r="DL208" s="469">
        <f t="shared" ca="1" si="106"/>
        <v>141056626.48322874</v>
      </c>
      <c r="DM208" s="469">
        <f t="shared" ca="1" si="106"/>
        <v>141824598.81864759</v>
      </c>
      <c r="DN208" s="469">
        <f t="shared" ca="1" si="106"/>
        <v>142592571.15406644</v>
      </c>
      <c r="DO208" s="469">
        <f t="shared" ca="1" si="106"/>
        <v>143360543.48948529</v>
      </c>
      <c r="DP208" s="469">
        <f t="shared" ca="1" si="106"/>
        <v>144128515.82490414</v>
      </c>
    </row>
    <row r="209" spans="2:120" ht="18.75" thickBot="1">
      <c r="B209" s="278"/>
      <c r="C209" s="278"/>
      <c r="D209" s="87"/>
      <c r="E209" s="87"/>
      <c r="F209" s="87"/>
      <c r="G209" s="87"/>
      <c r="H209" s="87"/>
      <c r="I209" s="87"/>
      <c r="J209" s="87"/>
      <c r="K209" s="87"/>
      <c r="L209" s="87"/>
      <c r="M209" s="87"/>
      <c r="N209" s="87"/>
      <c r="O209" s="87"/>
      <c r="P209" s="87"/>
      <c r="Q209" s="87"/>
      <c r="R209" s="87"/>
      <c r="S209" s="87"/>
      <c r="T209" s="87"/>
      <c r="U209" s="87"/>
      <c r="V209" s="87"/>
      <c r="W209" s="87"/>
      <c r="X209" s="87"/>
      <c r="Y209" s="87"/>
      <c r="Z209" s="87"/>
      <c r="AA209" s="87"/>
      <c r="AB209" s="87"/>
      <c r="AC209" s="469" t="str">
        <f ca="1">+IF(AC205&gt;=0,AC205," ")</f>
        <v xml:space="preserve"> </v>
      </c>
      <c r="AD209" s="469" t="str">
        <f t="shared" ref="AD209:CO209" ca="1" si="107">+IF(AD205&gt;=0,AD205," ")</f>
        <v xml:space="preserve"> </v>
      </c>
      <c r="AE209" s="469" t="str">
        <f t="shared" ca="1" si="107"/>
        <v xml:space="preserve"> </v>
      </c>
      <c r="AF209" s="469" t="str">
        <f t="shared" ca="1" si="107"/>
        <v xml:space="preserve"> </v>
      </c>
      <c r="AG209" s="469" t="str">
        <f t="shared" ca="1" si="107"/>
        <v xml:space="preserve"> </v>
      </c>
      <c r="AH209" s="469" t="str">
        <f t="shared" ca="1" si="107"/>
        <v xml:space="preserve"> </v>
      </c>
      <c r="AI209" s="469" t="str">
        <f t="shared" ca="1" si="107"/>
        <v xml:space="preserve"> </v>
      </c>
      <c r="AJ209" s="469" t="str">
        <f t="shared" ca="1" si="107"/>
        <v xml:space="preserve"> </v>
      </c>
      <c r="AK209" s="469" t="str">
        <f t="shared" ca="1" si="107"/>
        <v xml:space="preserve"> </v>
      </c>
      <c r="AL209" s="469" t="str">
        <f t="shared" ca="1" si="107"/>
        <v xml:space="preserve"> </v>
      </c>
      <c r="AM209" s="469" t="str">
        <f t="shared" ca="1" si="107"/>
        <v xml:space="preserve"> </v>
      </c>
      <c r="AN209" s="469" t="str">
        <f t="shared" ca="1" si="107"/>
        <v xml:space="preserve"> </v>
      </c>
      <c r="AO209" s="469" t="str">
        <f t="shared" ca="1" si="107"/>
        <v xml:space="preserve"> </v>
      </c>
      <c r="AP209" s="469" t="str">
        <f t="shared" ca="1" si="107"/>
        <v xml:space="preserve"> </v>
      </c>
      <c r="AQ209" s="469" t="str">
        <f t="shared" ca="1" si="107"/>
        <v xml:space="preserve"> </v>
      </c>
      <c r="AR209" s="469" t="str">
        <f t="shared" ca="1" si="107"/>
        <v xml:space="preserve"> </v>
      </c>
      <c r="AS209" s="469" t="str">
        <f t="shared" ca="1" si="107"/>
        <v xml:space="preserve"> </v>
      </c>
      <c r="AT209" s="469" t="str">
        <f t="shared" ca="1" si="107"/>
        <v xml:space="preserve"> </v>
      </c>
      <c r="AU209" s="469" t="str">
        <f t="shared" ca="1" si="107"/>
        <v xml:space="preserve"> </v>
      </c>
      <c r="AV209" s="469" t="str">
        <f t="shared" ca="1" si="107"/>
        <v xml:space="preserve"> </v>
      </c>
      <c r="AW209" s="469" t="str">
        <f t="shared" ca="1" si="107"/>
        <v xml:space="preserve"> </v>
      </c>
      <c r="AX209" s="469" t="str">
        <f t="shared" ca="1" si="107"/>
        <v xml:space="preserve"> </v>
      </c>
      <c r="AY209" s="469" t="str">
        <f t="shared" ca="1" si="107"/>
        <v xml:space="preserve"> </v>
      </c>
      <c r="AZ209" s="469" t="str">
        <f t="shared" ca="1" si="107"/>
        <v xml:space="preserve"> </v>
      </c>
      <c r="BA209" s="469" t="str">
        <f t="shared" ca="1" si="107"/>
        <v xml:space="preserve"> </v>
      </c>
      <c r="BB209" s="469" t="str">
        <f t="shared" ca="1" si="107"/>
        <v xml:space="preserve"> </v>
      </c>
      <c r="BC209" s="469" t="str">
        <f t="shared" ca="1" si="107"/>
        <v xml:space="preserve"> </v>
      </c>
      <c r="BD209" s="469" t="str">
        <f t="shared" ca="1" si="107"/>
        <v xml:space="preserve"> </v>
      </c>
      <c r="BE209" s="469" t="str">
        <f t="shared" ca="1" si="107"/>
        <v xml:space="preserve"> </v>
      </c>
      <c r="BF209" s="469" t="str">
        <f t="shared" ca="1" si="107"/>
        <v xml:space="preserve"> </v>
      </c>
      <c r="BG209" s="469" t="str">
        <f t="shared" ca="1" si="107"/>
        <v xml:space="preserve"> </v>
      </c>
      <c r="BH209" s="469" t="str">
        <f t="shared" ca="1" si="107"/>
        <v xml:space="preserve"> </v>
      </c>
      <c r="BI209" s="469" t="str">
        <f t="shared" ca="1" si="107"/>
        <v xml:space="preserve"> </v>
      </c>
      <c r="BJ209" s="469" t="str">
        <f t="shared" ca="1" si="107"/>
        <v xml:space="preserve"> </v>
      </c>
      <c r="BK209" s="469" t="str">
        <f t="shared" ca="1" si="107"/>
        <v xml:space="preserve"> </v>
      </c>
      <c r="BL209" s="469" t="str">
        <f t="shared" ca="1" si="107"/>
        <v xml:space="preserve"> </v>
      </c>
      <c r="BM209" s="469">
        <f t="shared" ca="1" si="107"/>
        <v>61328062.989463836</v>
      </c>
      <c r="BN209" s="469">
        <f t="shared" ca="1" si="107"/>
        <v>79643705.521276474</v>
      </c>
      <c r="BO209" s="469">
        <f t="shared" ca="1" si="107"/>
        <v>80578769.017995447</v>
      </c>
      <c r="BP209" s="469">
        <f t="shared" ca="1" si="107"/>
        <v>81515100.883463979</v>
      </c>
      <c r="BQ209" s="469">
        <f t="shared" ca="1" si="107"/>
        <v>82452701.117682084</v>
      </c>
      <c r="BR209" s="469">
        <f t="shared" ca="1" si="107"/>
        <v>83391569.720649764</v>
      </c>
      <c r="BS209" s="469">
        <f t="shared" ca="1" si="107"/>
        <v>84331706.692367017</v>
      </c>
      <c r="BT209" s="469">
        <f t="shared" ca="1" si="107"/>
        <v>85273112.03283383</v>
      </c>
      <c r="BU209" s="469">
        <f t="shared" ca="1" si="107"/>
        <v>86215785.742050216</v>
      </c>
      <c r="BV209" s="469">
        <f t="shared" ca="1" si="107"/>
        <v>87159727.820016176</v>
      </c>
      <c r="BW209" s="469">
        <f t="shared" ca="1" si="107"/>
        <v>88104938.266731709</v>
      </c>
      <c r="BX209" s="469">
        <f t="shared" ca="1" si="107"/>
        <v>89051417.082196802</v>
      </c>
      <c r="BY209" s="469">
        <f t="shared" ca="1" si="107"/>
        <v>89999164.266411468</v>
      </c>
      <c r="BZ209" s="469">
        <f t="shared" ca="1" si="107"/>
        <v>90948179.819375709</v>
      </c>
      <c r="CA209" s="469">
        <f t="shared" ca="1" si="107"/>
        <v>91898463.741089508</v>
      </c>
      <c r="CB209" s="469">
        <f t="shared" ca="1" si="107"/>
        <v>92818797.327533588</v>
      </c>
      <c r="CC209" s="469">
        <f t="shared" ca="1" si="107"/>
        <v>93771566.511534199</v>
      </c>
      <c r="CD209" s="469">
        <f t="shared" ca="1" si="107"/>
        <v>94725604.064284384</v>
      </c>
      <c r="CE209" s="469">
        <f t="shared" ca="1" si="107"/>
        <v>95680909.985784143</v>
      </c>
      <c r="CF209" s="469">
        <f t="shared" ca="1" si="107"/>
        <v>96637484.276033461</v>
      </c>
      <c r="CG209" s="469">
        <f t="shared" ca="1" si="107"/>
        <v>97595326.935032353</v>
      </c>
      <c r="CH209" s="469">
        <f t="shared" ca="1" si="107"/>
        <v>98554437.962780818</v>
      </c>
      <c r="CI209" s="469">
        <f t="shared" ca="1" si="107"/>
        <v>99514817.359278858</v>
      </c>
      <c r="CJ209" s="469">
        <f t="shared" ca="1" si="107"/>
        <v>100476465.12452646</v>
      </c>
      <c r="CK209" s="469">
        <f t="shared" ca="1" si="107"/>
        <v>101439381.25852363</v>
      </c>
      <c r="CL209" s="469">
        <f t="shared" ca="1" si="107"/>
        <v>102403565.76127037</v>
      </c>
      <c r="CM209" s="469">
        <f t="shared" ca="1" si="107"/>
        <v>103369018.63276669</v>
      </c>
      <c r="CN209" s="469">
        <f t="shared" ca="1" si="107"/>
        <v>104137273.12075682</v>
      </c>
      <c r="CO209" s="469">
        <f t="shared" ca="1" si="107"/>
        <v>105104935.48624445</v>
      </c>
      <c r="CP209" s="469">
        <f t="shared" ref="CP209:DP209" ca="1" si="108">+IF(CP205&gt;=0,CP205," ")</f>
        <v>106073866.22048166</v>
      </c>
      <c r="CQ209" s="469">
        <f t="shared" ca="1" si="108"/>
        <v>107044065.32346843</v>
      </c>
      <c r="CR209" s="469">
        <f t="shared" ca="1" si="108"/>
        <v>108015532.79520477</v>
      </c>
      <c r="CS209" s="469">
        <f t="shared" ca="1" si="108"/>
        <v>108988268.63569069</v>
      </c>
      <c r="CT209" s="469">
        <f t="shared" ca="1" si="108"/>
        <v>109962272.84492616</v>
      </c>
      <c r="CU209" s="469">
        <f t="shared" ca="1" si="108"/>
        <v>110937545.42291121</v>
      </c>
      <c r="CV209" s="469">
        <f t="shared" ca="1" si="108"/>
        <v>111914086.36964583</v>
      </c>
      <c r="CW209" s="469">
        <f t="shared" ca="1" si="108"/>
        <v>112891895.68513003</v>
      </c>
      <c r="CX209" s="469">
        <f t="shared" ca="1" si="108"/>
        <v>113870973.36936378</v>
      </c>
      <c r="CY209" s="469">
        <f t="shared" ca="1" si="108"/>
        <v>114851319.42234711</v>
      </c>
      <c r="CZ209" s="469">
        <f t="shared" ca="1" si="108"/>
        <v>115616455.26778005</v>
      </c>
      <c r="DA209" s="469">
        <f t="shared" ca="1" si="108"/>
        <v>116598981.11581311</v>
      </c>
      <c r="DB209" s="469">
        <f t="shared" ca="1" si="108"/>
        <v>117582775.33259574</v>
      </c>
      <c r="DC209" s="469">
        <f t="shared" ca="1" si="108"/>
        <v>118567837.91812794</v>
      </c>
      <c r="DD209" s="469">
        <f t="shared" ca="1" si="108"/>
        <v>119554168.87240972</v>
      </c>
      <c r="DE209" s="469">
        <f t="shared" ca="1" si="108"/>
        <v>120541768.19544105</v>
      </c>
      <c r="DF209" s="469">
        <f t="shared" ca="1" si="108"/>
        <v>121530635.88722196</v>
      </c>
      <c r="DG209" s="469">
        <f t="shared" ca="1" si="108"/>
        <v>122520771.94775245</v>
      </c>
      <c r="DH209" s="469">
        <f t="shared" ca="1" si="108"/>
        <v>123512176.3770325</v>
      </c>
      <c r="DI209" s="469">
        <f t="shared" ca="1" si="108"/>
        <v>124504849.17506212</v>
      </c>
      <c r="DJ209" s="469">
        <f t="shared" ca="1" si="108"/>
        <v>125498790.34184131</v>
      </c>
      <c r="DK209" s="469">
        <f t="shared" ca="1" si="108"/>
        <v>126493999.87737007</v>
      </c>
      <c r="DL209" s="469">
        <f t="shared" ca="1" si="108"/>
        <v>127256121.66919738</v>
      </c>
      <c r="DM209" s="469">
        <f t="shared" ca="1" si="108"/>
        <v>128253481.52225596</v>
      </c>
      <c r="DN209" s="469">
        <f t="shared" ca="1" si="108"/>
        <v>129252109.74406411</v>
      </c>
      <c r="DO209" s="469">
        <f t="shared" ca="1" si="108"/>
        <v>130252006.33462183</v>
      </c>
      <c r="DP209" s="469">
        <f t="shared" ca="1" si="108"/>
        <v>131253171.29392911</v>
      </c>
    </row>
    <row r="210" spans="2:120" ht="18.75" thickBot="1">
      <c r="B210" s="524" t="s">
        <v>156</v>
      </c>
      <c r="C210" s="525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</row>
    <row r="211" spans="2:120" ht="9.75" customHeight="1">
      <c r="B211" s="216"/>
      <c r="C211" s="217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</row>
    <row r="212" spans="2:120" ht="18">
      <c r="B212" s="218" t="s">
        <v>58</v>
      </c>
      <c r="C212" s="219">
        <f ca="1">NPV('Inputs  Base0'!$E$11,AC332:DZ332)</f>
        <v>122949740.36734082</v>
      </c>
    </row>
    <row r="213" spans="2:120" ht="18">
      <c r="B213" s="218" t="s">
        <v>174</v>
      </c>
      <c r="C213" s="230">
        <f ca="1">+IRR(AC192:DN192)</f>
        <v>3.0215039212476702E-2</v>
      </c>
    </row>
    <row r="214" spans="2:120" ht="18">
      <c r="B214" s="218" t="s">
        <v>157</v>
      </c>
      <c r="C214" s="220">
        <f ca="1">IF(MIN(AC333:XFD333)&lt;0,MIN(AC333:XFD333),0)</f>
        <v>-127763890.89078461</v>
      </c>
      <c r="AC214" s="261"/>
      <c r="AD214" s="464"/>
      <c r="AE214" s="261"/>
    </row>
    <row r="215" spans="2:120" ht="18">
      <c r="B215" s="218" t="s">
        <v>158</v>
      </c>
      <c r="C215" s="499">
        <f ca="1">HLOOKUP(IF(C214=0,0,HLOOKUP(C214,AC333:DN334,2,FALSE)),AC$2:DN$3,2,FALSE)</f>
        <v>44805</v>
      </c>
      <c r="D215" s="40"/>
      <c r="E215" s="40"/>
      <c r="F215" s="40"/>
      <c r="G215" s="40"/>
      <c r="H215" s="40"/>
      <c r="I215" s="40"/>
      <c r="J215" s="40"/>
      <c r="K215" s="40"/>
      <c r="L215" s="40"/>
      <c r="M215" s="40"/>
      <c r="N215" s="40"/>
      <c r="O215" s="40"/>
      <c r="P215" s="40"/>
      <c r="Q215" s="40"/>
      <c r="R215" s="40"/>
      <c r="S215" s="40"/>
      <c r="T215" s="40"/>
      <c r="U215" s="40"/>
      <c r="V215" s="40"/>
      <c r="W215" s="40"/>
      <c r="X215" s="40"/>
      <c r="Y215" s="40"/>
      <c r="Z215" s="40"/>
      <c r="AA215" s="40"/>
      <c r="AB215" s="40"/>
      <c r="AC215" s="261" t="s">
        <v>444</v>
      </c>
      <c r="AD215" s="504">
        <f ca="1">IF(HLOOKUP(IF(MAX(AC206:DP206)=0,0,HLOOKUP(MAX(AC206:DP206),AC333:DN334,2,FALSE)),AC$2:DN$3,2,FALSE)&lt;C215,(HLOOKUP(IF(MAX(AC206:DP206)=0,0,HLOOKUP(MAX(AC206:DP206),AC333:DN334,2,FALSE)),AC$2:DN$3,2,FALSE))," ")</f>
        <v>44075</v>
      </c>
      <c r="AE215" s="261"/>
      <c r="AF215" s="460"/>
    </row>
    <row r="216" spans="2:120" ht="6.75" customHeight="1">
      <c r="B216" s="297"/>
      <c r="C216" s="298"/>
      <c r="D216" s="40"/>
      <c r="E216" s="40"/>
      <c r="F216" s="40"/>
      <c r="G216" s="40"/>
      <c r="H216" s="40"/>
      <c r="I216" s="40"/>
      <c r="J216" s="40"/>
      <c r="K216" s="40"/>
      <c r="L216" s="40"/>
      <c r="M216" s="40"/>
      <c r="N216" s="40"/>
      <c r="O216" s="40"/>
      <c r="P216" s="40"/>
      <c r="Q216" s="40"/>
      <c r="R216" s="40"/>
      <c r="S216" s="40"/>
      <c r="T216" s="40"/>
      <c r="U216" s="40"/>
      <c r="V216" s="40"/>
      <c r="W216" s="40"/>
      <c r="X216" s="40"/>
      <c r="Y216" s="40"/>
      <c r="Z216" s="40"/>
      <c r="AA216" s="40"/>
      <c r="AB216" s="40"/>
    </row>
    <row r="217" spans="2:120" ht="6.75" customHeight="1">
      <c r="B217" s="216"/>
      <c r="C217" s="217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</row>
    <row r="218" spans="2:120" ht="18">
      <c r="B218" s="218" t="s">
        <v>214</v>
      </c>
      <c r="C218" s="219">
        <f ca="1">NPV('Inputs  Base0'!$E$11,AC335:DZ335)</f>
        <v>109731592.56941162</v>
      </c>
      <c r="AD218" s="460"/>
    </row>
    <row r="219" spans="2:120" ht="18">
      <c r="B219" s="218" t="s">
        <v>174</v>
      </c>
      <c r="C219" s="230">
        <f ca="1">+IRR(AC204:DN204)</f>
        <v>2.5274646575422777E-2</v>
      </c>
      <c r="AF219" s="464"/>
    </row>
    <row r="220" spans="2:120" ht="18">
      <c r="B220" s="218" t="s">
        <v>157</v>
      </c>
      <c r="C220" s="220">
        <f ca="1">IF(MIN(AC336:XFD336)&lt;0,MIN(AC336:XFD336),0)</f>
        <v>-143614888.47831243</v>
      </c>
    </row>
    <row r="221" spans="2:120" ht="18.75" thickBot="1">
      <c r="B221" s="221" t="s">
        <v>158</v>
      </c>
      <c r="C221" s="500">
        <f ca="1">HLOOKUP(IF(C220=0,0,HLOOKUP(C220,AC336:DN337,2,FALSE)),AC$2:DN$3,2,FALSE)</f>
        <v>44835</v>
      </c>
      <c r="D221" s="40"/>
      <c r="E221" s="40"/>
      <c r="F221" s="40"/>
      <c r="G221" s="40"/>
      <c r="H221" s="40"/>
      <c r="I221" s="40"/>
      <c r="J221" s="40"/>
      <c r="K221" s="40"/>
      <c r="L221" s="40"/>
      <c r="M221" s="40"/>
      <c r="N221" s="40"/>
      <c r="O221" s="40"/>
      <c r="P221" s="40"/>
      <c r="Q221" s="40"/>
      <c r="R221" s="40"/>
      <c r="S221" s="40"/>
      <c r="T221" s="40"/>
      <c r="U221" s="40"/>
      <c r="V221" s="40"/>
      <c r="W221" s="40"/>
      <c r="X221" s="40"/>
      <c r="Y221" s="40"/>
      <c r="Z221" s="40"/>
      <c r="AA221" s="40"/>
      <c r="AB221" s="40"/>
      <c r="AC221" s="261" t="s">
        <v>444</v>
      </c>
      <c r="AD221" s="504" t="e">
        <f ca="1">IF(HLOOKUP(IF(MAX(AC207:DP207)=0,0,HLOOKUP(MAX(AC207:DP207),AC333:DN334,2,FALSE)),AC$2:DN$3,2,FALSE)&lt;C221,(HLOOKUP(IF(MAX(AC207:DP207)=0,0,HLOOKUP(MAX(AC207:DP207),AC333:DN334,2,FALSE)),AC$2:DN$3,2,FALSE))," ")</f>
        <v>#N/A</v>
      </c>
      <c r="AE221" s="261"/>
    </row>
    <row r="222" spans="2:120" ht="18">
      <c r="B222" s="278"/>
      <c r="C222" s="278"/>
    </row>
    <row r="223" spans="2:120" ht="18">
      <c r="B223" s="278"/>
      <c r="C223" s="463"/>
    </row>
    <row r="224" spans="2:120" ht="18">
      <c r="B224" s="278"/>
      <c r="C224" s="278"/>
    </row>
    <row r="225" spans="1:120" ht="13.5" thickBot="1"/>
    <row r="226" spans="1:120" ht="18.75" thickBot="1">
      <c r="B226" s="313" t="s">
        <v>196</v>
      </c>
      <c r="C226" s="299" t="s">
        <v>209</v>
      </c>
      <c r="D226" s="138"/>
      <c r="E226" s="138"/>
      <c r="F226" s="138"/>
      <c r="G226" s="138"/>
      <c r="H226" s="138"/>
      <c r="I226" s="138"/>
      <c r="J226" s="138"/>
      <c r="K226" s="138"/>
      <c r="L226" s="138"/>
      <c r="M226" s="138"/>
      <c r="N226" s="138"/>
      <c r="O226" s="138"/>
      <c r="P226" s="138"/>
      <c r="Q226" s="138"/>
      <c r="R226" s="138"/>
      <c r="S226" s="138"/>
      <c r="T226" s="138"/>
      <c r="U226" s="138"/>
      <c r="V226" s="138"/>
      <c r="W226" s="138"/>
      <c r="X226" s="138"/>
      <c r="Y226" s="138"/>
      <c r="Z226" s="138"/>
      <c r="AA226" s="138"/>
      <c r="AB226" s="138"/>
      <c r="AC226" s="496">
        <f t="shared" ref="AC226:CN226" si="109">+AC3</f>
        <v>44075</v>
      </c>
      <c r="AD226" s="496">
        <f t="shared" si="109"/>
        <v>44105</v>
      </c>
      <c r="AE226" s="496">
        <f t="shared" si="109"/>
        <v>44136</v>
      </c>
      <c r="AF226" s="496">
        <f t="shared" si="109"/>
        <v>44166</v>
      </c>
      <c r="AG226" s="496">
        <f t="shared" si="109"/>
        <v>44197</v>
      </c>
      <c r="AH226" s="496">
        <f t="shared" si="109"/>
        <v>44228</v>
      </c>
      <c r="AI226" s="496">
        <f t="shared" si="109"/>
        <v>44256</v>
      </c>
      <c r="AJ226" s="496">
        <f t="shared" si="109"/>
        <v>44287</v>
      </c>
      <c r="AK226" s="496">
        <f t="shared" si="109"/>
        <v>44317</v>
      </c>
      <c r="AL226" s="496">
        <f t="shared" si="109"/>
        <v>44348</v>
      </c>
      <c r="AM226" s="496">
        <f t="shared" si="109"/>
        <v>44378</v>
      </c>
      <c r="AN226" s="496">
        <f t="shared" si="109"/>
        <v>44409</v>
      </c>
      <c r="AO226" s="496">
        <f t="shared" si="109"/>
        <v>44440</v>
      </c>
      <c r="AP226" s="496">
        <f t="shared" si="109"/>
        <v>44470</v>
      </c>
      <c r="AQ226" s="496">
        <f t="shared" si="109"/>
        <v>44501</v>
      </c>
      <c r="AR226" s="496">
        <f t="shared" si="109"/>
        <v>44531</v>
      </c>
      <c r="AS226" s="496">
        <f t="shared" si="109"/>
        <v>44562</v>
      </c>
      <c r="AT226" s="496">
        <f t="shared" si="109"/>
        <v>44593</v>
      </c>
      <c r="AU226" s="496">
        <f t="shared" si="109"/>
        <v>44621</v>
      </c>
      <c r="AV226" s="496">
        <f t="shared" si="109"/>
        <v>44652</v>
      </c>
      <c r="AW226" s="496">
        <f t="shared" si="109"/>
        <v>44682</v>
      </c>
      <c r="AX226" s="496">
        <f t="shared" si="109"/>
        <v>44713</v>
      </c>
      <c r="AY226" s="496">
        <f t="shared" si="109"/>
        <v>44743</v>
      </c>
      <c r="AZ226" s="496">
        <f t="shared" si="109"/>
        <v>44774</v>
      </c>
      <c r="BA226" s="496">
        <f t="shared" si="109"/>
        <v>44805</v>
      </c>
      <c r="BB226" s="496">
        <f t="shared" si="109"/>
        <v>44835</v>
      </c>
      <c r="BC226" s="496">
        <f t="shared" si="109"/>
        <v>44866</v>
      </c>
      <c r="BD226" s="496">
        <f t="shared" si="109"/>
        <v>44896</v>
      </c>
      <c r="BE226" s="496">
        <f t="shared" si="109"/>
        <v>44927</v>
      </c>
      <c r="BF226" s="496">
        <f t="shared" si="109"/>
        <v>44958</v>
      </c>
      <c r="BG226" s="496">
        <f t="shared" si="109"/>
        <v>44986</v>
      </c>
      <c r="BH226" s="496">
        <f t="shared" si="109"/>
        <v>45017</v>
      </c>
      <c r="BI226" s="496">
        <f t="shared" si="109"/>
        <v>45047</v>
      </c>
      <c r="BJ226" s="496">
        <f t="shared" si="109"/>
        <v>45078</v>
      </c>
      <c r="BK226" s="496">
        <f t="shared" si="109"/>
        <v>45108</v>
      </c>
      <c r="BL226" s="496">
        <f t="shared" si="109"/>
        <v>45139</v>
      </c>
      <c r="BM226" s="496">
        <f t="shared" si="109"/>
        <v>45170</v>
      </c>
      <c r="BN226" s="496">
        <f t="shared" si="109"/>
        <v>45200</v>
      </c>
      <c r="BO226" s="496">
        <f t="shared" si="109"/>
        <v>45231</v>
      </c>
      <c r="BP226" s="496">
        <f t="shared" si="109"/>
        <v>45261</v>
      </c>
      <c r="BQ226" s="496">
        <f t="shared" si="109"/>
        <v>45292</v>
      </c>
      <c r="BR226" s="496">
        <f t="shared" si="109"/>
        <v>45323</v>
      </c>
      <c r="BS226" s="496">
        <f t="shared" si="109"/>
        <v>45352</v>
      </c>
      <c r="BT226" s="496">
        <f t="shared" si="109"/>
        <v>45383</v>
      </c>
      <c r="BU226" s="496">
        <f t="shared" si="109"/>
        <v>45413</v>
      </c>
      <c r="BV226" s="496">
        <f t="shared" si="109"/>
        <v>45444</v>
      </c>
      <c r="BW226" s="496">
        <f t="shared" si="109"/>
        <v>45474</v>
      </c>
      <c r="BX226" s="496">
        <f t="shared" si="109"/>
        <v>45505</v>
      </c>
      <c r="BY226" s="496">
        <f t="shared" si="109"/>
        <v>45536</v>
      </c>
      <c r="BZ226" s="496">
        <f t="shared" si="109"/>
        <v>45566</v>
      </c>
      <c r="CA226" s="496">
        <f t="shared" si="109"/>
        <v>45597</v>
      </c>
      <c r="CB226" s="496">
        <f t="shared" si="109"/>
        <v>45627</v>
      </c>
      <c r="CC226" s="496">
        <f t="shared" si="109"/>
        <v>45658</v>
      </c>
      <c r="CD226" s="496">
        <f t="shared" si="109"/>
        <v>45689</v>
      </c>
      <c r="CE226" s="496">
        <f t="shared" si="109"/>
        <v>45717</v>
      </c>
      <c r="CF226" s="496">
        <f t="shared" si="109"/>
        <v>45748</v>
      </c>
      <c r="CG226" s="496">
        <f t="shared" si="109"/>
        <v>45778</v>
      </c>
      <c r="CH226" s="496">
        <f t="shared" si="109"/>
        <v>45809</v>
      </c>
      <c r="CI226" s="496">
        <f t="shared" si="109"/>
        <v>45839</v>
      </c>
      <c r="CJ226" s="496">
        <f t="shared" si="109"/>
        <v>45870</v>
      </c>
      <c r="CK226" s="496">
        <f t="shared" si="109"/>
        <v>45901</v>
      </c>
      <c r="CL226" s="496">
        <f t="shared" si="109"/>
        <v>45931</v>
      </c>
      <c r="CM226" s="496">
        <f t="shared" si="109"/>
        <v>45962</v>
      </c>
      <c r="CN226" s="496">
        <f t="shared" si="109"/>
        <v>45992</v>
      </c>
      <c r="CO226" s="496">
        <f t="shared" ref="CO226:DP226" si="110">+CO3</f>
        <v>46023</v>
      </c>
      <c r="CP226" s="496">
        <f t="shared" si="110"/>
        <v>46054</v>
      </c>
      <c r="CQ226" s="496">
        <f t="shared" si="110"/>
        <v>46082</v>
      </c>
      <c r="CR226" s="496">
        <f t="shared" si="110"/>
        <v>46113</v>
      </c>
      <c r="CS226" s="496">
        <f t="shared" si="110"/>
        <v>46143</v>
      </c>
      <c r="CT226" s="496">
        <f t="shared" si="110"/>
        <v>46174</v>
      </c>
      <c r="CU226" s="496">
        <f t="shared" si="110"/>
        <v>46204</v>
      </c>
      <c r="CV226" s="496">
        <f t="shared" si="110"/>
        <v>46235</v>
      </c>
      <c r="CW226" s="496">
        <f t="shared" si="110"/>
        <v>46266</v>
      </c>
      <c r="CX226" s="496">
        <f t="shared" si="110"/>
        <v>46296</v>
      </c>
      <c r="CY226" s="496">
        <f t="shared" si="110"/>
        <v>46327</v>
      </c>
      <c r="CZ226" s="496">
        <f t="shared" si="110"/>
        <v>46357</v>
      </c>
      <c r="DA226" s="496">
        <f t="shared" si="110"/>
        <v>46388</v>
      </c>
      <c r="DB226" s="496">
        <f t="shared" si="110"/>
        <v>46419</v>
      </c>
      <c r="DC226" s="496">
        <f t="shared" si="110"/>
        <v>46447</v>
      </c>
      <c r="DD226" s="496">
        <f t="shared" si="110"/>
        <v>46478</v>
      </c>
      <c r="DE226" s="496">
        <f t="shared" si="110"/>
        <v>46508</v>
      </c>
      <c r="DF226" s="496">
        <f t="shared" si="110"/>
        <v>46539</v>
      </c>
      <c r="DG226" s="496">
        <f t="shared" si="110"/>
        <v>46569</v>
      </c>
      <c r="DH226" s="496">
        <f t="shared" si="110"/>
        <v>46600</v>
      </c>
      <c r="DI226" s="496">
        <f t="shared" si="110"/>
        <v>46631</v>
      </c>
      <c r="DJ226" s="496">
        <f t="shared" si="110"/>
        <v>46661</v>
      </c>
      <c r="DK226" s="496">
        <f t="shared" si="110"/>
        <v>46692</v>
      </c>
      <c r="DL226" s="496">
        <f t="shared" si="110"/>
        <v>46722</v>
      </c>
      <c r="DM226" s="496">
        <f t="shared" si="110"/>
        <v>46753</v>
      </c>
      <c r="DN226" s="497">
        <f t="shared" si="110"/>
        <v>46784</v>
      </c>
      <c r="DO226" s="496">
        <f t="shared" si="110"/>
        <v>46813</v>
      </c>
      <c r="DP226" s="497">
        <f t="shared" si="110"/>
        <v>46844</v>
      </c>
    </row>
    <row r="227" spans="1:120">
      <c r="B227" s="67"/>
      <c r="C227" s="279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  <c r="AB227" s="16"/>
      <c r="AC227" s="124"/>
      <c r="AD227" s="124"/>
      <c r="AE227" s="124"/>
      <c r="AF227" s="124"/>
      <c r="AG227" s="124"/>
      <c r="AH227" s="124"/>
      <c r="AI227" s="124"/>
      <c r="AJ227" s="124"/>
      <c r="AK227" s="124"/>
      <c r="AL227" s="124"/>
      <c r="AM227" s="124"/>
      <c r="AN227" s="124"/>
      <c r="AO227" s="124"/>
      <c r="AP227" s="124"/>
      <c r="AQ227" s="124"/>
      <c r="AR227" s="124"/>
      <c r="AS227" s="124"/>
      <c r="AT227" s="124"/>
      <c r="AU227" s="124"/>
      <c r="AV227" s="124"/>
      <c r="AW227" s="124"/>
      <c r="AX227" s="124"/>
      <c r="AY227" s="124"/>
      <c r="AZ227" s="124"/>
      <c r="BA227" s="124"/>
      <c r="BB227" s="124"/>
      <c r="BC227" s="124"/>
      <c r="BD227" s="124"/>
      <c r="BE227" s="124"/>
      <c r="BF227" s="124"/>
      <c r="BG227" s="124"/>
      <c r="BH227" s="124"/>
      <c r="BI227" s="124"/>
      <c r="BJ227" s="124"/>
      <c r="BK227" s="124"/>
      <c r="BL227" s="124"/>
      <c r="BM227" s="124"/>
      <c r="BN227" s="124"/>
      <c r="BO227" s="124"/>
      <c r="BP227" s="124"/>
      <c r="BQ227" s="124"/>
      <c r="BR227" s="124"/>
      <c r="BS227" s="124"/>
      <c r="BT227" s="124"/>
      <c r="BU227" s="124"/>
      <c r="BV227" s="124"/>
      <c r="BW227" s="124"/>
      <c r="BX227" s="124"/>
      <c r="BY227" s="124"/>
      <c r="BZ227" s="124"/>
      <c r="CA227" s="124"/>
      <c r="CB227" s="124"/>
      <c r="CC227" s="124"/>
      <c r="CD227" s="124"/>
      <c r="CE227" s="124"/>
      <c r="CF227" s="124"/>
      <c r="CG227" s="124"/>
      <c r="CH227" s="124"/>
      <c r="CI227" s="124"/>
      <c r="CJ227" s="124"/>
      <c r="CK227" s="124"/>
      <c r="CL227" s="124"/>
      <c r="CM227" s="124"/>
      <c r="CN227" s="124"/>
      <c r="CO227" s="124"/>
      <c r="CP227" s="124"/>
      <c r="CQ227" s="124"/>
      <c r="CR227" s="124"/>
      <c r="CS227" s="124"/>
      <c r="CT227" s="124"/>
      <c r="CU227" s="124"/>
      <c r="CV227" s="124"/>
      <c r="CW227" s="124"/>
      <c r="CX227" s="124"/>
      <c r="CY227" s="124"/>
      <c r="CZ227" s="124"/>
      <c r="DA227" s="124"/>
      <c r="DB227" s="124"/>
      <c r="DC227" s="124"/>
      <c r="DD227" s="124"/>
      <c r="DE227" s="124"/>
      <c r="DF227" s="124"/>
      <c r="DG227" s="124"/>
      <c r="DH227" s="124"/>
      <c r="DI227" s="124"/>
      <c r="DJ227" s="124"/>
      <c r="DK227" s="124"/>
      <c r="DL227" s="124"/>
      <c r="DM227" s="124"/>
      <c r="DN227" s="124"/>
      <c r="DO227" s="124"/>
      <c r="DP227" s="124"/>
    </row>
    <row r="228" spans="1:120" s="71" customFormat="1" ht="15.75" thickBot="1">
      <c r="B228" s="314" t="s">
        <v>197</v>
      </c>
      <c r="C228" s="315">
        <f>+C229+C234</f>
        <v>858680044.83553934</v>
      </c>
      <c r="D228" s="149"/>
      <c r="E228" s="149"/>
      <c r="F228" s="149"/>
      <c r="G228" s="149"/>
      <c r="H228" s="149"/>
      <c r="I228" s="149"/>
      <c r="J228" s="149"/>
      <c r="K228" s="149"/>
      <c r="L228" s="149"/>
      <c r="M228" s="149"/>
      <c r="N228" s="149"/>
      <c r="O228" s="149"/>
      <c r="P228" s="149"/>
      <c r="Q228" s="149"/>
      <c r="R228" s="149"/>
      <c r="S228" s="149"/>
      <c r="T228" s="149"/>
      <c r="U228" s="149"/>
      <c r="V228" s="149"/>
      <c r="W228" s="149"/>
      <c r="X228" s="149"/>
      <c r="Y228" s="149"/>
      <c r="Z228" s="149"/>
      <c r="AA228" s="149"/>
      <c r="AB228" s="149"/>
      <c r="AC228" s="149">
        <f>+AC229+AC234</f>
        <v>26331600.822536416</v>
      </c>
      <c r="AD228" s="149">
        <f>+AD229+AD234</f>
        <v>26331600.822536416</v>
      </c>
      <c r="AE228" s="149">
        <f t="shared" ref="AE228:CP228" si="111">+AE229+AE234</f>
        <v>26331600.822536416</v>
      </c>
      <c r="AF228" s="149">
        <f t="shared" si="111"/>
        <v>26331600.822536416</v>
      </c>
      <c r="AG228" s="149">
        <f t="shared" si="111"/>
        <v>28621305.241887413</v>
      </c>
      <c r="AH228" s="149">
        <f t="shared" si="111"/>
        <v>28621305.241887413</v>
      </c>
      <c r="AI228" s="149">
        <f t="shared" si="111"/>
        <v>24532547.350189209</v>
      </c>
      <c r="AJ228" s="149">
        <f t="shared" si="111"/>
        <v>24532547.350189209</v>
      </c>
      <c r="AK228" s="149">
        <f t="shared" si="111"/>
        <v>24532547.350189209</v>
      </c>
      <c r="AL228" s="149">
        <f t="shared" si="111"/>
        <v>24532547.350189209</v>
      </c>
      <c r="AM228" s="149">
        <f t="shared" si="111"/>
        <v>24532547.350189209</v>
      </c>
      <c r="AN228" s="149">
        <f t="shared" si="111"/>
        <v>24532547.350189209</v>
      </c>
      <c r="AO228" s="149">
        <f t="shared" si="111"/>
        <v>20443789.458491009</v>
      </c>
      <c r="AP228" s="149">
        <f t="shared" si="111"/>
        <v>20443789.458491009</v>
      </c>
      <c r="AQ228" s="149">
        <f t="shared" si="111"/>
        <v>20443789.458491009</v>
      </c>
      <c r="AR228" s="149">
        <f t="shared" si="111"/>
        <v>20443789.458491009</v>
      </c>
      <c r="AS228" s="149">
        <f t="shared" si="111"/>
        <v>20443789.458491009</v>
      </c>
      <c r="AT228" s="149">
        <f t="shared" si="111"/>
        <v>20443789.458491009</v>
      </c>
      <c r="AU228" s="149">
        <f t="shared" si="111"/>
        <v>24532547.350189209</v>
      </c>
      <c r="AV228" s="149">
        <f t="shared" si="111"/>
        <v>24532547.350189209</v>
      </c>
      <c r="AW228" s="149">
        <f t="shared" si="111"/>
        <v>25145861.033943936</v>
      </c>
      <c r="AX228" s="149">
        <f t="shared" si="111"/>
        <v>25145861.033943936</v>
      </c>
      <c r="AY228" s="149">
        <f t="shared" si="111"/>
        <v>25145861.033943936</v>
      </c>
      <c r="AZ228" s="149">
        <f t="shared" si="111"/>
        <v>25145861.033943936</v>
      </c>
      <c r="BA228" s="149">
        <f t="shared" si="111"/>
        <v>25145861.033943936</v>
      </c>
      <c r="BB228" s="149">
        <f t="shared" si="111"/>
        <v>25145861.033943936</v>
      </c>
      <c r="BC228" s="149">
        <f t="shared" si="111"/>
        <v>25145861.033943936</v>
      </c>
      <c r="BD228" s="149">
        <f t="shared" si="111"/>
        <v>25145861.033943936</v>
      </c>
      <c r="BE228" s="149">
        <f t="shared" si="111"/>
        <v>25145861.033943936</v>
      </c>
      <c r="BF228" s="149">
        <f t="shared" si="111"/>
        <v>25145861.033943936</v>
      </c>
      <c r="BG228" s="149">
        <f t="shared" si="111"/>
        <v>20954884.194953278</v>
      </c>
      <c r="BH228" s="149">
        <f t="shared" si="111"/>
        <v>20954884.194953278</v>
      </c>
      <c r="BI228" s="149">
        <f t="shared" si="111"/>
        <v>20954884.194953278</v>
      </c>
      <c r="BJ228" s="149">
        <f t="shared" si="111"/>
        <v>20954884.194953278</v>
      </c>
      <c r="BK228" s="149">
        <f t="shared" si="111"/>
        <v>20954884.194953278</v>
      </c>
      <c r="BL228" s="149">
        <f t="shared" si="111"/>
        <v>20954884.194953278</v>
      </c>
      <c r="BM228" s="149">
        <f t="shared" si="111"/>
        <v>0</v>
      </c>
      <c r="BN228" s="149">
        <f t="shared" si="111"/>
        <v>0</v>
      </c>
      <c r="BO228" s="149">
        <f t="shared" si="111"/>
        <v>0</v>
      </c>
      <c r="BP228" s="149">
        <f t="shared" si="111"/>
        <v>0</v>
      </c>
      <c r="BQ228" s="149">
        <f t="shared" si="111"/>
        <v>0</v>
      </c>
      <c r="BR228" s="149">
        <f t="shared" si="111"/>
        <v>0</v>
      </c>
      <c r="BS228" s="149">
        <f t="shared" si="111"/>
        <v>0</v>
      </c>
      <c r="BT228" s="149">
        <f t="shared" si="111"/>
        <v>0</v>
      </c>
      <c r="BU228" s="149">
        <f t="shared" si="111"/>
        <v>0</v>
      </c>
      <c r="BV228" s="149">
        <f t="shared" si="111"/>
        <v>0</v>
      </c>
      <c r="BW228" s="149">
        <f t="shared" si="111"/>
        <v>0</v>
      </c>
      <c r="BX228" s="149">
        <f t="shared" si="111"/>
        <v>0</v>
      </c>
      <c r="BY228" s="149">
        <f t="shared" si="111"/>
        <v>0</v>
      </c>
      <c r="BZ228" s="149">
        <f t="shared" si="111"/>
        <v>0</v>
      </c>
      <c r="CA228" s="149">
        <f t="shared" si="111"/>
        <v>0</v>
      </c>
      <c r="CB228" s="149">
        <f t="shared" si="111"/>
        <v>0</v>
      </c>
      <c r="CC228" s="149">
        <f t="shared" si="111"/>
        <v>0</v>
      </c>
      <c r="CD228" s="149">
        <f t="shared" si="111"/>
        <v>0</v>
      </c>
      <c r="CE228" s="149">
        <f t="shared" si="111"/>
        <v>0</v>
      </c>
      <c r="CF228" s="149">
        <f t="shared" si="111"/>
        <v>0</v>
      </c>
      <c r="CG228" s="149">
        <f t="shared" si="111"/>
        <v>0</v>
      </c>
      <c r="CH228" s="149">
        <f t="shared" si="111"/>
        <v>0</v>
      </c>
      <c r="CI228" s="149">
        <f t="shared" si="111"/>
        <v>0</v>
      </c>
      <c r="CJ228" s="149">
        <f t="shared" si="111"/>
        <v>0</v>
      </c>
      <c r="CK228" s="149">
        <f t="shared" si="111"/>
        <v>0</v>
      </c>
      <c r="CL228" s="149">
        <f t="shared" si="111"/>
        <v>0</v>
      </c>
      <c r="CM228" s="149">
        <f t="shared" si="111"/>
        <v>0</v>
      </c>
      <c r="CN228" s="149">
        <f t="shared" si="111"/>
        <v>0</v>
      </c>
      <c r="CO228" s="149">
        <f t="shared" si="111"/>
        <v>0</v>
      </c>
      <c r="CP228" s="149">
        <f t="shared" si="111"/>
        <v>0</v>
      </c>
      <c r="CQ228" s="149">
        <f t="shared" ref="CQ228:DP228" si="112">+CQ229+CQ234</f>
        <v>0</v>
      </c>
      <c r="CR228" s="149">
        <f t="shared" si="112"/>
        <v>0</v>
      </c>
      <c r="CS228" s="149">
        <f t="shared" si="112"/>
        <v>0</v>
      </c>
      <c r="CT228" s="149">
        <f t="shared" si="112"/>
        <v>0</v>
      </c>
      <c r="CU228" s="149">
        <f t="shared" si="112"/>
        <v>0</v>
      </c>
      <c r="CV228" s="149">
        <f t="shared" si="112"/>
        <v>0</v>
      </c>
      <c r="CW228" s="149">
        <f t="shared" si="112"/>
        <v>0</v>
      </c>
      <c r="CX228" s="149">
        <f t="shared" si="112"/>
        <v>0</v>
      </c>
      <c r="CY228" s="149">
        <f t="shared" si="112"/>
        <v>0</v>
      </c>
      <c r="CZ228" s="149">
        <f t="shared" si="112"/>
        <v>0</v>
      </c>
      <c r="DA228" s="149">
        <f t="shared" si="112"/>
        <v>0</v>
      </c>
      <c r="DB228" s="149">
        <f t="shared" si="112"/>
        <v>0</v>
      </c>
      <c r="DC228" s="149">
        <f t="shared" si="112"/>
        <v>0</v>
      </c>
      <c r="DD228" s="149">
        <f t="shared" si="112"/>
        <v>0</v>
      </c>
      <c r="DE228" s="149">
        <f t="shared" si="112"/>
        <v>0</v>
      </c>
      <c r="DF228" s="149">
        <f t="shared" si="112"/>
        <v>0</v>
      </c>
      <c r="DG228" s="149">
        <f t="shared" si="112"/>
        <v>0</v>
      </c>
      <c r="DH228" s="149">
        <f t="shared" si="112"/>
        <v>0</v>
      </c>
      <c r="DI228" s="149">
        <f t="shared" si="112"/>
        <v>0</v>
      </c>
      <c r="DJ228" s="149">
        <f t="shared" si="112"/>
        <v>0</v>
      </c>
      <c r="DK228" s="149">
        <f t="shared" si="112"/>
        <v>0</v>
      </c>
      <c r="DL228" s="149">
        <f t="shared" si="112"/>
        <v>0</v>
      </c>
      <c r="DM228" s="149">
        <f t="shared" si="112"/>
        <v>0</v>
      </c>
      <c r="DN228" s="149">
        <f t="shared" si="112"/>
        <v>0</v>
      </c>
      <c r="DO228" s="149">
        <f t="shared" si="112"/>
        <v>0</v>
      </c>
      <c r="DP228" s="149">
        <f t="shared" si="112"/>
        <v>0</v>
      </c>
    </row>
    <row r="229" spans="1:120" s="301" customFormat="1" ht="14.25">
      <c r="A229" s="300"/>
      <c r="B229" s="316" t="str">
        <f>+'Inputs  Base0'!$B$17</f>
        <v xml:space="preserve">DEPARTAMENTOS </v>
      </c>
      <c r="C229" s="317">
        <f>+C7+C18+C29+C40+C51+C62+C73</f>
        <v>623486199.85608602</v>
      </c>
      <c r="D229" s="302"/>
      <c r="E229" s="302"/>
      <c r="F229" s="302"/>
      <c r="G229" s="302"/>
      <c r="H229" s="302"/>
      <c r="I229" s="302"/>
      <c r="J229" s="302"/>
      <c r="K229" s="302"/>
      <c r="L229" s="302"/>
      <c r="M229" s="302"/>
      <c r="N229" s="302"/>
      <c r="O229" s="302"/>
      <c r="P229" s="302"/>
      <c r="Q229" s="302"/>
      <c r="R229" s="302"/>
      <c r="S229" s="302"/>
      <c r="T229" s="302"/>
      <c r="U229" s="302"/>
      <c r="V229" s="302"/>
      <c r="W229" s="302"/>
      <c r="X229" s="302"/>
      <c r="Y229" s="302"/>
      <c r="Z229" s="302"/>
      <c r="AA229" s="302"/>
      <c r="AB229" s="302"/>
      <c r="AC229" s="302">
        <f>+AC7+AC18+AC29+AC40+AC51+AC62+AC73</f>
        <v>19119333.017823882</v>
      </c>
      <c r="AD229" s="302">
        <f t="shared" ref="AD229:CN229" si="113">+AD7+AD18+AD29+AD40+AD51+AD62+AD73</f>
        <v>19119333.017823882</v>
      </c>
      <c r="AE229" s="302">
        <f t="shared" si="113"/>
        <v>19119333.017823882</v>
      </c>
      <c r="AF229" s="302">
        <f t="shared" si="113"/>
        <v>19119333.017823882</v>
      </c>
      <c r="AG229" s="302">
        <f t="shared" si="113"/>
        <v>20781883.715025961</v>
      </c>
      <c r="AH229" s="302">
        <f t="shared" si="113"/>
        <v>20781883.715025961</v>
      </c>
      <c r="AI229" s="302">
        <f t="shared" si="113"/>
        <v>17813043.184307963</v>
      </c>
      <c r="AJ229" s="302">
        <f t="shared" si="113"/>
        <v>17813043.184307963</v>
      </c>
      <c r="AK229" s="302">
        <f t="shared" si="113"/>
        <v>17813043.184307963</v>
      </c>
      <c r="AL229" s="302">
        <f t="shared" si="113"/>
        <v>17813043.184307963</v>
      </c>
      <c r="AM229" s="302">
        <f t="shared" si="113"/>
        <v>17813043.184307963</v>
      </c>
      <c r="AN229" s="302">
        <f t="shared" si="113"/>
        <v>17813043.184307963</v>
      </c>
      <c r="AO229" s="302">
        <f t="shared" si="113"/>
        <v>14844202.653589971</v>
      </c>
      <c r="AP229" s="302">
        <f t="shared" si="113"/>
        <v>14844202.653589971</v>
      </c>
      <c r="AQ229" s="302">
        <f t="shared" si="113"/>
        <v>14844202.653589971</v>
      </c>
      <c r="AR229" s="302">
        <f t="shared" si="113"/>
        <v>14844202.653589971</v>
      </c>
      <c r="AS229" s="302">
        <f t="shared" si="113"/>
        <v>14844202.653589971</v>
      </c>
      <c r="AT229" s="302">
        <f t="shared" si="113"/>
        <v>14844202.653589971</v>
      </c>
      <c r="AU229" s="302">
        <f t="shared" si="113"/>
        <v>17813043.184307963</v>
      </c>
      <c r="AV229" s="302">
        <f t="shared" si="113"/>
        <v>17813043.184307963</v>
      </c>
      <c r="AW229" s="302">
        <f t="shared" si="113"/>
        <v>18258369.263915662</v>
      </c>
      <c r="AX229" s="302">
        <f t="shared" si="113"/>
        <v>18258369.263915662</v>
      </c>
      <c r="AY229" s="302">
        <f t="shared" si="113"/>
        <v>18258369.263915662</v>
      </c>
      <c r="AZ229" s="302">
        <f t="shared" si="113"/>
        <v>18258369.263915662</v>
      </c>
      <c r="BA229" s="302">
        <f t="shared" si="113"/>
        <v>18258369.263915662</v>
      </c>
      <c r="BB229" s="302">
        <f t="shared" si="113"/>
        <v>18258369.263915662</v>
      </c>
      <c r="BC229" s="302">
        <f t="shared" si="113"/>
        <v>18258369.263915662</v>
      </c>
      <c r="BD229" s="302">
        <f t="shared" si="113"/>
        <v>18258369.263915662</v>
      </c>
      <c r="BE229" s="302">
        <f t="shared" si="113"/>
        <v>18258369.263915662</v>
      </c>
      <c r="BF229" s="302">
        <f t="shared" si="113"/>
        <v>18258369.263915662</v>
      </c>
      <c r="BG229" s="302">
        <f t="shared" si="113"/>
        <v>15215307.719929717</v>
      </c>
      <c r="BH229" s="302">
        <f t="shared" si="113"/>
        <v>15215307.719929717</v>
      </c>
      <c r="BI229" s="302">
        <f t="shared" si="113"/>
        <v>15215307.719929717</v>
      </c>
      <c r="BJ229" s="302">
        <f t="shared" si="113"/>
        <v>15215307.719929717</v>
      </c>
      <c r="BK229" s="302">
        <f t="shared" si="113"/>
        <v>15215307.719929717</v>
      </c>
      <c r="BL229" s="302">
        <f t="shared" si="113"/>
        <v>15215307.719929717</v>
      </c>
      <c r="BM229" s="302">
        <f t="shared" si="113"/>
        <v>0</v>
      </c>
      <c r="BN229" s="302">
        <f t="shared" si="113"/>
        <v>0</v>
      </c>
      <c r="BO229" s="302">
        <f t="shared" si="113"/>
        <v>0</v>
      </c>
      <c r="BP229" s="302">
        <f t="shared" si="113"/>
        <v>0</v>
      </c>
      <c r="BQ229" s="302">
        <f t="shared" si="113"/>
        <v>0</v>
      </c>
      <c r="BR229" s="302">
        <f t="shared" si="113"/>
        <v>0</v>
      </c>
      <c r="BS229" s="302">
        <f t="shared" si="113"/>
        <v>0</v>
      </c>
      <c r="BT229" s="302">
        <f t="shared" si="113"/>
        <v>0</v>
      </c>
      <c r="BU229" s="302">
        <f t="shared" si="113"/>
        <v>0</v>
      </c>
      <c r="BV229" s="302">
        <f t="shared" si="113"/>
        <v>0</v>
      </c>
      <c r="BW229" s="302">
        <f t="shared" si="113"/>
        <v>0</v>
      </c>
      <c r="BX229" s="302">
        <f t="shared" si="113"/>
        <v>0</v>
      </c>
      <c r="BY229" s="302">
        <f t="shared" si="113"/>
        <v>0</v>
      </c>
      <c r="BZ229" s="302">
        <f t="shared" si="113"/>
        <v>0</v>
      </c>
      <c r="CA229" s="302">
        <f t="shared" si="113"/>
        <v>0</v>
      </c>
      <c r="CB229" s="302">
        <f t="shared" si="113"/>
        <v>0</v>
      </c>
      <c r="CC229" s="302">
        <f t="shared" si="113"/>
        <v>0</v>
      </c>
      <c r="CD229" s="302">
        <f t="shared" si="113"/>
        <v>0</v>
      </c>
      <c r="CE229" s="302">
        <f t="shared" si="113"/>
        <v>0</v>
      </c>
      <c r="CF229" s="302">
        <f t="shared" si="113"/>
        <v>0</v>
      </c>
      <c r="CG229" s="302">
        <f t="shared" si="113"/>
        <v>0</v>
      </c>
      <c r="CH229" s="302">
        <f t="shared" si="113"/>
        <v>0</v>
      </c>
      <c r="CI229" s="302">
        <f t="shared" si="113"/>
        <v>0</v>
      </c>
      <c r="CJ229" s="302">
        <f t="shared" si="113"/>
        <v>0</v>
      </c>
      <c r="CK229" s="302">
        <f t="shared" si="113"/>
        <v>0</v>
      </c>
      <c r="CL229" s="302">
        <f t="shared" si="113"/>
        <v>0</v>
      </c>
      <c r="CM229" s="302">
        <f t="shared" si="113"/>
        <v>0</v>
      </c>
      <c r="CN229" s="302">
        <f t="shared" si="113"/>
        <v>0</v>
      </c>
      <c r="CO229" s="302">
        <f t="shared" ref="CO229:DP229" si="114">+CO7+CO18+CO29+CO40+CO51+CO62+CO73</f>
        <v>0</v>
      </c>
      <c r="CP229" s="302">
        <f t="shared" si="114"/>
        <v>0</v>
      </c>
      <c r="CQ229" s="302">
        <f t="shared" si="114"/>
        <v>0</v>
      </c>
      <c r="CR229" s="302">
        <f t="shared" si="114"/>
        <v>0</v>
      </c>
      <c r="CS229" s="302">
        <f t="shared" si="114"/>
        <v>0</v>
      </c>
      <c r="CT229" s="302">
        <f t="shared" si="114"/>
        <v>0</v>
      </c>
      <c r="CU229" s="302">
        <f t="shared" si="114"/>
        <v>0</v>
      </c>
      <c r="CV229" s="302">
        <f t="shared" si="114"/>
        <v>0</v>
      </c>
      <c r="CW229" s="302">
        <f t="shared" si="114"/>
        <v>0</v>
      </c>
      <c r="CX229" s="302">
        <f t="shared" si="114"/>
        <v>0</v>
      </c>
      <c r="CY229" s="302">
        <f t="shared" si="114"/>
        <v>0</v>
      </c>
      <c r="CZ229" s="302">
        <f t="shared" si="114"/>
        <v>0</v>
      </c>
      <c r="DA229" s="302">
        <f t="shared" si="114"/>
        <v>0</v>
      </c>
      <c r="DB229" s="302">
        <f t="shared" si="114"/>
        <v>0</v>
      </c>
      <c r="DC229" s="302">
        <f t="shared" si="114"/>
        <v>0</v>
      </c>
      <c r="DD229" s="302">
        <f t="shared" si="114"/>
        <v>0</v>
      </c>
      <c r="DE229" s="302">
        <f t="shared" si="114"/>
        <v>0</v>
      </c>
      <c r="DF229" s="302">
        <f t="shared" si="114"/>
        <v>0</v>
      </c>
      <c r="DG229" s="302">
        <f t="shared" si="114"/>
        <v>0</v>
      </c>
      <c r="DH229" s="302">
        <f t="shared" si="114"/>
        <v>0</v>
      </c>
      <c r="DI229" s="302">
        <f t="shared" si="114"/>
        <v>0</v>
      </c>
      <c r="DJ229" s="302">
        <f t="shared" si="114"/>
        <v>0</v>
      </c>
      <c r="DK229" s="302">
        <f t="shared" si="114"/>
        <v>0</v>
      </c>
      <c r="DL229" s="302">
        <f t="shared" si="114"/>
        <v>0</v>
      </c>
      <c r="DM229" s="302">
        <f t="shared" si="114"/>
        <v>0</v>
      </c>
      <c r="DN229" s="302">
        <f t="shared" si="114"/>
        <v>0</v>
      </c>
      <c r="DO229" s="302">
        <f t="shared" si="114"/>
        <v>0</v>
      </c>
      <c r="DP229" s="302">
        <f t="shared" si="114"/>
        <v>0</v>
      </c>
    </row>
    <row r="230" spans="1:120" s="301" customFormat="1" ht="14.25">
      <c r="A230" s="300"/>
      <c r="B230" s="318" t="s">
        <v>219</v>
      </c>
      <c r="C230" s="317">
        <f>+C8+C19+C30+C41+C52+C63+C75</f>
        <v>46.9</v>
      </c>
      <c r="D230" s="302"/>
      <c r="E230" s="302"/>
      <c r="F230" s="302"/>
      <c r="G230" s="302"/>
      <c r="H230" s="302"/>
      <c r="I230" s="302"/>
      <c r="J230" s="302"/>
      <c r="K230" s="302"/>
      <c r="L230" s="302"/>
      <c r="M230" s="302"/>
      <c r="N230" s="302"/>
      <c r="O230" s="302"/>
      <c r="P230" s="302"/>
      <c r="Q230" s="302"/>
      <c r="R230" s="302"/>
      <c r="S230" s="302"/>
      <c r="T230" s="302"/>
      <c r="U230" s="302"/>
      <c r="V230" s="302"/>
      <c r="W230" s="302"/>
      <c r="X230" s="302"/>
      <c r="Y230" s="302"/>
      <c r="Z230" s="302"/>
      <c r="AA230" s="302"/>
      <c r="AB230" s="302"/>
      <c r="AC230" s="302">
        <f t="shared" ref="AC230:CN231" si="115">+AC8+AC19+AC30+AC41+AC52+AC63+AC75</f>
        <v>1.5633333333333335</v>
      </c>
      <c r="AD230" s="302">
        <f t="shared" si="115"/>
        <v>1.5633333333333335</v>
      </c>
      <c r="AE230" s="302">
        <f t="shared" si="115"/>
        <v>1.5633333333333335</v>
      </c>
      <c r="AF230" s="302">
        <f t="shared" si="115"/>
        <v>1.5633333333333335</v>
      </c>
      <c r="AG230" s="302">
        <f t="shared" si="115"/>
        <v>1.5633333333333335</v>
      </c>
      <c r="AH230" s="302">
        <f t="shared" si="115"/>
        <v>1.5633333333333335</v>
      </c>
      <c r="AI230" s="302">
        <f t="shared" si="115"/>
        <v>1.3399999999999999</v>
      </c>
      <c r="AJ230" s="302">
        <f t="shared" si="115"/>
        <v>1.3399999999999999</v>
      </c>
      <c r="AK230" s="302">
        <f t="shared" si="115"/>
        <v>1.3399999999999999</v>
      </c>
      <c r="AL230" s="302">
        <f t="shared" si="115"/>
        <v>1.3399999999999999</v>
      </c>
      <c r="AM230" s="302">
        <f t="shared" si="115"/>
        <v>1.3399999999999999</v>
      </c>
      <c r="AN230" s="302">
        <f t="shared" si="115"/>
        <v>1.3399999999999999</v>
      </c>
      <c r="AO230" s="302">
        <f t="shared" si="115"/>
        <v>1.1166666666666667</v>
      </c>
      <c r="AP230" s="302">
        <f t="shared" si="115"/>
        <v>1.1166666666666667</v>
      </c>
      <c r="AQ230" s="302">
        <f t="shared" si="115"/>
        <v>1.1166666666666667</v>
      </c>
      <c r="AR230" s="302">
        <f t="shared" si="115"/>
        <v>1.1166666666666667</v>
      </c>
      <c r="AS230" s="302">
        <f t="shared" si="115"/>
        <v>1.1166666666666667</v>
      </c>
      <c r="AT230" s="302">
        <f t="shared" si="115"/>
        <v>1.1166666666666667</v>
      </c>
      <c r="AU230" s="302">
        <f t="shared" si="115"/>
        <v>1.3399999999999999</v>
      </c>
      <c r="AV230" s="302">
        <f t="shared" si="115"/>
        <v>1.3399999999999999</v>
      </c>
      <c r="AW230" s="302">
        <f t="shared" si="115"/>
        <v>1.3399999999999999</v>
      </c>
      <c r="AX230" s="302">
        <f t="shared" si="115"/>
        <v>1.3399999999999999</v>
      </c>
      <c r="AY230" s="302">
        <f t="shared" si="115"/>
        <v>1.3399999999999999</v>
      </c>
      <c r="AZ230" s="302">
        <f t="shared" si="115"/>
        <v>1.3399999999999999</v>
      </c>
      <c r="BA230" s="302">
        <f t="shared" si="115"/>
        <v>1.3399999999999999</v>
      </c>
      <c r="BB230" s="302">
        <f t="shared" si="115"/>
        <v>1.3399999999999999</v>
      </c>
      <c r="BC230" s="302">
        <f t="shared" si="115"/>
        <v>1.3399999999999999</v>
      </c>
      <c r="BD230" s="302">
        <f t="shared" si="115"/>
        <v>1.3399999999999999</v>
      </c>
      <c r="BE230" s="302">
        <f t="shared" si="115"/>
        <v>1.3399999999999999</v>
      </c>
      <c r="BF230" s="302">
        <f t="shared" si="115"/>
        <v>1.3399999999999999</v>
      </c>
      <c r="BG230" s="302">
        <f t="shared" si="115"/>
        <v>1.1166666666666667</v>
      </c>
      <c r="BH230" s="302">
        <f t="shared" si="115"/>
        <v>1.1166666666666667</v>
      </c>
      <c r="BI230" s="302">
        <f t="shared" si="115"/>
        <v>1.1166666666666667</v>
      </c>
      <c r="BJ230" s="302">
        <f t="shared" si="115"/>
        <v>1.1166666666666667</v>
      </c>
      <c r="BK230" s="302">
        <f t="shared" si="115"/>
        <v>1.1166666666666667</v>
      </c>
      <c r="BL230" s="302">
        <f t="shared" si="115"/>
        <v>1.1166666666666667</v>
      </c>
      <c r="BM230" s="302">
        <f t="shared" si="115"/>
        <v>0</v>
      </c>
      <c r="BN230" s="302">
        <f t="shared" si="115"/>
        <v>0</v>
      </c>
      <c r="BO230" s="302">
        <f t="shared" si="115"/>
        <v>0</v>
      </c>
      <c r="BP230" s="302">
        <f t="shared" si="115"/>
        <v>0</v>
      </c>
      <c r="BQ230" s="302">
        <f t="shared" si="115"/>
        <v>0</v>
      </c>
      <c r="BR230" s="302">
        <f t="shared" si="115"/>
        <v>0</v>
      </c>
      <c r="BS230" s="302">
        <f t="shared" si="115"/>
        <v>0</v>
      </c>
      <c r="BT230" s="302">
        <f t="shared" si="115"/>
        <v>0</v>
      </c>
      <c r="BU230" s="302">
        <f t="shared" si="115"/>
        <v>0</v>
      </c>
      <c r="BV230" s="302">
        <f t="shared" si="115"/>
        <v>0</v>
      </c>
      <c r="BW230" s="302">
        <f t="shared" si="115"/>
        <v>0</v>
      </c>
      <c r="BX230" s="302">
        <f t="shared" si="115"/>
        <v>0</v>
      </c>
      <c r="BY230" s="302">
        <f t="shared" si="115"/>
        <v>0</v>
      </c>
      <c r="BZ230" s="302">
        <f t="shared" si="115"/>
        <v>0</v>
      </c>
      <c r="CA230" s="302">
        <f t="shared" si="115"/>
        <v>0</v>
      </c>
      <c r="CB230" s="302">
        <f t="shared" si="115"/>
        <v>0</v>
      </c>
      <c r="CC230" s="302">
        <f t="shared" si="115"/>
        <v>0</v>
      </c>
      <c r="CD230" s="302">
        <f t="shared" si="115"/>
        <v>0</v>
      </c>
      <c r="CE230" s="302">
        <f t="shared" si="115"/>
        <v>0</v>
      </c>
      <c r="CF230" s="302">
        <f t="shared" si="115"/>
        <v>0</v>
      </c>
      <c r="CG230" s="302">
        <f t="shared" si="115"/>
        <v>0</v>
      </c>
      <c r="CH230" s="302">
        <f t="shared" si="115"/>
        <v>0</v>
      </c>
      <c r="CI230" s="302">
        <f t="shared" si="115"/>
        <v>0</v>
      </c>
      <c r="CJ230" s="302">
        <f t="shared" si="115"/>
        <v>0</v>
      </c>
      <c r="CK230" s="302">
        <f t="shared" si="115"/>
        <v>0</v>
      </c>
      <c r="CL230" s="302">
        <f t="shared" si="115"/>
        <v>0</v>
      </c>
      <c r="CM230" s="302">
        <f t="shared" si="115"/>
        <v>0</v>
      </c>
      <c r="CN230" s="302">
        <f t="shared" si="115"/>
        <v>0</v>
      </c>
      <c r="CO230" s="302">
        <f t="shared" ref="CO230:DP231" si="116">+CO8+CO19+CO30+CO41+CO52+CO63+CO75</f>
        <v>0</v>
      </c>
      <c r="CP230" s="302">
        <f t="shared" si="116"/>
        <v>0</v>
      </c>
      <c r="CQ230" s="302">
        <f t="shared" si="116"/>
        <v>0</v>
      </c>
      <c r="CR230" s="302">
        <f t="shared" si="116"/>
        <v>0</v>
      </c>
      <c r="CS230" s="302">
        <f t="shared" si="116"/>
        <v>0</v>
      </c>
      <c r="CT230" s="302">
        <f t="shared" si="116"/>
        <v>0</v>
      </c>
      <c r="CU230" s="302">
        <f t="shared" si="116"/>
        <v>0</v>
      </c>
      <c r="CV230" s="302">
        <f t="shared" si="116"/>
        <v>0</v>
      </c>
      <c r="CW230" s="302">
        <f t="shared" si="116"/>
        <v>0</v>
      </c>
      <c r="CX230" s="302">
        <f t="shared" si="116"/>
        <v>0</v>
      </c>
      <c r="CY230" s="302">
        <f t="shared" si="116"/>
        <v>0</v>
      </c>
      <c r="CZ230" s="302">
        <f t="shared" si="116"/>
        <v>0</v>
      </c>
      <c r="DA230" s="302">
        <f t="shared" si="116"/>
        <v>0</v>
      </c>
      <c r="DB230" s="302">
        <f t="shared" si="116"/>
        <v>0</v>
      </c>
      <c r="DC230" s="302">
        <f t="shared" si="116"/>
        <v>0</v>
      </c>
      <c r="DD230" s="302">
        <f t="shared" si="116"/>
        <v>0</v>
      </c>
      <c r="DE230" s="302">
        <f t="shared" si="116"/>
        <v>0</v>
      </c>
      <c r="DF230" s="302">
        <f t="shared" si="116"/>
        <v>0</v>
      </c>
      <c r="DG230" s="302">
        <f t="shared" si="116"/>
        <v>0</v>
      </c>
      <c r="DH230" s="302">
        <f t="shared" si="116"/>
        <v>0</v>
      </c>
      <c r="DI230" s="302">
        <f t="shared" si="116"/>
        <v>0</v>
      </c>
      <c r="DJ230" s="302">
        <f t="shared" si="116"/>
        <v>0</v>
      </c>
      <c r="DK230" s="302">
        <f t="shared" si="116"/>
        <v>0</v>
      </c>
      <c r="DL230" s="302">
        <f t="shared" si="116"/>
        <v>0</v>
      </c>
      <c r="DM230" s="302">
        <f t="shared" si="116"/>
        <v>0</v>
      </c>
      <c r="DN230" s="302">
        <f t="shared" si="116"/>
        <v>0</v>
      </c>
      <c r="DO230" s="302">
        <f t="shared" si="116"/>
        <v>0</v>
      </c>
      <c r="DP230" s="302">
        <f t="shared" si="116"/>
        <v>0</v>
      </c>
    </row>
    <row r="231" spans="1:120" s="301" customFormat="1" ht="14.25">
      <c r="A231" s="300"/>
      <c r="B231" s="318" t="s">
        <v>215</v>
      </c>
      <c r="C231" s="317">
        <f>+C9+C20+C31+C42+C53+C64+C76</f>
        <v>2792.058500000001</v>
      </c>
      <c r="D231" s="302"/>
      <c r="E231" s="302"/>
      <c r="F231" s="302"/>
      <c r="G231" s="302"/>
      <c r="H231" s="302"/>
      <c r="I231" s="302"/>
      <c r="J231" s="302"/>
      <c r="K231" s="302"/>
      <c r="L231" s="302"/>
      <c r="M231" s="302"/>
      <c r="N231" s="302"/>
      <c r="O231" s="302"/>
      <c r="P231" s="302"/>
      <c r="Q231" s="302"/>
      <c r="R231" s="302"/>
      <c r="S231" s="302"/>
      <c r="T231" s="302"/>
      <c r="U231" s="302"/>
      <c r="V231" s="302"/>
      <c r="W231" s="302"/>
      <c r="X231" s="302"/>
      <c r="Y231" s="302"/>
      <c r="Z231" s="302"/>
      <c r="AA231" s="302"/>
      <c r="AB231" s="302"/>
      <c r="AC231" s="302">
        <f t="shared" si="115"/>
        <v>93.068616666666713</v>
      </c>
      <c r="AD231" s="302">
        <f t="shared" si="115"/>
        <v>93.068616666666713</v>
      </c>
      <c r="AE231" s="302">
        <f t="shared" si="115"/>
        <v>93.068616666666713</v>
      </c>
      <c r="AF231" s="302">
        <f t="shared" si="115"/>
        <v>93.068616666666713</v>
      </c>
      <c r="AG231" s="302">
        <f t="shared" si="115"/>
        <v>93.068616666666713</v>
      </c>
      <c r="AH231" s="302">
        <f t="shared" si="115"/>
        <v>93.068616666666713</v>
      </c>
      <c r="AI231" s="302">
        <f t="shared" si="115"/>
        <v>79.773100000000042</v>
      </c>
      <c r="AJ231" s="302">
        <f t="shared" si="115"/>
        <v>79.773100000000042</v>
      </c>
      <c r="AK231" s="302">
        <f t="shared" si="115"/>
        <v>79.773100000000042</v>
      </c>
      <c r="AL231" s="302">
        <f t="shared" si="115"/>
        <v>79.773100000000042</v>
      </c>
      <c r="AM231" s="302">
        <f t="shared" si="115"/>
        <v>79.773100000000042</v>
      </c>
      <c r="AN231" s="302">
        <f t="shared" si="115"/>
        <v>79.773100000000042</v>
      </c>
      <c r="AO231" s="302">
        <f t="shared" si="115"/>
        <v>66.477583333333371</v>
      </c>
      <c r="AP231" s="302">
        <f t="shared" si="115"/>
        <v>66.477583333333371</v>
      </c>
      <c r="AQ231" s="302">
        <f t="shared" si="115"/>
        <v>66.477583333333371</v>
      </c>
      <c r="AR231" s="302">
        <f t="shared" si="115"/>
        <v>66.477583333333371</v>
      </c>
      <c r="AS231" s="302">
        <f t="shared" si="115"/>
        <v>66.477583333333371</v>
      </c>
      <c r="AT231" s="302">
        <f t="shared" si="115"/>
        <v>66.477583333333371</v>
      </c>
      <c r="AU231" s="302">
        <f t="shared" si="115"/>
        <v>79.773100000000042</v>
      </c>
      <c r="AV231" s="302">
        <f t="shared" si="115"/>
        <v>79.773100000000042</v>
      </c>
      <c r="AW231" s="302">
        <f t="shared" si="115"/>
        <v>79.773100000000042</v>
      </c>
      <c r="AX231" s="302">
        <f t="shared" si="115"/>
        <v>79.773100000000042</v>
      </c>
      <c r="AY231" s="302">
        <f t="shared" si="115"/>
        <v>79.773100000000042</v>
      </c>
      <c r="AZ231" s="302">
        <f t="shared" si="115"/>
        <v>79.773100000000042</v>
      </c>
      <c r="BA231" s="302">
        <f t="shared" si="115"/>
        <v>79.773100000000042</v>
      </c>
      <c r="BB231" s="302">
        <f t="shared" si="115"/>
        <v>79.773100000000042</v>
      </c>
      <c r="BC231" s="302">
        <f t="shared" si="115"/>
        <v>79.773100000000042</v>
      </c>
      <c r="BD231" s="302">
        <f t="shared" si="115"/>
        <v>79.773100000000042</v>
      </c>
      <c r="BE231" s="302">
        <f t="shared" si="115"/>
        <v>79.773100000000042</v>
      </c>
      <c r="BF231" s="302">
        <f t="shared" si="115"/>
        <v>79.773100000000042</v>
      </c>
      <c r="BG231" s="302">
        <f t="shared" si="115"/>
        <v>66.477583333333371</v>
      </c>
      <c r="BH231" s="302">
        <f t="shared" si="115"/>
        <v>66.477583333333371</v>
      </c>
      <c r="BI231" s="302">
        <f t="shared" si="115"/>
        <v>66.477583333333371</v>
      </c>
      <c r="BJ231" s="302">
        <f t="shared" si="115"/>
        <v>66.477583333333371</v>
      </c>
      <c r="BK231" s="302">
        <f t="shared" si="115"/>
        <v>66.477583333333371</v>
      </c>
      <c r="BL231" s="302">
        <f t="shared" si="115"/>
        <v>66.477583333333371</v>
      </c>
      <c r="BM231" s="302">
        <f t="shared" si="115"/>
        <v>0</v>
      </c>
      <c r="BN231" s="302">
        <f t="shared" si="115"/>
        <v>0</v>
      </c>
      <c r="BO231" s="302">
        <f t="shared" si="115"/>
        <v>0</v>
      </c>
      <c r="BP231" s="302">
        <f t="shared" si="115"/>
        <v>0</v>
      </c>
      <c r="BQ231" s="302">
        <f t="shared" si="115"/>
        <v>0</v>
      </c>
      <c r="BR231" s="302">
        <f t="shared" si="115"/>
        <v>0</v>
      </c>
      <c r="BS231" s="302">
        <f t="shared" si="115"/>
        <v>0</v>
      </c>
      <c r="BT231" s="302">
        <f t="shared" si="115"/>
        <v>0</v>
      </c>
      <c r="BU231" s="302">
        <f t="shared" si="115"/>
        <v>0</v>
      </c>
      <c r="BV231" s="302">
        <f t="shared" si="115"/>
        <v>0</v>
      </c>
      <c r="BW231" s="302">
        <f t="shared" si="115"/>
        <v>0</v>
      </c>
      <c r="BX231" s="302">
        <f t="shared" si="115"/>
        <v>0</v>
      </c>
      <c r="BY231" s="302">
        <f t="shared" si="115"/>
        <v>0</v>
      </c>
      <c r="BZ231" s="302">
        <f t="shared" si="115"/>
        <v>0</v>
      </c>
      <c r="CA231" s="302">
        <f t="shared" si="115"/>
        <v>0</v>
      </c>
      <c r="CB231" s="302">
        <f t="shared" si="115"/>
        <v>0</v>
      </c>
      <c r="CC231" s="302">
        <f t="shared" si="115"/>
        <v>0</v>
      </c>
      <c r="CD231" s="302">
        <f t="shared" si="115"/>
        <v>0</v>
      </c>
      <c r="CE231" s="302">
        <f t="shared" si="115"/>
        <v>0</v>
      </c>
      <c r="CF231" s="302">
        <f t="shared" si="115"/>
        <v>0</v>
      </c>
      <c r="CG231" s="302">
        <f t="shared" si="115"/>
        <v>0</v>
      </c>
      <c r="CH231" s="302">
        <f t="shared" si="115"/>
        <v>0</v>
      </c>
      <c r="CI231" s="302">
        <f t="shared" si="115"/>
        <v>0</v>
      </c>
      <c r="CJ231" s="302">
        <f t="shared" si="115"/>
        <v>0</v>
      </c>
      <c r="CK231" s="302">
        <f t="shared" si="115"/>
        <v>0</v>
      </c>
      <c r="CL231" s="302">
        <f t="shared" si="115"/>
        <v>0</v>
      </c>
      <c r="CM231" s="302">
        <f t="shared" si="115"/>
        <v>0</v>
      </c>
      <c r="CN231" s="302">
        <f t="shared" si="115"/>
        <v>0</v>
      </c>
      <c r="CO231" s="302">
        <f t="shared" si="116"/>
        <v>0</v>
      </c>
      <c r="CP231" s="302">
        <f t="shared" si="116"/>
        <v>0</v>
      </c>
      <c r="CQ231" s="302">
        <f t="shared" si="116"/>
        <v>0</v>
      </c>
      <c r="CR231" s="302">
        <f t="shared" si="116"/>
        <v>0</v>
      </c>
      <c r="CS231" s="302">
        <f t="shared" si="116"/>
        <v>0</v>
      </c>
      <c r="CT231" s="302">
        <f t="shared" si="116"/>
        <v>0</v>
      </c>
      <c r="CU231" s="302">
        <f t="shared" si="116"/>
        <v>0</v>
      </c>
      <c r="CV231" s="302">
        <f t="shared" si="116"/>
        <v>0</v>
      </c>
      <c r="CW231" s="302">
        <f t="shared" si="116"/>
        <v>0</v>
      </c>
      <c r="CX231" s="302">
        <f t="shared" si="116"/>
        <v>0</v>
      </c>
      <c r="CY231" s="302">
        <f t="shared" si="116"/>
        <v>0</v>
      </c>
      <c r="CZ231" s="302">
        <f t="shared" si="116"/>
        <v>0</v>
      </c>
      <c r="DA231" s="302">
        <f t="shared" si="116"/>
        <v>0</v>
      </c>
      <c r="DB231" s="302">
        <f t="shared" si="116"/>
        <v>0</v>
      </c>
      <c r="DC231" s="302">
        <f t="shared" si="116"/>
        <v>0</v>
      </c>
      <c r="DD231" s="302">
        <f t="shared" si="116"/>
        <v>0</v>
      </c>
      <c r="DE231" s="302">
        <f t="shared" si="116"/>
        <v>0</v>
      </c>
      <c r="DF231" s="302">
        <f t="shared" si="116"/>
        <v>0</v>
      </c>
      <c r="DG231" s="302">
        <f t="shared" si="116"/>
        <v>0</v>
      </c>
      <c r="DH231" s="302">
        <f t="shared" si="116"/>
        <v>0</v>
      </c>
      <c r="DI231" s="302">
        <f t="shared" si="116"/>
        <v>0</v>
      </c>
      <c r="DJ231" s="302">
        <f t="shared" si="116"/>
        <v>0</v>
      </c>
      <c r="DK231" s="302">
        <f t="shared" si="116"/>
        <v>0</v>
      </c>
      <c r="DL231" s="302">
        <f t="shared" si="116"/>
        <v>0</v>
      </c>
      <c r="DM231" s="302">
        <f t="shared" si="116"/>
        <v>0</v>
      </c>
      <c r="DN231" s="302">
        <f t="shared" si="116"/>
        <v>0</v>
      </c>
      <c r="DO231" s="302">
        <f t="shared" si="116"/>
        <v>0</v>
      </c>
      <c r="DP231" s="302">
        <f t="shared" si="116"/>
        <v>0</v>
      </c>
    </row>
    <row r="232" spans="1:120" s="301" customFormat="1" ht="14.25">
      <c r="A232" s="300"/>
      <c r="B232" s="319" t="s">
        <v>216</v>
      </c>
      <c r="C232" s="317">
        <f>+IF(C231=0,0,C229/C231)</f>
        <v>223306.99727677117</v>
      </c>
      <c r="D232" s="302"/>
      <c r="E232" s="302"/>
      <c r="F232" s="302"/>
      <c r="G232" s="302"/>
      <c r="H232" s="302"/>
      <c r="I232" s="302"/>
      <c r="J232" s="302"/>
      <c r="K232" s="302"/>
      <c r="L232" s="302"/>
      <c r="M232" s="302"/>
      <c r="N232" s="302"/>
      <c r="O232" s="302"/>
      <c r="P232" s="302"/>
      <c r="Q232" s="302"/>
      <c r="R232" s="302"/>
      <c r="S232" s="302"/>
      <c r="T232" s="302"/>
      <c r="U232" s="302"/>
      <c r="V232" s="302"/>
      <c r="W232" s="302"/>
      <c r="X232" s="302"/>
      <c r="Y232" s="302"/>
      <c r="Z232" s="302"/>
      <c r="AA232" s="302"/>
      <c r="AB232" s="302"/>
      <c r="AC232" s="302">
        <f t="shared" ref="AC232:CN232" si="117">+IF(AC231=0,0,AC229/AC231)</f>
        <v>205432.65498724909</v>
      </c>
      <c r="AD232" s="302">
        <f t="shared" si="117"/>
        <v>205432.65498724909</v>
      </c>
      <c r="AE232" s="302">
        <f t="shared" si="117"/>
        <v>205432.65498724909</v>
      </c>
      <c r="AF232" s="302">
        <f t="shared" si="117"/>
        <v>205432.65498724909</v>
      </c>
      <c r="AG232" s="302">
        <f t="shared" si="117"/>
        <v>223296.3641165751</v>
      </c>
      <c r="AH232" s="302">
        <f t="shared" si="117"/>
        <v>223296.3641165751</v>
      </c>
      <c r="AI232" s="302">
        <f t="shared" si="117"/>
        <v>223296.36411657505</v>
      </c>
      <c r="AJ232" s="302">
        <f t="shared" si="117"/>
        <v>223296.36411657505</v>
      </c>
      <c r="AK232" s="302">
        <f t="shared" si="117"/>
        <v>223296.36411657505</v>
      </c>
      <c r="AL232" s="302">
        <f t="shared" si="117"/>
        <v>223296.36411657505</v>
      </c>
      <c r="AM232" s="302">
        <f t="shared" si="117"/>
        <v>223296.36411657505</v>
      </c>
      <c r="AN232" s="302">
        <f t="shared" si="117"/>
        <v>223296.36411657505</v>
      </c>
      <c r="AO232" s="302">
        <f t="shared" si="117"/>
        <v>223296.36411657507</v>
      </c>
      <c r="AP232" s="302">
        <f t="shared" si="117"/>
        <v>223296.36411657507</v>
      </c>
      <c r="AQ232" s="302">
        <f t="shared" si="117"/>
        <v>223296.36411657507</v>
      </c>
      <c r="AR232" s="302">
        <f t="shared" si="117"/>
        <v>223296.36411657507</v>
      </c>
      <c r="AS232" s="302">
        <f t="shared" si="117"/>
        <v>223296.36411657507</v>
      </c>
      <c r="AT232" s="302">
        <f t="shared" si="117"/>
        <v>223296.36411657507</v>
      </c>
      <c r="AU232" s="302">
        <f t="shared" si="117"/>
        <v>223296.36411657505</v>
      </c>
      <c r="AV232" s="302">
        <f t="shared" si="117"/>
        <v>223296.36411657505</v>
      </c>
      <c r="AW232" s="302">
        <f t="shared" si="117"/>
        <v>228878.77321948943</v>
      </c>
      <c r="AX232" s="302">
        <f t="shared" si="117"/>
        <v>228878.77321948943</v>
      </c>
      <c r="AY232" s="302">
        <f t="shared" si="117"/>
        <v>228878.77321948943</v>
      </c>
      <c r="AZ232" s="302">
        <f t="shared" si="117"/>
        <v>228878.77321948943</v>
      </c>
      <c r="BA232" s="302">
        <f t="shared" si="117"/>
        <v>228878.77321948943</v>
      </c>
      <c r="BB232" s="302">
        <f t="shared" si="117"/>
        <v>228878.77321948943</v>
      </c>
      <c r="BC232" s="302">
        <f t="shared" si="117"/>
        <v>228878.77321948943</v>
      </c>
      <c r="BD232" s="302">
        <f t="shared" si="117"/>
        <v>228878.77321948943</v>
      </c>
      <c r="BE232" s="302">
        <f t="shared" si="117"/>
        <v>228878.77321948943</v>
      </c>
      <c r="BF232" s="302">
        <f t="shared" si="117"/>
        <v>228878.77321948943</v>
      </c>
      <c r="BG232" s="302">
        <f t="shared" si="117"/>
        <v>228878.77321948941</v>
      </c>
      <c r="BH232" s="302">
        <f t="shared" si="117"/>
        <v>228878.77321948941</v>
      </c>
      <c r="BI232" s="302">
        <f t="shared" si="117"/>
        <v>228878.77321948941</v>
      </c>
      <c r="BJ232" s="302">
        <f t="shared" si="117"/>
        <v>228878.77321948941</v>
      </c>
      <c r="BK232" s="302">
        <f t="shared" si="117"/>
        <v>228878.77321948941</v>
      </c>
      <c r="BL232" s="302">
        <f t="shared" si="117"/>
        <v>228878.77321948941</v>
      </c>
      <c r="BM232" s="302">
        <f t="shared" si="117"/>
        <v>0</v>
      </c>
      <c r="BN232" s="302">
        <f t="shared" si="117"/>
        <v>0</v>
      </c>
      <c r="BO232" s="302">
        <f t="shared" si="117"/>
        <v>0</v>
      </c>
      <c r="BP232" s="302">
        <f t="shared" si="117"/>
        <v>0</v>
      </c>
      <c r="BQ232" s="302">
        <f t="shared" si="117"/>
        <v>0</v>
      </c>
      <c r="BR232" s="302">
        <f t="shared" si="117"/>
        <v>0</v>
      </c>
      <c r="BS232" s="302">
        <f t="shared" si="117"/>
        <v>0</v>
      </c>
      <c r="BT232" s="302">
        <f t="shared" si="117"/>
        <v>0</v>
      </c>
      <c r="BU232" s="302">
        <f t="shared" si="117"/>
        <v>0</v>
      </c>
      <c r="BV232" s="302">
        <f t="shared" si="117"/>
        <v>0</v>
      </c>
      <c r="BW232" s="302">
        <f t="shared" si="117"/>
        <v>0</v>
      </c>
      <c r="BX232" s="302">
        <f t="shared" si="117"/>
        <v>0</v>
      </c>
      <c r="BY232" s="302">
        <f t="shared" si="117"/>
        <v>0</v>
      </c>
      <c r="BZ232" s="302">
        <f t="shared" si="117"/>
        <v>0</v>
      </c>
      <c r="CA232" s="302">
        <f t="shared" si="117"/>
        <v>0</v>
      </c>
      <c r="CB232" s="302">
        <f t="shared" si="117"/>
        <v>0</v>
      </c>
      <c r="CC232" s="302">
        <f t="shared" si="117"/>
        <v>0</v>
      </c>
      <c r="CD232" s="302">
        <f t="shared" si="117"/>
        <v>0</v>
      </c>
      <c r="CE232" s="302">
        <f t="shared" si="117"/>
        <v>0</v>
      </c>
      <c r="CF232" s="302">
        <f t="shared" si="117"/>
        <v>0</v>
      </c>
      <c r="CG232" s="302">
        <f t="shared" si="117"/>
        <v>0</v>
      </c>
      <c r="CH232" s="302">
        <f t="shared" si="117"/>
        <v>0</v>
      </c>
      <c r="CI232" s="302">
        <f t="shared" si="117"/>
        <v>0</v>
      </c>
      <c r="CJ232" s="302">
        <f t="shared" si="117"/>
        <v>0</v>
      </c>
      <c r="CK232" s="302">
        <f t="shared" si="117"/>
        <v>0</v>
      </c>
      <c r="CL232" s="302">
        <f t="shared" si="117"/>
        <v>0</v>
      </c>
      <c r="CM232" s="302">
        <f t="shared" si="117"/>
        <v>0</v>
      </c>
      <c r="CN232" s="302">
        <f t="shared" si="117"/>
        <v>0</v>
      </c>
      <c r="CO232" s="302">
        <f t="shared" ref="CO232:DP232" si="118">+IF(CO231=0,0,CO229/CO231)</f>
        <v>0</v>
      </c>
      <c r="CP232" s="302">
        <f t="shared" si="118"/>
        <v>0</v>
      </c>
      <c r="CQ232" s="302">
        <f t="shared" si="118"/>
        <v>0</v>
      </c>
      <c r="CR232" s="302">
        <f t="shared" si="118"/>
        <v>0</v>
      </c>
      <c r="CS232" s="302">
        <f t="shared" si="118"/>
        <v>0</v>
      </c>
      <c r="CT232" s="302">
        <f t="shared" si="118"/>
        <v>0</v>
      </c>
      <c r="CU232" s="302">
        <f t="shared" si="118"/>
        <v>0</v>
      </c>
      <c r="CV232" s="302">
        <f t="shared" si="118"/>
        <v>0</v>
      </c>
      <c r="CW232" s="302">
        <f t="shared" si="118"/>
        <v>0</v>
      </c>
      <c r="CX232" s="302">
        <f t="shared" si="118"/>
        <v>0</v>
      </c>
      <c r="CY232" s="302">
        <f t="shared" si="118"/>
        <v>0</v>
      </c>
      <c r="CZ232" s="302">
        <f t="shared" si="118"/>
        <v>0</v>
      </c>
      <c r="DA232" s="302">
        <f t="shared" si="118"/>
        <v>0</v>
      </c>
      <c r="DB232" s="302">
        <f t="shared" si="118"/>
        <v>0</v>
      </c>
      <c r="DC232" s="302">
        <f t="shared" si="118"/>
        <v>0</v>
      </c>
      <c r="DD232" s="302">
        <f t="shared" si="118"/>
        <v>0</v>
      </c>
      <c r="DE232" s="302">
        <f t="shared" si="118"/>
        <v>0</v>
      </c>
      <c r="DF232" s="302">
        <f t="shared" si="118"/>
        <v>0</v>
      </c>
      <c r="DG232" s="302">
        <f t="shared" si="118"/>
        <v>0</v>
      </c>
      <c r="DH232" s="302">
        <f t="shared" si="118"/>
        <v>0</v>
      </c>
      <c r="DI232" s="302">
        <f t="shared" si="118"/>
        <v>0</v>
      </c>
      <c r="DJ232" s="302">
        <f t="shared" si="118"/>
        <v>0</v>
      </c>
      <c r="DK232" s="302">
        <f t="shared" si="118"/>
        <v>0</v>
      </c>
      <c r="DL232" s="302">
        <f t="shared" si="118"/>
        <v>0</v>
      </c>
      <c r="DM232" s="302">
        <f t="shared" si="118"/>
        <v>0</v>
      </c>
      <c r="DN232" s="302">
        <f t="shared" si="118"/>
        <v>0</v>
      </c>
      <c r="DO232" s="302">
        <f t="shared" si="118"/>
        <v>0</v>
      </c>
      <c r="DP232" s="302">
        <f t="shared" si="118"/>
        <v>0</v>
      </c>
    </row>
    <row r="233" spans="1:120" s="301" customFormat="1" ht="14.25">
      <c r="A233" s="300"/>
      <c r="B233" s="320" t="s">
        <v>217</v>
      </c>
      <c r="C233" s="321">
        <f>+C232/'Inputs  Base0'!$C$9</f>
        <v>1860.8916439730931</v>
      </c>
      <c r="D233" s="308"/>
      <c r="E233" s="308"/>
      <c r="F233" s="308"/>
      <c r="G233" s="308"/>
      <c r="H233" s="308"/>
      <c r="I233" s="308"/>
      <c r="J233" s="308"/>
      <c r="K233" s="308"/>
      <c r="L233" s="308"/>
      <c r="M233" s="308"/>
      <c r="N233" s="308"/>
      <c r="O233" s="308"/>
      <c r="P233" s="308"/>
      <c r="Q233" s="308"/>
      <c r="R233" s="308"/>
      <c r="S233" s="308"/>
      <c r="T233" s="308"/>
      <c r="U233" s="308"/>
      <c r="V233" s="308"/>
      <c r="W233" s="308"/>
      <c r="X233" s="308"/>
      <c r="Y233" s="308"/>
      <c r="Z233" s="308"/>
      <c r="AA233" s="308"/>
      <c r="AB233" s="308"/>
      <c r="AC233" s="308">
        <f>+AC232/'Inputs  Base0'!$C$9</f>
        <v>1711.9387915604091</v>
      </c>
      <c r="AD233" s="308">
        <f>+AD232/'Inputs  Base0'!$C$9</f>
        <v>1711.9387915604091</v>
      </c>
      <c r="AE233" s="308">
        <f>+AE232/'Inputs  Base0'!$C$9</f>
        <v>1711.9387915604091</v>
      </c>
      <c r="AF233" s="308">
        <f>+AF232/'Inputs  Base0'!$C$9</f>
        <v>1711.9387915604091</v>
      </c>
      <c r="AG233" s="308">
        <f>+AG232/'Inputs  Base0'!$C$9</f>
        <v>1860.8030343047926</v>
      </c>
      <c r="AH233" s="308">
        <f>+AH232/'Inputs  Base0'!$C$9</f>
        <v>1860.8030343047926</v>
      </c>
      <c r="AI233" s="308">
        <f>+AI232/'Inputs  Base0'!$C$9</f>
        <v>1860.8030343047919</v>
      </c>
      <c r="AJ233" s="308">
        <f>+AJ232/'Inputs  Base0'!$C$9</f>
        <v>1860.8030343047919</v>
      </c>
      <c r="AK233" s="308">
        <f>+AK232/'Inputs  Base0'!$C$9</f>
        <v>1860.8030343047919</v>
      </c>
      <c r="AL233" s="308">
        <f>+AL232/'Inputs  Base0'!$C$9</f>
        <v>1860.8030343047919</v>
      </c>
      <c r="AM233" s="308">
        <f>+AM232/'Inputs  Base0'!$C$9</f>
        <v>1860.8030343047919</v>
      </c>
      <c r="AN233" s="308">
        <f>+AN232/'Inputs  Base0'!$C$9</f>
        <v>1860.8030343047919</v>
      </c>
      <c r="AO233" s="308">
        <f>+AO232/'Inputs  Base0'!$C$9</f>
        <v>1860.8030343047924</v>
      </c>
      <c r="AP233" s="308">
        <f>+AP232/'Inputs  Base0'!$C$9</f>
        <v>1860.8030343047924</v>
      </c>
      <c r="AQ233" s="308">
        <f>+AQ232/'Inputs  Base0'!$C$9</f>
        <v>1860.8030343047924</v>
      </c>
      <c r="AR233" s="308">
        <f>+AR232/'Inputs  Base0'!$C$9</f>
        <v>1860.8030343047924</v>
      </c>
      <c r="AS233" s="308">
        <f>+AS232/'Inputs  Base0'!$C$9</f>
        <v>1860.8030343047924</v>
      </c>
      <c r="AT233" s="308">
        <f>+AT232/'Inputs  Base0'!$C$9</f>
        <v>1860.8030343047924</v>
      </c>
      <c r="AU233" s="308">
        <f>+AU232/'Inputs  Base0'!$C$9</f>
        <v>1860.8030343047919</v>
      </c>
      <c r="AV233" s="308">
        <f>+AV232/'Inputs  Base0'!$C$9</f>
        <v>1860.8030343047919</v>
      </c>
      <c r="AW233" s="308">
        <f>+AW232/'Inputs  Base0'!$C$9</f>
        <v>1907.3231101624119</v>
      </c>
      <c r="AX233" s="308">
        <f>+AX232/'Inputs  Base0'!$C$9</f>
        <v>1907.3231101624119</v>
      </c>
      <c r="AY233" s="308">
        <f>+AY232/'Inputs  Base0'!$C$9</f>
        <v>1907.3231101624119</v>
      </c>
      <c r="AZ233" s="308">
        <f>+AZ232/'Inputs  Base0'!$C$9</f>
        <v>1907.3231101624119</v>
      </c>
      <c r="BA233" s="308">
        <f>+BA232/'Inputs  Base0'!$C$9</f>
        <v>1907.3231101624119</v>
      </c>
      <c r="BB233" s="308">
        <f>+BB232/'Inputs  Base0'!$C$9</f>
        <v>1907.3231101624119</v>
      </c>
      <c r="BC233" s="308">
        <f>+BC232/'Inputs  Base0'!$C$9</f>
        <v>1907.3231101624119</v>
      </c>
      <c r="BD233" s="308">
        <f>+BD232/'Inputs  Base0'!$C$9</f>
        <v>1907.3231101624119</v>
      </c>
      <c r="BE233" s="308">
        <f>+BE232/'Inputs  Base0'!$C$9</f>
        <v>1907.3231101624119</v>
      </c>
      <c r="BF233" s="308">
        <f>+BF232/'Inputs  Base0'!$C$9</f>
        <v>1907.3231101624119</v>
      </c>
      <c r="BG233" s="308">
        <f>+BG232/'Inputs  Base0'!$C$9</f>
        <v>1907.3231101624117</v>
      </c>
      <c r="BH233" s="308">
        <f>+BH232/'Inputs  Base0'!$C$9</f>
        <v>1907.3231101624117</v>
      </c>
      <c r="BI233" s="308">
        <f>+BI232/'Inputs  Base0'!$C$9</f>
        <v>1907.3231101624117</v>
      </c>
      <c r="BJ233" s="308">
        <f>+BJ232/'Inputs  Base0'!$C$9</f>
        <v>1907.3231101624117</v>
      </c>
      <c r="BK233" s="308">
        <f>+BK232/'Inputs  Base0'!$C$9</f>
        <v>1907.3231101624117</v>
      </c>
      <c r="BL233" s="308">
        <f>+BL232/'Inputs  Base0'!$C$9</f>
        <v>1907.3231101624117</v>
      </c>
      <c r="BM233" s="308">
        <f>+BM232/'Inputs  Base0'!$C$9</f>
        <v>0</v>
      </c>
      <c r="BN233" s="308">
        <f>+BN232/'Inputs  Base0'!$C$9</f>
        <v>0</v>
      </c>
      <c r="BO233" s="308">
        <f>+BO232/'Inputs  Base0'!$C$9</f>
        <v>0</v>
      </c>
      <c r="BP233" s="308">
        <f>+BP232/'Inputs  Base0'!$C$9</f>
        <v>0</v>
      </c>
      <c r="BQ233" s="308">
        <f>+BQ232/'Inputs  Base0'!$C$9</f>
        <v>0</v>
      </c>
      <c r="BR233" s="308">
        <f>+BR232/'Inputs  Base0'!$C$9</f>
        <v>0</v>
      </c>
      <c r="BS233" s="308">
        <f>+BS232/'Inputs  Base0'!$C$9</f>
        <v>0</v>
      </c>
      <c r="BT233" s="308">
        <f>+BT232/'Inputs  Base0'!$C$9</f>
        <v>0</v>
      </c>
      <c r="BU233" s="308">
        <f>+BU232/'Inputs  Base0'!$C$9</f>
        <v>0</v>
      </c>
      <c r="BV233" s="308">
        <f>+BV232/'Inputs  Base0'!$C$9</f>
        <v>0</v>
      </c>
      <c r="BW233" s="308">
        <f>+BW232/'Inputs  Base0'!$C$9</f>
        <v>0</v>
      </c>
      <c r="BX233" s="308">
        <f>+BX232/'Inputs  Base0'!$C$9</f>
        <v>0</v>
      </c>
      <c r="BY233" s="308">
        <f>+BY232/'Inputs  Base0'!$C$9</f>
        <v>0</v>
      </c>
      <c r="BZ233" s="308">
        <f>+BZ232/'Inputs  Base0'!$C$9</f>
        <v>0</v>
      </c>
      <c r="CA233" s="308">
        <f>+CA232/'Inputs  Base0'!$C$9</f>
        <v>0</v>
      </c>
      <c r="CB233" s="308">
        <f>+CB232/'Inputs  Base0'!$C$9</f>
        <v>0</v>
      </c>
      <c r="CC233" s="308">
        <f>+CC232/'Inputs  Base0'!$C$9</f>
        <v>0</v>
      </c>
      <c r="CD233" s="308">
        <f>+CD232/'Inputs  Base0'!$C$9</f>
        <v>0</v>
      </c>
      <c r="CE233" s="308">
        <f>+CE232/'Inputs  Base0'!$C$9</f>
        <v>0</v>
      </c>
      <c r="CF233" s="308">
        <f>+CF232/'Inputs  Base0'!$C$9</f>
        <v>0</v>
      </c>
      <c r="CG233" s="308">
        <f>+CG232/'Inputs  Base0'!$C$9</f>
        <v>0</v>
      </c>
      <c r="CH233" s="308">
        <f>+CH232/'Inputs  Base0'!$C$9</f>
        <v>0</v>
      </c>
      <c r="CI233" s="308">
        <f>+CI232/'Inputs  Base0'!$C$9</f>
        <v>0</v>
      </c>
      <c r="CJ233" s="308">
        <f>+CJ232/'Inputs  Base0'!$C$9</f>
        <v>0</v>
      </c>
      <c r="CK233" s="308">
        <f>+CK232/'Inputs  Base0'!$C$9</f>
        <v>0</v>
      </c>
      <c r="CL233" s="308">
        <f>+CL232/'Inputs  Base0'!$C$9</f>
        <v>0</v>
      </c>
      <c r="CM233" s="308">
        <f>+CM232/'Inputs  Base0'!$C$9</f>
        <v>0</v>
      </c>
      <c r="CN233" s="308">
        <f>+CN232/'Inputs  Base0'!$C$9</f>
        <v>0</v>
      </c>
      <c r="CO233" s="308">
        <f>+CO232/'Inputs  Base0'!$C$9</f>
        <v>0</v>
      </c>
      <c r="CP233" s="308">
        <f>+CP232/'Inputs  Base0'!$C$9</f>
        <v>0</v>
      </c>
      <c r="CQ233" s="308">
        <f>+CQ232/'Inputs  Base0'!$C$9</f>
        <v>0</v>
      </c>
      <c r="CR233" s="308">
        <f>+CR232/'Inputs  Base0'!$C$9</f>
        <v>0</v>
      </c>
      <c r="CS233" s="308">
        <f>+CS232/'Inputs  Base0'!$C$9</f>
        <v>0</v>
      </c>
      <c r="CT233" s="308">
        <f>+CT232/'Inputs  Base0'!$C$9</f>
        <v>0</v>
      </c>
      <c r="CU233" s="308">
        <f>+CU232/'Inputs  Base0'!$C$9</f>
        <v>0</v>
      </c>
      <c r="CV233" s="308">
        <f>+CV232/'Inputs  Base0'!$C$9</f>
        <v>0</v>
      </c>
      <c r="CW233" s="308">
        <f>+CW232/'Inputs  Base0'!$C$9</f>
        <v>0</v>
      </c>
      <c r="CX233" s="308">
        <f>+CX232/'Inputs  Base0'!$C$9</f>
        <v>0</v>
      </c>
      <c r="CY233" s="308">
        <f>+CY232/'Inputs  Base0'!$C$9</f>
        <v>0</v>
      </c>
      <c r="CZ233" s="308">
        <f>+CZ232/'Inputs  Base0'!$C$9</f>
        <v>0</v>
      </c>
      <c r="DA233" s="308">
        <f>+DA232/'Inputs  Base0'!$C$9</f>
        <v>0</v>
      </c>
      <c r="DB233" s="308">
        <f>+DB232/'Inputs  Base0'!$C$9</f>
        <v>0</v>
      </c>
      <c r="DC233" s="308">
        <f>+DC232/'Inputs  Base0'!$C$9</f>
        <v>0</v>
      </c>
      <c r="DD233" s="308">
        <f>+DD232/'Inputs  Base0'!$C$9</f>
        <v>0</v>
      </c>
      <c r="DE233" s="308">
        <f>+DE232/'Inputs  Base0'!$C$9</f>
        <v>0</v>
      </c>
      <c r="DF233" s="308">
        <f>+DF232/'Inputs  Base0'!$C$9</f>
        <v>0</v>
      </c>
      <c r="DG233" s="308">
        <f>+DG232/'Inputs  Base0'!$C$9</f>
        <v>0</v>
      </c>
      <c r="DH233" s="308">
        <f>+DH232/'Inputs  Base0'!$C$9</f>
        <v>0</v>
      </c>
      <c r="DI233" s="308">
        <f>+DI232/'Inputs  Base0'!$C$9</f>
        <v>0</v>
      </c>
      <c r="DJ233" s="308">
        <f>+DJ232/'Inputs  Base0'!$C$9</f>
        <v>0</v>
      </c>
      <c r="DK233" s="308">
        <f>+DK232/'Inputs  Base0'!$C$9</f>
        <v>0</v>
      </c>
      <c r="DL233" s="308">
        <f>+DL232/'Inputs  Base0'!$C$9</f>
        <v>0</v>
      </c>
      <c r="DM233" s="308">
        <f>+DM232/'Inputs  Base0'!$C$9</f>
        <v>0</v>
      </c>
      <c r="DN233" s="308">
        <f>+DN232/'Inputs  Base0'!$C$9</f>
        <v>0</v>
      </c>
      <c r="DO233" s="308">
        <f>+DO232/'Inputs  Base0'!$C$9</f>
        <v>0</v>
      </c>
      <c r="DP233" s="308">
        <f>+DP232/'Inputs  Base0'!$C$9</f>
        <v>0</v>
      </c>
    </row>
    <row r="234" spans="1:120" s="301" customFormat="1" ht="14.25">
      <c r="A234" s="300"/>
      <c r="B234" s="316" t="str">
        <f>+'Inputs  Base0'!$B$18</f>
        <v>COCHERAS</v>
      </c>
      <c r="C234" s="317">
        <f>+C81+C92+C103+C114+C125+C136+C147</f>
        <v>235193844.9794533</v>
      </c>
      <c r="D234" s="302"/>
      <c r="E234" s="302"/>
      <c r="F234" s="302"/>
      <c r="G234" s="302"/>
      <c r="H234" s="302"/>
      <c r="I234" s="302"/>
      <c r="J234" s="302"/>
      <c r="K234" s="302"/>
      <c r="L234" s="302"/>
      <c r="M234" s="302"/>
      <c r="N234" s="302"/>
      <c r="O234" s="302"/>
      <c r="P234" s="302"/>
      <c r="Q234" s="302"/>
      <c r="R234" s="302"/>
      <c r="S234" s="302"/>
      <c r="T234" s="302"/>
      <c r="U234" s="302"/>
      <c r="V234" s="302"/>
      <c r="W234" s="302"/>
      <c r="X234" s="302"/>
      <c r="Y234" s="302"/>
      <c r="Z234" s="302"/>
      <c r="AA234" s="302"/>
      <c r="AB234" s="302"/>
      <c r="AC234" s="302">
        <f>+AC81+AC92+AC103+AC114+AC125+AC136+AC147</f>
        <v>7212267.8047125358</v>
      </c>
      <c r="AD234" s="302">
        <f t="shared" ref="AD234:CN234" si="119">+AD81+AD92+AD103+AD114+AD125+AD136+AD147</f>
        <v>7212267.8047125358</v>
      </c>
      <c r="AE234" s="302">
        <f t="shared" si="119"/>
        <v>7212267.8047125358</v>
      </c>
      <c r="AF234" s="302">
        <f t="shared" si="119"/>
        <v>7212267.8047125358</v>
      </c>
      <c r="AG234" s="302">
        <f t="shared" si="119"/>
        <v>7839421.5268614525</v>
      </c>
      <c r="AH234" s="302">
        <f t="shared" si="119"/>
        <v>7839421.5268614525</v>
      </c>
      <c r="AI234" s="302">
        <f t="shared" si="119"/>
        <v>6719504.1658812445</v>
      </c>
      <c r="AJ234" s="302">
        <f t="shared" si="119"/>
        <v>6719504.1658812445</v>
      </c>
      <c r="AK234" s="302">
        <f t="shared" si="119"/>
        <v>6719504.1658812445</v>
      </c>
      <c r="AL234" s="302">
        <f t="shared" si="119"/>
        <v>6719504.1658812445</v>
      </c>
      <c r="AM234" s="302">
        <f t="shared" si="119"/>
        <v>6719504.1658812445</v>
      </c>
      <c r="AN234" s="302">
        <f t="shared" si="119"/>
        <v>6719504.1658812445</v>
      </c>
      <c r="AO234" s="302">
        <f t="shared" si="119"/>
        <v>5599586.8049010374</v>
      </c>
      <c r="AP234" s="302">
        <f t="shared" si="119"/>
        <v>5599586.8049010374</v>
      </c>
      <c r="AQ234" s="302">
        <f t="shared" si="119"/>
        <v>5599586.8049010374</v>
      </c>
      <c r="AR234" s="302">
        <f t="shared" si="119"/>
        <v>5599586.8049010374</v>
      </c>
      <c r="AS234" s="302">
        <f t="shared" si="119"/>
        <v>5599586.8049010374</v>
      </c>
      <c r="AT234" s="302">
        <f t="shared" si="119"/>
        <v>5599586.8049010374</v>
      </c>
      <c r="AU234" s="302">
        <f t="shared" si="119"/>
        <v>6719504.1658812445</v>
      </c>
      <c r="AV234" s="302">
        <f t="shared" si="119"/>
        <v>6719504.1658812445</v>
      </c>
      <c r="AW234" s="302">
        <f t="shared" si="119"/>
        <v>6887491.7700282736</v>
      </c>
      <c r="AX234" s="302">
        <f t="shared" si="119"/>
        <v>6887491.7700282736</v>
      </c>
      <c r="AY234" s="302">
        <f t="shared" si="119"/>
        <v>6887491.7700282736</v>
      </c>
      <c r="AZ234" s="302">
        <f t="shared" si="119"/>
        <v>6887491.7700282736</v>
      </c>
      <c r="BA234" s="302">
        <f t="shared" si="119"/>
        <v>6887491.7700282736</v>
      </c>
      <c r="BB234" s="302">
        <f t="shared" si="119"/>
        <v>6887491.7700282736</v>
      </c>
      <c r="BC234" s="302">
        <f t="shared" si="119"/>
        <v>6887491.7700282736</v>
      </c>
      <c r="BD234" s="302">
        <f t="shared" si="119"/>
        <v>6887491.7700282736</v>
      </c>
      <c r="BE234" s="302">
        <f t="shared" si="119"/>
        <v>6887491.7700282736</v>
      </c>
      <c r="BF234" s="302">
        <f t="shared" si="119"/>
        <v>6887491.7700282736</v>
      </c>
      <c r="BG234" s="302">
        <f t="shared" si="119"/>
        <v>5739576.4750235621</v>
      </c>
      <c r="BH234" s="302">
        <f t="shared" si="119"/>
        <v>5739576.4750235621</v>
      </c>
      <c r="BI234" s="302">
        <f t="shared" si="119"/>
        <v>5739576.4750235621</v>
      </c>
      <c r="BJ234" s="302">
        <f t="shared" si="119"/>
        <v>5739576.4750235621</v>
      </c>
      <c r="BK234" s="302">
        <f t="shared" si="119"/>
        <v>5739576.4750235621</v>
      </c>
      <c r="BL234" s="302">
        <f t="shared" si="119"/>
        <v>5739576.4750235621</v>
      </c>
      <c r="BM234" s="302">
        <f t="shared" si="119"/>
        <v>0</v>
      </c>
      <c r="BN234" s="302">
        <f t="shared" si="119"/>
        <v>0</v>
      </c>
      <c r="BO234" s="302">
        <f t="shared" si="119"/>
        <v>0</v>
      </c>
      <c r="BP234" s="302">
        <f t="shared" si="119"/>
        <v>0</v>
      </c>
      <c r="BQ234" s="302">
        <f t="shared" si="119"/>
        <v>0</v>
      </c>
      <c r="BR234" s="302">
        <f t="shared" si="119"/>
        <v>0</v>
      </c>
      <c r="BS234" s="302">
        <f t="shared" si="119"/>
        <v>0</v>
      </c>
      <c r="BT234" s="302">
        <f t="shared" si="119"/>
        <v>0</v>
      </c>
      <c r="BU234" s="302">
        <f t="shared" si="119"/>
        <v>0</v>
      </c>
      <c r="BV234" s="302">
        <f t="shared" si="119"/>
        <v>0</v>
      </c>
      <c r="BW234" s="302">
        <f t="shared" si="119"/>
        <v>0</v>
      </c>
      <c r="BX234" s="302">
        <f t="shared" si="119"/>
        <v>0</v>
      </c>
      <c r="BY234" s="302">
        <f t="shared" si="119"/>
        <v>0</v>
      </c>
      <c r="BZ234" s="302">
        <f t="shared" si="119"/>
        <v>0</v>
      </c>
      <c r="CA234" s="302">
        <f t="shared" si="119"/>
        <v>0</v>
      </c>
      <c r="CB234" s="302">
        <f t="shared" si="119"/>
        <v>0</v>
      </c>
      <c r="CC234" s="302">
        <f t="shared" si="119"/>
        <v>0</v>
      </c>
      <c r="CD234" s="302">
        <f t="shared" si="119"/>
        <v>0</v>
      </c>
      <c r="CE234" s="302">
        <f t="shared" si="119"/>
        <v>0</v>
      </c>
      <c r="CF234" s="302">
        <f t="shared" si="119"/>
        <v>0</v>
      </c>
      <c r="CG234" s="302">
        <f t="shared" si="119"/>
        <v>0</v>
      </c>
      <c r="CH234" s="302">
        <f t="shared" si="119"/>
        <v>0</v>
      </c>
      <c r="CI234" s="302">
        <f t="shared" si="119"/>
        <v>0</v>
      </c>
      <c r="CJ234" s="302">
        <f t="shared" si="119"/>
        <v>0</v>
      </c>
      <c r="CK234" s="302">
        <f t="shared" si="119"/>
        <v>0</v>
      </c>
      <c r="CL234" s="302">
        <f t="shared" si="119"/>
        <v>0</v>
      </c>
      <c r="CM234" s="302">
        <f t="shared" si="119"/>
        <v>0</v>
      </c>
      <c r="CN234" s="302">
        <f t="shared" si="119"/>
        <v>0</v>
      </c>
      <c r="CO234" s="302">
        <f t="shared" ref="CO234:DP234" si="120">+CO81+CO92+CO103+CO114+CO125+CO136+CO147</f>
        <v>0</v>
      </c>
      <c r="CP234" s="302">
        <f t="shared" si="120"/>
        <v>0</v>
      </c>
      <c r="CQ234" s="302">
        <f t="shared" si="120"/>
        <v>0</v>
      </c>
      <c r="CR234" s="302">
        <f t="shared" si="120"/>
        <v>0</v>
      </c>
      <c r="CS234" s="302">
        <f t="shared" si="120"/>
        <v>0</v>
      </c>
      <c r="CT234" s="302">
        <f t="shared" si="120"/>
        <v>0</v>
      </c>
      <c r="CU234" s="302">
        <f t="shared" si="120"/>
        <v>0</v>
      </c>
      <c r="CV234" s="302">
        <f t="shared" si="120"/>
        <v>0</v>
      </c>
      <c r="CW234" s="302">
        <f t="shared" si="120"/>
        <v>0</v>
      </c>
      <c r="CX234" s="302">
        <f t="shared" si="120"/>
        <v>0</v>
      </c>
      <c r="CY234" s="302">
        <f t="shared" si="120"/>
        <v>0</v>
      </c>
      <c r="CZ234" s="302">
        <f t="shared" si="120"/>
        <v>0</v>
      </c>
      <c r="DA234" s="302">
        <f t="shared" si="120"/>
        <v>0</v>
      </c>
      <c r="DB234" s="302">
        <f t="shared" si="120"/>
        <v>0</v>
      </c>
      <c r="DC234" s="302">
        <f t="shared" si="120"/>
        <v>0</v>
      </c>
      <c r="DD234" s="302">
        <f t="shared" si="120"/>
        <v>0</v>
      </c>
      <c r="DE234" s="302">
        <f t="shared" si="120"/>
        <v>0</v>
      </c>
      <c r="DF234" s="302">
        <f t="shared" si="120"/>
        <v>0</v>
      </c>
      <c r="DG234" s="302">
        <f t="shared" si="120"/>
        <v>0</v>
      </c>
      <c r="DH234" s="302">
        <f t="shared" si="120"/>
        <v>0</v>
      </c>
      <c r="DI234" s="302">
        <f t="shared" si="120"/>
        <v>0</v>
      </c>
      <c r="DJ234" s="302">
        <f t="shared" si="120"/>
        <v>0</v>
      </c>
      <c r="DK234" s="302">
        <f t="shared" si="120"/>
        <v>0</v>
      </c>
      <c r="DL234" s="302">
        <f t="shared" si="120"/>
        <v>0</v>
      </c>
      <c r="DM234" s="302">
        <f t="shared" si="120"/>
        <v>0</v>
      </c>
      <c r="DN234" s="302">
        <f t="shared" si="120"/>
        <v>0</v>
      </c>
      <c r="DO234" s="302">
        <f t="shared" si="120"/>
        <v>0</v>
      </c>
      <c r="DP234" s="302">
        <f t="shared" si="120"/>
        <v>0</v>
      </c>
    </row>
    <row r="235" spans="1:120" s="301" customFormat="1" ht="14.25">
      <c r="A235" s="300"/>
      <c r="B235" s="318" t="s">
        <v>219</v>
      </c>
      <c r="C235" s="317">
        <f>+C82+C93+C104+C115+C126+C137+C149</f>
        <v>140.00000000000006</v>
      </c>
      <c r="D235" s="302"/>
      <c r="E235" s="302"/>
      <c r="F235" s="302"/>
      <c r="G235" s="302"/>
      <c r="H235" s="302"/>
      <c r="I235" s="302"/>
      <c r="J235" s="302"/>
      <c r="K235" s="302"/>
      <c r="L235" s="302"/>
      <c r="M235" s="302"/>
      <c r="N235" s="302"/>
      <c r="O235" s="302"/>
      <c r="P235" s="302"/>
      <c r="Q235" s="302"/>
      <c r="R235" s="302"/>
      <c r="S235" s="302"/>
      <c r="T235" s="302"/>
      <c r="U235" s="302"/>
      <c r="V235" s="302"/>
      <c r="W235" s="302"/>
      <c r="X235" s="302"/>
      <c r="Y235" s="302"/>
      <c r="Z235" s="302"/>
      <c r="AA235" s="302"/>
      <c r="AB235" s="302"/>
      <c r="AC235" s="302">
        <f t="shared" ref="AC235:CN236" si="121">+AC82+AC93+AC104+AC115+AC126+AC137+AC149</f>
        <v>4.6666666666666661</v>
      </c>
      <c r="AD235" s="302">
        <f t="shared" si="121"/>
        <v>4.6666666666666661</v>
      </c>
      <c r="AE235" s="302">
        <f t="shared" si="121"/>
        <v>4.6666666666666661</v>
      </c>
      <c r="AF235" s="302">
        <f t="shared" si="121"/>
        <v>4.6666666666666661</v>
      </c>
      <c r="AG235" s="302">
        <f t="shared" si="121"/>
        <v>4.6666666666666661</v>
      </c>
      <c r="AH235" s="302">
        <f t="shared" si="121"/>
        <v>4.6666666666666661</v>
      </c>
      <c r="AI235" s="302">
        <f t="shared" si="121"/>
        <v>4</v>
      </c>
      <c r="AJ235" s="302">
        <f t="shared" si="121"/>
        <v>4</v>
      </c>
      <c r="AK235" s="302">
        <f t="shared" si="121"/>
        <v>4</v>
      </c>
      <c r="AL235" s="302">
        <f t="shared" si="121"/>
        <v>4</v>
      </c>
      <c r="AM235" s="302">
        <f t="shared" si="121"/>
        <v>4</v>
      </c>
      <c r="AN235" s="302">
        <f t="shared" si="121"/>
        <v>4</v>
      </c>
      <c r="AO235" s="302">
        <f t="shared" si="121"/>
        <v>3.333333333333333</v>
      </c>
      <c r="AP235" s="302">
        <f t="shared" si="121"/>
        <v>3.333333333333333</v>
      </c>
      <c r="AQ235" s="302">
        <f t="shared" si="121"/>
        <v>3.333333333333333</v>
      </c>
      <c r="AR235" s="302">
        <f t="shared" si="121"/>
        <v>3.333333333333333</v>
      </c>
      <c r="AS235" s="302">
        <f t="shared" si="121"/>
        <v>3.333333333333333</v>
      </c>
      <c r="AT235" s="302">
        <f t="shared" si="121"/>
        <v>3.333333333333333</v>
      </c>
      <c r="AU235" s="302">
        <f t="shared" si="121"/>
        <v>4</v>
      </c>
      <c r="AV235" s="302">
        <f t="shared" si="121"/>
        <v>4</v>
      </c>
      <c r="AW235" s="302">
        <f t="shared" si="121"/>
        <v>4</v>
      </c>
      <c r="AX235" s="302">
        <f t="shared" si="121"/>
        <v>4</v>
      </c>
      <c r="AY235" s="302">
        <f t="shared" si="121"/>
        <v>4</v>
      </c>
      <c r="AZ235" s="302">
        <f t="shared" si="121"/>
        <v>4</v>
      </c>
      <c r="BA235" s="302">
        <f t="shared" si="121"/>
        <v>4</v>
      </c>
      <c r="BB235" s="302">
        <f t="shared" si="121"/>
        <v>4</v>
      </c>
      <c r="BC235" s="302">
        <f t="shared" si="121"/>
        <v>4</v>
      </c>
      <c r="BD235" s="302">
        <f t="shared" si="121"/>
        <v>4</v>
      </c>
      <c r="BE235" s="302">
        <f t="shared" si="121"/>
        <v>4</v>
      </c>
      <c r="BF235" s="302">
        <f t="shared" si="121"/>
        <v>4</v>
      </c>
      <c r="BG235" s="302">
        <f t="shared" si="121"/>
        <v>3.333333333333333</v>
      </c>
      <c r="BH235" s="302">
        <f t="shared" si="121"/>
        <v>3.333333333333333</v>
      </c>
      <c r="BI235" s="302">
        <f t="shared" si="121"/>
        <v>3.333333333333333</v>
      </c>
      <c r="BJ235" s="302">
        <f t="shared" si="121"/>
        <v>3.333333333333333</v>
      </c>
      <c r="BK235" s="302">
        <f t="shared" si="121"/>
        <v>3.333333333333333</v>
      </c>
      <c r="BL235" s="302">
        <f t="shared" si="121"/>
        <v>3.333333333333333</v>
      </c>
      <c r="BM235" s="302">
        <f t="shared" si="121"/>
        <v>0</v>
      </c>
      <c r="BN235" s="302">
        <f t="shared" si="121"/>
        <v>0</v>
      </c>
      <c r="BO235" s="302">
        <f t="shared" si="121"/>
        <v>0</v>
      </c>
      <c r="BP235" s="302">
        <f t="shared" si="121"/>
        <v>0</v>
      </c>
      <c r="BQ235" s="302">
        <f t="shared" si="121"/>
        <v>0</v>
      </c>
      <c r="BR235" s="302">
        <f t="shared" si="121"/>
        <v>0</v>
      </c>
      <c r="BS235" s="302">
        <f t="shared" si="121"/>
        <v>0</v>
      </c>
      <c r="BT235" s="302">
        <f t="shared" si="121"/>
        <v>0</v>
      </c>
      <c r="BU235" s="302">
        <f t="shared" si="121"/>
        <v>0</v>
      </c>
      <c r="BV235" s="302">
        <f t="shared" si="121"/>
        <v>0</v>
      </c>
      <c r="BW235" s="302">
        <f t="shared" si="121"/>
        <v>0</v>
      </c>
      <c r="BX235" s="302">
        <f t="shared" si="121"/>
        <v>0</v>
      </c>
      <c r="BY235" s="302">
        <f t="shared" si="121"/>
        <v>0</v>
      </c>
      <c r="BZ235" s="302">
        <f t="shared" si="121"/>
        <v>0</v>
      </c>
      <c r="CA235" s="302">
        <f t="shared" si="121"/>
        <v>0</v>
      </c>
      <c r="CB235" s="302">
        <f t="shared" si="121"/>
        <v>0</v>
      </c>
      <c r="CC235" s="302">
        <f t="shared" si="121"/>
        <v>0</v>
      </c>
      <c r="CD235" s="302">
        <f t="shared" si="121"/>
        <v>0</v>
      </c>
      <c r="CE235" s="302">
        <f t="shared" si="121"/>
        <v>0</v>
      </c>
      <c r="CF235" s="302">
        <f t="shared" si="121"/>
        <v>0</v>
      </c>
      <c r="CG235" s="302">
        <f t="shared" si="121"/>
        <v>0</v>
      </c>
      <c r="CH235" s="302">
        <f t="shared" si="121"/>
        <v>0</v>
      </c>
      <c r="CI235" s="302">
        <f t="shared" si="121"/>
        <v>0</v>
      </c>
      <c r="CJ235" s="302">
        <f t="shared" si="121"/>
        <v>0</v>
      </c>
      <c r="CK235" s="302">
        <f t="shared" si="121"/>
        <v>0</v>
      </c>
      <c r="CL235" s="302">
        <f t="shared" si="121"/>
        <v>0</v>
      </c>
      <c r="CM235" s="302">
        <f t="shared" si="121"/>
        <v>0</v>
      </c>
      <c r="CN235" s="302">
        <f t="shared" si="121"/>
        <v>0</v>
      </c>
      <c r="CO235" s="302">
        <f t="shared" ref="CO235:DP236" si="122">+CO82+CO93+CO104+CO115+CO126+CO137+CO149</f>
        <v>0</v>
      </c>
      <c r="CP235" s="302">
        <f t="shared" si="122"/>
        <v>0</v>
      </c>
      <c r="CQ235" s="302">
        <f t="shared" si="122"/>
        <v>0</v>
      </c>
      <c r="CR235" s="302">
        <f t="shared" si="122"/>
        <v>0</v>
      </c>
      <c r="CS235" s="302">
        <f t="shared" si="122"/>
        <v>0</v>
      </c>
      <c r="CT235" s="302">
        <f t="shared" si="122"/>
        <v>0</v>
      </c>
      <c r="CU235" s="302">
        <f t="shared" si="122"/>
        <v>0</v>
      </c>
      <c r="CV235" s="302">
        <f t="shared" si="122"/>
        <v>0</v>
      </c>
      <c r="CW235" s="302">
        <f t="shared" si="122"/>
        <v>0</v>
      </c>
      <c r="CX235" s="302">
        <f t="shared" si="122"/>
        <v>0</v>
      </c>
      <c r="CY235" s="302">
        <f t="shared" si="122"/>
        <v>0</v>
      </c>
      <c r="CZ235" s="302">
        <f t="shared" si="122"/>
        <v>0</v>
      </c>
      <c r="DA235" s="302">
        <f t="shared" si="122"/>
        <v>0</v>
      </c>
      <c r="DB235" s="302">
        <f t="shared" si="122"/>
        <v>0</v>
      </c>
      <c r="DC235" s="302">
        <f t="shared" si="122"/>
        <v>0</v>
      </c>
      <c r="DD235" s="302">
        <f t="shared" si="122"/>
        <v>0</v>
      </c>
      <c r="DE235" s="302">
        <f t="shared" si="122"/>
        <v>0</v>
      </c>
      <c r="DF235" s="302">
        <f t="shared" si="122"/>
        <v>0</v>
      </c>
      <c r="DG235" s="302">
        <f t="shared" si="122"/>
        <v>0</v>
      </c>
      <c r="DH235" s="302">
        <f t="shared" si="122"/>
        <v>0</v>
      </c>
      <c r="DI235" s="302">
        <f t="shared" si="122"/>
        <v>0</v>
      </c>
      <c r="DJ235" s="302">
        <f t="shared" si="122"/>
        <v>0</v>
      </c>
      <c r="DK235" s="302">
        <f t="shared" si="122"/>
        <v>0</v>
      </c>
      <c r="DL235" s="302">
        <f t="shared" si="122"/>
        <v>0</v>
      </c>
      <c r="DM235" s="302">
        <f t="shared" si="122"/>
        <v>0</v>
      </c>
      <c r="DN235" s="302">
        <f t="shared" si="122"/>
        <v>0</v>
      </c>
      <c r="DO235" s="302">
        <f t="shared" si="122"/>
        <v>0</v>
      </c>
      <c r="DP235" s="302">
        <f t="shared" si="122"/>
        <v>0</v>
      </c>
    </row>
    <row r="236" spans="1:120" s="301" customFormat="1" ht="14.25">
      <c r="A236" s="300"/>
      <c r="B236" s="318" t="s">
        <v>215</v>
      </c>
      <c r="C236" s="317">
        <f>+C83+C94+C105+C116+C127+C138+C150</f>
        <v>1015.0000000000003</v>
      </c>
      <c r="D236" s="302"/>
      <c r="E236" s="302"/>
      <c r="F236" s="302"/>
      <c r="G236" s="302"/>
      <c r="H236" s="302"/>
      <c r="I236" s="302"/>
      <c r="J236" s="302"/>
      <c r="K236" s="302"/>
      <c r="L236" s="302"/>
      <c r="M236" s="302"/>
      <c r="N236" s="302"/>
      <c r="O236" s="302"/>
      <c r="P236" s="302"/>
      <c r="Q236" s="302"/>
      <c r="R236" s="302"/>
      <c r="S236" s="302"/>
      <c r="T236" s="302"/>
      <c r="U236" s="302"/>
      <c r="V236" s="302"/>
      <c r="W236" s="302"/>
      <c r="X236" s="302"/>
      <c r="Y236" s="302"/>
      <c r="Z236" s="302"/>
      <c r="AA236" s="302"/>
      <c r="AB236" s="302"/>
      <c r="AC236" s="302">
        <f t="shared" si="121"/>
        <v>33.833333333333336</v>
      </c>
      <c r="AD236" s="302">
        <f t="shared" si="121"/>
        <v>33.833333333333336</v>
      </c>
      <c r="AE236" s="302">
        <f t="shared" si="121"/>
        <v>33.833333333333336</v>
      </c>
      <c r="AF236" s="302">
        <f t="shared" si="121"/>
        <v>33.833333333333336</v>
      </c>
      <c r="AG236" s="302">
        <f t="shared" si="121"/>
        <v>33.833333333333336</v>
      </c>
      <c r="AH236" s="302">
        <f t="shared" si="121"/>
        <v>33.833333333333336</v>
      </c>
      <c r="AI236" s="302">
        <f t="shared" si="121"/>
        <v>29</v>
      </c>
      <c r="AJ236" s="302">
        <f t="shared" si="121"/>
        <v>29</v>
      </c>
      <c r="AK236" s="302">
        <f t="shared" si="121"/>
        <v>29</v>
      </c>
      <c r="AL236" s="302">
        <f t="shared" si="121"/>
        <v>29</v>
      </c>
      <c r="AM236" s="302">
        <f t="shared" si="121"/>
        <v>29</v>
      </c>
      <c r="AN236" s="302">
        <f t="shared" si="121"/>
        <v>29</v>
      </c>
      <c r="AO236" s="302">
        <f t="shared" si="121"/>
        <v>24.166666666666668</v>
      </c>
      <c r="AP236" s="302">
        <f t="shared" si="121"/>
        <v>24.166666666666668</v>
      </c>
      <c r="AQ236" s="302">
        <f t="shared" si="121"/>
        <v>24.166666666666668</v>
      </c>
      <c r="AR236" s="302">
        <f t="shared" si="121"/>
        <v>24.166666666666668</v>
      </c>
      <c r="AS236" s="302">
        <f t="shared" si="121"/>
        <v>24.166666666666668</v>
      </c>
      <c r="AT236" s="302">
        <f t="shared" si="121"/>
        <v>24.166666666666668</v>
      </c>
      <c r="AU236" s="302">
        <f t="shared" si="121"/>
        <v>29</v>
      </c>
      <c r="AV236" s="302">
        <f t="shared" si="121"/>
        <v>29</v>
      </c>
      <c r="AW236" s="302">
        <f t="shared" si="121"/>
        <v>29</v>
      </c>
      <c r="AX236" s="302">
        <f t="shared" si="121"/>
        <v>29</v>
      </c>
      <c r="AY236" s="302">
        <f t="shared" si="121"/>
        <v>29</v>
      </c>
      <c r="AZ236" s="302">
        <f t="shared" si="121"/>
        <v>29</v>
      </c>
      <c r="BA236" s="302">
        <f t="shared" si="121"/>
        <v>29</v>
      </c>
      <c r="BB236" s="302">
        <f t="shared" si="121"/>
        <v>29</v>
      </c>
      <c r="BC236" s="302">
        <f t="shared" si="121"/>
        <v>29</v>
      </c>
      <c r="BD236" s="302">
        <f t="shared" si="121"/>
        <v>29</v>
      </c>
      <c r="BE236" s="302">
        <f t="shared" si="121"/>
        <v>29</v>
      </c>
      <c r="BF236" s="302">
        <f t="shared" si="121"/>
        <v>29</v>
      </c>
      <c r="BG236" s="302">
        <f t="shared" si="121"/>
        <v>24.166666666666668</v>
      </c>
      <c r="BH236" s="302">
        <f t="shared" si="121"/>
        <v>24.166666666666668</v>
      </c>
      <c r="BI236" s="302">
        <f t="shared" si="121"/>
        <v>24.166666666666668</v>
      </c>
      <c r="BJ236" s="302">
        <f t="shared" si="121"/>
        <v>24.166666666666668</v>
      </c>
      <c r="BK236" s="302">
        <f t="shared" si="121"/>
        <v>24.166666666666668</v>
      </c>
      <c r="BL236" s="302">
        <f t="shared" si="121"/>
        <v>24.166666666666668</v>
      </c>
      <c r="BM236" s="302">
        <f t="shared" si="121"/>
        <v>0</v>
      </c>
      <c r="BN236" s="302">
        <f t="shared" si="121"/>
        <v>0</v>
      </c>
      <c r="BO236" s="302">
        <f t="shared" si="121"/>
        <v>0</v>
      </c>
      <c r="BP236" s="302">
        <f t="shared" si="121"/>
        <v>0</v>
      </c>
      <c r="BQ236" s="302">
        <f t="shared" si="121"/>
        <v>0</v>
      </c>
      <c r="BR236" s="302">
        <f t="shared" si="121"/>
        <v>0</v>
      </c>
      <c r="BS236" s="302">
        <f t="shared" si="121"/>
        <v>0</v>
      </c>
      <c r="BT236" s="302">
        <f t="shared" si="121"/>
        <v>0</v>
      </c>
      <c r="BU236" s="302">
        <f t="shared" si="121"/>
        <v>0</v>
      </c>
      <c r="BV236" s="302">
        <f t="shared" si="121"/>
        <v>0</v>
      </c>
      <c r="BW236" s="302">
        <f t="shared" si="121"/>
        <v>0</v>
      </c>
      <c r="BX236" s="302">
        <f t="shared" si="121"/>
        <v>0</v>
      </c>
      <c r="BY236" s="302">
        <f t="shared" si="121"/>
        <v>0</v>
      </c>
      <c r="BZ236" s="302">
        <f t="shared" si="121"/>
        <v>0</v>
      </c>
      <c r="CA236" s="302">
        <f t="shared" si="121"/>
        <v>0</v>
      </c>
      <c r="CB236" s="302">
        <f t="shared" si="121"/>
        <v>0</v>
      </c>
      <c r="CC236" s="302">
        <f t="shared" si="121"/>
        <v>0</v>
      </c>
      <c r="CD236" s="302">
        <f t="shared" si="121"/>
        <v>0</v>
      </c>
      <c r="CE236" s="302">
        <f t="shared" si="121"/>
        <v>0</v>
      </c>
      <c r="CF236" s="302">
        <f t="shared" si="121"/>
        <v>0</v>
      </c>
      <c r="CG236" s="302">
        <f t="shared" si="121"/>
        <v>0</v>
      </c>
      <c r="CH236" s="302">
        <f t="shared" si="121"/>
        <v>0</v>
      </c>
      <c r="CI236" s="302">
        <f t="shared" si="121"/>
        <v>0</v>
      </c>
      <c r="CJ236" s="302">
        <f t="shared" si="121"/>
        <v>0</v>
      </c>
      <c r="CK236" s="302">
        <f t="shared" si="121"/>
        <v>0</v>
      </c>
      <c r="CL236" s="302">
        <f t="shared" si="121"/>
        <v>0</v>
      </c>
      <c r="CM236" s="302">
        <f t="shared" si="121"/>
        <v>0</v>
      </c>
      <c r="CN236" s="302">
        <f t="shared" si="121"/>
        <v>0</v>
      </c>
      <c r="CO236" s="302">
        <f t="shared" si="122"/>
        <v>0</v>
      </c>
      <c r="CP236" s="302">
        <f t="shared" si="122"/>
        <v>0</v>
      </c>
      <c r="CQ236" s="302">
        <f t="shared" si="122"/>
        <v>0</v>
      </c>
      <c r="CR236" s="302">
        <f t="shared" si="122"/>
        <v>0</v>
      </c>
      <c r="CS236" s="302">
        <f t="shared" si="122"/>
        <v>0</v>
      </c>
      <c r="CT236" s="302">
        <f t="shared" si="122"/>
        <v>0</v>
      </c>
      <c r="CU236" s="302">
        <f t="shared" si="122"/>
        <v>0</v>
      </c>
      <c r="CV236" s="302">
        <f t="shared" si="122"/>
        <v>0</v>
      </c>
      <c r="CW236" s="302">
        <f t="shared" si="122"/>
        <v>0</v>
      </c>
      <c r="CX236" s="302">
        <f t="shared" si="122"/>
        <v>0</v>
      </c>
      <c r="CY236" s="302">
        <f t="shared" si="122"/>
        <v>0</v>
      </c>
      <c r="CZ236" s="302">
        <f t="shared" si="122"/>
        <v>0</v>
      </c>
      <c r="DA236" s="302">
        <f t="shared" si="122"/>
        <v>0</v>
      </c>
      <c r="DB236" s="302">
        <f t="shared" si="122"/>
        <v>0</v>
      </c>
      <c r="DC236" s="302">
        <f t="shared" si="122"/>
        <v>0</v>
      </c>
      <c r="DD236" s="302">
        <f t="shared" si="122"/>
        <v>0</v>
      </c>
      <c r="DE236" s="302">
        <f t="shared" si="122"/>
        <v>0</v>
      </c>
      <c r="DF236" s="302">
        <f t="shared" si="122"/>
        <v>0</v>
      </c>
      <c r="DG236" s="302">
        <f t="shared" si="122"/>
        <v>0</v>
      </c>
      <c r="DH236" s="302">
        <f t="shared" si="122"/>
        <v>0</v>
      </c>
      <c r="DI236" s="302">
        <f t="shared" si="122"/>
        <v>0</v>
      </c>
      <c r="DJ236" s="302">
        <f t="shared" si="122"/>
        <v>0</v>
      </c>
      <c r="DK236" s="302">
        <f t="shared" si="122"/>
        <v>0</v>
      </c>
      <c r="DL236" s="302">
        <f t="shared" si="122"/>
        <v>0</v>
      </c>
      <c r="DM236" s="302">
        <f t="shared" si="122"/>
        <v>0</v>
      </c>
      <c r="DN236" s="302">
        <f t="shared" si="122"/>
        <v>0</v>
      </c>
      <c r="DO236" s="302">
        <f t="shared" si="122"/>
        <v>0</v>
      </c>
      <c r="DP236" s="302">
        <f t="shared" si="122"/>
        <v>0</v>
      </c>
    </row>
    <row r="237" spans="1:120" s="301" customFormat="1" ht="14.25">
      <c r="A237" s="300"/>
      <c r="B237" s="319" t="s">
        <v>216</v>
      </c>
      <c r="C237" s="317">
        <f>+IF(C236=0,0,C234/C236)</f>
        <v>231718.07387138248</v>
      </c>
      <c r="D237" s="302"/>
      <c r="E237" s="302"/>
      <c r="F237" s="302"/>
      <c r="G237" s="302"/>
      <c r="H237" s="302"/>
      <c r="I237" s="302"/>
      <c r="J237" s="302"/>
      <c r="K237" s="302"/>
      <c r="L237" s="302"/>
      <c r="M237" s="302"/>
      <c r="N237" s="302"/>
      <c r="O237" s="302"/>
      <c r="P237" s="302"/>
      <c r="Q237" s="302"/>
      <c r="R237" s="302"/>
      <c r="S237" s="302"/>
      <c r="T237" s="302"/>
      <c r="U237" s="302"/>
      <c r="V237" s="302"/>
      <c r="W237" s="302"/>
      <c r="X237" s="302"/>
      <c r="Y237" s="302"/>
      <c r="Z237" s="302"/>
      <c r="AA237" s="302"/>
      <c r="AB237" s="302"/>
      <c r="AC237" s="302">
        <f t="shared" ref="AC237:CN237" si="123">+IF(AC236=0,0,AC234/AC236)</f>
        <v>213170.47698657739</v>
      </c>
      <c r="AD237" s="302">
        <f t="shared" si="123"/>
        <v>213170.47698657739</v>
      </c>
      <c r="AE237" s="302">
        <f t="shared" si="123"/>
        <v>213170.47698657739</v>
      </c>
      <c r="AF237" s="302">
        <f t="shared" si="123"/>
        <v>213170.47698657739</v>
      </c>
      <c r="AG237" s="302">
        <f t="shared" si="123"/>
        <v>231707.04020280152</v>
      </c>
      <c r="AH237" s="302">
        <f t="shared" si="123"/>
        <v>231707.04020280152</v>
      </c>
      <c r="AI237" s="302">
        <f t="shared" si="123"/>
        <v>231707.04020280152</v>
      </c>
      <c r="AJ237" s="302">
        <f t="shared" si="123"/>
        <v>231707.04020280152</v>
      </c>
      <c r="AK237" s="302">
        <f t="shared" si="123"/>
        <v>231707.04020280152</v>
      </c>
      <c r="AL237" s="302">
        <f t="shared" si="123"/>
        <v>231707.04020280152</v>
      </c>
      <c r="AM237" s="302">
        <f t="shared" si="123"/>
        <v>231707.04020280152</v>
      </c>
      <c r="AN237" s="302">
        <f t="shared" si="123"/>
        <v>231707.04020280152</v>
      </c>
      <c r="AO237" s="302">
        <f t="shared" si="123"/>
        <v>231707.04020280152</v>
      </c>
      <c r="AP237" s="302">
        <f t="shared" si="123"/>
        <v>231707.04020280152</v>
      </c>
      <c r="AQ237" s="302">
        <f t="shared" si="123"/>
        <v>231707.04020280152</v>
      </c>
      <c r="AR237" s="302">
        <f t="shared" si="123"/>
        <v>231707.04020280152</v>
      </c>
      <c r="AS237" s="302">
        <f t="shared" si="123"/>
        <v>231707.04020280152</v>
      </c>
      <c r="AT237" s="302">
        <f t="shared" si="123"/>
        <v>231707.04020280152</v>
      </c>
      <c r="AU237" s="302">
        <f t="shared" si="123"/>
        <v>231707.04020280152</v>
      </c>
      <c r="AV237" s="302">
        <f t="shared" si="123"/>
        <v>231707.04020280152</v>
      </c>
      <c r="AW237" s="302">
        <f t="shared" si="123"/>
        <v>237499.7162078715</v>
      </c>
      <c r="AX237" s="302">
        <f t="shared" si="123"/>
        <v>237499.7162078715</v>
      </c>
      <c r="AY237" s="302">
        <f t="shared" si="123"/>
        <v>237499.7162078715</v>
      </c>
      <c r="AZ237" s="302">
        <f t="shared" si="123"/>
        <v>237499.7162078715</v>
      </c>
      <c r="BA237" s="302">
        <f t="shared" si="123"/>
        <v>237499.7162078715</v>
      </c>
      <c r="BB237" s="302">
        <f t="shared" si="123"/>
        <v>237499.7162078715</v>
      </c>
      <c r="BC237" s="302">
        <f t="shared" si="123"/>
        <v>237499.7162078715</v>
      </c>
      <c r="BD237" s="302">
        <f t="shared" si="123"/>
        <v>237499.7162078715</v>
      </c>
      <c r="BE237" s="302">
        <f t="shared" si="123"/>
        <v>237499.7162078715</v>
      </c>
      <c r="BF237" s="302">
        <f t="shared" si="123"/>
        <v>237499.7162078715</v>
      </c>
      <c r="BG237" s="302">
        <f t="shared" si="123"/>
        <v>237499.71620787153</v>
      </c>
      <c r="BH237" s="302">
        <f t="shared" si="123"/>
        <v>237499.71620787153</v>
      </c>
      <c r="BI237" s="302">
        <f t="shared" si="123"/>
        <v>237499.71620787153</v>
      </c>
      <c r="BJ237" s="302">
        <f t="shared" si="123"/>
        <v>237499.71620787153</v>
      </c>
      <c r="BK237" s="302">
        <f t="shared" si="123"/>
        <v>237499.71620787153</v>
      </c>
      <c r="BL237" s="302">
        <f t="shared" si="123"/>
        <v>237499.71620787153</v>
      </c>
      <c r="BM237" s="302">
        <f t="shared" si="123"/>
        <v>0</v>
      </c>
      <c r="BN237" s="302">
        <f t="shared" si="123"/>
        <v>0</v>
      </c>
      <c r="BO237" s="302">
        <f t="shared" si="123"/>
        <v>0</v>
      </c>
      <c r="BP237" s="302">
        <f t="shared" si="123"/>
        <v>0</v>
      </c>
      <c r="BQ237" s="302">
        <f t="shared" si="123"/>
        <v>0</v>
      </c>
      <c r="BR237" s="302">
        <f t="shared" si="123"/>
        <v>0</v>
      </c>
      <c r="BS237" s="302">
        <f t="shared" si="123"/>
        <v>0</v>
      </c>
      <c r="BT237" s="302">
        <f t="shared" si="123"/>
        <v>0</v>
      </c>
      <c r="BU237" s="302">
        <f t="shared" si="123"/>
        <v>0</v>
      </c>
      <c r="BV237" s="302">
        <f t="shared" si="123"/>
        <v>0</v>
      </c>
      <c r="BW237" s="302">
        <f t="shared" si="123"/>
        <v>0</v>
      </c>
      <c r="BX237" s="302">
        <f t="shared" si="123"/>
        <v>0</v>
      </c>
      <c r="BY237" s="302">
        <f t="shared" si="123"/>
        <v>0</v>
      </c>
      <c r="BZ237" s="302">
        <f t="shared" si="123"/>
        <v>0</v>
      </c>
      <c r="CA237" s="302">
        <f t="shared" si="123"/>
        <v>0</v>
      </c>
      <c r="CB237" s="302">
        <f t="shared" si="123"/>
        <v>0</v>
      </c>
      <c r="CC237" s="302">
        <f t="shared" si="123"/>
        <v>0</v>
      </c>
      <c r="CD237" s="302">
        <f t="shared" si="123"/>
        <v>0</v>
      </c>
      <c r="CE237" s="302">
        <f t="shared" si="123"/>
        <v>0</v>
      </c>
      <c r="CF237" s="302">
        <f t="shared" si="123"/>
        <v>0</v>
      </c>
      <c r="CG237" s="302">
        <f t="shared" si="123"/>
        <v>0</v>
      </c>
      <c r="CH237" s="302">
        <f t="shared" si="123"/>
        <v>0</v>
      </c>
      <c r="CI237" s="302">
        <f t="shared" si="123"/>
        <v>0</v>
      </c>
      <c r="CJ237" s="302">
        <f t="shared" si="123"/>
        <v>0</v>
      </c>
      <c r="CK237" s="302">
        <f t="shared" si="123"/>
        <v>0</v>
      </c>
      <c r="CL237" s="302">
        <f t="shared" si="123"/>
        <v>0</v>
      </c>
      <c r="CM237" s="302">
        <f t="shared" si="123"/>
        <v>0</v>
      </c>
      <c r="CN237" s="302">
        <f t="shared" si="123"/>
        <v>0</v>
      </c>
      <c r="CO237" s="302">
        <f t="shared" ref="CO237:DP237" si="124">+IF(CO236=0,0,CO234/CO236)</f>
        <v>0</v>
      </c>
      <c r="CP237" s="302">
        <f t="shared" si="124"/>
        <v>0</v>
      </c>
      <c r="CQ237" s="302">
        <f t="shared" si="124"/>
        <v>0</v>
      </c>
      <c r="CR237" s="302">
        <f t="shared" si="124"/>
        <v>0</v>
      </c>
      <c r="CS237" s="302">
        <f t="shared" si="124"/>
        <v>0</v>
      </c>
      <c r="CT237" s="302">
        <f t="shared" si="124"/>
        <v>0</v>
      </c>
      <c r="CU237" s="302">
        <f t="shared" si="124"/>
        <v>0</v>
      </c>
      <c r="CV237" s="302">
        <f t="shared" si="124"/>
        <v>0</v>
      </c>
      <c r="CW237" s="302">
        <f t="shared" si="124"/>
        <v>0</v>
      </c>
      <c r="CX237" s="302">
        <f t="shared" si="124"/>
        <v>0</v>
      </c>
      <c r="CY237" s="302">
        <f t="shared" si="124"/>
        <v>0</v>
      </c>
      <c r="CZ237" s="302">
        <f t="shared" si="124"/>
        <v>0</v>
      </c>
      <c r="DA237" s="302">
        <f t="shared" si="124"/>
        <v>0</v>
      </c>
      <c r="DB237" s="302">
        <f t="shared" si="124"/>
        <v>0</v>
      </c>
      <c r="DC237" s="302">
        <f t="shared" si="124"/>
        <v>0</v>
      </c>
      <c r="DD237" s="302">
        <f t="shared" si="124"/>
        <v>0</v>
      </c>
      <c r="DE237" s="302">
        <f t="shared" si="124"/>
        <v>0</v>
      </c>
      <c r="DF237" s="302">
        <f t="shared" si="124"/>
        <v>0</v>
      </c>
      <c r="DG237" s="302">
        <f t="shared" si="124"/>
        <v>0</v>
      </c>
      <c r="DH237" s="302">
        <f t="shared" si="124"/>
        <v>0</v>
      </c>
      <c r="DI237" s="302">
        <f t="shared" si="124"/>
        <v>0</v>
      </c>
      <c r="DJ237" s="302">
        <f t="shared" si="124"/>
        <v>0</v>
      </c>
      <c r="DK237" s="302">
        <f t="shared" si="124"/>
        <v>0</v>
      </c>
      <c r="DL237" s="302">
        <f t="shared" si="124"/>
        <v>0</v>
      </c>
      <c r="DM237" s="302">
        <f t="shared" si="124"/>
        <v>0</v>
      </c>
      <c r="DN237" s="302">
        <f t="shared" si="124"/>
        <v>0</v>
      </c>
      <c r="DO237" s="302">
        <f t="shared" si="124"/>
        <v>0</v>
      </c>
      <c r="DP237" s="302">
        <f t="shared" si="124"/>
        <v>0</v>
      </c>
    </row>
    <row r="238" spans="1:120" s="301" customFormat="1" ht="14.25">
      <c r="A238" s="300"/>
      <c r="B238" s="320" t="s">
        <v>217</v>
      </c>
      <c r="C238" s="321">
        <f>+C237/'Inputs  Base0'!$C$9</f>
        <v>1930.9839489281874</v>
      </c>
      <c r="D238" s="308"/>
      <c r="E238" s="308"/>
      <c r="F238" s="308"/>
      <c r="G238" s="308"/>
      <c r="H238" s="308"/>
      <c r="I238" s="308"/>
      <c r="J238" s="308"/>
      <c r="K238" s="308"/>
      <c r="L238" s="308"/>
      <c r="M238" s="308"/>
      <c r="N238" s="308"/>
      <c r="O238" s="308"/>
      <c r="P238" s="308"/>
      <c r="Q238" s="308"/>
      <c r="R238" s="308"/>
      <c r="S238" s="308"/>
      <c r="T238" s="308"/>
      <c r="U238" s="308"/>
      <c r="V238" s="308"/>
      <c r="W238" s="308"/>
      <c r="X238" s="308"/>
      <c r="Y238" s="308"/>
      <c r="Z238" s="308"/>
      <c r="AA238" s="308"/>
      <c r="AB238" s="308"/>
      <c r="AC238" s="308">
        <f>+AC237/'Inputs  Base0'!$C$9</f>
        <v>1776.4206415548115</v>
      </c>
      <c r="AD238" s="308">
        <f>+AD237/'Inputs  Base0'!$C$9</f>
        <v>1776.4206415548115</v>
      </c>
      <c r="AE238" s="308">
        <f>+AE237/'Inputs  Base0'!$C$9</f>
        <v>1776.4206415548115</v>
      </c>
      <c r="AF238" s="308">
        <f>+AF237/'Inputs  Base0'!$C$9</f>
        <v>1776.4206415548115</v>
      </c>
      <c r="AG238" s="308">
        <f>+AG237/'Inputs  Base0'!$C$9</f>
        <v>1930.8920016900126</v>
      </c>
      <c r="AH238" s="308">
        <f>+AH237/'Inputs  Base0'!$C$9</f>
        <v>1930.8920016900126</v>
      </c>
      <c r="AI238" s="308">
        <f>+AI237/'Inputs  Base0'!$C$9</f>
        <v>1930.8920016900126</v>
      </c>
      <c r="AJ238" s="308">
        <f>+AJ237/'Inputs  Base0'!$C$9</f>
        <v>1930.8920016900126</v>
      </c>
      <c r="AK238" s="308">
        <f>+AK237/'Inputs  Base0'!$C$9</f>
        <v>1930.8920016900126</v>
      </c>
      <c r="AL238" s="308">
        <f>+AL237/'Inputs  Base0'!$C$9</f>
        <v>1930.8920016900126</v>
      </c>
      <c r="AM238" s="308">
        <f>+AM237/'Inputs  Base0'!$C$9</f>
        <v>1930.8920016900126</v>
      </c>
      <c r="AN238" s="308">
        <f>+AN237/'Inputs  Base0'!$C$9</f>
        <v>1930.8920016900126</v>
      </c>
      <c r="AO238" s="308">
        <f>+AO237/'Inputs  Base0'!$C$9</f>
        <v>1930.8920016900126</v>
      </c>
      <c r="AP238" s="308">
        <f>+AP237/'Inputs  Base0'!$C$9</f>
        <v>1930.8920016900126</v>
      </c>
      <c r="AQ238" s="308">
        <f>+AQ237/'Inputs  Base0'!$C$9</f>
        <v>1930.8920016900126</v>
      </c>
      <c r="AR238" s="308">
        <f>+AR237/'Inputs  Base0'!$C$9</f>
        <v>1930.8920016900126</v>
      </c>
      <c r="AS238" s="308">
        <f>+AS237/'Inputs  Base0'!$C$9</f>
        <v>1930.8920016900126</v>
      </c>
      <c r="AT238" s="308">
        <f>+AT237/'Inputs  Base0'!$C$9</f>
        <v>1930.8920016900126</v>
      </c>
      <c r="AU238" s="308">
        <f>+AU237/'Inputs  Base0'!$C$9</f>
        <v>1930.8920016900126</v>
      </c>
      <c r="AV238" s="308">
        <f>+AV237/'Inputs  Base0'!$C$9</f>
        <v>1930.8920016900126</v>
      </c>
      <c r="AW238" s="308">
        <f>+AW237/'Inputs  Base0'!$C$9</f>
        <v>1979.1643017322626</v>
      </c>
      <c r="AX238" s="308">
        <f>+AX237/'Inputs  Base0'!$C$9</f>
        <v>1979.1643017322626</v>
      </c>
      <c r="AY238" s="308">
        <f>+AY237/'Inputs  Base0'!$C$9</f>
        <v>1979.1643017322626</v>
      </c>
      <c r="AZ238" s="308">
        <f>+AZ237/'Inputs  Base0'!$C$9</f>
        <v>1979.1643017322626</v>
      </c>
      <c r="BA238" s="308">
        <f>+BA237/'Inputs  Base0'!$C$9</f>
        <v>1979.1643017322626</v>
      </c>
      <c r="BB238" s="308">
        <f>+BB237/'Inputs  Base0'!$C$9</f>
        <v>1979.1643017322626</v>
      </c>
      <c r="BC238" s="308">
        <f>+BC237/'Inputs  Base0'!$C$9</f>
        <v>1979.1643017322626</v>
      </c>
      <c r="BD238" s="308">
        <f>+BD237/'Inputs  Base0'!$C$9</f>
        <v>1979.1643017322626</v>
      </c>
      <c r="BE238" s="308">
        <f>+BE237/'Inputs  Base0'!$C$9</f>
        <v>1979.1643017322626</v>
      </c>
      <c r="BF238" s="308">
        <f>+BF237/'Inputs  Base0'!$C$9</f>
        <v>1979.1643017322626</v>
      </c>
      <c r="BG238" s="308">
        <f>+BG237/'Inputs  Base0'!$C$9</f>
        <v>1979.1643017322629</v>
      </c>
      <c r="BH238" s="308">
        <f>+BH237/'Inputs  Base0'!$C$9</f>
        <v>1979.1643017322629</v>
      </c>
      <c r="BI238" s="308">
        <f>+BI237/'Inputs  Base0'!$C$9</f>
        <v>1979.1643017322629</v>
      </c>
      <c r="BJ238" s="308">
        <f>+BJ237/'Inputs  Base0'!$C$9</f>
        <v>1979.1643017322629</v>
      </c>
      <c r="BK238" s="308">
        <f>+BK237/'Inputs  Base0'!$C$9</f>
        <v>1979.1643017322629</v>
      </c>
      <c r="BL238" s="308">
        <f>+BL237/'Inputs  Base0'!$C$9</f>
        <v>1979.1643017322629</v>
      </c>
      <c r="BM238" s="308">
        <f>+BM237/'Inputs  Base0'!$C$9</f>
        <v>0</v>
      </c>
      <c r="BN238" s="308">
        <f>+BN237/'Inputs  Base0'!$C$9</f>
        <v>0</v>
      </c>
      <c r="BO238" s="308">
        <f>+BO237/'Inputs  Base0'!$C$9</f>
        <v>0</v>
      </c>
      <c r="BP238" s="308">
        <f>+BP237/'Inputs  Base0'!$C$9</f>
        <v>0</v>
      </c>
      <c r="BQ238" s="308">
        <f>+BQ237/'Inputs  Base0'!$C$9</f>
        <v>0</v>
      </c>
      <c r="BR238" s="308">
        <f>+BR237/'Inputs  Base0'!$C$9</f>
        <v>0</v>
      </c>
      <c r="BS238" s="308">
        <f>+BS237/'Inputs  Base0'!$C$9</f>
        <v>0</v>
      </c>
      <c r="BT238" s="308">
        <f>+BT237/'Inputs  Base0'!$C$9</f>
        <v>0</v>
      </c>
      <c r="BU238" s="308">
        <f>+BU237/'Inputs  Base0'!$C$9</f>
        <v>0</v>
      </c>
      <c r="BV238" s="308">
        <f>+BV237/'Inputs  Base0'!$C$9</f>
        <v>0</v>
      </c>
      <c r="BW238" s="308">
        <f>+BW237/'Inputs  Base0'!$C$9</f>
        <v>0</v>
      </c>
      <c r="BX238" s="308">
        <f>+BX237/'Inputs  Base0'!$C$9</f>
        <v>0</v>
      </c>
      <c r="BY238" s="308">
        <f>+BY237/'Inputs  Base0'!$C$9</f>
        <v>0</v>
      </c>
      <c r="BZ238" s="308">
        <f>+BZ237/'Inputs  Base0'!$C$9</f>
        <v>0</v>
      </c>
      <c r="CA238" s="308">
        <f>+CA237/'Inputs  Base0'!$C$9</f>
        <v>0</v>
      </c>
      <c r="CB238" s="308">
        <f>+CB237/'Inputs  Base0'!$C$9</f>
        <v>0</v>
      </c>
      <c r="CC238" s="308">
        <f>+CC237/'Inputs  Base0'!$C$9</f>
        <v>0</v>
      </c>
      <c r="CD238" s="308">
        <f>+CD237/'Inputs  Base0'!$C$9</f>
        <v>0</v>
      </c>
      <c r="CE238" s="308">
        <f>+CE237/'Inputs  Base0'!$C$9</f>
        <v>0</v>
      </c>
      <c r="CF238" s="308">
        <f>+CF237/'Inputs  Base0'!$C$9</f>
        <v>0</v>
      </c>
      <c r="CG238" s="308">
        <f>+CG237/'Inputs  Base0'!$C$9</f>
        <v>0</v>
      </c>
      <c r="CH238" s="308">
        <f>+CH237/'Inputs  Base0'!$C$9</f>
        <v>0</v>
      </c>
      <c r="CI238" s="308">
        <f>+CI237/'Inputs  Base0'!$C$9</f>
        <v>0</v>
      </c>
      <c r="CJ238" s="308">
        <f>+CJ237/'Inputs  Base0'!$C$9</f>
        <v>0</v>
      </c>
      <c r="CK238" s="308">
        <f>+CK237/'Inputs  Base0'!$C$9</f>
        <v>0</v>
      </c>
      <c r="CL238" s="308">
        <f>+CL237/'Inputs  Base0'!$C$9</f>
        <v>0</v>
      </c>
      <c r="CM238" s="308">
        <f>+CM237/'Inputs  Base0'!$C$9</f>
        <v>0</v>
      </c>
      <c r="CN238" s="308">
        <f>+CN237/'Inputs  Base0'!$C$9</f>
        <v>0</v>
      </c>
      <c r="CO238" s="308">
        <f>+CO237/'Inputs  Base0'!$C$9</f>
        <v>0</v>
      </c>
      <c r="CP238" s="308">
        <f>+CP237/'Inputs  Base0'!$C$9</f>
        <v>0</v>
      </c>
      <c r="CQ238" s="308">
        <f>+CQ237/'Inputs  Base0'!$C$9</f>
        <v>0</v>
      </c>
      <c r="CR238" s="308">
        <f>+CR237/'Inputs  Base0'!$C$9</f>
        <v>0</v>
      </c>
      <c r="CS238" s="308">
        <f>+CS237/'Inputs  Base0'!$C$9</f>
        <v>0</v>
      </c>
      <c r="CT238" s="308">
        <f>+CT237/'Inputs  Base0'!$C$9</f>
        <v>0</v>
      </c>
      <c r="CU238" s="308">
        <f>+CU237/'Inputs  Base0'!$C$9</f>
        <v>0</v>
      </c>
      <c r="CV238" s="308">
        <f>+CV237/'Inputs  Base0'!$C$9</f>
        <v>0</v>
      </c>
      <c r="CW238" s="308">
        <f>+CW237/'Inputs  Base0'!$C$9</f>
        <v>0</v>
      </c>
      <c r="CX238" s="308">
        <f>+CX237/'Inputs  Base0'!$C$9</f>
        <v>0</v>
      </c>
      <c r="CY238" s="308">
        <f>+CY237/'Inputs  Base0'!$C$9</f>
        <v>0</v>
      </c>
      <c r="CZ238" s="308">
        <f>+CZ237/'Inputs  Base0'!$C$9</f>
        <v>0</v>
      </c>
      <c r="DA238" s="308">
        <f>+DA237/'Inputs  Base0'!$C$9</f>
        <v>0</v>
      </c>
      <c r="DB238" s="308">
        <f>+DB237/'Inputs  Base0'!$C$9</f>
        <v>0</v>
      </c>
      <c r="DC238" s="308">
        <f>+DC237/'Inputs  Base0'!$C$9</f>
        <v>0</v>
      </c>
      <c r="DD238" s="308">
        <f>+DD237/'Inputs  Base0'!$C$9</f>
        <v>0</v>
      </c>
      <c r="DE238" s="308">
        <f>+DE237/'Inputs  Base0'!$C$9</f>
        <v>0</v>
      </c>
      <c r="DF238" s="308">
        <f>+DF237/'Inputs  Base0'!$C$9</f>
        <v>0</v>
      </c>
      <c r="DG238" s="308">
        <f>+DG237/'Inputs  Base0'!$C$9</f>
        <v>0</v>
      </c>
      <c r="DH238" s="308">
        <f>+DH237/'Inputs  Base0'!$C$9</f>
        <v>0</v>
      </c>
      <c r="DI238" s="308">
        <f>+DI237/'Inputs  Base0'!$C$9</f>
        <v>0</v>
      </c>
      <c r="DJ238" s="308">
        <f>+DJ237/'Inputs  Base0'!$C$9</f>
        <v>0</v>
      </c>
      <c r="DK238" s="308">
        <f>+DK237/'Inputs  Base0'!$C$9</f>
        <v>0</v>
      </c>
      <c r="DL238" s="308">
        <f>+DL237/'Inputs  Base0'!$C$9</f>
        <v>0</v>
      </c>
      <c r="DM238" s="308">
        <f>+DM237/'Inputs  Base0'!$C$9</f>
        <v>0</v>
      </c>
      <c r="DN238" s="308">
        <f>+DN237/'Inputs  Base0'!$C$9</f>
        <v>0</v>
      </c>
      <c r="DO238" s="308">
        <f>+DO237/'Inputs  Base0'!$C$9</f>
        <v>0</v>
      </c>
      <c r="DP238" s="308">
        <f>+DP237/'Inputs  Base0'!$C$9</f>
        <v>0</v>
      </c>
    </row>
    <row r="239" spans="1:120" s="307" customFormat="1" ht="14.25">
      <c r="A239" s="305"/>
      <c r="B239" s="322"/>
      <c r="C239" s="323"/>
      <c r="E239" s="306"/>
      <c r="F239" s="306"/>
      <c r="G239" s="306"/>
      <c r="H239" s="306"/>
      <c r="I239" s="306"/>
      <c r="J239" s="306"/>
      <c r="K239" s="306"/>
      <c r="L239" s="306"/>
      <c r="M239" s="306"/>
      <c r="N239" s="306"/>
      <c r="O239" s="306"/>
      <c r="P239" s="306"/>
      <c r="Q239" s="306"/>
      <c r="R239" s="306"/>
      <c r="S239" s="306"/>
      <c r="T239" s="306"/>
      <c r="U239" s="306"/>
      <c r="V239" s="306"/>
      <c r="W239" s="306"/>
      <c r="X239" s="306"/>
      <c r="Y239" s="306"/>
      <c r="Z239" s="306"/>
      <c r="AA239" s="306"/>
      <c r="AB239" s="306"/>
      <c r="AC239" s="306"/>
      <c r="AD239" s="306"/>
      <c r="AE239" s="306"/>
      <c r="AF239" s="306"/>
      <c r="AG239" s="306"/>
      <c r="AH239" s="306"/>
      <c r="AI239" s="306"/>
    </row>
    <row r="240" spans="1:120" s="307" customFormat="1" ht="15.75" thickBot="1">
      <c r="A240" s="305"/>
      <c r="B240" s="314" t="s">
        <v>218</v>
      </c>
      <c r="C240" s="315">
        <f>+C241+C246</f>
        <v>371247948.33578658</v>
      </c>
      <c r="E240" s="306"/>
      <c r="F240" s="306"/>
      <c r="G240" s="306"/>
      <c r="H240" s="306"/>
      <c r="I240" s="306"/>
      <c r="J240" s="306"/>
      <c r="K240" s="306"/>
      <c r="L240" s="306"/>
      <c r="M240" s="306"/>
      <c r="N240" s="306"/>
      <c r="O240" s="306"/>
      <c r="P240" s="306"/>
      <c r="Q240" s="306"/>
      <c r="R240" s="306"/>
      <c r="S240" s="306"/>
      <c r="T240" s="306"/>
      <c r="U240" s="306"/>
      <c r="V240" s="306"/>
      <c r="W240" s="306"/>
      <c r="X240" s="306"/>
      <c r="Y240" s="306"/>
      <c r="Z240" s="306"/>
      <c r="AA240" s="306"/>
      <c r="AB240" s="306"/>
      <c r="AC240" s="306"/>
      <c r="AD240" s="306"/>
      <c r="AE240" s="306"/>
      <c r="AF240" s="306"/>
      <c r="AG240" s="306"/>
      <c r="AH240" s="306"/>
      <c r="AI240" s="306"/>
    </row>
    <row r="241" spans="1:120" s="307" customFormat="1" ht="14.25">
      <c r="B241" s="316" t="str">
        <f>CONCATENATE(B229,"- valor de vta estimado")</f>
        <v>DEPARTAMENTOS - valor de vta estimado</v>
      </c>
      <c r="C241" s="323">
        <f>+C243*C244</f>
        <v>269562538.34521174</v>
      </c>
      <c r="E241" s="306"/>
      <c r="F241" s="306"/>
      <c r="G241" s="306"/>
      <c r="H241" s="306"/>
      <c r="I241" s="306"/>
      <c r="J241" s="306"/>
      <c r="K241" s="306"/>
      <c r="L241" s="306"/>
      <c r="M241" s="306"/>
      <c r="N241" s="306"/>
      <c r="O241" s="306"/>
      <c r="P241" s="306"/>
      <c r="Q241" s="306"/>
      <c r="R241" s="306"/>
      <c r="S241" s="306"/>
      <c r="T241" s="306"/>
      <c r="U241" s="306"/>
      <c r="V241" s="306"/>
      <c r="W241" s="306"/>
      <c r="X241" s="306"/>
      <c r="Y241" s="306"/>
      <c r="Z241" s="306"/>
      <c r="AA241" s="306"/>
      <c r="AB241" s="306"/>
      <c r="AC241" s="306"/>
      <c r="AD241" s="306"/>
      <c r="AE241" s="306"/>
      <c r="AF241" s="306"/>
      <c r="AG241" s="306"/>
      <c r="AH241" s="306"/>
      <c r="AI241" s="306"/>
    </row>
    <row r="242" spans="1:120" s="307" customFormat="1" ht="14.25">
      <c r="A242" s="305"/>
      <c r="B242" s="318" t="s">
        <v>220</v>
      </c>
      <c r="C242" s="323">
        <f>+'Inputs  Base0'!D17-'CF+EERR  Base0'!C230</f>
        <v>20.100000000000001</v>
      </c>
      <c r="E242" s="306"/>
      <c r="F242" s="306"/>
      <c r="G242" s="306"/>
      <c r="H242" s="306"/>
      <c r="I242" s="306"/>
      <c r="J242" s="306"/>
      <c r="K242" s="306"/>
      <c r="L242" s="306"/>
      <c r="M242" s="306"/>
      <c r="N242" s="306"/>
      <c r="O242" s="306"/>
      <c r="P242" s="306"/>
      <c r="Q242" s="306"/>
      <c r="R242" s="306"/>
      <c r="S242" s="306"/>
      <c r="T242" s="306"/>
      <c r="U242" s="306"/>
      <c r="V242" s="306"/>
      <c r="W242" s="306"/>
      <c r="X242" s="306"/>
      <c r="Y242" s="306"/>
      <c r="Z242" s="306"/>
      <c r="AA242" s="306"/>
      <c r="AB242" s="306"/>
      <c r="AC242" s="306"/>
      <c r="AD242" s="306"/>
      <c r="AE242" s="306"/>
      <c r="AF242" s="306"/>
      <c r="AG242" s="306"/>
      <c r="AH242" s="306"/>
      <c r="AI242" s="306"/>
    </row>
    <row r="243" spans="1:120" s="307" customFormat="1" ht="14.25">
      <c r="A243" s="305"/>
      <c r="B243" s="318" t="s">
        <v>221</v>
      </c>
      <c r="C243" s="323">
        <f>+'Inputs  Base0'!F17-'CF+EERR  Base0'!C231</f>
        <v>1196.5965000000015</v>
      </c>
      <c r="E243" s="306"/>
      <c r="F243" s="306"/>
      <c r="G243" s="306"/>
      <c r="H243" s="306"/>
      <c r="I243" s="306"/>
      <c r="J243" s="306"/>
      <c r="K243" s="306"/>
      <c r="L243" s="306"/>
      <c r="M243" s="306"/>
      <c r="N243" s="306"/>
      <c r="O243" s="306"/>
      <c r="P243" s="306"/>
      <c r="Q243" s="306"/>
      <c r="R243" s="306"/>
      <c r="S243" s="306"/>
      <c r="T243" s="306"/>
      <c r="U243" s="306"/>
      <c r="V243" s="306"/>
      <c r="W243" s="306"/>
      <c r="X243" s="306"/>
      <c r="Y243" s="306"/>
      <c r="Z243" s="306"/>
      <c r="AA243" s="306"/>
      <c r="AB243" s="306"/>
      <c r="AC243" s="306"/>
      <c r="AD243" s="306"/>
      <c r="AE243" s="306"/>
      <c r="AF243" s="306"/>
      <c r="AG243" s="306"/>
      <c r="AH243" s="306"/>
      <c r="AI243" s="306"/>
    </row>
    <row r="244" spans="1:120" s="307" customFormat="1" ht="14.25">
      <c r="A244" s="305"/>
      <c r="B244" s="319" t="s">
        <v>216</v>
      </c>
      <c r="C244" s="317">
        <f>+IF('Inputs  Base0'!$D$92=0,0,('Inputs  Base0'!$G$92*'Inputs  Base0'!$C$9*(1+DN$363))/'Inputs  Base0'!$D$92)</f>
        <v>225274.38309004868</v>
      </c>
      <c r="E244" s="306"/>
      <c r="F244" s="306"/>
      <c r="G244" s="306"/>
      <c r="H244" s="306"/>
      <c r="I244" s="306"/>
      <c r="J244" s="306"/>
      <c r="K244" s="306"/>
      <c r="L244" s="306"/>
      <c r="M244" s="306"/>
      <c r="N244" s="306"/>
      <c r="O244" s="306"/>
      <c r="P244" s="306"/>
      <c r="Q244" s="306"/>
      <c r="R244" s="306"/>
      <c r="S244" s="306"/>
      <c r="T244" s="306"/>
      <c r="U244" s="306"/>
      <c r="V244" s="306"/>
      <c r="W244" s="306"/>
      <c r="X244" s="306"/>
      <c r="Y244" s="306"/>
      <c r="Z244" s="306"/>
      <c r="AA244" s="306"/>
      <c r="AB244" s="306"/>
      <c r="AC244" s="306"/>
      <c r="AD244" s="306"/>
      <c r="AE244" s="306"/>
      <c r="AF244" s="306"/>
      <c r="AG244" s="306"/>
      <c r="AH244" s="306"/>
      <c r="AI244" s="306"/>
    </row>
    <row r="245" spans="1:120" s="307" customFormat="1" ht="14.25">
      <c r="A245" s="305"/>
      <c r="B245" s="320" t="s">
        <v>217</v>
      </c>
      <c r="C245" s="321">
        <f>+IF('Inputs  Base0'!$D$92=0,0,('Inputs  Base0'!$G$92*(1+DN$363))/'Inputs  Base0'!$D$92)</f>
        <v>1877.2865257504056</v>
      </c>
      <c r="E245" s="306"/>
      <c r="F245" s="306"/>
      <c r="G245" s="306"/>
      <c r="H245" s="306"/>
      <c r="I245" s="306"/>
      <c r="J245" s="306"/>
      <c r="K245" s="306"/>
      <c r="L245" s="306"/>
      <c r="M245" s="306"/>
      <c r="N245" s="306"/>
      <c r="O245" s="306"/>
      <c r="P245" s="306"/>
      <c r="Q245" s="306"/>
      <c r="R245" s="306"/>
      <c r="S245" s="306"/>
      <c r="T245" s="306"/>
      <c r="U245" s="306"/>
      <c r="V245" s="306"/>
      <c r="W245" s="306"/>
      <c r="X245" s="306"/>
      <c r="Y245" s="306"/>
      <c r="Z245" s="306"/>
      <c r="AA245" s="306"/>
      <c r="AB245" s="306"/>
      <c r="AC245" s="306"/>
      <c r="AD245" s="306"/>
      <c r="AE245" s="306"/>
      <c r="AF245" s="306"/>
      <c r="AG245" s="306"/>
      <c r="AH245" s="306"/>
      <c r="AI245" s="306"/>
    </row>
    <row r="246" spans="1:120" s="307" customFormat="1" ht="14.25">
      <c r="B246" s="316" t="str">
        <f>CONCATENATE(B234,"- valor de vta estimado")</f>
        <v>COCHERAS- valor de vta estimado</v>
      </c>
      <c r="C246" s="323">
        <f>+C248*C249</f>
        <v>101685409.99057484</v>
      </c>
      <c r="E246" s="306"/>
      <c r="F246" s="306"/>
      <c r="G246" s="306"/>
      <c r="H246" s="306"/>
      <c r="I246" s="306"/>
      <c r="J246" s="306"/>
      <c r="K246" s="306"/>
      <c r="L246" s="306"/>
      <c r="M246" s="306"/>
      <c r="N246" s="306"/>
      <c r="O246" s="306"/>
      <c r="P246" s="306"/>
      <c r="Q246" s="306"/>
      <c r="R246" s="306"/>
      <c r="S246" s="306"/>
      <c r="T246" s="306"/>
      <c r="U246" s="306"/>
      <c r="V246" s="306"/>
      <c r="W246" s="306"/>
      <c r="X246" s="306"/>
      <c r="Y246" s="306"/>
      <c r="Z246" s="306"/>
      <c r="AA246" s="306"/>
      <c r="AB246" s="306"/>
      <c r="AC246" s="306"/>
      <c r="AD246" s="306"/>
      <c r="AE246" s="306"/>
      <c r="AF246" s="306"/>
      <c r="AG246" s="306"/>
      <c r="AH246" s="306"/>
      <c r="AI246" s="306"/>
    </row>
    <row r="247" spans="1:120" s="307" customFormat="1" ht="14.25">
      <c r="A247" s="305"/>
      <c r="B247" s="318" t="s">
        <v>220</v>
      </c>
      <c r="C247" s="323">
        <f>+'Inputs  Base0'!D18-'CF+EERR  Base0'!C235</f>
        <v>59.999999999999943</v>
      </c>
      <c r="E247" s="306"/>
      <c r="F247" s="306"/>
      <c r="G247" s="306"/>
      <c r="H247" s="306"/>
      <c r="I247" s="306"/>
      <c r="J247" s="306"/>
      <c r="K247" s="306"/>
      <c r="L247" s="306"/>
      <c r="M247" s="306"/>
      <c r="N247" s="306"/>
      <c r="O247" s="306"/>
      <c r="P247" s="306"/>
      <c r="Q247" s="306"/>
      <c r="R247" s="306"/>
      <c r="S247" s="306"/>
      <c r="T247" s="306"/>
      <c r="U247" s="306"/>
      <c r="V247" s="306"/>
      <c r="W247" s="306"/>
      <c r="X247" s="306"/>
      <c r="Y247" s="306"/>
      <c r="Z247" s="306"/>
      <c r="AA247" s="306"/>
      <c r="AB247" s="306"/>
      <c r="AC247" s="306"/>
      <c r="AD247" s="306"/>
      <c r="AE247" s="306"/>
      <c r="AF247" s="306"/>
      <c r="AG247" s="306"/>
      <c r="AH247" s="306"/>
      <c r="AI247" s="306"/>
    </row>
    <row r="248" spans="1:120" s="307" customFormat="1" ht="14.25">
      <c r="A248" s="305"/>
      <c r="B248" s="318" t="s">
        <v>221</v>
      </c>
      <c r="C248" s="323">
        <f>+'Inputs  Base0'!F18-'CF+EERR  Base0'!C236</f>
        <v>434.99999999999966</v>
      </c>
      <c r="E248" s="306"/>
      <c r="F248" s="306"/>
      <c r="G248" s="306"/>
      <c r="H248" s="306"/>
      <c r="I248" s="306"/>
      <c r="J248" s="306"/>
      <c r="K248" s="306"/>
      <c r="L248" s="306"/>
      <c r="M248" s="306"/>
      <c r="N248" s="306"/>
      <c r="O248" s="306"/>
      <c r="P248" s="306"/>
      <c r="Q248" s="306"/>
      <c r="R248" s="306"/>
      <c r="S248" s="306"/>
      <c r="T248" s="306"/>
      <c r="U248" s="306"/>
      <c r="V248" s="306"/>
      <c r="W248" s="306"/>
      <c r="X248" s="306"/>
      <c r="Y248" s="306"/>
      <c r="Z248" s="306"/>
      <c r="AA248" s="306"/>
      <c r="AB248" s="306"/>
      <c r="AC248" s="306"/>
      <c r="AD248" s="306"/>
      <c r="AE248" s="306"/>
      <c r="AF248" s="306"/>
      <c r="AG248" s="306"/>
      <c r="AH248" s="306"/>
      <c r="AI248" s="306"/>
    </row>
    <row r="249" spans="1:120" s="307" customFormat="1" ht="14.25">
      <c r="A249" s="305"/>
      <c r="B249" s="319" t="s">
        <v>216</v>
      </c>
      <c r="C249" s="317">
        <f>+IF('Inputs  Base0'!$D$105=0,0,('Inputs  Base0'!$G$105*'Inputs  Base0'!$C$9*(1+DN$369))/'Inputs  Base0'!$D$105)</f>
        <v>233759.56319672396</v>
      </c>
      <c r="E249" s="306"/>
      <c r="F249" s="306"/>
      <c r="G249" s="306"/>
      <c r="H249" s="306"/>
      <c r="I249" s="306"/>
      <c r="J249" s="306"/>
      <c r="K249" s="306"/>
      <c r="L249" s="306"/>
      <c r="M249" s="306"/>
      <c r="N249" s="306"/>
      <c r="O249" s="306"/>
      <c r="P249" s="306"/>
      <c r="Q249" s="306"/>
      <c r="R249" s="306"/>
      <c r="S249" s="306"/>
      <c r="T249" s="306"/>
      <c r="U249" s="306"/>
      <c r="V249" s="306"/>
      <c r="W249" s="306"/>
      <c r="X249" s="306"/>
      <c r="Y249" s="306"/>
      <c r="Z249" s="306"/>
      <c r="AA249" s="306"/>
      <c r="AB249" s="306"/>
      <c r="AC249" s="306"/>
      <c r="AD249" s="306"/>
      <c r="AE249" s="306"/>
      <c r="AF249" s="306"/>
      <c r="AG249" s="306"/>
      <c r="AH249" s="306"/>
      <c r="AI249" s="306"/>
    </row>
    <row r="250" spans="1:120" s="307" customFormat="1" ht="14.25">
      <c r="A250" s="305"/>
      <c r="B250" s="320" t="s">
        <v>217</v>
      </c>
      <c r="C250" s="321">
        <f>IF('Inputs  Base0'!$D$105=0,0,('Inputs  Base0'!$G$105*(1+DN$369))/'Inputs  Base0'!$D$105)</f>
        <v>1947.9963599726996</v>
      </c>
      <c r="E250" s="306"/>
      <c r="F250" s="306"/>
      <c r="G250" s="306"/>
      <c r="H250" s="306"/>
      <c r="I250" s="306"/>
      <c r="J250" s="306"/>
      <c r="K250" s="306"/>
      <c r="L250" s="306"/>
      <c r="M250" s="306"/>
      <c r="N250" s="306"/>
      <c r="O250" s="306"/>
      <c r="P250" s="306"/>
      <c r="Q250" s="306"/>
      <c r="R250" s="306"/>
      <c r="S250" s="306"/>
      <c r="T250" s="306"/>
      <c r="U250" s="306"/>
      <c r="V250" s="306"/>
      <c r="W250" s="306"/>
      <c r="X250" s="306"/>
      <c r="Y250" s="306"/>
      <c r="Z250" s="306"/>
      <c r="AA250" s="306"/>
      <c r="AB250" s="306"/>
      <c r="AC250" s="306"/>
      <c r="AD250" s="306"/>
      <c r="AE250" s="306"/>
      <c r="AF250" s="306"/>
      <c r="AG250" s="306"/>
      <c r="AH250" s="306"/>
      <c r="AI250" s="306"/>
    </row>
    <row r="251" spans="1:120" s="307" customFormat="1" ht="14.25">
      <c r="A251" s="305"/>
      <c r="B251" s="322"/>
      <c r="C251" s="323"/>
      <c r="E251" s="306"/>
      <c r="F251" s="306"/>
      <c r="G251" s="306"/>
      <c r="H251" s="306"/>
      <c r="I251" s="306"/>
      <c r="J251" s="306"/>
      <c r="K251" s="306"/>
      <c r="L251" s="306"/>
      <c r="M251" s="306"/>
      <c r="N251" s="306"/>
      <c r="O251" s="306"/>
      <c r="P251" s="306"/>
      <c r="Q251" s="306"/>
      <c r="R251" s="306"/>
      <c r="S251" s="306"/>
      <c r="T251" s="306"/>
      <c r="U251" s="306"/>
      <c r="V251" s="306"/>
      <c r="W251" s="306"/>
      <c r="X251" s="306"/>
      <c r="Y251" s="306"/>
      <c r="Z251" s="306"/>
      <c r="AA251" s="306"/>
      <c r="AB251" s="306"/>
      <c r="AC251" s="306"/>
      <c r="AD251" s="306"/>
      <c r="AE251" s="306"/>
      <c r="AF251" s="306"/>
      <c r="AG251" s="306"/>
      <c r="AH251" s="306"/>
      <c r="AI251" s="306"/>
    </row>
    <row r="252" spans="1:120" s="307" customFormat="1" ht="15.75" thickBot="1">
      <c r="A252" s="305"/>
      <c r="B252" s="314" t="s">
        <v>222</v>
      </c>
      <c r="C252" s="315">
        <f ca="1">+C253+SUM(C260:C264)</f>
        <v>944253559.54961848</v>
      </c>
      <c r="D252" s="331"/>
      <c r="E252" s="331"/>
      <c r="F252" s="331"/>
      <c r="G252" s="331"/>
      <c r="H252" s="331"/>
      <c r="I252" s="331"/>
      <c r="J252" s="331"/>
      <c r="K252" s="331"/>
      <c r="L252" s="331"/>
      <c r="M252" s="331"/>
      <c r="N252" s="331"/>
      <c r="O252" s="331"/>
      <c r="P252" s="331"/>
      <c r="Q252" s="331"/>
      <c r="R252" s="331"/>
      <c r="S252" s="331"/>
      <c r="T252" s="331"/>
      <c r="U252" s="331"/>
      <c r="V252" s="331"/>
      <c r="W252" s="331"/>
      <c r="X252" s="331"/>
      <c r="Y252" s="331"/>
      <c r="Z252" s="331"/>
      <c r="AA252" s="331"/>
      <c r="AB252" s="331"/>
      <c r="AC252" s="329">
        <f t="shared" ref="AC252:BH252" ca="1" si="125">+AC253+SUM(AC260:AC264)</f>
        <v>17434169.957701325</v>
      </c>
      <c r="AD252" s="329">
        <f t="shared" ca="1" si="125"/>
        <v>17459365.961221211</v>
      </c>
      <c r="AE252" s="329">
        <f t="shared" ca="1" si="125"/>
        <v>17478125.146838281</v>
      </c>
      <c r="AF252" s="329">
        <f t="shared" ca="1" si="125"/>
        <v>17497236.959830325</v>
      </c>
      <c r="AG252" s="329">
        <f t="shared" ca="1" si="125"/>
        <v>18006736.506868072</v>
      </c>
      <c r="AH252" s="329">
        <f t="shared" ca="1" si="125"/>
        <v>18025825.737604126</v>
      </c>
      <c r="AI252" s="329">
        <f t="shared" ca="1" si="125"/>
        <v>18008093.955656253</v>
      </c>
      <c r="AJ252" s="329">
        <f t="shared" ca="1" si="125"/>
        <v>18024027.2032772</v>
      </c>
      <c r="AK252" s="329">
        <f t="shared" ca="1" si="125"/>
        <v>18041376.948237639</v>
      </c>
      <c r="AL252" s="329">
        <f t="shared" ca="1" si="125"/>
        <v>18059208.166643232</v>
      </c>
      <c r="AM252" s="329">
        <f t="shared" ca="1" si="125"/>
        <v>18079490.767441642</v>
      </c>
      <c r="AN252" s="329">
        <f t="shared" ca="1" si="125"/>
        <v>18100330.286242146</v>
      </c>
      <c r="AO252" s="329">
        <f t="shared" ca="1" si="125"/>
        <v>19766885.925708026</v>
      </c>
      <c r="AP252" s="329">
        <f t="shared" ca="1" si="125"/>
        <v>19786263.534753039</v>
      </c>
      <c r="AQ252" s="329">
        <f t="shared" ca="1" si="125"/>
        <v>19807198.47793515</v>
      </c>
      <c r="AR252" s="329">
        <f t="shared" ca="1" si="125"/>
        <v>19828777.288767897</v>
      </c>
      <c r="AS252" s="329">
        <f t="shared" ca="1" si="125"/>
        <v>19849127.043731898</v>
      </c>
      <c r="AT252" s="329">
        <f t="shared" ca="1" si="125"/>
        <v>19870252.505913094</v>
      </c>
      <c r="AU252" s="329">
        <f t="shared" ca="1" si="125"/>
        <v>25817900.231949154</v>
      </c>
      <c r="AV252" s="329">
        <f t="shared" ca="1" si="125"/>
        <v>25834784.423410639</v>
      </c>
      <c r="AW252" s="329">
        <f t="shared" ca="1" si="125"/>
        <v>25983750.908404686</v>
      </c>
      <c r="AX252" s="329">
        <f t="shared" ca="1" si="125"/>
        <v>26002993.822435901</v>
      </c>
      <c r="AY252" s="329">
        <f t="shared" ca="1" si="125"/>
        <v>26023906.44625213</v>
      </c>
      <c r="AZ252" s="329">
        <f t="shared" ca="1" si="125"/>
        <v>26046727.309822664</v>
      </c>
      <c r="BA252" s="329">
        <f t="shared" ca="1" si="125"/>
        <v>21865761.348233487</v>
      </c>
      <c r="BB252" s="329">
        <f t="shared" ca="1" si="125"/>
        <v>21893352.811189789</v>
      </c>
      <c r="BC252" s="329">
        <f t="shared" ca="1" si="125"/>
        <v>21923980.110118851</v>
      </c>
      <c r="BD252" s="329">
        <f t="shared" ca="1" si="125"/>
        <v>21958250.412215222</v>
      </c>
      <c r="BE252" s="329">
        <f t="shared" ca="1" si="125"/>
        <v>21996973.27373831</v>
      </c>
      <c r="BF252" s="329">
        <f t="shared" ca="1" si="125"/>
        <v>22041261.834544789</v>
      </c>
      <c r="BG252" s="329">
        <f t="shared" ca="1" si="125"/>
        <v>247332811.24365368</v>
      </c>
      <c r="BH252" s="329">
        <f t="shared" ca="1" si="125"/>
        <v>13671340.503743567</v>
      </c>
      <c r="BI252" s="329">
        <f t="shared" ref="BI252:DP252" ca="1" si="126">+BI253+SUM(BI260:BI264)</f>
        <v>13733293.284524234</v>
      </c>
      <c r="BJ252" s="329">
        <f t="shared" ca="1" si="126"/>
        <v>13811943.163155079</v>
      </c>
      <c r="BK252" s="329">
        <f t="shared" ca="1" si="126"/>
        <v>13918421.538202891</v>
      </c>
      <c r="BL252" s="329">
        <f t="shared" ca="1" si="126"/>
        <v>14080556.906084631</v>
      </c>
      <c r="BM252" s="329">
        <f t="shared" ca="1" si="126"/>
        <v>4562328.0000216821</v>
      </c>
      <c r="BN252" s="329">
        <f t="shared" ca="1" si="126"/>
        <v>800855.53718255076</v>
      </c>
      <c r="BO252" s="329">
        <f t="shared" ca="1" si="126"/>
        <v>33886.556784514207</v>
      </c>
      <c r="BP252" s="329">
        <f t="shared" ca="1" si="126"/>
        <v>33886.556784514207</v>
      </c>
      <c r="BQ252" s="329">
        <f t="shared" ca="1" si="126"/>
        <v>33886.556784514207</v>
      </c>
      <c r="BR252" s="329">
        <f t="shared" ca="1" si="126"/>
        <v>33886.556784514207</v>
      </c>
      <c r="BS252" s="329">
        <f t="shared" ca="1" si="126"/>
        <v>33886.556784514207</v>
      </c>
      <c r="BT252" s="329">
        <f t="shared" ca="1" si="126"/>
        <v>33886.556784514207</v>
      </c>
      <c r="BU252" s="329">
        <f t="shared" ca="1" si="126"/>
        <v>33886.556784514207</v>
      </c>
      <c r="BV252" s="329">
        <f t="shared" ca="1" si="126"/>
        <v>33886.556784514207</v>
      </c>
      <c r="BW252" s="329">
        <f t="shared" ca="1" si="126"/>
        <v>33886.556784514207</v>
      </c>
      <c r="BX252" s="329">
        <f t="shared" ca="1" si="126"/>
        <v>33886.556784514207</v>
      </c>
      <c r="BY252" s="329">
        <f t="shared" ca="1" si="126"/>
        <v>33886.556784514207</v>
      </c>
      <c r="BZ252" s="329">
        <f t="shared" ca="1" si="126"/>
        <v>33886.556784514207</v>
      </c>
      <c r="CA252" s="329">
        <f t="shared" ca="1" si="126"/>
        <v>33886.556784514207</v>
      </c>
      <c r="CB252" s="329">
        <f t="shared" ca="1" si="126"/>
        <v>33886.556784514207</v>
      </c>
      <c r="CC252" s="329">
        <f t="shared" ca="1" si="126"/>
        <v>33886.556784514207</v>
      </c>
      <c r="CD252" s="329">
        <f t="shared" ca="1" si="126"/>
        <v>33886.556784514207</v>
      </c>
      <c r="CE252" s="329">
        <f t="shared" ca="1" si="126"/>
        <v>33886.556784514207</v>
      </c>
      <c r="CF252" s="329">
        <f t="shared" ca="1" si="126"/>
        <v>33886.556784514207</v>
      </c>
      <c r="CG252" s="329">
        <f t="shared" ca="1" si="126"/>
        <v>33886.556784514207</v>
      </c>
      <c r="CH252" s="329">
        <f t="shared" ca="1" si="126"/>
        <v>33886.556784514207</v>
      </c>
      <c r="CI252" s="329">
        <f t="shared" ca="1" si="126"/>
        <v>33886.556784514207</v>
      </c>
      <c r="CJ252" s="329">
        <f t="shared" ca="1" si="126"/>
        <v>33886.556784514207</v>
      </c>
      <c r="CK252" s="329">
        <f t="shared" ca="1" si="126"/>
        <v>33886.556784514207</v>
      </c>
      <c r="CL252" s="329">
        <f t="shared" ca="1" si="126"/>
        <v>33886.556784514207</v>
      </c>
      <c r="CM252" s="329">
        <f t="shared" ca="1" si="126"/>
        <v>33886.556784514207</v>
      </c>
      <c r="CN252" s="329">
        <f t="shared" ca="1" si="126"/>
        <v>33886.556784514207</v>
      </c>
      <c r="CO252" s="329">
        <f t="shared" ca="1" si="126"/>
        <v>33886.556784514207</v>
      </c>
      <c r="CP252" s="329">
        <f t="shared" ca="1" si="126"/>
        <v>33886.556784514207</v>
      </c>
      <c r="CQ252" s="329">
        <f t="shared" ca="1" si="126"/>
        <v>33886.556784514207</v>
      </c>
      <c r="CR252" s="329">
        <f t="shared" ca="1" si="126"/>
        <v>33886.556784514207</v>
      </c>
      <c r="CS252" s="329">
        <f t="shared" ca="1" si="126"/>
        <v>33886.556784514207</v>
      </c>
      <c r="CT252" s="329">
        <f t="shared" ca="1" si="126"/>
        <v>33886.556784514207</v>
      </c>
      <c r="CU252" s="329">
        <f t="shared" ca="1" si="126"/>
        <v>33886.556784514207</v>
      </c>
      <c r="CV252" s="329">
        <f t="shared" ca="1" si="126"/>
        <v>33886.556784514207</v>
      </c>
      <c r="CW252" s="329">
        <f t="shared" ca="1" si="126"/>
        <v>33886.556784514207</v>
      </c>
      <c r="CX252" s="329">
        <f t="shared" ca="1" si="126"/>
        <v>33886.556784514207</v>
      </c>
      <c r="CY252" s="329">
        <f t="shared" ca="1" si="126"/>
        <v>33886.556784514207</v>
      </c>
      <c r="CZ252" s="329">
        <f t="shared" ca="1" si="126"/>
        <v>33886.556784514207</v>
      </c>
      <c r="DA252" s="329">
        <f t="shared" ca="1" si="126"/>
        <v>33886.556784514207</v>
      </c>
      <c r="DB252" s="329">
        <f t="shared" ca="1" si="126"/>
        <v>33886.556784514207</v>
      </c>
      <c r="DC252" s="329">
        <f t="shared" ca="1" si="126"/>
        <v>33886.556784514207</v>
      </c>
      <c r="DD252" s="329">
        <f t="shared" ca="1" si="126"/>
        <v>33886.556784514207</v>
      </c>
      <c r="DE252" s="329">
        <f t="shared" ca="1" si="126"/>
        <v>33886.556784514207</v>
      </c>
      <c r="DF252" s="329">
        <f t="shared" ca="1" si="126"/>
        <v>33886.556784514207</v>
      </c>
      <c r="DG252" s="329">
        <f t="shared" ca="1" si="126"/>
        <v>33886.556784514207</v>
      </c>
      <c r="DH252" s="329">
        <f t="shared" ca="1" si="126"/>
        <v>33886.556784514207</v>
      </c>
      <c r="DI252" s="329">
        <f t="shared" ca="1" si="126"/>
        <v>33886.556784514207</v>
      </c>
      <c r="DJ252" s="329">
        <f t="shared" ca="1" si="126"/>
        <v>33886.556784514207</v>
      </c>
      <c r="DK252" s="329">
        <f t="shared" ca="1" si="126"/>
        <v>33886.556784514207</v>
      </c>
      <c r="DL252" s="329">
        <f t="shared" ca="1" si="126"/>
        <v>33886.556784514207</v>
      </c>
      <c r="DM252" s="329">
        <f t="shared" ca="1" si="126"/>
        <v>33886.556784514207</v>
      </c>
      <c r="DN252" s="329">
        <f t="shared" ca="1" si="126"/>
        <v>33886.556784514207</v>
      </c>
      <c r="DO252" s="329">
        <f t="shared" ca="1" si="126"/>
        <v>33886.556784514207</v>
      </c>
      <c r="DP252" s="329">
        <f t="shared" ca="1" si="126"/>
        <v>33886.556784514207</v>
      </c>
    </row>
    <row r="253" spans="1:120" s="300" customFormat="1" ht="14.25">
      <c r="B253" s="316" t="s">
        <v>223</v>
      </c>
      <c r="C253" s="309">
        <f>+C254+C257</f>
        <v>495275325.17500031</v>
      </c>
      <c r="D253" s="303"/>
      <c r="E253" s="303"/>
      <c r="F253" s="303"/>
      <c r="G253" s="303"/>
      <c r="H253" s="303"/>
      <c r="I253" s="303"/>
      <c r="J253" s="303"/>
      <c r="K253" s="303"/>
      <c r="L253" s="303"/>
      <c r="M253" s="303"/>
      <c r="N253" s="303"/>
      <c r="O253" s="303"/>
      <c r="P253" s="303"/>
      <c r="Q253" s="303"/>
      <c r="R253" s="303"/>
      <c r="S253" s="303"/>
      <c r="T253" s="303"/>
      <c r="U253" s="303"/>
      <c r="V253" s="303"/>
      <c r="W253" s="303"/>
      <c r="X253" s="303"/>
      <c r="Y253" s="303"/>
      <c r="Z253" s="303"/>
      <c r="AA253" s="303"/>
      <c r="AB253" s="303"/>
      <c r="AC253" s="328">
        <f>+AC254+AC257</f>
        <v>11556424.254083339</v>
      </c>
      <c r="AD253" s="328">
        <f t="shared" ref="AD253:CO253" si="127">+AD254+AD257</f>
        <v>11556424.254083339</v>
      </c>
      <c r="AE253" s="328">
        <f t="shared" si="127"/>
        <v>11556424.254083339</v>
      </c>
      <c r="AF253" s="328">
        <f t="shared" si="127"/>
        <v>11556424.254083339</v>
      </c>
      <c r="AG253" s="328">
        <f t="shared" si="127"/>
        <v>11556424.254083339</v>
      </c>
      <c r="AH253" s="328">
        <f t="shared" si="127"/>
        <v>11556424.254083339</v>
      </c>
      <c r="AI253" s="328">
        <f t="shared" si="127"/>
        <v>12381883.129375005</v>
      </c>
      <c r="AJ253" s="328">
        <f t="shared" si="127"/>
        <v>12381883.129375005</v>
      </c>
      <c r="AK253" s="328">
        <f t="shared" si="127"/>
        <v>12381883.129375005</v>
      </c>
      <c r="AL253" s="328">
        <f t="shared" si="127"/>
        <v>12381883.129375005</v>
      </c>
      <c r="AM253" s="328">
        <f t="shared" si="127"/>
        <v>12381883.129375005</v>
      </c>
      <c r="AN253" s="328">
        <f t="shared" si="127"/>
        <v>12381883.129375005</v>
      </c>
      <c r="AO253" s="328">
        <f t="shared" si="127"/>
        <v>14858259.755250007</v>
      </c>
      <c r="AP253" s="328">
        <f t="shared" si="127"/>
        <v>14858259.755250007</v>
      </c>
      <c r="AQ253" s="328">
        <f t="shared" si="127"/>
        <v>14858259.755250007</v>
      </c>
      <c r="AR253" s="328">
        <f t="shared" si="127"/>
        <v>14858259.755250007</v>
      </c>
      <c r="AS253" s="328">
        <f t="shared" si="127"/>
        <v>14858259.755250007</v>
      </c>
      <c r="AT253" s="328">
        <f t="shared" si="127"/>
        <v>14858259.755250007</v>
      </c>
      <c r="AU253" s="328">
        <f t="shared" si="127"/>
        <v>19811013.00700001</v>
      </c>
      <c r="AV253" s="328">
        <f t="shared" si="127"/>
        <v>19811013.00700001</v>
      </c>
      <c r="AW253" s="328">
        <f t="shared" si="127"/>
        <v>19811013.00700001</v>
      </c>
      <c r="AX253" s="328">
        <f t="shared" si="127"/>
        <v>19811013.00700001</v>
      </c>
      <c r="AY253" s="328">
        <f t="shared" si="127"/>
        <v>19811013.00700001</v>
      </c>
      <c r="AZ253" s="328">
        <f t="shared" si="127"/>
        <v>19811013.00700001</v>
      </c>
      <c r="BA253" s="328">
        <f t="shared" si="127"/>
        <v>15683718.630541677</v>
      </c>
      <c r="BB253" s="328">
        <f t="shared" si="127"/>
        <v>15683718.630541677</v>
      </c>
      <c r="BC253" s="328">
        <f t="shared" si="127"/>
        <v>15683718.630541677</v>
      </c>
      <c r="BD253" s="328">
        <f t="shared" si="127"/>
        <v>15683718.630541677</v>
      </c>
      <c r="BE253" s="328">
        <f t="shared" si="127"/>
        <v>15683718.630541677</v>
      </c>
      <c r="BF253" s="328">
        <f t="shared" si="127"/>
        <v>15683718.630541677</v>
      </c>
      <c r="BG253" s="328">
        <f t="shared" si="127"/>
        <v>8254588.7529166713</v>
      </c>
      <c r="BH253" s="328">
        <f t="shared" si="127"/>
        <v>8254588.7529166713</v>
      </c>
      <c r="BI253" s="328">
        <f t="shared" si="127"/>
        <v>8254588.7529166713</v>
      </c>
      <c r="BJ253" s="328">
        <f t="shared" si="127"/>
        <v>8254588.7529166713</v>
      </c>
      <c r="BK253" s="328">
        <f t="shared" si="127"/>
        <v>8254588.7529166713</v>
      </c>
      <c r="BL253" s="328">
        <f t="shared" si="127"/>
        <v>8254588.7529166713</v>
      </c>
      <c r="BM253" s="328">
        <f t="shared" si="127"/>
        <v>0</v>
      </c>
      <c r="BN253" s="328">
        <f t="shared" si="127"/>
        <v>0</v>
      </c>
      <c r="BO253" s="328">
        <f t="shared" si="127"/>
        <v>0</v>
      </c>
      <c r="BP253" s="328">
        <f t="shared" si="127"/>
        <v>0</v>
      </c>
      <c r="BQ253" s="328">
        <f t="shared" si="127"/>
        <v>0</v>
      </c>
      <c r="BR253" s="328">
        <f t="shared" si="127"/>
        <v>0</v>
      </c>
      <c r="BS253" s="328">
        <f t="shared" si="127"/>
        <v>0</v>
      </c>
      <c r="BT253" s="328">
        <f t="shared" si="127"/>
        <v>0</v>
      </c>
      <c r="BU253" s="328">
        <f t="shared" si="127"/>
        <v>0</v>
      </c>
      <c r="BV253" s="328">
        <f t="shared" si="127"/>
        <v>0</v>
      </c>
      <c r="BW253" s="328">
        <f t="shared" si="127"/>
        <v>0</v>
      </c>
      <c r="BX253" s="328">
        <f t="shared" si="127"/>
        <v>0</v>
      </c>
      <c r="BY253" s="328">
        <f t="shared" si="127"/>
        <v>0</v>
      </c>
      <c r="BZ253" s="328">
        <f t="shared" si="127"/>
        <v>0</v>
      </c>
      <c r="CA253" s="328">
        <f t="shared" si="127"/>
        <v>0</v>
      </c>
      <c r="CB253" s="328">
        <f t="shared" si="127"/>
        <v>0</v>
      </c>
      <c r="CC253" s="328">
        <f t="shared" si="127"/>
        <v>0</v>
      </c>
      <c r="CD253" s="328">
        <f t="shared" si="127"/>
        <v>0</v>
      </c>
      <c r="CE253" s="328">
        <f t="shared" si="127"/>
        <v>0</v>
      </c>
      <c r="CF253" s="328">
        <f t="shared" si="127"/>
        <v>0</v>
      </c>
      <c r="CG253" s="328">
        <f t="shared" si="127"/>
        <v>0</v>
      </c>
      <c r="CH253" s="328">
        <f t="shared" si="127"/>
        <v>0</v>
      </c>
      <c r="CI253" s="328">
        <f t="shared" si="127"/>
        <v>0</v>
      </c>
      <c r="CJ253" s="328">
        <f t="shared" si="127"/>
        <v>0</v>
      </c>
      <c r="CK253" s="328">
        <f t="shared" si="127"/>
        <v>0</v>
      </c>
      <c r="CL253" s="328">
        <f t="shared" si="127"/>
        <v>0</v>
      </c>
      <c r="CM253" s="328">
        <f t="shared" si="127"/>
        <v>0</v>
      </c>
      <c r="CN253" s="328">
        <f t="shared" si="127"/>
        <v>0</v>
      </c>
      <c r="CO253" s="328">
        <f t="shared" si="127"/>
        <v>0</v>
      </c>
      <c r="CP253" s="328">
        <f t="shared" ref="CP253:DP253" si="128">+CP254+CP257</f>
        <v>0</v>
      </c>
      <c r="CQ253" s="328">
        <f t="shared" si="128"/>
        <v>0</v>
      </c>
      <c r="CR253" s="328">
        <f t="shared" si="128"/>
        <v>0</v>
      </c>
      <c r="CS253" s="328">
        <f t="shared" si="128"/>
        <v>0</v>
      </c>
      <c r="CT253" s="328">
        <f t="shared" si="128"/>
        <v>0</v>
      </c>
      <c r="CU253" s="328">
        <f t="shared" si="128"/>
        <v>0</v>
      </c>
      <c r="CV253" s="328">
        <f t="shared" si="128"/>
        <v>0</v>
      </c>
      <c r="CW253" s="328">
        <f t="shared" si="128"/>
        <v>0</v>
      </c>
      <c r="CX253" s="328">
        <f t="shared" si="128"/>
        <v>0</v>
      </c>
      <c r="CY253" s="328">
        <f t="shared" si="128"/>
        <v>0</v>
      </c>
      <c r="CZ253" s="328">
        <f t="shared" si="128"/>
        <v>0</v>
      </c>
      <c r="DA253" s="328">
        <f t="shared" si="128"/>
        <v>0</v>
      </c>
      <c r="DB253" s="328">
        <f t="shared" si="128"/>
        <v>0</v>
      </c>
      <c r="DC253" s="328">
        <f t="shared" si="128"/>
        <v>0</v>
      </c>
      <c r="DD253" s="328">
        <f t="shared" si="128"/>
        <v>0</v>
      </c>
      <c r="DE253" s="328">
        <f t="shared" si="128"/>
        <v>0</v>
      </c>
      <c r="DF253" s="328">
        <f t="shared" si="128"/>
        <v>0</v>
      </c>
      <c r="DG253" s="328">
        <f t="shared" si="128"/>
        <v>0</v>
      </c>
      <c r="DH253" s="328">
        <f t="shared" si="128"/>
        <v>0</v>
      </c>
      <c r="DI253" s="328">
        <f t="shared" si="128"/>
        <v>0</v>
      </c>
      <c r="DJ253" s="328">
        <f t="shared" si="128"/>
        <v>0</v>
      </c>
      <c r="DK253" s="328">
        <f t="shared" si="128"/>
        <v>0</v>
      </c>
      <c r="DL253" s="328">
        <f t="shared" si="128"/>
        <v>0</v>
      </c>
      <c r="DM253" s="328">
        <f t="shared" si="128"/>
        <v>0</v>
      </c>
      <c r="DN253" s="328">
        <f t="shared" si="128"/>
        <v>0</v>
      </c>
      <c r="DO253" s="328">
        <f t="shared" si="128"/>
        <v>0</v>
      </c>
      <c r="DP253" s="328">
        <f t="shared" si="128"/>
        <v>0</v>
      </c>
    </row>
    <row r="254" spans="1:120" s="300" customFormat="1" ht="14.25">
      <c r="B254" s="318" t="str">
        <f>+'Inputs  Base0'!$B$17</f>
        <v xml:space="preserve">DEPARTAMENTOS </v>
      </c>
      <c r="C254" s="304">
        <f>+C$160+C160*('Inputs  Base0'!$E$247)*'Inputs  Base0'!$C$326</f>
        <v>402794325.17500031</v>
      </c>
      <c r="D254" s="303"/>
      <c r="E254" s="303"/>
      <c r="F254" s="303"/>
      <c r="G254" s="303"/>
      <c r="H254" s="303"/>
      <c r="I254" s="303"/>
      <c r="J254" s="303"/>
      <c r="K254" s="303"/>
      <c r="L254" s="303"/>
      <c r="M254" s="303"/>
      <c r="N254" s="303"/>
      <c r="O254" s="303"/>
      <c r="P254" s="303"/>
      <c r="Q254" s="303"/>
      <c r="R254" s="303"/>
      <c r="S254" s="303"/>
      <c r="T254" s="303"/>
      <c r="U254" s="303"/>
      <c r="V254" s="303"/>
      <c r="W254" s="303"/>
      <c r="X254" s="303"/>
      <c r="Y254" s="303"/>
      <c r="Z254" s="303"/>
      <c r="AA254" s="303"/>
      <c r="AB254" s="303"/>
      <c r="AC254" s="328">
        <f>+AC$160+AC160*('Inputs  Base0'!$E$247)*'Inputs  Base0'!$C$326</f>
        <v>9398534.2540833391</v>
      </c>
      <c r="AD254" s="328">
        <f>+AD$160+AD160*('Inputs  Base0'!$E$247)*'Inputs  Base0'!$C$326</f>
        <v>9398534.2540833391</v>
      </c>
      <c r="AE254" s="328">
        <f>+AE$160+AE160*('Inputs  Base0'!$E$247)*'Inputs  Base0'!$C$326</f>
        <v>9398534.2540833391</v>
      </c>
      <c r="AF254" s="328">
        <f>+AF$160+AF160*('Inputs  Base0'!$E$247)*'Inputs  Base0'!$C$326</f>
        <v>9398534.2540833391</v>
      </c>
      <c r="AG254" s="328">
        <f>+AG$160+AG160*('Inputs  Base0'!$E$247)*'Inputs  Base0'!$C$326</f>
        <v>9398534.2540833391</v>
      </c>
      <c r="AH254" s="328">
        <f>+AH$160+AH160*('Inputs  Base0'!$E$247)*'Inputs  Base0'!$C$326</f>
        <v>9398534.2540833391</v>
      </c>
      <c r="AI254" s="328">
        <f>+AI$160+AI160*('Inputs  Base0'!$E$247)*'Inputs  Base0'!$C$326</f>
        <v>10069858.129375005</v>
      </c>
      <c r="AJ254" s="328">
        <f>+AJ$160+AJ160*('Inputs  Base0'!$E$247)*'Inputs  Base0'!$C$326</f>
        <v>10069858.129375005</v>
      </c>
      <c r="AK254" s="328">
        <f>+AK$160+AK160*('Inputs  Base0'!$E$247)*'Inputs  Base0'!$C$326</f>
        <v>10069858.129375005</v>
      </c>
      <c r="AL254" s="328">
        <f>+AL$160+AL160*('Inputs  Base0'!$E$247)*'Inputs  Base0'!$C$326</f>
        <v>10069858.129375005</v>
      </c>
      <c r="AM254" s="328">
        <f>+AM$160+AM160*('Inputs  Base0'!$E$247)*'Inputs  Base0'!$C$326</f>
        <v>10069858.129375005</v>
      </c>
      <c r="AN254" s="328">
        <f>+AN$160+AN160*('Inputs  Base0'!$E$247)*'Inputs  Base0'!$C$326</f>
        <v>10069858.129375005</v>
      </c>
      <c r="AO254" s="328">
        <f>+AO$160+AO160*('Inputs  Base0'!$E$247)*'Inputs  Base0'!$C$326</f>
        <v>12083829.755250007</v>
      </c>
      <c r="AP254" s="328">
        <f>+AP$160+AP160*('Inputs  Base0'!$E$247)*'Inputs  Base0'!$C$326</f>
        <v>12083829.755250007</v>
      </c>
      <c r="AQ254" s="328">
        <f>+AQ$160+AQ160*('Inputs  Base0'!$E$247)*'Inputs  Base0'!$C$326</f>
        <v>12083829.755250007</v>
      </c>
      <c r="AR254" s="328">
        <f>+AR$160+AR160*('Inputs  Base0'!$E$247)*'Inputs  Base0'!$C$326</f>
        <v>12083829.755250007</v>
      </c>
      <c r="AS254" s="328">
        <f>+AS$160+AS160*('Inputs  Base0'!$E$247)*'Inputs  Base0'!$C$326</f>
        <v>12083829.755250007</v>
      </c>
      <c r="AT254" s="328">
        <f>+AT$160+AT160*('Inputs  Base0'!$E$247)*'Inputs  Base0'!$C$326</f>
        <v>12083829.755250007</v>
      </c>
      <c r="AU254" s="328">
        <f>+AU$160+AU160*('Inputs  Base0'!$E$247)*'Inputs  Base0'!$C$326</f>
        <v>16111773.00700001</v>
      </c>
      <c r="AV254" s="328">
        <f>+AV$160+AV160*('Inputs  Base0'!$E$247)*'Inputs  Base0'!$C$326</f>
        <v>16111773.00700001</v>
      </c>
      <c r="AW254" s="328">
        <f>+AW$160+AW160*('Inputs  Base0'!$E$247)*'Inputs  Base0'!$C$326</f>
        <v>16111773.00700001</v>
      </c>
      <c r="AX254" s="328">
        <f>+AX$160+AX160*('Inputs  Base0'!$E$247)*'Inputs  Base0'!$C$326</f>
        <v>16111773.00700001</v>
      </c>
      <c r="AY254" s="328">
        <f>+AY$160+AY160*('Inputs  Base0'!$E$247)*'Inputs  Base0'!$C$326</f>
        <v>16111773.00700001</v>
      </c>
      <c r="AZ254" s="328">
        <f>+AZ$160+AZ160*('Inputs  Base0'!$E$247)*'Inputs  Base0'!$C$326</f>
        <v>16111773.00700001</v>
      </c>
      <c r="BA254" s="328">
        <f>+BA$160+BA160*('Inputs  Base0'!$E$247)*'Inputs  Base0'!$C$326</f>
        <v>12755153.630541677</v>
      </c>
      <c r="BB254" s="328">
        <f>+BB$160+BB160*('Inputs  Base0'!$E$247)*'Inputs  Base0'!$C$326</f>
        <v>12755153.630541677</v>
      </c>
      <c r="BC254" s="328">
        <f>+BC$160+BC160*('Inputs  Base0'!$E$247)*'Inputs  Base0'!$C$326</f>
        <v>12755153.630541677</v>
      </c>
      <c r="BD254" s="328">
        <f>+BD$160+BD160*('Inputs  Base0'!$E$247)*'Inputs  Base0'!$C$326</f>
        <v>12755153.630541677</v>
      </c>
      <c r="BE254" s="328">
        <f>+BE$160+BE160*('Inputs  Base0'!$E$247)*'Inputs  Base0'!$C$326</f>
        <v>12755153.630541677</v>
      </c>
      <c r="BF254" s="328">
        <f>+BF$160+BF160*('Inputs  Base0'!$E$247)*'Inputs  Base0'!$C$326</f>
        <v>12755153.630541677</v>
      </c>
      <c r="BG254" s="328">
        <f>+BG$160+BG160*('Inputs  Base0'!$E$247)*'Inputs  Base0'!$C$326</f>
        <v>6713238.7529166713</v>
      </c>
      <c r="BH254" s="328">
        <f>+BH$160+BH160*('Inputs  Base0'!$E$247)*'Inputs  Base0'!$C$326</f>
        <v>6713238.7529166713</v>
      </c>
      <c r="BI254" s="328">
        <f>+BI$160+BI160*('Inputs  Base0'!$E$247)*'Inputs  Base0'!$C$326</f>
        <v>6713238.7529166713</v>
      </c>
      <c r="BJ254" s="328">
        <f>+BJ$160+BJ160*('Inputs  Base0'!$E$247)*'Inputs  Base0'!$C$326</f>
        <v>6713238.7529166713</v>
      </c>
      <c r="BK254" s="328">
        <f>+BK$160+BK160*('Inputs  Base0'!$E$247)*'Inputs  Base0'!$C$326</f>
        <v>6713238.7529166713</v>
      </c>
      <c r="BL254" s="328">
        <f>+BL$160+BL160*('Inputs  Base0'!$E$247)*'Inputs  Base0'!$C$326</f>
        <v>6713238.7529166713</v>
      </c>
      <c r="BM254" s="328">
        <f>+BM$160+BM160*('Inputs  Base0'!$E$247)*'Inputs  Base0'!$C$326</f>
        <v>0</v>
      </c>
      <c r="BN254" s="328">
        <f>+BN$160+BN160*('Inputs  Base0'!$E$247)*'Inputs  Base0'!$C$326</f>
        <v>0</v>
      </c>
      <c r="BO254" s="328">
        <f>+BO$160+BO160*('Inputs  Base0'!$E$247)*'Inputs  Base0'!$C$326</f>
        <v>0</v>
      </c>
      <c r="BP254" s="328">
        <f>+BP$160+BP160*('Inputs  Base0'!$E$247)*'Inputs  Base0'!$C$326</f>
        <v>0</v>
      </c>
      <c r="BQ254" s="328">
        <f>+BQ$160+BQ160*('Inputs  Base0'!$E$247)*'Inputs  Base0'!$C$326</f>
        <v>0</v>
      </c>
      <c r="BR254" s="328">
        <f>+BR$160+BR160*('Inputs  Base0'!$E$247)*'Inputs  Base0'!$C$326</f>
        <v>0</v>
      </c>
      <c r="BS254" s="328">
        <f>+BS$160+BS160*('Inputs  Base0'!$E$247)*'Inputs  Base0'!$C$326</f>
        <v>0</v>
      </c>
      <c r="BT254" s="328">
        <f>+BT$160+BT160*('Inputs  Base0'!$E$247)*'Inputs  Base0'!$C$326</f>
        <v>0</v>
      </c>
      <c r="BU254" s="328">
        <f>+BU$160+BU160*('Inputs  Base0'!$E$247)*'Inputs  Base0'!$C$326</f>
        <v>0</v>
      </c>
      <c r="BV254" s="328">
        <f>+BV$160+BV160*('Inputs  Base0'!$E$247)*'Inputs  Base0'!$C$326</f>
        <v>0</v>
      </c>
      <c r="BW254" s="328">
        <f>+BW$160+BW160*('Inputs  Base0'!$E$247)*'Inputs  Base0'!$C$326</f>
        <v>0</v>
      </c>
      <c r="BX254" s="328">
        <f>+BX$160+BX160*('Inputs  Base0'!$E$247)*'Inputs  Base0'!$C$326</f>
        <v>0</v>
      </c>
      <c r="BY254" s="328">
        <f>+BY$160+BY160*('Inputs  Base0'!$E$247)*'Inputs  Base0'!$C$326</f>
        <v>0</v>
      </c>
      <c r="BZ254" s="328">
        <f>+BZ$160+BZ160*('Inputs  Base0'!$E$247)*'Inputs  Base0'!$C$326</f>
        <v>0</v>
      </c>
      <c r="CA254" s="328">
        <f>+CA$160+CA160*('Inputs  Base0'!$E$247)*'Inputs  Base0'!$C$326</f>
        <v>0</v>
      </c>
      <c r="CB254" s="328">
        <f>+CB$160+CB160*('Inputs  Base0'!$E$247)*'Inputs  Base0'!$C$326</f>
        <v>0</v>
      </c>
      <c r="CC254" s="328">
        <f>+CC$160+CC160*('Inputs  Base0'!$E$247)*'Inputs  Base0'!$C$326</f>
        <v>0</v>
      </c>
      <c r="CD254" s="328">
        <f>+CD$160+CD160*('Inputs  Base0'!$E$247)*'Inputs  Base0'!$C$326</f>
        <v>0</v>
      </c>
      <c r="CE254" s="328">
        <f>+CE$160+CE160*('Inputs  Base0'!$E$247)*'Inputs  Base0'!$C$326</f>
        <v>0</v>
      </c>
      <c r="CF254" s="328">
        <f>+CF$160+CF160*('Inputs  Base0'!$E$247)*'Inputs  Base0'!$C$326</f>
        <v>0</v>
      </c>
      <c r="CG254" s="328">
        <f>+CG$160+CG160*('Inputs  Base0'!$E$247)*'Inputs  Base0'!$C$326</f>
        <v>0</v>
      </c>
      <c r="CH254" s="328">
        <f>+CH$160+CH160*('Inputs  Base0'!$E$247)*'Inputs  Base0'!$C$326</f>
        <v>0</v>
      </c>
      <c r="CI254" s="328">
        <f>+CI$160+CI160*('Inputs  Base0'!$E$247)*'Inputs  Base0'!$C$326</f>
        <v>0</v>
      </c>
      <c r="CJ254" s="328">
        <f>+CJ$160+CJ160*('Inputs  Base0'!$E$247)*'Inputs  Base0'!$C$326</f>
        <v>0</v>
      </c>
      <c r="CK254" s="328">
        <f>+CK$160+CK160*('Inputs  Base0'!$E$247)*'Inputs  Base0'!$C$326</f>
        <v>0</v>
      </c>
      <c r="CL254" s="328">
        <f>+CL$160+CL160*('Inputs  Base0'!$E$247)*'Inputs  Base0'!$C$326</f>
        <v>0</v>
      </c>
      <c r="CM254" s="328">
        <f>+CM$160+CM160*('Inputs  Base0'!$E$247)*'Inputs  Base0'!$C$326</f>
        <v>0</v>
      </c>
      <c r="CN254" s="328">
        <f>+CN$160+CN160*('Inputs  Base0'!$E$247)*'Inputs  Base0'!$C$326</f>
        <v>0</v>
      </c>
      <c r="CO254" s="328">
        <f>+CO$160+CO160*('Inputs  Base0'!$E$247)*'Inputs  Base0'!$C$326</f>
        <v>0</v>
      </c>
      <c r="CP254" s="328">
        <f>+CP$160+CP160*('Inputs  Base0'!$E$247)*'Inputs  Base0'!$C$326</f>
        <v>0</v>
      </c>
      <c r="CQ254" s="328">
        <f>+CQ$160+CQ160*('Inputs  Base0'!$E$247)*'Inputs  Base0'!$C$326</f>
        <v>0</v>
      </c>
      <c r="CR254" s="328">
        <f>+CR$160+CR160*('Inputs  Base0'!$E$247)*'Inputs  Base0'!$C$326</f>
        <v>0</v>
      </c>
      <c r="CS254" s="328">
        <f>+CS$160+CS160*('Inputs  Base0'!$E$247)*'Inputs  Base0'!$C$326</f>
        <v>0</v>
      </c>
      <c r="CT254" s="328">
        <f>+CT$160+CT160*('Inputs  Base0'!$E$247)*'Inputs  Base0'!$C$326</f>
        <v>0</v>
      </c>
      <c r="CU254" s="328">
        <f>+CU$160+CU160*('Inputs  Base0'!$E$247)*'Inputs  Base0'!$C$326</f>
        <v>0</v>
      </c>
      <c r="CV254" s="328">
        <f>+CV$160+CV160*('Inputs  Base0'!$E$247)*'Inputs  Base0'!$C$326</f>
        <v>0</v>
      </c>
      <c r="CW254" s="328">
        <f>+CW$160+CW160*('Inputs  Base0'!$E$247)*'Inputs  Base0'!$C$326</f>
        <v>0</v>
      </c>
      <c r="CX254" s="328">
        <f>+CX$160+CX160*('Inputs  Base0'!$E$247)*'Inputs  Base0'!$C$326</f>
        <v>0</v>
      </c>
      <c r="CY254" s="328">
        <f>+CY$160+CY160*('Inputs  Base0'!$E$247)*'Inputs  Base0'!$C$326</f>
        <v>0</v>
      </c>
      <c r="CZ254" s="328">
        <f>+CZ$160+CZ160*('Inputs  Base0'!$E$247)*'Inputs  Base0'!$C$326</f>
        <v>0</v>
      </c>
      <c r="DA254" s="328">
        <f>+DA$160+DA160*('Inputs  Base0'!$E$247)*'Inputs  Base0'!$C$326</f>
        <v>0</v>
      </c>
      <c r="DB254" s="328">
        <f>+DB$160+DB160*('Inputs  Base0'!$E$247)*'Inputs  Base0'!$C$326</f>
        <v>0</v>
      </c>
      <c r="DC254" s="328">
        <f>+DC$160+DC160*('Inputs  Base0'!$E$247)*'Inputs  Base0'!$C$326</f>
        <v>0</v>
      </c>
      <c r="DD254" s="328">
        <f>+DD$160+DD160*('Inputs  Base0'!$E$247)*'Inputs  Base0'!$C$326</f>
        <v>0</v>
      </c>
      <c r="DE254" s="328">
        <f>+DE$160+DE160*('Inputs  Base0'!$E$247)*'Inputs  Base0'!$C$326</f>
        <v>0</v>
      </c>
      <c r="DF254" s="328">
        <f>+DF$160+DF160*('Inputs  Base0'!$E$247)*'Inputs  Base0'!$C$326</f>
        <v>0</v>
      </c>
      <c r="DG254" s="328">
        <f>+DG$160+DG160*('Inputs  Base0'!$E$247)*'Inputs  Base0'!$C$326</f>
        <v>0</v>
      </c>
      <c r="DH254" s="328">
        <f>+DH$160+DH160*('Inputs  Base0'!$E$247)*'Inputs  Base0'!$C$326</f>
        <v>0</v>
      </c>
      <c r="DI254" s="328">
        <f>+DI$160+DI160*('Inputs  Base0'!$E$247)*'Inputs  Base0'!$C$326</f>
        <v>0</v>
      </c>
      <c r="DJ254" s="328">
        <f>+DJ$160+DJ160*('Inputs  Base0'!$E$247)*'Inputs  Base0'!$C$326</f>
        <v>0</v>
      </c>
      <c r="DK254" s="328">
        <f>+DK$160+DK160*('Inputs  Base0'!$E$247)*'Inputs  Base0'!$C$326</f>
        <v>0</v>
      </c>
      <c r="DL254" s="328">
        <f>+DL$160+DL160*('Inputs  Base0'!$E$247)*'Inputs  Base0'!$C$326</f>
        <v>0</v>
      </c>
      <c r="DM254" s="328">
        <f>+DM$160+DM160*('Inputs  Base0'!$E$247)*'Inputs  Base0'!$C$326</f>
        <v>0</v>
      </c>
      <c r="DN254" s="328">
        <f>+DN$160+DN160*('Inputs  Base0'!$E$247)*'Inputs  Base0'!$C$326</f>
        <v>0</v>
      </c>
      <c r="DO254" s="328">
        <f>+DO$160+DO160*('Inputs  Base0'!$E$247)*'Inputs  Base0'!$C$326</f>
        <v>0</v>
      </c>
      <c r="DP254" s="328">
        <f>+DP$160+DP160*('Inputs  Base0'!$E$247)*'Inputs  Base0'!$C$326</f>
        <v>0</v>
      </c>
    </row>
    <row r="255" spans="1:120" s="300" customFormat="1" ht="14.25">
      <c r="B255" s="319" t="s">
        <v>224</v>
      </c>
      <c r="C255" s="317">
        <f>+C254/(C231+C243)</f>
        <v>100985.00000000001</v>
      </c>
      <c r="D255" s="303"/>
      <c r="E255" s="303"/>
      <c r="F255" s="303"/>
      <c r="G255" s="303"/>
      <c r="H255" s="303"/>
      <c r="I255" s="303"/>
      <c r="J255" s="303"/>
      <c r="K255" s="303"/>
      <c r="L255" s="303"/>
      <c r="M255" s="303"/>
      <c r="N255" s="303"/>
      <c r="O255" s="303"/>
      <c r="P255" s="303"/>
      <c r="Q255" s="303"/>
      <c r="R255" s="303"/>
      <c r="S255" s="303"/>
      <c r="T255" s="303"/>
      <c r="U255" s="303"/>
      <c r="V255" s="303"/>
      <c r="W255" s="303"/>
      <c r="X255" s="303"/>
      <c r="Y255" s="303"/>
      <c r="Z255" s="303"/>
      <c r="AA255" s="303"/>
      <c r="AB255" s="303"/>
      <c r="AC255" s="328"/>
      <c r="AD255" s="328"/>
      <c r="AE255" s="328"/>
      <c r="AF255" s="328"/>
      <c r="AG255" s="328"/>
      <c r="AH255" s="328"/>
      <c r="AI255" s="328"/>
      <c r="AJ255" s="328"/>
      <c r="AK255" s="328"/>
      <c r="AL255" s="328"/>
      <c r="AM255" s="328"/>
      <c r="AN255" s="328"/>
      <c r="AO255" s="328"/>
      <c r="AP255" s="328"/>
      <c r="AQ255" s="328"/>
      <c r="AR255" s="328"/>
      <c r="AS255" s="328"/>
      <c r="AT255" s="328"/>
      <c r="AU255" s="328"/>
      <c r="AV255" s="328"/>
      <c r="AW255" s="328"/>
      <c r="AX255" s="328"/>
      <c r="AY255" s="328"/>
      <c r="AZ255" s="328"/>
      <c r="BA255" s="328"/>
      <c r="BB255" s="328"/>
      <c r="BC255" s="328"/>
      <c r="BD255" s="328"/>
      <c r="BE255" s="328"/>
      <c r="BF255" s="328"/>
      <c r="BG255" s="328"/>
      <c r="BH255" s="328"/>
      <c r="BI255" s="328"/>
      <c r="BJ255" s="328"/>
      <c r="BK255" s="328"/>
      <c r="BL255" s="328"/>
      <c r="BM255" s="328"/>
      <c r="BN255" s="328"/>
      <c r="BO255" s="328"/>
      <c r="BP255" s="328"/>
      <c r="BQ255" s="328"/>
      <c r="BR255" s="328"/>
      <c r="BS255" s="328"/>
      <c r="BT255" s="328"/>
      <c r="BU255" s="328"/>
      <c r="BV255" s="328"/>
      <c r="BW255" s="328"/>
      <c r="BX255" s="328"/>
      <c r="BY255" s="328"/>
      <c r="BZ255" s="328"/>
      <c r="CA255" s="328"/>
      <c r="CB255" s="328"/>
      <c r="CC255" s="328"/>
      <c r="CD255" s="328"/>
      <c r="CE255" s="328"/>
      <c r="CF255" s="328"/>
      <c r="CG255" s="328"/>
      <c r="CH255" s="328"/>
      <c r="CI255" s="328"/>
      <c r="CJ255" s="328"/>
      <c r="CK255" s="328"/>
      <c r="CL255" s="328"/>
      <c r="CM255" s="328"/>
      <c r="CN255" s="328"/>
      <c r="CO255" s="328"/>
      <c r="CP255" s="328"/>
      <c r="CQ255" s="328"/>
      <c r="CR255" s="328"/>
      <c r="CS255" s="328"/>
      <c r="CT255" s="328"/>
      <c r="CU255" s="328"/>
      <c r="CV255" s="328"/>
      <c r="CW255" s="328"/>
      <c r="CX255" s="328"/>
      <c r="CY255" s="328"/>
      <c r="CZ255" s="328"/>
      <c r="DA255" s="328"/>
      <c r="DB255" s="328"/>
      <c r="DC255" s="328"/>
      <c r="DD255" s="328"/>
      <c r="DE255" s="328"/>
      <c r="DF255" s="328"/>
      <c r="DG255" s="328"/>
      <c r="DH255" s="328"/>
      <c r="DI255" s="328"/>
      <c r="DJ255" s="328"/>
      <c r="DK255" s="328"/>
      <c r="DL255" s="328"/>
      <c r="DM255" s="328"/>
      <c r="DN255" s="328"/>
      <c r="DO255" s="328"/>
      <c r="DP255" s="328"/>
    </row>
    <row r="256" spans="1:120" s="300" customFormat="1" ht="14.25">
      <c r="B256" s="320" t="s">
        <v>225</v>
      </c>
      <c r="C256" s="321">
        <f>+C255/'Inputs  Base0'!$C$9</f>
        <v>841.54166666666674</v>
      </c>
      <c r="D256" s="303"/>
      <c r="E256" s="303"/>
      <c r="F256" s="303"/>
      <c r="G256" s="303"/>
      <c r="H256" s="303"/>
      <c r="I256" s="303"/>
      <c r="J256" s="303"/>
      <c r="K256" s="303"/>
      <c r="L256" s="303"/>
      <c r="M256" s="303"/>
      <c r="N256" s="303"/>
      <c r="O256" s="303"/>
      <c r="P256" s="303"/>
      <c r="Q256" s="303"/>
      <c r="R256" s="303"/>
      <c r="S256" s="303"/>
      <c r="T256" s="303"/>
      <c r="U256" s="303"/>
      <c r="V256" s="303"/>
      <c r="W256" s="303"/>
      <c r="X256" s="303"/>
      <c r="Y256" s="303"/>
      <c r="Z256" s="303"/>
      <c r="AA256" s="303"/>
      <c r="AB256" s="303"/>
      <c r="AC256" s="328"/>
      <c r="AD256" s="328"/>
      <c r="AE256" s="328"/>
      <c r="AF256" s="328"/>
      <c r="AG256" s="328"/>
      <c r="AH256" s="328"/>
      <c r="AI256" s="328"/>
      <c r="AJ256" s="328"/>
      <c r="AK256" s="328"/>
      <c r="AL256" s="328"/>
      <c r="AM256" s="328"/>
      <c r="AN256" s="328"/>
      <c r="AO256" s="328"/>
      <c r="AP256" s="328"/>
      <c r="AQ256" s="328"/>
      <c r="AR256" s="328"/>
      <c r="AS256" s="328"/>
      <c r="AT256" s="328"/>
      <c r="AU256" s="328"/>
      <c r="AV256" s="328"/>
      <c r="AW256" s="328"/>
      <c r="AX256" s="328"/>
      <c r="AY256" s="328"/>
      <c r="AZ256" s="328"/>
      <c r="BA256" s="328"/>
      <c r="BB256" s="328"/>
      <c r="BC256" s="328"/>
      <c r="BD256" s="328"/>
      <c r="BE256" s="328"/>
      <c r="BF256" s="328"/>
      <c r="BG256" s="328"/>
      <c r="BH256" s="328"/>
      <c r="BI256" s="328"/>
      <c r="BJ256" s="328"/>
      <c r="BK256" s="328"/>
      <c r="BL256" s="328"/>
      <c r="BM256" s="328"/>
      <c r="BN256" s="328"/>
      <c r="BO256" s="328"/>
      <c r="BP256" s="328"/>
      <c r="BQ256" s="328"/>
      <c r="BR256" s="328"/>
      <c r="BS256" s="328"/>
      <c r="BT256" s="328"/>
      <c r="BU256" s="328"/>
      <c r="BV256" s="328"/>
      <c r="BW256" s="328"/>
      <c r="BX256" s="328"/>
      <c r="BY256" s="328"/>
      <c r="BZ256" s="328"/>
      <c r="CA256" s="328"/>
      <c r="CB256" s="328"/>
      <c r="CC256" s="328"/>
      <c r="CD256" s="328"/>
      <c r="CE256" s="328"/>
      <c r="CF256" s="328"/>
      <c r="CG256" s="328"/>
      <c r="CH256" s="328"/>
      <c r="CI256" s="328"/>
      <c r="CJ256" s="328"/>
      <c r="CK256" s="328"/>
      <c r="CL256" s="328"/>
      <c r="CM256" s="328"/>
      <c r="CN256" s="328"/>
      <c r="CO256" s="328"/>
      <c r="CP256" s="328"/>
      <c r="CQ256" s="328"/>
      <c r="CR256" s="328"/>
      <c r="CS256" s="328"/>
      <c r="CT256" s="328"/>
      <c r="CU256" s="328"/>
      <c r="CV256" s="328"/>
      <c r="CW256" s="328"/>
      <c r="CX256" s="328"/>
      <c r="CY256" s="328"/>
      <c r="CZ256" s="328"/>
      <c r="DA256" s="328"/>
      <c r="DB256" s="328"/>
      <c r="DC256" s="328"/>
      <c r="DD256" s="328"/>
      <c r="DE256" s="328"/>
      <c r="DF256" s="328"/>
      <c r="DG256" s="328"/>
      <c r="DH256" s="328"/>
      <c r="DI256" s="328"/>
      <c r="DJ256" s="328"/>
      <c r="DK256" s="328"/>
      <c r="DL256" s="328"/>
      <c r="DM256" s="328"/>
      <c r="DN256" s="328"/>
      <c r="DO256" s="328"/>
      <c r="DP256" s="328"/>
    </row>
    <row r="257" spans="1:124" s="300" customFormat="1" ht="14.25">
      <c r="B257" s="318" t="str">
        <f>+'Inputs  Base0'!$B$18</f>
        <v>COCHERAS</v>
      </c>
      <c r="C257" s="304">
        <f>+C$161+C161*('Inputs  Base0'!$E$248)*'Inputs  Base0'!$C$326</f>
        <v>92481000</v>
      </c>
      <c r="D257" s="303"/>
      <c r="E257" s="303"/>
      <c r="F257" s="303"/>
      <c r="G257" s="303"/>
      <c r="H257" s="303"/>
      <c r="I257" s="303"/>
      <c r="J257" s="303"/>
      <c r="K257" s="303"/>
      <c r="L257" s="303"/>
      <c r="M257" s="303"/>
      <c r="N257" s="303"/>
      <c r="O257" s="303"/>
      <c r="P257" s="303"/>
      <c r="Q257" s="303"/>
      <c r="R257" s="303"/>
      <c r="S257" s="303"/>
      <c r="T257" s="303"/>
      <c r="U257" s="303"/>
      <c r="V257" s="303"/>
      <c r="W257" s="303"/>
      <c r="X257" s="303"/>
      <c r="Y257" s="303"/>
      <c r="Z257" s="303"/>
      <c r="AA257" s="303"/>
      <c r="AB257" s="303"/>
      <c r="AC257" s="328">
        <f>+AC$161+AC161*('Inputs  Base0'!$E$248)*'Inputs  Base0'!$C$326</f>
        <v>2157890</v>
      </c>
      <c r="AD257" s="328">
        <f>+AD$161+AD161*('Inputs  Base0'!$E$248)*'Inputs  Base0'!$C$326</f>
        <v>2157890</v>
      </c>
      <c r="AE257" s="328">
        <f>+AE$161+AE161*('Inputs  Base0'!$E$248)*'Inputs  Base0'!$C$326</f>
        <v>2157890</v>
      </c>
      <c r="AF257" s="328">
        <f>+AF$161+AF161*('Inputs  Base0'!$E$248)*'Inputs  Base0'!$C$326</f>
        <v>2157890</v>
      </c>
      <c r="AG257" s="328">
        <f>+AG$161+AG161*('Inputs  Base0'!$E$248)*'Inputs  Base0'!$C$326</f>
        <v>2157890</v>
      </c>
      <c r="AH257" s="328">
        <f>+AH$161+AH161*('Inputs  Base0'!$E$248)*'Inputs  Base0'!$C$326</f>
        <v>2157890</v>
      </c>
      <c r="AI257" s="328">
        <f>+AI$161+AI161*('Inputs  Base0'!$E$248)*'Inputs  Base0'!$C$326</f>
        <v>2312025</v>
      </c>
      <c r="AJ257" s="328">
        <f>+AJ$161+AJ161*('Inputs  Base0'!$E$248)*'Inputs  Base0'!$C$326</f>
        <v>2312025</v>
      </c>
      <c r="AK257" s="328">
        <f>+AK$161+AK161*('Inputs  Base0'!$E$248)*'Inputs  Base0'!$C$326</f>
        <v>2312025</v>
      </c>
      <c r="AL257" s="328">
        <f>+AL$161+AL161*('Inputs  Base0'!$E$248)*'Inputs  Base0'!$C$326</f>
        <v>2312025</v>
      </c>
      <c r="AM257" s="328">
        <f>+AM$161+AM161*('Inputs  Base0'!$E$248)*'Inputs  Base0'!$C$326</f>
        <v>2312025</v>
      </c>
      <c r="AN257" s="328">
        <f>+AN$161+AN161*('Inputs  Base0'!$E$248)*'Inputs  Base0'!$C$326</f>
        <v>2312025</v>
      </c>
      <c r="AO257" s="328">
        <f>+AO$161+AO161*('Inputs  Base0'!$E$248)*'Inputs  Base0'!$C$326</f>
        <v>2774430</v>
      </c>
      <c r="AP257" s="328">
        <f>+AP$161+AP161*('Inputs  Base0'!$E$248)*'Inputs  Base0'!$C$326</f>
        <v>2774430</v>
      </c>
      <c r="AQ257" s="328">
        <f>+AQ$161+AQ161*('Inputs  Base0'!$E$248)*'Inputs  Base0'!$C$326</f>
        <v>2774430</v>
      </c>
      <c r="AR257" s="328">
        <f>+AR$161+AR161*('Inputs  Base0'!$E$248)*'Inputs  Base0'!$C$326</f>
        <v>2774430</v>
      </c>
      <c r="AS257" s="328">
        <f>+AS$161+AS161*('Inputs  Base0'!$E$248)*'Inputs  Base0'!$C$326</f>
        <v>2774430</v>
      </c>
      <c r="AT257" s="328">
        <f>+AT$161+AT161*('Inputs  Base0'!$E$248)*'Inputs  Base0'!$C$326</f>
        <v>2774430</v>
      </c>
      <c r="AU257" s="328">
        <f>+AU$161+AU161*('Inputs  Base0'!$E$248)*'Inputs  Base0'!$C$326</f>
        <v>3699240</v>
      </c>
      <c r="AV257" s="328">
        <f>+AV$161+AV161*('Inputs  Base0'!$E$248)*'Inputs  Base0'!$C$326</f>
        <v>3699240</v>
      </c>
      <c r="AW257" s="328">
        <f>+AW$161+AW161*('Inputs  Base0'!$E$248)*'Inputs  Base0'!$C$326</f>
        <v>3699240</v>
      </c>
      <c r="AX257" s="328">
        <f>+AX$161+AX161*('Inputs  Base0'!$E$248)*'Inputs  Base0'!$C$326</f>
        <v>3699240</v>
      </c>
      <c r="AY257" s="328">
        <f>+AY$161+AY161*('Inputs  Base0'!$E$248)*'Inputs  Base0'!$C$326</f>
        <v>3699240</v>
      </c>
      <c r="AZ257" s="328">
        <f>+AZ$161+AZ161*('Inputs  Base0'!$E$248)*'Inputs  Base0'!$C$326</f>
        <v>3699240</v>
      </c>
      <c r="BA257" s="328">
        <f>+BA$161+BA161*('Inputs  Base0'!$E$248)*'Inputs  Base0'!$C$326</f>
        <v>2928565.0000000005</v>
      </c>
      <c r="BB257" s="328">
        <f>+BB$161+BB161*('Inputs  Base0'!$E$248)*'Inputs  Base0'!$C$326</f>
        <v>2928565.0000000005</v>
      </c>
      <c r="BC257" s="328">
        <f>+BC$161+BC161*('Inputs  Base0'!$E$248)*'Inputs  Base0'!$C$326</f>
        <v>2928565.0000000005</v>
      </c>
      <c r="BD257" s="328">
        <f>+BD$161+BD161*('Inputs  Base0'!$E$248)*'Inputs  Base0'!$C$326</f>
        <v>2928565.0000000005</v>
      </c>
      <c r="BE257" s="328">
        <f>+BE$161+BE161*('Inputs  Base0'!$E$248)*'Inputs  Base0'!$C$326</f>
        <v>2928565.0000000005</v>
      </c>
      <c r="BF257" s="328">
        <f>+BF$161+BF161*('Inputs  Base0'!$E$248)*'Inputs  Base0'!$C$326</f>
        <v>2928565.0000000005</v>
      </c>
      <c r="BG257" s="328">
        <f>+BG$161+BG161*('Inputs  Base0'!$E$248)*'Inputs  Base0'!$C$326</f>
        <v>1541350</v>
      </c>
      <c r="BH257" s="328">
        <f>+BH$161+BH161*('Inputs  Base0'!$E$248)*'Inputs  Base0'!$C$326</f>
        <v>1541350</v>
      </c>
      <c r="BI257" s="328">
        <f>+BI$161+BI161*('Inputs  Base0'!$E$248)*'Inputs  Base0'!$C$326</f>
        <v>1541350</v>
      </c>
      <c r="BJ257" s="328">
        <f>+BJ$161+BJ161*('Inputs  Base0'!$E$248)*'Inputs  Base0'!$C$326</f>
        <v>1541350</v>
      </c>
      <c r="BK257" s="328">
        <f>+BK$161+BK161*('Inputs  Base0'!$E$248)*'Inputs  Base0'!$C$326</f>
        <v>1541350</v>
      </c>
      <c r="BL257" s="328">
        <f>+BL$161+BL161*('Inputs  Base0'!$E$248)*'Inputs  Base0'!$C$326</f>
        <v>1541350</v>
      </c>
      <c r="BM257" s="328">
        <f>+BM$161+BM161*('Inputs  Base0'!$E$248)*'Inputs  Base0'!$C$326</f>
        <v>0</v>
      </c>
      <c r="BN257" s="328">
        <f>+BN$161+BN161*('Inputs  Base0'!$E$248)*'Inputs  Base0'!$C$326</f>
        <v>0</v>
      </c>
      <c r="BO257" s="328">
        <f>+BO$161+BO161*('Inputs  Base0'!$E$248)*'Inputs  Base0'!$C$326</f>
        <v>0</v>
      </c>
      <c r="BP257" s="328">
        <f>+BP$161+BP161*('Inputs  Base0'!$E$248)*'Inputs  Base0'!$C$326</f>
        <v>0</v>
      </c>
      <c r="BQ257" s="328">
        <f>+BQ$161+BQ161*('Inputs  Base0'!$E$248)*'Inputs  Base0'!$C$326</f>
        <v>0</v>
      </c>
      <c r="BR257" s="328">
        <f>+BR$161+BR161*('Inputs  Base0'!$E$248)*'Inputs  Base0'!$C$326</f>
        <v>0</v>
      </c>
      <c r="BS257" s="328">
        <f>+BS$161+BS161*('Inputs  Base0'!$E$248)*'Inputs  Base0'!$C$326</f>
        <v>0</v>
      </c>
      <c r="BT257" s="328">
        <f>+BT$161+BT161*('Inputs  Base0'!$E$248)*'Inputs  Base0'!$C$326</f>
        <v>0</v>
      </c>
      <c r="BU257" s="328">
        <f>+BU$161+BU161*('Inputs  Base0'!$E$248)*'Inputs  Base0'!$C$326</f>
        <v>0</v>
      </c>
      <c r="BV257" s="328">
        <f>+BV$161+BV161*('Inputs  Base0'!$E$248)*'Inputs  Base0'!$C$326</f>
        <v>0</v>
      </c>
      <c r="BW257" s="328">
        <f>+BW$161+BW161*('Inputs  Base0'!$E$248)*'Inputs  Base0'!$C$326</f>
        <v>0</v>
      </c>
      <c r="BX257" s="328">
        <f>+BX$161+BX161*('Inputs  Base0'!$E$248)*'Inputs  Base0'!$C$326</f>
        <v>0</v>
      </c>
      <c r="BY257" s="328">
        <f>+BY$161+BY161*('Inputs  Base0'!$E$248)*'Inputs  Base0'!$C$326</f>
        <v>0</v>
      </c>
      <c r="BZ257" s="328">
        <f>+BZ$161+BZ161*('Inputs  Base0'!$E$248)*'Inputs  Base0'!$C$326</f>
        <v>0</v>
      </c>
      <c r="CA257" s="328">
        <f>+CA$161+CA161*('Inputs  Base0'!$E$248)*'Inputs  Base0'!$C$326</f>
        <v>0</v>
      </c>
      <c r="CB257" s="328">
        <f>+CB$161+CB161*('Inputs  Base0'!$E$248)*'Inputs  Base0'!$C$326</f>
        <v>0</v>
      </c>
      <c r="CC257" s="328">
        <f>+CC$161+CC161*('Inputs  Base0'!$E$248)*'Inputs  Base0'!$C$326</f>
        <v>0</v>
      </c>
      <c r="CD257" s="328">
        <f>+CD$161+CD161*('Inputs  Base0'!$E$248)*'Inputs  Base0'!$C$326</f>
        <v>0</v>
      </c>
      <c r="CE257" s="328">
        <f>+CE$161+CE161*('Inputs  Base0'!$E$248)*'Inputs  Base0'!$C$326</f>
        <v>0</v>
      </c>
      <c r="CF257" s="328">
        <f>+CF$161+CF161*('Inputs  Base0'!$E$248)*'Inputs  Base0'!$C$326</f>
        <v>0</v>
      </c>
      <c r="CG257" s="328">
        <f>+CG$161+CG161*('Inputs  Base0'!$E$248)*'Inputs  Base0'!$C$326</f>
        <v>0</v>
      </c>
      <c r="CH257" s="328">
        <f>+CH$161+CH161*('Inputs  Base0'!$E$248)*'Inputs  Base0'!$C$326</f>
        <v>0</v>
      </c>
      <c r="CI257" s="328">
        <f>+CI$161+CI161*('Inputs  Base0'!$E$248)*'Inputs  Base0'!$C$326</f>
        <v>0</v>
      </c>
      <c r="CJ257" s="328">
        <f>+CJ$161+CJ161*('Inputs  Base0'!$E$248)*'Inputs  Base0'!$C$326</f>
        <v>0</v>
      </c>
      <c r="CK257" s="328">
        <f>+CK$161+CK161*('Inputs  Base0'!$E$248)*'Inputs  Base0'!$C$326</f>
        <v>0</v>
      </c>
      <c r="CL257" s="328">
        <f>+CL$161+CL161*('Inputs  Base0'!$E$248)*'Inputs  Base0'!$C$326</f>
        <v>0</v>
      </c>
      <c r="CM257" s="328">
        <f>+CM$161+CM161*('Inputs  Base0'!$E$248)*'Inputs  Base0'!$C$326</f>
        <v>0</v>
      </c>
      <c r="CN257" s="328">
        <f>+CN$161+CN161*('Inputs  Base0'!$E$248)*'Inputs  Base0'!$C$326</f>
        <v>0</v>
      </c>
      <c r="CO257" s="328">
        <f>+CO$161+CO161*('Inputs  Base0'!$E$248)*'Inputs  Base0'!$C$326</f>
        <v>0</v>
      </c>
      <c r="CP257" s="328">
        <f>+CP$161+CP161*('Inputs  Base0'!$E$248)*'Inputs  Base0'!$C$326</f>
        <v>0</v>
      </c>
      <c r="CQ257" s="328">
        <f>+CQ$161+CQ161*('Inputs  Base0'!$E$248)*'Inputs  Base0'!$C$326</f>
        <v>0</v>
      </c>
      <c r="CR257" s="328">
        <f>+CR$161+CR161*('Inputs  Base0'!$E$248)*'Inputs  Base0'!$C$326</f>
        <v>0</v>
      </c>
      <c r="CS257" s="328">
        <f>+CS$161+CS161*('Inputs  Base0'!$E$248)*'Inputs  Base0'!$C$326</f>
        <v>0</v>
      </c>
      <c r="CT257" s="328">
        <f>+CT$161+CT161*('Inputs  Base0'!$E$248)*'Inputs  Base0'!$C$326</f>
        <v>0</v>
      </c>
      <c r="CU257" s="328">
        <f>+CU$161+CU161*('Inputs  Base0'!$E$248)*'Inputs  Base0'!$C$326</f>
        <v>0</v>
      </c>
      <c r="CV257" s="328">
        <f>+CV$161+CV161*('Inputs  Base0'!$E$248)*'Inputs  Base0'!$C$326</f>
        <v>0</v>
      </c>
      <c r="CW257" s="328">
        <f>+CW$161+CW161*('Inputs  Base0'!$E$248)*'Inputs  Base0'!$C$326</f>
        <v>0</v>
      </c>
      <c r="CX257" s="328">
        <f>+CX$161+CX161*('Inputs  Base0'!$E$248)*'Inputs  Base0'!$C$326</f>
        <v>0</v>
      </c>
      <c r="CY257" s="328">
        <f>+CY$161+CY161*('Inputs  Base0'!$E$248)*'Inputs  Base0'!$C$326</f>
        <v>0</v>
      </c>
      <c r="CZ257" s="328">
        <f>+CZ$161+CZ161*('Inputs  Base0'!$E$248)*'Inputs  Base0'!$C$326</f>
        <v>0</v>
      </c>
      <c r="DA257" s="328">
        <f>+DA$161+DA161*('Inputs  Base0'!$E$248)*'Inputs  Base0'!$C$326</f>
        <v>0</v>
      </c>
      <c r="DB257" s="328">
        <f>+DB$161+DB161*('Inputs  Base0'!$E$248)*'Inputs  Base0'!$C$326</f>
        <v>0</v>
      </c>
      <c r="DC257" s="328">
        <f>+DC$161+DC161*('Inputs  Base0'!$E$248)*'Inputs  Base0'!$C$326</f>
        <v>0</v>
      </c>
      <c r="DD257" s="328">
        <f>+DD$161+DD161*('Inputs  Base0'!$E$248)*'Inputs  Base0'!$C$326</f>
        <v>0</v>
      </c>
      <c r="DE257" s="328">
        <f>+DE$161+DE161*('Inputs  Base0'!$E$248)*'Inputs  Base0'!$C$326</f>
        <v>0</v>
      </c>
      <c r="DF257" s="328">
        <f>+DF$161+DF161*('Inputs  Base0'!$E$248)*'Inputs  Base0'!$C$326</f>
        <v>0</v>
      </c>
      <c r="DG257" s="328">
        <f>+DG$161+DG161*('Inputs  Base0'!$E$248)*'Inputs  Base0'!$C$326</f>
        <v>0</v>
      </c>
      <c r="DH257" s="328">
        <f>+DH$161+DH161*('Inputs  Base0'!$E$248)*'Inputs  Base0'!$C$326</f>
        <v>0</v>
      </c>
      <c r="DI257" s="328">
        <f>+DI$161+DI161*('Inputs  Base0'!$E$248)*'Inputs  Base0'!$C$326</f>
        <v>0</v>
      </c>
      <c r="DJ257" s="328">
        <f>+DJ$161+DJ161*('Inputs  Base0'!$E$248)*'Inputs  Base0'!$C$326</f>
        <v>0</v>
      </c>
      <c r="DK257" s="328">
        <f>+DK$161+DK161*('Inputs  Base0'!$E$248)*'Inputs  Base0'!$C$326</f>
        <v>0</v>
      </c>
      <c r="DL257" s="328">
        <f>+DL$161+DL161*('Inputs  Base0'!$E$248)*'Inputs  Base0'!$C$326</f>
        <v>0</v>
      </c>
      <c r="DM257" s="328">
        <f>+DM$161+DM161*('Inputs  Base0'!$E$248)*'Inputs  Base0'!$C$326</f>
        <v>0</v>
      </c>
      <c r="DN257" s="328">
        <f>+DN$161+DN161*('Inputs  Base0'!$E$248)*'Inputs  Base0'!$C$326</f>
        <v>0</v>
      </c>
      <c r="DO257" s="328">
        <f>+DO$161+DO161*('Inputs  Base0'!$E$248)*'Inputs  Base0'!$C$326</f>
        <v>0</v>
      </c>
      <c r="DP257" s="328">
        <f>+DP$161+DP161*('Inputs  Base0'!$E$248)*'Inputs  Base0'!$C$326</f>
        <v>0</v>
      </c>
    </row>
    <row r="258" spans="1:124" s="300" customFormat="1" ht="14.25">
      <c r="B258" s="319" t="s">
        <v>224</v>
      </c>
      <c r="C258" s="317">
        <f>+C257/(C236+C248)</f>
        <v>63780</v>
      </c>
      <c r="D258" s="303"/>
      <c r="E258" s="303"/>
      <c r="F258" s="303"/>
      <c r="G258" s="303"/>
      <c r="H258" s="303"/>
      <c r="I258" s="303"/>
      <c r="J258" s="303"/>
      <c r="K258" s="303"/>
      <c r="L258" s="303"/>
      <c r="M258" s="303"/>
      <c r="N258" s="303"/>
      <c r="O258" s="303"/>
      <c r="P258" s="303"/>
      <c r="Q258" s="303"/>
      <c r="R258" s="303"/>
      <c r="S258" s="303"/>
      <c r="T258" s="303"/>
      <c r="U258" s="303"/>
      <c r="V258" s="303"/>
      <c r="W258" s="303"/>
      <c r="X258" s="303"/>
      <c r="Y258" s="303"/>
      <c r="Z258" s="303"/>
      <c r="AA258" s="303"/>
      <c r="AB258" s="303"/>
      <c r="AC258" s="328"/>
      <c r="AD258" s="328"/>
      <c r="AE258" s="328"/>
      <c r="AF258" s="328"/>
      <c r="AG258" s="328"/>
      <c r="AH258" s="328"/>
      <c r="AI258" s="328"/>
      <c r="AJ258" s="328"/>
      <c r="AK258" s="328"/>
      <c r="AL258" s="328"/>
      <c r="AM258" s="328"/>
      <c r="AN258" s="328"/>
      <c r="AO258" s="328"/>
      <c r="AP258" s="328"/>
      <c r="AQ258" s="328"/>
      <c r="AR258" s="328"/>
      <c r="AS258" s="328"/>
      <c r="AT258" s="328"/>
      <c r="AU258" s="328"/>
      <c r="AV258" s="328"/>
      <c r="AW258" s="328"/>
      <c r="AX258" s="328"/>
      <c r="AY258" s="328"/>
      <c r="AZ258" s="328"/>
      <c r="BA258" s="328"/>
      <c r="BB258" s="328"/>
      <c r="BC258" s="328"/>
      <c r="BD258" s="328"/>
      <c r="BE258" s="328"/>
      <c r="BF258" s="328"/>
      <c r="BG258" s="328"/>
      <c r="BH258" s="328"/>
      <c r="BI258" s="328"/>
      <c r="BJ258" s="328"/>
      <c r="BK258" s="328"/>
      <c r="BL258" s="328"/>
      <c r="BM258" s="328"/>
      <c r="BN258" s="328"/>
      <c r="BO258" s="328"/>
      <c r="BP258" s="328"/>
      <c r="BQ258" s="328"/>
      <c r="BR258" s="328"/>
      <c r="BS258" s="328"/>
      <c r="BT258" s="328"/>
      <c r="BU258" s="328"/>
      <c r="BV258" s="328"/>
      <c r="BW258" s="328"/>
      <c r="BX258" s="328"/>
      <c r="BY258" s="328"/>
      <c r="BZ258" s="328"/>
      <c r="CA258" s="328"/>
      <c r="CB258" s="328"/>
      <c r="CC258" s="328"/>
      <c r="CD258" s="328"/>
      <c r="CE258" s="328"/>
      <c r="CF258" s="328"/>
      <c r="CG258" s="328"/>
      <c r="CH258" s="328"/>
      <c r="CI258" s="328"/>
      <c r="CJ258" s="328"/>
      <c r="CK258" s="328"/>
      <c r="CL258" s="328"/>
      <c r="CM258" s="328"/>
      <c r="CN258" s="328"/>
      <c r="CO258" s="328"/>
      <c r="CP258" s="328"/>
      <c r="CQ258" s="328"/>
      <c r="CR258" s="328"/>
      <c r="CS258" s="328"/>
      <c r="CT258" s="328"/>
      <c r="CU258" s="328"/>
      <c r="CV258" s="328"/>
      <c r="CW258" s="328"/>
      <c r="CX258" s="328"/>
      <c r="CY258" s="328"/>
      <c r="CZ258" s="328"/>
      <c r="DA258" s="328"/>
      <c r="DB258" s="328"/>
      <c r="DC258" s="328"/>
      <c r="DD258" s="328"/>
      <c r="DE258" s="328"/>
      <c r="DF258" s="328"/>
      <c r="DG258" s="328"/>
      <c r="DH258" s="328"/>
      <c r="DI258" s="328"/>
      <c r="DJ258" s="328"/>
      <c r="DK258" s="328"/>
      <c r="DL258" s="328"/>
      <c r="DM258" s="328"/>
      <c r="DN258" s="328"/>
      <c r="DO258" s="328"/>
      <c r="DP258" s="328"/>
    </row>
    <row r="259" spans="1:124" s="300" customFormat="1" ht="14.25">
      <c r="B259" s="320" t="s">
        <v>225</v>
      </c>
      <c r="C259" s="321">
        <f>+C258/'Inputs  Base0'!$C$9</f>
        <v>531.5</v>
      </c>
      <c r="D259" s="303"/>
      <c r="E259" s="303"/>
      <c r="F259" s="303"/>
      <c r="G259" s="303"/>
      <c r="H259" s="303"/>
      <c r="I259" s="303"/>
      <c r="J259" s="303"/>
      <c r="K259" s="303"/>
      <c r="L259" s="303"/>
      <c r="M259" s="303"/>
      <c r="N259" s="303"/>
      <c r="O259" s="303"/>
      <c r="P259" s="303"/>
      <c r="Q259" s="303"/>
      <c r="R259" s="303"/>
      <c r="S259" s="303"/>
      <c r="T259" s="303"/>
      <c r="U259" s="303"/>
      <c r="V259" s="303"/>
      <c r="W259" s="303"/>
      <c r="X259" s="303"/>
      <c r="Y259" s="303"/>
      <c r="Z259" s="303"/>
      <c r="AA259" s="303"/>
      <c r="AB259" s="303"/>
      <c r="AC259" s="328"/>
      <c r="AD259" s="328"/>
      <c r="AE259" s="328"/>
      <c r="AF259" s="328"/>
      <c r="AG259" s="328"/>
      <c r="AH259" s="328"/>
      <c r="AI259" s="328"/>
      <c r="AJ259" s="328"/>
      <c r="AK259" s="328"/>
      <c r="AL259" s="328"/>
      <c r="AM259" s="328"/>
      <c r="AN259" s="328"/>
      <c r="AO259" s="328"/>
      <c r="AP259" s="328"/>
      <c r="AQ259" s="328"/>
      <c r="AR259" s="328"/>
      <c r="AS259" s="328"/>
      <c r="AT259" s="328"/>
      <c r="AU259" s="328"/>
      <c r="AV259" s="328"/>
      <c r="AW259" s="328"/>
      <c r="AX259" s="328"/>
      <c r="AY259" s="328"/>
      <c r="AZ259" s="328"/>
      <c r="BA259" s="328"/>
      <c r="BB259" s="328"/>
      <c r="BC259" s="328"/>
      <c r="BD259" s="328"/>
      <c r="BE259" s="328"/>
      <c r="BF259" s="328"/>
      <c r="BG259" s="328"/>
      <c r="BH259" s="328"/>
      <c r="BI259" s="328"/>
      <c r="BJ259" s="328"/>
      <c r="BK259" s="328"/>
      <c r="BL259" s="328"/>
      <c r="BM259" s="328"/>
      <c r="BN259" s="328"/>
      <c r="BO259" s="328"/>
      <c r="BP259" s="328"/>
      <c r="BQ259" s="328"/>
      <c r="BR259" s="328"/>
      <c r="BS259" s="328"/>
      <c r="BT259" s="328"/>
      <c r="BU259" s="328"/>
      <c r="BV259" s="328"/>
      <c r="BW259" s="328"/>
      <c r="BX259" s="328"/>
      <c r="BY259" s="328"/>
      <c r="BZ259" s="328"/>
      <c r="CA259" s="328"/>
      <c r="CB259" s="328"/>
      <c r="CC259" s="328"/>
      <c r="CD259" s="328"/>
      <c r="CE259" s="328"/>
      <c r="CF259" s="328"/>
      <c r="CG259" s="328"/>
      <c r="CH259" s="328"/>
      <c r="CI259" s="328"/>
      <c r="CJ259" s="328"/>
      <c r="CK259" s="328"/>
      <c r="CL259" s="328"/>
      <c r="CM259" s="328"/>
      <c r="CN259" s="328"/>
      <c r="CO259" s="328"/>
      <c r="CP259" s="328"/>
      <c r="CQ259" s="328"/>
      <c r="CR259" s="328"/>
      <c r="CS259" s="328"/>
      <c r="CT259" s="328"/>
      <c r="CU259" s="328"/>
      <c r="CV259" s="328"/>
      <c r="CW259" s="328"/>
      <c r="CX259" s="328"/>
      <c r="CY259" s="328"/>
      <c r="CZ259" s="328"/>
      <c r="DA259" s="328"/>
      <c r="DB259" s="328"/>
      <c r="DC259" s="328"/>
      <c r="DD259" s="328"/>
      <c r="DE259" s="328"/>
      <c r="DF259" s="328"/>
      <c r="DG259" s="328"/>
      <c r="DH259" s="328"/>
      <c r="DI259" s="328"/>
      <c r="DJ259" s="328"/>
      <c r="DK259" s="328"/>
      <c r="DL259" s="328"/>
      <c r="DM259" s="328"/>
      <c r="DN259" s="328"/>
      <c r="DO259" s="328"/>
      <c r="DP259" s="328"/>
    </row>
    <row r="260" spans="1:124" s="300" customFormat="1" ht="14.25">
      <c r="B260" s="494" t="s">
        <v>61</v>
      </c>
      <c r="C260" s="309">
        <f>+SUM(AC260:DP260)</f>
        <v>233711325</v>
      </c>
      <c r="D260" s="303"/>
      <c r="E260" s="303"/>
      <c r="F260" s="303"/>
      <c r="G260" s="303"/>
      <c r="H260" s="303"/>
      <c r="I260" s="303"/>
      <c r="J260" s="303"/>
      <c r="K260" s="303"/>
      <c r="L260" s="303"/>
      <c r="M260" s="303"/>
      <c r="N260" s="303"/>
      <c r="O260" s="303"/>
      <c r="P260" s="303"/>
      <c r="Q260" s="303"/>
      <c r="R260" s="303"/>
      <c r="S260" s="303"/>
      <c r="T260" s="303"/>
      <c r="U260" s="303"/>
      <c r="V260" s="303"/>
      <c r="W260" s="303"/>
      <c r="X260" s="303"/>
      <c r="Y260" s="303"/>
      <c r="Z260" s="303"/>
      <c r="AA260" s="303"/>
      <c r="AB260" s="303"/>
      <c r="AC260" s="328">
        <f>IF('Inputs  Base0'!$C$226="Valor absoluto",'Inputs  Base0'!C236,IF('Inputs  Base0'!$C$226="% de Ganancia Bruta",'Inputs  Base0'!$C$232*'CF+EERR  Base0'!AC5,IF('Inputs  Base0'!$C$226="% de Ganancia Neta",'Inputs  Base0'!$C$233*(AC5-AC179-AC180),0)))</f>
        <v>0</v>
      </c>
      <c r="AD260" s="328">
        <f>IF('Inputs  Base0'!$C$226="Valor absoluto",'Inputs  Base0'!D236,IF('Inputs  Base0'!$C$226="% de Ganancia Bruta",'Inputs  Base0'!$C$232*'CF+EERR  Base0'!AD5,IF('Inputs  Base0'!$C$226="% de Ganancia Neta",'Inputs  Base0'!$C$233*(AD5-AD179-AD180),0)))</f>
        <v>0</v>
      </c>
      <c r="AE260" s="328">
        <f>IF('Inputs  Base0'!$C$226="Valor absoluto",'Inputs  Base0'!E236,IF('Inputs  Base0'!$C$226="% de Ganancia Bruta",'Inputs  Base0'!$C$232*'CF+EERR  Base0'!AE5,IF('Inputs  Base0'!$C$226="% de Ganancia Neta",'Inputs  Base0'!$C$233*(AE5-AE179-AE180),0)))</f>
        <v>0</v>
      </c>
      <c r="AF260" s="328">
        <f>IF('Inputs  Base0'!$C$226="Valor absoluto",'Inputs  Base0'!F236,IF('Inputs  Base0'!$C$226="% de Ganancia Bruta",'Inputs  Base0'!$C$232*'CF+EERR  Base0'!AF5,IF('Inputs  Base0'!$C$226="% de Ganancia Neta",'Inputs  Base0'!$C$233*(AF5-AF179-AF180),0)))</f>
        <v>0</v>
      </c>
      <c r="AG260" s="328">
        <f>IF('Inputs  Base0'!$C$226="Valor absoluto",'Inputs  Base0'!G236,IF('Inputs  Base0'!$C$226="% de Ganancia Bruta",'Inputs  Base0'!$C$232*'CF+EERR  Base0'!AG5,IF('Inputs  Base0'!$C$226="% de Ganancia Neta",'Inputs  Base0'!$C$233*(AG5-AG179-AG180),0)))</f>
        <v>0</v>
      </c>
      <c r="AH260" s="328">
        <f>IF('Inputs  Base0'!$C$226="Valor absoluto",'Inputs  Base0'!H236,IF('Inputs  Base0'!$C$226="% de Ganancia Bruta",'Inputs  Base0'!$C$232*'CF+EERR  Base0'!AH5,IF('Inputs  Base0'!$C$226="% de Ganancia Neta",'Inputs  Base0'!$C$233*(AH5-AH179-AH180),0)))</f>
        <v>0</v>
      </c>
      <c r="AI260" s="328">
        <f>IF('Inputs  Base0'!$C$226="Valor absoluto",'Inputs  Base0'!I236,IF('Inputs  Base0'!$C$226="% de Ganancia Bruta",'Inputs  Base0'!$C$232*'CF+EERR  Base0'!AI5,IF('Inputs  Base0'!$C$226="% de Ganancia Neta",'Inputs  Base0'!$C$233*(AI5-AI179-AI180),0)))</f>
        <v>0</v>
      </c>
      <c r="AJ260" s="328">
        <f>IF('Inputs  Base0'!$C$226="Valor absoluto",'Inputs  Base0'!J236,IF('Inputs  Base0'!$C$226="% de Ganancia Bruta",'Inputs  Base0'!$C$232*'CF+EERR  Base0'!AJ5,IF('Inputs  Base0'!$C$226="% de Ganancia Neta",'Inputs  Base0'!$C$233*(AJ5-AJ179-AJ180),0)))</f>
        <v>0</v>
      </c>
      <c r="AK260" s="328">
        <f>IF('Inputs  Base0'!$C$226="Valor absoluto",'Inputs  Base0'!K236,IF('Inputs  Base0'!$C$226="% de Ganancia Bruta",'Inputs  Base0'!$C$232*'CF+EERR  Base0'!AK5,IF('Inputs  Base0'!$C$226="% de Ganancia Neta",'Inputs  Base0'!$C$233*(AK5-AK179-AK180),0)))</f>
        <v>0</v>
      </c>
      <c r="AL260" s="328">
        <f>IF('Inputs  Base0'!$C$226="Valor absoluto",'Inputs  Base0'!L236,IF('Inputs  Base0'!$C$226="% de Ganancia Bruta",'Inputs  Base0'!$C$232*'CF+EERR  Base0'!AL5,IF('Inputs  Base0'!$C$226="% de Ganancia Neta",'Inputs  Base0'!$C$233*(AL5-AL179-AL180),0)))</f>
        <v>0</v>
      </c>
      <c r="AM260" s="328">
        <f>IF('Inputs  Base0'!$C$226="Valor absoluto",'Inputs  Base0'!M236,IF('Inputs  Base0'!$C$226="% de Ganancia Bruta",'Inputs  Base0'!$C$232*'CF+EERR  Base0'!AM5,IF('Inputs  Base0'!$C$226="% de Ganancia Neta",'Inputs  Base0'!$C$233*(AM5-AM179-AM180),0)))</f>
        <v>0</v>
      </c>
      <c r="AN260" s="328">
        <f>IF('Inputs  Base0'!$C$226="Valor absoluto",'Inputs  Base0'!N236,IF('Inputs  Base0'!$C$226="% de Ganancia Bruta",'Inputs  Base0'!$C$232*'CF+EERR  Base0'!AN5,IF('Inputs  Base0'!$C$226="% de Ganancia Neta",'Inputs  Base0'!$C$233*(AN5-AN179-AN180),0)))</f>
        <v>0</v>
      </c>
      <c r="AO260" s="328">
        <f>IF('Inputs  Base0'!$C$226="Valor absoluto",'Inputs  Base0'!O236,IF('Inputs  Base0'!$C$226="% de Ganancia Bruta",'Inputs  Base0'!$C$232*'CF+EERR  Base0'!AO5,IF('Inputs  Base0'!$C$226="% de Ganancia Neta",'Inputs  Base0'!$C$233*(AO5-AO179-AO180),0)))</f>
        <v>0</v>
      </c>
      <c r="AP260" s="328">
        <f>IF('Inputs  Base0'!$C$226="Valor absoluto",'Inputs  Base0'!P236,IF('Inputs  Base0'!$C$226="% de Ganancia Bruta",'Inputs  Base0'!$C$232*'CF+EERR  Base0'!AP5,IF('Inputs  Base0'!$C$226="% de Ganancia Neta",'Inputs  Base0'!$C$233*(AP5-AP179-AP180),0)))</f>
        <v>0</v>
      </c>
      <c r="AQ260" s="328">
        <f>IF('Inputs  Base0'!$C$226="Valor absoluto",'Inputs  Base0'!Q236,IF('Inputs  Base0'!$C$226="% de Ganancia Bruta",'Inputs  Base0'!$C$232*'CF+EERR  Base0'!AQ5,IF('Inputs  Base0'!$C$226="% de Ganancia Neta",'Inputs  Base0'!$C$233*(AQ5-AQ179-AQ180),0)))</f>
        <v>0</v>
      </c>
      <c r="AR260" s="328">
        <f>IF('Inputs  Base0'!$C$226="Valor absoluto",'Inputs  Base0'!R236,IF('Inputs  Base0'!$C$226="% de Ganancia Bruta",'Inputs  Base0'!$C$232*'CF+EERR  Base0'!AR5,IF('Inputs  Base0'!$C$226="% de Ganancia Neta",'Inputs  Base0'!$C$233*(AR5-AR179-AR180),0)))</f>
        <v>0</v>
      </c>
      <c r="AS260" s="328">
        <f>IF('Inputs  Base0'!$C$226="Valor absoluto",'Inputs  Base0'!S236,IF('Inputs  Base0'!$C$226="% de Ganancia Bruta",'Inputs  Base0'!$C$232*'CF+EERR  Base0'!AS5,IF('Inputs  Base0'!$C$226="% de Ganancia Neta",'Inputs  Base0'!$C$233*(AS5-AS179-AS180),0)))</f>
        <v>0</v>
      </c>
      <c r="AT260" s="328">
        <f>IF('Inputs  Base0'!$C$226="Valor absoluto",'Inputs  Base0'!T236,IF('Inputs  Base0'!$C$226="% de Ganancia Bruta",'Inputs  Base0'!$C$232*'CF+EERR  Base0'!AT5,IF('Inputs  Base0'!$C$226="% de Ganancia Neta",'Inputs  Base0'!$C$233*(AT5-AT179-AT180),0)))</f>
        <v>0</v>
      </c>
      <c r="AU260" s="328">
        <f>IF('Inputs  Base0'!$C$226="Valor absoluto",'Inputs  Base0'!U236,IF('Inputs  Base0'!$C$226="% de Ganancia Bruta",'Inputs  Base0'!$C$232*'CF+EERR  Base0'!AU5,IF('Inputs  Base0'!$C$226="% de Ganancia Neta",'Inputs  Base0'!$C$233*(AU5-AU179-AU180),0)))</f>
        <v>0</v>
      </c>
      <c r="AV260" s="328">
        <f>IF('Inputs  Base0'!$C$226="Valor absoluto",'Inputs  Base0'!V236,IF('Inputs  Base0'!$C$226="% de Ganancia Bruta",'Inputs  Base0'!$C$232*'CF+EERR  Base0'!AV5,IF('Inputs  Base0'!$C$226="% de Ganancia Neta",'Inputs  Base0'!$C$233*(AV5-AV179-AV180),0)))</f>
        <v>0</v>
      </c>
      <c r="AW260" s="328">
        <f>IF('Inputs  Base0'!$C$226="Valor absoluto",'Inputs  Base0'!W236,IF('Inputs  Base0'!$C$226="% de Ganancia Bruta",'Inputs  Base0'!$C$232*'CF+EERR  Base0'!AW5,IF('Inputs  Base0'!$C$226="% de Ganancia Neta",'Inputs  Base0'!$C$233*(AW5-AW179-AW180),0)))</f>
        <v>0</v>
      </c>
      <c r="AX260" s="328">
        <f>IF('Inputs  Base0'!$C$226="Valor absoluto",'Inputs  Base0'!X236,IF('Inputs  Base0'!$C$226="% de Ganancia Bruta",'Inputs  Base0'!$C$232*'CF+EERR  Base0'!AX5,IF('Inputs  Base0'!$C$226="% de Ganancia Neta",'Inputs  Base0'!$C$233*(AX5-AX179-AX180),0)))</f>
        <v>0</v>
      </c>
      <c r="AY260" s="328">
        <f>IF('Inputs  Base0'!$C$226="Valor absoluto",'Inputs  Base0'!Y236,IF('Inputs  Base0'!$C$226="% de Ganancia Bruta",'Inputs  Base0'!$C$232*'CF+EERR  Base0'!AY5,IF('Inputs  Base0'!$C$226="% de Ganancia Neta",'Inputs  Base0'!$C$233*(AY5-AY179-AY180),0)))</f>
        <v>0</v>
      </c>
      <c r="AZ260" s="328">
        <f>IF('Inputs  Base0'!$C$226="Valor absoluto",'Inputs  Base0'!Z236,IF('Inputs  Base0'!$C$226="% de Ganancia Bruta",'Inputs  Base0'!$C$232*'CF+EERR  Base0'!AZ5,IF('Inputs  Base0'!$C$226="% de Ganancia Neta",'Inputs  Base0'!$C$233*(AZ5-AZ179-AZ180),0)))</f>
        <v>0</v>
      </c>
      <c r="BA260" s="328">
        <f>IF('Inputs  Base0'!$C$226="Valor absoluto",'Inputs  Base0'!AA236,IF('Inputs  Base0'!$C$226="% de Ganancia Bruta",'Inputs  Base0'!$C$232*'CF+EERR  Base0'!BA5,IF('Inputs  Base0'!$C$226="% de Ganancia Neta",'Inputs  Base0'!$C$233*(BA5-BA179-BA180),0)))</f>
        <v>0</v>
      </c>
      <c r="BB260" s="328">
        <f>IF('Inputs  Base0'!$C$226="Valor absoluto",'Inputs  Base0'!AB236,IF('Inputs  Base0'!$C$226="% de Ganancia Bruta",'Inputs  Base0'!$C$232*'CF+EERR  Base0'!BB5,IF('Inputs  Base0'!$C$226="% de Ganancia Neta",'Inputs  Base0'!$C$233*(BB5-BB179-BB180),0)))</f>
        <v>0</v>
      </c>
      <c r="BC260" s="328">
        <f>IF('Inputs  Base0'!$C$226="Valor absoluto",'Inputs  Base0'!AC236,IF('Inputs  Base0'!$C$226="% de Ganancia Bruta",'Inputs  Base0'!$C$232*'CF+EERR  Base0'!BC5,IF('Inputs  Base0'!$C$226="% de Ganancia Neta",'Inputs  Base0'!$C$233*(BC5-BC179-BC180),0)))</f>
        <v>0</v>
      </c>
      <c r="BD260" s="328">
        <f>IF('Inputs  Base0'!$C$226="Valor absoluto",'Inputs  Base0'!AD236,IF('Inputs  Base0'!$C$226="% de Ganancia Bruta",'Inputs  Base0'!$C$232*'CF+EERR  Base0'!BD5,IF('Inputs  Base0'!$C$226="% de Ganancia Neta",'Inputs  Base0'!$C$233*(BD5-BD179-BD180),0)))</f>
        <v>0</v>
      </c>
      <c r="BE260" s="328">
        <f>IF('Inputs  Base0'!$C$226="Valor absoluto",'Inputs  Base0'!AE236,IF('Inputs  Base0'!$C$226="% de Ganancia Bruta",'Inputs  Base0'!$C$232*'CF+EERR  Base0'!BE5,IF('Inputs  Base0'!$C$226="% de Ganancia Neta",'Inputs  Base0'!$C$233*(BE5-BE179-BE180),0)))</f>
        <v>0</v>
      </c>
      <c r="BF260" s="328">
        <f>IF('Inputs  Base0'!$C$226="Valor absoluto",'Inputs  Base0'!AF236,IF('Inputs  Base0'!$C$226="% de Ganancia Bruta",'Inputs  Base0'!$C$232*'CF+EERR  Base0'!BF5,IF('Inputs  Base0'!$C$226="% de Ganancia Neta",'Inputs  Base0'!$C$233*(BF5-BF179-BF180),0)))</f>
        <v>0</v>
      </c>
      <c r="BG260" s="328">
        <f>IF('Inputs  Base0'!$C$226="Valor absoluto",'Inputs  Base0'!AG236,IF('Inputs  Base0'!$C$226="% de Ganancia Bruta",'Inputs  Base0'!$C$232*'CF+EERR  Base0'!BG5,IF('Inputs  Base0'!$C$226="% de Ganancia Neta",'Inputs  Base0'!$C$233*(BG5-BG179-BG180),0)))</f>
        <v>233711325</v>
      </c>
      <c r="BH260" s="328">
        <f>IF('Inputs  Base0'!$C$226="Valor absoluto",'Inputs  Base0'!AH236,IF('Inputs  Base0'!$C$226="% de Ganancia Bruta",'Inputs  Base0'!$C$232*'CF+EERR  Base0'!BH5,IF('Inputs  Base0'!$C$226="% de Ganancia Neta",'Inputs  Base0'!$C$233*(BH5-BH179-BH180),0)))</f>
        <v>0</v>
      </c>
      <c r="BI260" s="328">
        <f>IF('Inputs  Base0'!$C$226="Valor absoluto",'Inputs  Base0'!AI236,IF('Inputs  Base0'!$C$226="% de Ganancia Bruta",'Inputs  Base0'!$C$232*'CF+EERR  Base0'!BI5,IF('Inputs  Base0'!$C$226="% de Ganancia Neta",'Inputs  Base0'!$C$233*(BI5-BI179-BI180),0)))</f>
        <v>0</v>
      </c>
      <c r="BJ260" s="328">
        <f>IF('Inputs  Base0'!$C$226="Valor absoluto",'Inputs  Base0'!AJ236,IF('Inputs  Base0'!$C$226="% de Ganancia Bruta",'Inputs  Base0'!$C$232*'CF+EERR  Base0'!BJ5,IF('Inputs  Base0'!$C$226="% de Ganancia Neta",'Inputs  Base0'!$C$233*(BJ5-BJ179-BJ180),0)))</f>
        <v>0</v>
      </c>
      <c r="BK260" s="328">
        <f>IF('Inputs  Base0'!$C$226="Valor absoluto",'Inputs  Base0'!AK236,IF('Inputs  Base0'!$C$226="% de Ganancia Bruta",'Inputs  Base0'!$C$232*'CF+EERR  Base0'!BK5,IF('Inputs  Base0'!$C$226="% de Ganancia Neta",'Inputs  Base0'!$C$233*(BK5-BK179-BK180),0)))</f>
        <v>0</v>
      </c>
      <c r="BL260" s="328">
        <f>IF('Inputs  Base0'!$C$226="Valor absoluto",'Inputs  Base0'!AL236,IF('Inputs  Base0'!$C$226="% de Ganancia Bruta",'Inputs  Base0'!$C$232*'CF+EERR  Base0'!BL5,IF('Inputs  Base0'!$C$226="% de Ganancia Neta",'Inputs  Base0'!$C$233*(BL5-BL179-BL180),0)))</f>
        <v>0</v>
      </c>
      <c r="BM260" s="328">
        <f>IF('Inputs  Base0'!$C$226="Valor absoluto",'Inputs  Base0'!AM236,IF('Inputs  Base0'!$C$226="% de Ganancia Bruta",'Inputs  Base0'!$C$232*'CF+EERR  Base0'!BM5,IF('Inputs  Base0'!$C$226="% de Ganancia Neta",'Inputs  Base0'!$C$233*(BM5-BM179-BM180),0)))</f>
        <v>0</v>
      </c>
      <c r="BN260" s="328">
        <f>IF('Inputs  Base0'!$C$226="Valor absoluto",'Inputs  Base0'!AN236,IF('Inputs  Base0'!$C$226="% de Ganancia Bruta",'Inputs  Base0'!$C$232*'CF+EERR  Base0'!BN5,IF('Inputs  Base0'!$C$226="% de Ganancia Neta",'Inputs  Base0'!$C$233*(BN5-BN179-BN180),0)))</f>
        <v>0</v>
      </c>
      <c r="BO260" s="328">
        <f>IF('Inputs  Base0'!$C$226="Valor absoluto",'Inputs  Base0'!AO236,IF('Inputs  Base0'!$C$226="% de Ganancia Bruta",'Inputs  Base0'!$C$232*'CF+EERR  Base0'!BO5,IF('Inputs  Base0'!$C$226="% de Ganancia Neta",'Inputs  Base0'!$C$233*(BO5-BO179-BO180),0)))</f>
        <v>0</v>
      </c>
      <c r="BP260" s="328">
        <f>IF('Inputs  Base0'!$C$226="Valor absoluto",'Inputs  Base0'!AP236,IF('Inputs  Base0'!$C$226="% de Ganancia Bruta",'Inputs  Base0'!$C$232*'CF+EERR  Base0'!BP5,IF('Inputs  Base0'!$C$226="% de Ganancia Neta",'Inputs  Base0'!$C$233*(BP5-BP179-BP180),0)))</f>
        <v>0</v>
      </c>
      <c r="BQ260" s="328">
        <f>IF('Inputs  Base0'!$C$226="Valor absoluto",'Inputs  Base0'!AQ236,IF('Inputs  Base0'!$C$226="% de Ganancia Bruta",'Inputs  Base0'!$C$232*'CF+EERR  Base0'!BQ5,IF('Inputs  Base0'!$C$226="% de Ganancia Neta",'Inputs  Base0'!$C$233*(BQ5-BQ179-BQ180),0)))</f>
        <v>0</v>
      </c>
      <c r="BR260" s="328">
        <f>IF('Inputs  Base0'!$C$226="Valor absoluto",'Inputs  Base0'!AR236,IF('Inputs  Base0'!$C$226="% de Ganancia Bruta",'Inputs  Base0'!$C$232*'CF+EERR  Base0'!BR5,IF('Inputs  Base0'!$C$226="% de Ganancia Neta",'Inputs  Base0'!$C$233*(BR5-BR179-BR180),0)))</f>
        <v>0</v>
      </c>
      <c r="BS260" s="328">
        <f>IF('Inputs  Base0'!$C$226="Valor absoluto",'Inputs  Base0'!AS236,IF('Inputs  Base0'!$C$226="% de Ganancia Bruta",'Inputs  Base0'!$C$232*'CF+EERR  Base0'!BS5,IF('Inputs  Base0'!$C$226="% de Ganancia Neta",'Inputs  Base0'!$C$233*(BS5-BS179-BS180),0)))</f>
        <v>0</v>
      </c>
      <c r="BT260" s="328">
        <f>IF('Inputs  Base0'!$C$226="Valor absoluto",'Inputs  Base0'!AT236,IF('Inputs  Base0'!$C$226="% de Ganancia Bruta",'Inputs  Base0'!$C$232*'CF+EERR  Base0'!BT5,IF('Inputs  Base0'!$C$226="% de Ganancia Neta",'Inputs  Base0'!$C$233*(BT5-BT179-BT180),0)))</f>
        <v>0</v>
      </c>
      <c r="BU260" s="328">
        <f>IF('Inputs  Base0'!$C$226="Valor absoluto",'Inputs  Base0'!AU236,IF('Inputs  Base0'!$C$226="% de Ganancia Bruta",'Inputs  Base0'!$C$232*'CF+EERR  Base0'!BU5,IF('Inputs  Base0'!$C$226="% de Ganancia Neta",'Inputs  Base0'!$C$233*(BU5-BU179-BU180),0)))</f>
        <v>0</v>
      </c>
      <c r="BV260" s="328">
        <f>IF('Inputs  Base0'!$C$226="Valor absoluto",'Inputs  Base0'!AV236,IF('Inputs  Base0'!$C$226="% de Ganancia Bruta",'Inputs  Base0'!$C$232*'CF+EERR  Base0'!BV5,IF('Inputs  Base0'!$C$226="% de Ganancia Neta",'Inputs  Base0'!$C$233*(BV5-BV179-BV180),0)))</f>
        <v>0</v>
      </c>
      <c r="BW260" s="328">
        <f>IF('Inputs  Base0'!$C$226="Valor absoluto",'Inputs  Base0'!AW236,IF('Inputs  Base0'!$C$226="% de Ganancia Bruta",'Inputs  Base0'!$C$232*'CF+EERR  Base0'!BW5,IF('Inputs  Base0'!$C$226="% de Ganancia Neta",'Inputs  Base0'!$C$233*(BW5-BW179-BW180),0)))</f>
        <v>0</v>
      </c>
      <c r="BX260" s="328">
        <f>IF('Inputs  Base0'!$C$226="Valor absoluto",'Inputs  Base0'!AX236,IF('Inputs  Base0'!$C$226="% de Ganancia Bruta",'Inputs  Base0'!$C$232*'CF+EERR  Base0'!BX5,IF('Inputs  Base0'!$C$226="% de Ganancia Neta",'Inputs  Base0'!$C$233*(BX5-BX179-BX180),0)))</f>
        <v>0</v>
      </c>
      <c r="BY260" s="328">
        <f>IF('Inputs  Base0'!$C$226="Valor absoluto",'Inputs  Base0'!AY236,IF('Inputs  Base0'!$C$226="% de Ganancia Bruta",'Inputs  Base0'!$C$232*'CF+EERR  Base0'!BY5,IF('Inputs  Base0'!$C$226="% de Ganancia Neta",'Inputs  Base0'!$C$233*(BY5-BY179-BY180),0)))</f>
        <v>0</v>
      </c>
      <c r="BZ260" s="328">
        <f>IF('Inputs  Base0'!$C$226="Valor absoluto",'Inputs  Base0'!AZ236,IF('Inputs  Base0'!$C$226="% de Ganancia Bruta",'Inputs  Base0'!$C$232*'CF+EERR  Base0'!BZ5,IF('Inputs  Base0'!$C$226="% de Ganancia Neta",'Inputs  Base0'!$C$233*(BZ5-BZ179-BZ180),0)))</f>
        <v>0</v>
      </c>
      <c r="CA260" s="328">
        <f>IF('Inputs  Base0'!$C$226="Valor absoluto",'Inputs  Base0'!BA236,IF('Inputs  Base0'!$C$226="% de Ganancia Bruta",'Inputs  Base0'!$C$232*'CF+EERR  Base0'!CA5,IF('Inputs  Base0'!$C$226="% de Ganancia Neta",'Inputs  Base0'!$C$233*(CA5-CA179-CA180),0)))</f>
        <v>0</v>
      </c>
      <c r="CB260" s="328">
        <f>IF('Inputs  Base0'!$C$226="Valor absoluto",'Inputs  Base0'!BB236,IF('Inputs  Base0'!$C$226="% de Ganancia Bruta",'Inputs  Base0'!$C$232*'CF+EERR  Base0'!CB5,IF('Inputs  Base0'!$C$226="% de Ganancia Neta",'Inputs  Base0'!$C$233*(CB5-CB179-CB180),0)))</f>
        <v>0</v>
      </c>
      <c r="CC260" s="328">
        <f>IF('Inputs  Base0'!$C$226="Valor absoluto",'Inputs  Base0'!BC236,IF('Inputs  Base0'!$C$226="% de Ganancia Bruta",'Inputs  Base0'!$C$232*'CF+EERR  Base0'!CC5,IF('Inputs  Base0'!$C$226="% de Ganancia Neta",'Inputs  Base0'!$C$233*(CC5-CC179-CC180),0)))</f>
        <v>0</v>
      </c>
      <c r="CD260" s="328">
        <f>IF('Inputs  Base0'!$C$226="Valor absoluto",'Inputs  Base0'!BD236,IF('Inputs  Base0'!$C$226="% de Ganancia Bruta",'Inputs  Base0'!$C$232*'CF+EERR  Base0'!CD5,IF('Inputs  Base0'!$C$226="% de Ganancia Neta",'Inputs  Base0'!$C$233*(CD5-CD179-CD180),0)))</f>
        <v>0</v>
      </c>
      <c r="CE260" s="328">
        <f>IF('Inputs  Base0'!$C$226="Valor absoluto",'Inputs  Base0'!BE236,IF('Inputs  Base0'!$C$226="% de Ganancia Bruta",'Inputs  Base0'!$C$232*'CF+EERR  Base0'!CE5,IF('Inputs  Base0'!$C$226="% de Ganancia Neta",'Inputs  Base0'!$C$233*(CE5-CE179-CE180),0)))</f>
        <v>0</v>
      </c>
      <c r="CF260" s="328">
        <f>IF('Inputs  Base0'!$C$226="Valor absoluto",'Inputs  Base0'!BF236,IF('Inputs  Base0'!$C$226="% de Ganancia Bruta",'Inputs  Base0'!$C$232*'CF+EERR  Base0'!CF5,IF('Inputs  Base0'!$C$226="% de Ganancia Neta",'Inputs  Base0'!$C$233*(CF5-CF179-CF180),0)))</f>
        <v>0</v>
      </c>
      <c r="CG260" s="328">
        <f>IF('Inputs  Base0'!$C$226="Valor absoluto",'Inputs  Base0'!BG236,IF('Inputs  Base0'!$C$226="% de Ganancia Bruta",'Inputs  Base0'!$C$232*'CF+EERR  Base0'!CG5,IF('Inputs  Base0'!$C$226="% de Ganancia Neta",'Inputs  Base0'!$C$233*(CG5-CG179-CG180),0)))</f>
        <v>0</v>
      </c>
      <c r="CH260" s="328">
        <f>IF('Inputs  Base0'!$C$226="Valor absoluto",'Inputs  Base0'!BH236,IF('Inputs  Base0'!$C$226="% de Ganancia Bruta",'Inputs  Base0'!$C$232*'CF+EERR  Base0'!CH5,IF('Inputs  Base0'!$C$226="% de Ganancia Neta",'Inputs  Base0'!$C$233*(CH5-CH179-CH180),0)))</f>
        <v>0</v>
      </c>
      <c r="CI260" s="328">
        <f>IF('Inputs  Base0'!$C$226="Valor absoluto",'Inputs  Base0'!BI236,IF('Inputs  Base0'!$C$226="% de Ganancia Bruta",'Inputs  Base0'!$C$232*'CF+EERR  Base0'!CI5,IF('Inputs  Base0'!$C$226="% de Ganancia Neta",'Inputs  Base0'!$C$233*(CI5-CI179-CI180),0)))</f>
        <v>0</v>
      </c>
      <c r="CJ260" s="328">
        <f>IF('Inputs  Base0'!$C$226="Valor absoluto",'Inputs  Base0'!BJ236,IF('Inputs  Base0'!$C$226="% de Ganancia Bruta",'Inputs  Base0'!$C$232*'CF+EERR  Base0'!CJ5,IF('Inputs  Base0'!$C$226="% de Ganancia Neta",'Inputs  Base0'!$C$233*(CJ5-CJ179-CJ180),0)))</f>
        <v>0</v>
      </c>
      <c r="CK260" s="328">
        <f>IF('Inputs  Base0'!$C$226="Valor absoluto",'Inputs  Base0'!BK236,IF('Inputs  Base0'!$C$226="% de Ganancia Bruta",'Inputs  Base0'!$C$232*'CF+EERR  Base0'!CK5,IF('Inputs  Base0'!$C$226="% de Ganancia Neta",'Inputs  Base0'!$C$233*(CK5-CK179-CK180),0)))</f>
        <v>0</v>
      </c>
      <c r="CL260" s="328">
        <f>IF('Inputs  Base0'!$C$226="Valor absoluto",'Inputs  Base0'!BL236,IF('Inputs  Base0'!$C$226="% de Ganancia Bruta",'Inputs  Base0'!$C$232*'CF+EERR  Base0'!CL5,IF('Inputs  Base0'!$C$226="% de Ganancia Neta",'Inputs  Base0'!$C$233*(CL5-CL179-CL180),0)))</f>
        <v>0</v>
      </c>
      <c r="CM260" s="328">
        <f>IF('Inputs  Base0'!$C$226="Valor absoluto",'Inputs  Base0'!BM236,IF('Inputs  Base0'!$C$226="% de Ganancia Bruta",'Inputs  Base0'!$C$232*'CF+EERR  Base0'!CM5,IF('Inputs  Base0'!$C$226="% de Ganancia Neta",'Inputs  Base0'!$C$233*(CM5-CM179-CM180),0)))</f>
        <v>0</v>
      </c>
      <c r="CN260" s="328">
        <f>IF('Inputs  Base0'!$C$226="Valor absoluto",'Inputs  Base0'!BN236,IF('Inputs  Base0'!$C$226="% de Ganancia Bruta",'Inputs  Base0'!$C$232*'CF+EERR  Base0'!CN5,IF('Inputs  Base0'!$C$226="% de Ganancia Neta",'Inputs  Base0'!$C$233*(CN5-CN179-CN180),0)))</f>
        <v>0</v>
      </c>
      <c r="CO260" s="328">
        <f>IF('Inputs  Base0'!$C$226="Valor absoluto",'Inputs  Base0'!BO236,IF('Inputs  Base0'!$C$226="% de Ganancia Bruta",'Inputs  Base0'!$C$232*'CF+EERR  Base0'!CO5,IF('Inputs  Base0'!$C$226="% de Ganancia Neta",'Inputs  Base0'!$C$233*(CO5-CO179-CO180),0)))</f>
        <v>0</v>
      </c>
      <c r="CP260" s="328">
        <f>IF('Inputs  Base0'!$C$226="Valor absoluto",'Inputs  Base0'!BP236,IF('Inputs  Base0'!$C$226="% de Ganancia Bruta",'Inputs  Base0'!$C$232*'CF+EERR  Base0'!CP5,IF('Inputs  Base0'!$C$226="% de Ganancia Neta",'Inputs  Base0'!$C$233*(CP5-CP179-CP180),0)))</f>
        <v>0</v>
      </c>
      <c r="CQ260" s="328">
        <f>IF('Inputs  Base0'!$C$226="Valor absoluto",'Inputs  Base0'!BQ236,IF('Inputs  Base0'!$C$226="% de Ganancia Bruta",'Inputs  Base0'!$C$232*'CF+EERR  Base0'!CQ5,IF('Inputs  Base0'!$C$226="% de Ganancia Neta",'Inputs  Base0'!$C$233*(CQ5-CQ179-CQ180),0)))</f>
        <v>0</v>
      </c>
      <c r="CR260" s="328">
        <f>IF('Inputs  Base0'!$C$226="Valor absoluto",'Inputs  Base0'!BR236,IF('Inputs  Base0'!$C$226="% de Ganancia Bruta",'Inputs  Base0'!$C$232*'CF+EERR  Base0'!CR5,IF('Inputs  Base0'!$C$226="% de Ganancia Neta",'Inputs  Base0'!$C$233*(CR5-CR179-CR180),0)))</f>
        <v>0</v>
      </c>
      <c r="CS260" s="328">
        <f>IF('Inputs  Base0'!$C$226="Valor absoluto",'Inputs  Base0'!BS236,IF('Inputs  Base0'!$C$226="% de Ganancia Bruta",'Inputs  Base0'!$C$232*'CF+EERR  Base0'!CS5,IF('Inputs  Base0'!$C$226="% de Ganancia Neta",'Inputs  Base0'!$C$233*(CS5-CS179-CS180),0)))</f>
        <v>0</v>
      </c>
      <c r="CT260" s="328">
        <f>IF('Inputs  Base0'!$C$226="Valor absoluto",'Inputs  Base0'!BT236,IF('Inputs  Base0'!$C$226="% de Ganancia Bruta",'Inputs  Base0'!$C$232*'CF+EERR  Base0'!CT5,IF('Inputs  Base0'!$C$226="% de Ganancia Neta",'Inputs  Base0'!$C$233*(CT5-CT179-CT180),0)))</f>
        <v>0</v>
      </c>
      <c r="CU260" s="328">
        <f>IF('Inputs  Base0'!$C$226="Valor absoluto",'Inputs  Base0'!BU236,IF('Inputs  Base0'!$C$226="% de Ganancia Bruta",'Inputs  Base0'!$C$232*'CF+EERR  Base0'!CU5,IF('Inputs  Base0'!$C$226="% de Ganancia Neta",'Inputs  Base0'!$C$233*(CU5-CU179-CU180),0)))</f>
        <v>0</v>
      </c>
      <c r="CV260" s="328">
        <f>IF('Inputs  Base0'!$C$226="Valor absoluto",'Inputs  Base0'!BV236,IF('Inputs  Base0'!$C$226="% de Ganancia Bruta",'Inputs  Base0'!$C$232*'CF+EERR  Base0'!CV5,IF('Inputs  Base0'!$C$226="% de Ganancia Neta",'Inputs  Base0'!$C$233*(CV5-CV179-CV180),0)))</f>
        <v>0</v>
      </c>
      <c r="CW260" s="328">
        <f>IF('Inputs  Base0'!$C$226="Valor absoluto",'Inputs  Base0'!BW236,IF('Inputs  Base0'!$C$226="% de Ganancia Bruta",'Inputs  Base0'!$C$232*'CF+EERR  Base0'!CW5,IF('Inputs  Base0'!$C$226="% de Ganancia Neta",'Inputs  Base0'!$C$233*(CW5-CW179-CW180),0)))</f>
        <v>0</v>
      </c>
      <c r="CX260" s="328">
        <f>IF('Inputs  Base0'!$C$226="Valor absoluto",'Inputs  Base0'!BX236,IF('Inputs  Base0'!$C$226="% de Ganancia Bruta",'Inputs  Base0'!$C$232*'CF+EERR  Base0'!CX5,IF('Inputs  Base0'!$C$226="% de Ganancia Neta",'Inputs  Base0'!$C$233*(CX5-CX179-CX180),0)))</f>
        <v>0</v>
      </c>
      <c r="CY260" s="328">
        <f>IF('Inputs  Base0'!$C$226="Valor absoluto",'Inputs  Base0'!BY236,IF('Inputs  Base0'!$C$226="% de Ganancia Bruta",'Inputs  Base0'!$C$232*'CF+EERR  Base0'!CY5,IF('Inputs  Base0'!$C$226="% de Ganancia Neta",'Inputs  Base0'!$C$233*(CY5-CY179-CY180),0)))</f>
        <v>0</v>
      </c>
      <c r="CZ260" s="328">
        <f>IF('Inputs  Base0'!$C$226="Valor absoluto",'Inputs  Base0'!BZ236,IF('Inputs  Base0'!$C$226="% de Ganancia Bruta",'Inputs  Base0'!$C$232*'CF+EERR  Base0'!CZ5,IF('Inputs  Base0'!$C$226="% de Ganancia Neta",'Inputs  Base0'!$C$233*(CZ5-CZ179-CZ180),0)))</f>
        <v>0</v>
      </c>
      <c r="DA260" s="328">
        <f>IF('Inputs  Base0'!$C$226="Valor absoluto",'Inputs  Base0'!CA236,IF('Inputs  Base0'!$C$226="% de Ganancia Bruta",'Inputs  Base0'!$C$232*'CF+EERR  Base0'!DA5,IF('Inputs  Base0'!$C$226="% de Ganancia Neta",'Inputs  Base0'!$C$233*(DA5-DA179-DA180),0)))</f>
        <v>0</v>
      </c>
      <c r="DB260" s="328">
        <f>IF('Inputs  Base0'!$C$226="Valor absoluto",'Inputs  Base0'!CB236,IF('Inputs  Base0'!$C$226="% de Ganancia Bruta",'Inputs  Base0'!$C$232*'CF+EERR  Base0'!DB5,IF('Inputs  Base0'!$C$226="% de Ganancia Neta",'Inputs  Base0'!$C$233*(DB5-DB179-DB180),0)))</f>
        <v>0</v>
      </c>
      <c r="DC260" s="328">
        <f>IF('Inputs  Base0'!$C$226="Valor absoluto",'Inputs  Base0'!CC236,IF('Inputs  Base0'!$C$226="% de Ganancia Bruta",'Inputs  Base0'!$C$232*'CF+EERR  Base0'!DC5,IF('Inputs  Base0'!$C$226="% de Ganancia Neta",'Inputs  Base0'!$C$233*(DC5-DC179-DC180),0)))</f>
        <v>0</v>
      </c>
      <c r="DD260" s="328">
        <f>IF('Inputs  Base0'!$C$226="Valor absoluto",'Inputs  Base0'!CD236,IF('Inputs  Base0'!$C$226="% de Ganancia Bruta",'Inputs  Base0'!$C$232*'CF+EERR  Base0'!DD5,IF('Inputs  Base0'!$C$226="% de Ganancia Neta",'Inputs  Base0'!$C$233*(DD5-DD179-DD180),0)))</f>
        <v>0</v>
      </c>
      <c r="DE260" s="328">
        <f>IF('Inputs  Base0'!$C$226="Valor absoluto",'Inputs  Base0'!CE236,IF('Inputs  Base0'!$C$226="% de Ganancia Bruta",'Inputs  Base0'!$C$232*'CF+EERR  Base0'!DE5,IF('Inputs  Base0'!$C$226="% de Ganancia Neta",'Inputs  Base0'!$C$233*(DE5-DE179-DE180),0)))</f>
        <v>0</v>
      </c>
      <c r="DF260" s="328">
        <f>IF('Inputs  Base0'!$C$226="Valor absoluto",'Inputs  Base0'!CF236,IF('Inputs  Base0'!$C$226="% de Ganancia Bruta",'Inputs  Base0'!$C$232*'CF+EERR  Base0'!DF5,IF('Inputs  Base0'!$C$226="% de Ganancia Neta",'Inputs  Base0'!$C$233*(DF5-DF179-DF180),0)))</f>
        <v>0</v>
      </c>
      <c r="DG260" s="328">
        <f>IF('Inputs  Base0'!$C$226="Valor absoluto",'Inputs  Base0'!CG236,IF('Inputs  Base0'!$C$226="% de Ganancia Bruta",'Inputs  Base0'!$C$232*'CF+EERR  Base0'!DG5,IF('Inputs  Base0'!$C$226="% de Ganancia Neta",'Inputs  Base0'!$C$233*(DG5-DG179-DG180),0)))</f>
        <v>0</v>
      </c>
      <c r="DH260" s="328">
        <f>IF('Inputs  Base0'!$C$226="Valor absoluto",'Inputs  Base0'!CH236,IF('Inputs  Base0'!$C$226="% de Ganancia Bruta",'Inputs  Base0'!$C$232*'CF+EERR  Base0'!DH5,IF('Inputs  Base0'!$C$226="% de Ganancia Neta",'Inputs  Base0'!$C$233*(DH5-DH179-DH180),0)))</f>
        <v>0</v>
      </c>
      <c r="DI260" s="328">
        <f>IF('Inputs  Base0'!$C$226="Valor absoluto",'Inputs  Base0'!CI236,IF('Inputs  Base0'!$C$226="% de Ganancia Bruta",'Inputs  Base0'!$C$232*'CF+EERR  Base0'!DI5,IF('Inputs  Base0'!$C$226="% de Ganancia Neta",'Inputs  Base0'!$C$233*(DI5-DI179-DI180),0)))</f>
        <v>0</v>
      </c>
      <c r="DJ260" s="328">
        <f>IF('Inputs  Base0'!$C$226="Valor absoluto",'Inputs  Base0'!CJ236,IF('Inputs  Base0'!$C$226="% de Ganancia Bruta",'Inputs  Base0'!$C$232*'CF+EERR  Base0'!DJ5,IF('Inputs  Base0'!$C$226="% de Ganancia Neta",'Inputs  Base0'!$C$233*(DJ5-DJ179-DJ180),0)))</f>
        <v>0</v>
      </c>
      <c r="DK260" s="328">
        <f>IF('Inputs  Base0'!$C$226="Valor absoluto",'Inputs  Base0'!CK236,IF('Inputs  Base0'!$C$226="% de Ganancia Bruta",'Inputs  Base0'!$C$232*'CF+EERR  Base0'!DK5,IF('Inputs  Base0'!$C$226="% de Ganancia Neta",'Inputs  Base0'!$C$233*(DK5-DK179-DK180),0)))</f>
        <v>0</v>
      </c>
      <c r="DL260" s="328">
        <f>IF('Inputs  Base0'!$C$226="Valor absoluto",'Inputs  Base0'!CL236,IF('Inputs  Base0'!$C$226="% de Ganancia Bruta",'Inputs  Base0'!$C$232*'CF+EERR  Base0'!DL5,IF('Inputs  Base0'!$C$226="% de Ganancia Neta",'Inputs  Base0'!$C$233*(DL5-DL179-DL180),0)))</f>
        <v>0</v>
      </c>
      <c r="DM260" s="328">
        <f>IF('Inputs  Base0'!$C$226="Valor absoluto",'Inputs  Base0'!CM236,IF('Inputs  Base0'!$C$226="% de Ganancia Bruta",'Inputs  Base0'!$C$232*'CF+EERR  Base0'!DM5,IF('Inputs  Base0'!$C$226="% de Ganancia Neta",'Inputs  Base0'!$C$233*(DM5-DM179-DM180),0)))</f>
        <v>0</v>
      </c>
      <c r="DN260" s="328">
        <f>IF('Inputs  Base0'!$C$226="Valor absoluto",'Inputs  Base0'!CN236,IF('Inputs  Base0'!$C$226="% de Ganancia Bruta",'Inputs  Base0'!$C$232*'CF+EERR  Base0'!DN5,IF('Inputs  Base0'!$C$226="% de Ganancia Neta",'Inputs  Base0'!$C$233*(DN5-DN179-DN180),0)))</f>
        <v>0</v>
      </c>
      <c r="DO260" s="328">
        <f>IF('Inputs  Base0'!$C$226="Valor absoluto",'Inputs  Base0'!CO236,IF('Inputs  Base0'!$C$226="% de Ganancia Bruta",'Inputs  Base0'!$C$232*'CF+EERR  Base0'!DO5,IF('Inputs  Base0'!$C$226="% de Ganancia Neta",'Inputs  Base0'!$C$233*(DO5-DO179-DO180),0)))</f>
        <v>0</v>
      </c>
      <c r="DP260" s="328">
        <f>IF('Inputs  Base0'!$C$226="Valor absoluto",'Inputs  Base0'!CP236,IF('Inputs  Base0'!$C$226="% de Ganancia Bruta",'Inputs  Base0'!$C$232*'CF+EERR  Base0'!DP5,IF('Inputs  Base0'!$C$226="% de Ganancia Neta",'Inputs  Base0'!$C$233*(DP5-DP179-DP180),0)))</f>
        <v>0</v>
      </c>
    </row>
    <row r="261" spans="1:124" s="300" customFormat="1" ht="14.25">
      <c r="B261" s="316" t="s">
        <v>402</v>
      </c>
      <c r="C261" s="309">
        <f t="shared" ref="C261:C264" si="129">+SUM(AC261:DP261)</f>
        <v>0</v>
      </c>
      <c r="D261" s="303"/>
      <c r="E261" s="303"/>
      <c r="F261" s="303"/>
      <c r="G261" s="303"/>
      <c r="H261" s="303"/>
      <c r="I261" s="303"/>
      <c r="J261" s="303"/>
      <c r="K261" s="303"/>
      <c r="L261" s="303"/>
      <c r="M261" s="303"/>
      <c r="N261" s="303"/>
      <c r="O261" s="303"/>
      <c r="P261" s="303"/>
      <c r="Q261" s="303"/>
      <c r="R261" s="303"/>
      <c r="S261" s="303"/>
      <c r="T261" s="303"/>
      <c r="U261" s="303"/>
      <c r="V261" s="303"/>
      <c r="W261" s="303"/>
      <c r="X261" s="303"/>
      <c r="Y261" s="303"/>
      <c r="Z261" s="303"/>
      <c r="AA261" s="303"/>
      <c r="AB261" s="303"/>
      <c r="AC261" s="328">
        <f>+(AC163+AC165+AC167)+(AC163*('Inputs  Base0'!$E$244)+AC165*('Inputs  Base0'!$E$245)+AC167*('Inputs  Base0'!$E$249))*'Inputs  Base0'!$C$326</f>
        <v>0</v>
      </c>
      <c r="AD261" s="328">
        <f>+(AD163+AD165+AD167)+(AD163*('Inputs  Base0'!$E$244)+AD165*('Inputs  Base0'!$E$245)+AD167*('Inputs  Base0'!$E$249))*'Inputs  Base0'!$C$326</f>
        <v>0</v>
      </c>
      <c r="AE261" s="328">
        <f>+(AE163+AE165+AE167)+(AE163*('Inputs  Base0'!$E$244)+AE165*('Inputs  Base0'!$E$245)+AE167*('Inputs  Base0'!$E$249))*'Inputs  Base0'!$C$326</f>
        <v>0</v>
      </c>
      <c r="AF261" s="328">
        <f>+(AF163+AF165+AF167)+(AF163*('Inputs  Base0'!$E$244)+AF165*('Inputs  Base0'!$E$245)+AF167*('Inputs  Base0'!$E$249))*'Inputs  Base0'!$C$326</f>
        <v>0</v>
      </c>
      <c r="AG261" s="328">
        <f>+(AG163+AG165+AG167)+(AG163*('Inputs  Base0'!$E$244)+AG165*('Inputs  Base0'!$E$245)+AG167*('Inputs  Base0'!$E$249))*'Inputs  Base0'!$C$326</f>
        <v>0</v>
      </c>
      <c r="AH261" s="328">
        <f>+(AH163+AH165+AH167)+(AH163*('Inputs  Base0'!$E$244)+AH165*('Inputs  Base0'!$E$245)+AH167*('Inputs  Base0'!$E$249))*'Inputs  Base0'!$C$326</f>
        <v>0</v>
      </c>
      <c r="AI261" s="328">
        <f>+(AI163+AI165+AI167)+(AI163*('Inputs  Base0'!$E$244)+AI165*('Inputs  Base0'!$E$245)+AI167*('Inputs  Base0'!$E$249))*'Inputs  Base0'!$C$326</f>
        <v>0</v>
      </c>
      <c r="AJ261" s="328">
        <f>+(AJ163+AJ165+AJ167)+(AJ163*('Inputs  Base0'!$E$244)+AJ165*('Inputs  Base0'!$E$245)+AJ167*('Inputs  Base0'!$E$249))*'Inputs  Base0'!$C$326</f>
        <v>0</v>
      </c>
      <c r="AK261" s="328">
        <f>+(AK163+AK165+AK167)+(AK163*('Inputs  Base0'!$E$244)+AK165*('Inputs  Base0'!$E$245)+AK167*('Inputs  Base0'!$E$249))*'Inputs  Base0'!$C$326</f>
        <v>0</v>
      </c>
      <c r="AL261" s="328">
        <f>+(AL163+AL165+AL167)+(AL163*('Inputs  Base0'!$E$244)+AL165*('Inputs  Base0'!$E$245)+AL167*('Inputs  Base0'!$E$249))*'Inputs  Base0'!$C$326</f>
        <v>0</v>
      </c>
      <c r="AM261" s="328">
        <f>+(AM163+AM165+AM167)+(AM163*('Inputs  Base0'!$E$244)+AM165*('Inputs  Base0'!$E$245)+AM167*('Inputs  Base0'!$E$249))*'Inputs  Base0'!$C$326</f>
        <v>0</v>
      </c>
      <c r="AN261" s="328">
        <f>+(AN163+AN165+AN167)+(AN163*('Inputs  Base0'!$E$244)+AN165*('Inputs  Base0'!$E$245)+AN167*('Inputs  Base0'!$E$249))*'Inputs  Base0'!$C$326</f>
        <v>0</v>
      </c>
      <c r="AO261" s="328">
        <f>+(AO163+AO165+AO167)+(AO163*('Inputs  Base0'!$E$244)+AO165*('Inputs  Base0'!$E$245)+AO167*('Inputs  Base0'!$E$249))*'Inputs  Base0'!$C$326</f>
        <v>0</v>
      </c>
      <c r="AP261" s="328">
        <f>+(AP163+AP165+AP167)+(AP163*('Inputs  Base0'!$E$244)+AP165*('Inputs  Base0'!$E$245)+AP167*('Inputs  Base0'!$E$249))*'Inputs  Base0'!$C$326</f>
        <v>0</v>
      </c>
      <c r="AQ261" s="328">
        <f>+(AQ163+AQ165+AQ167)+(AQ163*('Inputs  Base0'!$E$244)+AQ165*('Inputs  Base0'!$E$245)+AQ167*('Inputs  Base0'!$E$249))*'Inputs  Base0'!$C$326</f>
        <v>0</v>
      </c>
      <c r="AR261" s="328">
        <f>+(AR163+AR165+AR167)+(AR163*('Inputs  Base0'!$E$244)+AR165*('Inputs  Base0'!$E$245)+AR167*('Inputs  Base0'!$E$249))*'Inputs  Base0'!$C$326</f>
        <v>0</v>
      </c>
      <c r="AS261" s="328">
        <f>+(AS163+AS165+AS167)+(AS163*('Inputs  Base0'!$E$244)+AS165*('Inputs  Base0'!$E$245)+AS167*('Inputs  Base0'!$E$249))*'Inputs  Base0'!$C$326</f>
        <v>0</v>
      </c>
      <c r="AT261" s="328">
        <f>+(AT163+AT165+AT167)+(AT163*('Inputs  Base0'!$E$244)+AT165*('Inputs  Base0'!$E$245)+AT167*('Inputs  Base0'!$E$249))*'Inputs  Base0'!$C$326</f>
        <v>0</v>
      </c>
      <c r="AU261" s="328">
        <f>+(AU163+AU165+AU167)+(AU163*('Inputs  Base0'!$E$244)+AU165*('Inputs  Base0'!$E$245)+AU167*('Inputs  Base0'!$E$249))*'Inputs  Base0'!$C$326</f>
        <v>0</v>
      </c>
      <c r="AV261" s="328">
        <f>+(AV163+AV165+AV167)+(AV163*('Inputs  Base0'!$E$244)+AV165*('Inputs  Base0'!$E$245)+AV167*('Inputs  Base0'!$E$249))*'Inputs  Base0'!$C$326</f>
        <v>0</v>
      </c>
      <c r="AW261" s="328">
        <f>+(AW163+AW165+AW167)+(AW163*('Inputs  Base0'!$E$244)+AW165*('Inputs  Base0'!$E$245)+AW167*('Inputs  Base0'!$E$249))*'Inputs  Base0'!$C$326</f>
        <v>0</v>
      </c>
      <c r="AX261" s="328">
        <f>+(AX163+AX165+AX167)+(AX163*('Inputs  Base0'!$E$244)+AX165*('Inputs  Base0'!$E$245)+AX167*('Inputs  Base0'!$E$249))*'Inputs  Base0'!$C$326</f>
        <v>0</v>
      </c>
      <c r="AY261" s="328">
        <f>+(AY163+AY165+AY167)+(AY163*('Inputs  Base0'!$E$244)+AY165*('Inputs  Base0'!$E$245)+AY167*('Inputs  Base0'!$E$249))*'Inputs  Base0'!$C$326</f>
        <v>0</v>
      </c>
      <c r="AZ261" s="328">
        <f>+(AZ163+AZ165+AZ167)+(AZ163*('Inputs  Base0'!$E$244)+AZ165*('Inputs  Base0'!$E$245)+AZ167*('Inputs  Base0'!$E$249))*'Inputs  Base0'!$C$326</f>
        <v>0</v>
      </c>
      <c r="BA261" s="328">
        <f>+(BA163+BA165+BA167)+(BA163*('Inputs  Base0'!$E$244)+BA165*('Inputs  Base0'!$E$245)+BA167*('Inputs  Base0'!$E$249))*'Inputs  Base0'!$C$326</f>
        <v>0</v>
      </c>
      <c r="BB261" s="328">
        <f>+(BB163+BB165+BB167)+(BB163*('Inputs  Base0'!$E$244)+BB165*('Inputs  Base0'!$E$245)+BB167*('Inputs  Base0'!$E$249))*'Inputs  Base0'!$C$326</f>
        <v>0</v>
      </c>
      <c r="BC261" s="328">
        <f>+(BC163+BC165+BC167)+(BC163*('Inputs  Base0'!$E$244)+BC165*('Inputs  Base0'!$E$245)+BC167*('Inputs  Base0'!$E$249))*'Inputs  Base0'!$C$326</f>
        <v>0</v>
      </c>
      <c r="BD261" s="328">
        <f>+(BD163+BD165+BD167)+(BD163*('Inputs  Base0'!$E$244)+BD165*('Inputs  Base0'!$E$245)+BD167*('Inputs  Base0'!$E$249))*'Inputs  Base0'!$C$326</f>
        <v>0</v>
      </c>
      <c r="BE261" s="328">
        <f>+(BE163+BE165+BE167)+(BE163*('Inputs  Base0'!$E$244)+BE165*('Inputs  Base0'!$E$245)+BE167*('Inputs  Base0'!$E$249))*'Inputs  Base0'!$C$326</f>
        <v>0</v>
      </c>
      <c r="BF261" s="328">
        <f>+(BF163+BF165+BF167)+(BF163*('Inputs  Base0'!$E$244)+BF165*('Inputs  Base0'!$E$245)+BF167*('Inputs  Base0'!$E$249))*'Inputs  Base0'!$C$326</f>
        <v>0</v>
      </c>
      <c r="BG261" s="328">
        <f>+(BG163+BG165+BG167)+(BG163*('Inputs  Base0'!$E$244)+BG165*('Inputs  Base0'!$E$245)+BG167*('Inputs  Base0'!$E$249))*'Inputs  Base0'!$C$326</f>
        <v>0</v>
      </c>
      <c r="BH261" s="328">
        <f>+(BH163+BH165+BH167)+(BH163*('Inputs  Base0'!$E$244)+BH165*('Inputs  Base0'!$E$245)+BH167*('Inputs  Base0'!$E$249))*'Inputs  Base0'!$C$326</f>
        <v>0</v>
      </c>
      <c r="BI261" s="328">
        <f>+(BI163+BI165+BI167)+(BI163*('Inputs  Base0'!$E$244)+BI165*('Inputs  Base0'!$E$245)+BI167*('Inputs  Base0'!$E$249))*'Inputs  Base0'!$C$326</f>
        <v>0</v>
      </c>
      <c r="BJ261" s="328">
        <f>+(BJ163+BJ165+BJ167)+(BJ163*('Inputs  Base0'!$E$244)+BJ165*('Inputs  Base0'!$E$245)+BJ167*('Inputs  Base0'!$E$249))*'Inputs  Base0'!$C$326</f>
        <v>0</v>
      </c>
      <c r="BK261" s="328">
        <f>+(BK163+BK165+BK167)+(BK163*('Inputs  Base0'!$E$244)+BK165*('Inputs  Base0'!$E$245)+BK167*('Inputs  Base0'!$E$249))*'Inputs  Base0'!$C$326</f>
        <v>0</v>
      </c>
      <c r="BL261" s="328">
        <f>+(BL163+BL165+BL167)+(BL163*('Inputs  Base0'!$E$244)+BL165*('Inputs  Base0'!$E$245)+BL167*('Inputs  Base0'!$E$249))*'Inputs  Base0'!$C$326</f>
        <v>0</v>
      </c>
      <c r="BM261" s="328">
        <f>+(BM163+BM165+BM167)+(BM163*('Inputs  Base0'!$E$244)+BM165*('Inputs  Base0'!$E$245)+BM167*('Inputs  Base0'!$E$249))*'Inputs  Base0'!$C$326</f>
        <v>0</v>
      </c>
      <c r="BN261" s="328">
        <f>+(BN163+BN165+BN167)+(BN163*('Inputs  Base0'!$E$244)+BN165*('Inputs  Base0'!$E$245)+BN167*('Inputs  Base0'!$E$249))*'Inputs  Base0'!$C$326</f>
        <v>0</v>
      </c>
      <c r="BO261" s="328">
        <f>+(BO163+BO165+BO167)+(BO163*('Inputs  Base0'!$E$244)+BO165*('Inputs  Base0'!$E$245)+BO167*('Inputs  Base0'!$E$249))*'Inputs  Base0'!$C$326</f>
        <v>0</v>
      </c>
      <c r="BP261" s="328">
        <f>+(BP163+BP165+BP167)+(BP163*('Inputs  Base0'!$E$244)+BP165*('Inputs  Base0'!$E$245)+BP167*('Inputs  Base0'!$E$249))*'Inputs  Base0'!$C$326</f>
        <v>0</v>
      </c>
      <c r="BQ261" s="328">
        <f>+(BQ163+BQ165+BQ167)+(BQ163*('Inputs  Base0'!$E$244)+BQ165*('Inputs  Base0'!$E$245)+BQ167*('Inputs  Base0'!$E$249))*'Inputs  Base0'!$C$326</f>
        <v>0</v>
      </c>
      <c r="BR261" s="328">
        <f>+(BR163+BR165+BR167)+(BR163*('Inputs  Base0'!$E$244)+BR165*('Inputs  Base0'!$E$245)+BR167*('Inputs  Base0'!$E$249))*'Inputs  Base0'!$C$326</f>
        <v>0</v>
      </c>
      <c r="BS261" s="328">
        <f>+(BS163+BS165+BS167)+(BS163*('Inputs  Base0'!$E$244)+BS165*('Inputs  Base0'!$E$245)+BS167*('Inputs  Base0'!$E$249))*'Inputs  Base0'!$C$326</f>
        <v>0</v>
      </c>
      <c r="BT261" s="328">
        <f>+(BT163+BT165+BT167)+(BT163*('Inputs  Base0'!$E$244)+BT165*('Inputs  Base0'!$E$245)+BT167*('Inputs  Base0'!$E$249))*'Inputs  Base0'!$C$326</f>
        <v>0</v>
      </c>
      <c r="BU261" s="328">
        <f>+(BU163+BU165+BU167)+(BU163*('Inputs  Base0'!$E$244)+BU165*('Inputs  Base0'!$E$245)+BU167*('Inputs  Base0'!$E$249))*'Inputs  Base0'!$C$326</f>
        <v>0</v>
      </c>
      <c r="BV261" s="328">
        <f>+(BV163+BV165+BV167)+(BV163*('Inputs  Base0'!$E$244)+BV165*('Inputs  Base0'!$E$245)+BV167*('Inputs  Base0'!$E$249))*'Inputs  Base0'!$C$326</f>
        <v>0</v>
      </c>
      <c r="BW261" s="328">
        <f>+(BW163+BW165+BW167)+(BW163*('Inputs  Base0'!$E$244)+BW165*('Inputs  Base0'!$E$245)+BW167*('Inputs  Base0'!$E$249))*'Inputs  Base0'!$C$326</f>
        <v>0</v>
      </c>
      <c r="BX261" s="328">
        <f>+(BX163+BX165+BX167)+(BX163*('Inputs  Base0'!$E$244)+BX165*('Inputs  Base0'!$E$245)+BX167*('Inputs  Base0'!$E$249))*'Inputs  Base0'!$C$326</f>
        <v>0</v>
      </c>
      <c r="BY261" s="328">
        <f>+(BY163+BY165+BY167)+(BY163*('Inputs  Base0'!$E$244)+BY165*('Inputs  Base0'!$E$245)+BY167*('Inputs  Base0'!$E$249))*'Inputs  Base0'!$C$326</f>
        <v>0</v>
      </c>
      <c r="BZ261" s="328">
        <f>+(BZ163+BZ165+BZ167)+(BZ163*('Inputs  Base0'!$E$244)+BZ165*('Inputs  Base0'!$E$245)+BZ167*('Inputs  Base0'!$E$249))*'Inputs  Base0'!$C$326</f>
        <v>0</v>
      </c>
      <c r="CA261" s="328">
        <f>+(CA163+CA165+CA167)+(CA163*('Inputs  Base0'!$E$244)+CA165*('Inputs  Base0'!$E$245)+CA167*('Inputs  Base0'!$E$249))*'Inputs  Base0'!$C$326</f>
        <v>0</v>
      </c>
      <c r="CB261" s="328">
        <f>+(CB163+CB165+CB167)+(CB163*('Inputs  Base0'!$E$244)+CB165*('Inputs  Base0'!$E$245)+CB167*('Inputs  Base0'!$E$249))*'Inputs  Base0'!$C$326</f>
        <v>0</v>
      </c>
      <c r="CC261" s="328">
        <f>+(CC163+CC165+CC167)+(CC163*('Inputs  Base0'!$E$244)+CC165*('Inputs  Base0'!$E$245)+CC167*('Inputs  Base0'!$E$249))*'Inputs  Base0'!$C$326</f>
        <v>0</v>
      </c>
      <c r="CD261" s="328">
        <f>+(CD163+CD165+CD167)+(CD163*('Inputs  Base0'!$E$244)+CD165*('Inputs  Base0'!$E$245)+CD167*('Inputs  Base0'!$E$249))*'Inputs  Base0'!$C$326</f>
        <v>0</v>
      </c>
      <c r="CE261" s="328">
        <f>+(CE163+CE165+CE167)+(CE163*('Inputs  Base0'!$E$244)+CE165*('Inputs  Base0'!$E$245)+CE167*('Inputs  Base0'!$E$249))*'Inputs  Base0'!$C$326</f>
        <v>0</v>
      </c>
      <c r="CF261" s="328">
        <f>+(CF163+CF165+CF167)+(CF163*('Inputs  Base0'!$E$244)+CF165*('Inputs  Base0'!$E$245)+CF167*('Inputs  Base0'!$E$249))*'Inputs  Base0'!$C$326</f>
        <v>0</v>
      </c>
      <c r="CG261" s="328">
        <f>+(CG163+CG165+CG167)+(CG163*('Inputs  Base0'!$E$244)+CG165*('Inputs  Base0'!$E$245)+CG167*('Inputs  Base0'!$E$249))*'Inputs  Base0'!$C$326</f>
        <v>0</v>
      </c>
      <c r="CH261" s="328">
        <f>+(CH163+CH165+CH167)+(CH163*('Inputs  Base0'!$E$244)+CH165*('Inputs  Base0'!$E$245)+CH167*('Inputs  Base0'!$E$249))*'Inputs  Base0'!$C$326</f>
        <v>0</v>
      </c>
      <c r="CI261" s="328">
        <f>+(CI163+CI165+CI167)+(CI163*('Inputs  Base0'!$E$244)+CI165*('Inputs  Base0'!$E$245)+CI167*('Inputs  Base0'!$E$249))*'Inputs  Base0'!$C$326</f>
        <v>0</v>
      </c>
      <c r="CJ261" s="328">
        <f>+(CJ163+CJ165+CJ167)+(CJ163*('Inputs  Base0'!$E$244)+CJ165*('Inputs  Base0'!$E$245)+CJ167*('Inputs  Base0'!$E$249))*'Inputs  Base0'!$C$326</f>
        <v>0</v>
      </c>
      <c r="CK261" s="328">
        <f>+(CK163+CK165+CK167)+(CK163*('Inputs  Base0'!$E$244)+CK165*('Inputs  Base0'!$E$245)+CK167*('Inputs  Base0'!$E$249))*'Inputs  Base0'!$C$326</f>
        <v>0</v>
      </c>
      <c r="CL261" s="328">
        <f>+(CL163+CL165+CL167)+(CL163*('Inputs  Base0'!$E$244)+CL165*('Inputs  Base0'!$E$245)+CL167*('Inputs  Base0'!$E$249))*'Inputs  Base0'!$C$326</f>
        <v>0</v>
      </c>
      <c r="CM261" s="328">
        <f>+(CM163+CM165+CM167)+(CM163*('Inputs  Base0'!$E$244)+CM165*('Inputs  Base0'!$E$245)+CM167*('Inputs  Base0'!$E$249))*'Inputs  Base0'!$C$326</f>
        <v>0</v>
      </c>
      <c r="CN261" s="328">
        <f>+(CN163+CN165+CN167)+(CN163*('Inputs  Base0'!$E$244)+CN165*('Inputs  Base0'!$E$245)+CN167*('Inputs  Base0'!$E$249))*'Inputs  Base0'!$C$326</f>
        <v>0</v>
      </c>
      <c r="CO261" s="328">
        <f>+(CO163+CO165+CO167)+(CO163*('Inputs  Base0'!$E$244)+CO165*('Inputs  Base0'!$E$245)+CO167*('Inputs  Base0'!$E$249))*'Inputs  Base0'!$C$326</f>
        <v>0</v>
      </c>
      <c r="CP261" s="328">
        <f>+(CP163+CP165+CP167)+(CP163*('Inputs  Base0'!$E$244)+CP165*('Inputs  Base0'!$E$245)+CP167*('Inputs  Base0'!$E$249))*'Inputs  Base0'!$C$326</f>
        <v>0</v>
      </c>
      <c r="CQ261" s="328">
        <f>+(CQ163+CQ165+CQ167)+(CQ163*('Inputs  Base0'!$E$244)+CQ165*('Inputs  Base0'!$E$245)+CQ167*('Inputs  Base0'!$E$249))*'Inputs  Base0'!$C$326</f>
        <v>0</v>
      </c>
      <c r="CR261" s="328">
        <f>+(CR163+CR165+CR167)+(CR163*('Inputs  Base0'!$E$244)+CR165*('Inputs  Base0'!$E$245)+CR167*('Inputs  Base0'!$E$249))*'Inputs  Base0'!$C$326</f>
        <v>0</v>
      </c>
      <c r="CS261" s="328">
        <f>+(CS163+CS165+CS167)+(CS163*('Inputs  Base0'!$E$244)+CS165*('Inputs  Base0'!$E$245)+CS167*('Inputs  Base0'!$E$249))*'Inputs  Base0'!$C$326</f>
        <v>0</v>
      </c>
      <c r="CT261" s="328">
        <f>+(CT163+CT165+CT167)+(CT163*('Inputs  Base0'!$E$244)+CT165*('Inputs  Base0'!$E$245)+CT167*('Inputs  Base0'!$E$249))*'Inputs  Base0'!$C$326</f>
        <v>0</v>
      </c>
      <c r="CU261" s="328">
        <f>+(CU163+CU165+CU167)+(CU163*('Inputs  Base0'!$E$244)+CU165*('Inputs  Base0'!$E$245)+CU167*('Inputs  Base0'!$E$249))*'Inputs  Base0'!$C$326</f>
        <v>0</v>
      </c>
      <c r="CV261" s="328">
        <f>+(CV163+CV165+CV167)+(CV163*('Inputs  Base0'!$E$244)+CV165*('Inputs  Base0'!$E$245)+CV167*('Inputs  Base0'!$E$249))*'Inputs  Base0'!$C$326</f>
        <v>0</v>
      </c>
      <c r="CW261" s="328">
        <f>+(CW163+CW165+CW167)+(CW163*('Inputs  Base0'!$E$244)+CW165*('Inputs  Base0'!$E$245)+CW167*('Inputs  Base0'!$E$249))*'Inputs  Base0'!$C$326</f>
        <v>0</v>
      </c>
      <c r="CX261" s="328">
        <f>+(CX163+CX165+CX167)+(CX163*('Inputs  Base0'!$E$244)+CX165*('Inputs  Base0'!$E$245)+CX167*('Inputs  Base0'!$E$249))*'Inputs  Base0'!$C$326</f>
        <v>0</v>
      </c>
      <c r="CY261" s="328">
        <f>+(CY163+CY165+CY167)+(CY163*('Inputs  Base0'!$E$244)+CY165*('Inputs  Base0'!$E$245)+CY167*('Inputs  Base0'!$E$249))*'Inputs  Base0'!$C$326</f>
        <v>0</v>
      </c>
      <c r="CZ261" s="328">
        <f>+(CZ163+CZ165+CZ167)+(CZ163*('Inputs  Base0'!$E$244)+CZ165*('Inputs  Base0'!$E$245)+CZ167*('Inputs  Base0'!$E$249))*'Inputs  Base0'!$C$326</f>
        <v>0</v>
      </c>
      <c r="DA261" s="328">
        <f>+(DA163+DA165+DA167)+(DA163*('Inputs  Base0'!$E$244)+DA165*('Inputs  Base0'!$E$245)+DA167*('Inputs  Base0'!$E$249))*'Inputs  Base0'!$C$326</f>
        <v>0</v>
      </c>
      <c r="DB261" s="328">
        <f>+(DB163+DB165+DB167)+(DB163*('Inputs  Base0'!$E$244)+DB165*('Inputs  Base0'!$E$245)+DB167*('Inputs  Base0'!$E$249))*'Inputs  Base0'!$C$326</f>
        <v>0</v>
      </c>
      <c r="DC261" s="328">
        <f>+(DC163+DC165+DC167)+(DC163*('Inputs  Base0'!$E$244)+DC165*('Inputs  Base0'!$E$245)+DC167*('Inputs  Base0'!$E$249))*'Inputs  Base0'!$C$326</f>
        <v>0</v>
      </c>
      <c r="DD261" s="328">
        <f>+(DD163+DD165+DD167)+(DD163*('Inputs  Base0'!$E$244)+DD165*('Inputs  Base0'!$E$245)+DD167*('Inputs  Base0'!$E$249))*'Inputs  Base0'!$C$326</f>
        <v>0</v>
      </c>
      <c r="DE261" s="328">
        <f>+(DE163+DE165+DE167)+(DE163*('Inputs  Base0'!$E$244)+DE165*('Inputs  Base0'!$E$245)+DE167*('Inputs  Base0'!$E$249))*'Inputs  Base0'!$C$326</f>
        <v>0</v>
      </c>
      <c r="DF261" s="328">
        <f>+(DF163+DF165+DF167)+(DF163*('Inputs  Base0'!$E$244)+DF165*('Inputs  Base0'!$E$245)+DF167*('Inputs  Base0'!$E$249))*'Inputs  Base0'!$C$326</f>
        <v>0</v>
      </c>
      <c r="DG261" s="328">
        <f>+(DG163+DG165+DG167)+(DG163*('Inputs  Base0'!$E$244)+DG165*('Inputs  Base0'!$E$245)+DG167*('Inputs  Base0'!$E$249))*'Inputs  Base0'!$C$326</f>
        <v>0</v>
      </c>
      <c r="DH261" s="328">
        <f>+(DH163+DH165+DH167)+(DH163*('Inputs  Base0'!$E$244)+DH165*('Inputs  Base0'!$E$245)+DH167*('Inputs  Base0'!$E$249))*'Inputs  Base0'!$C$326</f>
        <v>0</v>
      </c>
      <c r="DI261" s="328">
        <f>+(DI163+DI165+DI167)+(DI163*('Inputs  Base0'!$E$244)+DI165*('Inputs  Base0'!$E$245)+DI167*('Inputs  Base0'!$E$249))*'Inputs  Base0'!$C$326</f>
        <v>0</v>
      </c>
      <c r="DJ261" s="328">
        <f>+(DJ163+DJ165+DJ167)+(DJ163*('Inputs  Base0'!$E$244)+DJ165*('Inputs  Base0'!$E$245)+DJ167*('Inputs  Base0'!$E$249))*'Inputs  Base0'!$C$326</f>
        <v>0</v>
      </c>
      <c r="DK261" s="328">
        <f>+(DK163+DK165+DK167)+(DK163*('Inputs  Base0'!$E$244)+DK165*('Inputs  Base0'!$E$245)+DK167*('Inputs  Base0'!$E$249))*'Inputs  Base0'!$C$326</f>
        <v>0</v>
      </c>
      <c r="DL261" s="328">
        <f>+(DL163+DL165+DL167)+(DL163*('Inputs  Base0'!$E$244)+DL165*('Inputs  Base0'!$E$245)+DL167*('Inputs  Base0'!$E$249))*'Inputs  Base0'!$C$326</f>
        <v>0</v>
      </c>
      <c r="DM261" s="328">
        <f>+(DM163+DM165+DM167)+(DM163*('Inputs  Base0'!$E$244)+DM165*('Inputs  Base0'!$E$245)+DM167*('Inputs  Base0'!$E$249))*'Inputs  Base0'!$C$326</f>
        <v>0</v>
      </c>
      <c r="DN261" s="328">
        <f>+(DN163+DN165+DN167)+(DN163*('Inputs  Base0'!$E$244)+DN165*('Inputs  Base0'!$E$245)+DN167*('Inputs  Base0'!$E$249))*'Inputs  Base0'!$C$326</f>
        <v>0</v>
      </c>
      <c r="DO261" s="328">
        <f>+(DO163+DO165+DO167)+(DO163*('Inputs  Base0'!$E$244)+DO165*('Inputs  Base0'!$E$245)+DO167*('Inputs  Base0'!$E$249))*'Inputs  Base0'!$C$326</f>
        <v>0</v>
      </c>
      <c r="DP261" s="328">
        <f>+(DP163+DP165+DP167)+(DP163*('Inputs  Base0'!$E$244)+DP165*('Inputs  Base0'!$E$245)+DP167*('Inputs  Base0'!$E$249))*'Inputs  Base0'!$C$326</f>
        <v>0</v>
      </c>
    </row>
    <row r="262" spans="1:124" s="300" customFormat="1" ht="14.25">
      <c r="B262" s="316" t="s">
        <v>226</v>
      </c>
      <c r="C262" s="309">
        <f t="shared" ca="1" si="129"/>
        <v>208186265.30399606</v>
      </c>
      <c r="D262" s="303"/>
      <c r="E262" s="303"/>
      <c r="F262" s="303"/>
      <c r="G262" s="303"/>
      <c r="H262" s="303"/>
      <c r="I262" s="303"/>
      <c r="J262" s="303"/>
      <c r="K262" s="303"/>
      <c r="L262" s="303"/>
      <c r="M262" s="303"/>
      <c r="N262" s="303"/>
      <c r="O262" s="303"/>
      <c r="P262" s="303"/>
      <c r="Q262" s="303"/>
      <c r="R262" s="303"/>
      <c r="S262" s="303"/>
      <c r="T262" s="303"/>
      <c r="U262" s="303"/>
      <c r="V262" s="303"/>
      <c r="W262" s="303"/>
      <c r="X262" s="303"/>
      <c r="Y262" s="303"/>
      <c r="Z262" s="303"/>
      <c r="AA262" s="303"/>
      <c r="AB262" s="303"/>
      <c r="AC262" s="328">
        <f ca="1">(AC169+AC174)+(AC170*('Inputs  Base0'!$D$287)+AC171*('Inputs  Base0'!$D$288)+AC172*('Inputs  Base0'!$D$289)+AC175*('Inputs  Base0'!$D$295)+AC176*('Inputs  Base0'!$D$296)+AC177*('Inputs  Base0'!$D$297)+AC178*('Inputs  Base0'!$D$298))*'Inputs  Base0'!$C$326</f>
        <v>5804877.6633890048</v>
      </c>
      <c r="AD262" s="328">
        <f ca="1">(AD169+AD174)+(AD170*('Inputs  Base0'!$D$287)+AD171*('Inputs  Base0'!$D$288)+AD172*('Inputs  Base0'!$D$289)+AD175*('Inputs  Base0'!$D$295)+AD176*('Inputs  Base0'!$D$296)+AD177*('Inputs  Base0'!$D$297)+AD178*('Inputs  Base0'!$D$298))*'Inputs  Base0'!$C$326</f>
        <v>5814879.0172129283</v>
      </c>
      <c r="AE262" s="328">
        <f ca="1">(AE169+AE174)+(AE170*('Inputs  Base0'!$D$287)+AE171*('Inputs  Base0'!$D$288)+AE172*('Inputs  Base0'!$D$289)+AE175*('Inputs  Base0'!$D$295)+AE176*('Inputs  Base0'!$D$296)+AE177*('Inputs  Base0'!$D$297)+AE178*('Inputs  Base0'!$D$298))*'Inputs  Base0'!$C$326</f>
        <v>5825166.1240032483</v>
      </c>
      <c r="AF262" s="328">
        <f ca="1">(AF169+AF174)+(AF170*('Inputs  Base0'!$D$287)+AF171*('Inputs  Base0'!$D$288)+AF172*('Inputs  Base0'!$D$289)+AF175*('Inputs  Base0'!$D$295)+AF176*('Inputs  Base0'!$D$296)+AF177*('Inputs  Base0'!$D$297)+AF178*('Inputs  Base0'!$D$298))*'Inputs  Base0'!$C$326</f>
        <v>5835755.7927579917</v>
      </c>
      <c r="AG262" s="328">
        <f ca="1">(AG169+AG174)+(AG170*('Inputs  Base0'!$D$287)+AG171*('Inputs  Base0'!$D$288)+AG172*('Inputs  Base0'!$D$289)+AG175*('Inputs  Base0'!$D$295)+AG176*('Inputs  Base0'!$D$296)+AG177*('Inputs  Base0'!$D$297)+AG178*('Inputs  Base0'!$D$298))*'Inputs  Base0'!$C$326</f>
        <v>6332277.9888043422</v>
      </c>
      <c r="AH262" s="328">
        <f ca="1">(AH169+AH174)+(AH170*('Inputs  Base0'!$D$287)+AH171*('Inputs  Base0'!$D$288)+AH172*('Inputs  Base0'!$D$289)+AH175*('Inputs  Base0'!$D$295)+AH176*('Inputs  Base0'!$D$296)+AH177*('Inputs  Base0'!$D$297)+AH178*('Inputs  Base0'!$D$298))*'Inputs  Base0'!$C$326</f>
        <v>6344507.9051651191</v>
      </c>
      <c r="AI262" s="328">
        <f ca="1">(AI169+AI174)+(AI170*('Inputs  Base0'!$D$287)+AI171*('Inputs  Base0'!$D$288)+AI172*('Inputs  Base0'!$D$289)+AI175*('Inputs  Base0'!$D$295)+AI176*('Inputs  Base0'!$D$296)+AI177*('Inputs  Base0'!$D$297)+AI178*('Inputs  Base0'!$D$298))*'Inputs  Base0'!$C$326</f>
        <v>5505707.5658630375</v>
      </c>
      <c r="AJ262" s="328">
        <f ca="1">(AJ169+AJ174)+(AJ170*('Inputs  Base0'!$D$287)+AJ171*('Inputs  Base0'!$D$288)+AJ172*('Inputs  Base0'!$D$289)+AJ175*('Inputs  Base0'!$D$295)+AJ176*('Inputs  Base0'!$D$296)+AJ177*('Inputs  Base0'!$D$297)+AJ178*('Inputs  Base0'!$D$298))*'Inputs  Base0'!$C$326</f>
        <v>5516889.2036786033</v>
      </c>
      <c r="AK262" s="328">
        <f ca="1">(AK169+AK174)+(AK170*('Inputs  Base0'!$D$287)+AK171*('Inputs  Base0'!$D$288)+AK172*('Inputs  Base0'!$D$289)+AK175*('Inputs  Base0'!$D$295)+AK176*('Inputs  Base0'!$D$296)+AK177*('Inputs  Base0'!$D$297)+AK178*('Inputs  Base0'!$D$298))*'Inputs  Base0'!$C$326</f>
        <v>5528456.4152119486</v>
      </c>
      <c r="AL262" s="328">
        <f ca="1">(AL169+AL174)+(AL170*('Inputs  Base0'!$D$287)+AL171*('Inputs  Base0'!$D$288)+AL172*('Inputs  Base0'!$D$289)+AL175*('Inputs  Base0'!$D$295)+AL176*('Inputs  Base0'!$D$296)+AL177*('Inputs  Base0'!$D$297)+AL178*('Inputs  Base0'!$D$298))*'Inputs  Base0'!$C$326</f>
        <v>5540436.7414429113</v>
      </c>
      <c r="AM262" s="328">
        <f ca="1">(AM169+AM174)+(AM170*('Inputs  Base0'!$D$287)+AM171*('Inputs  Base0'!$D$288)+AM172*('Inputs  Base0'!$D$289)+AM175*('Inputs  Base0'!$D$295)+AM176*('Inputs  Base0'!$D$296)+AM177*('Inputs  Base0'!$D$297)+AM178*('Inputs  Base0'!$D$298))*'Inputs  Base0'!$C$326</f>
        <v>5552860.7834602073</v>
      </c>
      <c r="AN262" s="328">
        <f ca="1">(AN169+AN174)+(AN170*('Inputs  Base0'!$D$287)+AN171*('Inputs  Base0'!$D$288)+AN172*('Inputs  Base0'!$D$289)+AN175*('Inputs  Base0'!$D$295)+AN176*('Inputs  Base0'!$D$296)+AN177*('Inputs  Base0'!$D$297)+AN178*('Inputs  Base0'!$D$298))*'Inputs  Base0'!$C$326</f>
        <v>5565762.6732473997</v>
      </c>
      <c r="AO262" s="328">
        <f ca="1">(AO169+AO174)+(AO170*('Inputs  Base0'!$D$287)+AO171*('Inputs  Base0'!$D$288)+AO172*('Inputs  Base0'!$D$289)+AO175*('Inputs  Base0'!$D$295)+AO176*('Inputs  Base0'!$D$296)+AO177*('Inputs  Base0'!$D$297)+AO178*('Inputs  Base0'!$D$298))*'Inputs  Base0'!$C$326</f>
        <v>4759233.5750532318</v>
      </c>
      <c r="AP262" s="328">
        <f ca="1">(AP169+AP174)+(AP170*('Inputs  Base0'!$D$287)+AP171*('Inputs  Base0'!$D$288)+AP172*('Inputs  Base0'!$D$289)+AP175*('Inputs  Base0'!$D$295)+AP176*('Inputs  Base0'!$D$296)+AP177*('Inputs  Base0'!$D$297)+AP178*('Inputs  Base0'!$D$298))*'Inputs  Base0'!$C$326</f>
        <v>4770881.1144444477</v>
      </c>
      <c r="AQ262" s="328">
        <f ca="1">(AQ169+AQ174)+(AQ170*('Inputs  Base0'!$D$287)+AQ171*('Inputs  Base0'!$D$288)+AQ172*('Inputs  Base0'!$D$289)+AQ175*('Inputs  Base0'!$D$295)+AQ176*('Inputs  Base0'!$D$296)+AQ177*('Inputs  Base0'!$D$297)+AQ178*('Inputs  Base0'!$D$298))*'Inputs  Base0'!$C$326</f>
        <v>4783035.0685918024</v>
      </c>
      <c r="AR262" s="328">
        <f ca="1">(AR169+AR174)+(AR170*('Inputs  Base0'!$D$287)+AR171*('Inputs  Base0'!$D$288)+AR172*('Inputs  Base0'!$D$289)+AR175*('Inputs  Base0'!$D$295)+AR176*('Inputs  Base0'!$D$296)+AR177*('Inputs  Base0'!$D$297)+AR178*('Inputs  Base0'!$D$298))*'Inputs  Base0'!$C$326</f>
        <v>4795741.4752004007</v>
      </c>
      <c r="AS262" s="328">
        <f ca="1">(AS169+AS174)+(AS170*('Inputs  Base0'!$D$287)+AS171*('Inputs  Base0'!$D$288)+AS172*('Inputs  Base0'!$D$289)+AS175*('Inputs  Base0'!$D$295)+AS176*('Inputs  Base0'!$D$296)+AS177*('Inputs  Base0'!$D$297)+AS178*('Inputs  Base0'!$D$298))*'Inputs  Base0'!$C$326</f>
        <v>4809052.9487903602</v>
      </c>
      <c r="AT262" s="328">
        <f ca="1">(AT169+AT174)+(AT170*('Inputs  Base0'!$D$287)+AT171*('Inputs  Base0'!$D$288)+AT172*('Inputs  Base0'!$D$289)+AT175*('Inputs  Base0'!$D$295)+AT176*('Inputs  Base0'!$D$296)+AT177*('Inputs  Base0'!$D$297)+AT178*('Inputs  Base0'!$D$298))*'Inputs  Base0'!$C$326</f>
        <v>4823029.9960598182</v>
      </c>
      <c r="AU262" s="328">
        <f ca="1">(AU169+AU174)+(AU170*('Inputs  Base0'!$D$287)+AU171*('Inputs  Base0'!$D$288)+AU172*('Inputs  Base0'!$D$289)+AU175*('Inputs  Base0'!$D$295)+AU176*('Inputs  Base0'!$D$296)+AU177*('Inputs  Base0'!$D$297)+AU178*('Inputs  Base0'!$D$298))*'Inputs  Base0'!$C$326</f>
        <v>5799339.4158134358</v>
      </c>
      <c r="AV262" s="328">
        <f ca="1">(AV169+AV174)+(AV170*('Inputs  Base0'!$D$287)+AV171*('Inputs  Base0'!$D$288)+AV172*('Inputs  Base0'!$D$289)+AV175*('Inputs  Base0'!$D$295)+AV176*('Inputs  Base0'!$D$296)+AV177*('Inputs  Base0'!$D$297)+AV178*('Inputs  Base0'!$D$298))*'Inputs  Base0'!$C$326</f>
        <v>5817975.4788393797</v>
      </c>
      <c r="AW262" s="328">
        <f ca="1">(AW169+AW174)+(AW170*('Inputs  Base0'!$D$287)+AW171*('Inputs  Base0'!$D$288)+AW172*('Inputs  Base0'!$D$289)+AW175*('Inputs  Base0'!$D$295)+AW176*('Inputs  Base0'!$D$296)+AW177*('Inputs  Base0'!$D$297)+AW178*('Inputs  Base0'!$D$298))*'Inputs  Base0'!$C$326</f>
        <v>5967782.3241450042</v>
      </c>
      <c r="AX262" s="328">
        <f ca="1">(AX169+AX174)+(AX170*('Inputs  Base0'!$D$287)+AX171*('Inputs  Base0'!$D$288)+AX172*('Inputs  Base0'!$D$289)+AX175*('Inputs  Base0'!$D$295)+AX176*('Inputs  Base0'!$D$296)+AX177*('Inputs  Base0'!$D$297)+AX178*('Inputs  Base0'!$D$298))*'Inputs  Base0'!$C$326</f>
        <v>5989272.0343217952</v>
      </c>
      <c r="AY262" s="328">
        <f ca="1">(AY169+AY174)+(AY170*('Inputs  Base0'!$D$287)+AY171*('Inputs  Base0'!$D$288)+AY172*('Inputs  Base0'!$D$289)+AY175*('Inputs  Base0'!$D$295)+AY176*('Inputs  Base0'!$D$296)+AY177*('Inputs  Base0'!$D$297)+AY178*('Inputs  Base0'!$D$298))*'Inputs  Base0'!$C$326</f>
        <v>6012194.3918437064</v>
      </c>
      <c r="AZ262" s="328">
        <f ca="1">(AZ169+AZ174)+(AZ170*('Inputs  Base0'!$D$287)+AZ171*('Inputs  Base0'!$D$288)+AZ172*('Inputs  Base0'!$D$289)+AZ175*('Inputs  Base0'!$D$295)+AZ176*('Inputs  Base0'!$D$296)+AZ177*('Inputs  Base0'!$D$297)+AZ178*('Inputs  Base0'!$D$298))*'Inputs  Base0'!$C$326</f>
        <v>6036754.0606171824</v>
      </c>
      <c r="BA262" s="328">
        <f ca="1">(BA169+BA174)+(BA170*('Inputs  Base0'!$D$287)+BA171*('Inputs  Base0'!$D$288)+BA172*('Inputs  Base0'!$D$289)+BA175*('Inputs  Base0'!$D$295)+BA176*('Inputs  Base0'!$D$296)+BA177*('Inputs  Base0'!$D$297)+BA178*('Inputs  Base0'!$D$298))*'Inputs  Base0'!$C$326</f>
        <v>5984508.6708784252</v>
      </c>
      <c r="BB262" s="328">
        <f ca="1">(BB169+BB174)+(BB170*('Inputs  Base0'!$D$287)+BB171*('Inputs  Base0'!$D$288)+BB172*('Inputs  Base0'!$D$289)+BB175*('Inputs  Base0'!$D$295)+BB176*('Inputs  Base0'!$D$296)+BB177*('Inputs  Base0'!$D$297)+BB178*('Inputs  Base0'!$D$298))*'Inputs  Base0'!$C$326</f>
        <v>6013161.6177808149</v>
      </c>
      <c r="BC262" s="328">
        <f ca="1">(BC169+BC174)+(BC170*('Inputs  Base0'!$D$287)+BC171*('Inputs  Base0'!$D$288)+BC172*('Inputs  Base0'!$D$289)+BC175*('Inputs  Base0'!$D$295)+BC176*('Inputs  Base0'!$D$296)+BC177*('Inputs  Base0'!$D$297)+BC178*('Inputs  Base0'!$D$298))*'Inputs  Base0'!$C$326</f>
        <v>6044419.3780379659</v>
      </c>
      <c r="BD262" s="328">
        <f ca="1">(BD169+BD174)+(BD170*('Inputs  Base0'!$D$287)+BD171*('Inputs  Base0'!$D$288)+BD172*('Inputs  Base0'!$D$289)+BD175*('Inputs  Base0'!$D$295)+BD176*('Inputs  Base0'!$D$296)+BD177*('Inputs  Base0'!$D$297)+BD178*('Inputs  Base0'!$D$298))*'Inputs  Base0'!$C$326</f>
        <v>6078802.9143208321</v>
      </c>
      <c r="BE262" s="328">
        <f ca="1">(BE169+BE174)+(BE170*('Inputs  Base0'!$D$287)+BE171*('Inputs  Base0'!$D$288)+BE172*('Inputs  Base0'!$D$289)+BE175*('Inputs  Base0'!$D$295)+BE176*('Inputs  Base0'!$D$296)+BE177*('Inputs  Base0'!$D$297)+BE178*('Inputs  Base0'!$D$298))*'Inputs  Base0'!$C$326</f>
        <v>6117006.8435240174</v>
      </c>
      <c r="BF262" s="328">
        <f ca="1">(BF169+BF174)+(BF170*('Inputs  Base0'!$D$287)+BF171*('Inputs  Base0'!$D$288)+BF172*('Inputs  Base0'!$D$289)+BF175*('Inputs  Base0'!$D$295)+BF176*('Inputs  Base0'!$D$296)+BF177*('Inputs  Base0'!$D$297)+BF178*('Inputs  Base0'!$D$298))*'Inputs  Base0'!$C$326</f>
        <v>6159986.2638776014</v>
      </c>
      <c r="BG262" s="328">
        <f ca="1">(BG169+BG174)+(BG170*('Inputs  Base0'!$D$287)+BG171*('Inputs  Base0'!$D$288)+BG172*('Inputs  Base0'!$D$289)+BG175*('Inputs  Base0'!$D$295)+BG176*('Inputs  Base0'!$D$296)+BG177*('Inputs  Base0'!$D$297)+BG178*('Inputs  Base0'!$D$298))*'Inputs  Base0'!$C$326</f>
        <v>5178613.2141793463</v>
      </c>
      <c r="BH262" s="328">
        <f ca="1">(BH169+BH174)+(BH170*('Inputs  Base0'!$D$287)+BH171*('Inputs  Base0'!$D$288)+BH172*('Inputs  Base0'!$D$289)+BH175*('Inputs  Base0'!$D$295)+BH176*('Inputs  Base0'!$D$296)+BH177*('Inputs  Base0'!$D$297)+BH178*('Inputs  Base0'!$D$298))*'Inputs  Base0'!$C$326</f>
        <v>5226368.1256833272</v>
      </c>
      <c r="BI262" s="328">
        <f ca="1">(BI169+BI174)+(BI170*('Inputs  Base0'!$D$287)+BI171*('Inputs  Base0'!$D$288)+BI172*('Inputs  Base0'!$D$289)+BI175*('Inputs  Base0'!$D$295)+BI176*('Inputs  Base0'!$D$296)+BI177*('Inputs  Base0'!$D$297)+BI178*('Inputs  Base0'!$D$298))*'Inputs  Base0'!$C$326</f>
        <v>5283674.0194881056</v>
      </c>
      <c r="BJ262" s="328">
        <f ca="1">(BJ169+BJ174)+(BJ170*('Inputs  Base0'!$D$287)+BJ171*('Inputs  Base0'!$D$288)+BJ172*('Inputs  Base0'!$D$289)+BJ175*('Inputs  Base0'!$D$295)+BJ176*('Inputs  Base0'!$D$296)+BJ177*('Inputs  Base0'!$D$297)+BJ178*('Inputs  Base0'!$D$298))*'Inputs  Base0'!$C$326</f>
        <v>5355306.3867440773</v>
      </c>
      <c r="BK262" s="328">
        <f ca="1">(BK169+BK174)+(BK170*('Inputs  Base0'!$D$287)+BK171*('Inputs  Base0'!$D$288)+BK172*('Inputs  Base0'!$D$289)+BK175*('Inputs  Base0'!$D$295)+BK176*('Inputs  Base0'!$D$296)+BK177*('Inputs  Base0'!$D$297)+BK178*('Inputs  Base0'!$D$298))*'Inputs  Base0'!$C$326</f>
        <v>5450816.20975204</v>
      </c>
      <c r="BL262" s="328">
        <f ca="1">(BL169+BL174)+(BL170*('Inputs  Base0'!$D$287)+BL171*('Inputs  Base0'!$D$288)+BL172*('Inputs  Base0'!$D$289)+BL175*('Inputs  Base0'!$D$295)+BL176*('Inputs  Base0'!$D$296)+BL177*('Inputs  Base0'!$D$297)+BL178*('Inputs  Base0'!$D$298))*'Inputs  Base0'!$C$326</f>
        <v>5594080.9442639854</v>
      </c>
      <c r="BM262" s="328">
        <f ca="1">(BM169+BM174)+(BM170*('Inputs  Base0'!$D$287)+BM171*('Inputs  Base0'!$D$288)+BM172*('Inputs  Base0'!$D$289)+BM175*('Inputs  Base0'!$D$295)+BM176*('Inputs  Base0'!$D$296)+BM177*('Inputs  Base0'!$D$297)+BM178*('Inputs  Base0'!$D$298))*'Inputs  Base0'!$C$326</f>
        <v>3910427.6866943515</v>
      </c>
      <c r="BN262" s="328">
        <f ca="1">(BN169+BN174)+(BN170*('Inputs  Base0'!$D$287)+BN171*('Inputs  Base0'!$D$288)+BN172*('Inputs  Base0'!$D$289)+BN175*('Inputs  Base0'!$D$295)+BN176*('Inputs  Base0'!$D$296)+BN177*('Inputs  Base0'!$D$297)+BN178*('Inputs  Base0'!$D$298))*'Inputs  Base0'!$C$326</f>
        <v>687151.4855238829</v>
      </c>
      <c r="BO262" s="328">
        <f ca="1">(BO169+BO174)+(BO170*('Inputs  Base0'!$D$287)+BO171*('Inputs  Base0'!$D$288)+BO172*('Inputs  Base0'!$D$289)+BO175*('Inputs  Base0'!$D$295)+BO176*('Inputs  Base0'!$D$296)+BO177*('Inputs  Base0'!$D$297)+BO178*('Inputs  Base0'!$D$298))*'Inputs  Base0'!$C$326</f>
        <v>29075.403431294017</v>
      </c>
      <c r="BP262" s="328">
        <f ca="1">(BP169+BP174)+(BP170*('Inputs  Base0'!$D$287)+BP171*('Inputs  Base0'!$D$288)+BP172*('Inputs  Base0'!$D$289)+BP175*('Inputs  Base0'!$D$295)+BP176*('Inputs  Base0'!$D$296)+BP177*('Inputs  Base0'!$D$297)+BP178*('Inputs  Base0'!$D$298))*'Inputs  Base0'!$C$326</f>
        <v>29075.403431294017</v>
      </c>
      <c r="BQ262" s="328">
        <f ca="1">(BQ169+BQ174)+(BQ170*('Inputs  Base0'!$D$287)+BQ171*('Inputs  Base0'!$D$288)+BQ172*('Inputs  Base0'!$D$289)+BQ175*('Inputs  Base0'!$D$295)+BQ176*('Inputs  Base0'!$D$296)+BQ177*('Inputs  Base0'!$D$297)+BQ178*('Inputs  Base0'!$D$298))*'Inputs  Base0'!$C$326</f>
        <v>29075.403431294017</v>
      </c>
      <c r="BR262" s="328">
        <f ca="1">(BR169+BR174)+(BR170*('Inputs  Base0'!$D$287)+BR171*('Inputs  Base0'!$D$288)+BR172*('Inputs  Base0'!$D$289)+BR175*('Inputs  Base0'!$D$295)+BR176*('Inputs  Base0'!$D$296)+BR177*('Inputs  Base0'!$D$297)+BR178*('Inputs  Base0'!$D$298))*'Inputs  Base0'!$C$326</f>
        <v>29075.403431294017</v>
      </c>
      <c r="BS262" s="328">
        <f ca="1">(BS169+BS174)+(BS170*('Inputs  Base0'!$D$287)+BS171*('Inputs  Base0'!$D$288)+BS172*('Inputs  Base0'!$D$289)+BS175*('Inputs  Base0'!$D$295)+BS176*('Inputs  Base0'!$D$296)+BS177*('Inputs  Base0'!$D$297)+BS178*('Inputs  Base0'!$D$298))*'Inputs  Base0'!$C$326</f>
        <v>29075.403431294017</v>
      </c>
      <c r="BT262" s="328">
        <f ca="1">(BT169+BT174)+(BT170*('Inputs  Base0'!$D$287)+BT171*('Inputs  Base0'!$D$288)+BT172*('Inputs  Base0'!$D$289)+BT175*('Inputs  Base0'!$D$295)+BT176*('Inputs  Base0'!$D$296)+BT177*('Inputs  Base0'!$D$297)+BT178*('Inputs  Base0'!$D$298))*'Inputs  Base0'!$C$326</f>
        <v>29075.403431294017</v>
      </c>
      <c r="BU262" s="328">
        <f ca="1">(BU169+BU174)+(BU170*('Inputs  Base0'!$D$287)+BU171*('Inputs  Base0'!$D$288)+BU172*('Inputs  Base0'!$D$289)+BU175*('Inputs  Base0'!$D$295)+BU176*('Inputs  Base0'!$D$296)+BU177*('Inputs  Base0'!$D$297)+BU178*('Inputs  Base0'!$D$298))*'Inputs  Base0'!$C$326</f>
        <v>29075.403431294017</v>
      </c>
      <c r="BV262" s="328">
        <f ca="1">(BV169+BV174)+(BV170*('Inputs  Base0'!$D$287)+BV171*('Inputs  Base0'!$D$288)+BV172*('Inputs  Base0'!$D$289)+BV175*('Inputs  Base0'!$D$295)+BV176*('Inputs  Base0'!$D$296)+BV177*('Inputs  Base0'!$D$297)+BV178*('Inputs  Base0'!$D$298))*'Inputs  Base0'!$C$326</f>
        <v>29075.403431294017</v>
      </c>
      <c r="BW262" s="328">
        <f ca="1">(BW169+BW174)+(BW170*('Inputs  Base0'!$D$287)+BW171*('Inputs  Base0'!$D$288)+BW172*('Inputs  Base0'!$D$289)+BW175*('Inputs  Base0'!$D$295)+BW176*('Inputs  Base0'!$D$296)+BW177*('Inputs  Base0'!$D$297)+BW178*('Inputs  Base0'!$D$298))*'Inputs  Base0'!$C$326</f>
        <v>29075.403431294017</v>
      </c>
      <c r="BX262" s="328">
        <f ca="1">(BX169+BX174)+(BX170*('Inputs  Base0'!$D$287)+BX171*('Inputs  Base0'!$D$288)+BX172*('Inputs  Base0'!$D$289)+BX175*('Inputs  Base0'!$D$295)+BX176*('Inputs  Base0'!$D$296)+BX177*('Inputs  Base0'!$D$297)+BX178*('Inputs  Base0'!$D$298))*'Inputs  Base0'!$C$326</f>
        <v>29075.403431294017</v>
      </c>
      <c r="BY262" s="328">
        <f ca="1">(BY169+BY174)+(BY170*('Inputs  Base0'!$D$287)+BY171*('Inputs  Base0'!$D$288)+BY172*('Inputs  Base0'!$D$289)+BY175*('Inputs  Base0'!$D$295)+BY176*('Inputs  Base0'!$D$296)+BY177*('Inputs  Base0'!$D$297)+BY178*('Inputs  Base0'!$D$298))*'Inputs  Base0'!$C$326</f>
        <v>29075.403431294017</v>
      </c>
      <c r="BZ262" s="328">
        <f ca="1">(BZ169+BZ174)+(BZ170*('Inputs  Base0'!$D$287)+BZ171*('Inputs  Base0'!$D$288)+BZ172*('Inputs  Base0'!$D$289)+BZ175*('Inputs  Base0'!$D$295)+BZ176*('Inputs  Base0'!$D$296)+BZ177*('Inputs  Base0'!$D$297)+BZ178*('Inputs  Base0'!$D$298))*'Inputs  Base0'!$C$326</f>
        <v>29075.403431294017</v>
      </c>
      <c r="CA262" s="328">
        <f ca="1">(CA169+CA174)+(CA170*('Inputs  Base0'!$D$287)+CA171*('Inputs  Base0'!$D$288)+CA172*('Inputs  Base0'!$D$289)+CA175*('Inputs  Base0'!$D$295)+CA176*('Inputs  Base0'!$D$296)+CA177*('Inputs  Base0'!$D$297)+CA178*('Inputs  Base0'!$D$298))*'Inputs  Base0'!$C$326</f>
        <v>29075.403431294017</v>
      </c>
      <c r="CB262" s="328">
        <f ca="1">(CB169+CB174)+(CB170*('Inputs  Base0'!$D$287)+CB171*('Inputs  Base0'!$D$288)+CB172*('Inputs  Base0'!$D$289)+CB175*('Inputs  Base0'!$D$295)+CB176*('Inputs  Base0'!$D$296)+CB177*('Inputs  Base0'!$D$297)+CB178*('Inputs  Base0'!$D$298))*'Inputs  Base0'!$C$326</f>
        <v>29075.403431294017</v>
      </c>
      <c r="CC262" s="328">
        <f ca="1">(CC169+CC174)+(CC170*('Inputs  Base0'!$D$287)+CC171*('Inputs  Base0'!$D$288)+CC172*('Inputs  Base0'!$D$289)+CC175*('Inputs  Base0'!$D$295)+CC176*('Inputs  Base0'!$D$296)+CC177*('Inputs  Base0'!$D$297)+CC178*('Inputs  Base0'!$D$298))*'Inputs  Base0'!$C$326</f>
        <v>29075.403431294017</v>
      </c>
      <c r="CD262" s="328">
        <f ca="1">(CD169+CD174)+(CD170*('Inputs  Base0'!$D$287)+CD171*('Inputs  Base0'!$D$288)+CD172*('Inputs  Base0'!$D$289)+CD175*('Inputs  Base0'!$D$295)+CD176*('Inputs  Base0'!$D$296)+CD177*('Inputs  Base0'!$D$297)+CD178*('Inputs  Base0'!$D$298))*'Inputs  Base0'!$C$326</f>
        <v>29075.403431294017</v>
      </c>
      <c r="CE262" s="328">
        <f ca="1">(CE169+CE174)+(CE170*('Inputs  Base0'!$D$287)+CE171*('Inputs  Base0'!$D$288)+CE172*('Inputs  Base0'!$D$289)+CE175*('Inputs  Base0'!$D$295)+CE176*('Inputs  Base0'!$D$296)+CE177*('Inputs  Base0'!$D$297)+CE178*('Inputs  Base0'!$D$298))*'Inputs  Base0'!$C$326</f>
        <v>29075.403431294017</v>
      </c>
      <c r="CF262" s="328">
        <f ca="1">(CF169+CF174)+(CF170*('Inputs  Base0'!$D$287)+CF171*('Inputs  Base0'!$D$288)+CF172*('Inputs  Base0'!$D$289)+CF175*('Inputs  Base0'!$D$295)+CF176*('Inputs  Base0'!$D$296)+CF177*('Inputs  Base0'!$D$297)+CF178*('Inputs  Base0'!$D$298))*'Inputs  Base0'!$C$326</f>
        <v>29075.403431294017</v>
      </c>
      <c r="CG262" s="328">
        <f ca="1">(CG169+CG174)+(CG170*('Inputs  Base0'!$D$287)+CG171*('Inputs  Base0'!$D$288)+CG172*('Inputs  Base0'!$D$289)+CG175*('Inputs  Base0'!$D$295)+CG176*('Inputs  Base0'!$D$296)+CG177*('Inputs  Base0'!$D$297)+CG178*('Inputs  Base0'!$D$298))*'Inputs  Base0'!$C$326</f>
        <v>29075.403431294017</v>
      </c>
      <c r="CH262" s="328">
        <f ca="1">(CH169+CH174)+(CH170*('Inputs  Base0'!$D$287)+CH171*('Inputs  Base0'!$D$288)+CH172*('Inputs  Base0'!$D$289)+CH175*('Inputs  Base0'!$D$295)+CH176*('Inputs  Base0'!$D$296)+CH177*('Inputs  Base0'!$D$297)+CH178*('Inputs  Base0'!$D$298))*'Inputs  Base0'!$C$326</f>
        <v>29075.403431294017</v>
      </c>
      <c r="CI262" s="328">
        <f ca="1">(CI169+CI174)+(CI170*('Inputs  Base0'!$D$287)+CI171*('Inputs  Base0'!$D$288)+CI172*('Inputs  Base0'!$D$289)+CI175*('Inputs  Base0'!$D$295)+CI176*('Inputs  Base0'!$D$296)+CI177*('Inputs  Base0'!$D$297)+CI178*('Inputs  Base0'!$D$298))*'Inputs  Base0'!$C$326</f>
        <v>29075.403431294017</v>
      </c>
      <c r="CJ262" s="328">
        <f ca="1">(CJ169+CJ174)+(CJ170*('Inputs  Base0'!$D$287)+CJ171*('Inputs  Base0'!$D$288)+CJ172*('Inputs  Base0'!$D$289)+CJ175*('Inputs  Base0'!$D$295)+CJ176*('Inputs  Base0'!$D$296)+CJ177*('Inputs  Base0'!$D$297)+CJ178*('Inputs  Base0'!$D$298))*'Inputs  Base0'!$C$326</f>
        <v>29075.403431294017</v>
      </c>
      <c r="CK262" s="328">
        <f ca="1">(CK169+CK174)+(CK170*('Inputs  Base0'!$D$287)+CK171*('Inputs  Base0'!$D$288)+CK172*('Inputs  Base0'!$D$289)+CK175*('Inputs  Base0'!$D$295)+CK176*('Inputs  Base0'!$D$296)+CK177*('Inputs  Base0'!$D$297)+CK178*('Inputs  Base0'!$D$298))*'Inputs  Base0'!$C$326</f>
        <v>29075.403431294017</v>
      </c>
      <c r="CL262" s="328">
        <f ca="1">(CL169+CL174)+(CL170*('Inputs  Base0'!$D$287)+CL171*('Inputs  Base0'!$D$288)+CL172*('Inputs  Base0'!$D$289)+CL175*('Inputs  Base0'!$D$295)+CL176*('Inputs  Base0'!$D$296)+CL177*('Inputs  Base0'!$D$297)+CL178*('Inputs  Base0'!$D$298))*'Inputs  Base0'!$C$326</f>
        <v>29075.403431294017</v>
      </c>
      <c r="CM262" s="328">
        <f ca="1">(CM169+CM174)+(CM170*('Inputs  Base0'!$D$287)+CM171*('Inputs  Base0'!$D$288)+CM172*('Inputs  Base0'!$D$289)+CM175*('Inputs  Base0'!$D$295)+CM176*('Inputs  Base0'!$D$296)+CM177*('Inputs  Base0'!$D$297)+CM178*('Inputs  Base0'!$D$298))*'Inputs  Base0'!$C$326</f>
        <v>29075.403431294017</v>
      </c>
      <c r="CN262" s="328">
        <f ca="1">(CN169+CN174)+(CN170*('Inputs  Base0'!$D$287)+CN171*('Inputs  Base0'!$D$288)+CN172*('Inputs  Base0'!$D$289)+CN175*('Inputs  Base0'!$D$295)+CN176*('Inputs  Base0'!$D$296)+CN177*('Inputs  Base0'!$D$297)+CN178*('Inputs  Base0'!$D$298))*'Inputs  Base0'!$C$326</f>
        <v>29075.403431294017</v>
      </c>
      <c r="CO262" s="328">
        <f ca="1">(CO169+CO174)+(CO170*('Inputs  Base0'!$D$287)+CO171*('Inputs  Base0'!$D$288)+CO172*('Inputs  Base0'!$D$289)+CO175*('Inputs  Base0'!$D$295)+CO176*('Inputs  Base0'!$D$296)+CO177*('Inputs  Base0'!$D$297)+CO178*('Inputs  Base0'!$D$298))*'Inputs  Base0'!$C$326</f>
        <v>29075.403431294017</v>
      </c>
      <c r="CP262" s="328">
        <f ca="1">(CP169+CP174)+(CP170*('Inputs  Base0'!$D$287)+CP171*('Inputs  Base0'!$D$288)+CP172*('Inputs  Base0'!$D$289)+CP175*('Inputs  Base0'!$D$295)+CP176*('Inputs  Base0'!$D$296)+CP177*('Inputs  Base0'!$D$297)+CP178*('Inputs  Base0'!$D$298))*'Inputs  Base0'!$C$326</f>
        <v>29075.403431294017</v>
      </c>
      <c r="CQ262" s="328">
        <f ca="1">(CQ169+CQ174)+(CQ170*('Inputs  Base0'!$D$287)+CQ171*('Inputs  Base0'!$D$288)+CQ172*('Inputs  Base0'!$D$289)+CQ175*('Inputs  Base0'!$D$295)+CQ176*('Inputs  Base0'!$D$296)+CQ177*('Inputs  Base0'!$D$297)+CQ178*('Inputs  Base0'!$D$298))*'Inputs  Base0'!$C$326</f>
        <v>29075.403431294017</v>
      </c>
      <c r="CR262" s="328">
        <f ca="1">(CR169+CR174)+(CR170*('Inputs  Base0'!$D$287)+CR171*('Inputs  Base0'!$D$288)+CR172*('Inputs  Base0'!$D$289)+CR175*('Inputs  Base0'!$D$295)+CR176*('Inputs  Base0'!$D$296)+CR177*('Inputs  Base0'!$D$297)+CR178*('Inputs  Base0'!$D$298))*'Inputs  Base0'!$C$326</f>
        <v>29075.403431294017</v>
      </c>
      <c r="CS262" s="328">
        <f ca="1">(CS169+CS174)+(CS170*('Inputs  Base0'!$D$287)+CS171*('Inputs  Base0'!$D$288)+CS172*('Inputs  Base0'!$D$289)+CS175*('Inputs  Base0'!$D$295)+CS176*('Inputs  Base0'!$D$296)+CS177*('Inputs  Base0'!$D$297)+CS178*('Inputs  Base0'!$D$298))*'Inputs  Base0'!$C$326</f>
        <v>29075.403431294017</v>
      </c>
      <c r="CT262" s="328">
        <f ca="1">(CT169+CT174)+(CT170*('Inputs  Base0'!$D$287)+CT171*('Inputs  Base0'!$D$288)+CT172*('Inputs  Base0'!$D$289)+CT175*('Inputs  Base0'!$D$295)+CT176*('Inputs  Base0'!$D$296)+CT177*('Inputs  Base0'!$D$297)+CT178*('Inputs  Base0'!$D$298))*'Inputs  Base0'!$C$326</f>
        <v>29075.403431294017</v>
      </c>
      <c r="CU262" s="328">
        <f ca="1">(CU169+CU174)+(CU170*('Inputs  Base0'!$D$287)+CU171*('Inputs  Base0'!$D$288)+CU172*('Inputs  Base0'!$D$289)+CU175*('Inputs  Base0'!$D$295)+CU176*('Inputs  Base0'!$D$296)+CU177*('Inputs  Base0'!$D$297)+CU178*('Inputs  Base0'!$D$298))*'Inputs  Base0'!$C$326</f>
        <v>29075.403431294017</v>
      </c>
      <c r="CV262" s="328">
        <f ca="1">(CV169+CV174)+(CV170*('Inputs  Base0'!$D$287)+CV171*('Inputs  Base0'!$D$288)+CV172*('Inputs  Base0'!$D$289)+CV175*('Inputs  Base0'!$D$295)+CV176*('Inputs  Base0'!$D$296)+CV177*('Inputs  Base0'!$D$297)+CV178*('Inputs  Base0'!$D$298))*'Inputs  Base0'!$C$326</f>
        <v>29075.403431294017</v>
      </c>
      <c r="CW262" s="328">
        <f ca="1">(CW169+CW174)+(CW170*('Inputs  Base0'!$D$287)+CW171*('Inputs  Base0'!$D$288)+CW172*('Inputs  Base0'!$D$289)+CW175*('Inputs  Base0'!$D$295)+CW176*('Inputs  Base0'!$D$296)+CW177*('Inputs  Base0'!$D$297)+CW178*('Inputs  Base0'!$D$298))*'Inputs  Base0'!$C$326</f>
        <v>29075.403431294017</v>
      </c>
      <c r="CX262" s="328">
        <f ca="1">(CX169+CX174)+(CX170*('Inputs  Base0'!$D$287)+CX171*('Inputs  Base0'!$D$288)+CX172*('Inputs  Base0'!$D$289)+CX175*('Inputs  Base0'!$D$295)+CX176*('Inputs  Base0'!$D$296)+CX177*('Inputs  Base0'!$D$297)+CX178*('Inputs  Base0'!$D$298))*'Inputs  Base0'!$C$326</f>
        <v>29075.403431294017</v>
      </c>
      <c r="CY262" s="328">
        <f ca="1">(CY169+CY174)+(CY170*('Inputs  Base0'!$D$287)+CY171*('Inputs  Base0'!$D$288)+CY172*('Inputs  Base0'!$D$289)+CY175*('Inputs  Base0'!$D$295)+CY176*('Inputs  Base0'!$D$296)+CY177*('Inputs  Base0'!$D$297)+CY178*('Inputs  Base0'!$D$298))*'Inputs  Base0'!$C$326</f>
        <v>29075.403431294017</v>
      </c>
      <c r="CZ262" s="328">
        <f ca="1">(CZ169+CZ174)+(CZ170*('Inputs  Base0'!$D$287)+CZ171*('Inputs  Base0'!$D$288)+CZ172*('Inputs  Base0'!$D$289)+CZ175*('Inputs  Base0'!$D$295)+CZ176*('Inputs  Base0'!$D$296)+CZ177*('Inputs  Base0'!$D$297)+CZ178*('Inputs  Base0'!$D$298))*'Inputs  Base0'!$C$326</f>
        <v>29075.403431294017</v>
      </c>
      <c r="DA262" s="328">
        <f ca="1">(DA169+DA174)+(DA170*('Inputs  Base0'!$D$287)+DA171*('Inputs  Base0'!$D$288)+DA172*('Inputs  Base0'!$D$289)+DA175*('Inputs  Base0'!$D$295)+DA176*('Inputs  Base0'!$D$296)+DA177*('Inputs  Base0'!$D$297)+DA178*('Inputs  Base0'!$D$298))*'Inputs  Base0'!$C$326</f>
        <v>29075.403431294017</v>
      </c>
      <c r="DB262" s="328">
        <f ca="1">(DB169+DB174)+(DB170*('Inputs  Base0'!$D$287)+DB171*('Inputs  Base0'!$D$288)+DB172*('Inputs  Base0'!$D$289)+DB175*('Inputs  Base0'!$D$295)+DB176*('Inputs  Base0'!$D$296)+DB177*('Inputs  Base0'!$D$297)+DB178*('Inputs  Base0'!$D$298))*'Inputs  Base0'!$C$326</f>
        <v>29075.403431294017</v>
      </c>
      <c r="DC262" s="328">
        <f ca="1">(DC169+DC174)+(DC170*('Inputs  Base0'!$D$287)+DC171*('Inputs  Base0'!$D$288)+DC172*('Inputs  Base0'!$D$289)+DC175*('Inputs  Base0'!$D$295)+DC176*('Inputs  Base0'!$D$296)+DC177*('Inputs  Base0'!$D$297)+DC178*('Inputs  Base0'!$D$298))*'Inputs  Base0'!$C$326</f>
        <v>29075.403431294017</v>
      </c>
      <c r="DD262" s="328">
        <f ca="1">(DD169+DD174)+(DD170*('Inputs  Base0'!$D$287)+DD171*('Inputs  Base0'!$D$288)+DD172*('Inputs  Base0'!$D$289)+DD175*('Inputs  Base0'!$D$295)+DD176*('Inputs  Base0'!$D$296)+DD177*('Inputs  Base0'!$D$297)+DD178*('Inputs  Base0'!$D$298))*'Inputs  Base0'!$C$326</f>
        <v>29075.403431294017</v>
      </c>
      <c r="DE262" s="328">
        <f ca="1">(DE169+DE174)+(DE170*('Inputs  Base0'!$D$287)+DE171*('Inputs  Base0'!$D$288)+DE172*('Inputs  Base0'!$D$289)+DE175*('Inputs  Base0'!$D$295)+DE176*('Inputs  Base0'!$D$296)+DE177*('Inputs  Base0'!$D$297)+DE178*('Inputs  Base0'!$D$298))*'Inputs  Base0'!$C$326</f>
        <v>29075.403431294017</v>
      </c>
      <c r="DF262" s="328">
        <f ca="1">(DF169+DF174)+(DF170*('Inputs  Base0'!$D$287)+DF171*('Inputs  Base0'!$D$288)+DF172*('Inputs  Base0'!$D$289)+DF175*('Inputs  Base0'!$D$295)+DF176*('Inputs  Base0'!$D$296)+DF177*('Inputs  Base0'!$D$297)+DF178*('Inputs  Base0'!$D$298))*'Inputs  Base0'!$C$326</f>
        <v>29075.403431294017</v>
      </c>
      <c r="DG262" s="328">
        <f ca="1">(DG169+DG174)+(DG170*('Inputs  Base0'!$D$287)+DG171*('Inputs  Base0'!$D$288)+DG172*('Inputs  Base0'!$D$289)+DG175*('Inputs  Base0'!$D$295)+DG176*('Inputs  Base0'!$D$296)+DG177*('Inputs  Base0'!$D$297)+DG178*('Inputs  Base0'!$D$298))*'Inputs  Base0'!$C$326</f>
        <v>29075.403431294017</v>
      </c>
      <c r="DH262" s="328">
        <f ca="1">(DH169+DH174)+(DH170*('Inputs  Base0'!$D$287)+DH171*('Inputs  Base0'!$D$288)+DH172*('Inputs  Base0'!$D$289)+DH175*('Inputs  Base0'!$D$295)+DH176*('Inputs  Base0'!$D$296)+DH177*('Inputs  Base0'!$D$297)+DH178*('Inputs  Base0'!$D$298))*'Inputs  Base0'!$C$326</f>
        <v>29075.403431294017</v>
      </c>
      <c r="DI262" s="328">
        <f ca="1">(DI169+DI174)+(DI170*('Inputs  Base0'!$D$287)+DI171*('Inputs  Base0'!$D$288)+DI172*('Inputs  Base0'!$D$289)+DI175*('Inputs  Base0'!$D$295)+DI176*('Inputs  Base0'!$D$296)+DI177*('Inputs  Base0'!$D$297)+DI178*('Inputs  Base0'!$D$298))*'Inputs  Base0'!$C$326</f>
        <v>29075.403431294017</v>
      </c>
      <c r="DJ262" s="328">
        <f ca="1">(DJ169+DJ174)+(DJ170*('Inputs  Base0'!$D$287)+DJ171*('Inputs  Base0'!$D$288)+DJ172*('Inputs  Base0'!$D$289)+DJ175*('Inputs  Base0'!$D$295)+DJ176*('Inputs  Base0'!$D$296)+DJ177*('Inputs  Base0'!$D$297)+DJ178*('Inputs  Base0'!$D$298))*'Inputs  Base0'!$C$326</f>
        <v>29075.403431294017</v>
      </c>
      <c r="DK262" s="328">
        <f ca="1">(DK169+DK174)+(DK170*('Inputs  Base0'!$D$287)+DK171*('Inputs  Base0'!$D$288)+DK172*('Inputs  Base0'!$D$289)+DK175*('Inputs  Base0'!$D$295)+DK176*('Inputs  Base0'!$D$296)+DK177*('Inputs  Base0'!$D$297)+DK178*('Inputs  Base0'!$D$298))*'Inputs  Base0'!$C$326</f>
        <v>29075.403431294017</v>
      </c>
      <c r="DL262" s="328">
        <f ca="1">(DL169+DL174)+(DL170*('Inputs  Base0'!$D$287)+DL171*('Inputs  Base0'!$D$288)+DL172*('Inputs  Base0'!$D$289)+DL175*('Inputs  Base0'!$D$295)+DL176*('Inputs  Base0'!$D$296)+DL177*('Inputs  Base0'!$D$297)+DL178*('Inputs  Base0'!$D$298))*'Inputs  Base0'!$C$326</f>
        <v>29075.403431294017</v>
      </c>
      <c r="DM262" s="328">
        <f ca="1">(DM169+DM174)+(DM170*('Inputs  Base0'!$D$287)+DM171*('Inputs  Base0'!$D$288)+DM172*('Inputs  Base0'!$D$289)+DM175*('Inputs  Base0'!$D$295)+DM176*('Inputs  Base0'!$D$296)+DM177*('Inputs  Base0'!$D$297)+DM178*('Inputs  Base0'!$D$298))*'Inputs  Base0'!$C$326</f>
        <v>29075.403431294017</v>
      </c>
      <c r="DN262" s="328">
        <f ca="1">(DN169+DN174)+(DN170*('Inputs  Base0'!$D$287)+DN171*('Inputs  Base0'!$D$288)+DN172*('Inputs  Base0'!$D$289)+DN175*('Inputs  Base0'!$D$295)+DN176*('Inputs  Base0'!$D$296)+DN177*('Inputs  Base0'!$D$297)+DN178*('Inputs  Base0'!$D$298))*'Inputs  Base0'!$C$326</f>
        <v>29075.403431294017</v>
      </c>
      <c r="DO262" s="328">
        <f ca="1">(DO169+DO174)+(DO170*('Inputs  Base0'!$D$287)+DO171*('Inputs  Base0'!$D$288)+DO172*('Inputs  Base0'!$D$289)+DO175*('Inputs  Base0'!$D$295)+DO176*('Inputs  Base0'!$D$296)+DO177*('Inputs  Base0'!$D$297)+DO178*('Inputs  Base0'!$D$298))*'Inputs  Base0'!$C$326</f>
        <v>29075.403431294017</v>
      </c>
      <c r="DP262" s="328">
        <f ca="1">(DP169+DP174)+(DP170*('Inputs  Base0'!$D$287)+DP171*('Inputs  Base0'!$D$288)+DP172*('Inputs  Base0'!$D$289)+DP175*('Inputs  Base0'!$D$295)+DP176*('Inputs  Base0'!$D$296)+DP177*('Inputs  Base0'!$D$297)+DP178*('Inputs  Base0'!$D$298))*'Inputs  Base0'!$C$326</f>
        <v>29075.403431294017</v>
      </c>
    </row>
    <row r="263" spans="1:124" s="300" customFormat="1" ht="14.25">
      <c r="B263" s="316" t="s">
        <v>5</v>
      </c>
      <c r="C263" s="309">
        <f t="shared" ca="1" si="129"/>
        <v>5128024.5022471165</v>
      </c>
      <c r="D263" s="303"/>
      <c r="E263" s="303"/>
      <c r="F263" s="303"/>
      <c r="G263" s="303"/>
      <c r="H263" s="303"/>
      <c r="I263" s="303"/>
      <c r="J263" s="303"/>
      <c r="K263" s="303"/>
      <c r="L263" s="303"/>
      <c r="M263" s="303"/>
      <c r="N263" s="303"/>
      <c r="O263" s="303"/>
      <c r="P263" s="303"/>
      <c r="Q263" s="303"/>
      <c r="R263" s="303"/>
      <c r="S263" s="303"/>
      <c r="T263" s="303"/>
      <c r="U263" s="303"/>
      <c r="V263" s="303"/>
      <c r="W263" s="303"/>
      <c r="X263" s="303"/>
      <c r="Y263" s="303"/>
      <c r="Z263" s="303"/>
      <c r="AA263" s="303"/>
      <c r="AB263" s="303"/>
      <c r="AC263" s="328">
        <f ca="1">+AC182</f>
        <v>72868.040228979706</v>
      </c>
      <c r="AD263" s="328">
        <f t="shared" ref="AD263:CN263" ca="1" si="130">+AD182</f>
        <v>74522.980188812566</v>
      </c>
      <c r="AE263" s="328">
        <f t="shared" ca="1" si="130"/>
        <v>76225.204147497803</v>
      </c>
      <c r="AF263" s="328">
        <f t="shared" ca="1" si="130"/>
        <v>77977.493516732589</v>
      </c>
      <c r="AG263" s="328">
        <f t="shared" ca="1" si="130"/>
        <v>86119.233888082104</v>
      </c>
      <c r="AH263" s="328">
        <f t="shared" ca="1" si="130"/>
        <v>88142.937643312514</v>
      </c>
      <c r="AI263" s="328">
        <f t="shared" ca="1" si="130"/>
        <v>78917.009085806538</v>
      </c>
      <c r="AJ263" s="328">
        <f t="shared" ca="1" si="130"/>
        <v>80767.252519160043</v>
      </c>
      <c r="AK263" s="328">
        <f t="shared" ca="1" si="130"/>
        <v>82681.297450215396</v>
      </c>
      <c r="AL263" s="328">
        <f t="shared" ca="1" si="130"/>
        <v>84663.701128808447</v>
      </c>
      <c r="AM263" s="328">
        <f t="shared" ca="1" si="130"/>
        <v>86719.527165867912</v>
      </c>
      <c r="AN263" s="328">
        <f t="shared" ca="1" si="130"/>
        <v>88854.423435121935</v>
      </c>
      <c r="AO263" s="328">
        <f t="shared" ca="1" si="130"/>
        <v>79759.802476112061</v>
      </c>
      <c r="AP263" s="328">
        <f t="shared" ca="1" si="130"/>
        <v>81687.139385855276</v>
      </c>
      <c r="AQ263" s="328">
        <f t="shared" ca="1" si="130"/>
        <v>83698.273552543891</v>
      </c>
      <c r="AR263" s="328">
        <f t="shared" ca="1" si="130"/>
        <v>85800.822908627437</v>
      </c>
      <c r="AS263" s="328">
        <f t="shared" ca="1" si="130"/>
        <v>88003.493662619687</v>
      </c>
      <c r="AT263" s="328">
        <f t="shared" ca="1" si="130"/>
        <v>90316.29795431158</v>
      </c>
      <c r="AU263" s="328">
        <f t="shared" ca="1" si="130"/>
        <v>104065.74186670556</v>
      </c>
      <c r="AV263" s="328">
        <f t="shared" ca="1" si="130"/>
        <v>107149.48092229475</v>
      </c>
      <c r="AW263" s="328">
        <f t="shared" ca="1" si="130"/>
        <v>112111.85335477373</v>
      </c>
      <c r="AX263" s="328">
        <f t="shared" ca="1" si="130"/>
        <v>115667.78995324997</v>
      </c>
      <c r="AY263" s="328">
        <f t="shared" ca="1" si="130"/>
        <v>119460.78899162469</v>
      </c>
      <c r="AZ263" s="328">
        <f t="shared" ca="1" si="130"/>
        <v>123524.71653274039</v>
      </c>
      <c r="BA263" s="328">
        <f t="shared" ca="1" si="130"/>
        <v>127901.2538847112</v>
      </c>
      <c r="BB263" s="328">
        <f t="shared" ca="1" si="130"/>
        <v>132642.50268267959</v>
      </c>
      <c r="BC263" s="328">
        <f t="shared" ca="1" si="130"/>
        <v>137814.77409864505</v>
      </c>
      <c r="BD263" s="328">
        <f t="shared" ca="1" si="130"/>
        <v>143504.27265620712</v>
      </c>
      <c r="BE263" s="328">
        <f t="shared" ca="1" si="130"/>
        <v>149825.93772016489</v>
      </c>
      <c r="BF263" s="328">
        <f t="shared" ca="1" si="130"/>
        <v>156937.81091711749</v>
      </c>
      <c r="BG263" s="328">
        <f t="shared" ca="1" si="130"/>
        <v>153467.88009333899</v>
      </c>
      <c r="BH263" s="328">
        <f t="shared" ca="1" si="130"/>
        <v>161369.96142328624</v>
      </c>
      <c r="BI263" s="328">
        <f t="shared" ca="1" si="130"/>
        <v>170852.459019223</v>
      </c>
      <c r="BJ263" s="328">
        <f t="shared" ca="1" si="130"/>
        <v>182705.58101414391</v>
      </c>
      <c r="BK263" s="328">
        <f t="shared" ca="1" si="130"/>
        <v>198509.74367403847</v>
      </c>
      <c r="BL263" s="328">
        <f t="shared" ca="1" si="130"/>
        <v>222215.98766388031</v>
      </c>
      <c r="BM263" s="328">
        <f t="shared" ca="1" si="130"/>
        <v>647064.70270728378</v>
      </c>
      <c r="BN263" s="328">
        <f t="shared" ca="1" si="130"/>
        <v>113704.05165866787</v>
      </c>
      <c r="BO263" s="328">
        <f t="shared" ca="1" si="130"/>
        <v>4811.1533532201902</v>
      </c>
      <c r="BP263" s="328">
        <f t="shared" ca="1" si="130"/>
        <v>4811.1533532201902</v>
      </c>
      <c r="BQ263" s="328">
        <f t="shared" ca="1" si="130"/>
        <v>4811.1533532201902</v>
      </c>
      <c r="BR263" s="328">
        <f t="shared" ca="1" si="130"/>
        <v>4811.1533532201902</v>
      </c>
      <c r="BS263" s="328">
        <f t="shared" ca="1" si="130"/>
        <v>4811.1533532201902</v>
      </c>
      <c r="BT263" s="328">
        <f t="shared" ca="1" si="130"/>
        <v>4811.1533532201902</v>
      </c>
      <c r="BU263" s="328">
        <f t="shared" ca="1" si="130"/>
        <v>4811.1533532201902</v>
      </c>
      <c r="BV263" s="328">
        <f t="shared" ca="1" si="130"/>
        <v>4811.1533532201902</v>
      </c>
      <c r="BW263" s="328">
        <f t="shared" ca="1" si="130"/>
        <v>4811.1533532201902</v>
      </c>
      <c r="BX263" s="328">
        <f t="shared" ca="1" si="130"/>
        <v>4811.1533532201902</v>
      </c>
      <c r="BY263" s="328">
        <f t="shared" ca="1" si="130"/>
        <v>4811.1533532201902</v>
      </c>
      <c r="BZ263" s="328">
        <f t="shared" ca="1" si="130"/>
        <v>4811.1533532201902</v>
      </c>
      <c r="CA263" s="328">
        <f t="shared" ca="1" si="130"/>
        <v>4811.1533532201902</v>
      </c>
      <c r="CB263" s="328">
        <f t="shared" ca="1" si="130"/>
        <v>4811.1533532201902</v>
      </c>
      <c r="CC263" s="328">
        <f t="shared" ca="1" si="130"/>
        <v>4811.1533532201902</v>
      </c>
      <c r="CD263" s="328">
        <f t="shared" ca="1" si="130"/>
        <v>4811.1533532201902</v>
      </c>
      <c r="CE263" s="328">
        <f t="shared" ca="1" si="130"/>
        <v>4811.1533532201902</v>
      </c>
      <c r="CF263" s="328">
        <f t="shared" ca="1" si="130"/>
        <v>4811.1533532201902</v>
      </c>
      <c r="CG263" s="328">
        <f t="shared" ca="1" si="130"/>
        <v>4811.1533532201902</v>
      </c>
      <c r="CH263" s="328">
        <f t="shared" ca="1" si="130"/>
        <v>4811.1533532201902</v>
      </c>
      <c r="CI263" s="328">
        <f t="shared" ca="1" si="130"/>
        <v>4811.1533532201902</v>
      </c>
      <c r="CJ263" s="328">
        <f t="shared" ca="1" si="130"/>
        <v>4811.1533532201902</v>
      </c>
      <c r="CK263" s="328">
        <f t="shared" ca="1" si="130"/>
        <v>4811.1533532201902</v>
      </c>
      <c r="CL263" s="328">
        <f t="shared" ca="1" si="130"/>
        <v>4811.1533532201902</v>
      </c>
      <c r="CM263" s="328">
        <f t="shared" ca="1" si="130"/>
        <v>4811.1533532201902</v>
      </c>
      <c r="CN263" s="328">
        <f t="shared" ca="1" si="130"/>
        <v>4811.1533532201902</v>
      </c>
      <c r="CO263" s="328">
        <f t="shared" ref="CO263:DP263" ca="1" si="131">+CO182</f>
        <v>4811.1533532201902</v>
      </c>
      <c r="CP263" s="328">
        <f t="shared" ca="1" si="131"/>
        <v>4811.1533532201902</v>
      </c>
      <c r="CQ263" s="328">
        <f t="shared" ca="1" si="131"/>
        <v>4811.1533532201902</v>
      </c>
      <c r="CR263" s="328">
        <f t="shared" ca="1" si="131"/>
        <v>4811.1533532201902</v>
      </c>
      <c r="CS263" s="328">
        <f t="shared" ca="1" si="131"/>
        <v>4811.1533532201902</v>
      </c>
      <c r="CT263" s="328">
        <f t="shared" ca="1" si="131"/>
        <v>4811.1533532201902</v>
      </c>
      <c r="CU263" s="328">
        <f t="shared" ca="1" si="131"/>
        <v>4811.1533532201902</v>
      </c>
      <c r="CV263" s="328">
        <f t="shared" ca="1" si="131"/>
        <v>4811.1533532201902</v>
      </c>
      <c r="CW263" s="328">
        <f t="shared" ca="1" si="131"/>
        <v>4811.1533532201902</v>
      </c>
      <c r="CX263" s="328">
        <f t="shared" ca="1" si="131"/>
        <v>4811.1533532201902</v>
      </c>
      <c r="CY263" s="328">
        <f t="shared" ca="1" si="131"/>
        <v>4811.1533532201902</v>
      </c>
      <c r="CZ263" s="328">
        <f t="shared" ca="1" si="131"/>
        <v>4811.1533532201902</v>
      </c>
      <c r="DA263" s="328">
        <f t="shared" ca="1" si="131"/>
        <v>4811.1533532201902</v>
      </c>
      <c r="DB263" s="328">
        <f t="shared" ca="1" si="131"/>
        <v>4811.1533532201902</v>
      </c>
      <c r="DC263" s="328">
        <f t="shared" ca="1" si="131"/>
        <v>4811.1533532201902</v>
      </c>
      <c r="DD263" s="328">
        <f t="shared" ca="1" si="131"/>
        <v>4811.1533532201902</v>
      </c>
      <c r="DE263" s="328">
        <f t="shared" ca="1" si="131"/>
        <v>4811.1533532201902</v>
      </c>
      <c r="DF263" s="328">
        <f t="shared" ca="1" si="131"/>
        <v>4811.1533532201902</v>
      </c>
      <c r="DG263" s="328">
        <f t="shared" ca="1" si="131"/>
        <v>4811.1533532201902</v>
      </c>
      <c r="DH263" s="328">
        <f t="shared" ca="1" si="131"/>
        <v>4811.1533532201902</v>
      </c>
      <c r="DI263" s="328">
        <f t="shared" ca="1" si="131"/>
        <v>4811.1533532201902</v>
      </c>
      <c r="DJ263" s="328">
        <f t="shared" ca="1" si="131"/>
        <v>4811.1533532201902</v>
      </c>
      <c r="DK263" s="328">
        <f t="shared" ca="1" si="131"/>
        <v>4811.1533532201902</v>
      </c>
      <c r="DL263" s="328">
        <f t="shared" ca="1" si="131"/>
        <v>4811.1533532201902</v>
      </c>
      <c r="DM263" s="328">
        <f t="shared" ca="1" si="131"/>
        <v>4811.1533532201902</v>
      </c>
      <c r="DN263" s="328">
        <f t="shared" ca="1" si="131"/>
        <v>4811.1533532201902</v>
      </c>
      <c r="DO263" s="328">
        <f t="shared" ca="1" si="131"/>
        <v>4811.1533532201902</v>
      </c>
      <c r="DP263" s="328">
        <f t="shared" ca="1" si="131"/>
        <v>4811.1533532201902</v>
      </c>
    </row>
    <row r="264" spans="1:124" ht="14.25">
      <c r="A264" s="91"/>
      <c r="B264" s="316" t="s">
        <v>447</v>
      </c>
      <c r="C264" s="309">
        <f t="shared" ca="1" si="129"/>
        <v>1952619.568374913</v>
      </c>
      <c r="D264" s="330"/>
      <c r="E264" s="330"/>
      <c r="F264" s="330"/>
      <c r="G264" s="330"/>
      <c r="H264" s="330"/>
      <c r="I264" s="330"/>
      <c r="J264" s="330"/>
      <c r="K264" s="330"/>
      <c r="L264" s="330"/>
      <c r="M264" s="330"/>
      <c r="N264" s="330"/>
      <c r="O264" s="330"/>
      <c r="P264" s="330"/>
      <c r="Q264" s="330"/>
      <c r="R264" s="330"/>
      <c r="S264" s="330"/>
      <c r="T264" s="330"/>
      <c r="U264" s="330"/>
      <c r="V264" s="330"/>
      <c r="W264" s="330"/>
      <c r="X264" s="330"/>
      <c r="Y264" s="330"/>
      <c r="Z264" s="330"/>
      <c r="AA264" s="330"/>
      <c r="AB264" s="330"/>
      <c r="AC264" s="328">
        <f ca="1">+AC188</f>
        <v>0</v>
      </c>
      <c r="AD264" s="328">
        <f t="shared" ref="AD264:CN264" ca="1" si="132">+AD188</f>
        <v>13539.709736131146</v>
      </c>
      <c r="AE264" s="328">
        <f t="shared" ca="1" si="132"/>
        <v>20309.564604196719</v>
      </c>
      <c r="AF264" s="328">
        <f t="shared" ca="1" si="132"/>
        <v>27079.419472262292</v>
      </c>
      <c r="AG264" s="328">
        <f t="shared" ca="1" si="132"/>
        <v>31915.030092309127</v>
      </c>
      <c r="AH264" s="328">
        <f t="shared" ca="1" si="132"/>
        <v>36750.640712355969</v>
      </c>
      <c r="AI264" s="328">
        <f t="shared" ca="1" si="132"/>
        <v>41586.251332402811</v>
      </c>
      <c r="AJ264" s="328">
        <f t="shared" ca="1" si="132"/>
        <v>44487.617704430901</v>
      </c>
      <c r="AK264" s="328">
        <f t="shared" ca="1" si="132"/>
        <v>48356.10620046837</v>
      </c>
      <c r="AL264" s="328">
        <f t="shared" ca="1" si="132"/>
        <v>52224.594696505839</v>
      </c>
      <c r="AM264" s="328">
        <f t="shared" ca="1" si="132"/>
        <v>58027.327440562047</v>
      </c>
      <c r="AN264" s="328">
        <f t="shared" ca="1" si="132"/>
        <v>63830.060184618254</v>
      </c>
      <c r="AO264" s="328">
        <f t="shared" ca="1" si="132"/>
        <v>69632.792928674462</v>
      </c>
      <c r="AP264" s="328">
        <f t="shared" ca="1" si="132"/>
        <v>75435.52567273067</v>
      </c>
      <c r="AQ264" s="328">
        <f t="shared" ca="1" si="132"/>
        <v>82205.38054079625</v>
      </c>
      <c r="AR264" s="328">
        <f t="shared" ca="1" si="132"/>
        <v>88975.235408861816</v>
      </c>
      <c r="AS264" s="328">
        <f t="shared" ca="1" si="132"/>
        <v>93810.846028908651</v>
      </c>
      <c r="AT264" s="328">
        <f t="shared" ca="1" si="132"/>
        <v>98646.4566489555</v>
      </c>
      <c r="AU264" s="328">
        <f t="shared" ca="1" si="132"/>
        <v>103482.06726900233</v>
      </c>
      <c r="AV264" s="328">
        <f t="shared" ca="1" si="132"/>
        <v>98646.4566489555</v>
      </c>
      <c r="AW264" s="328">
        <f t="shared" ca="1" si="132"/>
        <v>92843.723904899278</v>
      </c>
      <c r="AX264" s="328">
        <f t="shared" ca="1" si="132"/>
        <v>87040.991160843085</v>
      </c>
      <c r="AY264" s="328">
        <f t="shared" ca="1" si="132"/>
        <v>81238.258416786877</v>
      </c>
      <c r="AZ264" s="328">
        <f t="shared" ca="1" si="132"/>
        <v>75435.52567273067</v>
      </c>
      <c r="BA264" s="328">
        <f t="shared" ca="1" si="132"/>
        <v>69632.792928674462</v>
      </c>
      <c r="BB264" s="328">
        <f t="shared" ca="1" si="132"/>
        <v>63830.060184618254</v>
      </c>
      <c r="BC264" s="328">
        <f t="shared" ca="1" si="132"/>
        <v>58027.327440562054</v>
      </c>
      <c r="BD264" s="328">
        <f t="shared" ca="1" si="132"/>
        <v>52224.594696505839</v>
      </c>
      <c r="BE264" s="328">
        <f t="shared" ca="1" si="132"/>
        <v>46421.861952449646</v>
      </c>
      <c r="BF264" s="328">
        <f t="shared" ca="1" si="132"/>
        <v>40619.129208393431</v>
      </c>
      <c r="BG264" s="328">
        <f t="shared" ca="1" si="132"/>
        <v>34816.396464337231</v>
      </c>
      <c r="BH264" s="328">
        <f t="shared" ca="1" si="132"/>
        <v>29013.663720281027</v>
      </c>
      <c r="BI264" s="328">
        <f t="shared" ca="1" si="132"/>
        <v>24178.053100234185</v>
      </c>
      <c r="BJ264" s="328">
        <f t="shared" ca="1" si="132"/>
        <v>19342.44248018735</v>
      </c>
      <c r="BK264" s="328">
        <f t="shared" ca="1" si="132"/>
        <v>14506.831860140514</v>
      </c>
      <c r="BL264" s="328">
        <f t="shared" ca="1" si="132"/>
        <v>9671.2212400936751</v>
      </c>
      <c r="BM264" s="328">
        <f t="shared" ca="1" si="132"/>
        <v>4835.6106200468375</v>
      </c>
      <c r="BN264" s="328">
        <f t="shared" ca="1" si="132"/>
        <v>0</v>
      </c>
      <c r="BO264" s="328">
        <f t="shared" ca="1" si="132"/>
        <v>0</v>
      </c>
      <c r="BP264" s="328">
        <f t="shared" ca="1" si="132"/>
        <v>0</v>
      </c>
      <c r="BQ264" s="328">
        <f t="shared" ca="1" si="132"/>
        <v>0</v>
      </c>
      <c r="BR264" s="328">
        <f t="shared" ca="1" si="132"/>
        <v>0</v>
      </c>
      <c r="BS264" s="328">
        <f t="shared" ca="1" si="132"/>
        <v>0</v>
      </c>
      <c r="BT264" s="328">
        <f t="shared" ca="1" si="132"/>
        <v>0</v>
      </c>
      <c r="BU264" s="328">
        <f t="shared" ca="1" si="132"/>
        <v>0</v>
      </c>
      <c r="BV264" s="328">
        <f t="shared" ca="1" si="132"/>
        <v>0</v>
      </c>
      <c r="BW264" s="328">
        <f t="shared" ca="1" si="132"/>
        <v>0</v>
      </c>
      <c r="BX264" s="328">
        <f t="shared" ca="1" si="132"/>
        <v>0</v>
      </c>
      <c r="BY264" s="328">
        <f t="shared" ca="1" si="132"/>
        <v>0</v>
      </c>
      <c r="BZ264" s="328">
        <f t="shared" ca="1" si="132"/>
        <v>0</v>
      </c>
      <c r="CA264" s="328">
        <f t="shared" ca="1" si="132"/>
        <v>0</v>
      </c>
      <c r="CB264" s="328">
        <f t="shared" ca="1" si="132"/>
        <v>0</v>
      </c>
      <c r="CC264" s="328">
        <f t="shared" ca="1" si="132"/>
        <v>0</v>
      </c>
      <c r="CD264" s="328">
        <f t="shared" ca="1" si="132"/>
        <v>0</v>
      </c>
      <c r="CE264" s="328">
        <f t="shared" ca="1" si="132"/>
        <v>0</v>
      </c>
      <c r="CF264" s="328">
        <f t="shared" ca="1" si="132"/>
        <v>0</v>
      </c>
      <c r="CG264" s="328">
        <f t="shared" ca="1" si="132"/>
        <v>0</v>
      </c>
      <c r="CH264" s="328">
        <f t="shared" ca="1" si="132"/>
        <v>0</v>
      </c>
      <c r="CI264" s="328">
        <f t="shared" ca="1" si="132"/>
        <v>0</v>
      </c>
      <c r="CJ264" s="328">
        <f t="shared" ca="1" si="132"/>
        <v>0</v>
      </c>
      <c r="CK264" s="328">
        <f t="shared" ca="1" si="132"/>
        <v>0</v>
      </c>
      <c r="CL264" s="328">
        <f t="shared" ca="1" si="132"/>
        <v>0</v>
      </c>
      <c r="CM264" s="328">
        <f t="shared" ca="1" si="132"/>
        <v>0</v>
      </c>
      <c r="CN264" s="328">
        <f t="shared" ca="1" si="132"/>
        <v>0</v>
      </c>
      <c r="CO264" s="328">
        <f t="shared" ref="CO264:DP264" ca="1" si="133">+CO188</f>
        <v>0</v>
      </c>
      <c r="CP264" s="328">
        <f t="shared" ca="1" si="133"/>
        <v>0</v>
      </c>
      <c r="CQ264" s="328">
        <f t="shared" ca="1" si="133"/>
        <v>0</v>
      </c>
      <c r="CR264" s="328">
        <f t="shared" ca="1" si="133"/>
        <v>0</v>
      </c>
      <c r="CS264" s="328">
        <f t="shared" ca="1" si="133"/>
        <v>0</v>
      </c>
      <c r="CT264" s="328">
        <f t="shared" ca="1" si="133"/>
        <v>0</v>
      </c>
      <c r="CU264" s="328">
        <f t="shared" ca="1" si="133"/>
        <v>0</v>
      </c>
      <c r="CV264" s="328">
        <f t="shared" ca="1" si="133"/>
        <v>0</v>
      </c>
      <c r="CW264" s="328">
        <f t="shared" ca="1" si="133"/>
        <v>0</v>
      </c>
      <c r="CX264" s="328">
        <f t="shared" ca="1" si="133"/>
        <v>0</v>
      </c>
      <c r="CY264" s="328">
        <f t="shared" ca="1" si="133"/>
        <v>0</v>
      </c>
      <c r="CZ264" s="328">
        <f t="shared" ca="1" si="133"/>
        <v>0</v>
      </c>
      <c r="DA264" s="328">
        <f t="shared" ca="1" si="133"/>
        <v>0</v>
      </c>
      <c r="DB264" s="328">
        <f t="shared" ca="1" si="133"/>
        <v>0</v>
      </c>
      <c r="DC264" s="328">
        <f t="shared" ca="1" si="133"/>
        <v>0</v>
      </c>
      <c r="DD264" s="328">
        <f t="shared" ca="1" si="133"/>
        <v>0</v>
      </c>
      <c r="DE264" s="328">
        <f t="shared" ca="1" si="133"/>
        <v>0</v>
      </c>
      <c r="DF264" s="328">
        <f t="shared" ca="1" si="133"/>
        <v>0</v>
      </c>
      <c r="DG264" s="328">
        <f t="shared" ca="1" si="133"/>
        <v>0</v>
      </c>
      <c r="DH264" s="328">
        <f t="shared" ca="1" si="133"/>
        <v>0</v>
      </c>
      <c r="DI264" s="328">
        <f t="shared" ca="1" si="133"/>
        <v>0</v>
      </c>
      <c r="DJ264" s="328">
        <f t="shared" ca="1" si="133"/>
        <v>0</v>
      </c>
      <c r="DK264" s="328">
        <f t="shared" ca="1" si="133"/>
        <v>0</v>
      </c>
      <c r="DL264" s="328">
        <f t="shared" ca="1" si="133"/>
        <v>0</v>
      </c>
      <c r="DM264" s="328">
        <f t="shared" ca="1" si="133"/>
        <v>0</v>
      </c>
      <c r="DN264" s="328">
        <f t="shared" ca="1" si="133"/>
        <v>0</v>
      </c>
      <c r="DO264" s="328">
        <f t="shared" ca="1" si="133"/>
        <v>0</v>
      </c>
      <c r="DP264" s="328">
        <f t="shared" ca="1" si="133"/>
        <v>0</v>
      </c>
    </row>
    <row r="265" spans="1:124" s="307" customFormat="1" ht="14.25">
      <c r="A265" s="305"/>
      <c r="B265" s="322"/>
      <c r="C265" s="323"/>
      <c r="E265" s="306"/>
      <c r="F265" s="306"/>
      <c r="G265" s="306"/>
      <c r="H265" s="306"/>
      <c r="I265" s="306"/>
      <c r="J265" s="306"/>
      <c r="K265" s="306"/>
      <c r="L265" s="306"/>
      <c r="M265" s="306"/>
      <c r="N265" s="306"/>
      <c r="O265" s="306"/>
      <c r="P265" s="306"/>
      <c r="Q265" s="306"/>
      <c r="R265" s="306"/>
      <c r="S265" s="306"/>
      <c r="T265" s="306"/>
      <c r="U265" s="306"/>
      <c r="V265" s="306"/>
      <c r="W265" s="306"/>
      <c r="X265" s="306"/>
      <c r="Y265" s="306"/>
      <c r="Z265" s="306"/>
      <c r="AA265" s="306"/>
      <c r="AB265" s="306"/>
      <c r="AC265" s="396"/>
      <c r="AD265" s="306"/>
      <c r="AE265" s="306"/>
      <c r="AF265" s="306"/>
      <c r="AG265" s="306"/>
      <c r="AH265" s="306"/>
      <c r="AI265" s="306"/>
    </row>
    <row r="266" spans="1:124" s="307" customFormat="1" ht="15.75" thickBot="1">
      <c r="A266" s="305"/>
      <c r="B266" s="314" t="s">
        <v>227</v>
      </c>
      <c r="C266" s="315">
        <f>+'Inputs  Base0'!C244*(1+'Inputs  Base0'!E244)*'Inputs  Base0'!F244+'Inputs  Base0'!C245*(1+'Inputs  Base0'!E245)*'Inputs  Base0'!F245+'Inputs  Base0'!C246*(1+'Inputs  Base0'!E246)*'Inputs  Base0'!F246+'Inputs  Base0'!C249*(1+'Inputs  Base0'!E249)*'Inputs  Base0'!F249</f>
        <v>0</v>
      </c>
      <c r="D266" s="397"/>
      <c r="E266" s="397"/>
      <c r="F266" s="397"/>
      <c r="G266" s="397"/>
      <c r="H266" s="397"/>
      <c r="I266" s="397"/>
      <c r="J266" s="397"/>
      <c r="K266" s="397"/>
      <c r="L266" s="397"/>
      <c r="M266" s="397"/>
      <c r="N266" s="397"/>
      <c r="O266" s="397"/>
      <c r="P266" s="397"/>
      <c r="Q266" s="397"/>
      <c r="R266" s="397"/>
      <c r="S266" s="397"/>
      <c r="T266" s="397"/>
      <c r="U266" s="397"/>
      <c r="V266" s="397"/>
      <c r="W266" s="397"/>
      <c r="X266" s="397"/>
      <c r="Y266" s="397"/>
      <c r="Z266" s="397"/>
      <c r="AA266" s="397"/>
      <c r="AB266" s="397"/>
      <c r="AC266" s="398"/>
      <c r="AD266" s="398"/>
      <c r="AE266" s="398"/>
      <c r="AF266" s="398"/>
      <c r="AG266" s="398"/>
      <c r="AH266" s="398"/>
      <c r="AI266" s="398"/>
      <c r="AJ266" s="398"/>
      <c r="AK266" s="398"/>
      <c r="AL266" s="398"/>
      <c r="AM266" s="398"/>
      <c r="AN266" s="398"/>
      <c r="AO266" s="398"/>
      <c r="AP266" s="398"/>
      <c r="AQ266" s="398"/>
      <c r="AR266" s="398"/>
      <c r="AS266" s="398"/>
      <c r="AT266" s="398"/>
      <c r="AU266" s="398"/>
      <c r="AV266" s="398"/>
      <c r="AW266" s="398"/>
      <c r="AX266" s="398"/>
      <c r="AY266" s="398"/>
      <c r="AZ266" s="398"/>
      <c r="BA266" s="398"/>
      <c r="BB266" s="398"/>
      <c r="BC266" s="398"/>
      <c r="BD266" s="398"/>
      <c r="BE266" s="398"/>
      <c r="BF266" s="398"/>
      <c r="BG266" s="398"/>
      <c r="BH266" s="398"/>
      <c r="BI266" s="398"/>
      <c r="BJ266" s="398"/>
      <c r="BK266" s="398"/>
      <c r="BL266" s="398"/>
      <c r="BM266" s="398"/>
      <c r="BN266" s="398"/>
      <c r="BO266" s="398"/>
      <c r="BP266" s="398"/>
      <c r="BQ266" s="398"/>
      <c r="BR266" s="398"/>
      <c r="BS266" s="398"/>
      <c r="BT266" s="398"/>
      <c r="BU266" s="398"/>
      <c r="BV266" s="398"/>
      <c r="BW266" s="398"/>
      <c r="BX266" s="398"/>
      <c r="BY266" s="398"/>
      <c r="BZ266" s="398"/>
      <c r="CA266" s="398"/>
      <c r="CB266" s="398"/>
      <c r="CC266" s="398"/>
      <c r="CD266" s="398"/>
      <c r="CE266" s="398"/>
      <c r="CF266" s="398"/>
      <c r="CG266" s="398"/>
      <c r="CH266" s="398"/>
      <c r="CI266" s="398"/>
      <c r="CJ266" s="398"/>
      <c r="CK266" s="398"/>
      <c r="CL266" s="398"/>
      <c r="CM266" s="398"/>
      <c r="CN266" s="398"/>
      <c r="CO266" s="398"/>
      <c r="CP266" s="398"/>
      <c r="CQ266" s="398"/>
      <c r="CR266" s="398"/>
      <c r="CS266" s="398"/>
      <c r="CT266" s="398"/>
      <c r="CU266" s="398"/>
      <c r="CV266" s="398"/>
      <c r="CW266" s="398"/>
      <c r="CX266" s="398"/>
      <c r="CY266" s="398"/>
      <c r="CZ266" s="398"/>
      <c r="DA266" s="398"/>
      <c r="DB266" s="398"/>
      <c r="DC266" s="398"/>
      <c r="DD266" s="398"/>
      <c r="DE266" s="398"/>
      <c r="DF266" s="398"/>
      <c r="DG266" s="398"/>
      <c r="DH266" s="398"/>
      <c r="DI266" s="398"/>
      <c r="DJ266" s="398"/>
      <c r="DK266" s="398"/>
      <c r="DL266" s="398"/>
      <c r="DM266" s="398"/>
      <c r="DN266" s="398"/>
      <c r="DO266" s="398"/>
      <c r="DP266" s="398"/>
    </row>
    <row r="267" spans="1:124" s="307" customFormat="1" ht="15" thickBot="1">
      <c r="A267" s="305"/>
      <c r="B267" s="322"/>
      <c r="C267" s="323"/>
      <c r="E267" s="306"/>
      <c r="F267" s="306"/>
      <c r="G267" s="306"/>
      <c r="H267" s="306"/>
      <c r="I267" s="306"/>
      <c r="J267" s="306"/>
      <c r="K267" s="306"/>
      <c r="L267" s="306"/>
      <c r="M267" s="306"/>
      <c r="N267" s="306"/>
      <c r="O267" s="306"/>
      <c r="P267" s="306"/>
      <c r="Q267" s="306"/>
      <c r="R267" s="306"/>
      <c r="S267" s="306"/>
      <c r="T267" s="306"/>
      <c r="U267" s="306"/>
      <c r="V267" s="306"/>
      <c r="W267" s="306"/>
      <c r="X267" s="306"/>
      <c r="Y267" s="306"/>
      <c r="Z267" s="306"/>
      <c r="AA267" s="306"/>
      <c r="AB267" s="306"/>
      <c r="AC267" s="306"/>
      <c r="AD267" s="306"/>
      <c r="AE267" s="306"/>
      <c r="AF267" s="306"/>
      <c r="AG267" s="306"/>
      <c r="AH267" s="306"/>
      <c r="AI267" s="306"/>
    </row>
    <row r="268" spans="1:124" ht="21" customHeight="1" thickBot="1">
      <c r="A268" s="327">
        <f ca="1">+C268/$C$228</f>
        <v>-9.9657043655263705E-2</v>
      </c>
      <c r="B268" s="313" t="s">
        <v>229</v>
      </c>
      <c r="C268" s="311">
        <f ca="1">+$C$228-$C$252+$C$266</f>
        <v>-85573514.714079142</v>
      </c>
      <c r="D268" s="330"/>
      <c r="E268" s="330"/>
      <c r="F268" s="330"/>
      <c r="G268" s="330"/>
      <c r="H268" s="330"/>
      <c r="I268" s="330"/>
      <c r="J268" s="330"/>
      <c r="K268" s="330"/>
      <c r="L268" s="330"/>
      <c r="M268" s="330"/>
      <c r="N268" s="330"/>
      <c r="O268" s="330"/>
      <c r="P268" s="330"/>
      <c r="Q268" s="330"/>
      <c r="R268" s="330"/>
      <c r="S268" s="330"/>
      <c r="T268" s="330"/>
      <c r="U268" s="330"/>
      <c r="V268" s="330"/>
      <c r="W268" s="330"/>
      <c r="X268" s="330"/>
      <c r="Y268" s="330"/>
      <c r="Z268" s="330"/>
      <c r="AA268" s="330"/>
      <c r="AB268" s="330"/>
      <c r="AC268" s="39"/>
      <c r="AD268" s="125"/>
      <c r="AE268" s="125"/>
      <c r="AF268" s="125"/>
      <c r="AG268" s="125"/>
      <c r="AH268" s="125"/>
      <c r="AI268" s="125"/>
      <c r="AJ268" s="125"/>
      <c r="AK268" s="125"/>
      <c r="AL268" s="125"/>
      <c r="AM268" s="125"/>
      <c r="AN268" s="125"/>
      <c r="AO268" s="125"/>
      <c r="AP268" s="125"/>
      <c r="AQ268" s="125"/>
      <c r="AR268" s="125"/>
      <c r="AS268" s="125"/>
      <c r="AT268" s="125"/>
      <c r="AU268" s="125"/>
      <c r="AV268" s="125"/>
      <c r="AW268" s="125"/>
      <c r="AX268" s="125"/>
      <c r="AY268" s="125"/>
      <c r="AZ268" s="125"/>
      <c r="BA268" s="125"/>
      <c r="BB268" s="125"/>
      <c r="BC268" s="125"/>
      <c r="BD268" s="125"/>
      <c r="BE268" s="125"/>
      <c r="BF268" s="125"/>
      <c r="BG268" s="125"/>
      <c r="BH268" s="125"/>
      <c r="BI268" s="125"/>
      <c r="BJ268" s="125"/>
      <c r="BK268" s="125"/>
      <c r="BL268" s="125"/>
      <c r="BM268" s="125"/>
      <c r="BN268" s="125"/>
      <c r="BO268" s="125"/>
      <c r="BP268" s="125"/>
      <c r="BQ268" s="125"/>
      <c r="BR268" s="125"/>
      <c r="BS268" s="125"/>
      <c r="BT268" s="125"/>
      <c r="BU268" s="125"/>
      <c r="BV268" s="125"/>
      <c r="BW268" s="125"/>
      <c r="BX268" s="125"/>
      <c r="BY268" s="125"/>
      <c r="BZ268" s="125"/>
      <c r="CA268" s="125"/>
      <c r="CB268" s="125"/>
      <c r="CC268" s="125"/>
      <c r="CD268" s="125"/>
      <c r="CE268" s="125"/>
      <c r="CF268" s="125"/>
      <c r="CG268" s="125"/>
      <c r="CH268" s="125"/>
      <c r="CI268" s="125"/>
      <c r="CJ268" s="125"/>
      <c r="CK268" s="125"/>
      <c r="CL268" s="125"/>
      <c r="CM268" s="125"/>
      <c r="CN268" s="125"/>
      <c r="CO268" s="125"/>
      <c r="CP268" s="125"/>
      <c r="CQ268" s="125"/>
      <c r="CR268" s="125"/>
      <c r="CS268" s="125"/>
      <c r="CT268" s="125"/>
      <c r="CU268" s="125"/>
      <c r="CV268" s="125"/>
      <c r="CW268" s="125"/>
      <c r="CX268" s="125"/>
      <c r="CY268" s="125"/>
      <c r="CZ268" s="125"/>
      <c r="DA268" s="125"/>
      <c r="DB268" s="125"/>
      <c r="DC268" s="125"/>
      <c r="DD268" s="125"/>
      <c r="DE268" s="125"/>
      <c r="DF268" s="125"/>
      <c r="DG268" s="125"/>
      <c r="DH268" s="125"/>
      <c r="DI268" s="125"/>
      <c r="DJ268" s="125"/>
      <c r="DK268" s="125"/>
      <c r="DL268" s="125"/>
      <c r="DM268" s="125"/>
      <c r="DN268" s="125"/>
      <c r="DO268" s="125"/>
      <c r="DP268" s="125"/>
    </row>
    <row r="269" spans="1:124" ht="21" customHeight="1" thickBot="1">
      <c r="A269" s="327">
        <f ca="1">+C269/$C$228</f>
        <v>0.33269019740224881</v>
      </c>
      <c r="B269" s="313" t="s">
        <v>230</v>
      </c>
      <c r="C269" s="311">
        <f ca="1">+$C$228+$C$240-$C$252+$C$266</f>
        <v>285674433.62170744</v>
      </c>
      <c r="D269" s="330"/>
      <c r="E269" s="330"/>
      <c r="F269" s="330"/>
      <c r="G269" s="330"/>
      <c r="H269" s="330"/>
      <c r="I269" s="330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  <c r="AA269" s="16"/>
      <c r="AB269" s="16"/>
      <c r="AD269" s="125"/>
      <c r="AE269" s="125"/>
      <c r="AF269" s="125"/>
      <c r="AG269" s="125"/>
      <c r="AH269" s="125"/>
      <c r="AI269" s="125"/>
      <c r="AJ269" s="125"/>
      <c r="AK269" s="125"/>
      <c r="AL269" s="125"/>
      <c r="AM269" s="125"/>
      <c r="AN269" s="125"/>
      <c r="AO269" s="125"/>
      <c r="AP269" s="125"/>
      <c r="AQ269" s="125"/>
      <c r="AR269" s="125"/>
      <c r="AS269" s="125"/>
      <c r="AT269" s="125"/>
      <c r="AU269" s="125"/>
      <c r="AV269" s="125"/>
      <c r="AW269" s="125"/>
      <c r="AX269" s="125"/>
      <c r="AY269" s="125"/>
      <c r="AZ269" s="125"/>
      <c r="BA269" s="125"/>
      <c r="BB269" s="125"/>
      <c r="BC269" s="125"/>
      <c r="BD269" s="125"/>
      <c r="BE269" s="125"/>
      <c r="BF269" s="125"/>
      <c r="BG269" s="125"/>
      <c r="BH269" s="125"/>
      <c r="BI269" s="125"/>
      <c r="BJ269" s="125"/>
      <c r="BK269" s="125"/>
      <c r="BL269" s="125"/>
      <c r="BM269" s="125"/>
      <c r="BN269" s="125"/>
      <c r="BO269" s="125"/>
      <c r="BP269" s="125"/>
      <c r="BQ269" s="125"/>
      <c r="BR269" s="125"/>
      <c r="BS269" s="125"/>
      <c r="BT269" s="125"/>
      <c r="BU269" s="125"/>
      <c r="BV269" s="125"/>
      <c r="BW269" s="125"/>
      <c r="BX269" s="125"/>
      <c r="BY269" s="125"/>
      <c r="BZ269" s="125"/>
      <c r="CA269" s="125"/>
      <c r="CB269" s="125"/>
      <c r="CC269" s="125"/>
      <c r="CD269" s="125"/>
      <c r="CE269" s="125"/>
      <c r="CF269" s="125"/>
      <c r="CG269" s="125"/>
      <c r="CH269" s="125"/>
      <c r="CI269" s="125"/>
      <c r="CJ269" s="125"/>
      <c r="CK269" s="125"/>
      <c r="CL269" s="125"/>
      <c r="CM269" s="125"/>
      <c r="CN269" s="125"/>
      <c r="CO269" s="125"/>
      <c r="CP269" s="125"/>
      <c r="CQ269" s="125"/>
      <c r="CR269" s="125"/>
      <c r="CS269" s="125"/>
      <c r="CT269" s="125"/>
      <c r="CU269" s="125"/>
      <c r="CV269" s="125"/>
      <c r="CW269" s="125"/>
      <c r="CX269" s="125"/>
      <c r="CY269" s="125"/>
      <c r="CZ269" s="125"/>
      <c r="DA269" s="125"/>
      <c r="DB269" s="125"/>
      <c r="DC269" s="125"/>
      <c r="DD269" s="125"/>
      <c r="DE269" s="125"/>
      <c r="DF269" s="125"/>
      <c r="DG269" s="125"/>
      <c r="DH269" s="125"/>
      <c r="DI269" s="125"/>
      <c r="DJ269" s="125"/>
      <c r="DK269" s="125"/>
      <c r="DL269" s="125"/>
      <c r="DM269" s="125"/>
      <c r="DN269" s="125"/>
      <c r="DO269" s="125"/>
      <c r="DP269" s="125"/>
    </row>
    <row r="270" spans="1:124" ht="14.25">
      <c r="B270" s="67"/>
      <c r="C270" s="312"/>
      <c r="D270" s="330"/>
      <c r="E270" s="330"/>
      <c r="F270" s="330"/>
      <c r="G270" s="330"/>
      <c r="H270" s="330"/>
      <c r="I270" s="330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  <c r="AA270" s="16"/>
      <c r="AB270" s="16"/>
      <c r="AC270" s="125"/>
      <c r="AD270" s="125"/>
      <c r="AE270" s="125"/>
      <c r="AF270" s="125"/>
      <c r="AG270" s="125"/>
      <c r="AH270" s="125"/>
      <c r="AI270" s="125"/>
      <c r="AJ270" s="125"/>
      <c r="AK270" s="125"/>
      <c r="AL270" s="125"/>
      <c r="AM270" s="125"/>
      <c r="AN270" s="125"/>
      <c r="AO270" s="125"/>
      <c r="AP270" s="125"/>
      <c r="AQ270" s="125"/>
      <c r="AR270" s="125"/>
      <c r="AS270" s="125"/>
      <c r="AT270" s="125"/>
      <c r="AU270" s="125"/>
      <c r="AV270" s="125"/>
      <c r="AW270" s="125"/>
      <c r="AX270" s="125"/>
      <c r="AY270" s="125"/>
      <c r="AZ270" s="125"/>
      <c r="BA270" s="125"/>
      <c r="BB270" s="125"/>
      <c r="BC270" s="125"/>
      <c r="BD270" s="125"/>
      <c r="BE270" s="125"/>
      <c r="BF270" s="125"/>
      <c r="BG270" s="125"/>
      <c r="BH270" s="125"/>
      <c r="BI270" s="125"/>
      <c r="BJ270" s="125"/>
      <c r="BK270" s="125"/>
      <c r="BL270" s="125"/>
      <c r="BM270" s="125"/>
      <c r="BN270" s="125"/>
      <c r="BO270" s="125"/>
      <c r="BP270" s="125"/>
      <c r="BQ270" s="125"/>
      <c r="BR270" s="125"/>
      <c r="BS270" s="125"/>
      <c r="BT270" s="125"/>
      <c r="BU270" s="125"/>
      <c r="BV270" s="125"/>
      <c r="BW270" s="125"/>
      <c r="BX270" s="125"/>
      <c r="BY270" s="125"/>
      <c r="BZ270" s="125"/>
      <c r="CA270" s="125"/>
      <c r="CB270" s="125"/>
      <c r="CC270" s="125"/>
      <c r="CD270" s="125"/>
      <c r="CE270" s="125"/>
      <c r="CF270" s="125"/>
      <c r="CG270" s="125"/>
      <c r="CH270" s="125"/>
      <c r="CI270" s="125"/>
      <c r="CJ270" s="125"/>
      <c r="CK270" s="125"/>
      <c r="CL270" s="125"/>
      <c r="CM270" s="125"/>
      <c r="CN270" s="125"/>
      <c r="CO270" s="125"/>
      <c r="CP270" s="125"/>
      <c r="CQ270" s="125"/>
      <c r="CR270" s="125"/>
      <c r="CS270" s="125"/>
      <c r="CT270" s="125"/>
      <c r="CU270" s="125"/>
      <c r="CV270" s="125"/>
      <c r="CW270" s="125"/>
      <c r="CX270" s="125"/>
      <c r="CY270" s="125"/>
      <c r="CZ270" s="125"/>
      <c r="DA270" s="125"/>
      <c r="DB270" s="125"/>
      <c r="DC270" s="125"/>
      <c r="DD270" s="125"/>
      <c r="DE270" s="125"/>
      <c r="DF270" s="125"/>
      <c r="DG270" s="125"/>
      <c r="DH270" s="125"/>
      <c r="DI270" s="125"/>
      <c r="DJ270" s="125"/>
      <c r="DK270" s="125"/>
      <c r="DL270" s="125"/>
      <c r="DM270" s="125"/>
      <c r="DN270" s="125"/>
      <c r="DO270" s="125"/>
      <c r="DP270" s="125"/>
    </row>
    <row r="271" spans="1:124" ht="14.25">
      <c r="B271" s="484" t="s">
        <v>433</v>
      </c>
      <c r="C271" s="309">
        <f ca="1">C$202</f>
        <v>-9940376.7423169799</v>
      </c>
      <c r="D271" s="330"/>
      <c r="E271" s="330"/>
      <c r="F271" s="330"/>
      <c r="G271" s="330"/>
      <c r="H271" s="330"/>
      <c r="I271" s="330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  <c r="AA271" s="16"/>
      <c r="AB271" s="16"/>
      <c r="AC271" s="328">
        <f ca="1">AC$202</f>
        <v>-42179.188576603403</v>
      </c>
      <c r="AD271" s="328">
        <f ca="1">AD$202</f>
        <v>-82359.839683336293</v>
      </c>
      <c r="AE271" s="328">
        <f t="shared" ref="AE271:CP271" ca="1" si="134">AE$202</f>
        <v>-120427.78368917815</v>
      </c>
      <c r="AF271" s="328">
        <f t="shared" ca="1" si="134"/>
        <v>-156319.29439194393</v>
      </c>
      <c r="AG271" s="328">
        <f t="shared" ca="1" si="134"/>
        <v>-185453.06252178224</v>
      </c>
      <c r="AH271" s="328">
        <f t="shared" ca="1" si="134"/>
        <v>-212049.50120307165</v>
      </c>
      <c r="AI271" s="328">
        <f t="shared" ca="1" si="134"/>
        <v>-250766.01914915172</v>
      </c>
      <c r="AJ271" s="328">
        <f t="shared" ca="1" si="134"/>
        <v>-287150.57422171347</v>
      </c>
      <c r="AK271" s="328">
        <f t="shared" ca="1" si="134"/>
        <v>-321129.66808575089</v>
      </c>
      <c r="AL271" s="328">
        <f t="shared" ca="1" si="134"/>
        <v>-352616.28970272694</v>
      </c>
      <c r="AM271" s="328">
        <f t="shared" ca="1" si="134"/>
        <v>-381532.40670724813</v>
      </c>
      <c r="AN271" s="328">
        <f t="shared" ca="1" si="134"/>
        <v>-407777.37385245954</v>
      </c>
      <c r="AO271" s="328">
        <f t="shared" ca="1" si="134"/>
        <v>-459398.65381181944</v>
      </c>
      <c r="AP271" s="328">
        <f t="shared" ca="1" si="134"/>
        <v>-508612.97768486373</v>
      </c>
      <c r="AQ271" s="328">
        <f t="shared" ca="1" si="134"/>
        <v>-555321.3953569564</v>
      </c>
      <c r="AR271" s="328">
        <f t="shared" ca="1" si="134"/>
        <v>-617393.7779254067</v>
      </c>
      <c r="AS271" s="328">
        <f t="shared" ca="1" si="134"/>
        <v>-658714.80157996435</v>
      </c>
      <c r="AT271" s="328">
        <f t="shared" ca="1" si="134"/>
        <v>-697130.51160215982</v>
      </c>
      <c r="AU271" s="328">
        <f t="shared" ca="1" si="134"/>
        <v>-764700.26705062285</v>
      </c>
      <c r="AV271" s="328">
        <f t="shared" ca="1" si="134"/>
        <v>-828306.29803360102</v>
      </c>
      <c r="AW271" s="328">
        <f t="shared" ca="1" si="134"/>
        <v>-886505.09958093707</v>
      </c>
      <c r="AX271" s="328">
        <f t="shared" ca="1" si="134"/>
        <v>-940131.42386159813</v>
      </c>
      <c r="AY271" s="328">
        <f t="shared" ca="1" si="134"/>
        <v>-988883.52384485723</v>
      </c>
      <c r="AZ271" s="328">
        <f t="shared" ca="1" si="134"/>
        <v>-1032416.5457813122</v>
      </c>
      <c r="BA271" s="328">
        <f t="shared" ca="1" si="134"/>
        <v>-1036793.437438762</v>
      </c>
      <c r="BB271" s="328">
        <f t="shared" ca="1" si="134"/>
        <v>-1035089.1166759024</v>
      </c>
      <c r="BC271" s="328">
        <f t="shared" ca="1" si="134"/>
        <v>-1026754.9525277757</v>
      </c>
      <c r="BD271" s="328">
        <f t="shared" ca="1" si="134"/>
        <v>-1011132.587836432</v>
      </c>
      <c r="BE271" s="328">
        <f t="shared" ca="1" si="134"/>
        <v>-987417.36385326693</v>
      </c>
      <c r="BF271" s="328">
        <f t="shared" ca="1" si="134"/>
        <v>-954603.45714252396</v>
      </c>
      <c r="BG271" s="328">
        <f t="shared" ca="1" si="134"/>
        <v>-859260.69676805777</v>
      </c>
      <c r="BH271" s="328">
        <f t="shared" ca="1" si="134"/>
        <v>-753813.43023025757</v>
      </c>
      <c r="BI271" s="328">
        <f t="shared" ca="1" si="134"/>
        <v>-636257.72262523987</v>
      </c>
      <c r="BJ271" s="328">
        <f t="shared" ca="1" si="134"/>
        <v>-503576.10364573624</v>
      </c>
      <c r="BK271" s="328">
        <f t="shared" ca="1" si="134"/>
        <v>-350739.45611296594</v>
      </c>
      <c r="BL271" s="328">
        <f t="shared" ca="1" si="134"/>
        <v>-167689.54566936745</v>
      </c>
      <c r="BM271" s="328">
        <f t="shared" ca="1" si="134"/>
        <v>135846.88963595984</v>
      </c>
      <c r="BN271" s="328">
        <f t="shared" ca="1" si="134"/>
        <v>165822.79255054772</v>
      </c>
      <c r="BO271" s="328">
        <f t="shared" ca="1" si="134"/>
        <v>167091.1613001175</v>
      </c>
      <c r="BP271" s="328">
        <f t="shared" ca="1" si="134"/>
        <v>168359.53004968728</v>
      </c>
      <c r="BQ271" s="328">
        <f t="shared" ca="1" si="134"/>
        <v>169627.89879925706</v>
      </c>
      <c r="BR271" s="328">
        <f t="shared" ca="1" si="134"/>
        <v>170896.26754882684</v>
      </c>
      <c r="BS271" s="328">
        <f t="shared" ca="1" si="134"/>
        <v>172164.63629839662</v>
      </c>
      <c r="BT271" s="328">
        <f t="shared" ca="1" si="134"/>
        <v>173433.00504796641</v>
      </c>
      <c r="BU271" s="328">
        <f t="shared" ca="1" si="134"/>
        <v>174701.37379753619</v>
      </c>
      <c r="BV271" s="328">
        <f t="shared" ca="1" si="134"/>
        <v>175969.74254710594</v>
      </c>
      <c r="BW271" s="328">
        <f t="shared" ca="1" si="134"/>
        <v>177238.11129667572</v>
      </c>
      <c r="BX271" s="328">
        <f t="shared" ca="1" si="134"/>
        <v>178506.4800462455</v>
      </c>
      <c r="BY271" s="328">
        <f t="shared" ca="1" si="134"/>
        <v>179774.84879581528</v>
      </c>
      <c r="BZ271" s="328">
        <f t="shared" ca="1" si="134"/>
        <v>181043.21754538507</v>
      </c>
      <c r="CA271" s="328">
        <f t="shared" ca="1" si="134"/>
        <v>182311.58629495485</v>
      </c>
      <c r="CB271" s="328">
        <f t="shared" ca="1" si="134"/>
        <v>183528.4798321944</v>
      </c>
      <c r="CC271" s="328">
        <f t="shared" ca="1" si="134"/>
        <v>184796.84858176418</v>
      </c>
      <c r="CD271" s="328">
        <f t="shared" ca="1" si="134"/>
        <v>186065.21733133396</v>
      </c>
      <c r="CE271" s="328">
        <f t="shared" ca="1" si="134"/>
        <v>187333.58608090374</v>
      </c>
      <c r="CF271" s="328">
        <f t="shared" ca="1" si="134"/>
        <v>188601.95483047352</v>
      </c>
      <c r="CG271" s="328">
        <f t="shared" ca="1" si="134"/>
        <v>189870.32358004327</v>
      </c>
      <c r="CH271" s="328">
        <f t="shared" ca="1" si="134"/>
        <v>191138.69232961306</v>
      </c>
      <c r="CI271" s="328">
        <f t="shared" ca="1" si="134"/>
        <v>192407.06107918284</v>
      </c>
      <c r="CJ271" s="328">
        <f t="shared" ca="1" si="134"/>
        <v>193675.42982875262</v>
      </c>
      <c r="CK271" s="328">
        <f t="shared" ca="1" si="134"/>
        <v>194943.7985783224</v>
      </c>
      <c r="CL271" s="328">
        <f t="shared" ca="1" si="134"/>
        <v>196212.16732789218</v>
      </c>
      <c r="CM271" s="328">
        <f t="shared" ca="1" si="134"/>
        <v>197480.53607746196</v>
      </c>
      <c r="CN271" s="328">
        <f t="shared" ca="1" si="134"/>
        <v>198421.661319212</v>
      </c>
      <c r="CO271" s="328">
        <f t="shared" ca="1" si="134"/>
        <v>199690.03006878178</v>
      </c>
      <c r="CP271" s="328">
        <f t="shared" ca="1" si="134"/>
        <v>200958.39881835156</v>
      </c>
      <c r="CQ271" s="328">
        <f t="shared" ref="CQ271:DP271" ca="1" si="135">CQ$202</f>
        <v>202226.76756792134</v>
      </c>
      <c r="CR271" s="328">
        <f t="shared" ca="1" si="135"/>
        <v>203495.13631749112</v>
      </c>
      <c r="CS271" s="328">
        <f t="shared" ca="1" si="135"/>
        <v>204763.50506706091</v>
      </c>
      <c r="CT271" s="328">
        <f t="shared" ca="1" si="135"/>
        <v>206031.87381663069</v>
      </c>
      <c r="CU271" s="328">
        <f t="shared" ca="1" si="135"/>
        <v>207300.24256620047</v>
      </c>
      <c r="CV271" s="328">
        <f t="shared" ca="1" si="135"/>
        <v>208568.61131577022</v>
      </c>
      <c r="CW271" s="328">
        <f t="shared" ca="1" si="135"/>
        <v>209836.98006534</v>
      </c>
      <c r="CX271" s="328">
        <f t="shared" ca="1" si="135"/>
        <v>211105.34881490978</v>
      </c>
      <c r="CY271" s="328">
        <f t="shared" ca="1" si="135"/>
        <v>212373.71756447956</v>
      </c>
      <c r="CZ271" s="328">
        <f t="shared" ca="1" si="135"/>
        <v>213285.14386464132</v>
      </c>
      <c r="DA271" s="328">
        <f t="shared" ca="1" si="135"/>
        <v>214553.5126142111</v>
      </c>
      <c r="DB271" s="328">
        <f t="shared" ca="1" si="135"/>
        <v>215821.88136378088</v>
      </c>
      <c r="DC271" s="328">
        <f t="shared" ca="1" si="135"/>
        <v>217090.25011335066</v>
      </c>
      <c r="DD271" s="328">
        <f t="shared" ca="1" si="135"/>
        <v>218358.61886292044</v>
      </c>
      <c r="DE271" s="328">
        <f t="shared" ca="1" si="135"/>
        <v>219626.98761249022</v>
      </c>
      <c r="DF271" s="328">
        <f t="shared" ca="1" si="135"/>
        <v>220895.35636206</v>
      </c>
      <c r="DG271" s="328">
        <f t="shared" ca="1" si="135"/>
        <v>222163.72511162981</v>
      </c>
      <c r="DH271" s="328">
        <f t="shared" ca="1" si="135"/>
        <v>223432.0938611996</v>
      </c>
      <c r="DI271" s="328">
        <f t="shared" ca="1" si="135"/>
        <v>224700.46261076935</v>
      </c>
      <c r="DJ271" s="328">
        <f t="shared" ca="1" si="135"/>
        <v>225968.83136033913</v>
      </c>
      <c r="DK271" s="328">
        <f t="shared" ca="1" si="135"/>
        <v>227237.20010990891</v>
      </c>
      <c r="DL271" s="328">
        <f t="shared" ca="1" si="135"/>
        <v>228119.14889015991</v>
      </c>
      <c r="DM271" s="328">
        <f t="shared" ca="1" si="135"/>
        <v>229387.51763972969</v>
      </c>
      <c r="DN271" s="328">
        <f t="shared" ca="1" si="135"/>
        <v>230655.88638929947</v>
      </c>
      <c r="DO271" s="328">
        <f t="shared" ca="1" si="135"/>
        <v>231924.25513886925</v>
      </c>
      <c r="DP271" s="328">
        <f t="shared" ca="1" si="135"/>
        <v>233192.62388843903</v>
      </c>
    </row>
    <row r="272" spans="1:124" ht="14.25">
      <c r="B272" s="316"/>
      <c r="C272" s="309"/>
      <c r="D272" s="330"/>
      <c r="E272" s="330"/>
      <c r="F272" s="330"/>
      <c r="G272" s="309"/>
      <c r="H272" s="330"/>
      <c r="I272" s="330"/>
      <c r="J272" s="330"/>
      <c r="K272" s="330"/>
      <c r="L272" s="330"/>
      <c r="M272" s="330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  <c r="AA272" s="16"/>
      <c r="AB272" s="16"/>
      <c r="AC272" s="328"/>
      <c r="AD272" s="328"/>
      <c r="AE272" s="328"/>
      <c r="AF272" s="328"/>
      <c r="AG272" s="328"/>
      <c r="AH272" s="328"/>
      <c r="AI272" s="328"/>
      <c r="AJ272" s="328"/>
      <c r="AK272" s="328"/>
      <c r="AL272" s="328"/>
      <c r="AM272" s="328"/>
      <c r="AN272" s="328"/>
      <c r="AO272" s="328"/>
      <c r="AP272" s="328"/>
      <c r="AQ272" s="328"/>
      <c r="AR272" s="328"/>
      <c r="AS272" s="328"/>
      <c r="AT272" s="328"/>
      <c r="AU272" s="328"/>
      <c r="AV272" s="328"/>
      <c r="AW272" s="328"/>
      <c r="AX272" s="328"/>
      <c r="AY272" s="328"/>
      <c r="AZ272" s="328"/>
      <c r="BA272" s="328"/>
      <c r="BB272" s="328"/>
      <c r="BC272" s="328"/>
      <c r="BD272" s="328"/>
      <c r="BE272" s="328"/>
      <c r="BF272" s="328"/>
      <c r="BG272" s="328"/>
      <c r="BH272" s="328"/>
      <c r="BI272" s="328"/>
      <c r="BJ272" s="328"/>
      <c r="BK272" s="328"/>
      <c r="BL272" s="328"/>
      <c r="BM272" s="328"/>
      <c r="BN272" s="328"/>
      <c r="BO272" s="328"/>
      <c r="BP272" s="328"/>
      <c r="BQ272" s="328"/>
      <c r="BR272" s="328"/>
      <c r="BS272" s="328"/>
      <c r="BT272" s="328"/>
      <c r="BU272" s="328"/>
      <c r="BV272" s="328"/>
      <c r="BW272" s="328"/>
      <c r="BX272" s="328"/>
      <c r="BY272" s="328"/>
      <c r="BZ272" s="328"/>
      <c r="CA272" s="328"/>
      <c r="CB272" s="328"/>
      <c r="CC272" s="328"/>
      <c r="CD272" s="328"/>
      <c r="CE272" s="328"/>
      <c r="CF272" s="328"/>
      <c r="CG272" s="328"/>
      <c r="CH272" s="328"/>
      <c r="CI272" s="328"/>
      <c r="CJ272" s="328"/>
      <c r="CK272" s="328"/>
      <c r="CL272" s="328"/>
      <c r="CM272" s="328"/>
      <c r="CN272" s="328"/>
      <c r="CO272" s="328"/>
      <c r="CP272" s="328"/>
      <c r="CQ272" s="328"/>
      <c r="CR272" s="328"/>
      <c r="CS272" s="328"/>
      <c r="CT272" s="328"/>
      <c r="CU272" s="328"/>
      <c r="CV272" s="328"/>
      <c r="CW272" s="328"/>
      <c r="CX272" s="328"/>
      <c r="CY272" s="328"/>
      <c r="CZ272" s="328"/>
      <c r="DA272" s="328"/>
      <c r="DB272" s="328"/>
      <c r="DC272" s="328"/>
      <c r="DD272" s="328"/>
      <c r="DE272" s="328"/>
      <c r="DF272" s="328"/>
      <c r="DG272" s="328"/>
      <c r="DH272" s="328"/>
      <c r="DI272" s="328"/>
      <c r="DJ272" s="328"/>
      <c r="DK272" s="328"/>
      <c r="DL272" s="328"/>
      <c r="DM272" s="328"/>
      <c r="DN272" s="328"/>
      <c r="DO272" s="328"/>
      <c r="DP272" s="328"/>
      <c r="DQ272" s="328"/>
      <c r="DR272" s="328"/>
      <c r="DS272" s="328"/>
      <c r="DT272" s="328"/>
    </row>
    <row r="273" spans="1:123" ht="14.25">
      <c r="A273" s="471"/>
      <c r="B273" s="316" t="s">
        <v>210</v>
      </c>
      <c r="C273" s="309">
        <f ca="1">+SUM(D273:DW273)</f>
        <v>3122130.8499833276</v>
      </c>
      <c r="D273" s="330"/>
      <c r="E273" s="330"/>
      <c r="F273" s="330"/>
      <c r="G273" s="330"/>
      <c r="H273" s="330"/>
      <c r="I273" s="330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  <c r="AA273" s="16"/>
      <c r="AB273" s="16"/>
      <c r="AC273" s="328"/>
      <c r="AD273" s="328"/>
      <c r="AE273" s="328"/>
      <c r="AF273" s="328"/>
      <c r="AG273" s="328"/>
      <c r="AH273" s="328"/>
      <c r="AI273" s="328"/>
      <c r="AJ273" s="328"/>
      <c r="AK273" s="328"/>
      <c r="AL273" s="328"/>
      <c r="AM273" s="328">
        <f ca="1">+IF(AM274&gt;0,AM274*'Inputs  Base0'!$C$309,0)</f>
        <v>2255569.7247709213</v>
      </c>
      <c r="AO273" s="16"/>
      <c r="AP273" s="328"/>
      <c r="AQ273" s="328"/>
      <c r="AR273" s="328"/>
      <c r="AS273" s="328"/>
      <c r="AT273" s="328"/>
      <c r="AU273" s="328"/>
      <c r="AV273" s="328"/>
      <c r="AW273" s="328"/>
      <c r="AX273" s="328"/>
      <c r="AY273" s="328">
        <f ca="1">+IF(AY274&gt;0,AY274*'Inputs  Base0'!$C$309,0)</f>
        <v>0</v>
      </c>
      <c r="BA273" s="16"/>
      <c r="BB273" s="328"/>
      <c r="BC273" s="328"/>
      <c r="BD273" s="328"/>
      <c r="BE273" s="328"/>
      <c r="BF273" s="328"/>
      <c r="BG273" s="328"/>
      <c r="BH273" s="328"/>
      <c r="BI273" s="328"/>
      <c r="BJ273" s="328"/>
      <c r="BK273" s="328">
        <f ca="1">+IF(BK274&gt;0,BK274*'Inputs  Base0'!$C$309,0)</f>
        <v>0</v>
      </c>
      <c r="BM273" s="16"/>
      <c r="BN273" s="328"/>
      <c r="BO273" s="328"/>
      <c r="BP273" s="328"/>
      <c r="BQ273" s="328"/>
      <c r="BR273" s="328"/>
      <c r="BS273" s="328"/>
      <c r="BT273" s="328"/>
      <c r="BU273" s="328"/>
      <c r="BV273" s="328"/>
      <c r="BW273" s="328">
        <f ca="1">+IF(BW274&gt;0,BW274*'Inputs  Base0'!$C$309,0)</f>
        <v>31167.228806965402</v>
      </c>
      <c r="BY273" s="16"/>
      <c r="BZ273" s="328"/>
      <c r="CA273" s="328"/>
      <c r="CB273" s="328"/>
      <c r="CC273" s="328"/>
      <c r="CD273" s="328"/>
      <c r="CE273" s="328"/>
      <c r="CF273" s="328"/>
      <c r="CG273" s="328"/>
      <c r="CH273" s="328"/>
      <c r="CI273" s="328">
        <f ca="1">+IF(CI274&gt;0,CI274*'Inputs  Base0'!$C$309,0)</f>
        <v>198139.50874794074</v>
      </c>
      <c r="CK273" s="16"/>
      <c r="CL273" s="328"/>
      <c r="CM273" s="328"/>
      <c r="CN273" s="328"/>
      <c r="CO273" s="328"/>
      <c r="CP273" s="328"/>
      <c r="CQ273" s="328"/>
      <c r="CR273" s="328"/>
      <c r="CS273" s="328"/>
      <c r="CT273" s="328"/>
      <c r="CU273" s="328">
        <f ca="1">+IF(CU274&gt;0,CU274*'Inputs  Base0'!$C$309,0)</f>
        <v>216121.63385055764</v>
      </c>
      <c r="CW273" s="16"/>
      <c r="CX273" s="328"/>
      <c r="CY273" s="328"/>
      <c r="CZ273" s="328"/>
      <c r="DA273" s="328"/>
      <c r="DB273" s="328"/>
      <c r="DC273" s="328"/>
      <c r="DD273" s="328"/>
      <c r="DE273" s="328"/>
      <c r="DF273" s="328"/>
      <c r="DG273" s="328">
        <f ca="1">+IF(DG274&gt;0,DG274*'Inputs  Base0'!$C$309,0)</f>
        <v>233969.69248170816</v>
      </c>
      <c r="DI273" s="16"/>
      <c r="DJ273" s="328"/>
      <c r="DK273" s="328"/>
      <c r="DL273" s="328"/>
      <c r="DM273" s="328"/>
      <c r="DN273" s="328"/>
      <c r="DO273" s="328"/>
      <c r="DP273" s="328"/>
      <c r="DQ273" s="328"/>
      <c r="DR273" s="328"/>
      <c r="DS273" s="328">
        <f ca="1">+IF(DS274&gt;0,DS274*'Inputs  Base0'!$C$309,0)</f>
        <v>187163.06132523378</v>
      </c>
    </row>
    <row r="274" spans="1:123" hidden="1" outlineLevel="1">
      <c r="A274" s="471"/>
      <c r="B274" s="324" t="s">
        <v>233</v>
      </c>
      <c r="C274" s="325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  <c r="AA274" s="16"/>
      <c r="AB274" s="16"/>
      <c r="AC274" s="326"/>
      <c r="AD274" s="326"/>
      <c r="AE274" s="326"/>
      <c r="AF274" s="326"/>
      <c r="AG274" s="326"/>
      <c r="AH274" s="326"/>
      <c r="AI274" s="326"/>
      <c r="AJ274" s="326"/>
      <c r="AK274" s="326"/>
      <c r="AL274" s="326"/>
      <c r="AM274" s="326">
        <f ca="1">(SUM(AB228:AM228)*'Inputs  Base0'!$C$322-SUM(AB252:AM252)*'Inputs  Base0'!$C$326+SUM(AB271:AM271))-SUM(AM275:AM278)-AM279</f>
        <v>22555697.247709211</v>
      </c>
      <c r="AO274" s="16"/>
      <c r="AP274" s="326"/>
      <c r="AQ274" s="326"/>
      <c r="AR274" s="326"/>
      <c r="AS274" s="326"/>
      <c r="AT274" s="326"/>
      <c r="AU274" s="326"/>
      <c r="AV274" s="326"/>
      <c r="AW274" s="326"/>
      <c r="AX274" s="326"/>
      <c r="AY274" s="326">
        <f ca="1">(SUM(AN228:AY228)*'Inputs  Base0'!$C$322-SUM(AN252:AY252)*'Inputs  Base0'!$C$326+SUM(AN271:AY271))-SUM(AY275:AY278)-AY279</f>
        <v>-32467197.689814709</v>
      </c>
      <c r="BA274" s="16"/>
      <c r="BB274" s="326"/>
      <c r="BC274" s="326"/>
      <c r="BD274" s="326"/>
      <c r="BE274" s="326"/>
      <c r="BF274" s="326"/>
      <c r="BG274" s="326"/>
      <c r="BH274" s="326"/>
      <c r="BI274" s="326"/>
      <c r="BJ274" s="326"/>
      <c r="BK274" s="326">
        <f ca="1">(SUM(AZ228:BK228)*'Inputs  Base0'!$C$322-SUM(AZ252:BK252)*'Inputs  Base0'!$C$326+SUM(AZ271:BK271))-SUM(BK275:BK278)-BK279</f>
        <v>-145906600.86433688</v>
      </c>
      <c r="BM274" s="16"/>
      <c r="BN274" s="326"/>
      <c r="BO274" s="326"/>
      <c r="BP274" s="326"/>
      <c r="BQ274" s="326"/>
      <c r="BR274" s="326"/>
      <c r="BS274" s="326"/>
      <c r="BT274" s="326"/>
      <c r="BU274" s="326"/>
      <c r="BV274" s="326"/>
      <c r="BW274" s="326">
        <f ca="1">(SUM(BL228:BW228)*'Inputs  Base0'!$C$322-SUM(BL252:BW252)*'Inputs  Base0'!$C$326+SUM(BL271:BW271))-SUM(BW275:BW278)-BW279</f>
        <v>311672.28806965402</v>
      </c>
      <c r="BY274" s="16"/>
      <c r="BZ274" s="326"/>
      <c r="CA274" s="326"/>
      <c r="CB274" s="326"/>
      <c r="CC274" s="326"/>
      <c r="CD274" s="326"/>
      <c r="CE274" s="326"/>
      <c r="CF274" s="326"/>
      <c r="CG274" s="326"/>
      <c r="CH274" s="326"/>
      <c r="CI274" s="326">
        <f ca="1">(SUM(BX228:CI228)*'Inputs  Base0'!$C$322-SUM(BX252:CI252)*'Inputs  Base0'!$C$326+SUM(BX271:CI271))-SUM(CI275:CI278)-CI279</f>
        <v>1981395.0874794072</v>
      </c>
      <c r="CK274" s="16"/>
      <c r="CL274" s="326"/>
      <c r="CM274" s="326"/>
      <c r="CN274" s="326"/>
      <c r="CO274" s="326"/>
      <c r="CP274" s="326"/>
      <c r="CQ274" s="326"/>
      <c r="CR274" s="326"/>
      <c r="CS274" s="326"/>
      <c r="CT274" s="326"/>
      <c r="CU274" s="326">
        <f ca="1">(SUM(CJ228:CU228)*'Inputs  Base0'!$C$322-SUM(CJ252:CU252)*'Inputs  Base0'!$C$326+SUM(CJ271:CU271))-SUM(CU275:CU278)-CU279</f>
        <v>2161216.3385055764</v>
      </c>
      <c r="CW274" s="16"/>
      <c r="CX274" s="326"/>
      <c r="CY274" s="326"/>
      <c r="CZ274" s="326"/>
      <c r="DA274" s="326"/>
      <c r="DB274" s="326"/>
      <c r="DC274" s="326"/>
      <c r="DD274" s="326"/>
      <c r="DE274" s="326"/>
      <c r="DF274" s="326"/>
      <c r="DG274" s="326">
        <f ca="1">(SUM(CV228:DG228)*'Inputs  Base0'!$C$322-SUM(CV252:DG252)*'Inputs  Base0'!$C$326+SUM(CV271:DG271))-SUM(DG275:DG278)-DG279</f>
        <v>2339696.9248170815</v>
      </c>
      <c r="DI274" s="16"/>
      <c r="DJ274" s="326"/>
      <c r="DK274" s="326"/>
      <c r="DL274" s="326"/>
      <c r="DM274" s="326"/>
      <c r="DN274" s="326"/>
      <c r="DO274" s="326"/>
      <c r="DP274" s="326"/>
      <c r="DQ274" s="326"/>
      <c r="DR274" s="326"/>
      <c r="DS274" s="326">
        <f ca="1">(SUM(DH228:DS228)*'Inputs  Base0'!$C$322-SUM(DH252:DS252)*'Inputs  Base0'!$C$326+SUM(DH271:DS271))-SUM(DS275:DS278)-DS279</f>
        <v>1871630.6132523376</v>
      </c>
    </row>
    <row r="275" spans="1:123" hidden="1" outlineLevel="1">
      <c r="A275" s="471"/>
      <c r="B275" s="415" t="s">
        <v>401</v>
      </c>
      <c r="C275" s="325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  <c r="AA275" s="16"/>
      <c r="AB275" s="16"/>
      <c r="AC275" s="326"/>
      <c r="AD275" s="326"/>
      <c r="AE275" s="326"/>
      <c r="AF275" s="326"/>
      <c r="AG275" s="326"/>
      <c r="AH275" s="326"/>
      <c r="AI275" s="326"/>
      <c r="AJ275" s="326"/>
      <c r="AK275" s="326"/>
      <c r="AL275" s="326"/>
      <c r="AM275" s="414">
        <v>0</v>
      </c>
      <c r="AO275" s="16"/>
      <c r="AP275" s="326"/>
      <c r="AQ275" s="326"/>
      <c r="AR275" s="326"/>
      <c r="AS275" s="326"/>
      <c r="AT275" s="326"/>
      <c r="AU275" s="326"/>
      <c r="AV275" s="326"/>
      <c r="AW275" s="326"/>
      <c r="AX275" s="326"/>
      <c r="AY275" s="414">
        <v>0</v>
      </c>
      <c r="BA275" s="16"/>
      <c r="BB275" s="326"/>
      <c r="BC275" s="326"/>
      <c r="BD275" s="326"/>
      <c r="BE275" s="326"/>
      <c r="BF275" s="326"/>
      <c r="BG275" s="326"/>
      <c r="BH275" s="326"/>
      <c r="BI275" s="326"/>
      <c r="BJ275" s="326"/>
      <c r="BK275" s="414">
        <v>0</v>
      </c>
      <c r="BM275" s="16"/>
      <c r="BN275" s="326"/>
      <c r="BO275" s="326"/>
      <c r="BP275" s="326"/>
      <c r="BQ275" s="326"/>
      <c r="BR275" s="326"/>
      <c r="BS275" s="326"/>
      <c r="BT275" s="326"/>
      <c r="BU275" s="326"/>
      <c r="BV275" s="326"/>
      <c r="BW275" s="414">
        <v>0</v>
      </c>
      <c r="BY275" s="16"/>
      <c r="BZ275" s="326"/>
      <c r="CA275" s="326"/>
      <c r="CB275" s="326"/>
      <c r="CC275" s="326"/>
      <c r="CD275" s="326"/>
      <c r="CE275" s="326"/>
      <c r="CF275" s="326"/>
      <c r="CG275" s="326"/>
      <c r="CH275" s="326"/>
      <c r="CI275" s="414">
        <v>0</v>
      </c>
      <c r="CK275" s="16"/>
      <c r="CL275" s="326"/>
      <c r="CM275" s="326"/>
      <c r="CN275" s="326"/>
      <c r="CO275" s="326"/>
      <c r="CP275" s="326"/>
      <c r="CQ275" s="326"/>
      <c r="CR275" s="326"/>
      <c r="CS275" s="326"/>
      <c r="CT275" s="326"/>
      <c r="CU275" s="414">
        <v>0</v>
      </c>
      <c r="CW275" s="16"/>
      <c r="CX275" s="326"/>
      <c r="CY275" s="326"/>
      <c r="CZ275" s="326"/>
      <c r="DA275" s="326"/>
      <c r="DB275" s="326"/>
      <c r="DC275" s="326"/>
      <c r="DD275" s="326"/>
      <c r="DE275" s="326"/>
      <c r="DF275" s="326"/>
      <c r="DG275" s="414">
        <v>0</v>
      </c>
      <c r="DI275" s="16"/>
      <c r="DJ275" s="326"/>
      <c r="DK275" s="326"/>
      <c r="DL275" s="326"/>
      <c r="DM275" s="326"/>
      <c r="DN275" s="326"/>
      <c r="DO275" s="326"/>
      <c r="DP275" s="326"/>
      <c r="DQ275" s="326"/>
      <c r="DR275" s="326"/>
      <c r="DS275" s="414">
        <v>0</v>
      </c>
    </row>
    <row r="276" spans="1:123" hidden="1" outlineLevel="1">
      <c r="A276" s="471"/>
      <c r="B276" s="415" t="s">
        <v>401</v>
      </c>
      <c r="C276" s="325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  <c r="AA276" s="16"/>
      <c r="AB276" s="16"/>
      <c r="AC276" s="326"/>
      <c r="AD276" s="326"/>
      <c r="AE276" s="326"/>
      <c r="AF276" s="326"/>
      <c r="AG276" s="326"/>
      <c r="AH276" s="326"/>
      <c r="AI276" s="326"/>
      <c r="AJ276" s="326"/>
      <c r="AK276" s="326"/>
      <c r="AL276" s="326"/>
      <c r="AM276" s="414">
        <v>0</v>
      </c>
      <c r="AO276" s="16"/>
      <c r="AP276" s="326"/>
      <c r="AQ276" s="326"/>
      <c r="AR276" s="326"/>
      <c r="AS276" s="326"/>
      <c r="AT276" s="326"/>
      <c r="AU276" s="326"/>
      <c r="AV276" s="326"/>
      <c r="AW276" s="326"/>
      <c r="AX276" s="326"/>
      <c r="AY276" s="414">
        <v>0</v>
      </c>
      <c r="BA276" s="16"/>
      <c r="BB276" s="326"/>
      <c r="BC276" s="326"/>
      <c r="BD276" s="326"/>
      <c r="BE276" s="326"/>
      <c r="BF276" s="326"/>
      <c r="BG276" s="326"/>
      <c r="BH276" s="326"/>
      <c r="BI276" s="326"/>
      <c r="BJ276" s="326"/>
      <c r="BK276" s="414">
        <v>0</v>
      </c>
      <c r="BM276" s="16"/>
      <c r="BN276" s="326"/>
      <c r="BO276" s="326"/>
      <c r="BP276" s="326"/>
      <c r="BQ276" s="326"/>
      <c r="BR276" s="326"/>
      <c r="BS276" s="326"/>
      <c r="BT276" s="326"/>
      <c r="BU276" s="326"/>
      <c r="BV276" s="326"/>
      <c r="BW276" s="414">
        <v>0</v>
      </c>
      <c r="BY276" s="16"/>
      <c r="BZ276" s="326"/>
      <c r="CA276" s="326"/>
      <c r="CB276" s="326"/>
      <c r="CC276" s="326"/>
      <c r="CD276" s="326"/>
      <c r="CE276" s="326"/>
      <c r="CF276" s="326"/>
      <c r="CG276" s="326"/>
      <c r="CH276" s="326"/>
      <c r="CI276" s="414">
        <v>0</v>
      </c>
      <c r="CK276" s="16"/>
      <c r="CL276" s="326"/>
      <c r="CM276" s="326"/>
      <c r="CN276" s="326"/>
      <c r="CO276" s="326"/>
      <c r="CP276" s="326"/>
      <c r="CQ276" s="326"/>
      <c r="CR276" s="326"/>
      <c r="CS276" s="326"/>
      <c r="CT276" s="326"/>
      <c r="CU276" s="414">
        <v>0</v>
      </c>
      <c r="CW276" s="16"/>
      <c r="CX276" s="326"/>
      <c r="CY276" s="326"/>
      <c r="CZ276" s="326"/>
      <c r="DA276" s="326"/>
      <c r="DB276" s="326"/>
      <c r="DC276" s="326"/>
      <c r="DD276" s="326"/>
      <c r="DE276" s="326"/>
      <c r="DF276" s="326"/>
      <c r="DG276" s="414">
        <v>0</v>
      </c>
      <c r="DI276" s="16"/>
      <c r="DJ276" s="326"/>
      <c r="DK276" s="326"/>
      <c r="DL276" s="326"/>
      <c r="DM276" s="326"/>
      <c r="DN276" s="326"/>
      <c r="DO276" s="326"/>
      <c r="DP276" s="326"/>
      <c r="DQ276" s="326"/>
      <c r="DR276" s="326"/>
      <c r="DS276" s="414">
        <v>0</v>
      </c>
    </row>
    <row r="277" spans="1:123" hidden="1" outlineLevel="1">
      <c r="A277" s="471"/>
      <c r="B277" s="415" t="s">
        <v>401</v>
      </c>
      <c r="C277" s="325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  <c r="AA277" s="16"/>
      <c r="AB277" s="16"/>
      <c r="AC277" s="326"/>
      <c r="AD277" s="326"/>
      <c r="AE277" s="326"/>
      <c r="AF277" s="326"/>
      <c r="AG277" s="326"/>
      <c r="AH277" s="326"/>
      <c r="AI277" s="326"/>
      <c r="AJ277" s="326"/>
      <c r="AK277" s="326"/>
      <c r="AL277" s="326"/>
      <c r="AM277" s="414">
        <v>0</v>
      </c>
      <c r="AO277" s="16"/>
      <c r="AP277" s="326"/>
      <c r="AQ277" s="326"/>
      <c r="AR277" s="326"/>
      <c r="AS277" s="326"/>
      <c r="AT277" s="326"/>
      <c r="AU277" s="326"/>
      <c r="AV277" s="326"/>
      <c r="AW277" s="326"/>
      <c r="AX277" s="326"/>
      <c r="AY277" s="414">
        <v>0</v>
      </c>
      <c r="BA277" s="16"/>
      <c r="BB277" s="326"/>
      <c r="BC277" s="326"/>
      <c r="BD277" s="326"/>
      <c r="BE277" s="326"/>
      <c r="BF277" s="326"/>
      <c r="BG277" s="326"/>
      <c r="BH277" s="326"/>
      <c r="BI277" s="326"/>
      <c r="BJ277" s="326"/>
      <c r="BK277" s="414">
        <v>0</v>
      </c>
      <c r="BM277" s="16"/>
      <c r="BN277" s="326"/>
      <c r="BO277" s="326"/>
      <c r="BP277" s="326"/>
      <c r="BQ277" s="326"/>
      <c r="BR277" s="326"/>
      <c r="BS277" s="326"/>
      <c r="BT277" s="326"/>
      <c r="BU277" s="326"/>
      <c r="BV277" s="326"/>
      <c r="BW277" s="414">
        <v>0</v>
      </c>
      <c r="BY277" s="16"/>
      <c r="BZ277" s="326"/>
      <c r="CA277" s="326"/>
      <c r="CB277" s="326"/>
      <c r="CC277" s="326"/>
      <c r="CD277" s="326"/>
      <c r="CE277" s="326"/>
      <c r="CF277" s="326"/>
      <c r="CG277" s="326"/>
      <c r="CH277" s="326"/>
      <c r="CI277" s="414">
        <v>0</v>
      </c>
      <c r="CK277" s="16"/>
      <c r="CL277" s="326"/>
      <c r="CM277" s="326"/>
      <c r="CN277" s="326"/>
      <c r="CO277" s="326"/>
      <c r="CP277" s="326"/>
      <c r="CQ277" s="326"/>
      <c r="CR277" s="326"/>
      <c r="CS277" s="326"/>
      <c r="CT277" s="326"/>
      <c r="CU277" s="414">
        <v>0</v>
      </c>
      <c r="CW277" s="16"/>
      <c r="CX277" s="326"/>
      <c r="CY277" s="326"/>
      <c r="CZ277" s="326"/>
      <c r="DA277" s="326"/>
      <c r="DB277" s="326"/>
      <c r="DC277" s="326"/>
      <c r="DD277" s="326"/>
      <c r="DE277" s="326"/>
      <c r="DF277" s="326"/>
      <c r="DG277" s="414">
        <v>0</v>
      </c>
      <c r="DI277" s="16"/>
      <c r="DJ277" s="326"/>
      <c r="DK277" s="326"/>
      <c r="DL277" s="326"/>
      <c r="DM277" s="326"/>
      <c r="DN277" s="326"/>
      <c r="DO277" s="326"/>
      <c r="DP277" s="326"/>
      <c r="DQ277" s="326"/>
      <c r="DR277" s="326"/>
      <c r="DS277" s="414">
        <v>0</v>
      </c>
    </row>
    <row r="278" spans="1:123" hidden="1" outlineLevel="1">
      <c r="B278" s="415" t="s">
        <v>401</v>
      </c>
      <c r="C278" s="325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  <c r="AA278" s="16"/>
      <c r="AB278" s="16"/>
      <c r="AC278" s="326"/>
      <c r="AD278" s="326"/>
      <c r="AE278" s="326"/>
      <c r="AF278" s="326"/>
      <c r="AG278" s="326"/>
      <c r="AH278" s="326"/>
      <c r="AI278" s="326"/>
      <c r="AJ278" s="326"/>
      <c r="AK278" s="326"/>
      <c r="AL278" s="326"/>
      <c r="AM278" s="414">
        <v>0</v>
      </c>
      <c r="AO278" s="16"/>
      <c r="AP278" s="326"/>
      <c r="AQ278" s="326"/>
      <c r="AR278" s="326"/>
      <c r="AS278" s="326"/>
      <c r="AT278" s="326"/>
      <c r="AU278" s="326"/>
      <c r="AV278" s="326"/>
      <c r="AW278" s="326"/>
      <c r="AX278" s="326"/>
      <c r="AY278" s="414">
        <v>0</v>
      </c>
      <c r="BA278" s="16"/>
      <c r="BB278" s="326"/>
      <c r="BC278" s="326"/>
      <c r="BD278" s="326"/>
      <c r="BE278" s="326"/>
      <c r="BF278" s="326"/>
      <c r="BG278" s="326"/>
      <c r="BH278" s="326"/>
      <c r="BI278" s="326"/>
      <c r="BJ278" s="326"/>
      <c r="BK278" s="414">
        <v>0</v>
      </c>
      <c r="BM278" s="16"/>
      <c r="BN278" s="326"/>
      <c r="BO278" s="326"/>
      <c r="BP278" s="326"/>
      <c r="BQ278" s="326"/>
      <c r="BR278" s="326"/>
      <c r="BS278" s="326"/>
      <c r="BT278" s="326"/>
      <c r="BU278" s="326"/>
      <c r="BV278" s="326"/>
      <c r="BW278" s="414">
        <v>0</v>
      </c>
      <c r="BY278" s="16"/>
      <c r="BZ278" s="326"/>
      <c r="CA278" s="326"/>
      <c r="CB278" s="326"/>
      <c r="CC278" s="326"/>
      <c r="CD278" s="326"/>
      <c r="CE278" s="326"/>
      <c r="CF278" s="326"/>
      <c r="CG278" s="326"/>
      <c r="CH278" s="326"/>
      <c r="CI278" s="414">
        <v>0</v>
      </c>
      <c r="CK278" s="16"/>
      <c r="CL278" s="326"/>
      <c r="CM278" s="326"/>
      <c r="CN278" s="326"/>
      <c r="CO278" s="326"/>
      <c r="CP278" s="326"/>
      <c r="CQ278" s="326"/>
      <c r="CR278" s="326"/>
      <c r="CS278" s="326"/>
      <c r="CT278" s="326"/>
      <c r="CU278" s="414">
        <v>0</v>
      </c>
      <c r="CW278" s="16"/>
      <c r="CX278" s="326"/>
      <c r="CY278" s="326"/>
      <c r="CZ278" s="326"/>
      <c r="DA278" s="326"/>
      <c r="DB278" s="326"/>
      <c r="DC278" s="326"/>
      <c r="DD278" s="326"/>
      <c r="DE278" s="326"/>
      <c r="DF278" s="326"/>
      <c r="DG278" s="414">
        <v>0</v>
      </c>
      <c r="DI278" s="16"/>
      <c r="DJ278" s="326"/>
      <c r="DK278" s="326"/>
      <c r="DL278" s="326"/>
      <c r="DM278" s="326"/>
      <c r="DN278" s="326"/>
      <c r="DO278" s="326"/>
      <c r="DP278" s="326"/>
      <c r="DQ278" s="326"/>
      <c r="DR278" s="326"/>
      <c r="DS278" s="414">
        <v>0</v>
      </c>
    </row>
    <row r="279" spans="1:123" hidden="1" outlineLevel="1">
      <c r="B279" s="324" t="s">
        <v>234</v>
      </c>
      <c r="C279" s="325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  <c r="AA279" s="16"/>
      <c r="AB279" s="16"/>
      <c r="AC279" s="326"/>
      <c r="AD279" s="326"/>
      <c r="AE279" s="326"/>
      <c r="AF279" s="326"/>
      <c r="AG279" s="326"/>
      <c r="AH279" s="326"/>
      <c r="AI279" s="326"/>
      <c r="AJ279" s="326"/>
      <c r="AK279" s="326"/>
      <c r="AL279" s="326"/>
      <c r="AM279" s="326">
        <f ca="1">+IF((SUM(AB228:AM228)*'Inputs  Base0'!$C$322-SUM(AB252:AM252)*'Inputs  Base0'!$C$326+SUM(AB271:AM271))&gt;0,MIN(AM280,(SUM(AB228:AM228)*'Inputs  Base0'!$C$322-SUM(AB252:AM252)*'Inputs  Base0'!$C$326)+SUM(AB271:AM271)),0)</f>
        <v>0</v>
      </c>
      <c r="AO279" s="16"/>
      <c r="AP279" s="326"/>
      <c r="AQ279" s="326"/>
      <c r="AR279" s="326"/>
      <c r="AS279" s="326"/>
      <c r="AT279" s="326"/>
      <c r="AU279" s="326"/>
      <c r="AV279" s="326"/>
      <c r="AW279" s="326"/>
      <c r="AX279" s="326"/>
      <c r="AY279" s="326">
        <f ca="1">+IF((SUM(AN228:AY228)*'Inputs  Base0'!$C$322-SUM(AN252:AY252)*'Inputs  Base0'!$C$326+SUM(AN271:AY271))&gt;0,MIN(AY280,(SUM(AN228:AY228)*'Inputs  Base0'!$C$322-SUM(AN252:AY252)*'Inputs  Base0'!$C$326)+SUM(AN271:AY271)),0)</f>
        <v>0</v>
      </c>
      <c r="BA279" s="16"/>
      <c r="BB279" s="326"/>
      <c r="BC279" s="326"/>
      <c r="BD279" s="326"/>
      <c r="BE279" s="326"/>
      <c r="BF279" s="326"/>
      <c r="BG279" s="326"/>
      <c r="BH279" s="326"/>
      <c r="BI279" s="326"/>
      <c r="BJ279" s="326"/>
      <c r="BK279" s="326">
        <f ca="1">+IF((SUM(AZ228:BK228)*'Inputs  Base0'!$C$322-SUM(AZ252:BK252)*'Inputs  Base0'!$C$326+SUM(AZ271:BK271))&gt;0,MIN(BK280,(SUM(AZ228:BK228)*'Inputs  Base0'!$C$322-SUM(AZ252:BK252)*'Inputs  Base0'!$C$326)+SUM(AZ271:BK271)),0)</f>
        <v>0</v>
      </c>
      <c r="BM279" s="16"/>
      <c r="BN279" s="326"/>
      <c r="BO279" s="326"/>
      <c r="BP279" s="326"/>
      <c r="BQ279" s="326"/>
      <c r="BR279" s="326"/>
      <c r="BS279" s="326"/>
      <c r="BT279" s="326"/>
      <c r="BU279" s="326"/>
      <c r="BV279" s="326"/>
      <c r="BW279" s="326">
        <f ca="1">+IF((SUM(BL228:BW228)*'Inputs  Base0'!$C$322-SUM(BL252:BW252)*'Inputs  Base0'!$C$326+SUM(BL271:BW271))&gt;0,MIN(BW280,(SUM(BL228:BW228)*'Inputs  Base0'!$C$322-SUM(BL252:BW252)*'Inputs  Base0'!$C$326)+SUM(BL271:BW271)),0)</f>
        <v>0</v>
      </c>
      <c r="BY279" s="16"/>
      <c r="BZ279" s="326"/>
      <c r="CA279" s="326"/>
      <c r="CB279" s="326"/>
      <c r="CC279" s="326"/>
      <c r="CD279" s="326"/>
      <c r="CE279" s="326"/>
      <c r="CF279" s="326"/>
      <c r="CG279" s="326"/>
      <c r="CH279" s="326"/>
      <c r="CI279" s="326">
        <f ca="1">+IF((SUM(BX228:CI228)*'Inputs  Base0'!$C$322-SUM(BX252:CI252)*'Inputs  Base0'!$C$326+SUM(BX271:CI271))&gt;0,MIN(CI280,(SUM(BX228:CI228)*'Inputs  Base0'!$C$322-SUM(BX252:CI252)*'Inputs  Base0'!$C$326)+SUM(BX271:CI271)),0)</f>
        <v>0</v>
      </c>
      <c r="CK279" s="16"/>
      <c r="CL279" s="326"/>
      <c r="CM279" s="326"/>
      <c r="CN279" s="326"/>
      <c r="CO279" s="326"/>
      <c r="CP279" s="326"/>
      <c r="CQ279" s="326"/>
      <c r="CR279" s="326"/>
      <c r="CS279" s="326"/>
      <c r="CT279" s="326"/>
      <c r="CU279" s="326">
        <f ca="1">+IF((SUM(CJ228:CU228)*'Inputs  Base0'!$C$322-SUM(CJ252:CU252)*'Inputs  Base0'!$C$326+SUM(CJ271:CU271))&gt;0,MIN(CU280,(SUM(CJ228:CU228)*'Inputs  Base0'!$C$322-SUM(CJ252:CU252)*'Inputs  Base0'!$C$326)+SUM(CJ271:CU271)),0)</f>
        <v>0</v>
      </c>
      <c r="CW279" s="16"/>
      <c r="CX279" s="326"/>
      <c r="CY279" s="326"/>
      <c r="CZ279" s="326"/>
      <c r="DA279" s="326"/>
      <c r="DB279" s="326"/>
      <c r="DC279" s="326"/>
      <c r="DD279" s="326"/>
      <c r="DE279" s="326"/>
      <c r="DF279" s="326"/>
      <c r="DG279" s="326">
        <f ca="1">+IF((SUM(CV228:DG228)*'Inputs  Base0'!$C$322-SUM(CV252:DG252)*'Inputs  Base0'!$C$326+SUM(CV271:DG271))&gt;0,MIN(DG280,(SUM(CV228:DG228)*'Inputs  Base0'!$C$322-SUM(CV252:DG252)*'Inputs  Base0'!$C$326)+SUM(CV271:DG271)),0)</f>
        <v>0</v>
      </c>
      <c r="DI279" s="16"/>
      <c r="DJ279" s="326"/>
      <c r="DK279" s="326"/>
      <c r="DL279" s="326"/>
      <c r="DM279" s="326"/>
      <c r="DN279" s="326"/>
      <c r="DO279" s="326"/>
      <c r="DP279" s="326"/>
      <c r="DQ279" s="326"/>
      <c r="DR279" s="326"/>
      <c r="DS279" s="326">
        <f ca="1">+IF((SUM(DH228:DS228)*'Inputs  Base0'!$C$322-SUM(DH252:DS252)*'Inputs  Base0'!$C$326+SUM(DH271:DS271))&gt;0,MIN(DS280,(SUM(DH228:DS228)*'Inputs  Base0'!$C$322-SUM(DH252:DS252)*'Inputs  Base0'!$C$326)+SUM(DH271:DS271)),0)</f>
        <v>0</v>
      </c>
    </row>
    <row r="280" spans="1:123" hidden="1" outlineLevel="1">
      <c r="B280" s="324" t="s">
        <v>235</v>
      </c>
      <c r="C280" s="325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  <c r="AA280" s="16"/>
      <c r="AB280" s="16"/>
      <c r="AC280" s="326"/>
      <c r="AD280" s="326"/>
      <c r="AE280" s="326"/>
      <c r="AF280" s="326"/>
      <c r="AG280" s="326"/>
      <c r="AH280" s="326"/>
      <c r="AI280" s="326"/>
      <c r="AJ280" s="326"/>
      <c r="AK280" s="326"/>
      <c r="AL280" s="326"/>
      <c r="AM280" s="326">
        <v>0</v>
      </c>
      <c r="AO280" s="16"/>
      <c r="AP280" s="326"/>
      <c r="AQ280" s="326"/>
      <c r="AR280" s="326"/>
      <c r="AS280" s="326"/>
      <c r="AT280" s="326"/>
      <c r="AU280" s="326"/>
      <c r="AV280" s="326"/>
      <c r="AW280" s="326"/>
      <c r="AX280" s="326"/>
      <c r="AY280" s="326">
        <v>0</v>
      </c>
      <c r="BA280" s="16"/>
      <c r="BB280" s="326"/>
      <c r="BC280" s="326"/>
      <c r="BD280" s="326"/>
      <c r="BE280" s="326"/>
      <c r="BF280" s="326"/>
      <c r="BG280" s="326"/>
      <c r="BH280" s="326"/>
      <c r="BI280" s="326"/>
      <c r="BJ280" s="326"/>
      <c r="BK280" s="326">
        <v>0</v>
      </c>
      <c r="BM280" s="16"/>
      <c r="BN280" s="326"/>
      <c r="BO280" s="326"/>
      <c r="BP280" s="326"/>
      <c r="BQ280" s="326"/>
      <c r="BR280" s="326"/>
      <c r="BS280" s="326"/>
      <c r="BT280" s="326"/>
      <c r="BU280" s="326"/>
      <c r="BV280" s="326"/>
      <c r="BW280" s="326">
        <v>0</v>
      </c>
      <c r="BY280" s="16"/>
      <c r="BZ280" s="326"/>
      <c r="CA280" s="326"/>
      <c r="CB280" s="326"/>
      <c r="CC280" s="326"/>
      <c r="CD280" s="326"/>
      <c r="CE280" s="326"/>
      <c r="CF280" s="326"/>
      <c r="CG280" s="326"/>
      <c r="CH280" s="326"/>
      <c r="CI280" s="326">
        <v>0</v>
      </c>
      <c r="CK280" s="16"/>
      <c r="CL280" s="326"/>
      <c r="CM280" s="326"/>
      <c r="CN280" s="326"/>
      <c r="CO280" s="326"/>
      <c r="CP280" s="326"/>
      <c r="CQ280" s="326"/>
      <c r="CR280" s="326"/>
      <c r="CS280" s="326"/>
      <c r="CT280" s="326"/>
      <c r="CU280" s="326">
        <v>0</v>
      </c>
      <c r="CW280" s="16"/>
      <c r="CX280" s="326"/>
      <c r="CY280" s="326"/>
      <c r="CZ280" s="326"/>
      <c r="DA280" s="326"/>
      <c r="DB280" s="326"/>
      <c r="DC280" s="326"/>
      <c r="DD280" s="326"/>
      <c r="DE280" s="326"/>
      <c r="DF280" s="326"/>
      <c r="DG280" s="326">
        <v>0</v>
      </c>
      <c r="DI280" s="16"/>
      <c r="DJ280" s="326"/>
      <c r="DK280" s="326"/>
      <c r="DL280" s="326"/>
      <c r="DM280" s="326"/>
      <c r="DN280" s="326"/>
      <c r="DO280" s="326"/>
      <c r="DP280" s="326"/>
      <c r="DQ280" s="326"/>
      <c r="DR280" s="326"/>
      <c r="DS280" s="326">
        <v>0</v>
      </c>
    </row>
    <row r="281" spans="1:123" hidden="1" outlineLevel="1">
      <c r="B281" s="324" t="s">
        <v>236</v>
      </c>
      <c r="C281" s="325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  <c r="AA281" s="16"/>
      <c r="AB281" s="16"/>
      <c r="AC281" s="326"/>
      <c r="AD281" s="326"/>
      <c r="AE281" s="326"/>
      <c r="AF281" s="326"/>
      <c r="AG281" s="326"/>
      <c r="AH281" s="326"/>
      <c r="AI281" s="326"/>
      <c r="AJ281" s="326"/>
      <c r="AK281" s="326"/>
      <c r="AL281" s="326"/>
      <c r="AM281" s="326">
        <f ca="1">-IF((SUM(AB228:AM228)*'Inputs  Base0'!$C$322-SUM(AB252:AM252)*'Inputs  Base0'!$C$326+SUM(AB271:AM271))&lt;0,(SUM(AB228:AM228)*'Inputs  Base0'!$C$322-SUM(AB252:AM252)*'Inputs  Base0'!$C$326+SUM(AB271:AM271)),0)</f>
        <v>0</v>
      </c>
      <c r="AO281" s="16"/>
      <c r="AP281" s="326"/>
      <c r="AQ281" s="326"/>
      <c r="AR281" s="326"/>
      <c r="AS281" s="326"/>
      <c r="AT281" s="326"/>
      <c r="AU281" s="326"/>
      <c r="AV281" s="326"/>
      <c r="AW281" s="326"/>
      <c r="AX281" s="326"/>
      <c r="AY281" s="326">
        <f ca="1">-IF((SUM(AN228:AY228)*'Inputs  Base0'!$C$322-SUM(AN252:AY252)*'Inputs  Base0'!$C$326+SUM(AN271:AY271))&lt;0,(SUM(AN228:AY228)*'Inputs  Base0'!$C$322-SUM(AN252:AY252)*'Inputs  Base0'!$C$326+SUM(AN271:AY271)),0)</f>
        <v>32467197.689814709</v>
      </c>
      <c r="BA281" s="16"/>
      <c r="BB281" s="326"/>
      <c r="BC281" s="326"/>
      <c r="BD281" s="326"/>
      <c r="BE281" s="326"/>
      <c r="BF281" s="326"/>
      <c r="BG281" s="326"/>
      <c r="BH281" s="326"/>
      <c r="BI281" s="326"/>
      <c r="BJ281" s="326"/>
      <c r="BK281" s="326">
        <f ca="1">-IF((SUM(AZ228:BK228)*'Inputs  Base0'!$C$322-SUM(AZ252:BK252)*'Inputs  Base0'!$C$326+SUM(AZ271:BK271))&lt;0,(SUM(AZ228:BK228)*'Inputs  Base0'!$C$322-SUM(AZ252:BK252)*'Inputs  Base0'!$C$326+SUM(AZ271:BK271)),0)</f>
        <v>145906600.86433688</v>
      </c>
      <c r="BM281" s="16"/>
      <c r="BN281" s="326"/>
      <c r="BO281" s="326"/>
      <c r="BP281" s="326"/>
      <c r="BQ281" s="326"/>
      <c r="BR281" s="326"/>
      <c r="BS281" s="326"/>
      <c r="BT281" s="326"/>
      <c r="BU281" s="326"/>
      <c r="BV281" s="326"/>
      <c r="BW281" s="326">
        <f ca="1">-IF((SUM(BL228:BW228)*'Inputs  Base0'!$C$322-SUM(BL252:BW252)*'Inputs  Base0'!$C$326+SUM(BL271:BW271))&lt;0,(SUM(BL228:BW228)*'Inputs  Base0'!$C$322-SUM(BL252:BW252)*'Inputs  Base0'!$C$326+SUM(BL271:BW271)),0)</f>
        <v>0</v>
      </c>
      <c r="BY281" s="16"/>
      <c r="BZ281" s="326"/>
      <c r="CA281" s="326"/>
      <c r="CB281" s="326"/>
      <c r="CC281" s="326"/>
      <c r="CD281" s="326"/>
      <c r="CE281" s="326"/>
      <c r="CF281" s="326"/>
      <c r="CG281" s="326"/>
      <c r="CH281" s="326"/>
      <c r="CI281" s="326">
        <f ca="1">-IF((SUM(BX228:CI228)*'Inputs  Base0'!$C$322-SUM(BX252:CI252)*'Inputs  Base0'!$C$326+SUM(BX271:CI271))&lt;0,(SUM(BX228:CI228)*'Inputs  Base0'!$C$322-SUM(BX252:CI252)*'Inputs  Base0'!$C$326+SUM(BX271:CI271)),0)</f>
        <v>0</v>
      </c>
      <c r="CK281" s="16"/>
      <c r="CL281" s="326"/>
      <c r="CM281" s="326"/>
      <c r="CN281" s="326"/>
      <c r="CO281" s="326"/>
      <c r="CP281" s="326"/>
      <c r="CQ281" s="326"/>
      <c r="CR281" s="326"/>
      <c r="CS281" s="326"/>
      <c r="CT281" s="326"/>
      <c r="CU281" s="326">
        <f ca="1">-IF((SUM(CJ228:CU228)*'Inputs  Base0'!$C$322-SUM(CJ252:CU252)*'Inputs  Base0'!$C$326+SUM(CJ271:CU271))&lt;0,(SUM(CJ228:CU228)*'Inputs  Base0'!$C$322-SUM(CJ252:CU252)*'Inputs  Base0'!$C$326+SUM(CJ271:CU271)),0)</f>
        <v>0</v>
      </c>
      <c r="CW281" s="16"/>
      <c r="CX281" s="326"/>
      <c r="CY281" s="326"/>
      <c r="CZ281" s="326"/>
      <c r="DA281" s="326"/>
      <c r="DB281" s="326"/>
      <c r="DC281" s="326"/>
      <c r="DD281" s="326"/>
      <c r="DE281" s="326"/>
      <c r="DF281" s="326"/>
      <c r="DG281" s="326">
        <f ca="1">-IF((SUM(CV228:DG228)*'Inputs  Base0'!$C$322-SUM(CV252:DG252)*'Inputs  Base0'!$C$326+SUM(CV271:DG271))&lt;0,(SUM(CV228:DG228)*'Inputs  Base0'!$C$322-SUM(CV252:DG252)*'Inputs  Base0'!$C$326+SUM(CV271:DG271)),0)</f>
        <v>0</v>
      </c>
      <c r="DI281" s="16"/>
      <c r="DJ281" s="326"/>
      <c r="DK281" s="326"/>
      <c r="DL281" s="326"/>
      <c r="DM281" s="326"/>
      <c r="DN281" s="326"/>
      <c r="DO281" s="326"/>
      <c r="DP281" s="326"/>
      <c r="DQ281" s="326"/>
      <c r="DR281" s="326"/>
      <c r="DS281" s="326">
        <f ca="1">-IF((SUM(DH228:DS228)*'Inputs  Base0'!$C$322-SUM(DH252:DS252)*'Inputs  Base0'!$C$326+SUM(DH271:DS271))&lt;0,(SUM(DH228:DS228)*'Inputs  Base0'!$C$322-SUM(DH252:DS252)*'Inputs  Base0'!$C$326+SUM(DH271:DS271)),0)</f>
        <v>0</v>
      </c>
    </row>
    <row r="282" spans="1:123" hidden="1" outlineLevel="1">
      <c r="B282" s="324" t="s">
        <v>237</v>
      </c>
      <c r="C282" s="325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  <c r="AA282" s="16"/>
      <c r="AB282" s="16"/>
      <c r="AC282" s="326"/>
      <c r="AD282" s="326"/>
      <c r="AE282" s="326"/>
      <c r="AF282" s="326"/>
      <c r="AG282" s="326"/>
      <c r="AH282" s="326"/>
      <c r="AI282" s="326"/>
      <c r="AJ282" s="326"/>
      <c r="AK282" s="326"/>
      <c r="AL282" s="326"/>
      <c r="AM282" s="326">
        <f ca="1">-AM279</f>
        <v>0</v>
      </c>
      <c r="AO282" s="16"/>
      <c r="AP282" s="326"/>
      <c r="AQ282" s="326"/>
      <c r="AR282" s="326"/>
      <c r="AS282" s="326"/>
      <c r="AT282" s="326"/>
      <c r="AU282" s="326"/>
      <c r="AV282" s="326"/>
      <c r="AW282" s="326"/>
      <c r="AX282" s="326"/>
      <c r="AY282" s="326">
        <f ca="1">-AY279</f>
        <v>0</v>
      </c>
      <c r="BA282" s="16"/>
      <c r="BB282" s="326"/>
      <c r="BC282" s="326"/>
      <c r="BD282" s="326"/>
      <c r="BE282" s="326"/>
      <c r="BF282" s="326"/>
      <c r="BG282" s="326"/>
      <c r="BH282" s="326"/>
      <c r="BI282" s="326"/>
      <c r="BJ282" s="326"/>
      <c r="BK282" s="326">
        <f ca="1">-BK279</f>
        <v>0</v>
      </c>
      <c r="BM282" s="16"/>
      <c r="BN282" s="326"/>
      <c r="BO282" s="326"/>
      <c r="BP282" s="326"/>
      <c r="BQ282" s="326"/>
      <c r="BR282" s="326"/>
      <c r="BS282" s="326"/>
      <c r="BT282" s="326"/>
      <c r="BU282" s="326"/>
      <c r="BV282" s="326"/>
      <c r="BW282" s="326">
        <f ca="1">-BW279</f>
        <v>0</v>
      </c>
      <c r="BY282" s="16"/>
      <c r="BZ282" s="326"/>
      <c r="CA282" s="326"/>
      <c r="CB282" s="326"/>
      <c r="CC282" s="326"/>
      <c r="CD282" s="326"/>
      <c r="CE282" s="326"/>
      <c r="CF282" s="326"/>
      <c r="CG282" s="326"/>
      <c r="CH282" s="326"/>
      <c r="CI282" s="326">
        <f ca="1">-CI279</f>
        <v>0</v>
      </c>
      <c r="CK282" s="16"/>
      <c r="CL282" s="326"/>
      <c r="CM282" s="326"/>
      <c r="CN282" s="326"/>
      <c r="CO282" s="326"/>
      <c r="CP282" s="326"/>
      <c r="CQ282" s="326"/>
      <c r="CR282" s="326"/>
      <c r="CS282" s="326"/>
      <c r="CT282" s="326"/>
      <c r="CU282" s="326">
        <f ca="1">-CU279</f>
        <v>0</v>
      </c>
      <c r="CW282" s="16"/>
      <c r="CX282" s="326"/>
      <c r="CY282" s="326"/>
      <c r="CZ282" s="326"/>
      <c r="DA282" s="326"/>
      <c r="DB282" s="326"/>
      <c r="DC282" s="326"/>
      <c r="DD282" s="326"/>
      <c r="DE282" s="326"/>
      <c r="DF282" s="326"/>
      <c r="DG282" s="326">
        <f ca="1">-DG279</f>
        <v>0</v>
      </c>
      <c r="DI282" s="16"/>
      <c r="DJ282" s="326"/>
      <c r="DK282" s="326"/>
      <c r="DL282" s="326"/>
      <c r="DM282" s="326"/>
      <c r="DN282" s="326"/>
      <c r="DO282" s="326"/>
      <c r="DP282" s="326"/>
      <c r="DQ282" s="326"/>
      <c r="DR282" s="326"/>
      <c r="DS282" s="326">
        <f ca="1">-DS279</f>
        <v>0</v>
      </c>
    </row>
    <row r="283" spans="1:123" hidden="1" outlineLevel="1">
      <c r="B283" s="324" t="s">
        <v>238</v>
      </c>
      <c r="C283" s="325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  <c r="AA283" s="16"/>
      <c r="AB283" s="16"/>
      <c r="AC283" s="326"/>
      <c r="AD283" s="326"/>
      <c r="AE283" s="326"/>
      <c r="AF283" s="326"/>
      <c r="AG283" s="326"/>
      <c r="AH283" s="326"/>
      <c r="AI283" s="326"/>
      <c r="AJ283" s="326"/>
      <c r="AK283" s="326"/>
      <c r="AL283" s="326"/>
      <c r="AM283" s="326">
        <f ca="1">MAX(SUM(AM280:AM282),0)</f>
        <v>0</v>
      </c>
      <c r="AO283" s="16"/>
      <c r="AP283" s="326"/>
      <c r="AQ283" s="326"/>
      <c r="AR283" s="326"/>
      <c r="AS283" s="326"/>
      <c r="AT283" s="326"/>
      <c r="AU283" s="326"/>
      <c r="AV283" s="326"/>
      <c r="AW283" s="326"/>
      <c r="AX283" s="326"/>
      <c r="AY283" s="326">
        <f ca="1">MAX(SUM(AY280:AY282),0)</f>
        <v>32467197.689814709</v>
      </c>
      <c r="BA283" s="16"/>
      <c r="BB283" s="326"/>
      <c r="BC283" s="326"/>
      <c r="BD283" s="326"/>
      <c r="BE283" s="326"/>
      <c r="BF283" s="326"/>
      <c r="BG283" s="326"/>
      <c r="BH283" s="326"/>
      <c r="BI283" s="326"/>
      <c r="BJ283" s="326"/>
      <c r="BK283" s="326">
        <f ca="1">MAX(SUM(BK280:BK282),0)</f>
        <v>145906600.86433688</v>
      </c>
      <c r="BM283" s="16"/>
      <c r="BN283" s="326"/>
      <c r="BO283" s="326"/>
      <c r="BP283" s="326"/>
      <c r="BQ283" s="326"/>
      <c r="BR283" s="326"/>
      <c r="BS283" s="326"/>
      <c r="BT283" s="326"/>
      <c r="BU283" s="326"/>
      <c r="BV283" s="326"/>
      <c r="BW283" s="326">
        <f ca="1">MAX(SUM(BW280:BW282),0)</f>
        <v>0</v>
      </c>
      <c r="BY283" s="16"/>
      <c r="BZ283" s="326"/>
      <c r="CA283" s="326"/>
      <c r="CB283" s="326"/>
      <c r="CC283" s="326"/>
      <c r="CD283" s="326"/>
      <c r="CE283" s="326"/>
      <c r="CF283" s="326"/>
      <c r="CG283" s="326"/>
      <c r="CH283" s="326"/>
      <c r="CI283" s="326">
        <f ca="1">MAX(SUM(CI280:CI282),0)</f>
        <v>0</v>
      </c>
      <c r="CK283" s="16"/>
      <c r="CL283" s="326"/>
      <c r="CM283" s="326"/>
      <c r="CN283" s="326"/>
      <c r="CO283" s="326"/>
      <c r="CP283" s="326"/>
      <c r="CQ283" s="326"/>
      <c r="CR283" s="326"/>
      <c r="CS283" s="326"/>
      <c r="CT283" s="326"/>
      <c r="CU283" s="326">
        <f ca="1">MAX(SUM(CU280:CU282),0)</f>
        <v>0</v>
      </c>
      <c r="CW283" s="16"/>
      <c r="CX283" s="326"/>
      <c r="CY283" s="326"/>
      <c r="CZ283" s="326"/>
      <c r="DA283" s="326"/>
      <c r="DB283" s="326"/>
      <c r="DC283" s="326"/>
      <c r="DD283" s="326"/>
      <c r="DE283" s="326"/>
      <c r="DF283" s="326"/>
      <c r="DG283" s="326">
        <f ca="1">MAX(SUM(DG280:DG282),0)</f>
        <v>0</v>
      </c>
      <c r="DI283" s="16"/>
      <c r="DJ283" s="326"/>
      <c r="DK283" s="326"/>
      <c r="DL283" s="326"/>
      <c r="DM283" s="326"/>
      <c r="DN283" s="326"/>
      <c r="DO283" s="326"/>
      <c r="DP283" s="326"/>
      <c r="DQ283" s="326"/>
      <c r="DR283" s="326"/>
      <c r="DS283" s="326">
        <f ca="1">MAX(SUM(DS280:DS282),0)</f>
        <v>0</v>
      </c>
    </row>
    <row r="284" spans="1:123" ht="15" collapsed="1" thickBot="1">
      <c r="B284" s="67"/>
      <c r="C284" s="312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  <c r="AA284" s="16"/>
      <c r="AB284" s="16"/>
      <c r="AC284" s="125"/>
      <c r="AD284" s="125"/>
      <c r="AE284" s="125"/>
      <c r="AF284" s="125"/>
      <c r="AG284" s="125"/>
      <c r="AH284" s="125"/>
      <c r="AI284" s="125"/>
      <c r="AJ284" s="125"/>
      <c r="AK284" s="125"/>
      <c r="AL284" s="125"/>
      <c r="AM284" s="125"/>
      <c r="AN284" s="125"/>
      <c r="AO284" s="125"/>
      <c r="AP284" s="125"/>
      <c r="AQ284" s="125"/>
      <c r="AR284" s="125"/>
      <c r="AS284" s="125"/>
      <c r="AT284" s="125"/>
      <c r="AU284" s="125"/>
      <c r="AV284" s="125"/>
      <c r="AW284" s="125"/>
      <c r="AX284" s="125"/>
      <c r="AY284" s="125"/>
      <c r="AZ284" s="125"/>
      <c r="BA284" s="125"/>
      <c r="BB284" s="125"/>
      <c r="BC284" s="125"/>
      <c r="BD284" s="125"/>
      <c r="BE284" s="125"/>
      <c r="BF284" s="125"/>
      <c r="BG284" s="125"/>
      <c r="BH284" s="125"/>
      <c r="BI284" s="125"/>
      <c r="BJ284" s="125"/>
      <c r="BK284" s="125"/>
      <c r="BL284" s="125"/>
      <c r="BM284" s="125"/>
      <c r="BN284" s="125"/>
      <c r="BO284" s="125"/>
      <c r="BP284" s="125"/>
      <c r="BQ284" s="125"/>
      <c r="BR284" s="125"/>
      <c r="BS284" s="125"/>
      <c r="BT284" s="125"/>
      <c r="BU284" s="125"/>
      <c r="BV284" s="125"/>
      <c r="BW284" s="125"/>
      <c r="BX284" s="125"/>
      <c r="BY284" s="125"/>
      <c r="BZ284" s="125"/>
      <c r="CA284" s="125"/>
      <c r="CB284" s="125"/>
      <c r="CC284" s="125"/>
      <c r="CD284" s="125"/>
      <c r="CE284" s="125"/>
      <c r="CF284" s="125"/>
      <c r="CG284" s="125"/>
      <c r="CH284" s="125"/>
      <c r="CI284" s="125"/>
      <c r="CJ284" s="125"/>
      <c r="CK284" s="125"/>
      <c r="CL284" s="125"/>
      <c r="CM284" s="125"/>
      <c r="CN284" s="125"/>
      <c r="CO284" s="125"/>
      <c r="CP284" s="125"/>
      <c r="CQ284" s="125"/>
      <c r="CR284" s="125"/>
      <c r="CS284" s="125"/>
      <c r="CT284" s="125"/>
      <c r="CU284" s="125"/>
      <c r="CV284" s="125"/>
      <c r="CW284" s="125"/>
      <c r="CX284" s="125"/>
      <c r="CY284" s="125"/>
      <c r="CZ284" s="125"/>
      <c r="DA284" s="125"/>
      <c r="DB284" s="125"/>
      <c r="DC284" s="125"/>
      <c r="DD284" s="125"/>
      <c r="DE284" s="125"/>
      <c r="DF284" s="125"/>
      <c r="DG284" s="125"/>
      <c r="DH284" s="125"/>
      <c r="DI284" s="125"/>
      <c r="DJ284" s="125"/>
      <c r="DK284" s="125"/>
      <c r="DL284" s="125"/>
      <c r="DM284" s="125"/>
      <c r="DN284" s="125"/>
      <c r="DO284" s="125"/>
      <c r="DP284" s="125"/>
    </row>
    <row r="285" spans="1:123" ht="21" customHeight="1" thickBot="1">
      <c r="A285" s="327"/>
      <c r="B285" s="313" t="s">
        <v>231</v>
      </c>
      <c r="C285" s="311">
        <f ca="1">+C268+$C$271-$C$272-$C$273</f>
        <v>-98636022.306379452</v>
      </c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  <c r="AA285" s="16"/>
      <c r="AB285" s="16"/>
      <c r="AD285" s="125"/>
      <c r="AE285" s="125"/>
      <c r="AF285" s="125"/>
      <c r="AG285" s="125"/>
      <c r="AH285" s="125"/>
      <c r="AI285" s="125"/>
      <c r="AJ285" s="125"/>
      <c r="AK285" s="125"/>
      <c r="AL285" s="125"/>
      <c r="AM285" s="125"/>
      <c r="AN285" s="125"/>
      <c r="AO285" s="125"/>
      <c r="AP285" s="125"/>
      <c r="AQ285" s="125"/>
      <c r="AR285" s="125"/>
      <c r="AS285" s="125"/>
      <c r="AT285" s="125"/>
      <c r="AU285" s="125"/>
      <c r="AV285" s="125"/>
      <c r="AW285" s="125"/>
      <c r="AX285" s="125"/>
      <c r="AY285" s="125"/>
      <c r="AZ285" s="125"/>
      <c r="BA285" s="125"/>
      <c r="BB285" s="125"/>
      <c r="BC285" s="125"/>
      <c r="BD285" s="125"/>
      <c r="BE285" s="125"/>
      <c r="BF285" s="125"/>
      <c r="BG285" s="125"/>
      <c r="BH285" s="125"/>
      <c r="BI285" s="125"/>
      <c r="BJ285" s="125"/>
      <c r="BK285" s="125"/>
      <c r="BL285" s="125"/>
      <c r="BM285" s="125"/>
      <c r="BN285" s="125"/>
      <c r="BO285" s="125"/>
      <c r="BP285" s="125"/>
      <c r="BQ285" s="125"/>
      <c r="BR285" s="125"/>
      <c r="BS285" s="125"/>
      <c r="BT285" s="125"/>
      <c r="BU285" s="125"/>
      <c r="BV285" s="125"/>
      <c r="BW285" s="125"/>
      <c r="BX285" s="125"/>
      <c r="BY285" s="125"/>
      <c r="BZ285" s="125"/>
      <c r="CA285" s="125"/>
      <c r="CB285" s="125"/>
      <c r="CC285" s="125"/>
      <c r="CD285" s="125"/>
      <c r="CE285" s="125"/>
      <c r="CF285" s="125"/>
      <c r="CG285" s="125"/>
      <c r="CH285" s="125"/>
      <c r="CI285" s="125"/>
      <c r="CJ285" s="125"/>
      <c r="CK285" s="125"/>
      <c r="CL285" s="125"/>
      <c r="CM285" s="125"/>
      <c r="CN285" s="125"/>
      <c r="CO285" s="125"/>
      <c r="CP285" s="125"/>
      <c r="CQ285" s="125"/>
      <c r="CR285" s="125"/>
      <c r="CS285" s="125"/>
      <c r="CT285" s="125"/>
      <c r="CU285" s="125"/>
      <c r="CV285" s="125"/>
      <c r="CW285" s="125"/>
      <c r="CX285" s="125"/>
      <c r="CY285" s="125"/>
      <c r="CZ285" s="125"/>
      <c r="DA285" s="125"/>
      <c r="DB285" s="125"/>
      <c r="DC285" s="125"/>
      <c r="DD285" s="125"/>
      <c r="DE285" s="125"/>
      <c r="DF285" s="125"/>
      <c r="DG285" s="125"/>
      <c r="DH285" s="125"/>
      <c r="DI285" s="125"/>
      <c r="DJ285" s="125"/>
      <c r="DK285" s="125"/>
      <c r="DL285" s="125"/>
      <c r="DM285" s="125"/>
      <c r="DN285" s="125"/>
      <c r="DO285" s="125"/>
      <c r="DP285" s="125"/>
    </row>
    <row r="286" spans="1:123" ht="21" customHeight="1" thickBot="1">
      <c r="A286" s="327"/>
      <c r="B286" s="313" t="s">
        <v>232</v>
      </c>
      <c r="C286" s="311">
        <f ca="1">+C269+$C$271-$C$272-$C$273</f>
        <v>272611926.02940714</v>
      </c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  <c r="AA286" s="16"/>
      <c r="AB286" s="16"/>
      <c r="AD286" s="125"/>
      <c r="AE286" s="125"/>
      <c r="AF286" s="125"/>
      <c r="AG286" s="125"/>
      <c r="AH286" s="125"/>
      <c r="AI286" s="125"/>
      <c r="AJ286" s="125"/>
      <c r="AK286" s="125"/>
      <c r="AL286" s="125"/>
      <c r="AM286" s="125"/>
      <c r="AN286" s="125"/>
      <c r="AO286" s="125"/>
      <c r="AP286" s="125"/>
      <c r="AQ286" s="125"/>
      <c r="AR286" s="125"/>
      <c r="AS286" s="125"/>
      <c r="AT286" s="125"/>
      <c r="AU286" s="125"/>
      <c r="AV286" s="125"/>
      <c r="AW286" s="125"/>
      <c r="AX286" s="125"/>
      <c r="AY286" s="125"/>
      <c r="AZ286" s="125"/>
      <c r="BA286" s="125"/>
      <c r="BB286" s="125"/>
      <c r="BC286" s="125"/>
      <c r="BD286" s="125"/>
      <c r="BE286" s="125"/>
      <c r="BF286" s="125"/>
      <c r="BG286" s="125"/>
      <c r="BH286" s="125"/>
      <c r="BI286" s="125"/>
      <c r="BJ286" s="125"/>
      <c r="BK286" s="125"/>
      <c r="BL286" s="125"/>
      <c r="BM286" s="125"/>
      <c r="BN286" s="125"/>
      <c r="BO286" s="125"/>
      <c r="BP286" s="125"/>
      <c r="BQ286" s="125"/>
      <c r="BR286" s="125"/>
      <c r="BS286" s="125"/>
      <c r="BT286" s="125"/>
      <c r="BU286" s="125"/>
      <c r="BV286" s="125"/>
      <c r="BW286" s="125"/>
      <c r="BX286" s="125"/>
      <c r="BY286" s="125"/>
      <c r="BZ286" s="125"/>
      <c r="CA286" s="125"/>
      <c r="CB286" s="125"/>
      <c r="CC286" s="125"/>
      <c r="CD286" s="125"/>
      <c r="CE286" s="125"/>
      <c r="CF286" s="125"/>
      <c r="CG286" s="125"/>
      <c r="CH286" s="125"/>
      <c r="CI286" s="125"/>
      <c r="CJ286" s="125"/>
      <c r="CK286" s="125"/>
      <c r="CL286" s="125"/>
      <c r="CM286" s="125"/>
      <c r="CN286" s="125"/>
      <c r="CO286" s="125"/>
      <c r="CP286" s="125"/>
      <c r="CQ286" s="125"/>
      <c r="CR286" s="125"/>
      <c r="CS286" s="125"/>
      <c r="CT286" s="125"/>
      <c r="CU286" s="125"/>
      <c r="CV286" s="125"/>
      <c r="CW286" s="125"/>
      <c r="CX286" s="125"/>
      <c r="CY286" s="125"/>
      <c r="CZ286" s="125"/>
      <c r="DA286" s="125"/>
      <c r="DB286" s="125"/>
      <c r="DC286" s="125"/>
      <c r="DD286" s="125"/>
      <c r="DE286" s="125"/>
      <c r="DF286" s="125"/>
      <c r="DG286" s="125"/>
      <c r="DH286" s="125"/>
      <c r="DI286" s="125"/>
      <c r="DJ286" s="125"/>
      <c r="DK286" s="125"/>
      <c r="DL286" s="125"/>
      <c r="DM286" s="125"/>
      <c r="DN286" s="125"/>
      <c r="DO286" s="125"/>
      <c r="DP286" s="125"/>
    </row>
    <row r="287" spans="1:123"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  <c r="AA287" s="16"/>
      <c r="AB287" s="16"/>
      <c r="AC287" s="125"/>
      <c r="AD287" s="125"/>
      <c r="AE287" s="125"/>
      <c r="AF287" s="125"/>
      <c r="AG287" s="125"/>
      <c r="AH287" s="125"/>
      <c r="AI287" s="125"/>
      <c r="AJ287" s="125"/>
      <c r="AK287" s="125"/>
      <c r="AL287" s="125"/>
      <c r="AM287" s="125"/>
      <c r="AN287" s="125"/>
      <c r="AO287" s="125"/>
      <c r="AP287" s="125"/>
      <c r="AQ287" s="125"/>
      <c r="AR287" s="125"/>
      <c r="AS287" s="125"/>
      <c r="AT287" s="125"/>
      <c r="AU287" s="125"/>
      <c r="AV287" s="125"/>
      <c r="AW287" s="125"/>
      <c r="AX287" s="125"/>
      <c r="AY287" s="125"/>
      <c r="AZ287" s="125"/>
      <c r="BA287" s="125"/>
      <c r="BB287" s="125"/>
      <c r="BC287" s="125"/>
      <c r="BD287" s="125"/>
      <c r="BE287" s="125"/>
      <c r="BF287" s="125"/>
      <c r="BG287" s="125"/>
      <c r="BH287" s="125"/>
      <c r="BI287" s="125"/>
      <c r="BJ287" s="125"/>
      <c r="BK287" s="125"/>
      <c r="BL287" s="125"/>
      <c r="BM287" s="125"/>
      <c r="BN287" s="125"/>
      <c r="BO287" s="125"/>
      <c r="BP287" s="125"/>
      <c r="BQ287" s="125"/>
      <c r="BR287" s="125"/>
      <c r="BS287" s="125"/>
      <c r="BT287" s="125"/>
      <c r="BU287" s="125"/>
      <c r="BV287" s="125"/>
      <c r="BW287" s="125"/>
      <c r="BX287" s="125"/>
      <c r="BY287" s="125"/>
      <c r="BZ287" s="125"/>
      <c r="CA287" s="125"/>
      <c r="CB287" s="125"/>
      <c r="CC287" s="125"/>
      <c r="CD287" s="125"/>
      <c r="CE287" s="125"/>
      <c r="CF287" s="125"/>
      <c r="CG287" s="125"/>
      <c r="CH287" s="125"/>
      <c r="CI287" s="125"/>
      <c r="CJ287" s="125"/>
      <c r="CK287" s="125"/>
      <c r="CL287" s="125"/>
      <c r="CM287" s="125"/>
      <c r="CN287" s="125"/>
      <c r="CO287" s="125"/>
      <c r="CP287" s="125"/>
      <c r="CQ287" s="125"/>
      <c r="CR287" s="125"/>
      <c r="CS287" s="125"/>
      <c r="CT287" s="125"/>
      <c r="CU287" s="125"/>
      <c r="CV287" s="125"/>
      <c r="CW287" s="125"/>
      <c r="CX287" s="125"/>
      <c r="CY287" s="125"/>
      <c r="CZ287" s="125"/>
      <c r="DA287" s="125"/>
      <c r="DB287" s="125"/>
      <c r="DC287" s="125"/>
      <c r="DD287" s="125"/>
      <c r="DE287" s="125"/>
      <c r="DF287" s="125"/>
      <c r="DG287" s="125"/>
      <c r="DH287" s="125"/>
      <c r="DI287" s="125"/>
      <c r="DJ287" s="125"/>
      <c r="DK287" s="125"/>
      <c r="DL287" s="125"/>
      <c r="DM287" s="125"/>
      <c r="DN287" s="125"/>
      <c r="DO287" s="125"/>
      <c r="DP287" s="125"/>
    </row>
    <row r="288" spans="1:123"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  <c r="AA288" s="16"/>
      <c r="AB288" s="16"/>
      <c r="AC288" s="125"/>
      <c r="AD288" s="125"/>
      <c r="AE288" s="125"/>
      <c r="AF288" s="125"/>
      <c r="AG288" s="125"/>
      <c r="AH288" s="125"/>
      <c r="AI288" s="125"/>
      <c r="AJ288" s="125"/>
      <c r="AK288" s="125"/>
      <c r="AL288" s="125"/>
      <c r="AM288" s="125"/>
      <c r="AN288" s="125"/>
      <c r="AO288" s="125"/>
      <c r="AP288" s="125"/>
      <c r="AQ288" s="125"/>
      <c r="AR288" s="125"/>
      <c r="AS288" s="125"/>
      <c r="AT288" s="125"/>
      <c r="AU288" s="125"/>
      <c r="AV288" s="125"/>
      <c r="AW288" s="125"/>
      <c r="AX288" s="125"/>
      <c r="AY288" s="125"/>
      <c r="AZ288" s="125"/>
      <c r="BA288" s="125"/>
      <c r="BB288" s="125"/>
      <c r="BC288" s="125"/>
      <c r="BD288" s="125"/>
      <c r="BE288" s="125"/>
      <c r="BF288" s="125"/>
      <c r="BG288" s="125"/>
      <c r="BH288" s="125"/>
      <c r="BI288" s="125"/>
      <c r="BJ288" s="125"/>
      <c r="BK288" s="125"/>
      <c r="BL288" s="125"/>
      <c r="BM288" s="125"/>
      <c r="BN288" s="125"/>
      <c r="BO288" s="125"/>
      <c r="BP288" s="125"/>
      <c r="BQ288" s="125"/>
      <c r="BR288" s="125"/>
      <c r="BS288" s="125"/>
      <c r="BT288" s="125"/>
      <c r="BU288" s="125"/>
      <c r="BV288" s="125"/>
      <c r="BW288" s="125"/>
      <c r="BX288" s="125"/>
      <c r="BY288" s="125"/>
      <c r="BZ288" s="125"/>
      <c r="CA288" s="125"/>
      <c r="CB288" s="125"/>
      <c r="CC288" s="125"/>
      <c r="CD288" s="125"/>
      <c r="CE288" s="125"/>
      <c r="CF288" s="125"/>
      <c r="CG288" s="125"/>
      <c r="CH288" s="125"/>
      <c r="CI288" s="125"/>
      <c r="CJ288" s="125"/>
      <c r="CK288" s="125"/>
      <c r="CL288" s="125"/>
      <c r="CM288" s="125"/>
      <c r="CN288" s="125"/>
      <c r="CO288" s="125"/>
      <c r="CP288" s="125"/>
      <c r="CQ288" s="125"/>
      <c r="CR288" s="125"/>
      <c r="CS288" s="125"/>
      <c r="CT288" s="125"/>
      <c r="CU288" s="125"/>
      <c r="CV288" s="125"/>
      <c r="CW288" s="125"/>
      <c r="CX288" s="125"/>
      <c r="CY288" s="125"/>
      <c r="CZ288" s="125"/>
      <c r="DA288" s="125"/>
      <c r="DB288" s="125"/>
      <c r="DC288" s="125"/>
      <c r="DD288" s="125"/>
      <c r="DE288" s="125"/>
      <c r="DF288" s="125"/>
      <c r="DG288" s="125"/>
      <c r="DH288" s="125"/>
      <c r="DI288" s="125"/>
      <c r="DJ288" s="125"/>
      <c r="DK288" s="125"/>
      <c r="DL288" s="125"/>
      <c r="DM288" s="125"/>
      <c r="DN288" s="125"/>
      <c r="DO288" s="125"/>
      <c r="DP288" s="125"/>
    </row>
    <row r="289" spans="2:120"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  <c r="AA289" s="16"/>
      <c r="AB289" s="16"/>
      <c r="AC289" s="125"/>
      <c r="AD289" s="125"/>
      <c r="AE289" s="125"/>
      <c r="AF289" s="125"/>
      <c r="AG289" s="125"/>
      <c r="AH289" s="125"/>
      <c r="AI289" s="125"/>
      <c r="AJ289" s="125"/>
      <c r="AK289" s="125"/>
      <c r="AL289" s="125"/>
      <c r="AM289" s="125"/>
      <c r="AN289" s="125"/>
      <c r="AO289" s="125"/>
      <c r="AP289" s="125"/>
      <c r="AQ289" s="125"/>
      <c r="AR289" s="125"/>
      <c r="AS289" s="125"/>
      <c r="AT289" s="125"/>
      <c r="AU289" s="125"/>
      <c r="AV289" s="125"/>
      <c r="AW289" s="125"/>
      <c r="AX289" s="125"/>
      <c r="AY289" s="125"/>
      <c r="AZ289" s="125"/>
      <c r="BA289" s="125"/>
      <c r="BB289" s="125"/>
      <c r="BC289" s="125"/>
      <c r="BD289" s="125"/>
      <c r="BE289" s="125"/>
      <c r="BF289" s="125"/>
      <c r="BG289" s="125"/>
      <c r="BH289" s="125"/>
      <c r="BI289" s="125"/>
      <c r="BJ289" s="125"/>
      <c r="BK289" s="125"/>
      <c r="BL289" s="125"/>
      <c r="BM289" s="125"/>
      <c r="BN289" s="125"/>
      <c r="BO289" s="125"/>
      <c r="BP289" s="125"/>
      <c r="BQ289" s="125"/>
      <c r="BR289" s="125"/>
      <c r="BS289" s="125"/>
      <c r="BT289" s="125"/>
      <c r="BU289" s="125"/>
      <c r="BV289" s="125"/>
      <c r="BW289" s="125"/>
      <c r="BX289" s="125"/>
      <c r="BY289" s="125"/>
      <c r="BZ289" s="125"/>
      <c r="CA289" s="125"/>
      <c r="CB289" s="125"/>
      <c r="CC289" s="125"/>
      <c r="CD289" s="125"/>
      <c r="CE289" s="125"/>
      <c r="CF289" s="125"/>
      <c r="CG289" s="125"/>
      <c r="CH289" s="125"/>
      <c r="CI289" s="125"/>
      <c r="CJ289" s="125"/>
      <c r="CK289" s="125"/>
      <c r="CL289" s="125"/>
      <c r="CM289" s="125"/>
      <c r="CN289" s="125"/>
      <c r="CO289" s="125"/>
      <c r="CP289" s="125"/>
      <c r="CQ289" s="125"/>
      <c r="CR289" s="125"/>
      <c r="CS289" s="125"/>
      <c r="CT289" s="125"/>
      <c r="CU289" s="125"/>
      <c r="CV289" s="125"/>
      <c r="CW289" s="125"/>
      <c r="CX289" s="125"/>
      <c r="CY289" s="125"/>
      <c r="CZ289" s="125"/>
      <c r="DA289" s="125"/>
      <c r="DB289" s="125"/>
      <c r="DC289" s="125"/>
      <c r="DD289" s="125"/>
      <c r="DE289" s="125"/>
      <c r="DF289" s="125"/>
      <c r="DG289" s="125"/>
      <c r="DH289" s="125"/>
      <c r="DI289" s="125"/>
      <c r="DJ289" s="125"/>
      <c r="DK289" s="125"/>
      <c r="DL289" s="125"/>
      <c r="DM289" s="125"/>
      <c r="DN289" s="125"/>
      <c r="DO289" s="125"/>
      <c r="DP289" s="125"/>
    </row>
    <row r="290" spans="2:120" ht="13.5" thickBot="1"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  <c r="AA290" s="16"/>
      <c r="AB290" s="16"/>
      <c r="AC290" s="125"/>
      <c r="AD290" s="125"/>
      <c r="AE290" s="125"/>
      <c r="AF290" s="125"/>
      <c r="AG290" s="125"/>
      <c r="AH290" s="125"/>
      <c r="AI290" s="125"/>
      <c r="AJ290" s="125"/>
      <c r="AK290" s="125"/>
      <c r="AL290" s="125"/>
      <c r="AM290" s="125"/>
      <c r="AN290" s="125"/>
      <c r="AO290" s="125"/>
      <c r="AP290" s="125"/>
      <c r="AQ290" s="125"/>
      <c r="AR290" s="125"/>
      <c r="AS290" s="125"/>
      <c r="AT290" s="125"/>
      <c r="AU290" s="125"/>
      <c r="AV290" s="125"/>
      <c r="AW290" s="125"/>
      <c r="AX290" s="125"/>
      <c r="AY290" s="125"/>
      <c r="AZ290" s="125"/>
      <c r="BA290" s="125"/>
      <c r="BB290" s="125"/>
      <c r="BC290" s="125"/>
      <c r="BD290" s="125"/>
      <c r="BE290" s="125"/>
      <c r="BF290" s="125"/>
      <c r="BG290" s="125"/>
      <c r="BH290" s="125"/>
      <c r="BI290" s="125"/>
      <c r="BJ290" s="125"/>
      <c r="BK290" s="125"/>
      <c r="BL290" s="125"/>
      <c r="BM290" s="125"/>
      <c r="BN290" s="125"/>
      <c r="BO290" s="125"/>
      <c r="BP290" s="125"/>
      <c r="BQ290" s="125"/>
      <c r="BR290" s="125"/>
      <c r="BS290" s="125"/>
      <c r="BT290" s="125"/>
      <c r="BU290" s="125"/>
      <c r="BV290" s="125"/>
      <c r="BW290" s="125"/>
      <c r="BX290" s="125"/>
      <c r="BY290" s="125"/>
      <c r="BZ290" s="125"/>
      <c r="CA290" s="125"/>
      <c r="CB290" s="125"/>
      <c r="CC290" s="125"/>
      <c r="CD290" s="125"/>
      <c r="CE290" s="125"/>
      <c r="CF290" s="125"/>
      <c r="CG290" s="125"/>
      <c r="CH290" s="125"/>
      <c r="CI290" s="125"/>
      <c r="CJ290" s="125"/>
      <c r="CK290" s="125"/>
      <c r="CL290" s="125"/>
      <c r="CM290" s="125"/>
      <c r="CN290" s="125"/>
      <c r="CO290" s="125"/>
      <c r="CP290" s="125"/>
      <c r="CQ290" s="125"/>
      <c r="CR290" s="125"/>
      <c r="CS290" s="125"/>
      <c r="CT290" s="125"/>
      <c r="CU290" s="125"/>
      <c r="CV290" s="125"/>
      <c r="CW290" s="125"/>
      <c r="CX290" s="125"/>
      <c r="CY290" s="125"/>
      <c r="CZ290" s="125"/>
      <c r="DA290" s="125"/>
      <c r="DB290" s="125"/>
      <c r="DC290" s="125"/>
      <c r="DD290" s="125"/>
      <c r="DE290" s="125"/>
      <c r="DF290" s="125"/>
      <c r="DG290" s="125"/>
      <c r="DH290" s="125"/>
      <c r="DI290" s="125"/>
      <c r="DJ290" s="125"/>
      <c r="DK290" s="125"/>
      <c r="DL290" s="125"/>
      <c r="DM290" s="125"/>
      <c r="DN290" s="125"/>
      <c r="DO290" s="125"/>
      <c r="DP290" s="125"/>
    </row>
    <row r="291" spans="2:120" ht="18.75" thickBot="1">
      <c r="B291" s="524" t="s">
        <v>240</v>
      </c>
      <c r="C291" s="525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</row>
    <row r="292" spans="2:120" ht="9.75" customHeight="1">
      <c r="B292" s="216"/>
      <c r="C292" s="217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39"/>
    </row>
    <row r="293" spans="2:120" ht="18">
      <c r="B293" s="218" t="s">
        <v>246</v>
      </c>
      <c r="C293" s="219">
        <f ca="1">+C268</f>
        <v>-85573514.714079142</v>
      </c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333">
        <f ca="1">+C268/$C$228</f>
        <v>-9.9657043655263705E-2</v>
      </c>
    </row>
    <row r="294" spans="2:120" ht="18">
      <c r="B294" s="218" t="s">
        <v>247</v>
      </c>
      <c r="C294" s="219">
        <f ca="1">+C269</f>
        <v>285674433.62170744</v>
      </c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333">
        <f ca="1">+C269/$C$228</f>
        <v>0.33269019740224881</v>
      </c>
    </row>
    <row r="295" spans="2:120" ht="9.75" customHeight="1">
      <c r="B295" s="218"/>
      <c r="C295" s="217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334"/>
    </row>
    <row r="296" spans="2:120" ht="18">
      <c r="B296" s="218" t="s">
        <v>248</v>
      </c>
      <c r="C296" s="219">
        <f ca="1">+C285</f>
        <v>-98636022.306379452</v>
      </c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333">
        <f ca="1">C285/$C$228</f>
        <v>-0.11486935430678483</v>
      </c>
    </row>
    <row r="297" spans="2:120" ht="18">
      <c r="B297" s="218" t="s">
        <v>249</v>
      </c>
      <c r="C297" s="219">
        <f ca="1">+C286</f>
        <v>272611926.02940714</v>
      </c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333">
        <f ca="1">C286/$C$228</f>
        <v>0.31747788675072769</v>
      </c>
    </row>
    <row r="298" spans="2:120" ht="9.75" customHeight="1">
      <c r="B298" s="216"/>
      <c r="C298" s="217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</row>
    <row r="299" spans="2:120" ht="18">
      <c r="B299" s="218" t="s">
        <v>242</v>
      </c>
      <c r="C299" s="219"/>
    </row>
    <row r="300" spans="2:120" ht="18">
      <c r="B300" s="218" t="s">
        <v>243</v>
      </c>
      <c r="C300" s="488">
        <f>AVERAGEIF(AC300:DK300,"&gt;0")</f>
        <v>2173.3898749200025</v>
      </c>
      <c r="AC300" s="506">
        <f>IF((AC231+AC236*0.5)=0,0,AC228/(AC231+AC236*0.5)/'Inputs  Base0'!$C$9)</f>
        <v>1995.0851623434169</v>
      </c>
      <c r="AD300" s="506">
        <f>IF((AD231+AD236*0.5)=0,0,AD228/(AD231+AD236*0.5)/'Inputs  Base0'!$C$9)</f>
        <v>1995.0851623434169</v>
      </c>
      <c r="AE300" s="506">
        <f>IF((AE231+AE236*0.5)=0,0,AE228/(AE231+AE236*0.5)/'Inputs  Base0'!$C$9)</f>
        <v>1995.0851623434169</v>
      </c>
      <c r="AF300" s="506">
        <f>IF((AF231+AF236*0.5)=0,0,AF228/(AF231+AF236*0.5)/'Inputs  Base0'!$C$9)</f>
        <v>1995.0851623434169</v>
      </c>
      <c r="AG300" s="506">
        <f>IF((AG231+AG236*0.5)=0,0,AG228/(AG231+AG236*0.5)/'Inputs  Base0'!$C$9)</f>
        <v>2168.5708286341492</v>
      </c>
      <c r="AH300" s="506">
        <f>IF((AH231+AH236*0.5)=0,0,AH228/(AH231+AH236*0.5)/'Inputs  Base0'!$C$9)</f>
        <v>2168.5708286341492</v>
      </c>
      <c r="AI300" s="506">
        <f>IF((AI231+AI236*0.5)=0,0,AI228/(AI231+AI236*0.5)/'Inputs  Base0'!$C$9)</f>
        <v>2168.5708286341487</v>
      </c>
      <c r="AJ300" s="506">
        <f>IF((AJ231+AJ236*0.5)=0,0,AJ228/(AJ231+AJ236*0.5)/'Inputs  Base0'!$C$9)</f>
        <v>2168.5708286341487</v>
      </c>
      <c r="AK300" s="506">
        <f>IF((AK231+AK236*0.5)=0,0,AK228/(AK231+AK236*0.5)/'Inputs  Base0'!$C$9)</f>
        <v>2168.5708286341487</v>
      </c>
      <c r="AL300" s="506">
        <f>IF((AL231+AL236*0.5)=0,0,AL228/(AL231+AL236*0.5)/'Inputs  Base0'!$C$9)</f>
        <v>2168.5708286341487</v>
      </c>
      <c r="AM300" s="506">
        <f>IF((AM231+AM236*0.5)=0,0,AM228/(AM231+AM236*0.5)/'Inputs  Base0'!$C$9)</f>
        <v>2168.5708286341487</v>
      </c>
      <c r="AN300" s="506">
        <f>IF((AN231+AN236*0.5)=0,0,AN228/(AN231+AN236*0.5)/'Inputs  Base0'!$C$9)</f>
        <v>2168.5708286341487</v>
      </c>
      <c r="AO300" s="506">
        <f>IF((AO231+AO236*0.5)=0,0,AO228/(AO231+AO236*0.5)/'Inputs  Base0'!$C$9)</f>
        <v>2168.5708286341492</v>
      </c>
      <c r="AP300" s="506">
        <f>IF((AP231+AP236*0.5)=0,0,AP228/(AP231+AP236*0.5)/'Inputs  Base0'!$C$9)</f>
        <v>2168.5708286341492</v>
      </c>
      <c r="AQ300" s="506">
        <f>IF((AQ231+AQ236*0.5)=0,0,AQ228/(AQ231+AQ236*0.5)/'Inputs  Base0'!$C$9)</f>
        <v>2168.5708286341492</v>
      </c>
      <c r="AR300" s="506">
        <f>IF((AR231+AR236*0.5)=0,0,AR228/(AR231+AR236*0.5)/'Inputs  Base0'!$C$9)</f>
        <v>2168.5708286341492</v>
      </c>
      <c r="AS300" s="506">
        <f>IF((AS231+AS236*0.5)=0,0,AS228/(AS231+AS236*0.5)/'Inputs  Base0'!$C$9)</f>
        <v>2168.5708286341492</v>
      </c>
      <c r="AT300" s="506">
        <f>IF((AT231+AT236*0.5)=0,0,AT228/(AT231+AT236*0.5)/'Inputs  Base0'!$C$9)</f>
        <v>2168.5708286341492</v>
      </c>
      <c r="AU300" s="506">
        <f>IF((AU231+AU236*0.5)=0,0,AU228/(AU231+AU236*0.5)/'Inputs  Base0'!$C$9)</f>
        <v>2168.5708286341487</v>
      </c>
      <c r="AV300" s="506">
        <f>IF((AV231+AV236*0.5)=0,0,AV228/(AV231+AV236*0.5)/'Inputs  Base0'!$C$9)</f>
        <v>2168.5708286341487</v>
      </c>
      <c r="AW300" s="506">
        <f>IF((AW231+AW236*0.5)=0,0,AW228/(AW231+AW236*0.5)/'Inputs  Base0'!$C$9)</f>
        <v>2222.7850993500024</v>
      </c>
      <c r="AX300" s="506">
        <f>IF((AX231+AX236*0.5)=0,0,AX228/(AX231+AX236*0.5)/'Inputs  Base0'!$C$9)</f>
        <v>2222.7850993500024</v>
      </c>
      <c r="AY300" s="506">
        <f>IF((AY231+AY236*0.5)=0,0,AY228/(AY231+AY236*0.5)/'Inputs  Base0'!$C$9)</f>
        <v>2222.7850993500024</v>
      </c>
      <c r="AZ300" s="506">
        <f>IF((AZ231+AZ236*0.5)=0,0,AZ228/(AZ231+AZ236*0.5)/'Inputs  Base0'!$C$9)</f>
        <v>2222.7850993500024</v>
      </c>
      <c r="BA300" s="506">
        <f>IF((BA231+BA236*0.5)=0,0,BA228/(BA231+BA236*0.5)/'Inputs  Base0'!$C$9)</f>
        <v>2222.7850993500024</v>
      </c>
      <c r="BB300" s="506">
        <f>IF((BB231+BB236*0.5)=0,0,BB228/(BB231+BB236*0.5)/'Inputs  Base0'!$C$9)</f>
        <v>2222.7850993500024</v>
      </c>
      <c r="BC300" s="506">
        <f>IF((BC231+BC236*0.5)=0,0,BC228/(BC231+BC236*0.5)/'Inputs  Base0'!$C$9)</f>
        <v>2222.7850993500024</v>
      </c>
      <c r="BD300" s="506">
        <f>IF((BD231+BD236*0.5)=0,0,BD228/(BD231+BD236*0.5)/'Inputs  Base0'!$C$9)</f>
        <v>2222.7850993500024</v>
      </c>
      <c r="BE300" s="506">
        <f>IF((BE231+BE236*0.5)=0,0,BE228/(BE231+BE236*0.5)/'Inputs  Base0'!$C$9)</f>
        <v>2222.7850993500024</v>
      </c>
      <c r="BF300" s="506">
        <f>IF((BF231+BF236*0.5)=0,0,BF228/(BF231+BF236*0.5)/'Inputs  Base0'!$C$9)</f>
        <v>2222.7850993500024</v>
      </c>
      <c r="BG300" s="506">
        <f>IF((BG231+BG236*0.5)=0,0,BG228/(BG231+BG236*0.5)/'Inputs  Base0'!$C$9)</f>
        <v>2222.7850993500024</v>
      </c>
      <c r="BH300" s="506">
        <f>IF((BH231+BH236*0.5)=0,0,BH228/(BH231+BH236*0.5)/'Inputs  Base0'!$C$9)</f>
        <v>2222.7850993500024</v>
      </c>
      <c r="BI300" s="506">
        <f>IF((BI231+BI236*0.5)=0,0,BI228/(BI231+BI236*0.5)/'Inputs  Base0'!$C$9)</f>
        <v>2222.7850993500024</v>
      </c>
      <c r="BJ300" s="506">
        <f>IF((BJ231+BJ236*0.5)=0,0,BJ228/(BJ231+BJ236*0.5)/'Inputs  Base0'!$C$9)</f>
        <v>2222.7850993500024</v>
      </c>
      <c r="BK300" s="506">
        <f>IF((BK231+BK236*0.5)=0,0,BK228/(BK231+BK236*0.5)/'Inputs  Base0'!$C$9)</f>
        <v>2222.7850993500024</v>
      </c>
      <c r="BL300" s="506">
        <f>IF((BL231+BL236*0.5)=0,0,BL228/(BL231+BL236*0.5)/'Inputs  Base0'!$C$9)</f>
        <v>2222.7850993500024</v>
      </c>
      <c r="BM300" s="506">
        <f>IF((BM231+BM236*0.5)=0,0,BM228/(BM231+BM236*0.5)/'Inputs  Base0'!$C$9)</f>
        <v>0</v>
      </c>
      <c r="BN300" s="506">
        <f>IF((BN231+BN236*0.5)=0,0,BN228/(BN231+BN236*0.5)/'Inputs  Base0'!$C$9)</f>
        <v>0</v>
      </c>
      <c r="BO300" s="506">
        <f>IF((BO231+BO236*0.5)=0,0,BO228/(BO231+BO236*0.5)/'Inputs  Base0'!$C$9)</f>
        <v>0</v>
      </c>
      <c r="BP300" s="506">
        <f>IF((BP231+BP236*0.5)=0,0,BP228/(BP231+BP236*0.5)/'Inputs  Base0'!$C$9)</f>
        <v>0</v>
      </c>
      <c r="BQ300" s="506">
        <f>IF((BQ231+BQ236*0.5)=0,0,BQ228/(BQ231+BQ236*0.5)/'Inputs  Base0'!$C$9)</f>
        <v>0</v>
      </c>
      <c r="BR300" s="506">
        <f>IF((BR231+BR236*0.5)=0,0,BR228/(BR231+BR236*0.5)/'Inputs  Base0'!$C$9)</f>
        <v>0</v>
      </c>
      <c r="BS300" s="506">
        <f>IF((BS231+BS236*0.5)=0,0,BS228/(BS231+BS236*0.5)/'Inputs  Base0'!$C$9)</f>
        <v>0</v>
      </c>
      <c r="BT300" s="506">
        <f>IF((BT231+BT236*0.5)=0,0,BT228/(BT231+BT236*0.5)/'Inputs  Base0'!$C$9)</f>
        <v>0</v>
      </c>
      <c r="BU300" s="506">
        <f>IF((BU231+BU236*0.5)=0,0,BU228/(BU231+BU236*0.5)/'Inputs  Base0'!$C$9)</f>
        <v>0</v>
      </c>
      <c r="BV300" s="506">
        <f>IF((BV231+BV236*0.5)=0,0,BV228/(BV231+BV236*0.5)/'Inputs  Base0'!$C$9)</f>
        <v>0</v>
      </c>
      <c r="BW300" s="506">
        <f>IF((BW231+BW236*0.5)=0,0,BW228/(BW231+BW236*0.5)/'Inputs  Base0'!$C$9)</f>
        <v>0</v>
      </c>
      <c r="BX300" s="506">
        <f>IF((BX231+BX236*0.5)=0,0,BX228/(BX231+BX236*0.5)/'Inputs  Base0'!$C$9)</f>
        <v>0</v>
      </c>
      <c r="BY300" s="506">
        <f>IF((BY231+BY236*0.5)=0,0,BY228/(BY231+BY236*0.5)/'Inputs  Base0'!$C$9)</f>
        <v>0</v>
      </c>
      <c r="BZ300" s="506">
        <f>IF((BZ231+BZ236*0.5)=0,0,BZ228/(BZ231+BZ236*0.5)/'Inputs  Base0'!$C$9)</f>
        <v>0</v>
      </c>
      <c r="CA300" s="506">
        <f>IF((CA231+CA236*0.5)=0,0,CA228/(CA231+CA236*0.5)/'Inputs  Base0'!$C$9)</f>
        <v>0</v>
      </c>
      <c r="CB300" s="506">
        <f>IF((CB231+CB236*0.5)=0,0,CB228/(CB231+CB236*0.5)/'Inputs  Base0'!$C$9)</f>
        <v>0</v>
      </c>
      <c r="CC300" s="506">
        <f>IF((CC231+CC236*0.5)=0,0,CC228/(CC231+CC236*0.5)/'Inputs  Base0'!$C$9)</f>
        <v>0</v>
      </c>
      <c r="CD300" s="506">
        <f>IF((CD231+CD236*0.5)=0,0,CD228/(CD231+CD236*0.5)/'Inputs  Base0'!$C$9)</f>
        <v>0</v>
      </c>
      <c r="CE300" s="506">
        <f>IF((CE231+CE236*0.5)=0,0,CE228/(CE231+CE236*0.5)/'Inputs  Base0'!$C$9)</f>
        <v>0</v>
      </c>
      <c r="CF300" s="506">
        <f>IF((CF231+CF236*0.5)=0,0,CF228/(CF231+CF236*0.5)/'Inputs  Base0'!$C$9)</f>
        <v>0</v>
      </c>
      <c r="CG300" s="506">
        <f>IF((CG231+CG236*0.5)=0,0,CG228/(CG231+CG236*0.5)/'Inputs  Base0'!$C$9)</f>
        <v>0</v>
      </c>
      <c r="CH300" s="506">
        <f>IF((CH231+CH236*0.5)=0,0,CH228/(CH231+CH236*0.5)/'Inputs  Base0'!$C$9)</f>
        <v>0</v>
      </c>
      <c r="CI300" s="506">
        <f>IF((CI231+CI236*0.5)=0,0,CI228/(CI231+CI236*0.5)/'Inputs  Base0'!$C$9)</f>
        <v>0</v>
      </c>
      <c r="CJ300" s="506">
        <f>IF((CJ231+CJ236*0.5)=0,0,CJ228/(CJ231+CJ236*0.5)/'Inputs  Base0'!$C$9)</f>
        <v>0</v>
      </c>
      <c r="CK300" s="506">
        <f>IF((CK231+CK236*0.5)=0,0,CK228/(CK231+CK236*0.5)/'Inputs  Base0'!$C$9)</f>
        <v>0</v>
      </c>
      <c r="CL300" s="506">
        <f>IF((CL231+CL236*0.5)=0,0,CL228/(CL231+CL236*0.5)/'Inputs  Base0'!$C$9)</f>
        <v>0</v>
      </c>
      <c r="CM300" s="506">
        <f>IF((CM231+CM236*0.5)=0,0,CM228/(CM231+CM236*0.5)/'Inputs  Base0'!$C$9)</f>
        <v>0</v>
      </c>
      <c r="CN300" s="506">
        <f>IF((CN231+CN236*0.5)=0,0,CN228/(CN231+CN236*0.5)/'Inputs  Base0'!$C$9)</f>
        <v>0</v>
      </c>
      <c r="CO300" s="506">
        <f>IF((CO231+CO236*0.5)=0,0,CO228/(CO231+CO236*0.5)/'Inputs  Base0'!$C$9)</f>
        <v>0</v>
      </c>
      <c r="CP300" s="506">
        <f>IF((CP231+CP236*0.5)=0,0,CP228/(CP231+CP236*0.5)/'Inputs  Base0'!$C$9)</f>
        <v>0</v>
      </c>
      <c r="CQ300" s="506">
        <f>IF((CQ231+CQ236*0.5)=0,0,CQ228/(CQ231+CQ236*0.5)/'Inputs  Base0'!$C$9)</f>
        <v>0</v>
      </c>
      <c r="CR300" s="506">
        <f>IF((CR231+CR236*0.5)=0,0,CR228/(CR231+CR236*0.5)/'Inputs  Base0'!$C$9)</f>
        <v>0</v>
      </c>
      <c r="CS300" s="506">
        <f>IF((CS231+CS236*0.5)=0,0,CS228/(CS231+CS236*0.5)/'Inputs  Base0'!$C$9)</f>
        <v>0</v>
      </c>
      <c r="CT300" s="506">
        <f>IF((CT231+CT236*0.5)=0,0,CT228/(CT231+CT236*0.5)/'Inputs  Base0'!$C$9)</f>
        <v>0</v>
      </c>
      <c r="CU300" s="506">
        <f>IF((CU231+CU236*0.5)=0,0,CU228/(CU231+CU236*0.5)/'Inputs  Base0'!$C$9)</f>
        <v>0</v>
      </c>
      <c r="CV300" s="506">
        <f>IF((CV231+CV236*0.5)=0,0,CV228/(CV231+CV236*0.5)/'Inputs  Base0'!$C$9)</f>
        <v>0</v>
      </c>
      <c r="CW300" s="506">
        <f>IF((CW231+CW236*0.5)=0,0,CW228/(CW231+CW236*0.5)/'Inputs  Base0'!$C$9)</f>
        <v>0</v>
      </c>
      <c r="CX300" s="506">
        <f>IF((CX231+CX236*0.5)=0,0,CX228/(CX231+CX236*0.5)/'Inputs  Base0'!$C$9)</f>
        <v>0</v>
      </c>
      <c r="CY300" s="506">
        <f>IF((CY231+CY236*0.5)=0,0,CY228/(CY231+CY236*0.5)/'Inputs  Base0'!$C$9)</f>
        <v>0</v>
      </c>
      <c r="CZ300" s="506">
        <f>IF((CZ231+CZ236*0.5)=0,0,CZ228/(CZ231+CZ236*0.5)/'Inputs  Base0'!$C$9)</f>
        <v>0</v>
      </c>
      <c r="DA300" s="506">
        <f>IF((DA231+DA236*0.5)=0,0,DA228/(DA231+DA236*0.5)/'Inputs  Base0'!$C$9)</f>
        <v>0</v>
      </c>
      <c r="DB300" s="506">
        <f>IF((DB231+DB236*0.5)=0,0,DB228/(DB231+DB236*0.5)/'Inputs  Base0'!$C$9)</f>
        <v>0</v>
      </c>
      <c r="DC300" s="506">
        <f>IF((DC231+DC236*0.5)=0,0,DC228/(DC231+DC236*0.5)/'Inputs  Base0'!$C$9)</f>
        <v>0</v>
      </c>
      <c r="DD300" s="506">
        <f>IF((DD231+DD236*0.5)=0,0,DD228/(DD231+DD236*0.5)/'Inputs  Base0'!$C$9)</f>
        <v>0</v>
      </c>
      <c r="DE300" s="506">
        <f>IF((DE231+DE236*0.5)=0,0,DE228/(DE231+DE236*0.5)/'Inputs  Base0'!$C$9)</f>
        <v>0</v>
      </c>
      <c r="DF300" s="506">
        <f>IF((DF231+DF236*0.5)=0,0,DF228/(DF231+DF236*0.5)/'Inputs  Base0'!$C$9)</f>
        <v>0</v>
      </c>
      <c r="DG300" s="506">
        <f>IF((DG231+DG236*0.5)=0,0,DG228/(DG231+DG236*0.5)/'Inputs  Base0'!$C$9)</f>
        <v>0</v>
      </c>
      <c r="DH300" s="506">
        <f>IF((DH231+DH236*0.5)=0,0,DH228/(DH231+DH236*0.5)/'Inputs  Base0'!$C$9)</f>
        <v>0</v>
      </c>
      <c r="DI300" s="506">
        <f>IF((DI231+DI236*0.5)=0,0,DI228/(DI231+DI236*0.5)/'Inputs  Base0'!$C$9)</f>
        <v>0</v>
      </c>
      <c r="DJ300" s="506">
        <f>IF((DJ231+DJ236*0.5)=0,0,DJ228/(DJ231+DJ236*0.5)/'Inputs  Base0'!$C$9)</f>
        <v>0</v>
      </c>
    </row>
    <row r="301" spans="2:120" ht="18">
      <c r="B301" s="218" t="s">
        <v>244</v>
      </c>
      <c r="C301" s="220">
        <f ca="1">-(C252-C266)/(C231+C236*0.5+C243+C248*0.5)/'Inputs  Base0'!C9</f>
        <v>-1669.3584199338907</v>
      </c>
    </row>
    <row r="302" spans="2:120" ht="15">
      <c r="B302" s="491" t="s">
        <v>455</v>
      </c>
      <c r="C302" s="492">
        <f>-('CF+EERR  Base0'!C253-'CF+EERR  Base0'!C266)/('CF+EERR  Base0'!C231+'CF+EERR  Base0'!C236*0.5+'CF+EERR  Base0'!C243+'CF+EERR  Base0'!C248*0.5)/'Inputs  Base0'!C9</f>
        <v>-875.60383109462475</v>
      </c>
    </row>
    <row r="303" spans="2:120" ht="15">
      <c r="B303" s="491" t="s">
        <v>456</v>
      </c>
      <c r="C303" s="492">
        <f ca="1">-SUM('CF+EERR  Base0'!C261:C263)/('CF+EERR  Base0'!C231+'CF+EERR  Base0'!C236*0.5+'CF+EERR  Base0'!C243+'CF+EERR  Base0'!C248*0.5)/'Inputs  Base0'!C9</f>
        <v>-377.12116854515068</v>
      </c>
    </row>
    <row r="304" spans="2:120" ht="15">
      <c r="B304" s="491" t="s">
        <v>457</v>
      </c>
      <c r="C304" s="492">
        <f>-'CF+EERR  Base0'!C260/('CF+EERR  Base0'!C231+'CF+EERR  Base0'!C236*0.5+'CF+EERR  Base0'!C243+'CF+EERR  Base0'!C248*0.5)/'Inputs  Base0'!C9</f>
        <v>-413.18135820292298</v>
      </c>
    </row>
    <row r="305" spans="2:120" ht="18">
      <c r="B305" s="218" t="s">
        <v>245</v>
      </c>
      <c r="C305" s="220">
        <f ca="1">+C300+C301</f>
        <v>504.03145498611184</v>
      </c>
      <c r="AC305" s="333">
        <f ca="1">-C305/C301</f>
        <v>0.30193123835327845</v>
      </c>
    </row>
    <row r="306" spans="2:120" ht="9.75" customHeight="1">
      <c r="B306" s="216"/>
      <c r="C306" s="217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</row>
    <row r="307" spans="2:120" ht="18">
      <c r="B307" s="218" t="s">
        <v>273</v>
      </c>
      <c r="C307" s="279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  <c r="AA307" s="16"/>
      <c r="AB307" s="16"/>
      <c r="AC307" s="125"/>
      <c r="AD307" s="125"/>
      <c r="AE307" s="125"/>
      <c r="AF307" s="125"/>
      <c r="AG307" s="125"/>
      <c r="AH307" s="125"/>
      <c r="AI307" s="125"/>
      <c r="AJ307" s="125"/>
      <c r="AK307" s="125"/>
      <c r="AL307" s="125"/>
      <c r="AM307" s="125"/>
      <c r="AN307" s="125"/>
      <c r="AO307" s="125"/>
      <c r="AP307" s="125"/>
      <c r="AQ307" s="125"/>
      <c r="AR307" s="125"/>
      <c r="AS307" s="125"/>
      <c r="AT307" s="125"/>
      <c r="AU307" s="125"/>
      <c r="AV307" s="125"/>
      <c r="AW307" s="125"/>
      <c r="AX307" s="125"/>
      <c r="AY307" s="125"/>
      <c r="AZ307" s="125"/>
      <c r="BA307" s="125"/>
      <c r="BB307" s="125"/>
      <c r="BC307" s="125"/>
      <c r="BD307" s="125"/>
      <c r="BE307" s="125"/>
      <c r="BF307" s="125"/>
      <c r="BG307" s="125"/>
      <c r="BH307" s="125"/>
      <c r="BI307" s="125"/>
      <c r="BJ307" s="125"/>
      <c r="BK307" s="125"/>
      <c r="BL307" s="125"/>
      <c r="BM307" s="125"/>
      <c r="BN307" s="125"/>
      <c r="BO307" s="125"/>
      <c r="BP307" s="125"/>
      <c r="BQ307" s="125"/>
      <c r="BR307" s="125"/>
      <c r="BS307" s="125"/>
      <c r="BT307" s="125"/>
      <c r="BU307" s="125"/>
      <c r="BV307" s="125"/>
      <c r="BW307" s="125"/>
      <c r="BX307" s="125"/>
      <c r="BY307" s="125"/>
      <c r="BZ307" s="125"/>
      <c r="CA307" s="125"/>
      <c r="CB307" s="125"/>
      <c r="CC307" s="125"/>
      <c r="CD307" s="125"/>
      <c r="CE307" s="125"/>
      <c r="CF307" s="125"/>
      <c r="CG307" s="125"/>
      <c r="CH307" s="125"/>
      <c r="CI307" s="125"/>
      <c r="CJ307" s="125"/>
      <c r="CK307" s="125"/>
      <c r="CL307" s="125"/>
      <c r="CM307" s="125"/>
      <c r="CN307" s="125"/>
      <c r="CO307" s="125"/>
      <c r="CP307" s="125"/>
      <c r="CQ307" s="125"/>
      <c r="CR307" s="125"/>
      <c r="CS307" s="125"/>
      <c r="CT307" s="125"/>
      <c r="CU307" s="125"/>
      <c r="CV307" s="125"/>
      <c r="CW307" s="125"/>
      <c r="CX307" s="125"/>
      <c r="CY307" s="125"/>
      <c r="CZ307" s="125"/>
      <c r="DA307" s="125"/>
      <c r="DB307" s="125"/>
      <c r="DC307" s="125"/>
      <c r="DD307" s="125"/>
      <c r="DE307" s="125"/>
      <c r="DF307" s="125"/>
      <c r="DG307" s="125"/>
      <c r="DH307" s="125"/>
      <c r="DI307" s="125"/>
      <c r="DJ307" s="125"/>
      <c r="DK307" s="125"/>
      <c r="DL307" s="125"/>
      <c r="DM307" s="125"/>
      <c r="DN307" s="125"/>
      <c r="DO307" s="125"/>
      <c r="DP307" s="125"/>
    </row>
    <row r="308" spans="2:120" ht="18">
      <c r="B308" s="337" t="str">
        <f>+'Inputs  Base0'!B17</f>
        <v xml:space="preserve">DEPARTAMENTOS </v>
      </c>
      <c r="C308" s="335">
        <f>+C243</f>
        <v>1196.5965000000015</v>
      </c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  <c r="AA308" s="16"/>
      <c r="AB308" s="16"/>
      <c r="AC308" s="125"/>
      <c r="AD308" s="125"/>
      <c r="AE308" s="125"/>
      <c r="AF308" s="125"/>
      <c r="AG308" s="125"/>
      <c r="AH308" s="125"/>
      <c r="AI308" s="125"/>
      <c r="AJ308" s="125"/>
      <c r="AK308" s="125"/>
      <c r="AL308" s="125"/>
      <c r="AM308" s="125"/>
      <c r="AN308" s="125"/>
      <c r="AO308" s="125"/>
      <c r="AP308" s="125"/>
      <c r="AQ308" s="125"/>
      <c r="AR308" s="125"/>
      <c r="AS308" s="125"/>
      <c r="AT308" s="125"/>
      <c r="AU308" s="125"/>
      <c r="AV308" s="125"/>
      <c r="AW308" s="125"/>
      <c r="AX308" s="125"/>
      <c r="AY308" s="125"/>
      <c r="AZ308" s="125"/>
      <c r="BA308" s="125"/>
      <c r="BB308" s="125"/>
      <c r="BC308" s="125"/>
      <c r="BD308" s="125"/>
      <c r="BE308" s="125"/>
      <c r="BF308" s="125"/>
      <c r="BG308" s="125"/>
      <c r="BH308" s="125"/>
      <c r="BI308" s="125"/>
      <c r="BJ308" s="125"/>
      <c r="BK308" s="125"/>
      <c r="BL308" s="125"/>
      <c r="BM308" s="125"/>
      <c r="BN308" s="125"/>
      <c r="BO308" s="125"/>
      <c r="BP308" s="125"/>
      <c r="BQ308" s="125"/>
      <c r="BR308" s="125"/>
      <c r="BS308" s="125"/>
      <c r="BT308" s="125"/>
      <c r="BU308" s="125"/>
      <c r="BV308" s="125"/>
      <c r="BW308" s="125"/>
      <c r="BX308" s="125"/>
      <c r="BY308" s="125"/>
      <c r="BZ308" s="125"/>
      <c r="CA308" s="125"/>
      <c r="CB308" s="125"/>
      <c r="CC308" s="125"/>
      <c r="CD308" s="125"/>
      <c r="CE308" s="125"/>
      <c r="CF308" s="125"/>
      <c r="CG308" s="125"/>
      <c r="CH308" s="125"/>
      <c r="CI308" s="125"/>
      <c r="CJ308" s="125"/>
      <c r="CK308" s="125"/>
      <c r="CL308" s="125"/>
      <c r="CM308" s="125"/>
      <c r="CN308" s="125"/>
      <c r="CO308" s="125"/>
      <c r="CP308" s="125"/>
      <c r="CQ308" s="125"/>
      <c r="CR308" s="125"/>
      <c r="CS308" s="125"/>
      <c r="CT308" s="125"/>
      <c r="CU308" s="125"/>
      <c r="CV308" s="125"/>
      <c r="CW308" s="125"/>
      <c r="CX308" s="125"/>
      <c r="CY308" s="125"/>
      <c r="CZ308" s="125"/>
      <c r="DA308" s="125"/>
      <c r="DB308" s="125"/>
      <c r="DC308" s="125"/>
      <c r="DD308" s="125"/>
      <c r="DE308" s="125"/>
      <c r="DF308" s="125"/>
      <c r="DG308" s="125"/>
      <c r="DH308" s="125"/>
      <c r="DI308" s="125"/>
      <c r="DJ308" s="125"/>
      <c r="DK308" s="125"/>
      <c r="DL308" s="125"/>
      <c r="DM308" s="125"/>
      <c r="DN308" s="125"/>
      <c r="DO308" s="125"/>
      <c r="DP308" s="125"/>
    </row>
    <row r="309" spans="2:120" ht="18.75" thickBot="1">
      <c r="B309" s="338" t="str">
        <f>+'Inputs  Base0'!B18</f>
        <v>COCHERAS</v>
      </c>
      <c r="C309" s="336">
        <f>+C248</f>
        <v>434.99999999999966</v>
      </c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  <c r="AA309" s="16"/>
      <c r="AB309" s="16"/>
      <c r="AC309" s="125"/>
      <c r="AD309" s="125"/>
      <c r="AE309" s="125"/>
      <c r="AF309" s="125"/>
      <c r="AG309" s="125"/>
      <c r="AH309" s="125"/>
      <c r="AI309" s="125"/>
      <c r="AJ309" s="125"/>
      <c r="AK309" s="125"/>
      <c r="AL309" s="125"/>
      <c r="AM309" s="125"/>
      <c r="AN309" s="125"/>
      <c r="AO309" s="125"/>
      <c r="AP309" s="125"/>
      <c r="AQ309" s="125"/>
      <c r="AR309" s="125"/>
      <c r="AS309" s="125"/>
      <c r="AT309" s="125"/>
      <c r="AU309" s="125"/>
      <c r="AV309" s="125"/>
      <c r="AW309" s="125"/>
      <c r="AX309" s="125"/>
      <c r="AY309" s="125"/>
      <c r="AZ309" s="125"/>
      <c r="BA309" s="125"/>
      <c r="BB309" s="125"/>
      <c r="BC309" s="125"/>
      <c r="BD309" s="125"/>
      <c r="BE309" s="125"/>
      <c r="BF309" s="125"/>
      <c r="BG309" s="125"/>
      <c r="BH309" s="125"/>
      <c r="BI309" s="125"/>
      <c r="BJ309" s="125"/>
      <c r="BK309" s="125"/>
      <c r="BL309" s="125"/>
      <c r="BM309" s="125"/>
      <c r="BN309" s="125"/>
      <c r="BO309" s="125"/>
      <c r="BP309" s="125"/>
      <c r="BQ309" s="125"/>
      <c r="BR309" s="125"/>
      <c r="BS309" s="125"/>
      <c r="BT309" s="125"/>
      <c r="BU309" s="125"/>
      <c r="BV309" s="125"/>
      <c r="BW309" s="125"/>
      <c r="BX309" s="125"/>
      <c r="BY309" s="125"/>
      <c r="BZ309" s="125"/>
      <c r="CA309" s="125"/>
      <c r="CB309" s="125"/>
      <c r="CC309" s="125"/>
      <c r="CD309" s="125"/>
      <c r="CE309" s="125"/>
      <c r="CF309" s="125"/>
      <c r="CG309" s="125"/>
      <c r="CH309" s="125"/>
      <c r="CI309" s="125"/>
      <c r="CJ309" s="125"/>
      <c r="CK309" s="125"/>
      <c r="CL309" s="125"/>
      <c r="CM309" s="125"/>
      <c r="CN309" s="125"/>
      <c r="CO309" s="125"/>
      <c r="CP309" s="125"/>
      <c r="CQ309" s="125"/>
      <c r="CR309" s="125"/>
      <c r="CS309" s="125"/>
      <c r="CT309" s="125"/>
      <c r="CU309" s="125"/>
      <c r="CV309" s="125"/>
      <c r="CW309" s="125"/>
      <c r="CX309" s="125"/>
      <c r="CY309" s="125"/>
      <c r="CZ309" s="125"/>
      <c r="DA309" s="125"/>
      <c r="DB309" s="125"/>
      <c r="DC309" s="125"/>
      <c r="DD309" s="125"/>
      <c r="DE309" s="125"/>
      <c r="DF309" s="125"/>
      <c r="DG309" s="125"/>
      <c r="DH309" s="125"/>
      <c r="DI309" s="125"/>
      <c r="DJ309" s="125"/>
      <c r="DK309" s="125"/>
      <c r="DL309" s="125"/>
      <c r="DM309" s="125"/>
      <c r="DN309" s="125"/>
      <c r="DO309" s="125"/>
      <c r="DP309" s="125"/>
    </row>
    <row r="310" spans="2:120" ht="18">
      <c r="B310" s="332" t="s">
        <v>241</v>
      </c>
      <c r="C310" s="278"/>
    </row>
    <row r="311" spans="2:120" ht="18">
      <c r="C311" s="278"/>
    </row>
    <row r="312" spans="2:120" ht="18">
      <c r="B312" s="278"/>
      <c r="C312" s="278"/>
    </row>
    <row r="314" spans="2:120" ht="14.25">
      <c r="B314" s="190"/>
      <c r="C314" s="125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  <c r="AA314" s="16"/>
      <c r="AB314" s="16"/>
      <c r="AC314" s="125"/>
      <c r="AD314" s="125"/>
      <c r="AE314" s="125"/>
      <c r="AF314" s="125"/>
      <c r="AG314" s="125"/>
      <c r="AH314" s="125"/>
      <c r="AI314" s="125"/>
      <c r="AJ314" s="125"/>
      <c r="AK314" s="125"/>
      <c r="AL314" s="125"/>
      <c r="AM314" s="125"/>
      <c r="AN314" s="125"/>
      <c r="AO314" s="125"/>
      <c r="AP314" s="125"/>
      <c r="AQ314" s="125"/>
      <c r="AR314" s="125"/>
      <c r="AS314" s="125"/>
      <c r="AT314" s="125"/>
      <c r="AU314" s="125"/>
      <c r="AV314" s="125"/>
      <c r="AW314" s="125"/>
      <c r="AX314" s="125"/>
      <c r="AY314" s="125"/>
      <c r="AZ314" s="125"/>
      <c r="BA314" s="125"/>
      <c r="BB314" s="125"/>
      <c r="BC314" s="125"/>
      <c r="BD314" s="125"/>
      <c r="BE314" s="125"/>
      <c r="BF314" s="125"/>
      <c r="BG314" s="125"/>
      <c r="BH314" s="125"/>
      <c r="BI314" s="125"/>
      <c r="BJ314" s="125"/>
      <c r="BK314" s="125"/>
      <c r="BL314" s="125"/>
      <c r="BM314" s="125"/>
      <c r="BN314" s="125"/>
      <c r="BO314" s="125"/>
      <c r="BP314" s="125"/>
      <c r="BQ314" s="125"/>
      <c r="BR314" s="125"/>
      <c r="BS314" s="125"/>
      <c r="BT314" s="125"/>
      <c r="BU314" s="125"/>
      <c r="BV314" s="125"/>
      <c r="BW314" s="125"/>
      <c r="BX314" s="125"/>
      <c r="BY314" s="125"/>
      <c r="BZ314" s="125"/>
      <c r="CA314" s="125"/>
      <c r="CB314" s="125"/>
      <c r="CC314" s="125"/>
      <c r="CD314" s="125"/>
      <c r="CE314" s="125"/>
      <c r="CF314" s="125"/>
      <c r="CG314" s="125"/>
      <c r="CH314" s="125"/>
      <c r="CI314" s="125"/>
      <c r="CJ314" s="125"/>
      <c r="CK314" s="125"/>
      <c r="CL314" s="125"/>
      <c r="CM314" s="125"/>
      <c r="CN314" s="125"/>
      <c r="CO314" s="125"/>
      <c r="CP314" s="125"/>
      <c r="CQ314" s="125"/>
      <c r="CR314" s="125"/>
      <c r="CS314" s="125"/>
      <c r="CT314" s="125"/>
      <c r="CU314" s="125"/>
      <c r="CV314" s="125"/>
      <c r="CW314" s="125"/>
      <c r="CX314" s="125"/>
      <c r="CY314" s="125"/>
      <c r="CZ314" s="125"/>
      <c r="DA314" s="125"/>
      <c r="DB314" s="125"/>
      <c r="DC314" s="125"/>
      <c r="DD314" s="125"/>
      <c r="DE314" s="125"/>
      <c r="DF314" s="125"/>
      <c r="DG314" s="125"/>
      <c r="DH314" s="125"/>
      <c r="DI314" s="125"/>
      <c r="DJ314" s="125"/>
      <c r="DK314" s="125"/>
      <c r="DL314" s="125"/>
      <c r="DM314" s="125"/>
      <c r="DN314" s="125"/>
      <c r="DO314" s="125"/>
      <c r="DP314" s="125"/>
    </row>
    <row r="315" spans="2:120" ht="14.25">
      <c r="B315" s="190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  <c r="AA315" s="16"/>
      <c r="AB315" s="16"/>
      <c r="AC315" s="125"/>
      <c r="AD315" s="125"/>
      <c r="AE315" s="125"/>
      <c r="AF315" s="125"/>
      <c r="AG315" s="125"/>
      <c r="AH315" s="125"/>
      <c r="AI315" s="125"/>
      <c r="AJ315" s="125"/>
      <c r="AK315" s="125"/>
      <c r="AL315" s="125"/>
      <c r="AM315" s="125"/>
      <c r="AN315" s="125"/>
      <c r="AO315" s="125"/>
      <c r="AP315" s="125"/>
      <c r="AQ315" s="125"/>
      <c r="AR315" s="125"/>
      <c r="AS315" s="125"/>
      <c r="AT315" s="125"/>
      <c r="AU315" s="125"/>
      <c r="AV315" s="125"/>
      <c r="AW315" s="125"/>
      <c r="AX315" s="125"/>
      <c r="AY315" s="125"/>
      <c r="AZ315" s="125"/>
      <c r="BA315" s="125"/>
      <c r="BB315" s="125"/>
      <c r="BC315" s="125"/>
      <c r="BD315" s="125"/>
      <c r="BE315" s="125"/>
      <c r="BF315" s="125"/>
      <c r="BG315" s="125"/>
      <c r="BH315" s="125"/>
      <c r="BI315" s="125"/>
      <c r="BJ315" s="125"/>
      <c r="BK315" s="125"/>
      <c r="BL315" s="125"/>
      <c r="BM315" s="125"/>
      <c r="BN315" s="125"/>
      <c r="BO315" s="125"/>
      <c r="BP315" s="125"/>
      <c r="BQ315" s="125"/>
      <c r="BR315" s="125"/>
      <c r="BS315" s="125"/>
      <c r="BT315" s="125"/>
      <c r="BU315" s="125"/>
      <c r="BV315" s="125"/>
      <c r="BW315" s="125"/>
      <c r="BX315" s="125"/>
      <c r="BY315" s="125"/>
      <c r="BZ315" s="125"/>
      <c r="CA315" s="125"/>
      <c r="CB315" s="125"/>
      <c r="CC315" s="125"/>
      <c r="CD315" s="125"/>
      <c r="CE315" s="125"/>
      <c r="CF315" s="125"/>
      <c r="CG315" s="125"/>
      <c r="CH315" s="125"/>
      <c r="CI315" s="125"/>
      <c r="CJ315" s="125"/>
      <c r="CK315" s="125"/>
      <c r="CL315" s="125"/>
      <c r="CM315" s="125"/>
      <c r="CN315" s="125"/>
      <c r="CO315" s="125"/>
      <c r="CP315" s="125"/>
      <c r="CQ315" s="125"/>
      <c r="CR315" s="125"/>
      <c r="CS315" s="125"/>
      <c r="CT315" s="125"/>
      <c r="CU315" s="125"/>
      <c r="CV315" s="125"/>
      <c r="CW315" s="125"/>
      <c r="CX315" s="125"/>
      <c r="CY315" s="125"/>
      <c r="CZ315" s="125"/>
      <c r="DA315" s="125"/>
      <c r="DB315" s="125"/>
      <c r="DC315" s="125"/>
      <c r="DD315" s="125"/>
      <c r="DE315" s="125"/>
      <c r="DF315" s="125"/>
      <c r="DG315" s="125"/>
      <c r="DH315" s="125"/>
      <c r="DI315" s="125"/>
      <c r="DJ315" s="125"/>
      <c r="DK315" s="125"/>
      <c r="DL315" s="125"/>
      <c r="DM315" s="125"/>
      <c r="DN315" s="125"/>
      <c r="DO315" s="125"/>
      <c r="DP315" s="125"/>
    </row>
    <row r="316" spans="2:120" ht="14.25">
      <c r="B316" s="190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  <c r="AA316" s="16"/>
      <c r="AB316" s="16"/>
      <c r="AC316" s="125"/>
      <c r="AD316" s="125"/>
      <c r="AE316" s="125"/>
      <c r="AF316" s="125"/>
      <c r="AG316" s="125"/>
      <c r="AH316" s="125"/>
      <c r="AI316" s="125"/>
      <c r="AJ316" s="125"/>
      <c r="AK316" s="125"/>
      <c r="AL316" s="125"/>
      <c r="AM316" s="125"/>
      <c r="AN316" s="125"/>
      <c r="AO316" s="125"/>
      <c r="AP316" s="125"/>
      <c r="AQ316" s="125"/>
      <c r="AR316" s="125"/>
      <c r="AS316" s="125"/>
      <c r="AT316" s="125"/>
      <c r="AU316" s="125"/>
      <c r="AV316" s="125"/>
      <c r="AW316" s="125"/>
      <c r="AX316" s="125"/>
      <c r="AY316" s="125"/>
      <c r="AZ316" s="125"/>
      <c r="BA316" s="125"/>
      <c r="BB316" s="125"/>
      <c r="BC316" s="125"/>
      <c r="BD316" s="125"/>
      <c r="BE316" s="125"/>
      <c r="BF316" s="125"/>
      <c r="BG316" s="125"/>
      <c r="BH316" s="125"/>
      <c r="BI316" s="125"/>
      <c r="BJ316" s="125"/>
      <c r="BK316" s="125"/>
      <c r="BL316" s="125"/>
      <c r="BM316" s="125"/>
      <c r="BN316" s="125"/>
      <c r="BO316" s="125"/>
      <c r="BP316" s="125"/>
      <c r="BQ316" s="125"/>
      <c r="BR316" s="125"/>
      <c r="BS316" s="125"/>
      <c r="BT316" s="125"/>
      <c r="BU316" s="125"/>
      <c r="BV316" s="125"/>
      <c r="BW316" s="125"/>
      <c r="BX316" s="125"/>
      <c r="BY316" s="125"/>
      <c r="BZ316" s="125"/>
      <c r="CA316" s="125"/>
      <c r="CB316" s="125"/>
      <c r="CC316" s="125"/>
      <c r="CD316" s="125"/>
      <c r="CE316" s="125"/>
      <c r="CF316" s="125"/>
      <c r="CG316" s="125"/>
      <c r="CH316" s="125"/>
      <c r="CI316" s="125"/>
      <c r="CJ316" s="125"/>
      <c r="CK316" s="125"/>
      <c r="CL316" s="125"/>
      <c r="CM316" s="125"/>
      <c r="CN316" s="125"/>
      <c r="CO316" s="125"/>
      <c r="CP316" s="125"/>
      <c r="CQ316" s="125"/>
      <c r="CR316" s="125"/>
      <c r="CS316" s="125"/>
      <c r="CT316" s="125"/>
      <c r="CU316" s="125"/>
      <c r="CV316" s="125"/>
      <c r="CW316" s="125"/>
      <c r="CX316" s="125"/>
      <c r="CY316" s="125"/>
      <c r="CZ316" s="125"/>
      <c r="DA316" s="125"/>
      <c r="DB316" s="125"/>
      <c r="DC316" s="125"/>
      <c r="DD316" s="125"/>
      <c r="DE316" s="125"/>
      <c r="DF316" s="125"/>
      <c r="DG316" s="125"/>
      <c r="DH316" s="125"/>
      <c r="DI316" s="125"/>
      <c r="DJ316" s="125"/>
      <c r="DK316" s="125"/>
      <c r="DL316" s="125"/>
      <c r="DM316" s="125"/>
      <c r="DN316" s="125"/>
      <c r="DO316" s="125"/>
      <c r="DP316" s="125"/>
    </row>
    <row r="317" spans="2:120"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  <c r="AA317" s="16"/>
      <c r="AB317" s="16"/>
      <c r="AC317" s="124"/>
      <c r="AD317" s="124"/>
      <c r="AE317" s="124"/>
      <c r="AF317" s="124"/>
      <c r="AG317" s="124"/>
      <c r="AH317" s="124"/>
      <c r="AI317" s="124"/>
      <c r="AJ317" s="124"/>
      <c r="AK317" s="124"/>
      <c r="AL317" s="124"/>
      <c r="AM317" s="124"/>
      <c r="AN317" s="124"/>
      <c r="AO317" s="124"/>
      <c r="AP317" s="124"/>
      <c r="AQ317" s="124"/>
      <c r="AR317" s="124"/>
      <c r="AS317" s="124"/>
      <c r="AT317" s="124"/>
      <c r="AU317" s="124"/>
      <c r="AV317" s="124"/>
      <c r="AW317" s="124"/>
      <c r="AX317" s="124"/>
      <c r="AY317" s="124"/>
      <c r="AZ317" s="124"/>
      <c r="BA317" s="124"/>
      <c r="BB317" s="124"/>
      <c r="BC317" s="124"/>
      <c r="BD317" s="124"/>
      <c r="BE317" s="124"/>
      <c r="BF317" s="124"/>
      <c r="BG317" s="124"/>
      <c r="BH317" s="124"/>
      <c r="BI317" s="124"/>
      <c r="BJ317" s="124"/>
      <c r="BK317" s="124"/>
      <c r="BL317" s="124"/>
      <c r="BM317" s="124"/>
      <c r="BN317" s="124"/>
      <c r="BO317" s="124"/>
      <c r="BP317" s="124"/>
      <c r="BQ317" s="124"/>
      <c r="BR317" s="124"/>
      <c r="BS317" s="124"/>
      <c r="BT317" s="124"/>
      <c r="BU317" s="124"/>
      <c r="BV317" s="124"/>
      <c r="BW317" s="124"/>
      <c r="BX317" s="124"/>
      <c r="BY317" s="124"/>
      <c r="BZ317" s="124"/>
      <c r="CA317" s="124"/>
      <c r="CB317" s="124"/>
      <c r="CC317" s="124"/>
      <c r="CD317" s="124"/>
      <c r="CE317" s="124"/>
      <c r="CF317" s="124"/>
      <c r="CG317" s="124"/>
      <c r="CH317" s="124"/>
      <c r="CI317" s="124"/>
      <c r="CJ317" s="124"/>
      <c r="CK317" s="124"/>
      <c r="CL317" s="124"/>
      <c r="CM317" s="124"/>
      <c r="CN317" s="124"/>
      <c r="CO317" s="124"/>
      <c r="CP317" s="124"/>
      <c r="CQ317" s="124"/>
      <c r="CR317" s="124"/>
      <c r="CS317" s="124"/>
      <c r="CT317" s="124"/>
      <c r="CU317" s="124"/>
      <c r="CV317" s="124"/>
      <c r="CW317" s="124"/>
      <c r="CX317" s="124"/>
      <c r="CY317" s="124"/>
      <c r="CZ317" s="124"/>
      <c r="DA317" s="124"/>
      <c r="DB317" s="124"/>
      <c r="DC317" s="124"/>
      <c r="DD317" s="124"/>
      <c r="DE317" s="124"/>
      <c r="DF317" s="124"/>
      <c r="DG317" s="124"/>
      <c r="DH317" s="124"/>
      <c r="DI317" s="124"/>
      <c r="DJ317" s="124"/>
      <c r="DK317" s="124"/>
      <c r="DL317" s="124"/>
      <c r="DM317" s="124"/>
      <c r="DN317" s="124"/>
      <c r="DO317" s="124"/>
      <c r="DP317" s="124"/>
    </row>
    <row r="318" spans="2:120"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  <c r="AA318" s="16"/>
      <c r="AB318" s="16"/>
      <c r="AC318" s="16"/>
      <c r="AD318" s="16"/>
      <c r="AE318" s="16"/>
      <c r="AF318" s="16"/>
      <c r="AG318" s="16"/>
      <c r="AH318" s="16"/>
      <c r="AI318" s="16"/>
      <c r="AJ318" s="16"/>
      <c r="AK318" s="16"/>
      <c r="AL318" s="16"/>
      <c r="AM318" s="16"/>
      <c r="AN318" s="16"/>
      <c r="AO318" s="16"/>
      <c r="AP318" s="16"/>
      <c r="AQ318" s="16"/>
      <c r="AR318" s="16"/>
      <c r="AS318" s="16"/>
      <c r="AT318" s="16"/>
      <c r="AU318" s="16"/>
      <c r="AV318" s="16"/>
      <c r="AW318" s="16"/>
      <c r="AX318" s="16"/>
      <c r="AY318" s="16"/>
      <c r="AZ318" s="16"/>
      <c r="BA318" s="16"/>
      <c r="BB318" s="16"/>
      <c r="BC318" s="16"/>
      <c r="BD318" s="16"/>
      <c r="BE318" s="16"/>
      <c r="BF318" s="16"/>
      <c r="BG318" s="16"/>
      <c r="BH318" s="16"/>
      <c r="BI318" s="16"/>
      <c r="BJ318" s="16"/>
      <c r="BK318" s="16"/>
      <c r="BL318" s="16"/>
      <c r="BM318" s="16"/>
      <c r="BN318" s="16"/>
      <c r="BO318" s="16"/>
      <c r="BP318" s="16"/>
      <c r="BQ318" s="16"/>
      <c r="BR318" s="16"/>
      <c r="BS318" s="16"/>
      <c r="BT318" s="16"/>
      <c r="BU318" s="16"/>
      <c r="BV318" s="16"/>
      <c r="BW318" s="16"/>
      <c r="BX318" s="16"/>
      <c r="BY318" s="16"/>
      <c r="BZ318" s="16"/>
      <c r="CA318" s="16"/>
      <c r="CB318" s="16"/>
      <c r="CC318" s="16"/>
      <c r="CD318" s="16"/>
      <c r="CE318" s="16"/>
      <c r="CF318" s="16"/>
      <c r="CG318" s="16"/>
      <c r="CH318" s="16"/>
      <c r="CI318" s="16"/>
      <c r="CJ318" s="16"/>
      <c r="CK318" s="16"/>
      <c r="CL318" s="16"/>
      <c r="CM318" s="16"/>
      <c r="CN318" s="16"/>
      <c r="CO318" s="16"/>
      <c r="CP318" s="16"/>
      <c r="CQ318" s="16"/>
      <c r="CR318" s="16"/>
      <c r="CS318" s="16"/>
      <c r="CT318" s="16"/>
      <c r="CU318" s="16"/>
      <c r="CV318" s="16"/>
      <c r="CW318" s="16"/>
      <c r="CX318" s="16"/>
      <c r="CY318" s="16"/>
      <c r="CZ318" s="16"/>
      <c r="DA318" s="16"/>
      <c r="DB318" s="16"/>
      <c r="DC318" s="16"/>
      <c r="DD318" s="16"/>
      <c r="DE318" s="16"/>
      <c r="DF318" s="16"/>
      <c r="DG318" s="16"/>
      <c r="DH318" s="16"/>
      <c r="DI318" s="16"/>
      <c r="DJ318" s="16"/>
      <c r="DK318" s="16"/>
      <c r="DL318" s="16"/>
      <c r="DM318" s="16"/>
      <c r="DN318" s="16"/>
      <c r="DO318" s="16"/>
      <c r="DP318" s="16"/>
    </row>
    <row r="319" spans="2:120" hidden="1" outlineLevel="2"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  <c r="AA319" s="16"/>
      <c r="AB319" s="16"/>
      <c r="AC319" s="16"/>
      <c r="AD319" s="16"/>
      <c r="AE319" s="16"/>
      <c r="AF319" s="16"/>
      <c r="AG319" s="16"/>
      <c r="AH319" s="16"/>
      <c r="AI319" s="16"/>
      <c r="AJ319" s="16"/>
      <c r="AK319" s="16"/>
      <c r="AL319" s="16"/>
      <c r="AM319" s="16"/>
      <c r="AN319" s="16"/>
      <c r="AO319" s="16"/>
      <c r="AP319" s="16"/>
      <c r="AQ319" s="16"/>
      <c r="AR319" s="16"/>
      <c r="AS319" s="16"/>
      <c r="AT319" s="16"/>
      <c r="AU319" s="16"/>
      <c r="AV319" s="16"/>
      <c r="AW319" s="16"/>
      <c r="AX319" s="16"/>
      <c r="AY319" s="16"/>
      <c r="AZ319" s="16"/>
      <c r="BA319" s="16"/>
      <c r="BB319" s="16"/>
      <c r="BC319" s="16"/>
      <c r="BD319" s="16"/>
      <c r="BE319" s="16"/>
      <c r="BF319" s="16"/>
      <c r="BG319" s="16"/>
      <c r="BH319" s="16"/>
      <c r="BI319" s="16"/>
      <c r="BJ319" s="16"/>
      <c r="BK319" s="16"/>
      <c r="BL319" s="16"/>
      <c r="BM319" s="16"/>
      <c r="BN319" s="16"/>
      <c r="BO319" s="16"/>
      <c r="BP319" s="16"/>
      <c r="BQ319" s="16"/>
      <c r="BR319" s="16"/>
      <c r="BS319" s="16"/>
      <c r="BT319" s="16"/>
      <c r="BU319" s="16"/>
      <c r="BV319" s="16"/>
      <c r="BW319" s="16"/>
      <c r="BX319" s="16"/>
      <c r="BY319" s="16"/>
      <c r="BZ319" s="16"/>
      <c r="CA319" s="16"/>
      <c r="CB319" s="16"/>
      <c r="CC319" s="16"/>
      <c r="CD319" s="16"/>
      <c r="CE319" s="16"/>
      <c r="CF319" s="16"/>
      <c r="CG319" s="16"/>
      <c r="CH319" s="16"/>
      <c r="CI319" s="16"/>
      <c r="CJ319" s="16"/>
      <c r="CK319" s="16"/>
      <c r="CL319" s="16"/>
      <c r="CM319" s="16"/>
      <c r="CN319" s="16"/>
      <c r="CO319" s="16"/>
      <c r="CP319" s="16"/>
      <c r="CQ319" s="16"/>
      <c r="CR319" s="16"/>
      <c r="CS319" s="16"/>
      <c r="CT319" s="16"/>
      <c r="CU319" s="16"/>
      <c r="CV319" s="16"/>
      <c r="CW319" s="16"/>
      <c r="CX319" s="16"/>
      <c r="CY319" s="16"/>
      <c r="CZ319" s="16"/>
      <c r="DA319" s="16"/>
      <c r="DB319" s="16"/>
      <c r="DC319" s="16"/>
      <c r="DD319" s="16"/>
      <c r="DE319" s="16"/>
      <c r="DF319" s="16"/>
      <c r="DG319" s="16"/>
      <c r="DH319" s="16"/>
      <c r="DI319" s="16"/>
      <c r="DJ319" s="16"/>
      <c r="DK319" s="16"/>
      <c r="DL319" s="16"/>
      <c r="DM319" s="16"/>
      <c r="DN319" s="16"/>
      <c r="DO319" s="16"/>
      <c r="DP319" s="16"/>
    </row>
    <row r="320" spans="2:120" ht="15" hidden="1" outlineLevel="2">
      <c r="B320" s="9" t="s">
        <v>9</v>
      </c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  <c r="AA320" s="16"/>
      <c r="AB320" s="16"/>
      <c r="AC320" s="16"/>
      <c r="AD320" s="16"/>
      <c r="AE320" s="16"/>
      <c r="AF320" s="16"/>
      <c r="AG320" s="16"/>
      <c r="AH320" s="16"/>
      <c r="AI320" s="16"/>
      <c r="AJ320" s="16"/>
      <c r="AK320" s="16"/>
      <c r="AL320" s="16"/>
      <c r="AM320" s="16"/>
      <c r="AN320" s="16"/>
      <c r="AO320" s="16"/>
      <c r="AP320" s="16"/>
      <c r="AQ320" s="16"/>
      <c r="AR320" s="16"/>
      <c r="AS320" s="16"/>
      <c r="AT320" s="16"/>
      <c r="AU320" s="16"/>
      <c r="AV320" s="16"/>
      <c r="AW320" s="16"/>
      <c r="AX320" s="16"/>
      <c r="AY320" s="16"/>
      <c r="AZ320" s="16"/>
      <c r="BA320" s="16"/>
      <c r="BB320" s="16"/>
      <c r="BC320" s="16"/>
      <c r="BD320" s="16"/>
      <c r="BE320" s="16"/>
      <c r="BF320" s="16"/>
      <c r="BG320" s="16"/>
      <c r="BH320" s="16"/>
      <c r="BI320" s="16"/>
      <c r="BJ320" s="16"/>
      <c r="BK320" s="16"/>
      <c r="BL320" s="16"/>
      <c r="BM320" s="16"/>
      <c r="BN320" s="16"/>
      <c r="BO320" s="16"/>
      <c r="BP320" s="16"/>
      <c r="BQ320" s="16"/>
      <c r="BR320" s="16"/>
      <c r="BS320" s="16"/>
      <c r="BT320" s="16"/>
      <c r="BU320" s="16"/>
      <c r="BV320" s="16"/>
      <c r="BW320" s="16"/>
      <c r="BX320" s="16"/>
      <c r="BY320" s="16"/>
      <c r="BZ320" s="16"/>
      <c r="CA320" s="16"/>
      <c r="CB320" s="16"/>
      <c r="CC320" s="16"/>
      <c r="CD320" s="16"/>
      <c r="CE320" s="16"/>
      <c r="CF320" s="16"/>
      <c r="CG320" s="16"/>
      <c r="CH320" s="16"/>
      <c r="CI320" s="16"/>
      <c r="CJ320" s="16"/>
      <c r="CK320" s="16"/>
      <c r="CL320" s="16"/>
      <c r="CM320" s="16"/>
      <c r="CN320" s="16"/>
      <c r="CO320" s="16"/>
      <c r="CP320" s="16"/>
      <c r="CQ320" s="16"/>
      <c r="CR320" s="16"/>
      <c r="CS320" s="16"/>
      <c r="CT320" s="16"/>
      <c r="CU320" s="16"/>
      <c r="CV320" s="16"/>
      <c r="CW320" s="16"/>
      <c r="CX320" s="16"/>
      <c r="CY320" s="16"/>
      <c r="CZ320" s="16"/>
      <c r="DA320" s="16"/>
      <c r="DB320" s="16"/>
      <c r="DC320" s="16"/>
      <c r="DD320" s="16"/>
      <c r="DE320" s="16"/>
      <c r="DF320" s="16"/>
      <c r="DG320" s="16"/>
      <c r="DH320" s="16"/>
      <c r="DI320" s="16"/>
      <c r="DJ320" s="16"/>
      <c r="DK320" s="16"/>
      <c r="DL320" s="16"/>
      <c r="DM320" s="16"/>
      <c r="DN320" s="16"/>
      <c r="DO320" s="16"/>
      <c r="DP320" s="16"/>
    </row>
    <row r="321" spans="2:120" hidden="1" outlineLevel="2">
      <c r="B321" s="1" t="s">
        <v>21</v>
      </c>
      <c r="C321" s="17">
        <f ca="1">+SUM(AC321:DZ321)</f>
        <v>35014626.794090308</v>
      </c>
      <c r="D321" s="123"/>
      <c r="E321" s="123"/>
      <c r="F321" s="123"/>
      <c r="G321" s="123"/>
      <c r="H321" s="123"/>
      <c r="I321" s="123"/>
      <c r="J321" s="123"/>
      <c r="K321" s="123"/>
      <c r="L321" s="123"/>
      <c r="M321" s="123"/>
      <c r="N321" s="123"/>
      <c r="O321" s="123"/>
      <c r="P321" s="123"/>
      <c r="Q321" s="123"/>
      <c r="R321" s="123"/>
      <c r="S321" s="123"/>
      <c r="T321" s="123"/>
      <c r="U321" s="123"/>
      <c r="V321" s="123"/>
      <c r="W321" s="123"/>
      <c r="X321" s="123"/>
      <c r="Y321" s="123"/>
      <c r="Z321" s="123"/>
      <c r="AA321" s="123"/>
      <c r="AB321" s="123"/>
      <c r="AC321" s="16">
        <f ca="1">((AC16+AC27+AC38+AC49+AC60+AC71+AC79)*(1-1/(0.85*(1+'Inputs  Base0'!$F$113)+0.15))+((AC90+AC101+AC112+AC123+AC134+AC145+AC153)*(1-1/(0.85*(1+'Inputs  Base0'!$F$121)+0.15))))*'Inputs  Base0'!$C$322</f>
        <v>497549.73532525648</v>
      </c>
      <c r="AD321" s="16">
        <f ca="1">((AD16+AD27+AD38+AD49+AD60+AD71+AD79)*(1-1/(0.85*(1+'Inputs  Base0'!$F$113)+0.15))+((AD90+AD101+AD112+AD123+AD134+AD145+AD153)*(1-1/(0.85*(1+'Inputs  Base0'!$F$121)+0.15))))*'Inputs  Base0'!$C$322</f>
        <v>508849.81882422988</v>
      </c>
      <c r="AE321" s="16">
        <f ca="1">((AE16+AE27+AE38+AE49+AE60+AE71+AE79)*(1-1/(0.85*(1+'Inputs  Base0'!$F$113)+0.15))+((AE90+AE101+AE112+AE123+AE134+AE145+AE153)*(1-1/(0.85*(1+'Inputs  Base0'!$F$121)+0.15))))*'Inputs  Base0'!$C$322</f>
        <v>520472.76185174554</v>
      </c>
      <c r="AF321" s="16">
        <f ca="1">((AF16+AF27+AF38+AF49+AF60+AF71+AF79)*(1-1/(0.85*(1+'Inputs  Base0'!$F$113)+0.15))+((AF90+AF101+AF112+AF123+AF134+AF145+AF153)*(1-1/(0.85*(1+'Inputs  Base0'!$F$121)+0.15))))*'Inputs  Base0'!$C$322</f>
        <v>532437.55614477629</v>
      </c>
      <c r="AG321" s="16">
        <f ca="1">((AG16+AG27+AG38+AG49+AG60+AG71+AG79)*(1-1/(0.85*(1+'Inputs  Base0'!$F$113)+0.15))+((AG90+AG101+AG112+AG123+AG134+AG145+AG153)*(1-1/(0.85*(1+'Inputs  Base0'!$F$121)+0.15))))*'Inputs  Base0'!$C$322</f>
        <v>588030.11433794757</v>
      </c>
      <c r="AH321" s="16">
        <f ca="1">((AH16+AH27+AH38+AH49+AH60+AH71+AH79)*(1-1/(0.85*(1+'Inputs  Base0'!$F$113)+0.15))+((AH90+AH101+AH112+AH123+AH134+AH145+AH153)*(1-1/(0.85*(1+'Inputs  Base0'!$F$121)+0.15))))*'Inputs  Base0'!$C$322</f>
        <v>601848.15122527932</v>
      </c>
      <c r="AI321" s="16">
        <f ca="1">((AI16+AI27+AI38+AI49+AI60+AI71+AI79)*(1-1/(0.85*(1+'Inputs  Base0'!$F$113)+0.15))+((AI90+AI101+AI112+AI123+AI134+AI145+AI153)*(1-1/(0.85*(1+'Inputs  Base0'!$F$121)+0.15))))*'Inputs  Base0'!$C$322</f>
        <v>538852.65556638502</v>
      </c>
      <c r="AJ321" s="16">
        <f ca="1">((AJ16+AJ27+AJ38+AJ49+AJ60+AJ71+AJ79)*(1-1/(0.85*(1+'Inputs  Base0'!$F$113)+0.15))+((AJ90+AJ101+AJ112+AJ123+AJ134+AJ145+AJ153)*(1-1/(0.85*(1+'Inputs  Base0'!$F$121)+0.15))))*'Inputs  Base0'!$C$322</f>
        <v>551486.28929194564</v>
      </c>
      <c r="AK321" s="16">
        <f ca="1">((AK16+AK27+AK38+AK49+AK60+AK71+AK79)*(1-1/(0.85*(1+'Inputs  Base0'!$F$113)+0.15))+((AK90+AK101+AK112+AK123+AK134+AK145+AK153)*(1-1/(0.85*(1+'Inputs  Base0'!$F$121)+0.15))))*'Inputs  Base0'!$C$322</f>
        <v>564555.56555976672</v>
      </c>
      <c r="AL321" s="16">
        <f ca="1">((AL16+AL27+AL38+AL49+AL60+AL71+AL79)*(1-1/(0.85*(1+'Inputs  Base0'!$F$113)+0.15))+((AL90+AL101+AL112+AL123+AL134+AL145+AL153)*(1-1/(0.85*(1+'Inputs  Base0'!$F$121)+0.15))))*'Inputs  Base0'!$C$322</f>
        <v>578091.60169429565</v>
      </c>
      <c r="AM321" s="16">
        <f ca="1">((AM16+AM27+AM38+AM49+AM60+AM71+AM79)*(1-1/(0.85*(1+'Inputs  Base0'!$F$113)+0.15))+((AM90+AM101+AM112+AM123+AM134+AM145+AM153)*(1-1/(0.85*(1+'Inputs  Base0'!$F$121)+0.15))))*'Inputs  Base0'!$C$322</f>
        <v>592128.97250047396</v>
      </c>
      <c r="AN321" s="16">
        <f ca="1">((AN16+AN27+AN38+AN49+AN60+AN71+AN79)*(1-1/(0.85*(1+'Inputs  Base0'!$F$113)+0.15))+((AN90+AN101+AN112+AN123+AN134+AN145+AN153)*(1-1/(0.85*(1+'Inputs  Base0'!$F$121)+0.15))))*'Inputs  Base0'!$C$322</f>
        <v>606706.24218381289</v>
      </c>
      <c r="AO321" s="16">
        <f ca="1">((AO16+AO27+AO38+AO49+AO60+AO71+AO79)*(1-1/(0.85*(1+'Inputs  Base0'!$F$113)+0.15))+((AO90+AO101+AO112+AO123+AO134+AO145+AO153)*(1-1/(0.85*(1+'Inputs  Base0'!$F$121)+0.15))))*'Inputs  Base0'!$C$322</f>
        <v>544607.32698286185</v>
      </c>
      <c r="AP321" s="16">
        <f ca="1">((AP16+AP27+AP38+AP49+AP60+AP71+AP79)*(1-1/(0.85*(1+'Inputs  Base0'!$F$113)+0.15))+((AP90+AP101+AP112+AP123+AP134+AP145+AP153)*(1-1/(0.85*(1+'Inputs  Base0'!$F$121)+0.15))))*'Inputs  Base0'!$C$322</f>
        <v>557767.36211365392</v>
      </c>
      <c r="AQ321" s="16">
        <f ca="1">((AQ16+AQ27+AQ38+AQ49+AQ60+AQ71+AQ79)*(1-1/(0.85*(1+'Inputs  Base0'!$F$113)+0.15))+((AQ90+AQ101+AQ112+AQ123+AQ134+AQ145+AQ153)*(1-1/(0.85*(1+'Inputs  Base0'!$F$121)+0.15))))*'Inputs  Base0'!$C$322</f>
        <v>571499.57268491527</v>
      </c>
      <c r="AR321" s="16">
        <f ca="1">((AR16+AR27+AR38+AR49+AR60+AR71+AR79)*(1-1/(0.85*(1+'Inputs  Base0'!$F$113)+0.15))+((AR90+AR101+AR112+AR123+AR134+AR145+AR153)*(1-1/(0.85*(1+'Inputs  Base0'!$F$121)+0.15))))*'Inputs  Base0'!$C$322</f>
        <v>585855.97464577935</v>
      </c>
      <c r="AS321" s="16">
        <f ca="1">((AS16+AS27+AS38+AS49+AS60+AS71+AS79)*(1-1/(0.85*(1+'Inputs  Base0'!$F$113)+0.15))+((AS90+AS101+AS112+AS123+AS134+AS145+AS153)*(1-1/(0.85*(1+'Inputs  Base0'!$F$121)+0.15))))*'Inputs  Base0'!$C$322</f>
        <v>600896.01479525608</v>
      </c>
      <c r="AT321" s="16">
        <f ca="1">((AT16+AT27+AT38+AT49+AT60+AT71+AT79)*(1-1/(0.85*(1+'Inputs  Base0'!$F$113)+0.15))+((AT90+AT101+AT112+AT123+AT134+AT145+AT153)*(1-1/(0.85*(1+'Inputs  Base0'!$F$121)+0.15))))*'Inputs  Base0'!$C$322</f>
        <v>616688.05695220665</v>
      </c>
      <c r="AU321" s="16">
        <f ca="1">((AU16+AU27+AU38+AU49+AU60+AU71+AU79)*(1-1/(0.85*(1+'Inputs  Base0'!$F$113)+0.15))+((AU90+AU101+AU112+AU123+AU134+AU145+AU153)*(1-1/(0.85*(1+'Inputs  Base0'!$F$121)+0.15))))*'Inputs  Base0'!$C$322</f>
        <v>710570.53489430435</v>
      </c>
      <c r="AV321" s="16">
        <f ca="1">((AV16+AV27+AV38+AV49+AV60+AV71+AV79)*(1-1/(0.85*(1+'Inputs  Base0'!$F$113)+0.15))+((AV90+AV101+AV112+AV123+AV134+AV145+AV153)*(1-1/(0.85*(1+'Inputs  Base0'!$F$121)+0.15))))*'Inputs  Base0'!$C$322</f>
        <v>731626.59110357182</v>
      </c>
      <c r="AW321" s="16">
        <f ca="1">((AW16+AW27+AW38+AW49+AW60+AW71+AW79)*(1-1/(0.85*(1+'Inputs  Base0'!$F$113)+0.15))+((AW90+AW101+AW112+AW123+AW134+AW145+AW153)*(1-1/(0.85*(1+'Inputs  Base0'!$F$121)+0.15))))*'Inputs  Base0'!$C$322</f>
        <v>765510.13020530436</v>
      </c>
      <c r="AX321" s="16">
        <f ca="1">((AX16+AX27+AX38+AX49+AX60+AX71+AX79)*(1-1/(0.85*(1+'Inputs  Base0'!$F$113)+0.15))+((AX90+AX101+AX112+AX123+AX134+AX145+AX153)*(1-1/(0.85*(1+'Inputs  Base0'!$F$121)+0.15))))*'Inputs  Base0'!$C$322</f>
        <v>789790.39502161578</v>
      </c>
      <c r="AY321" s="16">
        <f ca="1">((AY16+AY27+AY38+AY49+AY60+AY71+AY79)*(1-1/(0.85*(1+'Inputs  Base0'!$F$113)+0.15))+((AY90+AY101+AY112+AY123+AY134+AY145+AY153)*(1-1/(0.85*(1+'Inputs  Base0'!$F$121)+0.15))))*'Inputs  Base0'!$C$322</f>
        <v>815689.34415901476</v>
      </c>
      <c r="AZ321" s="16">
        <f ca="1">((AZ16+AZ27+AZ38+AZ49+AZ60+AZ71+AZ79)*(1-1/(0.85*(1+'Inputs  Base0'!$F$113)+0.15))+((AZ90+AZ101+AZ112+AZ123+AZ134+AZ145+AZ153)*(1-1/(0.85*(1+'Inputs  Base0'!$F$121)+0.15))))*'Inputs  Base0'!$C$322</f>
        <v>843438.21823479922</v>
      </c>
      <c r="BA321" s="16">
        <f ca="1">((BA16+BA27+BA38+BA49+BA60+BA71+BA79)*(1-1/(0.85*(1+'Inputs  Base0'!$F$113)+0.15))+((BA90+BA101+BA112+BA123+BA134+BA145+BA153)*(1-1/(0.85*(1+'Inputs  Base0'!$F$121)+0.15))))*'Inputs  Base0'!$C$322</f>
        <v>873321.62108564412</v>
      </c>
      <c r="BB321" s="16">
        <f ca="1">((BB16+BB27+BB38+BB49+BB60+BB71+BB79)*(1-1/(0.85*(1+'Inputs  Base0'!$F$113)+0.15))+((BB90+BB101+BB112+BB123+BB134+BB145+BB153)*(1-1/(0.85*(1+'Inputs  Base0'!$F$121)+0.15))))*'Inputs  Base0'!$C$322</f>
        <v>905695.3075073926</v>
      </c>
      <c r="BC321" s="16">
        <f ca="1">((BC16+BC27+BC38+BC49+BC60+BC71+BC79)*(1-1/(0.85*(1+'Inputs  Base0'!$F$113)+0.15))+((BC90+BC101+BC112+BC123+BC134+BC145+BC153)*(1-1/(0.85*(1+'Inputs  Base0'!$F$121)+0.15))))*'Inputs  Base0'!$C$322</f>
        <v>941012.05633111834</v>
      </c>
      <c r="BD321" s="16">
        <f ca="1">((BD16+BD27+BD38+BD49+BD60+BD71+BD79)*(1-1/(0.85*(1+'Inputs  Base0'!$F$113)+0.15))+((BD90+BD101+BD112+BD123+BD134+BD145+BD153)*(1-1/(0.85*(1+'Inputs  Base0'!$F$121)+0.15))))*'Inputs  Base0'!$C$322</f>
        <v>979860.4800372168</v>
      </c>
      <c r="BE321" s="16">
        <f ca="1">((BE16+BE27+BE38+BE49+BE60+BE71+BE79)*(1-1/(0.85*(1+'Inputs  Base0'!$F$113)+0.15))+((BE90+BE101+BE112+BE123+BE134+BE145+BE153)*(1-1/(0.85*(1+'Inputs  Base0'!$F$121)+0.15))))*'Inputs  Base0'!$C$322</f>
        <v>1023025.3952662147</v>
      </c>
      <c r="BF321" s="16">
        <f ca="1">((BF16+BF27+BF38+BF49+BF60+BF71+BF79)*(1-1/(0.85*(1+'Inputs  Base0'!$F$113)+0.15))+((BF90+BF101+BF112+BF123+BF134+BF145+BF153)*(1-1/(0.85*(1+'Inputs  Base0'!$F$121)+0.15))))*'Inputs  Base0'!$C$322</f>
        <v>1071585.9248988377</v>
      </c>
      <c r="BG321" s="16">
        <f ca="1">((BG16+BG27+BG38+BG49+BG60+BG71+BG79)*(1-1/(0.85*(1+'Inputs  Base0'!$F$113)+0.15))+((BG90+BG101+BG112+BG123+BG134+BG145+BG153)*(1-1/(0.85*(1+'Inputs  Base0'!$F$121)+0.15))))*'Inputs  Base0'!$C$322</f>
        <v>1047892.9154869926</v>
      </c>
      <c r="BH321" s="16">
        <f ca="1">((BH16+BH27+BH38+BH49+BH60+BH71+BH79)*(1-1/(0.85*(1+'Inputs  Base0'!$F$113)+0.15))+((BH90+BH101+BH112+BH123+BH134+BH145+BH153)*(1-1/(0.85*(1+'Inputs  Base0'!$F$121)+0.15))))*'Inputs  Base0'!$C$322</f>
        <v>1101849.05952324</v>
      </c>
      <c r="BI321" s="16">
        <f ca="1">((BI16+BI27+BI38+BI49+BI60+BI71+BI79)*(1-1/(0.85*(1+'Inputs  Base0'!$F$113)+0.15))+((BI90+BI101+BI112+BI123+BI134+BI145+BI153)*(1-1/(0.85*(1+'Inputs  Base0'!$F$121)+0.15))))*'Inputs  Base0'!$C$322</f>
        <v>1166596.4323667372</v>
      </c>
      <c r="BJ321" s="16">
        <f ca="1">((BJ16+BJ27+BJ38+BJ49+BJ60+BJ71+BJ79)*(1-1/(0.85*(1+'Inputs  Base0'!$F$113)+0.15))+((BJ90+BJ101+BJ112+BJ123+BJ134+BJ145+BJ153)*(1-1/(0.85*(1+'Inputs  Base0'!$F$121)+0.15))))*'Inputs  Base0'!$C$322</f>
        <v>1247530.6484211087</v>
      </c>
      <c r="BK321" s="16">
        <f ca="1">((BK16+BK27+BK38+BK49+BK60+BK71+BK79)*(1-1/(0.85*(1+'Inputs  Base0'!$F$113)+0.15))+((BK90+BK101+BK112+BK123+BK134+BK145+BK153)*(1-1/(0.85*(1+'Inputs  Base0'!$F$121)+0.15))))*'Inputs  Base0'!$C$322</f>
        <v>1355442.936493604</v>
      </c>
      <c r="BL321" s="16">
        <f ca="1">((BL16+BL27+BL38+BL49+BL60+BL71+BL79)*(1-1/(0.85*(1+'Inputs  Base0'!$F$113)+0.15))+((BL90+BL101+BL112+BL123+BL134+BL145+BL153)*(1-1/(0.85*(1+'Inputs  Base0'!$F$121)+0.15))))*'Inputs  Base0'!$C$322</f>
        <v>1517311.3686023471</v>
      </c>
      <c r="BM321" s="16">
        <f ca="1">((BM16+BM27+BM38+BM49+BM60+BM71+BM79)*(1-1/(0.85*(1+'Inputs  Base0'!$F$113)+0.15))+((BM90+BM101+BM112+BM123+BM134+BM145+BM153)*(1-1/(0.85*(1+'Inputs  Base0'!$F$121)+0.15))))*'Inputs  Base0'!$C$322</f>
        <v>4418217.7887403388</v>
      </c>
      <c r="BN321" s="16">
        <f ca="1">((BN16+BN27+BN38+BN49+BN60+BN71+BN79)*(1-1/(0.85*(1+'Inputs  Base0'!$F$113)+0.15))+((BN90+BN101+BN112+BN123+BN134+BN145+BN153)*(1-1/(0.85*(1+'Inputs  Base0'!$F$121)+0.15))))*'Inputs  Base0'!$C$322</f>
        <v>776381.80785984907</v>
      </c>
      <c r="BO321" s="16">
        <f ca="1">((BO16+BO27+BO38+BO49+BO60+BO71+BO79)*(1-1/(0.85*(1+'Inputs  Base0'!$F$113)+0.15))+((BO90+BO101+BO112+BO123+BO134+BO145+BO153)*(1-1/(0.85*(1+'Inputs  Base0'!$F$121)+0.15))))*'Inputs  Base0'!$C$322</f>
        <v>32851.001206862609</v>
      </c>
      <c r="BP321" s="16">
        <f ca="1">((BP16+BP27+BP38+BP49+BP60+BP71+BP79)*(1-1/(0.85*(1+'Inputs  Base0'!$F$113)+0.15))+((BP90+BP101+BP112+BP123+BP134+BP145+BP153)*(1-1/(0.85*(1+'Inputs  Base0'!$F$121)+0.15))))*'Inputs  Base0'!$C$322</f>
        <v>32851.001206862609</v>
      </c>
      <c r="BQ321" s="16">
        <f ca="1">((BQ16+BQ27+BQ38+BQ49+BQ60+BQ71+BQ79)*(1-1/(0.85*(1+'Inputs  Base0'!$F$113)+0.15))+((BQ90+BQ101+BQ112+BQ123+BQ134+BQ145+BQ153)*(1-1/(0.85*(1+'Inputs  Base0'!$F$121)+0.15))))*'Inputs  Base0'!$C$322</f>
        <v>32851.001206862609</v>
      </c>
      <c r="BR321" s="16">
        <f ca="1">((BR16+BR27+BR38+BR49+BR60+BR71+BR79)*(1-1/(0.85*(1+'Inputs  Base0'!$F$113)+0.15))+((BR90+BR101+BR112+BR123+BR134+BR145+BR153)*(1-1/(0.85*(1+'Inputs  Base0'!$F$121)+0.15))))*'Inputs  Base0'!$C$322</f>
        <v>32851.001206862609</v>
      </c>
      <c r="BS321" s="16">
        <f ca="1">((BS16+BS27+BS38+BS49+BS60+BS71+BS79)*(1-1/(0.85*(1+'Inputs  Base0'!$F$113)+0.15))+((BS90+BS101+BS112+BS123+BS134+BS145+BS153)*(1-1/(0.85*(1+'Inputs  Base0'!$F$121)+0.15))))*'Inputs  Base0'!$C$322</f>
        <v>32851.001206862609</v>
      </c>
      <c r="BT321" s="16">
        <f ca="1">((BT16+BT27+BT38+BT49+BT60+BT71+BT79)*(1-1/(0.85*(1+'Inputs  Base0'!$F$113)+0.15))+((BT90+BT101+BT112+BT123+BT134+BT145+BT153)*(1-1/(0.85*(1+'Inputs  Base0'!$F$121)+0.15))))*'Inputs  Base0'!$C$322</f>
        <v>32851.001206862609</v>
      </c>
      <c r="BU321" s="16">
        <f ca="1">((BU16+BU27+BU38+BU49+BU60+BU71+BU79)*(1-1/(0.85*(1+'Inputs  Base0'!$F$113)+0.15))+((BU90+BU101+BU112+BU123+BU134+BU145+BU153)*(1-1/(0.85*(1+'Inputs  Base0'!$F$121)+0.15))))*'Inputs  Base0'!$C$322</f>
        <v>32851.001206862609</v>
      </c>
      <c r="BV321" s="16">
        <f ca="1">((BV16+BV27+BV38+BV49+BV60+BV71+BV79)*(1-1/(0.85*(1+'Inputs  Base0'!$F$113)+0.15))+((BV90+BV101+BV112+BV123+BV134+BV145+BV153)*(1-1/(0.85*(1+'Inputs  Base0'!$F$121)+0.15))))*'Inputs  Base0'!$C$322</f>
        <v>32851.001206862609</v>
      </c>
      <c r="BW321" s="16">
        <f ca="1">((BW16+BW27+BW38+BW49+BW60+BW71+BW79)*(1-1/(0.85*(1+'Inputs  Base0'!$F$113)+0.15))+((BW90+BW101+BW112+BW123+BW134+BW145+BW153)*(1-1/(0.85*(1+'Inputs  Base0'!$F$121)+0.15))))*'Inputs  Base0'!$C$322</f>
        <v>32851.001206862609</v>
      </c>
      <c r="BX321" s="16">
        <f ca="1">((BX16+BX27+BX38+BX49+BX60+BX71+BX79)*(1-1/(0.85*(1+'Inputs  Base0'!$F$113)+0.15))+((BX90+BX101+BX112+BX123+BX134+BX145+BX153)*(1-1/(0.85*(1+'Inputs  Base0'!$F$121)+0.15))))*'Inputs  Base0'!$C$322</f>
        <v>32851.001206862609</v>
      </c>
      <c r="BY321" s="16">
        <f ca="1">((BY16+BY27+BY38+BY49+BY60+BY71+BY79)*(1-1/(0.85*(1+'Inputs  Base0'!$F$113)+0.15))+((BY90+BY101+BY112+BY123+BY134+BY145+BY153)*(1-1/(0.85*(1+'Inputs  Base0'!$F$121)+0.15))))*'Inputs  Base0'!$C$322</f>
        <v>32851.001206862609</v>
      </c>
      <c r="BZ321" s="16">
        <f ca="1">((BZ16+BZ27+BZ38+BZ49+BZ60+BZ71+BZ79)*(1-1/(0.85*(1+'Inputs  Base0'!$F$113)+0.15))+((BZ90+BZ101+BZ112+BZ123+BZ134+BZ145+BZ153)*(1-1/(0.85*(1+'Inputs  Base0'!$F$121)+0.15))))*'Inputs  Base0'!$C$322</f>
        <v>32851.001206862609</v>
      </c>
      <c r="CA321" s="16">
        <f ca="1">((CA16+CA27+CA38+CA49+CA60+CA71+CA79)*(1-1/(0.85*(1+'Inputs  Base0'!$F$113)+0.15))+((CA90+CA101+CA112+CA123+CA134+CA145+CA153)*(1-1/(0.85*(1+'Inputs  Base0'!$F$121)+0.15))))*'Inputs  Base0'!$C$322</f>
        <v>32851.001206862609</v>
      </c>
      <c r="CB321" s="16">
        <f ca="1">((CB16+CB27+CB38+CB49+CB60+CB71+CB79)*(1-1/(0.85*(1+'Inputs  Base0'!$F$113)+0.15))+((CB90+CB101+CB112+CB123+CB134+CB145+CB153)*(1-1/(0.85*(1+'Inputs  Base0'!$F$121)+0.15))))*'Inputs  Base0'!$C$322</f>
        <v>32851.001206862609</v>
      </c>
      <c r="CC321" s="16">
        <f ca="1">((CC16+CC27+CC38+CC49+CC60+CC71+CC79)*(1-1/(0.85*(1+'Inputs  Base0'!$F$113)+0.15))+((CC90+CC101+CC112+CC123+CC134+CC145+CC153)*(1-1/(0.85*(1+'Inputs  Base0'!$F$121)+0.15))))*'Inputs  Base0'!$C$322</f>
        <v>32851.001206862609</v>
      </c>
      <c r="CD321" s="16">
        <f ca="1">((CD16+CD27+CD38+CD49+CD60+CD71+CD79)*(1-1/(0.85*(1+'Inputs  Base0'!$F$113)+0.15))+((CD90+CD101+CD112+CD123+CD134+CD145+CD153)*(1-1/(0.85*(1+'Inputs  Base0'!$F$121)+0.15))))*'Inputs  Base0'!$C$322</f>
        <v>32851.001206862609</v>
      </c>
      <c r="CE321" s="16">
        <f ca="1">((CE16+CE27+CE38+CE49+CE60+CE71+CE79)*(1-1/(0.85*(1+'Inputs  Base0'!$F$113)+0.15))+((CE90+CE101+CE112+CE123+CE134+CE145+CE153)*(1-1/(0.85*(1+'Inputs  Base0'!$F$121)+0.15))))*'Inputs  Base0'!$C$322</f>
        <v>32851.001206862609</v>
      </c>
      <c r="CF321" s="16">
        <f ca="1">((CF16+CF27+CF38+CF49+CF60+CF71+CF79)*(1-1/(0.85*(1+'Inputs  Base0'!$F$113)+0.15))+((CF90+CF101+CF112+CF123+CF134+CF145+CF153)*(1-1/(0.85*(1+'Inputs  Base0'!$F$121)+0.15))))*'Inputs  Base0'!$C$322</f>
        <v>32851.001206862609</v>
      </c>
      <c r="CG321" s="16">
        <f ca="1">((CG16+CG27+CG38+CG49+CG60+CG71+CG79)*(1-1/(0.85*(1+'Inputs  Base0'!$F$113)+0.15))+((CG90+CG101+CG112+CG123+CG134+CG145+CG153)*(1-1/(0.85*(1+'Inputs  Base0'!$F$121)+0.15))))*'Inputs  Base0'!$C$322</f>
        <v>32851.001206862609</v>
      </c>
      <c r="CH321" s="16">
        <f ca="1">((CH16+CH27+CH38+CH49+CH60+CH71+CH79)*(1-1/(0.85*(1+'Inputs  Base0'!$F$113)+0.15))+((CH90+CH101+CH112+CH123+CH134+CH145+CH153)*(1-1/(0.85*(1+'Inputs  Base0'!$F$121)+0.15))))*'Inputs  Base0'!$C$322</f>
        <v>32851.001206862609</v>
      </c>
      <c r="CI321" s="16">
        <f ca="1">((CI16+CI27+CI38+CI49+CI60+CI71+CI79)*(1-1/(0.85*(1+'Inputs  Base0'!$F$113)+0.15))+((CI90+CI101+CI112+CI123+CI134+CI145+CI153)*(1-1/(0.85*(1+'Inputs  Base0'!$F$121)+0.15))))*'Inputs  Base0'!$C$322</f>
        <v>32851.001206862609</v>
      </c>
      <c r="CJ321" s="16">
        <f ca="1">((CJ16+CJ27+CJ38+CJ49+CJ60+CJ71+CJ79)*(1-1/(0.85*(1+'Inputs  Base0'!$F$113)+0.15))+((CJ90+CJ101+CJ112+CJ123+CJ134+CJ145+CJ153)*(1-1/(0.85*(1+'Inputs  Base0'!$F$121)+0.15))))*'Inputs  Base0'!$C$322</f>
        <v>32851.001206862609</v>
      </c>
      <c r="CK321" s="16">
        <f ca="1">((CK16+CK27+CK38+CK49+CK60+CK71+CK79)*(1-1/(0.85*(1+'Inputs  Base0'!$F$113)+0.15))+((CK90+CK101+CK112+CK123+CK134+CK145+CK153)*(1-1/(0.85*(1+'Inputs  Base0'!$F$121)+0.15))))*'Inputs  Base0'!$C$322</f>
        <v>32851.001206862609</v>
      </c>
      <c r="CL321" s="16">
        <f ca="1">((CL16+CL27+CL38+CL49+CL60+CL71+CL79)*(1-1/(0.85*(1+'Inputs  Base0'!$F$113)+0.15))+((CL90+CL101+CL112+CL123+CL134+CL145+CL153)*(1-1/(0.85*(1+'Inputs  Base0'!$F$121)+0.15))))*'Inputs  Base0'!$C$322</f>
        <v>32851.001206862609</v>
      </c>
      <c r="CM321" s="16">
        <f ca="1">((CM16+CM27+CM38+CM49+CM60+CM71+CM79)*(1-1/(0.85*(1+'Inputs  Base0'!$F$113)+0.15))+((CM90+CM101+CM112+CM123+CM134+CM145+CM153)*(1-1/(0.85*(1+'Inputs  Base0'!$F$121)+0.15))))*'Inputs  Base0'!$C$322</f>
        <v>32851.001206862609</v>
      </c>
      <c r="CN321" s="16">
        <f ca="1">((CN16+CN27+CN38+CN49+CN60+CN71+CN79)*(1-1/(0.85*(1+'Inputs  Base0'!$F$113)+0.15))+((CN90+CN101+CN112+CN123+CN134+CN145+CN153)*(1-1/(0.85*(1+'Inputs  Base0'!$F$121)+0.15))))*'Inputs  Base0'!$C$322</f>
        <v>32851.001206862609</v>
      </c>
      <c r="CO321" s="16">
        <f ca="1">((CO16+CO27+CO38+CO49+CO60+CO71+CO79)*(1-1/(0.85*(1+'Inputs  Base0'!$F$113)+0.15))+((CO90+CO101+CO112+CO123+CO134+CO145+CO153)*(1-1/(0.85*(1+'Inputs  Base0'!$F$121)+0.15))))*'Inputs  Base0'!$C$322</f>
        <v>32851.001206862609</v>
      </c>
      <c r="CP321" s="16">
        <f ca="1">((CP16+CP27+CP38+CP49+CP60+CP71+CP79)*(1-1/(0.85*(1+'Inputs  Base0'!$F$113)+0.15))+((CP90+CP101+CP112+CP123+CP134+CP145+CP153)*(1-1/(0.85*(1+'Inputs  Base0'!$F$121)+0.15))))*'Inputs  Base0'!$C$322</f>
        <v>32851.001206862609</v>
      </c>
      <c r="CQ321" s="16">
        <f ca="1">((CQ16+CQ27+CQ38+CQ49+CQ60+CQ71+CQ79)*(1-1/(0.85*(1+'Inputs  Base0'!$F$113)+0.15))+((CQ90+CQ101+CQ112+CQ123+CQ134+CQ145+CQ153)*(1-1/(0.85*(1+'Inputs  Base0'!$F$121)+0.15))))*'Inputs  Base0'!$C$322</f>
        <v>32851.001206862609</v>
      </c>
      <c r="CR321" s="16">
        <f ca="1">((CR16+CR27+CR38+CR49+CR60+CR71+CR79)*(1-1/(0.85*(1+'Inputs  Base0'!$F$113)+0.15))+((CR90+CR101+CR112+CR123+CR134+CR145+CR153)*(1-1/(0.85*(1+'Inputs  Base0'!$F$121)+0.15))))*'Inputs  Base0'!$C$322</f>
        <v>32851.001206862609</v>
      </c>
      <c r="CS321" s="16">
        <f ca="1">((CS16+CS27+CS38+CS49+CS60+CS71+CS79)*(1-1/(0.85*(1+'Inputs  Base0'!$F$113)+0.15))+((CS90+CS101+CS112+CS123+CS134+CS145+CS153)*(1-1/(0.85*(1+'Inputs  Base0'!$F$121)+0.15))))*'Inputs  Base0'!$C$322</f>
        <v>32851.001206862609</v>
      </c>
      <c r="CT321" s="16">
        <f ca="1">((CT16+CT27+CT38+CT49+CT60+CT71+CT79)*(1-1/(0.85*(1+'Inputs  Base0'!$F$113)+0.15))+((CT90+CT101+CT112+CT123+CT134+CT145+CT153)*(1-1/(0.85*(1+'Inputs  Base0'!$F$121)+0.15))))*'Inputs  Base0'!$C$322</f>
        <v>32851.001206862609</v>
      </c>
      <c r="CU321" s="16">
        <f ca="1">((CU16+CU27+CU38+CU49+CU60+CU71+CU79)*(1-1/(0.85*(1+'Inputs  Base0'!$F$113)+0.15))+((CU90+CU101+CU112+CU123+CU134+CU145+CU153)*(1-1/(0.85*(1+'Inputs  Base0'!$F$121)+0.15))))*'Inputs  Base0'!$C$322</f>
        <v>32851.001206862609</v>
      </c>
      <c r="CV321" s="16">
        <f ca="1">((CV16+CV27+CV38+CV49+CV60+CV71+CV79)*(1-1/(0.85*(1+'Inputs  Base0'!$F$113)+0.15))+((CV90+CV101+CV112+CV123+CV134+CV145+CV153)*(1-1/(0.85*(1+'Inputs  Base0'!$F$121)+0.15))))*'Inputs  Base0'!$C$322</f>
        <v>32851.001206862609</v>
      </c>
      <c r="CW321" s="16">
        <f ca="1">((CW16+CW27+CW38+CW49+CW60+CW71+CW79)*(1-1/(0.85*(1+'Inputs  Base0'!$F$113)+0.15))+((CW90+CW101+CW112+CW123+CW134+CW145+CW153)*(1-1/(0.85*(1+'Inputs  Base0'!$F$121)+0.15))))*'Inputs  Base0'!$C$322</f>
        <v>32851.001206862609</v>
      </c>
      <c r="CX321" s="16">
        <f ca="1">((CX16+CX27+CX38+CX49+CX60+CX71+CX79)*(1-1/(0.85*(1+'Inputs  Base0'!$F$113)+0.15))+((CX90+CX101+CX112+CX123+CX134+CX145+CX153)*(1-1/(0.85*(1+'Inputs  Base0'!$F$121)+0.15))))*'Inputs  Base0'!$C$322</f>
        <v>32851.001206862609</v>
      </c>
      <c r="CY321" s="16">
        <f ca="1">((CY16+CY27+CY38+CY49+CY60+CY71+CY79)*(1-1/(0.85*(1+'Inputs  Base0'!$F$113)+0.15))+((CY90+CY101+CY112+CY123+CY134+CY145+CY153)*(1-1/(0.85*(1+'Inputs  Base0'!$F$121)+0.15))))*'Inputs  Base0'!$C$322</f>
        <v>32851.001206862609</v>
      </c>
      <c r="CZ321" s="16">
        <f ca="1">((CZ16+CZ27+CZ38+CZ49+CZ60+CZ71+CZ79)*(1-1/(0.85*(1+'Inputs  Base0'!$F$113)+0.15))+((CZ90+CZ101+CZ112+CZ123+CZ134+CZ145+CZ153)*(1-1/(0.85*(1+'Inputs  Base0'!$F$121)+0.15))))*'Inputs  Base0'!$C$322</f>
        <v>32851.001206862609</v>
      </c>
      <c r="DA321" s="16">
        <f ca="1">((DA16+DA27+DA38+DA49+DA60+DA71+DA79)*(1-1/(0.85*(1+'Inputs  Base0'!$F$113)+0.15))+((DA90+DA101+DA112+DA123+DA134+DA145+DA153)*(1-1/(0.85*(1+'Inputs  Base0'!$F$121)+0.15))))*'Inputs  Base0'!$C$322</f>
        <v>32851.001206862609</v>
      </c>
      <c r="DB321" s="16">
        <f ca="1">((DB16+DB27+DB38+DB49+DB60+DB71+DB79)*(1-1/(0.85*(1+'Inputs  Base0'!$F$113)+0.15))+((DB90+DB101+DB112+DB123+DB134+DB145+DB153)*(1-1/(0.85*(1+'Inputs  Base0'!$F$121)+0.15))))*'Inputs  Base0'!$C$322</f>
        <v>32851.001206862609</v>
      </c>
      <c r="DC321" s="16">
        <f ca="1">((DC16+DC27+DC38+DC49+DC60+DC71+DC79)*(1-1/(0.85*(1+'Inputs  Base0'!$F$113)+0.15))+((DC90+DC101+DC112+DC123+DC134+DC145+DC153)*(1-1/(0.85*(1+'Inputs  Base0'!$F$121)+0.15))))*'Inputs  Base0'!$C$322</f>
        <v>32851.001206862609</v>
      </c>
      <c r="DD321" s="16">
        <f ca="1">((DD16+DD27+DD38+DD49+DD60+DD71+DD79)*(1-1/(0.85*(1+'Inputs  Base0'!$F$113)+0.15))+((DD90+DD101+DD112+DD123+DD134+DD145+DD153)*(1-1/(0.85*(1+'Inputs  Base0'!$F$121)+0.15))))*'Inputs  Base0'!$C$322</f>
        <v>32851.001206862609</v>
      </c>
      <c r="DE321" s="16">
        <f ca="1">((DE16+DE27+DE38+DE49+DE60+DE71+DE79)*(1-1/(0.85*(1+'Inputs  Base0'!$F$113)+0.15))+((DE90+DE101+DE112+DE123+DE134+DE145+DE153)*(1-1/(0.85*(1+'Inputs  Base0'!$F$121)+0.15))))*'Inputs  Base0'!$C$322</f>
        <v>32851.001206862609</v>
      </c>
      <c r="DF321" s="16">
        <f ca="1">((DF16+DF27+DF38+DF49+DF60+DF71+DF79)*(1-1/(0.85*(1+'Inputs  Base0'!$F$113)+0.15))+((DF90+DF101+DF112+DF123+DF134+DF145+DF153)*(1-1/(0.85*(1+'Inputs  Base0'!$F$121)+0.15))))*'Inputs  Base0'!$C$322</f>
        <v>32851.001206862609</v>
      </c>
      <c r="DG321" s="16">
        <f ca="1">((DG16+DG27+DG38+DG49+DG60+DG71+DG79)*(1-1/(0.85*(1+'Inputs  Base0'!$F$113)+0.15))+((DG90+DG101+DG112+DG123+DG134+DG145+DG153)*(1-1/(0.85*(1+'Inputs  Base0'!$F$121)+0.15))))*'Inputs  Base0'!$C$322</f>
        <v>32851.001206862609</v>
      </c>
      <c r="DH321" s="16">
        <f ca="1">((DH16+DH27+DH38+DH49+DH60+DH71+DH79)*(1-1/(0.85*(1+'Inputs  Base0'!$F$113)+0.15))+((DH90+DH101+DH112+DH123+DH134+DH145+DH153)*(1-1/(0.85*(1+'Inputs  Base0'!$F$121)+0.15))))*'Inputs  Base0'!$C$322</f>
        <v>32851.001206862609</v>
      </c>
      <c r="DI321" s="16">
        <f ca="1">((DI16+DI27+DI38+DI49+DI60+DI71+DI79)*(1-1/(0.85*(1+'Inputs  Base0'!$F$113)+0.15))+((DI90+DI101+DI112+DI123+DI134+DI145+DI153)*(1-1/(0.85*(1+'Inputs  Base0'!$F$121)+0.15))))*'Inputs  Base0'!$C$322</f>
        <v>32851.001206862609</v>
      </c>
      <c r="DJ321" s="16">
        <f ca="1">((DJ16+DJ27+DJ38+DJ49+DJ60+DJ71+DJ79)*(1-1/(0.85*(1+'Inputs  Base0'!$F$113)+0.15))+((DJ90+DJ101+DJ112+DJ123+DJ134+DJ145+DJ153)*(1-1/(0.85*(1+'Inputs  Base0'!$F$121)+0.15))))*'Inputs  Base0'!$C$322</f>
        <v>32851.001206862609</v>
      </c>
      <c r="DK321" s="16">
        <f ca="1">((DK16+DK27+DK38+DK49+DK60+DK71+DK79)*(1-1/(0.85*(1+'Inputs  Base0'!$F$113)+0.15))+((DK90+DK101+DK112+DK123+DK134+DK145+DK153)*(1-1/(0.85*(1+'Inputs  Base0'!$F$121)+0.15))))*'Inputs  Base0'!$C$322</f>
        <v>32851.001206862609</v>
      </c>
      <c r="DL321" s="16">
        <f ca="1">((DL16+DL27+DL38+DL49+DL60+DL71+DL79)*(1-1/(0.85*(1+'Inputs  Base0'!$F$113)+0.15))+((DL90+DL101+DL112+DL123+DL134+DL145+DL153)*(1-1/(0.85*(1+'Inputs  Base0'!$F$121)+0.15))))*'Inputs  Base0'!$C$322</f>
        <v>32851.001206862609</v>
      </c>
      <c r="DM321" s="16">
        <f ca="1">((DM16+DM27+DM38+DM49+DM60+DM71+DM79)*(1-1/(0.85*(1+'Inputs  Base0'!$F$113)+0.15))+((DM90+DM101+DM112+DM123+DM134+DM145+DM153)*(1-1/(0.85*(1+'Inputs  Base0'!$F$121)+0.15))))*'Inputs  Base0'!$C$322</f>
        <v>32851.001206862609</v>
      </c>
      <c r="DN321" s="16">
        <f ca="1">((DN16+DN27+DN38+DN49+DN60+DN71+DN79)*(1-1/(0.85*(1+'Inputs  Base0'!$F$113)+0.15))+((DN90+DN101+DN112+DN123+DN134+DN145+DN153)*(1-1/(0.85*(1+'Inputs  Base0'!$F$121)+0.15))))*'Inputs  Base0'!$C$322</f>
        <v>32851.001206862609</v>
      </c>
      <c r="DO321" s="16">
        <f ca="1">((DO16+DO27+DO38+DO49+DO60+DO71+DO79)*(1-1/(0.85*(1+'Inputs  Base0'!$F$113)+0.15))+((DO90+DO101+DO112+DO123+DO134+DO145+DO153)*(1-1/(0.85*(1+'Inputs  Base0'!$F$121)+0.15))))*'Inputs  Base0'!$C$322</f>
        <v>32851.001206862609</v>
      </c>
      <c r="DP321" s="16">
        <f ca="1">((DP16+DP27+DP38+DP49+DP60+DP71+DP79)*(1-1/(0.85*(1+'Inputs  Base0'!$F$113)+0.15))+((DP90+DP101+DP112+DP123+DP134+DP145+DP153)*(1-1/(0.85*(1+'Inputs  Base0'!$F$121)+0.15))))*'Inputs  Base0'!$C$322</f>
        <v>32851.001206862609</v>
      </c>
    </row>
    <row r="322" spans="2:120" hidden="1" outlineLevel="2">
      <c r="B322" s="1" t="s">
        <v>22</v>
      </c>
      <c r="C322" s="17">
        <f ca="1">+SUM(AC322:DZ322)</f>
        <v>50258301.3869216</v>
      </c>
      <c r="D322" s="123"/>
      <c r="E322" s="123"/>
      <c r="F322" s="123"/>
      <c r="G322" s="123"/>
      <c r="H322" s="123"/>
      <c r="I322" s="123"/>
      <c r="J322" s="123"/>
      <c r="K322" s="123"/>
      <c r="L322" s="123"/>
      <c r="M322" s="123"/>
      <c r="N322" s="123"/>
      <c r="O322" s="123"/>
      <c r="P322" s="123"/>
      <c r="Q322" s="123"/>
      <c r="R322" s="123"/>
      <c r="S322" s="123"/>
      <c r="T322" s="123"/>
      <c r="U322" s="123"/>
      <c r="V322" s="123"/>
      <c r="W322" s="123"/>
      <c r="X322" s="123"/>
      <c r="Y322" s="123"/>
      <c r="Z322" s="123"/>
      <c r="AA322" s="123"/>
      <c r="AB322" s="123"/>
      <c r="AC322" s="16">
        <f ca="1">(AC160*('Inputs  Base0'!$E$247)+AC161*('Inputs  Base0'!$E$248)+AC163*('Inputs  Base0'!$E$244)+AC165*('Inputs  Base0'!$E$245)+AC167*('Inputs  Base0'!$E$249)+AC170*('Inputs  Base0'!$D$287)+AC171*('Inputs  Base0'!$D$288)+AC172*('Inputs  Base0'!$D$289)+AC175*('Inputs  Base0'!$D$295)+AC176*('Inputs  Base0'!$D$296)+AC177*('Inputs  Base0'!$D$297)+AC178*('Inputs  Base0'!$D$298))*'Inputs  Base0'!$C$326</f>
        <v>1300499.6889265548</v>
      </c>
      <c r="AD322" s="16">
        <f ca="1">(AD160*('Inputs  Base0'!$E$247)+AD161*('Inputs  Base0'!$E$248)+AD163*('Inputs  Base0'!$E$244)+AD165*('Inputs  Base0'!$E$245)+AD167*('Inputs  Base0'!$E$249)+AD170*('Inputs  Base0'!$D$287)+AD171*('Inputs  Base0'!$D$288)+AD172*('Inputs  Base0'!$D$289)+AD175*('Inputs  Base0'!$D$295)+AD176*('Inputs  Base0'!$D$296)+AD177*('Inputs  Base0'!$D$297)+AD178*('Inputs  Base0'!$D$298))*'Inputs  Base0'!$C$326</f>
        <v>1300847.2263181198</v>
      </c>
      <c r="AE322" s="16">
        <f ca="1">(AE160*('Inputs  Base0'!$E$247)+AE161*('Inputs  Base0'!$E$248)+AE163*('Inputs  Base0'!$E$244)+AE165*('Inputs  Base0'!$E$245)+AE167*('Inputs  Base0'!$E$249)+AE170*('Inputs  Base0'!$D$287)+AE171*('Inputs  Base0'!$D$288)+AE172*('Inputs  Base0'!$D$289)+AE175*('Inputs  Base0'!$D$295)+AE176*('Inputs  Base0'!$D$296)+AE177*('Inputs  Base0'!$D$297)+AE178*('Inputs  Base0'!$D$298))*'Inputs  Base0'!$C$326</f>
        <v>1301204.6933494436</v>
      </c>
      <c r="AF322" s="16">
        <f ca="1">(AF160*('Inputs  Base0'!$E$247)+AF161*('Inputs  Base0'!$E$248)+AF163*('Inputs  Base0'!$E$244)+AF165*('Inputs  Base0'!$E$245)+AF167*('Inputs  Base0'!$E$249)+AF170*('Inputs  Base0'!$D$287)+AF171*('Inputs  Base0'!$D$288)+AF172*('Inputs  Base0'!$D$289)+AF175*('Inputs  Base0'!$D$295)+AF176*('Inputs  Base0'!$D$296)+AF177*('Inputs  Base0'!$D$297)+AF178*('Inputs  Base0'!$D$298))*'Inputs  Base0'!$C$326</f>
        <v>1301572.6741169828</v>
      </c>
      <c r="AG322" s="16">
        <f ca="1">(AG160*('Inputs  Base0'!$E$247)+AG161*('Inputs  Base0'!$E$248)+AG163*('Inputs  Base0'!$E$244)+AG165*('Inputs  Base0'!$E$245)+AG167*('Inputs  Base0'!$E$249)+AG170*('Inputs  Base0'!$D$287)+AG171*('Inputs  Base0'!$D$288)+AG172*('Inputs  Base0'!$D$289)+AG175*('Inputs  Base0'!$D$295)+AG176*('Inputs  Base0'!$D$296)+AG177*('Inputs  Base0'!$D$297)+AG178*('Inputs  Base0'!$D$298))*'Inputs  Base0'!$C$326</f>
        <v>1353337.6679063982</v>
      </c>
      <c r="AH322" s="16">
        <f ca="1">(AH160*('Inputs  Base0'!$E$247)+AH161*('Inputs  Base0'!$E$248)+AH163*('Inputs  Base0'!$E$244)+AH165*('Inputs  Base0'!$E$245)+AH167*('Inputs  Base0'!$E$249)+AH170*('Inputs  Base0'!$D$287)+AH171*('Inputs  Base0'!$D$288)+AH172*('Inputs  Base0'!$D$289)+AH175*('Inputs  Base0'!$D$295)+AH176*('Inputs  Base0'!$D$296)+AH177*('Inputs  Base0'!$D$297)+AH178*('Inputs  Base0'!$D$298))*'Inputs  Base0'!$C$326</f>
        <v>1353762.6456949967</v>
      </c>
      <c r="AI322" s="16">
        <f ca="1">(AI160*('Inputs  Base0'!$E$247)+AI161*('Inputs  Base0'!$E$248)+AI163*('Inputs  Base0'!$E$244)+AI165*('Inputs  Base0'!$E$245)+AI167*('Inputs  Base0'!$E$249)+AI170*('Inputs  Base0'!$D$287)+AI171*('Inputs  Base0'!$D$288)+AI172*('Inputs  Base0'!$D$289)+AI175*('Inputs  Base0'!$D$295)+AI176*('Inputs  Base0'!$D$296)+AI177*('Inputs  Base0'!$D$297)+AI178*('Inputs  Base0'!$D$298))*'Inputs  Base0'!$C$326</f>
        <v>1313123.8840630059</v>
      </c>
      <c r="AJ322" s="16">
        <f ca="1">(AJ160*('Inputs  Base0'!$E$247)+AJ161*('Inputs  Base0'!$E$248)+AJ163*('Inputs  Base0'!$E$244)+AJ165*('Inputs  Base0'!$E$245)+AJ167*('Inputs  Base0'!$E$249)+AJ170*('Inputs  Base0'!$D$287)+AJ171*('Inputs  Base0'!$D$288)+AJ172*('Inputs  Base0'!$D$289)+AJ175*('Inputs  Base0'!$D$295)+AJ176*('Inputs  Base0'!$D$296)+AJ177*('Inputs  Base0'!$D$297)+AJ178*('Inputs  Base0'!$D$298))*'Inputs  Base0'!$C$326</f>
        <v>1313512.4351840101</v>
      </c>
      <c r="AK322" s="16">
        <f ca="1">(AK160*('Inputs  Base0'!$E$247)+AK161*('Inputs  Base0'!$E$248)+AK163*('Inputs  Base0'!$E$244)+AK165*('Inputs  Base0'!$E$245)+AK167*('Inputs  Base0'!$E$249)+AK170*('Inputs  Base0'!$D$287)+AK171*('Inputs  Base0'!$D$288)+AK172*('Inputs  Base0'!$D$289)+AK175*('Inputs  Base0'!$D$295)+AK176*('Inputs  Base0'!$D$296)+AK177*('Inputs  Base0'!$D$297)+AK178*('Inputs  Base0'!$D$298))*'Inputs  Base0'!$C$326</f>
        <v>1313914.3846195319</v>
      </c>
      <c r="AL322" s="16">
        <f ca="1">(AL160*('Inputs  Base0'!$E$247)+AL161*('Inputs  Base0'!$E$248)+AL163*('Inputs  Base0'!$E$244)+AL165*('Inputs  Base0'!$E$245)+AL167*('Inputs  Base0'!$E$249)+AL170*('Inputs  Base0'!$D$287)+AL171*('Inputs  Base0'!$D$288)+AL172*('Inputs  Base0'!$D$289)+AL175*('Inputs  Base0'!$D$295)+AL176*('Inputs  Base0'!$D$296)+AL177*('Inputs  Base0'!$D$297)+AL178*('Inputs  Base0'!$D$298))*'Inputs  Base0'!$C$326</f>
        <v>1314330.6893920361</v>
      </c>
      <c r="AM322" s="16">
        <f ca="1">(AM160*('Inputs  Base0'!$E$247)+AM161*('Inputs  Base0'!$E$248)+AM163*('Inputs  Base0'!$E$244)+AM165*('Inputs  Base0'!$E$245)+AM167*('Inputs  Base0'!$E$249)+AM170*('Inputs  Base0'!$D$287)+AM171*('Inputs  Base0'!$D$288)+AM172*('Inputs  Base0'!$D$289)+AM175*('Inputs  Base0'!$D$295)+AM176*('Inputs  Base0'!$D$296)+AM177*('Inputs  Base0'!$D$297)+AM178*('Inputs  Base0'!$D$298))*'Inputs  Base0'!$C$326</f>
        <v>1314762.4128598189</v>
      </c>
      <c r="AN322" s="16">
        <f ca="1">(AN160*('Inputs  Base0'!$E$247)+AN161*('Inputs  Base0'!$E$248)+AN163*('Inputs  Base0'!$E$244)+AN165*('Inputs  Base0'!$E$245)+AN167*('Inputs  Base0'!$E$249)+AN170*('Inputs  Base0'!$D$287)+AN171*('Inputs  Base0'!$D$288)+AN172*('Inputs  Base0'!$D$289)+AN175*('Inputs  Base0'!$D$295)+AN176*('Inputs  Base0'!$D$296)+AN177*('Inputs  Base0'!$D$297)+AN178*('Inputs  Base0'!$D$298))*'Inputs  Base0'!$C$326</f>
        <v>1315210.7410763621</v>
      </c>
      <c r="AO322" s="16">
        <f ca="1">(AO160*('Inputs  Base0'!$E$247)+AO161*('Inputs  Base0'!$E$248)+AO163*('Inputs  Base0'!$E$244)+AO165*('Inputs  Base0'!$E$245)+AO167*('Inputs  Base0'!$E$249)+AO170*('Inputs  Base0'!$D$287)+AO171*('Inputs  Base0'!$D$288)+AO172*('Inputs  Base0'!$D$289)+AO175*('Inputs  Base0'!$D$295)+AO176*('Inputs  Base0'!$D$296)+AO177*('Inputs  Base0'!$D$297)+AO178*('Inputs  Base0'!$D$298))*'Inputs  Base0'!$C$326</f>
        <v>1375965.593311056</v>
      </c>
      <c r="AP322" s="16">
        <f ca="1">(AP160*('Inputs  Base0'!$E$247)+AP161*('Inputs  Base0'!$E$248)+AP163*('Inputs  Base0'!$E$244)+AP165*('Inputs  Base0'!$E$245)+AP167*('Inputs  Base0'!$E$249)+AP170*('Inputs  Base0'!$D$287)+AP171*('Inputs  Base0'!$D$288)+AP172*('Inputs  Base0'!$D$289)+AP175*('Inputs  Base0'!$D$295)+AP176*('Inputs  Base0'!$D$296)+AP177*('Inputs  Base0'!$D$297)+AP178*('Inputs  Base0'!$D$298))*'Inputs  Base0'!$C$326</f>
        <v>1376370.334062102</v>
      </c>
      <c r="AQ322" s="16">
        <f ca="1">(AQ160*('Inputs  Base0'!$E$247)+AQ161*('Inputs  Base0'!$E$248)+AQ163*('Inputs  Base0'!$E$244)+AQ165*('Inputs  Base0'!$E$245)+AQ167*('Inputs  Base0'!$E$249)+AQ170*('Inputs  Base0'!$D$287)+AQ171*('Inputs  Base0'!$D$288)+AQ172*('Inputs  Base0'!$D$289)+AQ175*('Inputs  Base0'!$D$295)+AQ176*('Inputs  Base0'!$D$296)+AQ177*('Inputs  Base0'!$D$297)+AQ178*('Inputs  Base0'!$D$298))*'Inputs  Base0'!$C$326</f>
        <v>1376792.6722371068</v>
      </c>
      <c r="AR322" s="16">
        <f ca="1">(AR160*('Inputs  Base0'!$E$247)+AR161*('Inputs  Base0'!$E$248)+AR163*('Inputs  Base0'!$E$244)+AR165*('Inputs  Base0'!$E$245)+AR167*('Inputs  Base0'!$E$249)+AR170*('Inputs  Base0'!$D$287)+AR171*('Inputs  Base0'!$D$288)+AR172*('Inputs  Base0'!$D$289)+AR175*('Inputs  Base0'!$D$295)+AR176*('Inputs  Base0'!$D$296)+AR177*('Inputs  Base0'!$D$297)+AR178*('Inputs  Base0'!$D$298))*'Inputs  Base0'!$C$326</f>
        <v>1377234.2076018841</v>
      </c>
      <c r="AS322" s="16">
        <f ca="1">(AS160*('Inputs  Base0'!$E$247)+AS161*('Inputs  Base0'!$E$248)+AS163*('Inputs  Base0'!$E$244)+AS165*('Inputs  Base0'!$E$245)+AS167*('Inputs  Base0'!$E$249)+AS170*('Inputs  Base0'!$D$287)+AS171*('Inputs  Base0'!$D$288)+AS172*('Inputs  Base0'!$D$289)+AS175*('Inputs  Base0'!$D$295)+AS176*('Inputs  Base0'!$D$296)+AS177*('Inputs  Base0'!$D$297)+AS178*('Inputs  Base0'!$D$298))*'Inputs  Base0'!$C$326</f>
        <v>1377696.7684602228</v>
      </c>
      <c r="AT322" s="16">
        <f ca="1">(AT160*('Inputs  Base0'!$E$247)+AT161*('Inputs  Base0'!$E$248)+AT163*('Inputs  Base0'!$E$244)+AT165*('Inputs  Base0'!$E$245)+AT167*('Inputs  Base0'!$E$249)+AT170*('Inputs  Base0'!$D$287)+AT171*('Inputs  Base0'!$D$288)+AT172*('Inputs  Base0'!$D$289)+AT175*('Inputs  Base0'!$D$295)+AT176*('Inputs  Base0'!$D$296)+AT177*('Inputs  Base0'!$D$297)+AT178*('Inputs  Base0'!$D$298))*'Inputs  Base0'!$C$326</f>
        <v>1378182.4573614779</v>
      </c>
      <c r="AU322" s="16">
        <f ca="1">(AU160*('Inputs  Base0'!$E$247)+AU161*('Inputs  Base0'!$E$248)+AU163*('Inputs  Base0'!$E$244)+AU165*('Inputs  Base0'!$E$245)+AU167*('Inputs  Base0'!$E$249)+AU170*('Inputs  Base0'!$D$287)+AU171*('Inputs  Base0'!$D$288)+AU172*('Inputs  Base0'!$D$289)+AU175*('Inputs  Base0'!$D$295)+AU176*('Inputs  Base0'!$D$296)+AU177*('Inputs  Base0'!$D$297)+AU178*('Inputs  Base0'!$D$298))*'Inputs  Base0'!$C$326</f>
        <v>1774552.2946664945</v>
      </c>
      <c r="AV322" s="16">
        <f ca="1">(AV160*('Inputs  Base0'!$E$247)+AV161*('Inputs  Base0'!$E$248)+AV163*('Inputs  Base0'!$E$244)+AV165*('Inputs  Base0'!$E$245)+AV167*('Inputs  Base0'!$E$249)+AV170*('Inputs  Base0'!$D$287)+AV171*('Inputs  Base0'!$D$288)+AV172*('Inputs  Base0'!$D$289)+AV175*('Inputs  Base0'!$D$295)+AV176*('Inputs  Base0'!$D$296)+AV177*('Inputs  Base0'!$D$297)+AV178*('Inputs  Base0'!$D$298))*'Inputs  Base0'!$C$326</f>
        <v>1775199.8798681684</v>
      </c>
      <c r="AW322" s="16">
        <f ca="1">(AW160*('Inputs  Base0'!$E$247)+AW161*('Inputs  Base0'!$E$248)+AW163*('Inputs  Base0'!$E$244)+AW165*('Inputs  Base0'!$E$245)+AW167*('Inputs  Base0'!$E$249)+AW170*('Inputs  Base0'!$D$287)+AW171*('Inputs  Base0'!$D$288)+AW172*('Inputs  Base0'!$D$289)+AW175*('Inputs  Base0'!$D$295)+AW176*('Inputs  Base0'!$D$296)+AW177*('Inputs  Base0'!$D$297)+AW178*('Inputs  Base0'!$D$298))*'Inputs  Base0'!$C$326</f>
        <v>1789649.6285195511</v>
      </c>
      <c r="AX322" s="16">
        <f ca="1">(AX160*('Inputs  Base0'!$E$247)+AX161*('Inputs  Base0'!$E$248)+AX163*('Inputs  Base0'!$E$244)+AX165*('Inputs  Base0'!$E$245)+AX167*('Inputs  Base0'!$E$249)+AX170*('Inputs  Base0'!$D$287)+AX171*('Inputs  Base0'!$D$288)+AX172*('Inputs  Base0'!$D$289)+AX175*('Inputs  Base0'!$D$295)+AX176*('Inputs  Base0'!$D$296)+AX177*('Inputs  Base0'!$D$297)+AX178*('Inputs  Base0'!$D$298))*'Inputs  Base0'!$C$326</f>
        <v>1790396.3752052309</v>
      </c>
      <c r="AY322" s="16">
        <f ca="1">(AY160*('Inputs  Base0'!$E$247)+AY161*('Inputs  Base0'!$E$248)+AY163*('Inputs  Base0'!$E$244)+AY165*('Inputs  Base0'!$E$245)+AY167*('Inputs  Base0'!$E$249)+AY170*('Inputs  Base0'!$D$287)+AY171*('Inputs  Base0'!$D$288)+AY172*('Inputs  Base0'!$D$289)+AY175*('Inputs  Base0'!$D$295)+AY176*('Inputs  Base0'!$D$296)+AY177*('Inputs  Base0'!$D$297)+AY178*('Inputs  Base0'!$D$298))*'Inputs  Base0'!$C$326</f>
        <v>1791192.9050032895</v>
      </c>
      <c r="AZ322" s="16">
        <f ca="1">(AZ160*('Inputs  Base0'!$E$247)+AZ161*('Inputs  Base0'!$E$248)+AZ163*('Inputs  Base0'!$E$244)+AZ165*('Inputs  Base0'!$E$245)+AZ167*('Inputs  Base0'!$E$249)+AZ170*('Inputs  Base0'!$D$287)+AZ171*('Inputs  Base0'!$D$288)+AZ172*('Inputs  Base0'!$D$289)+AZ175*('Inputs  Base0'!$D$295)+AZ176*('Inputs  Base0'!$D$296)+AZ177*('Inputs  Base0'!$D$297)+AZ178*('Inputs  Base0'!$D$298))*'Inputs  Base0'!$C$326</f>
        <v>1792046.3297869239</v>
      </c>
      <c r="BA322" s="16">
        <f ca="1">(BA160*('Inputs  Base0'!$E$247)+BA161*('Inputs  Base0'!$E$248)+BA163*('Inputs  Base0'!$E$244)+BA165*('Inputs  Base0'!$E$245)+BA167*('Inputs  Base0'!$E$249)+BA170*('Inputs  Base0'!$D$287)+BA171*('Inputs  Base0'!$D$288)+BA172*('Inputs  Base0'!$D$289)+BA175*('Inputs  Base0'!$D$295)+BA176*('Inputs  Base0'!$D$296)+BA177*('Inputs  Base0'!$D$297)+BA178*('Inputs  Base0'!$D$298))*'Inputs  Base0'!$C$326</f>
        <v>1539550.304453338</v>
      </c>
      <c r="BB322" s="16">
        <f ca="1">(BB160*('Inputs  Base0'!$E$247)+BB161*('Inputs  Base0'!$E$248)+BB163*('Inputs  Base0'!$E$244)+BB165*('Inputs  Base0'!$E$245)+BB167*('Inputs  Base0'!$E$249)+BB170*('Inputs  Base0'!$D$287)+BB171*('Inputs  Base0'!$D$288)+BB172*('Inputs  Base0'!$D$289)+BB175*('Inputs  Base0'!$D$295)+BB176*('Inputs  Base0'!$D$296)+BB177*('Inputs  Base0'!$D$297)+BB178*('Inputs  Base0'!$D$298))*'Inputs  Base0'!$C$326</f>
        <v>1540545.9667009113</v>
      </c>
      <c r="BC322" s="16">
        <f ca="1">(BC160*('Inputs  Base0'!$E$247)+BC161*('Inputs  Base0'!$E$248)+BC163*('Inputs  Base0'!$E$244)+BC165*('Inputs  Base0'!$E$245)+BC167*('Inputs  Base0'!$E$249)+BC170*('Inputs  Base0'!$D$287)+BC171*('Inputs  Base0'!$D$288)+BC172*('Inputs  Base0'!$D$289)+BC175*('Inputs  Base0'!$D$295)+BC176*('Inputs  Base0'!$D$296)+BC177*('Inputs  Base0'!$D$297)+BC178*('Inputs  Base0'!$D$298))*'Inputs  Base0'!$C$326</f>
        <v>1541632.1436982641</v>
      </c>
      <c r="BD322" s="16">
        <f ca="1">(BD160*('Inputs  Base0'!$E$247)+BD161*('Inputs  Base0'!$E$248)+BD163*('Inputs  Base0'!$E$244)+BD165*('Inputs  Base0'!$E$245)+BD167*('Inputs  Base0'!$E$249)+BD170*('Inputs  Base0'!$D$287)+BD171*('Inputs  Base0'!$D$288)+BD172*('Inputs  Base0'!$D$289)+BD175*('Inputs  Base0'!$D$295)+BD176*('Inputs  Base0'!$D$296)+BD177*('Inputs  Base0'!$D$297)+BD178*('Inputs  Base0'!$D$298))*'Inputs  Base0'!$C$326</f>
        <v>1542826.9383953519</v>
      </c>
      <c r="BE322" s="16">
        <f ca="1">(BE160*('Inputs  Base0'!$E$247)+BE161*('Inputs  Base0'!$E$248)+BE163*('Inputs  Base0'!$E$244)+BE165*('Inputs  Base0'!$E$245)+BE167*('Inputs  Base0'!$E$249)+BE170*('Inputs  Base0'!$D$287)+BE171*('Inputs  Base0'!$D$288)+BE172*('Inputs  Base0'!$D$289)+BE175*('Inputs  Base0'!$D$295)+BE176*('Inputs  Base0'!$D$296)+BE177*('Inputs  Base0'!$D$297)+BE178*('Inputs  Base0'!$D$298))*'Inputs  Base0'!$C$326</f>
        <v>1544154.4880587831</v>
      </c>
      <c r="BF322" s="16">
        <f ca="1">(BF160*('Inputs  Base0'!$E$247)+BF161*('Inputs  Base0'!$E$248)+BF163*('Inputs  Base0'!$E$244)+BF165*('Inputs  Base0'!$E$245)+BF167*('Inputs  Base0'!$E$249)+BF170*('Inputs  Base0'!$D$287)+BF171*('Inputs  Base0'!$D$288)+BF172*('Inputs  Base0'!$D$289)+BF175*('Inputs  Base0'!$D$295)+BF176*('Inputs  Base0'!$D$296)+BF177*('Inputs  Base0'!$D$297)+BF178*('Inputs  Base0'!$D$298))*'Inputs  Base0'!$C$326</f>
        <v>1545647.9814301434</v>
      </c>
      <c r="BG322" s="16">
        <f ca="1">(BG160*('Inputs  Base0'!$E$247)+BG161*('Inputs  Base0'!$E$248)+BG163*('Inputs  Base0'!$E$244)+BG165*('Inputs  Base0'!$E$245)+BG167*('Inputs  Base0'!$E$249)+BG170*('Inputs  Base0'!$D$287)+BG171*('Inputs  Base0'!$D$288)+BG172*('Inputs  Base0'!$D$289)+BG175*('Inputs  Base0'!$D$295)+BG176*('Inputs  Base0'!$D$296)+BG177*('Inputs  Base0'!$D$297)+BG178*('Inputs  Base0'!$D$298))*'Inputs  Base0'!$C$326</f>
        <v>997153.17456047493</v>
      </c>
      <c r="BH322" s="16">
        <f ca="1">(BH160*('Inputs  Base0'!$E$247)+BH161*('Inputs  Base0'!$E$248)+BH163*('Inputs  Base0'!$E$244)+BH165*('Inputs  Base0'!$E$245)+BH167*('Inputs  Base0'!$E$249)+BH170*('Inputs  Base0'!$D$287)+BH171*('Inputs  Base0'!$D$288)+BH172*('Inputs  Base0'!$D$289)+BH175*('Inputs  Base0'!$D$295)+BH176*('Inputs  Base0'!$D$296)+BH177*('Inputs  Base0'!$D$297)+BH178*('Inputs  Base0'!$D$298))*'Inputs  Base0'!$C$326</f>
        <v>998812.61163976393</v>
      </c>
      <c r="BI322" s="16">
        <f ca="1">(BI160*('Inputs  Base0'!$E$247)+BI161*('Inputs  Base0'!$E$248)+BI163*('Inputs  Base0'!$E$244)+BI165*('Inputs  Base0'!$E$245)+BI167*('Inputs  Base0'!$E$249)+BI170*('Inputs  Base0'!$D$287)+BI171*('Inputs  Base0'!$D$288)+BI172*('Inputs  Base0'!$D$289)+BI175*('Inputs  Base0'!$D$295)+BI176*('Inputs  Base0'!$D$296)+BI177*('Inputs  Base0'!$D$297)+BI178*('Inputs  Base0'!$D$298))*'Inputs  Base0'!$C$326</f>
        <v>1000803.9361349107</v>
      </c>
      <c r="BJ322" s="16">
        <f ca="1">(BJ160*('Inputs  Base0'!$E$247)+BJ161*('Inputs  Base0'!$E$248)+BJ163*('Inputs  Base0'!$E$244)+BJ165*('Inputs  Base0'!$E$245)+BJ167*('Inputs  Base0'!$E$249)+BJ170*('Inputs  Base0'!$D$287)+BJ171*('Inputs  Base0'!$D$288)+BJ172*('Inputs  Base0'!$D$289)+BJ175*('Inputs  Base0'!$D$295)+BJ176*('Inputs  Base0'!$D$296)+BJ177*('Inputs  Base0'!$D$297)+BJ178*('Inputs  Base0'!$D$298))*'Inputs  Base0'!$C$326</f>
        <v>1003293.0917538439</v>
      </c>
      <c r="BK322" s="16">
        <f ca="1">(BK160*('Inputs  Base0'!$E$247)+BK161*('Inputs  Base0'!$E$248)+BK163*('Inputs  Base0'!$E$244)+BK165*('Inputs  Base0'!$E$245)+BK167*('Inputs  Base0'!$E$249)+BK170*('Inputs  Base0'!$D$287)+BK171*('Inputs  Base0'!$D$288)+BK172*('Inputs  Base0'!$D$289)+BK175*('Inputs  Base0'!$D$295)+BK176*('Inputs  Base0'!$D$296)+BK177*('Inputs  Base0'!$D$297)+BK178*('Inputs  Base0'!$D$298))*'Inputs  Base0'!$C$326</f>
        <v>1006611.9659124218</v>
      </c>
      <c r="BL322" s="16">
        <f ca="1">(BL160*('Inputs  Base0'!$E$247)+BL161*('Inputs  Base0'!$E$248)+BL163*('Inputs  Base0'!$E$244)+BL165*('Inputs  Base0'!$E$245)+BL167*('Inputs  Base0'!$E$249)+BL170*('Inputs  Base0'!$D$287)+BL171*('Inputs  Base0'!$D$288)+BL172*('Inputs  Base0'!$D$289)+BL175*('Inputs  Base0'!$D$295)+BL176*('Inputs  Base0'!$D$296)+BL177*('Inputs  Base0'!$D$297)+BL178*('Inputs  Base0'!$D$298))*'Inputs  Base0'!$C$326</f>
        <v>1011590.2771502887</v>
      </c>
      <c r="BM322" s="16">
        <f ca="1">(BM160*('Inputs  Base0'!$E$247)+BM161*('Inputs  Base0'!$E$248)+BM163*('Inputs  Base0'!$E$244)+BM165*('Inputs  Base0'!$E$245)+BM167*('Inputs  Base0'!$E$249)+BM170*('Inputs  Base0'!$D$287)+BM171*('Inputs  Base0'!$D$288)+BM172*('Inputs  Base0'!$D$289)+BM175*('Inputs  Base0'!$D$295)+BM176*('Inputs  Base0'!$D$296)+BM177*('Inputs  Base0'!$D$297)+BM178*('Inputs  Base0'!$D$298))*'Inputs  Base0'!$C$326</f>
        <v>135883.58756852959</v>
      </c>
      <c r="BN322" s="16">
        <f ca="1">(BN160*('Inputs  Base0'!$E$247)+BN161*('Inputs  Base0'!$E$248)+BN163*('Inputs  Base0'!$E$244)+BN165*('Inputs  Base0'!$E$245)+BN167*('Inputs  Base0'!$E$249)+BN170*('Inputs  Base0'!$D$287)+BN171*('Inputs  Base0'!$D$288)+BN172*('Inputs  Base0'!$D$289)+BN175*('Inputs  Base0'!$D$295)+BN176*('Inputs  Base0'!$D$296)+BN177*('Inputs  Base0'!$D$297)+BN178*('Inputs  Base0'!$D$298))*'Inputs  Base0'!$C$326</f>
        <v>23877.850848320246</v>
      </c>
      <c r="BO322" s="16">
        <f ca="1">(BO160*('Inputs  Base0'!$E$247)+BO161*('Inputs  Base0'!$E$248)+BO163*('Inputs  Base0'!$E$244)+BO165*('Inputs  Base0'!$E$245)+BO167*('Inputs  Base0'!$E$249)+BO170*('Inputs  Base0'!$D$287)+BO171*('Inputs  Base0'!$D$288)+BO172*('Inputs  Base0'!$D$289)+BO175*('Inputs  Base0'!$D$295)+BO176*('Inputs  Base0'!$D$296)+BO177*('Inputs  Base0'!$D$297)+BO178*('Inputs  Base0'!$D$298))*'Inputs  Base0'!$C$326</f>
        <v>1010.3422041762399</v>
      </c>
      <c r="BP322" s="16">
        <f ca="1">(BP160*('Inputs  Base0'!$E$247)+BP161*('Inputs  Base0'!$E$248)+BP163*('Inputs  Base0'!$E$244)+BP165*('Inputs  Base0'!$E$245)+BP167*('Inputs  Base0'!$E$249)+BP170*('Inputs  Base0'!$D$287)+BP171*('Inputs  Base0'!$D$288)+BP172*('Inputs  Base0'!$D$289)+BP175*('Inputs  Base0'!$D$295)+BP176*('Inputs  Base0'!$D$296)+BP177*('Inputs  Base0'!$D$297)+BP178*('Inputs  Base0'!$D$298))*'Inputs  Base0'!$C$326</f>
        <v>1010.3422041762399</v>
      </c>
      <c r="BQ322" s="16">
        <f ca="1">(BQ160*('Inputs  Base0'!$E$247)+BQ161*('Inputs  Base0'!$E$248)+BQ163*('Inputs  Base0'!$E$244)+BQ165*('Inputs  Base0'!$E$245)+BQ167*('Inputs  Base0'!$E$249)+BQ170*('Inputs  Base0'!$D$287)+BQ171*('Inputs  Base0'!$D$288)+BQ172*('Inputs  Base0'!$D$289)+BQ175*('Inputs  Base0'!$D$295)+BQ176*('Inputs  Base0'!$D$296)+BQ177*('Inputs  Base0'!$D$297)+BQ178*('Inputs  Base0'!$D$298))*'Inputs  Base0'!$C$326</f>
        <v>1010.3422041762399</v>
      </c>
      <c r="BR322" s="16">
        <f ca="1">(BR160*('Inputs  Base0'!$E$247)+BR161*('Inputs  Base0'!$E$248)+BR163*('Inputs  Base0'!$E$244)+BR165*('Inputs  Base0'!$E$245)+BR167*('Inputs  Base0'!$E$249)+BR170*('Inputs  Base0'!$D$287)+BR171*('Inputs  Base0'!$D$288)+BR172*('Inputs  Base0'!$D$289)+BR175*('Inputs  Base0'!$D$295)+BR176*('Inputs  Base0'!$D$296)+BR177*('Inputs  Base0'!$D$297)+BR178*('Inputs  Base0'!$D$298))*'Inputs  Base0'!$C$326</f>
        <v>1010.3422041762399</v>
      </c>
      <c r="BS322" s="16">
        <f ca="1">(BS160*('Inputs  Base0'!$E$247)+BS161*('Inputs  Base0'!$E$248)+BS163*('Inputs  Base0'!$E$244)+BS165*('Inputs  Base0'!$E$245)+BS167*('Inputs  Base0'!$E$249)+BS170*('Inputs  Base0'!$D$287)+BS171*('Inputs  Base0'!$D$288)+BS172*('Inputs  Base0'!$D$289)+BS175*('Inputs  Base0'!$D$295)+BS176*('Inputs  Base0'!$D$296)+BS177*('Inputs  Base0'!$D$297)+BS178*('Inputs  Base0'!$D$298))*'Inputs  Base0'!$C$326</f>
        <v>1010.3422041762399</v>
      </c>
      <c r="BT322" s="16">
        <f ca="1">(BT160*('Inputs  Base0'!$E$247)+BT161*('Inputs  Base0'!$E$248)+BT163*('Inputs  Base0'!$E$244)+BT165*('Inputs  Base0'!$E$245)+BT167*('Inputs  Base0'!$E$249)+BT170*('Inputs  Base0'!$D$287)+BT171*('Inputs  Base0'!$D$288)+BT172*('Inputs  Base0'!$D$289)+BT175*('Inputs  Base0'!$D$295)+BT176*('Inputs  Base0'!$D$296)+BT177*('Inputs  Base0'!$D$297)+BT178*('Inputs  Base0'!$D$298))*'Inputs  Base0'!$C$326</f>
        <v>1010.3422041762399</v>
      </c>
      <c r="BU322" s="16">
        <f ca="1">(BU160*('Inputs  Base0'!$E$247)+BU161*('Inputs  Base0'!$E$248)+BU163*('Inputs  Base0'!$E$244)+BU165*('Inputs  Base0'!$E$245)+BU167*('Inputs  Base0'!$E$249)+BU170*('Inputs  Base0'!$D$287)+BU171*('Inputs  Base0'!$D$288)+BU172*('Inputs  Base0'!$D$289)+BU175*('Inputs  Base0'!$D$295)+BU176*('Inputs  Base0'!$D$296)+BU177*('Inputs  Base0'!$D$297)+BU178*('Inputs  Base0'!$D$298))*'Inputs  Base0'!$C$326</f>
        <v>1010.3422041762399</v>
      </c>
      <c r="BV322" s="16">
        <f ca="1">(BV160*('Inputs  Base0'!$E$247)+BV161*('Inputs  Base0'!$E$248)+BV163*('Inputs  Base0'!$E$244)+BV165*('Inputs  Base0'!$E$245)+BV167*('Inputs  Base0'!$E$249)+BV170*('Inputs  Base0'!$D$287)+BV171*('Inputs  Base0'!$D$288)+BV172*('Inputs  Base0'!$D$289)+BV175*('Inputs  Base0'!$D$295)+BV176*('Inputs  Base0'!$D$296)+BV177*('Inputs  Base0'!$D$297)+BV178*('Inputs  Base0'!$D$298))*'Inputs  Base0'!$C$326</f>
        <v>1010.3422041762399</v>
      </c>
      <c r="BW322" s="16">
        <f ca="1">(BW160*('Inputs  Base0'!$E$247)+BW161*('Inputs  Base0'!$E$248)+BW163*('Inputs  Base0'!$E$244)+BW165*('Inputs  Base0'!$E$245)+BW167*('Inputs  Base0'!$E$249)+BW170*('Inputs  Base0'!$D$287)+BW171*('Inputs  Base0'!$D$288)+BW172*('Inputs  Base0'!$D$289)+BW175*('Inputs  Base0'!$D$295)+BW176*('Inputs  Base0'!$D$296)+BW177*('Inputs  Base0'!$D$297)+BW178*('Inputs  Base0'!$D$298))*'Inputs  Base0'!$C$326</f>
        <v>1010.3422041762399</v>
      </c>
      <c r="BX322" s="16">
        <f ca="1">(BX160*('Inputs  Base0'!$E$247)+BX161*('Inputs  Base0'!$E$248)+BX163*('Inputs  Base0'!$E$244)+BX165*('Inputs  Base0'!$E$245)+BX167*('Inputs  Base0'!$E$249)+BX170*('Inputs  Base0'!$D$287)+BX171*('Inputs  Base0'!$D$288)+BX172*('Inputs  Base0'!$D$289)+BX175*('Inputs  Base0'!$D$295)+BX176*('Inputs  Base0'!$D$296)+BX177*('Inputs  Base0'!$D$297)+BX178*('Inputs  Base0'!$D$298))*'Inputs  Base0'!$C$326</f>
        <v>1010.3422041762399</v>
      </c>
      <c r="BY322" s="16">
        <f ca="1">(BY160*('Inputs  Base0'!$E$247)+BY161*('Inputs  Base0'!$E$248)+BY163*('Inputs  Base0'!$E$244)+BY165*('Inputs  Base0'!$E$245)+BY167*('Inputs  Base0'!$E$249)+BY170*('Inputs  Base0'!$D$287)+BY171*('Inputs  Base0'!$D$288)+BY172*('Inputs  Base0'!$D$289)+BY175*('Inputs  Base0'!$D$295)+BY176*('Inputs  Base0'!$D$296)+BY177*('Inputs  Base0'!$D$297)+BY178*('Inputs  Base0'!$D$298))*'Inputs  Base0'!$C$326</f>
        <v>1010.3422041762399</v>
      </c>
      <c r="BZ322" s="16">
        <f ca="1">(BZ160*('Inputs  Base0'!$E$247)+BZ161*('Inputs  Base0'!$E$248)+BZ163*('Inputs  Base0'!$E$244)+BZ165*('Inputs  Base0'!$E$245)+BZ167*('Inputs  Base0'!$E$249)+BZ170*('Inputs  Base0'!$D$287)+BZ171*('Inputs  Base0'!$D$288)+BZ172*('Inputs  Base0'!$D$289)+BZ175*('Inputs  Base0'!$D$295)+BZ176*('Inputs  Base0'!$D$296)+BZ177*('Inputs  Base0'!$D$297)+BZ178*('Inputs  Base0'!$D$298))*'Inputs  Base0'!$C$326</f>
        <v>1010.3422041762399</v>
      </c>
      <c r="CA322" s="16">
        <f ca="1">(CA160*('Inputs  Base0'!$E$247)+CA161*('Inputs  Base0'!$E$248)+CA163*('Inputs  Base0'!$E$244)+CA165*('Inputs  Base0'!$E$245)+CA167*('Inputs  Base0'!$E$249)+CA170*('Inputs  Base0'!$D$287)+CA171*('Inputs  Base0'!$D$288)+CA172*('Inputs  Base0'!$D$289)+CA175*('Inputs  Base0'!$D$295)+CA176*('Inputs  Base0'!$D$296)+CA177*('Inputs  Base0'!$D$297)+CA178*('Inputs  Base0'!$D$298))*'Inputs  Base0'!$C$326</f>
        <v>1010.3422041762399</v>
      </c>
      <c r="CB322" s="16">
        <f ca="1">(CB160*('Inputs  Base0'!$E$247)+CB161*('Inputs  Base0'!$E$248)+CB163*('Inputs  Base0'!$E$244)+CB165*('Inputs  Base0'!$E$245)+CB167*('Inputs  Base0'!$E$249)+CB170*('Inputs  Base0'!$D$287)+CB171*('Inputs  Base0'!$D$288)+CB172*('Inputs  Base0'!$D$289)+CB175*('Inputs  Base0'!$D$295)+CB176*('Inputs  Base0'!$D$296)+CB177*('Inputs  Base0'!$D$297)+CB178*('Inputs  Base0'!$D$298))*'Inputs  Base0'!$C$326</f>
        <v>1010.3422041762399</v>
      </c>
      <c r="CC322" s="16">
        <f ca="1">(CC160*('Inputs  Base0'!$E$247)+CC161*('Inputs  Base0'!$E$248)+CC163*('Inputs  Base0'!$E$244)+CC165*('Inputs  Base0'!$E$245)+CC167*('Inputs  Base0'!$E$249)+CC170*('Inputs  Base0'!$D$287)+CC171*('Inputs  Base0'!$D$288)+CC172*('Inputs  Base0'!$D$289)+CC175*('Inputs  Base0'!$D$295)+CC176*('Inputs  Base0'!$D$296)+CC177*('Inputs  Base0'!$D$297)+CC178*('Inputs  Base0'!$D$298))*'Inputs  Base0'!$C$326</f>
        <v>1010.3422041762399</v>
      </c>
      <c r="CD322" s="16">
        <f ca="1">(CD160*('Inputs  Base0'!$E$247)+CD161*('Inputs  Base0'!$E$248)+CD163*('Inputs  Base0'!$E$244)+CD165*('Inputs  Base0'!$E$245)+CD167*('Inputs  Base0'!$E$249)+CD170*('Inputs  Base0'!$D$287)+CD171*('Inputs  Base0'!$D$288)+CD172*('Inputs  Base0'!$D$289)+CD175*('Inputs  Base0'!$D$295)+CD176*('Inputs  Base0'!$D$296)+CD177*('Inputs  Base0'!$D$297)+CD178*('Inputs  Base0'!$D$298))*'Inputs  Base0'!$C$326</f>
        <v>1010.3422041762399</v>
      </c>
      <c r="CE322" s="16">
        <f ca="1">(CE160*('Inputs  Base0'!$E$247)+CE161*('Inputs  Base0'!$E$248)+CE163*('Inputs  Base0'!$E$244)+CE165*('Inputs  Base0'!$E$245)+CE167*('Inputs  Base0'!$E$249)+CE170*('Inputs  Base0'!$D$287)+CE171*('Inputs  Base0'!$D$288)+CE172*('Inputs  Base0'!$D$289)+CE175*('Inputs  Base0'!$D$295)+CE176*('Inputs  Base0'!$D$296)+CE177*('Inputs  Base0'!$D$297)+CE178*('Inputs  Base0'!$D$298))*'Inputs  Base0'!$C$326</f>
        <v>1010.3422041762399</v>
      </c>
      <c r="CF322" s="16">
        <f ca="1">(CF160*('Inputs  Base0'!$E$247)+CF161*('Inputs  Base0'!$E$248)+CF163*('Inputs  Base0'!$E$244)+CF165*('Inputs  Base0'!$E$245)+CF167*('Inputs  Base0'!$E$249)+CF170*('Inputs  Base0'!$D$287)+CF171*('Inputs  Base0'!$D$288)+CF172*('Inputs  Base0'!$D$289)+CF175*('Inputs  Base0'!$D$295)+CF176*('Inputs  Base0'!$D$296)+CF177*('Inputs  Base0'!$D$297)+CF178*('Inputs  Base0'!$D$298))*'Inputs  Base0'!$C$326</f>
        <v>1010.3422041762399</v>
      </c>
      <c r="CG322" s="16">
        <f ca="1">(CG160*('Inputs  Base0'!$E$247)+CG161*('Inputs  Base0'!$E$248)+CG163*('Inputs  Base0'!$E$244)+CG165*('Inputs  Base0'!$E$245)+CG167*('Inputs  Base0'!$E$249)+CG170*('Inputs  Base0'!$D$287)+CG171*('Inputs  Base0'!$D$288)+CG172*('Inputs  Base0'!$D$289)+CG175*('Inputs  Base0'!$D$295)+CG176*('Inputs  Base0'!$D$296)+CG177*('Inputs  Base0'!$D$297)+CG178*('Inputs  Base0'!$D$298))*'Inputs  Base0'!$C$326</f>
        <v>1010.3422041762399</v>
      </c>
      <c r="CH322" s="16">
        <f ca="1">(CH160*('Inputs  Base0'!$E$247)+CH161*('Inputs  Base0'!$E$248)+CH163*('Inputs  Base0'!$E$244)+CH165*('Inputs  Base0'!$E$245)+CH167*('Inputs  Base0'!$E$249)+CH170*('Inputs  Base0'!$D$287)+CH171*('Inputs  Base0'!$D$288)+CH172*('Inputs  Base0'!$D$289)+CH175*('Inputs  Base0'!$D$295)+CH176*('Inputs  Base0'!$D$296)+CH177*('Inputs  Base0'!$D$297)+CH178*('Inputs  Base0'!$D$298))*'Inputs  Base0'!$C$326</f>
        <v>1010.3422041762399</v>
      </c>
      <c r="CI322" s="16">
        <f ca="1">(CI160*('Inputs  Base0'!$E$247)+CI161*('Inputs  Base0'!$E$248)+CI163*('Inputs  Base0'!$E$244)+CI165*('Inputs  Base0'!$E$245)+CI167*('Inputs  Base0'!$E$249)+CI170*('Inputs  Base0'!$D$287)+CI171*('Inputs  Base0'!$D$288)+CI172*('Inputs  Base0'!$D$289)+CI175*('Inputs  Base0'!$D$295)+CI176*('Inputs  Base0'!$D$296)+CI177*('Inputs  Base0'!$D$297)+CI178*('Inputs  Base0'!$D$298))*'Inputs  Base0'!$C$326</f>
        <v>1010.3422041762399</v>
      </c>
      <c r="CJ322" s="16">
        <f ca="1">(CJ160*('Inputs  Base0'!$E$247)+CJ161*('Inputs  Base0'!$E$248)+CJ163*('Inputs  Base0'!$E$244)+CJ165*('Inputs  Base0'!$E$245)+CJ167*('Inputs  Base0'!$E$249)+CJ170*('Inputs  Base0'!$D$287)+CJ171*('Inputs  Base0'!$D$288)+CJ172*('Inputs  Base0'!$D$289)+CJ175*('Inputs  Base0'!$D$295)+CJ176*('Inputs  Base0'!$D$296)+CJ177*('Inputs  Base0'!$D$297)+CJ178*('Inputs  Base0'!$D$298))*'Inputs  Base0'!$C$326</f>
        <v>1010.3422041762399</v>
      </c>
      <c r="CK322" s="16">
        <f ca="1">(CK160*('Inputs  Base0'!$E$247)+CK161*('Inputs  Base0'!$E$248)+CK163*('Inputs  Base0'!$E$244)+CK165*('Inputs  Base0'!$E$245)+CK167*('Inputs  Base0'!$E$249)+CK170*('Inputs  Base0'!$D$287)+CK171*('Inputs  Base0'!$D$288)+CK172*('Inputs  Base0'!$D$289)+CK175*('Inputs  Base0'!$D$295)+CK176*('Inputs  Base0'!$D$296)+CK177*('Inputs  Base0'!$D$297)+CK178*('Inputs  Base0'!$D$298))*'Inputs  Base0'!$C$326</f>
        <v>1010.3422041762399</v>
      </c>
      <c r="CL322" s="16">
        <f ca="1">(CL160*('Inputs  Base0'!$E$247)+CL161*('Inputs  Base0'!$E$248)+CL163*('Inputs  Base0'!$E$244)+CL165*('Inputs  Base0'!$E$245)+CL167*('Inputs  Base0'!$E$249)+CL170*('Inputs  Base0'!$D$287)+CL171*('Inputs  Base0'!$D$288)+CL172*('Inputs  Base0'!$D$289)+CL175*('Inputs  Base0'!$D$295)+CL176*('Inputs  Base0'!$D$296)+CL177*('Inputs  Base0'!$D$297)+CL178*('Inputs  Base0'!$D$298))*'Inputs  Base0'!$C$326</f>
        <v>1010.3422041762399</v>
      </c>
      <c r="CM322" s="16">
        <f ca="1">(CM160*('Inputs  Base0'!$E$247)+CM161*('Inputs  Base0'!$E$248)+CM163*('Inputs  Base0'!$E$244)+CM165*('Inputs  Base0'!$E$245)+CM167*('Inputs  Base0'!$E$249)+CM170*('Inputs  Base0'!$D$287)+CM171*('Inputs  Base0'!$D$288)+CM172*('Inputs  Base0'!$D$289)+CM175*('Inputs  Base0'!$D$295)+CM176*('Inputs  Base0'!$D$296)+CM177*('Inputs  Base0'!$D$297)+CM178*('Inputs  Base0'!$D$298))*'Inputs  Base0'!$C$326</f>
        <v>1010.3422041762399</v>
      </c>
      <c r="CN322" s="16">
        <f ca="1">(CN160*('Inputs  Base0'!$E$247)+CN161*('Inputs  Base0'!$E$248)+CN163*('Inputs  Base0'!$E$244)+CN165*('Inputs  Base0'!$E$245)+CN167*('Inputs  Base0'!$E$249)+CN170*('Inputs  Base0'!$D$287)+CN171*('Inputs  Base0'!$D$288)+CN172*('Inputs  Base0'!$D$289)+CN175*('Inputs  Base0'!$D$295)+CN176*('Inputs  Base0'!$D$296)+CN177*('Inputs  Base0'!$D$297)+CN178*('Inputs  Base0'!$D$298))*'Inputs  Base0'!$C$326</f>
        <v>1010.3422041762399</v>
      </c>
      <c r="CO322" s="16">
        <f ca="1">(CO160*('Inputs  Base0'!$E$247)+CO161*('Inputs  Base0'!$E$248)+CO163*('Inputs  Base0'!$E$244)+CO165*('Inputs  Base0'!$E$245)+CO167*('Inputs  Base0'!$E$249)+CO170*('Inputs  Base0'!$D$287)+CO171*('Inputs  Base0'!$D$288)+CO172*('Inputs  Base0'!$D$289)+CO175*('Inputs  Base0'!$D$295)+CO176*('Inputs  Base0'!$D$296)+CO177*('Inputs  Base0'!$D$297)+CO178*('Inputs  Base0'!$D$298))*'Inputs  Base0'!$C$326</f>
        <v>1010.3422041762399</v>
      </c>
      <c r="CP322" s="16">
        <f ca="1">(CP160*('Inputs  Base0'!$E$247)+CP161*('Inputs  Base0'!$E$248)+CP163*('Inputs  Base0'!$E$244)+CP165*('Inputs  Base0'!$E$245)+CP167*('Inputs  Base0'!$E$249)+CP170*('Inputs  Base0'!$D$287)+CP171*('Inputs  Base0'!$D$288)+CP172*('Inputs  Base0'!$D$289)+CP175*('Inputs  Base0'!$D$295)+CP176*('Inputs  Base0'!$D$296)+CP177*('Inputs  Base0'!$D$297)+CP178*('Inputs  Base0'!$D$298))*'Inputs  Base0'!$C$326</f>
        <v>1010.3422041762399</v>
      </c>
      <c r="CQ322" s="16">
        <f ca="1">(CQ160*('Inputs  Base0'!$E$247)+CQ161*('Inputs  Base0'!$E$248)+CQ163*('Inputs  Base0'!$E$244)+CQ165*('Inputs  Base0'!$E$245)+CQ167*('Inputs  Base0'!$E$249)+CQ170*('Inputs  Base0'!$D$287)+CQ171*('Inputs  Base0'!$D$288)+CQ172*('Inputs  Base0'!$D$289)+CQ175*('Inputs  Base0'!$D$295)+CQ176*('Inputs  Base0'!$D$296)+CQ177*('Inputs  Base0'!$D$297)+CQ178*('Inputs  Base0'!$D$298))*'Inputs  Base0'!$C$326</f>
        <v>1010.3422041762399</v>
      </c>
      <c r="CR322" s="16">
        <f ca="1">(CR160*('Inputs  Base0'!$E$247)+CR161*('Inputs  Base0'!$E$248)+CR163*('Inputs  Base0'!$E$244)+CR165*('Inputs  Base0'!$E$245)+CR167*('Inputs  Base0'!$E$249)+CR170*('Inputs  Base0'!$D$287)+CR171*('Inputs  Base0'!$D$288)+CR172*('Inputs  Base0'!$D$289)+CR175*('Inputs  Base0'!$D$295)+CR176*('Inputs  Base0'!$D$296)+CR177*('Inputs  Base0'!$D$297)+CR178*('Inputs  Base0'!$D$298))*'Inputs  Base0'!$C$326</f>
        <v>1010.3422041762399</v>
      </c>
      <c r="CS322" s="16">
        <f ca="1">(CS160*('Inputs  Base0'!$E$247)+CS161*('Inputs  Base0'!$E$248)+CS163*('Inputs  Base0'!$E$244)+CS165*('Inputs  Base0'!$E$245)+CS167*('Inputs  Base0'!$E$249)+CS170*('Inputs  Base0'!$D$287)+CS171*('Inputs  Base0'!$D$288)+CS172*('Inputs  Base0'!$D$289)+CS175*('Inputs  Base0'!$D$295)+CS176*('Inputs  Base0'!$D$296)+CS177*('Inputs  Base0'!$D$297)+CS178*('Inputs  Base0'!$D$298))*'Inputs  Base0'!$C$326</f>
        <v>1010.3422041762399</v>
      </c>
      <c r="CT322" s="16">
        <f ca="1">(CT160*('Inputs  Base0'!$E$247)+CT161*('Inputs  Base0'!$E$248)+CT163*('Inputs  Base0'!$E$244)+CT165*('Inputs  Base0'!$E$245)+CT167*('Inputs  Base0'!$E$249)+CT170*('Inputs  Base0'!$D$287)+CT171*('Inputs  Base0'!$D$288)+CT172*('Inputs  Base0'!$D$289)+CT175*('Inputs  Base0'!$D$295)+CT176*('Inputs  Base0'!$D$296)+CT177*('Inputs  Base0'!$D$297)+CT178*('Inputs  Base0'!$D$298))*'Inputs  Base0'!$C$326</f>
        <v>1010.3422041762399</v>
      </c>
      <c r="CU322" s="16">
        <f ca="1">(CU160*('Inputs  Base0'!$E$247)+CU161*('Inputs  Base0'!$E$248)+CU163*('Inputs  Base0'!$E$244)+CU165*('Inputs  Base0'!$E$245)+CU167*('Inputs  Base0'!$E$249)+CU170*('Inputs  Base0'!$D$287)+CU171*('Inputs  Base0'!$D$288)+CU172*('Inputs  Base0'!$D$289)+CU175*('Inputs  Base0'!$D$295)+CU176*('Inputs  Base0'!$D$296)+CU177*('Inputs  Base0'!$D$297)+CU178*('Inputs  Base0'!$D$298))*'Inputs  Base0'!$C$326</f>
        <v>1010.3422041762399</v>
      </c>
      <c r="CV322" s="16">
        <f ca="1">(CV160*('Inputs  Base0'!$E$247)+CV161*('Inputs  Base0'!$E$248)+CV163*('Inputs  Base0'!$E$244)+CV165*('Inputs  Base0'!$E$245)+CV167*('Inputs  Base0'!$E$249)+CV170*('Inputs  Base0'!$D$287)+CV171*('Inputs  Base0'!$D$288)+CV172*('Inputs  Base0'!$D$289)+CV175*('Inputs  Base0'!$D$295)+CV176*('Inputs  Base0'!$D$296)+CV177*('Inputs  Base0'!$D$297)+CV178*('Inputs  Base0'!$D$298))*'Inputs  Base0'!$C$326</f>
        <v>1010.3422041762399</v>
      </c>
      <c r="CW322" s="16">
        <f ca="1">(CW160*('Inputs  Base0'!$E$247)+CW161*('Inputs  Base0'!$E$248)+CW163*('Inputs  Base0'!$E$244)+CW165*('Inputs  Base0'!$E$245)+CW167*('Inputs  Base0'!$E$249)+CW170*('Inputs  Base0'!$D$287)+CW171*('Inputs  Base0'!$D$288)+CW172*('Inputs  Base0'!$D$289)+CW175*('Inputs  Base0'!$D$295)+CW176*('Inputs  Base0'!$D$296)+CW177*('Inputs  Base0'!$D$297)+CW178*('Inputs  Base0'!$D$298))*'Inputs  Base0'!$C$326</f>
        <v>1010.3422041762399</v>
      </c>
      <c r="CX322" s="16">
        <f ca="1">(CX160*('Inputs  Base0'!$E$247)+CX161*('Inputs  Base0'!$E$248)+CX163*('Inputs  Base0'!$E$244)+CX165*('Inputs  Base0'!$E$245)+CX167*('Inputs  Base0'!$E$249)+CX170*('Inputs  Base0'!$D$287)+CX171*('Inputs  Base0'!$D$288)+CX172*('Inputs  Base0'!$D$289)+CX175*('Inputs  Base0'!$D$295)+CX176*('Inputs  Base0'!$D$296)+CX177*('Inputs  Base0'!$D$297)+CX178*('Inputs  Base0'!$D$298))*'Inputs  Base0'!$C$326</f>
        <v>1010.3422041762399</v>
      </c>
      <c r="CY322" s="16">
        <f ca="1">(CY160*('Inputs  Base0'!$E$247)+CY161*('Inputs  Base0'!$E$248)+CY163*('Inputs  Base0'!$E$244)+CY165*('Inputs  Base0'!$E$245)+CY167*('Inputs  Base0'!$E$249)+CY170*('Inputs  Base0'!$D$287)+CY171*('Inputs  Base0'!$D$288)+CY172*('Inputs  Base0'!$D$289)+CY175*('Inputs  Base0'!$D$295)+CY176*('Inputs  Base0'!$D$296)+CY177*('Inputs  Base0'!$D$297)+CY178*('Inputs  Base0'!$D$298))*'Inputs  Base0'!$C$326</f>
        <v>1010.3422041762399</v>
      </c>
      <c r="CZ322" s="16">
        <f ca="1">(CZ160*('Inputs  Base0'!$E$247)+CZ161*('Inputs  Base0'!$E$248)+CZ163*('Inputs  Base0'!$E$244)+CZ165*('Inputs  Base0'!$E$245)+CZ167*('Inputs  Base0'!$E$249)+CZ170*('Inputs  Base0'!$D$287)+CZ171*('Inputs  Base0'!$D$288)+CZ172*('Inputs  Base0'!$D$289)+CZ175*('Inputs  Base0'!$D$295)+CZ176*('Inputs  Base0'!$D$296)+CZ177*('Inputs  Base0'!$D$297)+CZ178*('Inputs  Base0'!$D$298))*'Inputs  Base0'!$C$326</f>
        <v>1010.3422041762399</v>
      </c>
      <c r="DA322" s="16">
        <f ca="1">(DA160*('Inputs  Base0'!$E$247)+DA161*('Inputs  Base0'!$E$248)+DA163*('Inputs  Base0'!$E$244)+DA165*('Inputs  Base0'!$E$245)+DA167*('Inputs  Base0'!$E$249)+DA170*('Inputs  Base0'!$D$287)+DA171*('Inputs  Base0'!$D$288)+DA172*('Inputs  Base0'!$D$289)+DA175*('Inputs  Base0'!$D$295)+DA176*('Inputs  Base0'!$D$296)+DA177*('Inputs  Base0'!$D$297)+DA178*('Inputs  Base0'!$D$298))*'Inputs  Base0'!$C$326</f>
        <v>1010.3422041762399</v>
      </c>
      <c r="DB322" s="16">
        <f ca="1">(DB160*('Inputs  Base0'!$E$247)+DB161*('Inputs  Base0'!$E$248)+DB163*('Inputs  Base0'!$E$244)+DB165*('Inputs  Base0'!$E$245)+DB167*('Inputs  Base0'!$E$249)+DB170*('Inputs  Base0'!$D$287)+DB171*('Inputs  Base0'!$D$288)+DB172*('Inputs  Base0'!$D$289)+DB175*('Inputs  Base0'!$D$295)+DB176*('Inputs  Base0'!$D$296)+DB177*('Inputs  Base0'!$D$297)+DB178*('Inputs  Base0'!$D$298))*'Inputs  Base0'!$C$326</f>
        <v>1010.3422041762399</v>
      </c>
      <c r="DC322" s="16">
        <f ca="1">(DC160*('Inputs  Base0'!$E$247)+DC161*('Inputs  Base0'!$E$248)+DC163*('Inputs  Base0'!$E$244)+DC165*('Inputs  Base0'!$E$245)+DC167*('Inputs  Base0'!$E$249)+DC170*('Inputs  Base0'!$D$287)+DC171*('Inputs  Base0'!$D$288)+DC172*('Inputs  Base0'!$D$289)+DC175*('Inputs  Base0'!$D$295)+DC176*('Inputs  Base0'!$D$296)+DC177*('Inputs  Base0'!$D$297)+DC178*('Inputs  Base0'!$D$298))*'Inputs  Base0'!$C$326</f>
        <v>1010.3422041762399</v>
      </c>
      <c r="DD322" s="16">
        <f ca="1">(DD160*('Inputs  Base0'!$E$247)+DD161*('Inputs  Base0'!$E$248)+DD163*('Inputs  Base0'!$E$244)+DD165*('Inputs  Base0'!$E$245)+DD167*('Inputs  Base0'!$E$249)+DD170*('Inputs  Base0'!$D$287)+DD171*('Inputs  Base0'!$D$288)+DD172*('Inputs  Base0'!$D$289)+DD175*('Inputs  Base0'!$D$295)+DD176*('Inputs  Base0'!$D$296)+DD177*('Inputs  Base0'!$D$297)+DD178*('Inputs  Base0'!$D$298))*'Inputs  Base0'!$C$326</f>
        <v>1010.3422041762399</v>
      </c>
      <c r="DE322" s="16">
        <f ca="1">(DE160*('Inputs  Base0'!$E$247)+DE161*('Inputs  Base0'!$E$248)+DE163*('Inputs  Base0'!$E$244)+DE165*('Inputs  Base0'!$E$245)+DE167*('Inputs  Base0'!$E$249)+DE170*('Inputs  Base0'!$D$287)+DE171*('Inputs  Base0'!$D$288)+DE172*('Inputs  Base0'!$D$289)+DE175*('Inputs  Base0'!$D$295)+DE176*('Inputs  Base0'!$D$296)+DE177*('Inputs  Base0'!$D$297)+DE178*('Inputs  Base0'!$D$298))*'Inputs  Base0'!$C$326</f>
        <v>1010.3422041762399</v>
      </c>
      <c r="DF322" s="16">
        <f ca="1">(DF160*('Inputs  Base0'!$E$247)+DF161*('Inputs  Base0'!$E$248)+DF163*('Inputs  Base0'!$E$244)+DF165*('Inputs  Base0'!$E$245)+DF167*('Inputs  Base0'!$E$249)+DF170*('Inputs  Base0'!$D$287)+DF171*('Inputs  Base0'!$D$288)+DF172*('Inputs  Base0'!$D$289)+DF175*('Inputs  Base0'!$D$295)+DF176*('Inputs  Base0'!$D$296)+DF177*('Inputs  Base0'!$D$297)+DF178*('Inputs  Base0'!$D$298))*'Inputs  Base0'!$C$326</f>
        <v>1010.3422041762399</v>
      </c>
      <c r="DG322" s="16">
        <f ca="1">(DG160*('Inputs  Base0'!$E$247)+DG161*('Inputs  Base0'!$E$248)+DG163*('Inputs  Base0'!$E$244)+DG165*('Inputs  Base0'!$E$245)+DG167*('Inputs  Base0'!$E$249)+DG170*('Inputs  Base0'!$D$287)+DG171*('Inputs  Base0'!$D$288)+DG172*('Inputs  Base0'!$D$289)+DG175*('Inputs  Base0'!$D$295)+DG176*('Inputs  Base0'!$D$296)+DG177*('Inputs  Base0'!$D$297)+DG178*('Inputs  Base0'!$D$298))*'Inputs  Base0'!$C$326</f>
        <v>1010.3422041762399</v>
      </c>
      <c r="DH322" s="16">
        <f ca="1">(DH160*('Inputs  Base0'!$E$247)+DH161*('Inputs  Base0'!$E$248)+DH163*('Inputs  Base0'!$E$244)+DH165*('Inputs  Base0'!$E$245)+DH167*('Inputs  Base0'!$E$249)+DH170*('Inputs  Base0'!$D$287)+DH171*('Inputs  Base0'!$D$288)+DH172*('Inputs  Base0'!$D$289)+DH175*('Inputs  Base0'!$D$295)+DH176*('Inputs  Base0'!$D$296)+DH177*('Inputs  Base0'!$D$297)+DH178*('Inputs  Base0'!$D$298))*'Inputs  Base0'!$C$326</f>
        <v>1010.3422041762399</v>
      </c>
      <c r="DI322" s="16">
        <f ca="1">(DI160*('Inputs  Base0'!$E$247)+DI161*('Inputs  Base0'!$E$248)+DI163*('Inputs  Base0'!$E$244)+DI165*('Inputs  Base0'!$E$245)+DI167*('Inputs  Base0'!$E$249)+DI170*('Inputs  Base0'!$D$287)+DI171*('Inputs  Base0'!$D$288)+DI172*('Inputs  Base0'!$D$289)+DI175*('Inputs  Base0'!$D$295)+DI176*('Inputs  Base0'!$D$296)+DI177*('Inputs  Base0'!$D$297)+DI178*('Inputs  Base0'!$D$298))*'Inputs  Base0'!$C$326</f>
        <v>1010.3422041762399</v>
      </c>
      <c r="DJ322" s="16">
        <f ca="1">(DJ160*('Inputs  Base0'!$E$247)+DJ161*('Inputs  Base0'!$E$248)+DJ163*('Inputs  Base0'!$E$244)+DJ165*('Inputs  Base0'!$E$245)+DJ167*('Inputs  Base0'!$E$249)+DJ170*('Inputs  Base0'!$D$287)+DJ171*('Inputs  Base0'!$D$288)+DJ172*('Inputs  Base0'!$D$289)+DJ175*('Inputs  Base0'!$D$295)+DJ176*('Inputs  Base0'!$D$296)+DJ177*('Inputs  Base0'!$D$297)+DJ178*('Inputs  Base0'!$D$298))*'Inputs  Base0'!$C$326</f>
        <v>1010.3422041762399</v>
      </c>
      <c r="DK322" s="16">
        <f ca="1">(DK160*('Inputs  Base0'!$E$247)+DK161*('Inputs  Base0'!$E$248)+DK163*('Inputs  Base0'!$E$244)+DK165*('Inputs  Base0'!$E$245)+DK167*('Inputs  Base0'!$E$249)+DK170*('Inputs  Base0'!$D$287)+DK171*('Inputs  Base0'!$D$288)+DK172*('Inputs  Base0'!$D$289)+DK175*('Inputs  Base0'!$D$295)+DK176*('Inputs  Base0'!$D$296)+DK177*('Inputs  Base0'!$D$297)+DK178*('Inputs  Base0'!$D$298))*'Inputs  Base0'!$C$326</f>
        <v>1010.3422041762399</v>
      </c>
      <c r="DL322" s="16">
        <f ca="1">(DL160*('Inputs  Base0'!$E$247)+DL161*('Inputs  Base0'!$E$248)+DL163*('Inputs  Base0'!$E$244)+DL165*('Inputs  Base0'!$E$245)+DL167*('Inputs  Base0'!$E$249)+DL170*('Inputs  Base0'!$D$287)+DL171*('Inputs  Base0'!$D$288)+DL172*('Inputs  Base0'!$D$289)+DL175*('Inputs  Base0'!$D$295)+DL176*('Inputs  Base0'!$D$296)+DL177*('Inputs  Base0'!$D$297)+DL178*('Inputs  Base0'!$D$298))*'Inputs  Base0'!$C$326</f>
        <v>1010.3422041762399</v>
      </c>
      <c r="DM322" s="16">
        <f ca="1">(DM160*('Inputs  Base0'!$E$247)+DM161*('Inputs  Base0'!$E$248)+DM163*('Inputs  Base0'!$E$244)+DM165*('Inputs  Base0'!$E$245)+DM167*('Inputs  Base0'!$E$249)+DM170*('Inputs  Base0'!$D$287)+DM171*('Inputs  Base0'!$D$288)+DM172*('Inputs  Base0'!$D$289)+DM175*('Inputs  Base0'!$D$295)+DM176*('Inputs  Base0'!$D$296)+DM177*('Inputs  Base0'!$D$297)+DM178*('Inputs  Base0'!$D$298))*'Inputs  Base0'!$C$326</f>
        <v>1010.3422041762399</v>
      </c>
      <c r="DN322" s="16">
        <f ca="1">(DN160*('Inputs  Base0'!$E$247)+DN161*('Inputs  Base0'!$E$248)+DN163*('Inputs  Base0'!$E$244)+DN165*('Inputs  Base0'!$E$245)+DN167*('Inputs  Base0'!$E$249)+DN170*('Inputs  Base0'!$D$287)+DN171*('Inputs  Base0'!$D$288)+DN172*('Inputs  Base0'!$D$289)+DN175*('Inputs  Base0'!$D$295)+DN176*('Inputs  Base0'!$D$296)+DN177*('Inputs  Base0'!$D$297)+DN178*('Inputs  Base0'!$D$298))*'Inputs  Base0'!$C$326</f>
        <v>1010.3422041762399</v>
      </c>
      <c r="DO322" s="16">
        <f ca="1">(DO160*('Inputs  Base0'!$E$247)+DO161*('Inputs  Base0'!$E$248)+DO163*('Inputs  Base0'!$E$244)+DO165*('Inputs  Base0'!$E$245)+DO167*('Inputs  Base0'!$E$249)+DO170*('Inputs  Base0'!$D$287)+DO171*('Inputs  Base0'!$D$288)+DO172*('Inputs  Base0'!$D$289)+DO175*('Inputs  Base0'!$D$295)+DO176*('Inputs  Base0'!$D$296)+DO177*('Inputs  Base0'!$D$297)+DO178*('Inputs  Base0'!$D$298))*'Inputs  Base0'!$C$326</f>
        <v>1010.3422041762399</v>
      </c>
      <c r="DP322" s="16">
        <f ca="1">(DP160*('Inputs  Base0'!$E$247)+DP161*('Inputs  Base0'!$E$248)+DP163*('Inputs  Base0'!$E$244)+DP165*('Inputs  Base0'!$E$245)+DP167*('Inputs  Base0'!$E$249)+DP170*('Inputs  Base0'!$D$287)+DP171*('Inputs  Base0'!$D$288)+DP172*('Inputs  Base0'!$D$289)+DP175*('Inputs  Base0'!$D$295)+DP176*('Inputs  Base0'!$D$296)+DP177*('Inputs  Base0'!$D$297)+DP178*('Inputs  Base0'!$D$298))*'Inputs  Base0'!$C$326</f>
        <v>1010.3422041762399</v>
      </c>
    </row>
    <row r="323" spans="2:120" hidden="1" outlineLevel="2">
      <c r="B323" s="1" t="s">
        <v>23</v>
      </c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  <c r="AA323" s="16"/>
      <c r="AB323" s="16"/>
      <c r="AC323" s="16">
        <f ca="1">+AC322-AC321</f>
        <v>802949.95360129827</v>
      </c>
      <c r="AD323" s="16">
        <f ca="1">+AD322-AD321</f>
        <v>791997.40749388991</v>
      </c>
      <c r="AE323" s="16">
        <f t="shared" ref="AE323:CP323" ca="1" si="136">+AE322-AE321</f>
        <v>780731.93149769807</v>
      </c>
      <c r="AF323" s="16">
        <f t="shared" ca="1" si="136"/>
        <v>769135.11797220656</v>
      </c>
      <c r="AG323" s="16">
        <f t="shared" ca="1" si="136"/>
        <v>765307.55356845062</v>
      </c>
      <c r="AH323" s="16">
        <f t="shared" ca="1" si="136"/>
        <v>751914.49446971738</v>
      </c>
      <c r="AI323" s="16">
        <f t="shared" ca="1" si="136"/>
        <v>774271.2284966209</v>
      </c>
      <c r="AJ323" s="16">
        <f t="shared" ca="1" si="136"/>
        <v>762026.14589206444</v>
      </c>
      <c r="AK323" s="16">
        <f t="shared" ca="1" si="136"/>
        <v>749358.8190597652</v>
      </c>
      <c r="AL323" s="16">
        <f t="shared" ca="1" si="136"/>
        <v>736239.08769774041</v>
      </c>
      <c r="AM323" s="16">
        <f t="shared" ca="1" si="136"/>
        <v>722633.44035934494</v>
      </c>
      <c r="AN323" s="16">
        <f t="shared" ca="1" si="136"/>
        <v>708504.49889254919</v>
      </c>
      <c r="AO323" s="16">
        <f t="shared" ca="1" si="136"/>
        <v>831358.26632819418</v>
      </c>
      <c r="AP323" s="16">
        <f t="shared" ca="1" si="136"/>
        <v>818602.9719484481</v>
      </c>
      <c r="AQ323" s="16">
        <f t="shared" ca="1" si="136"/>
        <v>805293.09955219156</v>
      </c>
      <c r="AR323" s="16">
        <f t="shared" ca="1" si="136"/>
        <v>791378.2329561048</v>
      </c>
      <c r="AS323" s="16">
        <f t="shared" ca="1" si="136"/>
        <v>776800.75366496667</v>
      </c>
      <c r="AT323" s="16">
        <f t="shared" ca="1" si="136"/>
        <v>761494.40040927124</v>
      </c>
      <c r="AU323" s="16">
        <f t="shared" ca="1" si="136"/>
        <v>1063981.7597721901</v>
      </c>
      <c r="AV323" s="16">
        <f t="shared" ca="1" si="136"/>
        <v>1043573.2887645966</v>
      </c>
      <c r="AW323" s="16">
        <f t="shared" ca="1" si="136"/>
        <v>1024139.4983142468</v>
      </c>
      <c r="AX323" s="16">
        <f t="shared" ca="1" si="136"/>
        <v>1000605.9801836151</v>
      </c>
      <c r="AY323" s="16">
        <f t="shared" ca="1" si="136"/>
        <v>975503.5608442747</v>
      </c>
      <c r="AZ323" s="16">
        <f t="shared" ca="1" si="136"/>
        <v>948608.11155212473</v>
      </c>
      <c r="BA323" s="16">
        <f t="shared" ca="1" si="136"/>
        <v>666228.68336769391</v>
      </c>
      <c r="BB323" s="16">
        <f t="shared" ca="1" si="136"/>
        <v>634850.65919351869</v>
      </c>
      <c r="BC323" s="16">
        <f t="shared" ca="1" si="136"/>
        <v>600620.08736714581</v>
      </c>
      <c r="BD323" s="16">
        <f t="shared" ca="1" si="136"/>
        <v>562966.45835813507</v>
      </c>
      <c r="BE323" s="16">
        <f t="shared" ca="1" si="136"/>
        <v>521129.09279256838</v>
      </c>
      <c r="BF323" s="16">
        <f t="shared" ca="1" si="136"/>
        <v>474062.05653130566</v>
      </c>
      <c r="BG323" s="16">
        <f t="shared" ca="1" si="136"/>
        <v>-50739.740926517639</v>
      </c>
      <c r="BH323" s="16">
        <f t="shared" ca="1" si="136"/>
        <v>-103036.44788347604</v>
      </c>
      <c r="BI323" s="16">
        <f t="shared" ca="1" si="136"/>
        <v>-165792.49623182649</v>
      </c>
      <c r="BJ323" s="16">
        <f t="shared" ca="1" si="136"/>
        <v>-244237.55666726478</v>
      </c>
      <c r="BK323" s="16">
        <f t="shared" ca="1" si="136"/>
        <v>-348830.97058118216</v>
      </c>
      <c r="BL323" s="16">
        <f t="shared" ca="1" si="136"/>
        <v>-505721.0914520584</v>
      </c>
      <c r="BM323" s="16">
        <f t="shared" ca="1" si="136"/>
        <v>-4282334.2011718089</v>
      </c>
      <c r="BN323" s="16">
        <f t="shared" ca="1" si="136"/>
        <v>-752503.95701152878</v>
      </c>
      <c r="BO323" s="16">
        <f t="shared" ca="1" si="136"/>
        <v>-31840.659002686371</v>
      </c>
      <c r="BP323" s="16">
        <f t="shared" ca="1" si="136"/>
        <v>-31840.659002686371</v>
      </c>
      <c r="BQ323" s="16">
        <f t="shared" ca="1" si="136"/>
        <v>-31840.659002686371</v>
      </c>
      <c r="BR323" s="16">
        <f t="shared" ca="1" si="136"/>
        <v>-31840.659002686371</v>
      </c>
      <c r="BS323" s="16">
        <f t="shared" ca="1" si="136"/>
        <v>-31840.659002686371</v>
      </c>
      <c r="BT323" s="16">
        <f t="shared" ca="1" si="136"/>
        <v>-31840.659002686371</v>
      </c>
      <c r="BU323" s="16">
        <f t="shared" ca="1" si="136"/>
        <v>-31840.659002686371</v>
      </c>
      <c r="BV323" s="16">
        <f t="shared" ca="1" si="136"/>
        <v>-31840.659002686371</v>
      </c>
      <c r="BW323" s="16">
        <f t="shared" ca="1" si="136"/>
        <v>-31840.659002686371</v>
      </c>
      <c r="BX323" s="16">
        <f t="shared" ca="1" si="136"/>
        <v>-31840.659002686371</v>
      </c>
      <c r="BY323" s="16">
        <f t="shared" ca="1" si="136"/>
        <v>-31840.659002686371</v>
      </c>
      <c r="BZ323" s="16">
        <f t="shared" ca="1" si="136"/>
        <v>-31840.659002686371</v>
      </c>
      <c r="CA323" s="16">
        <f t="shared" ca="1" si="136"/>
        <v>-31840.659002686371</v>
      </c>
      <c r="CB323" s="16">
        <f t="shared" ca="1" si="136"/>
        <v>-31840.659002686371</v>
      </c>
      <c r="CC323" s="16">
        <f t="shared" ca="1" si="136"/>
        <v>-31840.659002686371</v>
      </c>
      <c r="CD323" s="16">
        <f t="shared" ca="1" si="136"/>
        <v>-31840.659002686371</v>
      </c>
      <c r="CE323" s="16">
        <f t="shared" ca="1" si="136"/>
        <v>-31840.659002686371</v>
      </c>
      <c r="CF323" s="16">
        <f t="shared" ca="1" si="136"/>
        <v>-31840.659002686371</v>
      </c>
      <c r="CG323" s="16">
        <f t="shared" ca="1" si="136"/>
        <v>-31840.659002686371</v>
      </c>
      <c r="CH323" s="16">
        <f t="shared" ca="1" si="136"/>
        <v>-31840.659002686371</v>
      </c>
      <c r="CI323" s="16">
        <f t="shared" ca="1" si="136"/>
        <v>-31840.659002686371</v>
      </c>
      <c r="CJ323" s="16">
        <f t="shared" ca="1" si="136"/>
        <v>-31840.659002686371</v>
      </c>
      <c r="CK323" s="16">
        <f t="shared" ca="1" si="136"/>
        <v>-31840.659002686371</v>
      </c>
      <c r="CL323" s="16">
        <f t="shared" ca="1" si="136"/>
        <v>-31840.659002686371</v>
      </c>
      <c r="CM323" s="16">
        <f t="shared" ca="1" si="136"/>
        <v>-31840.659002686371</v>
      </c>
      <c r="CN323" s="16">
        <f t="shared" ca="1" si="136"/>
        <v>-31840.659002686371</v>
      </c>
      <c r="CO323" s="16">
        <f t="shared" ca="1" si="136"/>
        <v>-31840.659002686371</v>
      </c>
      <c r="CP323" s="16">
        <f t="shared" ca="1" si="136"/>
        <v>-31840.659002686371</v>
      </c>
      <c r="CQ323" s="16">
        <f t="shared" ref="CQ323:DM323" ca="1" si="137">+CQ322-CQ321</f>
        <v>-31840.659002686371</v>
      </c>
      <c r="CR323" s="16">
        <f t="shared" ca="1" si="137"/>
        <v>-31840.659002686371</v>
      </c>
      <c r="CS323" s="16">
        <f t="shared" ca="1" si="137"/>
        <v>-31840.659002686371</v>
      </c>
      <c r="CT323" s="16">
        <f t="shared" ca="1" si="137"/>
        <v>-31840.659002686371</v>
      </c>
      <c r="CU323" s="16">
        <f t="shared" ca="1" si="137"/>
        <v>-31840.659002686371</v>
      </c>
      <c r="CV323" s="16">
        <f t="shared" ca="1" si="137"/>
        <v>-31840.659002686371</v>
      </c>
      <c r="CW323" s="16">
        <f t="shared" ca="1" si="137"/>
        <v>-31840.659002686371</v>
      </c>
      <c r="CX323" s="16">
        <f t="shared" ca="1" si="137"/>
        <v>-31840.659002686371</v>
      </c>
      <c r="CY323" s="16">
        <f t="shared" ca="1" si="137"/>
        <v>-31840.659002686371</v>
      </c>
      <c r="CZ323" s="16">
        <f t="shared" ca="1" si="137"/>
        <v>-31840.659002686371</v>
      </c>
      <c r="DA323" s="16">
        <f t="shared" ca="1" si="137"/>
        <v>-31840.659002686371</v>
      </c>
      <c r="DB323" s="16">
        <f t="shared" ca="1" si="137"/>
        <v>-31840.659002686371</v>
      </c>
      <c r="DC323" s="16">
        <f t="shared" ca="1" si="137"/>
        <v>-31840.659002686371</v>
      </c>
      <c r="DD323" s="16">
        <f t="shared" ca="1" si="137"/>
        <v>-31840.659002686371</v>
      </c>
      <c r="DE323" s="16">
        <f t="shared" ca="1" si="137"/>
        <v>-31840.659002686371</v>
      </c>
      <c r="DF323" s="16">
        <f t="shared" ca="1" si="137"/>
        <v>-31840.659002686371</v>
      </c>
      <c r="DG323" s="16">
        <f t="shared" ca="1" si="137"/>
        <v>-31840.659002686371</v>
      </c>
      <c r="DH323" s="16">
        <f t="shared" ca="1" si="137"/>
        <v>-31840.659002686371</v>
      </c>
      <c r="DI323" s="16">
        <f t="shared" ca="1" si="137"/>
        <v>-31840.659002686371</v>
      </c>
      <c r="DJ323" s="16">
        <f t="shared" ca="1" si="137"/>
        <v>-31840.659002686371</v>
      </c>
      <c r="DK323" s="16">
        <f t="shared" ca="1" si="137"/>
        <v>-31840.659002686371</v>
      </c>
      <c r="DL323" s="16">
        <f t="shared" ca="1" si="137"/>
        <v>-31840.659002686371</v>
      </c>
      <c r="DM323" s="16">
        <f t="shared" ca="1" si="137"/>
        <v>-31840.659002686371</v>
      </c>
      <c r="DN323" s="16">
        <f ca="1">+DN322-DN321</f>
        <v>-31840.659002686371</v>
      </c>
      <c r="DO323" s="16">
        <f t="shared" ref="DO323" ca="1" si="138">+DO322-DO321</f>
        <v>-31840.659002686371</v>
      </c>
      <c r="DP323" s="16">
        <f ca="1">+DP322-DP321</f>
        <v>-31840.659002686371</v>
      </c>
    </row>
    <row r="324" spans="2:120" hidden="1" outlineLevel="2">
      <c r="B324" s="1" t="s">
        <v>27</v>
      </c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  <c r="AA324" s="16"/>
      <c r="AB324" s="16"/>
      <c r="AC324" s="18">
        <f ca="1">IF(AC321&lt;=AC322,C324+AC322-AC321,IF(AC321-AC322&gt;=C324,0,C324+AC322-AC321))</f>
        <v>802949.95360129827</v>
      </c>
      <c r="AD324" s="18">
        <f ca="1">IF(AD321&lt;=AD322,AC324+AD322-AD321,IF(AD321-AD322&gt;=AC324,0,AC324+AD322-AD321))</f>
        <v>1594947.3610951882</v>
      </c>
      <c r="AE324" s="18">
        <f ca="1">IF(AE321&lt;=AE322,AD324+AE322-AE321,IF(AE321-AE322&gt;=AD324,0,AD324+AE322-AE321))</f>
        <v>2375679.2925928859</v>
      </c>
      <c r="AF324" s="18">
        <f t="shared" ref="AF324:CQ324" ca="1" si="139">IF(AF321&lt;=AF322,AE324+AF322-AF321,IF(AF321-AF322&gt;=AE324,0,AE324+AF322-AF321))</f>
        <v>3144814.4105650927</v>
      </c>
      <c r="AG324" s="18">
        <f t="shared" ca="1" si="139"/>
        <v>3910121.9641335434</v>
      </c>
      <c r="AH324" s="18">
        <f ca="1">IF(AH321&lt;=AH322,AG324+AH322-AH321,IF(AH321-AH322&gt;=AG324,0,AG324+AH322-AH321))</f>
        <v>4662036.458603261</v>
      </c>
      <c r="AI324" s="18">
        <f t="shared" ca="1" si="139"/>
        <v>5436307.6870998815</v>
      </c>
      <c r="AJ324" s="18">
        <f t="shared" ca="1" si="139"/>
        <v>6198333.8329919465</v>
      </c>
      <c r="AK324" s="18">
        <f t="shared" ca="1" si="139"/>
        <v>6947692.6520517115</v>
      </c>
      <c r="AL324" s="18">
        <f t="shared" ca="1" si="139"/>
        <v>7683931.7397494521</v>
      </c>
      <c r="AM324" s="18">
        <f t="shared" ca="1" si="139"/>
        <v>8406565.1801087968</v>
      </c>
      <c r="AN324" s="18">
        <f t="shared" ca="1" si="139"/>
        <v>9115069.6790013462</v>
      </c>
      <c r="AO324" s="18">
        <f t="shared" ca="1" si="139"/>
        <v>9946427.9453295413</v>
      </c>
      <c r="AP324" s="18">
        <f t="shared" ca="1" si="139"/>
        <v>10765030.917277988</v>
      </c>
      <c r="AQ324" s="18">
        <f t="shared" ca="1" si="139"/>
        <v>11570324.01683018</v>
      </c>
      <c r="AR324" s="18">
        <f t="shared" ca="1" si="139"/>
        <v>12361702.249786286</v>
      </c>
      <c r="AS324" s="18">
        <f t="shared" ca="1" si="139"/>
        <v>13138503.003451252</v>
      </c>
      <c r="AT324" s="18">
        <f t="shared" ca="1" si="139"/>
        <v>13899997.403860524</v>
      </c>
      <c r="AU324" s="18">
        <f t="shared" ca="1" si="139"/>
        <v>14963979.163632715</v>
      </c>
      <c r="AV324" s="18">
        <f t="shared" ca="1" si="139"/>
        <v>16007552.452397311</v>
      </c>
      <c r="AW324" s="18">
        <f t="shared" ca="1" si="139"/>
        <v>17031691.95071156</v>
      </c>
      <c r="AX324" s="18">
        <f t="shared" ca="1" si="139"/>
        <v>18032297.930895172</v>
      </c>
      <c r="AY324" s="18">
        <f t="shared" ca="1" si="139"/>
        <v>19007801.491739448</v>
      </c>
      <c r="AZ324" s="18">
        <f t="shared" ca="1" si="139"/>
        <v>19956409.603291571</v>
      </c>
      <c r="BA324" s="18">
        <f t="shared" ca="1" si="139"/>
        <v>20622638.286659267</v>
      </c>
      <c r="BB324" s="18">
        <f t="shared" ca="1" si="139"/>
        <v>21257488.945852786</v>
      </c>
      <c r="BC324" s="18">
        <f t="shared" ca="1" si="139"/>
        <v>21858109.033219934</v>
      </c>
      <c r="BD324" s="18">
        <f t="shared" ca="1" si="139"/>
        <v>22421075.491578069</v>
      </c>
      <c r="BE324" s="18">
        <f t="shared" ca="1" si="139"/>
        <v>22942204.584370635</v>
      </c>
      <c r="BF324" s="18">
        <f t="shared" ca="1" si="139"/>
        <v>23416266.640901942</v>
      </c>
      <c r="BG324" s="18">
        <f t="shared" ca="1" si="139"/>
        <v>23365526.899975426</v>
      </c>
      <c r="BH324" s="18">
        <f t="shared" ca="1" si="139"/>
        <v>23262490.452091951</v>
      </c>
      <c r="BI324" s="18">
        <f t="shared" ca="1" si="139"/>
        <v>23096697.955860127</v>
      </c>
      <c r="BJ324" s="18">
        <f t="shared" ca="1" si="139"/>
        <v>22852460.399192862</v>
      </c>
      <c r="BK324" s="18">
        <f t="shared" ca="1" si="139"/>
        <v>22503629.428611677</v>
      </c>
      <c r="BL324" s="18">
        <f t="shared" ca="1" si="139"/>
        <v>21997908.337159619</v>
      </c>
      <c r="BM324" s="18">
        <f t="shared" ca="1" si="139"/>
        <v>17715574.135987811</v>
      </c>
      <c r="BN324" s="18">
        <f t="shared" ca="1" si="139"/>
        <v>16963070.178976282</v>
      </c>
      <c r="BO324" s="18">
        <f t="shared" ca="1" si="139"/>
        <v>16931229.519973595</v>
      </c>
      <c r="BP324" s="18">
        <f t="shared" ca="1" si="139"/>
        <v>16899388.860970907</v>
      </c>
      <c r="BQ324" s="18">
        <f t="shared" ca="1" si="139"/>
        <v>16867548.201968219</v>
      </c>
      <c r="BR324" s="18">
        <f t="shared" ca="1" si="139"/>
        <v>16835707.542965531</v>
      </c>
      <c r="BS324" s="18">
        <f t="shared" ca="1" si="139"/>
        <v>16803866.883962844</v>
      </c>
      <c r="BT324" s="18">
        <f t="shared" ca="1" si="139"/>
        <v>16772026.224960158</v>
      </c>
      <c r="BU324" s="18">
        <f t="shared" ca="1" si="139"/>
        <v>16740185.565957472</v>
      </c>
      <c r="BV324" s="18">
        <f t="shared" ca="1" si="139"/>
        <v>16708344.906954786</v>
      </c>
      <c r="BW324" s="18">
        <f t="shared" ca="1" si="139"/>
        <v>16676504.2479521</v>
      </c>
      <c r="BX324" s="18">
        <f t="shared" ca="1" si="139"/>
        <v>16644663.588949414</v>
      </c>
      <c r="BY324" s="18">
        <f t="shared" ca="1" si="139"/>
        <v>16612822.929946728</v>
      </c>
      <c r="BZ324" s="18">
        <f t="shared" ca="1" si="139"/>
        <v>16580982.270944042</v>
      </c>
      <c r="CA324" s="18">
        <f t="shared" ca="1" si="139"/>
        <v>16549141.611941356</v>
      </c>
      <c r="CB324" s="18">
        <f t="shared" ca="1" si="139"/>
        <v>16517300.95293867</v>
      </c>
      <c r="CC324" s="18">
        <f t="shared" ca="1" si="139"/>
        <v>16485460.293935984</v>
      </c>
      <c r="CD324" s="18">
        <f t="shared" ca="1" si="139"/>
        <v>16453619.634933298</v>
      </c>
      <c r="CE324" s="18">
        <f t="shared" ca="1" si="139"/>
        <v>16421778.975930613</v>
      </c>
      <c r="CF324" s="18">
        <f t="shared" ca="1" si="139"/>
        <v>16389938.316927927</v>
      </c>
      <c r="CG324" s="18">
        <f t="shared" ca="1" si="139"/>
        <v>16358097.657925241</v>
      </c>
      <c r="CH324" s="18">
        <f t="shared" ca="1" si="139"/>
        <v>16326256.998922555</v>
      </c>
      <c r="CI324" s="18">
        <f t="shared" ca="1" si="139"/>
        <v>16294416.339919869</v>
      </c>
      <c r="CJ324" s="18">
        <f t="shared" ca="1" si="139"/>
        <v>16262575.680917183</v>
      </c>
      <c r="CK324" s="18">
        <f t="shared" ca="1" si="139"/>
        <v>16230735.021914497</v>
      </c>
      <c r="CL324" s="18">
        <f t="shared" ca="1" si="139"/>
        <v>16198894.362911811</v>
      </c>
      <c r="CM324" s="18">
        <f t="shared" ca="1" si="139"/>
        <v>16167053.703909125</v>
      </c>
      <c r="CN324" s="18">
        <f t="shared" ca="1" si="139"/>
        <v>16135213.044906439</v>
      </c>
      <c r="CO324" s="18">
        <f t="shared" ca="1" si="139"/>
        <v>16103372.385903753</v>
      </c>
      <c r="CP324" s="18">
        <f t="shared" ca="1" si="139"/>
        <v>16071531.726901067</v>
      </c>
      <c r="CQ324" s="18">
        <f t="shared" ca="1" si="139"/>
        <v>16039691.067898382</v>
      </c>
      <c r="CR324" s="18">
        <f t="shared" ref="CR324:DP324" ca="1" si="140">IF(CR321&lt;=CR322,CQ324+CR322-CR321,IF(CR321-CR322&gt;=CQ324,0,CQ324+CR322-CR321))</f>
        <v>16007850.408895696</v>
      </c>
      <c r="CS324" s="18">
        <f t="shared" ca="1" si="140"/>
        <v>15976009.74989301</v>
      </c>
      <c r="CT324" s="18">
        <f t="shared" ca="1" si="140"/>
        <v>15944169.090890324</v>
      </c>
      <c r="CU324" s="18">
        <f t="shared" ca="1" si="140"/>
        <v>15912328.431887638</v>
      </c>
      <c r="CV324" s="18">
        <f t="shared" ca="1" si="140"/>
        <v>15880487.772884952</v>
      </c>
      <c r="CW324" s="18">
        <f t="shared" ca="1" si="140"/>
        <v>15848647.113882266</v>
      </c>
      <c r="CX324" s="18">
        <f t="shared" ca="1" si="140"/>
        <v>15816806.45487958</v>
      </c>
      <c r="CY324" s="18">
        <f t="shared" ca="1" si="140"/>
        <v>15784965.795876894</v>
      </c>
      <c r="CZ324" s="18">
        <f t="shared" ca="1" si="140"/>
        <v>15753125.136874208</v>
      </c>
      <c r="DA324" s="18">
        <f t="shared" ca="1" si="140"/>
        <v>15721284.477871522</v>
      </c>
      <c r="DB324" s="18">
        <f t="shared" ca="1" si="140"/>
        <v>15689443.818868836</v>
      </c>
      <c r="DC324" s="18">
        <f t="shared" ca="1" si="140"/>
        <v>15657603.15986615</v>
      </c>
      <c r="DD324" s="18">
        <f t="shared" ca="1" si="140"/>
        <v>15625762.500863465</v>
      </c>
      <c r="DE324" s="18">
        <f t="shared" ca="1" si="140"/>
        <v>15593921.841860779</v>
      </c>
      <c r="DF324" s="18">
        <f t="shared" ca="1" si="140"/>
        <v>15562081.182858093</v>
      </c>
      <c r="DG324" s="18">
        <f t="shared" ca="1" si="140"/>
        <v>15530240.523855407</v>
      </c>
      <c r="DH324" s="18">
        <f t="shared" ca="1" si="140"/>
        <v>15498399.864852721</v>
      </c>
      <c r="DI324" s="18">
        <f t="shared" ca="1" si="140"/>
        <v>15466559.205850035</v>
      </c>
      <c r="DJ324" s="18">
        <f t="shared" ca="1" si="140"/>
        <v>15434718.546847349</v>
      </c>
      <c r="DK324" s="18">
        <f t="shared" ca="1" si="140"/>
        <v>15402877.887844663</v>
      </c>
      <c r="DL324" s="18">
        <f t="shared" ca="1" si="140"/>
        <v>15371037.228841977</v>
      </c>
      <c r="DM324" s="18">
        <f t="shared" ca="1" si="140"/>
        <v>15339196.569839291</v>
      </c>
      <c r="DN324" s="18">
        <f t="shared" ca="1" si="140"/>
        <v>15307355.910836605</v>
      </c>
      <c r="DO324" s="18">
        <f t="shared" ca="1" si="140"/>
        <v>15275515.251833919</v>
      </c>
      <c r="DP324" s="18">
        <f t="shared" ca="1" si="140"/>
        <v>15243674.592831234</v>
      </c>
    </row>
    <row r="325" spans="2:120" hidden="1" outlineLevel="2">
      <c r="B325" s="1" t="s">
        <v>24</v>
      </c>
      <c r="C325" s="17">
        <f ca="1">+SUM(AC325:DZ325)</f>
        <v>0</v>
      </c>
      <c r="D325" s="123"/>
      <c r="E325" s="123"/>
      <c r="F325" s="123"/>
      <c r="G325" s="123"/>
      <c r="H325" s="123"/>
      <c r="I325" s="123"/>
      <c r="J325" s="123"/>
      <c r="K325" s="123"/>
      <c r="L325" s="123"/>
      <c r="M325" s="123"/>
      <c r="N325" s="123"/>
      <c r="O325" s="123"/>
      <c r="P325" s="123"/>
      <c r="Q325" s="123"/>
      <c r="R325" s="123"/>
      <c r="S325" s="123"/>
      <c r="T325" s="123"/>
      <c r="U325" s="123"/>
      <c r="V325" s="123"/>
      <c r="W325" s="123"/>
      <c r="X325" s="123"/>
      <c r="Y325" s="123"/>
      <c r="Z325" s="123"/>
      <c r="AA325" s="123"/>
      <c r="AB325" s="123"/>
      <c r="AC325" s="18">
        <f ca="1">IF(AC321&lt;=AC322,0,IF(AC321-AC322&gt;=C324,AC321-AC322-C324,0))</f>
        <v>0</v>
      </c>
      <c r="AD325" s="18">
        <f t="shared" ref="AD325:CO325" ca="1" si="141">IF(AD321&lt;=AD322,0,IF(AD321-AD322&gt;=AC324,AD321-AD322-AC324,0))</f>
        <v>0</v>
      </c>
      <c r="AE325" s="18">
        <f t="shared" ca="1" si="141"/>
        <v>0</v>
      </c>
      <c r="AF325" s="18">
        <f t="shared" ca="1" si="141"/>
        <v>0</v>
      </c>
      <c r="AG325" s="18">
        <f t="shared" ca="1" si="141"/>
        <v>0</v>
      </c>
      <c r="AH325" s="18">
        <f t="shared" ca="1" si="141"/>
        <v>0</v>
      </c>
      <c r="AI325" s="18">
        <f t="shared" ca="1" si="141"/>
        <v>0</v>
      </c>
      <c r="AJ325" s="18">
        <f t="shared" ca="1" si="141"/>
        <v>0</v>
      </c>
      <c r="AK325" s="18">
        <f t="shared" ca="1" si="141"/>
        <v>0</v>
      </c>
      <c r="AL325" s="18">
        <f t="shared" ca="1" si="141"/>
        <v>0</v>
      </c>
      <c r="AM325" s="18">
        <f t="shared" ca="1" si="141"/>
        <v>0</v>
      </c>
      <c r="AN325" s="18">
        <f t="shared" ca="1" si="141"/>
        <v>0</v>
      </c>
      <c r="AO325" s="18">
        <f t="shared" ca="1" si="141"/>
        <v>0</v>
      </c>
      <c r="AP325" s="18">
        <f t="shared" ca="1" si="141"/>
        <v>0</v>
      </c>
      <c r="AQ325" s="18">
        <f t="shared" ca="1" si="141"/>
        <v>0</v>
      </c>
      <c r="AR325" s="18">
        <f t="shared" ca="1" si="141"/>
        <v>0</v>
      </c>
      <c r="AS325" s="18">
        <f t="shared" ca="1" si="141"/>
        <v>0</v>
      </c>
      <c r="AT325" s="18">
        <f t="shared" ca="1" si="141"/>
        <v>0</v>
      </c>
      <c r="AU325" s="18">
        <f t="shared" ca="1" si="141"/>
        <v>0</v>
      </c>
      <c r="AV325" s="18">
        <f t="shared" ca="1" si="141"/>
        <v>0</v>
      </c>
      <c r="AW325" s="18">
        <f t="shared" ca="1" si="141"/>
        <v>0</v>
      </c>
      <c r="AX325" s="18">
        <f t="shared" ca="1" si="141"/>
        <v>0</v>
      </c>
      <c r="AY325" s="18">
        <f t="shared" ca="1" si="141"/>
        <v>0</v>
      </c>
      <c r="AZ325" s="18">
        <f t="shared" ca="1" si="141"/>
        <v>0</v>
      </c>
      <c r="BA325" s="18">
        <f t="shared" ca="1" si="141"/>
        <v>0</v>
      </c>
      <c r="BB325" s="18">
        <f t="shared" ca="1" si="141"/>
        <v>0</v>
      </c>
      <c r="BC325" s="18">
        <f t="shared" ca="1" si="141"/>
        <v>0</v>
      </c>
      <c r="BD325" s="18">
        <f t="shared" ca="1" si="141"/>
        <v>0</v>
      </c>
      <c r="BE325" s="18">
        <f t="shared" ca="1" si="141"/>
        <v>0</v>
      </c>
      <c r="BF325" s="18">
        <f t="shared" ca="1" si="141"/>
        <v>0</v>
      </c>
      <c r="BG325" s="18">
        <f t="shared" ca="1" si="141"/>
        <v>0</v>
      </c>
      <c r="BH325" s="18">
        <f t="shared" ca="1" si="141"/>
        <v>0</v>
      </c>
      <c r="BI325" s="18">
        <f t="shared" ca="1" si="141"/>
        <v>0</v>
      </c>
      <c r="BJ325" s="18">
        <f t="shared" ca="1" si="141"/>
        <v>0</v>
      </c>
      <c r="BK325" s="18">
        <f t="shared" ca="1" si="141"/>
        <v>0</v>
      </c>
      <c r="BL325" s="18">
        <f t="shared" ca="1" si="141"/>
        <v>0</v>
      </c>
      <c r="BM325" s="18">
        <f t="shared" ca="1" si="141"/>
        <v>0</v>
      </c>
      <c r="BN325" s="18">
        <f t="shared" ca="1" si="141"/>
        <v>0</v>
      </c>
      <c r="BO325" s="18">
        <f t="shared" ca="1" si="141"/>
        <v>0</v>
      </c>
      <c r="BP325" s="18">
        <f t="shared" ca="1" si="141"/>
        <v>0</v>
      </c>
      <c r="BQ325" s="18">
        <f t="shared" ca="1" si="141"/>
        <v>0</v>
      </c>
      <c r="BR325" s="18">
        <f t="shared" ca="1" si="141"/>
        <v>0</v>
      </c>
      <c r="BS325" s="18">
        <f t="shared" ca="1" si="141"/>
        <v>0</v>
      </c>
      <c r="BT325" s="18">
        <f t="shared" ca="1" si="141"/>
        <v>0</v>
      </c>
      <c r="BU325" s="18">
        <f t="shared" ca="1" si="141"/>
        <v>0</v>
      </c>
      <c r="BV325" s="18">
        <f t="shared" ca="1" si="141"/>
        <v>0</v>
      </c>
      <c r="BW325" s="18">
        <f t="shared" ca="1" si="141"/>
        <v>0</v>
      </c>
      <c r="BX325" s="18">
        <f t="shared" ca="1" si="141"/>
        <v>0</v>
      </c>
      <c r="BY325" s="18">
        <f t="shared" ca="1" si="141"/>
        <v>0</v>
      </c>
      <c r="BZ325" s="18">
        <f t="shared" ca="1" si="141"/>
        <v>0</v>
      </c>
      <c r="CA325" s="18">
        <f t="shared" ca="1" si="141"/>
        <v>0</v>
      </c>
      <c r="CB325" s="18">
        <f t="shared" ca="1" si="141"/>
        <v>0</v>
      </c>
      <c r="CC325" s="18">
        <f t="shared" ca="1" si="141"/>
        <v>0</v>
      </c>
      <c r="CD325" s="18">
        <f t="shared" ca="1" si="141"/>
        <v>0</v>
      </c>
      <c r="CE325" s="18">
        <f t="shared" ca="1" si="141"/>
        <v>0</v>
      </c>
      <c r="CF325" s="18">
        <f t="shared" ca="1" si="141"/>
        <v>0</v>
      </c>
      <c r="CG325" s="18">
        <f t="shared" ca="1" si="141"/>
        <v>0</v>
      </c>
      <c r="CH325" s="18">
        <f t="shared" ca="1" si="141"/>
        <v>0</v>
      </c>
      <c r="CI325" s="18">
        <f t="shared" ca="1" si="141"/>
        <v>0</v>
      </c>
      <c r="CJ325" s="18">
        <f t="shared" ca="1" si="141"/>
        <v>0</v>
      </c>
      <c r="CK325" s="18">
        <f t="shared" ca="1" si="141"/>
        <v>0</v>
      </c>
      <c r="CL325" s="18">
        <f t="shared" ca="1" si="141"/>
        <v>0</v>
      </c>
      <c r="CM325" s="18">
        <f t="shared" ca="1" si="141"/>
        <v>0</v>
      </c>
      <c r="CN325" s="18">
        <f t="shared" ca="1" si="141"/>
        <v>0</v>
      </c>
      <c r="CO325" s="18">
        <f t="shared" ca="1" si="141"/>
        <v>0</v>
      </c>
      <c r="CP325" s="18">
        <f t="shared" ref="CP325:DP325" ca="1" si="142">IF(CP321&lt;=CP322,0,IF(CP321-CP322&gt;=CO324,CP321-CP322-CO324,0))</f>
        <v>0</v>
      </c>
      <c r="CQ325" s="18">
        <f t="shared" ca="1" si="142"/>
        <v>0</v>
      </c>
      <c r="CR325" s="18">
        <f t="shared" ca="1" si="142"/>
        <v>0</v>
      </c>
      <c r="CS325" s="18">
        <f t="shared" ca="1" si="142"/>
        <v>0</v>
      </c>
      <c r="CT325" s="18">
        <f t="shared" ca="1" si="142"/>
        <v>0</v>
      </c>
      <c r="CU325" s="18">
        <f t="shared" ca="1" si="142"/>
        <v>0</v>
      </c>
      <c r="CV325" s="18">
        <f t="shared" ca="1" si="142"/>
        <v>0</v>
      </c>
      <c r="CW325" s="18">
        <f t="shared" ca="1" si="142"/>
        <v>0</v>
      </c>
      <c r="CX325" s="18">
        <f t="shared" ca="1" si="142"/>
        <v>0</v>
      </c>
      <c r="CY325" s="18">
        <f t="shared" ca="1" si="142"/>
        <v>0</v>
      </c>
      <c r="CZ325" s="18">
        <f t="shared" ca="1" si="142"/>
        <v>0</v>
      </c>
      <c r="DA325" s="18">
        <f t="shared" ca="1" si="142"/>
        <v>0</v>
      </c>
      <c r="DB325" s="18">
        <f t="shared" ca="1" si="142"/>
        <v>0</v>
      </c>
      <c r="DC325" s="18">
        <f t="shared" ca="1" si="142"/>
        <v>0</v>
      </c>
      <c r="DD325" s="18">
        <f t="shared" ca="1" si="142"/>
        <v>0</v>
      </c>
      <c r="DE325" s="18">
        <f t="shared" ca="1" si="142"/>
        <v>0</v>
      </c>
      <c r="DF325" s="18">
        <f t="shared" ca="1" si="142"/>
        <v>0</v>
      </c>
      <c r="DG325" s="18">
        <f t="shared" ca="1" si="142"/>
        <v>0</v>
      </c>
      <c r="DH325" s="18">
        <f t="shared" ca="1" si="142"/>
        <v>0</v>
      </c>
      <c r="DI325" s="18">
        <f t="shared" ca="1" si="142"/>
        <v>0</v>
      </c>
      <c r="DJ325" s="18">
        <f t="shared" ca="1" si="142"/>
        <v>0</v>
      </c>
      <c r="DK325" s="18">
        <f t="shared" ca="1" si="142"/>
        <v>0</v>
      </c>
      <c r="DL325" s="18">
        <f t="shared" ca="1" si="142"/>
        <v>0</v>
      </c>
      <c r="DM325" s="18">
        <f t="shared" ca="1" si="142"/>
        <v>0</v>
      </c>
      <c r="DN325" s="18">
        <f t="shared" ca="1" si="142"/>
        <v>0</v>
      </c>
      <c r="DO325" s="18">
        <f t="shared" ca="1" si="142"/>
        <v>0</v>
      </c>
      <c r="DP325" s="18">
        <f t="shared" ca="1" si="142"/>
        <v>0</v>
      </c>
    </row>
    <row r="326" spans="2:120" hidden="1" outlineLevel="2"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  <c r="AA326" s="16"/>
      <c r="AB326" s="16"/>
      <c r="AC326" s="16"/>
      <c r="AD326" s="16"/>
      <c r="AE326" s="16"/>
      <c r="AF326" s="16"/>
      <c r="AG326" s="16"/>
      <c r="AH326" s="16"/>
      <c r="AI326" s="16"/>
      <c r="AJ326" s="16"/>
      <c r="AK326" s="16"/>
      <c r="AL326" s="16"/>
      <c r="AM326" s="16"/>
      <c r="AN326" s="16"/>
      <c r="AO326" s="16"/>
      <c r="AP326" s="16"/>
      <c r="AQ326" s="16"/>
      <c r="AR326" s="16"/>
      <c r="AS326" s="16"/>
      <c r="AT326" s="16"/>
      <c r="AU326" s="16"/>
      <c r="AV326" s="16"/>
      <c r="AW326" s="16"/>
      <c r="AX326" s="16"/>
      <c r="AY326" s="16"/>
      <c r="AZ326" s="16"/>
      <c r="BA326" s="16"/>
      <c r="BB326" s="16"/>
      <c r="BC326" s="16"/>
      <c r="BD326" s="16"/>
      <c r="BE326" s="16"/>
      <c r="BF326" s="16"/>
      <c r="BG326" s="16"/>
      <c r="BH326" s="16"/>
      <c r="BI326" s="16"/>
      <c r="BJ326" s="16"/>
      <c r="BK326" s="16"/>
      <c r="BL326" s="16"/>
      <c r="BM326" s="16"/>
      <c r="BN326" s="16"/>
      <c r="BO326" s="16"/>
      <c r="BP326" s="16"/>
      <c r="BQ326" s="16"/>
      <c r="BR326" s="16"/>
      <c r="BS326" s="16"/>
      <c r="BT326" s="16"/>
      <c r="BU326" s="16"/>
      <c r="BV326" s="16"/>
      <c r="BW326" s="16"/>
      <c r="BX326" s="16"/>
      <c r="BY326" s="16"/>
      <c r="BZ326" s="16"/>
      <c r="CA326" s="16"/>
      <c r="CB326" s="16"/>
      <c r="CC326" s="16"/>
      <c r="CD326" s="16"/>
      <c r="CE326" s="16"/>
      <c r="CF326" s="16"/>
      <c r="CG326" s="16"/>
      <c r="CH326" s="16"/>
      <c r="CI326" s="16"/>
      <c r="CJ326" s="16"/>
      <c r="CK326" s="16"/>
      <c r="CL326" s="16"/>
      <c r="CM326" s="16"/>
      <c r="CN326" s="16"/>
      <c r="CO326" s="16"/>
      <c r="CP326" s="16"/>
      <c r="CQ326" s="16"/>
      <c r="CR326" s="16"/>
      <c r="CS326" s="16"/>
      <c r="CT326" s="16"/>
      <c r="CU326" s="16"/>
      <c r="CV326" s="16"/>
      <c r="CW326" s="16"/>
      <c r="CX326" s="16"/>
      <c r="CY326" s="16"/>
      <c r="CZ326" s="16"/>
      <c r="DA326" s="16"/>
      <c r="DB326" s="16"/>
      <c r="DC326" s="16"/>
      <c r="DD326" s="16"/>
      <c r="DE326" s="16"/>
      <c r="DF326" s="16"/>
      <c r="DG326" s="16"/>
      <c r="DH326" s="16"/>
      <c r="DI326" s="16"/>
      <c r="DJ326" s="16"/>
      <c r="DK326" s="16"/>
      <c r="DL326" s="16"/>
      <c r="DM326" s="16"/>
      <c r="DN326" s="16"/>
      <c r="DO326" s="16"/>
      <c r="DP326" s="16"/>
    </row>
    <row r="327" spans="2:120" hidden="1" outlineLevel="2"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  <c r="AA327" s="16"/>
      <c r="AB327" s="16"/>
      <c r="AC327" s="16"/>
      <c r="AD327" s="16"/>
      <c r="AE327" s="16"/>
      <c r="AF327" s="16"/>
      <c r="AG327" s="16"/>
      <c r="AH327" s="16"/>
      <c r="AI327" s="16"/>
      <c r="AJ327" s="16"/>
      <c r="AK327" s="16"/>
      <c r="AL327" s="16"/>
      <c r="AM327" s="16"/>
      <c r="AN327" s="16"/>
      <c r="AO327" s="16"/>
      <c r="AP327" s="16"/>
      <c r="AQ327" s="16"/>
      <c r="AR327" s="16"/>
      <c r="AS327" s="16"/>
      <c r="AT327" s="16"/>
      <c r="AU327" s="16"/>
      <c r="AV327" s="16"/>
      <c r="AW327" s="16"/>
      <c r="AX327" s="16"/>
      <c r="AY327" s="16"/>
      <c r="AZ327" s="16"/>
      <c r="BA327" s="16"/>
      <c r="BB327" s="16"/>
      <c r="BC327" s="16"/>
      <c r="BD327" s="16"/>
      <c r="BE327" s="16"/>
      <c r="BF327" s="16"/>
      <c r="BG327" s="16"/>
      <c r="BH327" s="16"/>
      <c r="BI327" s="16"/>
      <c r="BJ327" s="16"/>
      <c r="BK327" s="16"/>
      <c r="BL327" s="16"/>
      <c r="BM327" s="16"/>
      <c r="BN327" s="16"/>
      <c r="BO327" s="16"/>
      <c r="BP327" s="16"/>
      <c r="BQ327" s="16"/>
      <c r="BR327" s="16"/>
      <c r="BS327" s="16"/>
      <c r="BT327" s="16"/>
      <c r="BU327" s="16"/>
      <c r="BV327" s="16"/>
      <c r="BW327" s="16"/>
      <c r="BX327" s="16"/>
      <c r="BY327" s="16"/>
      <c r="BZ327" s="16"/>
      <c r="CA327" s="16"/>
      <c r="CB327" s="16"/>
      <c r="CC327" s="16"/>
      <c r="CD327" s="16"/>
      <c r="CE327" s="16"/>
      <c r="CF327" s="16"/>
      <c r="CG327" s="16"/>
      <c r="CH327" s="16"/>
      <c r="CI327" s="16"/>
      <c r="CJ327" s="16"/>
      <c r="CK327" s="16"/>
      <c r="CL327" s="16"/>
      <c r="CM327" s="16"/>
      <c r="CN327" s="16"/>
      <c r="CO327" s="16"/>
      <c r="CP327" s="16"/>
      <c r="CQ327" s="16"/>
      <c r="CR327" s="16"/>
      <c r="CS327" s="16"/>
      <c r="CT327" s="16"/>
      <c r="CU327" s="16"/>
      <c r="CV327" s="16"/>
      <c r="CW327" s="16"/>
      <c r="CX327" s="16"/>
      <c r="CY327" s="16"/>
      <c r="CZ327" s="16"/>
      <c r="DA327" s="16"/>
      <c r="DB327" s="16"/>
      <c r="DC327" s="16"/>
      <c r="DD327" s="16"/>
      <c r="DE327" s="16"/>
      <c r="DF327" s="16"/>
      <c r="DG327" s="16"/>
      <c r="DH327" s="16"/>
      <c r="DI327" s="16"/>
      <c r="DJ327" s="16"/>
      <c r="DK327" s="16"/>
      <c r="DL327" s="16"/>
      <c r="DM327" s="16"/>
      <c r="DN327" s="16"/>
      <c r="DO327" s="16"/>
      <c r="DP327" s="16"/>
    </row>
    <row r="328" spans="2:120" hidden="1" outlineLevel="2"/>
    <row r="329" spans="2:120" hidden="1" outlineLevel="2"/>
    <row r="330" spans="2:120" hidden="1" outlineLevel="2">
      <c r="AC330" s="505">
        <f t="shared" ref="AC330:BH330" si="143">+AC3</f>
        <v>44075</v>
      </c>
      <c r="AD330" s="505">
        <f t="shared" si="143"/>
        <v>44105</v>
      </c>
      <c r="AE330" s="505">
        <f t="shared" si="143"/>
        <v>44136</v>
      </c>
      <c r="AF330" s="505">
        <f t="shared" si="143"/>
        <v>44166</v>
      </c>
      <c r="AG330" s="505">
        <f t="shared" si="143"/>
        <v>44197</v>
      </c>
      <c r="AH330" s="505">
        <f t="shared" si="143"/>
        <v>44228</v>
      </c>
      <c r="AI330" s="505">
        <f t="shared" si="143"/>
        <v>44256</v>
      </c>
      <c r="AJ330" s="505">
        <f t="shared" si="143"/>
        <v>44287</v>
      </c>
      <c r="AK330" s="505">
        <f t="shared" si="143"/>
        <v>44317</v>
      </c>
      <c r="AL330" s="505">
        <f t="shared" si="143"/>
        <v>44348</v>
      </c>
      <c r="AM330" s="505">
        <f t="shared" si="143"/>
        <v>44378</v>
      </c>
      <c r="AN330" s="505">
        <f t="shared" si="143"/>
        <v>44409</v>
      </c>
      <c r="AO330" s="505">
        <f t="shared" si="143"/>
        <v>44440</v>
      </c>
      <c r="AP330" s="505">
        <f t="shared" si="143"/>
        <v>44470</v>
      </c>
      <c r="AQ330" s="505">
        <f t="shared" si="143"/>
        <v>44501</v>
      </c>
      <c r="AR330" s="505">
        <f t="shared" si="143"/>
        <v>44531</v>
      </c>
      <c r="AS330" s="505">
        <f t="shared" si="143"/>
        <v>44562</v>
      </c>
      <c r="AT330" s="505">
        <f t="shared" si="143"/>
        <v>44593</v>
      </c>
      <c r="AU330" s="505">
        <f t="shared" si="143"/>
        <v>44621</v>
      </c>
      <c r="AV330" s="505">
        <f t="shared" si="143"/>
        <v>44652</v>
      </c>
      <c r="AW330" s="505">
        <f t="shared" si="143"/>
        <v>44682</v>
      </c>
      <c r="AX330" s="505">
        <f t="shared" si="143"/>
        <v>44713</v>
      </c>
      <c r="AY330" s="505">
        <f t="shared" si="143"/>
        <v>44743</v>
      </c>
      <c r="AZ330" s="505">
        <f t="shared" si="143"/>
        <v>44774</v>
      </c>
      <c r="BA330" s="505">
        <f t="shared" si="143"/>
        <v>44805</v>
      </c>
      <c r="BB330" s="505">
        <f t="shared" si="143"/>
        <v>44835</v>
      </c>
      <c r="BC330" s="505">
        <f t="shared" si="143"/>
        <v>44866</v>
      </c>
      <c r="BD330" s="505">
        <f t="shared" si="143"/>
        <v>44896</v>
      </c>
      <c r="BE330" s="505">
        <f t="shared" si="143"/>
        <v>44927</v>
      </c>
      <c r="BF330" s="505">
        <f t="shared" si="143"/>
        <v>44958</v>
      </c>
      <c r="BG330" s="505">
        <f t="shared" si="143"/>
        <v>44986</v>
      </c>
      <c r="BH330" s="505">
        <f t="shared" si="143"/>
        <v>45017</v>
      </c>
      <c r="BI330" s="505">
        <f t="shared" ref="BI330:CN330" si="144">+BI3</f>
        <v>45047</v>
      </c>
      <c r="BJ330" s="505">
        <f t="shared" si="144"/>
        <v>45078</v>
      </c>
      <c r="BK330" s="505">
        <f t="shared" si="144"/>
        <v>45108</v>
      </c>
      <c r="BL330" s="505">
        <f t="shared" si="144"/>
        <v>45139</v>
      </c>
      <c r="BM330" s="505">
        <f t="shared" si="144"/>
        <v>45170</v>
      </c>
      <c r="BN330" s="505">
        <f t="shared" si="144"/>
        <v>45200</v>
      </c>
      <c r="BO330" s="505">
        <f t="shared" si="144"/>
        <v>45231</v>
      </c>
      <c r="BP330" s="505">
        <f t="shared" si="144"/>
        <v>45261</v>
      </c>
      <c r="BQ330" s="505">
        <f t="shared" si="144"/>
        <v>45292</v>
      </c>
      <c r="BR330" s="505">
        <f t="shared" si="144"/>
        <v>45323</v>
      </c>
      <c r="BS330" s="505">
        <f t="shared" si="144"/>
        <v>45352</v>
      </c>
      <c r="BT330" s="505">
        <f t="shared" si="144"/>
        <v>45383</v>
      </c>
      <c r="BU330" s="505">
        <f t="shared" si="144"/>
        <v>45413</v>
      </c>
      <c r="BV330" s="505">
        <f t="shared" si="144"/>
        <v>45444</v>
      </c>
      <c r="BW330" s="505">
        <f t="shared" si="144"/>
        <v>45474</v>
      </c>
      <c r="BX330" s="505">
        <f t="shared" si="144"/>
        <v>45505</v>
      </c>
      <c r="BY330" s="505">
        <f t="shared" si="144"/>
        <v>45536</v>
      </c>
      <c r="BZ330" s="505">
        <f t="shared" si="144"/>
        <v>45566</v>
      </c>
      <c r="CA330" s="505">
        <f t="shared" si="144"/>
        <v>45597</v>
      </c>
      <c r="CB330" s="505">
        <f t="shared" si="144"/>
        <v>45627</v>
      </c>
      <c r="CC330" s="505">
        <f t="shared" si="144"/>
        <v>45658</v>
      </c>
      <c r="CD330" s="505">
        <f t="shared" si="144"/>
        <v>45689</v>
      </c>
      <c r="CE330" s="505">
        <f t="shared" si="144"/>
        <v>45717</v>
      </c>
      <c r="CF330" s="505">
        <f t="shared" si="144"/>
        <v>45748</v>
      </c>
      <c r="CG330" s="505">
        <f t="shared" si="144"/>
        <v>45778</v>
      </c>
      <c r="CH330" s="505">
        <f t="shared" si="144"/>
        <v>45809</v>
      </c>
      <c r="CI330" s="505">
        <f t="shared" si="144"/>
        <v>45839</v>
      </c>
      <c r="CJ330" s="505">
        <f t="shared" si="144"/>
        <v>45870</v>
      </c>
      <c r="CK330" s="505">
        <f t="shared" si="144"/>
        <v>45901</v>
      </c>
      <c r="CL330" s="505">
        <f t="shared" si="144"/>
        <v>45931</v>
      </c>
      <c r="CM330" s="505">
        <f t="shared" si="144"/>
        <v>45962</v>
      </c>
      <c r="CN330" s="505">
        <f t="shared" si="144"/>
        <v>45992</v>
      </c>
      <c r="CO330" s="505">
        <f t="shared" ref="CO330:DP330" si="145">+CO3</f>
        <v>46023</v>
      </c>
      <c r="CP330" s="505">
        <f t="shared" si="145"/>
        <v>46054</v>
      </c>
      <c r="CQ330" s="505">
        <f t="shared" si="145"/>
        <v>46082</v>
      </c>
      <c r="CR330" s="505">
        <f t="shared" si="145"/>
        <v>46113</v>
      </c>
      <c r="CS330" s="505">
        <f t="shared" si="145"/>
        <v>46143</v>
      </c>
      <c r="CT330" s="505">
        <f t="shared" si="145"/>
        <v>46174</v>
      </c>
      <c r="CU330" s="505">
        <f t="shared" si="145"/>
        <v>46204</v>
      </c>
      <c r="CV330" s="505">
        <f t="shared" si="145"/>
        <v>46235</v>
      </c>
      <c r="CW330" s="505">
        <f t="shared" si="145"/>
        <v>46266</v>
      </c>
      <c r="CX330" s="505">
        <f t="shared" si="145"/>
        <v>46296</v>
      </c>
      <c r="CY330" s="505">
        <f t="shared" si="145"/>
        <v>46327</v>
      </c>
      <c r="CZ330" s="505">
        <f t="shared" si="145"/>
        <v>46357</v>
      </c>
      <c r="DA330" s="505">
        <f t="shared" si="145"/>
        <v>46388</v>
      </c>
      <c r="DB330" s="505">
        <f t="shared" si="145"/>
        <v>46419</v>
      </c>
      <c r="DC330" s="505">
        <f t="shared" si="145"/>
        <v>46447</v>
      </c>
      <c r="DD330" s="505">
        <f t="shared" si="145"/>
        <v>46478</v>
      </c>
      <c r="DE330" s="505">
        <f t="shared" si="145"/>
        <v>46508</v>
      </c>
      <c r="DF330" s="505">
        <f t="shared" si="145"/>
        <v>46539</v>
      </c>
      <c r="DG330" s="505">
        <f t="shared" si="145"/>
        <v>46569</v>
      </c>
      <c r="DH330" s="505">
        <f t="shared" si="145"/>
        <v>46600</v>
      </c>
      <c r="DI330" s="505">
        <f t="shared" si="145"/>
        <v>46631</v>
      </c>
      <c r="DJ330" s="505">
        <f t="shared" si="145"/>
        <v>46661</v>
      </c>
      <c r="DK330" s="505">
        <f t="shared" si="145"/>
        <v>46692</v>
      </c>
      <c r="DL330" s="505">
        <f t="shared" si="145"/>
        <v>46722</v>
      </c>
      <c r="DM330" s="505">
        <f t="shared" si="145"/>
        <v>46753</v>
      </c>
      <c r="DN330" s="505">
        <f t="shared" si="145"/>
        <v>46784</v>
      </c>
      <c r="DO330" s="505">
        <f t="shared" si="145"/>
        <v>46813</v>
      </c>
      <c r="DP330" s="505">
        <f t="shared" si="145"/>
        <v>46844</v>
      </c>
    </row>
    <row r="331" spans="2:120" ht="15" hidden="1" outlineLevel="2">
      <c r="B331" s="9"/>
    </row>
    <row r="332" spans="2:120" hidden="1" outlineLevel="2">
      <c r="B332" s="1" t="str">
        <f>+B192</f>
        <v>CF Op. antes Impuestos</v>
      </c>
      <c r="C332" s="17">
        <f ca="1">+SUM(AC332:DZ332)</f>
        <v>144128515.82490414</v>
      </c>
      <c r="D332" s="87"/>
      <c r="E332" s="87"/>
      <c r="F332" s="87"/>
      <c r="G332" s="87"/>
      <c r="H332" s="87"/>
      <c r="I332" s="87"/>
      <c r="J332" s="87"/>
      <c r="K332" s="87"/>
      <c r="L332" s="87"/>
      <c r="M332" s="87"/>
      <c r="N332" s="87"/>
      <c r="O332" s="87"/>
      <c r="P332" s="87"/>
      <c r="Q332" s="87"/>
      <c r="R332" s="87"/>
      <c r="S332" s="87"/>
      <c r="T332" s="87"/>
      <c r="U332" s="87"/>
      <c r="V332" s="87"/>
      <c r="W332" s="87"/>
      <c r="X332" s="87"/>
      <c r="Y332" s="87"/>
      <c r="Z332" s="87"/>
      <c r="AA332" s="87"/>
      <c r="AB332" s="87"/>
      <c r="AC332" s="5">
        <f t="shared" ref="AC332:BH332" ca="1" si="146">+AC192</f>
        <v>-5289496.5862047076</v>
      </c>
      <c r="AD332" s="5">
        <f t="shared" ca="1" si="146"/>
        <v>-5038869.2630857863</v>
      </c>
      <c r="AE332" s="5">
        <f t="shared" ca="1" si="146"/>
        <v>-4773924.4555886518</v>
      </c>
      <c r="AF332" s="5">
        <f t="shared" ca="1" si="146"/>
        <v>-4500988.0403748937</v>
      </c>
      <c r="AG332" s="5">
        <f t="shared" ca="1" si="146"/>
        <v>-3653530.8588543925</v>
      </c>
      <c r="AH332" s="5">
        <f t="shared" ca="1" si="146"/>
        <v>-3335336.1303853709</v>
      </c>
      <c r="AI332" s="5">
        <f t="shared" ca="1" si="146"/>
        <v>-4855259.1080218293</v>
      </c>
      <c r="AJ332" s="5">
        <f t="shared" ca="1" si="146"/>
        <v>-4562818.4500838593</v>
      </c>
      <c r="AK332" s="5">
        <f t="shared" ca="1" si="146"/>
        <v>-4261160.7065350693</v>
      </c>
      <c r="AL332" s="5">
        <f t="shared" ca="1" si="146"/>
        <v>-3948591.311841825</v>
      </c>
      <c r="AM332" s="5">
        <f t="shared" ca="1" si="146"/>
        <v>-3626236.2397969943</v>
      </c>
      <c r="AN332" s="5">
        <f t="shared" ca="1" si="146"/>
        <v>-3291259.7137218192</v>
      </c>
      <c r="AO332" s="5">
        <f t="shared" ca="1" si="146"/>
        <v>-6473585.5130226836</v>
      </c>
      <c r="AP332" s="5">
        <f t="shared" ca="1" si="146"/>
        <v>-6171740.3037771638</v>
      </c>
      <c r="AQ332" s="5">
        <f t="shared" ca="1" si="146"/>
        <v>-5857486.2191778366</v>
      </c>
      <c r="AR332" s="5">
        <f t="shared" ca="1" si="146"/>
        <v>-5528640.1373299919</v>
      </c>
      <c r="AS332" s="5">
        <f t="shared" ca="1" si="146"/>
        <v>-5181878.0999619458</v>
      </c>
      <c r="AT332" s="5">
        <f t="shared" ca="1" si="146"/>
        <v>-4817536.1801944971</v>
      </c>
      <c r="AU332" s="5">
        <f t="shared" ca="1" si="146"/>
        <v>-8473609.9208315574</v>
      </c>
      <c r="AV332" s="5">
        <f t="shared" ca="1" si="146"/>
        <v>-7976537.6030281819</v>
      </c>
      <c r="AW332" s="5">
        <f t="shared" ca="1" si="146"/>
        <v>-7298442.0159423985</v>
      </c>
      <c r="AX332" s="5">
        <f t="shared" ca="1" si="146"/>
        <v>-6725028.8302275687</v>
      </c>
      <c r="AY332" s="5">
        <f t="shared" ca="1" si="146"/>
        <v>-6113774.9476480149</v>
      </c>
      <c r="AZ332" s="5">
        <f t="shared" ca="1" si="146"/>
        <v>-5459274.5543659292</v>
      </c>
      <c r="BA332" s="5">
        <f t="shared" ca="1" si="146"/>
        <v>-548885.70078161731</v>
      </c>
      <c r="BB332" s="5">
        <f t="shared" ca="1" si="146"/>
        <v>213730.96925681457</v>
      </c>
      <c r="BC332" s="5">
        <f t="shared" ca="1" si="146"/>
        <v>1045148.906321995</v>
      </c>
      <c r="BD332" s="5">
        <f t="shared" ca="1" si="146"/>
        <v>1959128.3638193011</v>
      </c>
      <c r="BE332" s="5">
        <f t="shared" ca="1" si="146"/>
        <v>2974016.3462891765</v>
      </c>
      <c r="BF332" s="5">
        <f t="shared" ca="1" si="146"/>
        <v>4115039.9849747941</v>
      </c>
      <c r="BG332" s="5">
        <f t="shared" ca="1" si="146"/>
        <v>11956493.771902801</v>
      </c>
      <c r="BH332" s="5">
        <f t="shared" ca="1" si="146"/>
        <v>13223653.066804139</v>
      </c>
      <c r="BI332" s="5">
        <f t="shared" ref="BI332:CN332" ca="1" si="147">+BI192</f>
        <v>14742116.55201293</v>
      </c>
      <c r="BJ332" s="5">
        <f t="shared" ca="1" si="147"/>
        <v>16638987.005868906</v>
      </c>
      <c r="BK332" s="5">
        <f t="shared" ca="1" si="147"/>
        <v>19166535.740803521</v>
      </c>
      <c r="BL332" s="5">
        <f t="shared" ca="1" si="147"/>
        <v>22955441.037895426</v>
      </c>
      <c r="BM332" s="5">
        <f t="shared" ca="1" si="147"/>
        <v>103281789.11785895</v>
      </c>
      <c r="BN332" s="5">
        <f t="shared" ca="1" si="147"/>
        <v>18149819.739262093</v>
      </c>
      <c r="BO332" s="5">
        <f t="shared" ca="1" si="147"/>
        <v>767972.33541885077</v>
      </c>
      <c r="BP332" s="5">
        <f t="shared" ca="1" si="147"/>
        <v>767972.33541885077</v>
      </c>
      <c r="BQ332" s="5">
        <f t="shared" ca="1" si="147"/>
        <v>767972.33541885077</v>
      </c>
      <c r="BR332" s="5">
        <f t="shared" ca="1" si="147"/>
        <v>767972.33541885077</v>
      </c>
      <c r="BS332" s="5">
        <f t="shared" ca="1" si="147"/>
        <v>767972.33541885077</v>
      </c>
      <c r="BT332" s="5">
        <f t="shared" ca="1" si="147"/>
        <v>767972.33541885077</v>
      </c>
      <c r="BU332" s="5">
        <f t="shared" ca="1" si="147"/>
        <v>767972.33541885077</v>
      </c>
      <c r="BV332" s="5">
        <f t="shared" ca="1" si="147"/>
        <v>767972.33541885077</v>
      </c>
      <c r="BW332" s="5">
        <f t="shared" ca="1" si="147"/>
        <v>767972.33541885077</v>
      </c>
      <c r="BX332" s="5">
        <f t="shared" ca="1" si="147"/>
        <v>767972.33541885077</v>
      </c>
      <c r="BY332" s="5">
        <f t="shared" ca="1" si="147"/>
        <v>767972.33541885077</v>
      </c>
      <c r="BZ332" s="5">
        <f t="shared" ca="1" si="147"/>
        <v>767972.33541885077</v>
      </c>
      <c r="CA332" s="5">
        <f t="shared" ca="1" si="147"/>
        <v>767972.33541885077</v>
      </c>
      <c r="CB332" s="5">
        <f t="shared" ca="1" si="147"/>
        <v>767972.33541885077</v>
      </c>
      <c r="CC332" s="5">
        <f t="shared" ca="1" si="147"/>
        <v>767972.33541885077</v>
      </c>
      <c r="CD332" s="5">
        <f t="shared" ca="1" si="147"/>
        <v>767972.33541885077</v>
      </c>
      <c r="CE332" s="5">
        <f t="shared" ca="1" si="147"/>
        <v>767972.33541885077</v>
      </c>
      <c r="CF332" s="5">
        <f t="shared" ca="1" si="147"/>
        <v>767972.33541885077</v>
      </c>
      <c r="CG332" s="5">
        <f t="shared" ca="1" si="147"/>
        <v>767972.33541885077</v>
      </c>
      <c r="CH332" s="5">
        <f t="shared" ca="1" si="147"/>
        <v>767972.33541885077</v>
      </c>
      <c r="CI332" s="5">
        <f t="shared" ca="1" si="147"/>
        <v>767972.33541885077</v>
      </c>
      <c r="CJ332" s="5">
        <f t="shared" ca="1" si="147"/>
        <v>767972.33541885077</v>
      </c>
      <c r="CK332" s="5">
        <f t="shared" ca="1" si="147"/>
        <v>767972.33541885077</v>
      </c>
      <c r="CL332" s="5">
        <f t="shared" ca="1" si="147"/>
        <v>767972.33541885077</v>
      </c>
      <c r="CM332" s="5">
        <f t="shared" ca="1" si="147"/>
        <v>767972.33541885077</v>
      </c>
      <c r="CN332" s="5">
        <f t="shared" ca="1" si="147"/>
        <v>767972.33541885077</v>
      </c>
      <c r="CO332" s="5">
        <f t="shared" ref="CO332:DP332" ca="1" si="148">+CO192</f>
        <v>767972.33541885077</v>
      </c>
      <c r="CP332" s="5">
        <f t="shared" ca="1" si="148"/>
        <v>767972.33541885077</v>
      </c>
      <c r="CQ332" s="5">
        <f t="shared" ca="1" si="148"/>
        <v>767972.33541885077</v>
      </c>
      <c r="CR332" s="5">
        <f t="shared" ca="1" si="148"/>
        <v>767972.33541885077</v>
      </c>
      <c r="CS332" s="5">
        <f t="shared" ca="1" si="148"/>
        <v>767972.33541885077</v>
      </c>
      <c r="CT332" s="5">
        <f t="shared" ca="1" si="148"/>
        <v>767972.33541885077</v>
      </c>
      <c r="CU332" s="5">
        <f t="shared" ca="1" si="148"/>
        <v>767972.33541885077</v>
      </c>
      <c r="CV332" s="5">
        <f t="shared" ca="1" si="148"/>
        <v>767972.33541885077</v>
      </c>
      <c r="CW332" s="5">
        <f t="shared" ca="1" si="148"/>
        <v>767972.33541885077</v>
      </c>
      <c r="CX332" s="5">
        <f t="shared" ca="1" si="148"/>
        <v>767972.33541885077</v>
      </c>
      <c r="CY332" s="5">
        <f t="shared" ca="1" si="148"/>
        <v>767972.33541885077</v>
      </c>
      <c r="CZ332" s="5">
        <f t="shared" ca="1" si="148"/>
        <v>767972.33541885077</v>
      </c>
      <c r="DA332" s="5">
        <f t="shared" ca="1" si="148"/>
        <v>767972.33541885077</v>
      </c>
      <c r="DB332" s="5">
        <f t="shared" ca="1" si="148"/>
        <v>767972.33541885077</v>
      </c>
      <c r="DC332" s="5">
        <f t="shared" ca="1" si="148"/>
        <v>767972.33541885077</v>
      </c>
      <c r="DD332" s="5">
        <f t="shared" ca="1" si="148"/>
        <v>767972.33541885077</v>
      </c>
      <c r="DE332" s="5">
        <f t="shared" ca="1" si="148"/>
        <v>767972.33541885077</v>
      </c>
      <c r="DF332" s="5">
        <f t="shared" ca="1" si="148"/>
        <v>767972.33541885077</v>
      </c>
      <c r="DG332" s="5">
        <f t="shared" ca="1" si="148"/>
        <v>767972.33541885077</v>
      </c>
      <c r="DH332" s="5">
        <f t="shared" ca="1" si="148"/>
        <v>767972.33541885077</v>
      </c>
      <c r="DI332" s="5">
        <f t="shared" ca="1" si="148"/>
        <v>767972.33541885077</v>
      </c>
      <c r="DJ332" s="5">
        <f t="shared" ca="1" si="148"/>
        <v>767972.33541885077</v>
      </c>
      <c r="DK332" s="5">
        <f t="shared" ca="1" si="148"/>
        <v>767972.33541885077</v>
      </c>
      <c r="DL332" s="5">
        <f t="shared" ca="1" si="148"/>
        <v>767972.33541885077</v>
      </c>
      <c r="DM332" s="5">
        <f t="shared" ca="1" si="148"/>
        <v>767972.33541885077</v>
      </c>
      <c r="DN332" s="5">
        <f t="shared" ca="1" si="148"/>
        <v>767972.33541885077</v>
      </c>
      <c r="DO332" s="5">
        <f t="shared" ca="1" si="148"/>
        <v>767972.33541885077</v>
      </c>
      <c r="DP332" s="5">
        <f t="shared" ca="1" si="148"/>
        <v>767972.33541885077</v>
      </c>
    </row>
    <row r="333" spans="2:120" hidden="1" outlineLevel="2">
      <c r="C333" s="87"/>
      <c r="D333" s="87"/>
      <c r="E333" s="87"/>
      <c r="F333" s="87"/>
      <c r="G333" s="87"/>
      <c r="H333" s="87"/>
      <c r="I333" s="87"/>
      <c r="J333" s="87"/>
      <c r="K333" s="87"/>
      <c r="L333" s="87"/>
      <c r="M333" s="87"/>
      <c r="N333" s="87"/>
      <c r="O333" s="87"/>
      <c r="P333" s="87"/>
      <c r="Q333" s="87"/>
      <c r="R333" s="87"/>
      <c r="S333" s="87"/>
      <c r="T333" s="87"/>
      <c r="U333" s="87"/>
      <c r="V333" s="87"/>
      <c r="W333" s="87"/>
      <c r="X333" s="87"/>
      <c r="Y333" s="87"/>
      <c r="Z333" s="87"/>
      <c r="AA333" s="87"/>
      <c r="AB333" s="87"/>
      <c r="AC333" s="214">
        <f ca="1">+AC332</f>
        <v>-5289496.5862047076</v>
      </c>
      <c r="AD333" s="214">
        <f ca="1">+AC333+AD332</f>
        <v>-10328365.849290494</v>
      </c>
      <c r="AE333" s="214">
        <f t="shared" ref="AE333:CP333" ca="1" si="149">+AD333+AE332</f>
        <v>-15102290.304879146</v>
      </c>
      <c r="AF333" s="214">
        <f t="shared" ca="1" si="149"/>
        <v>-19603278.345254041</v>
      </c>
      <c r="AG333" s="214">
        <f t="shared" ca="1" si="149"/>
        <v>-23256809.204108432</v>
      </c>
      <c r="AH333" s="214">
        <f ca="1">+AG333+AH332</f>
        <v>-26592145.334493801</v>
      </c>
      <c r="AI333" s="214">
        <f t="shared" ca="1" si="149"/>
        <v>-31447404.44251563</v>
      </c>
      <c r="AJ333" s="214">
        <f t="shared" ca="1" si="149"/>
        <v>-36010222.892599493</v>
      </c>
      <c r="AK333" s="214">
        <f t="shared" ca="1" si="149"/>
        <v>-40271383.599134564</v>
      </c>
      <c r="AL333" s="214">
        <f t="shared" ca="1" si="149"/>
        <v>-44219974.910976388</v>
      </c>
      <c r="AM333" s="214">
        <f t="shared" ca="1" si="149"/>
        <v>-47846211.150773384</v>
      </c>
      <c r="AN333" s="214">
        <f t="shared" ca="1" si="149"/>
        <v>-51137470.864495203</v>
      </c>
      <c r="AO333" s="214">
        <f t="shared" ca="1" si="149"/>
        <v>-57611056.377517886</v>
      </c>
      <c r="AP333" s="214">
        <f t="shared" ca="1" si="149"/>
        <v>-63782796.681295052</v>
      </c>
      <c r="AQ333" s="214">
        <f t="shared" ca="1" si="149"/>
        <v>-69640282.900472894</v>
      </c>
      <c r="AR333" s="214">
        <f t="shared" ca="1" si="149"/>
        <v>-75168923.03780289</v>
      </c>
      <c r="AS333" s="214">
        <f t="shared" ca="1" si="149"/>
        <v>-80350801.137764841</v>
      </c>
      <c r="AT333" s="214">
        <f t="shared" ca="1" si="149"/>
        <v>-85168337.317959338</v>
      </c>
      <c r="AU333" s="214">
        <f t="shared" ca="1" si="149"/>
        <v>-93641947.2387909</v>
      </c>
      <c r="AV333" s="214">
        <f t="shared" ca="1" si="149"/>
        <v>-101618484.84181908</v>
      </c>
      <c r="AW333" s="214">
        <f t="shared" ca="1" si="149"/>
        <v>-108916926.85776147</v>
      </c>
      <c r="AX333" s="214">
        <f t="shared" ca="1" si="149"/>
        <v>-115641955.68798904</v>
      </c>
      <c r="AY333" s="214">
        <f t="shared" ca="1" si="149"/>
        <v>-121755730.63563706</v>
      </c>
      <c r="AZ333" s="214">
        <f t="shared" ca="1" si="149"/>
        <v>-127215005.19000299</v>
      </c>
      <c r="BA333" s="214">
        <f t="shared" ca="1" si="149"/>
        <v>-127763890.89078461</v>
      </c>
      <c r="BB333" s="214">
        <f t="shared" ca="1" si="149"/>
        <v>-127550159.92152779</v>
      </c>
      <c r="BC333" s="214">
        <f t="shared" ca="1" si="149"/>
        <v>-126505011.0152058</v>
      </c>
      <c r="BD333" s="214">
        <f t="shared" ca="1" si="149"/>
        <v>-124545882.6513865</v>
      </c>
      <c r="BE333" s="214">
        <f t="shared" ca="1" si="149"/>
        <v>-121571866.30509733</v>
      </c>
      <c r="BF333" s="214">
        <f t="shared" ca="1" si="149"/>
        <v>-117456826.32012254</v>
      </c>
      <c r="BG333" s="214">
        <f t="shared" ca="1" si="149"/>
        <v>-105500332.54821974</v>
      </c>
      <c r="BH333" s="214">
        <f t="shared" ca="1" si="149"/>
        <v>-92276679.4814156</v>
      </c>
      <c r="BI333" s="214">
        <f t="shared" ca="1" si="149"/>
        <v>-77534562.929402664</v>
      </c>
      <c r="BJ333" s="214">
        <f t="shared" ca="1" si="149"/>
        <v>-60895575.92353376</v>
      </c>
      <c r="BK333" s="214">
        <f t="shared" ca="1" si="149"/>
        <v>-41729040.182730243</v>
      </c>
      <c r="BL333" s="214">
        <f t="shared" ca="1" si="149"/>
        <v>-18773599.144834816</v>
      </c>
      <c r="BM333" s="214">
        <f t="shared" ca="1" si="149"/>
        <v>84508189.97302413</v>
      </c>
      <c r="BN333" s="214">
        <f t="shared" ca="1" si="149"/>
        <v>102658009.71228622</v>
      </c>
      <c r="BO333" s="214">
        <f t="shared" ca="1" si="149"/>
        <v>103425982.04770507</v>
      </c>
      <c r="BP333" s="214">
        <f t="shared" ca="1" si="149"/>
        <v>104193954.38312392</v>
      </c>
      <c r="BQ333" s="214">
        <f t="shared" ca="1" si="149"/>
        <v>104961926.71854277</v>
      </c>
      <c r="BR333" s="214">
        <f t="shared" ca="1" si="149"/>
        <v>105729899.05396162</v>
      </c>
      <c r="BS333" s="214">
        <f t="shared" ca="1" si="149"/>
        <v>106497871.38938047</v>
      </c>
      <c r="BT333" s="214">
        <f t="shared" ca="1" si="149"/>
        <v>107265843.72479932</v>
      </c>
      <c r="BU333" s="214">
        <f t="shared" ca="1" si="149"/>
        <v>108033816.06021817</v>
      </c>
      <c r="BV333" s="214">
        <f t="shared" ca="1" si="149"/>
        <v>108801788.39563702</v>
      </c>
      <c r="BW333" s="214">
        <f t="shared" ca="1" si="149"/>
        <v>109569760.73105587</v>
      </c>
      <c r="BX333" s="214">
        <f t="shared" ca="1" si="149"/>
        <v>110337733.06647472</v>
      </c>
      <c r="BY333" s="214">
        <f t="shared" ca="1" si="149"/>
        <v>111105705.40189357</v>
      </c>
      <c r="BZ333" s="214">
        <f t="shared" ca="1" si="149"/>
        <v>111873677.73731242</v>
      </c>
      <c r="CA333" s="214">
        <f t="shared" ca="1" si="149"/>
        <v>112641650.07273127</v>
      </c>
      <c r="CB333" s="214">
        <f t="shared" ca="1" si="149"/>
        <v>113409622.40815012</v>
      </c>
      <c r="CC333" s="214">
        <f t="shared" ca="1" si="149"/>
        <v>114177594.74356897</v>
      </c>
      <c r="CD333" s="214">
        <f t="shared" ca="1" si="149"/>
        <v>114945567.07898782</v>
      </c>
      <c r="CE333" s="214">
        <f t="shared" ca="1" si="149"/>
        <v>115713539.41440667</v>
      </c>
      <c r="CF333" s="214">
        <f t="shared" ca="1" si="149"/>
        <v>116481511.74982552</v>
      </c>
      <c r="CG333" s="214">
        <f t="shared" ca="1" si="149"/>
        <v>117249484.08524437</v>
      </c>
      <c r="CH333" s="214">
        <f t="shared" ca="1" si="149"/>
        <v>118017456.42066322</v>
      </c>
      <c r="CI333" s="214">
        <f t="shared" ca="1" si="149"/>
        <v>118785428.75608207</v>
      </c>
      <c r="CJ333" s="214">
        <f t="shared" ca="1" si="149"/>
        <v>119553401.09150092</v>
      </c>
      <c r="CK333" s="214">
        <f t="shared" ca="1" si="149"/>
        <v>120321373.42691977</v>
      </c>
      <c r="CL333" s="214">
        <f t="shared" ca="1" si="149"/>
        <v>121089345.76233862</v>
      </c>
      <c r="CM333" s="214">
        <f t="shared" ca="1" si="149"/>
        <v>121857318.09775747</v>
      </c>
      <c r="CN333" s="214">
        <f t="shared" ca="1" si="149"/>
        <v>122625290.43317632</v>
      </c>
      <c r="CO333" s="214">
        <f t="shared" ca="1" si="149"/>
        <v>123393262.76859517</v>
      </c>
      <c r="CP333" s="214">
        <f t="shared" ca="1" si="149"/>
        <v>124161235.10401402</v>
      </c>
      <c r="CQ333" s="214">
        <f t="shared" ref="CQ333:DP333" ca="1" si="150">+CP333+CQ332</f>
        <v>124929207.43943287</v>
      </c>
      <c r="CR333" s="214">
        <f t="shared" ca="1" si="150"/>
        <v>125697179.77485172</v>
      </c>
      <c r="CS333" s="214">
        <f t="shared" ca="1" si="150"/>
        <v>126465152.11027057</v>
      </c>
      <c r="CT333" s="214">
        <f t="shared" ca="1" si="150"/>
        <v>127233124.44568942</v>
      </c>
      <c r="CU333" s="214">
        <f t="shared" ca="1" si="150"/>
        <v>128001096.78110828</v>
      </c>
      <c r="CV333" s="214">
        <f t="shared" ca="1" si="150"/>
        <v>128769069.11652713</v>
      </c>
      <c r="CW333" s="214">
        <f t="shared" ca="1" si="150"/>
        <v>129537041.45194598</v>
      </c>
      <c r="CX333" s="214">
        <f t="shared" ca="1" si="150"/>
        <v>130305013.78736483</v>
      </c>
      <c r="CY333" s="214">
        <f t="shared" ca="1" si="150"/>
        <v>131072986.12278368</v>
      </c>
      <c r="CZ333" s="214">
        <f t="shared" ca="1" si="150"/>
        <v>131840958.45820253</v>
      </c>
      <c r="DA333" s="214">
        <f t="shared" ca="1" si="150"/>
        <v>132608930.79362138</v>
      </c>
      <c r="DB333" s="214">
        <f t="shared" ca="1" si="150"/>
        <v>133376903.12904023</v>
      </c>
      <c r="DC333" s="214">
        <f t="shared" ca="1" si="150"/>
        <v>134144875.46445908</v>
      </c>
      <c r="DD333" s="214">
        <f t="shared" ca="1" si="150"/>
        <v>134912847.79987794</v>
      </c>
      <c r="DE333" s="214">
        <f t="shared" ca="1" si="150"/>
        <v>135680820.13529679</v>
      </c>
      <c r="DF333" s="214">
        <f t="shared" ca="1" si="150"/>
        <v>136448792.47071564</v>
      </c>
      <c r="DG333" s="214">
        <f t="shared" ca="1" si="150"/>
        <v>137216764.80613449</v>
      </c>
      <c r="DH333" s="214">
        <f t="shared" ca="1" si="150"/>
        <v>137984737.14155334</v>
      </c>
      <c r="DI333" s="214">
        <f t="shared" ca="1" si="150"/>
        <v>138752709.47697219</v>
      </c>
      <c r="DJ333" s="214">
        <f t="shared" ca="1" si="150"/>
        <v>139520681.81239104</v>
      </c>
      <c r="DK333" s="214">
        <f t="shared" ca="1" si="150"/>
        <v>140288654.14780989</v>
      </c>
      <c r="DL333" s="214">
        <f t="shared" ca="1" si="150"/>
        <v>141056626.48322874</v>
      </c>
      <c r="DM333" s="214">
        <f t="shared" ca="1" si="150"/>
        <v>141824598.81864759</v>
      </c>
      <c r="DN333" s="214">
        <f t="shared" ca="1" si="150"/>
        <v>142592571.15406644</v>
      </c>
      <c r="DO333" s="214">
        <f t="shared" ca="1" si="150"/>
        <v>143360543.48948529</v>
      </c>
      <c r="DP333" s="214">
        <f t="shared" ca="1" si="150"/>
        <v>144128515.82490414</v>
      </c>
    </row>
    <row r="334" spans="2:120" ht="15" hidden="1" outlineLevel="2">
      <c r="B334" s="9"/>
      <c r="AC334" s="296">
        <f>+AC$2</f>
        <v>1</v>
      </c>
      <c r="AD334" s="296">
        <f t="shared" ref="AD334:CO334" si="151">+AD$2</f>
        <v>2</v>
      </c>
      <c r="AE334" s="296">
        <f t="shared" si="151"/>
        <v>3</v>
      </c>
      <c r="AF334" s="296">
        <f t="shared" si="151"/>
        <v>4</v>
      </c>
      <c r="AG334" s="296">
        <f t="shared" si="151"/>
        <v>5</v>
      </c>
      <c r="AH334" s="296">
        <f t="shared" si="151"/>
        <v>6</v>
      </c>
      <c r="AI334" s="296">
        <f t="shared" si="151"/>
        <v>7</v>
      </c>
      <c r="AJ334" s="296">
        <f t="shared" si="151"/>
        <v>8</v>
      </c>
      <c r="AK334" s="296">
        <f t="shared" si="151"/>
        <v>9</v>
      </c>
      <c r="AL334" s="296">
        <f t="shared" si="151"/>
        <v>10</v>
      </c>
      <c r="AM334" s="296">
        <f t="shared" si="151"/>
        <v>11</v>
      </c>
      <c r="AN334" s="296">
        <f t="shared" si="151"/>
        <v>12</v>
      </c>
      <c r="AO334" s="296">
        <f t="shared" si="151"/>
        <v>13</v>
      </c>
      <c r="AP334" s="296">
        <f t="shared" si="151"/>
        <v>14</v>
      </c>
      <c r="AQ334" s="296">
        <f t="shared" si="151"/>
        <v>15</v>
      </c>
      <c r="AR334" s="296">
        <f t="shared" si="151"/>
        <v>16</v>
      </c>
      <c r="AS334" s="296">
        <f t="shared" si="151"/>
        <v>17</v>
      </c>
      <c r="AT334" s="296">
        <f t="shared" si="151"/>
        <v>18</v>
      </c>
      <c r="AU334" s="296">
        <f t="shared" si="151"/>
        <v>19</v>
      </c>
      <c r="AV334" s="296">
        <f t="shared" si="151"/>
        <v>20</v>
      </c>
      <c r="AW334" s="296">
        <f t="shared" si="151"/>
        <v>21</v>
      </c>
      <c r="AX334" s="296">
        <f t="shared" si="151"/>
        <v>22</v>
      </c>
      <c r="AY334" s="296">
        <f t="shared" si="151"/>
        <v>23</v>
      </c>
      <c r="AZ334" s="296">
        <f t="shared" si="151"/>
        <v>24</v>
      </c>
      <c r="BA334" s="296">
        <f t="shared" si="151"/>
        <v>25</v>
      </c>
      <c r="BB334" s="296">
        <f t="shared" si="151"/>
        <v>26</v>
      </c>
      <c r="BC334" s="296">
        <f t="shared" si="151"/>
        <v>27</v>
      </c>
      <c r="BD334" s="296">
        <f t="shared" si="151"/>
        <v>28</v>
      </c>
      <c r="BE334" s="296">
        <f t="shared" si="151"/>
        <v>29</v>
      </c>
      <c r="BF334" s="296">
        <f t="shared" si="151"/>
        <v>30</v>
      </c>
      <c r="BG334" s="296">
        <f t="shared" si="151"/>
        <v>31</v>
      </c>
      <c r="BH334" s="296">
        <f t="shared" si="151"/>
        <v>32</v>
      </c>
      <c r="BI334" s="296">
        <f t="shared" si="151"/>
        <v>33</v>
      </c>
      <c r="BJ334" s="296">
        <f t="shared" si="151"/>
        <v>34</v>
      </c>
      <c r="BK334" s="296">
        <f t="shared" si="151"/>
        <v>35</v>
      </c>
      <c r="BL334" s="296">
        <f t="shared" si="151"/>
        <v>36</v>
      </c>
      <c r="BM334" s="296">
        <f t="shared" si="151"/>
        <v>37</v>
      </c>
      <c r="BN334" s="296">
        <f t="shared" si="151"/>
        <v>38</v>
      </c>
      <c r="BO334" s="296">
        <f t="shared" si="151"/>
        <v>39</v>
      </c>
      <c r="BP334" s="296">
        <f t="shared" si="151"/>
        <v>40</v>
      </c>
      <c r="BQ334" s="296">
        <f t="shared" si="151"/>
        <v>41</v>
      </c>
      <c r="BR334" s="296">
        <f t="shared" si="151"/>
        <v>42</v>
      </c>
      <c r="BS334" s="296">
        <f t="shared" si="151"/>
        <v>43</v>
      </c>
      <c r="BT334" s="296">
        <f t="shared" si="151"/>
        <v>44</v>
      </c>
      <c r="BU334" s="296">
        <f t="shared" si="151"/>
        <v>45</v>
      </c>
      <c r="BV334" s="296">
        <f t="shared" si="151"/>
        <v>46</v>
      </c>
      <c r="BW334" s="296">
        <f t="shared" si="151"/>
        <v>47</v>
      </c>
      <c r="BX334" s="296">
        <f t="shared" si="151"/>
        <v>48</v>
      </c>
      <c r="BY334" s="296">
        <f t="shared" si="151"/>
        <v>49</v>
      </c>
      <c r="BZ334" s="296">
        <f t="shared" si="151"/>
        <v>50</v>
      </c>
      <c r="CA334" s="296">
        <f t="shared" si="151"/>
        <v>51</v>
      </c>
      <c r="CB334" s="296">
        <f t="shared" si="151"/>
        <v>52</v>
      </c>
      <c r="CC334" s="296">
        <f t="shared" si="151"/>
        <v>53</v>
      </c>
      <c r="CD334" s="296">
        <f t="shared" si="151"/>
        <v>54</v>
      </c>
      <c r="CE334" s="296">
        <f t="shared" si="151"/>
        <v>55</v>
      </c>
      <c r="CF334" s="296">
        <f t="shared" si="151"/>
        <v>56</v>
      </c>
      <c r="CG334" s="296">
        <f t="shared" si="151"/>
        <v>57</v>
      </c>
      <c r="CH334" s="296">
        <f t="shared" si="151"/>
        <v>58</v>
      </c>
      <c r="CI334" s="296">
        <f t="shared" si="151"/>
        <v>59</v>
      </c>
      <c r="CJ334" s="296">
        <f t="shared" si="151"/>
        <v>60</v>
      </c>
      <c r="CK334" s="296">
        <f t="shared" si="151"/>
        <v>61</v>
      </c>
      <c r="CL334" s="296">
        <f t="shared" si="151"/>
        <v>62</v>
      </c>
      <c r="CM334" s="296">
        <f t="shared" si="151"/>
        <v>63</v>
      </c>
      <c r="CN334" s="296">
        <f t="shared" si="151"/>
        <v>64</v>
      </c>
      <c r="CO334" s="296">
        <f t="shared" si="151"/>
        <v>65</v>
      </c>
      <c r="CP334" s="296">
        <f t="shared" ref="CP334:DP334" si="152">+CP$2</f>
        <v>66</v>
      </c>
      <c r="CQ334" s="296">
        <f t="shared" si="152"/>
        <v>67</v>
      </c>
      <c r="CR334" s="296">
        <f t="shared" si="152"/>
        <v>68</v>
      </c>
      <c r="CS334" s="296">
        <f t="shared" si="152"/>
        <v>69</v>
      </c>
      <c r="CT334" s="296">
        <f t="shared" si="152"/>
        <v>70</v>
      </c>
      <c r="CU334" s="296">
        <f t="shared" si="152"/>
        <v>71</v>
      </c>
      <c r="CV334" s="296">
        <f t="shared" si="152"/>
        <v>72</v>
      </c>
      <c r="CW334" s="296">
        <f t="shared" si="152"/>
        <v>73</v>
      </c>
      <c r="CX334" s="296">
        <f t="shared" si="152"/>
        <v>74</v>
      </c>
      <c r="CY334" s="296">
        <f t="shared" si="152"/>
        <v>75</v>
      </c>
      <c r="CZ334" s="296">
        <f t="shared" si="152"/>
        <v>76</v>
      </c>
      <c r="DA334" s="296">
        <f t="shared" si="152"/>
        <v>77</v>
      </c>
      <c r="DB334" s="296">
        <f t="shared" si="152"/>
        <v>78</v>
      </c>
      <c r="DC334" s="296">
        <f t="shared" si="152"/>
        <v>79</v>
      </c>
      <c r="DD334" s="296">
        <f t="shared" si="152"/>
        <v>80</v>
      </c>
      <c r="DE334" s="296">
        <f t="shared" si="152"/>
        <v>81</v>
      </c>
      <c r="DF334" s="296">
        <f t="shared" si="152"/>
        <v>82</v>
      </c>
      <c r="DG334" s="296">
        <f t="shared" si="152"/>
        <v>83</v>
      </c>
      <c r="DH334" s="296">
        <f t="shared" si="152"/>
        <v>84</v>
      </c>
      <c r="DI334" s="296">
        <f t="shared" si="152"/>
        <v>85</v>
      </c>
      <c r="DJ334" s="296">
        <f t="shared" si="152"/>
        <v>86</v>
      </c>
      <c r="DK334" s="296">
        <f t="shared" si="152"/>
        <v>87</v>
      </c>
      <c r="DL334" s="296">
        <f t="shared" si="152"/>
        <v>88</v>
      </c>
      <c r="DM334" s="296">
        <f t="shared" si="152"/>
        <v>89</v>
      </c>
      <c r="DN334" s="296">
        <f t="shared" si="152"/>
        <v>90</v>
      </c>
      <c r="DO334" s="296">
        <f t="shared" si="152"/>
        <v>91</v>
      </c>
      <c r="DP334" s="296">
        <f t="shared" si="152"/>
        <v>92</v>
      </c>
    </row>
    <row r="335" spans="2:120" hidden="1" outlineLevel="2">
      <c r="B335" s="1" t="str">
        <f>+B204</f>
        <v>CF Fin. después Impuestos</v>
      </c>
      <c r="C335" s="17">
        <f ca="1">+SUM(AC335:DZ335)</f>
        <v>131253171.29392911</v>
      </c>
      <c r="D335" s="87"/>
      <c r="E335" s="87"/>
      <c r="F335" s="87"/>
      <c r="G335" s="87"/>
      <c r="H335" s="87"/>
      <c r="I335" s="87"/>
      <c r="J335" s="87"/>
      <c r="K335" s="87"/>
      <c r="L335" s="87"/>
      <c r="M335" s="87"/>
      <c r="N335" s="87"/>
      <c r="O335" s="87"/>
      <c r="P335" s="87"/>
      <c r="Q335" s="87"/>
      <c r="R335" s="87"/>
      <c r="S335" s="87"/>
      <c r="T335" s="87"/>
      <c r="U335" s="87"/>
      <c r="V335" s="87"/>
      <c r="W335" s="87"/>
      <c r="X335" s="87"/>
      <c r="Y335" s="87"/>
      <c r="Z335" s="87"/>
      <c r="AA335" s="87"/>
      <c r="AB335" s="87"/>
      <c r="AC335" s="5">
        <f t="shared" ref="AC335:BH335" ca="1" si="153">+AC204</f>
        <v>-5331675.7747813109</v>
      </c>
      <c r="AD335" s="5">
        <f t="shared" ca="1" si="153"/>
        <v>-5121229.1027691225</v>
      </c>
      <c r="AE335" s="5">
        <f t="shared" ca="1" si="153"/>
        <v>-4894352.2392778303</v>
      </c>
      <c r="AF335" s="5">
        <f t="shared" ca="1" si="153"/>
        <v>-4657307.3347668378</v>
      </c>
      <c r="AG335" s="5">
        <f t="shared" ca="1" si="153"/>
        <v>-3838983.9213761748</v>
      </c>
      <c r="AH335" s="5">
        <f t="shared" ca="1" si="153"/>
        <v>-3547385.6315884427</v>
      </c>
      <c r="AI335" s="5">
        <f t="shared" ca="1" si="153"/>
        <v>-5106025.1271709809</v>
      </c>
      <c r="AJ335" s="5">
        <f t="shared" ca="1" si="153"/>
        <v>-4849969.0243055727</v>
      </c>
      <c r="AK335" s="5">
        <f t="shared" ca="1" si="153"/>
        <v>-4582290.3746208204</v>
      </c>
      <c r="AL335" s="5">
        <f t="shared" ca="1" si="153"/>
        <v>-4301207.6015445516</v>
      </c>
      <c r="AM335" s="5">
        <f t="shared" ca="1" si="153"/>
        <v>-4007768.6465042424</v>
      </c>
      <c r="AN335" s="5">
        <f t="shared" ca="1" si="153"/>
        <v>-3699037.0875742789</v>
      </c>
      <c r="AO335" s="5">
        <f t="shared" ca="1" si="153"/>
        <v>-6932984.1668345034</v>
      </c>
      <c r="AP335" s="5">
        <f t="shared" ca="1" si="153"/>
        <v>-6680353.2814620277</v>
      </c>
      <c r="AQ335" s="5">
        <f t="shared" ca="1" si="153"/>
        <v>-6412807.6145347934</v>
      </c>
      <c r="AR335" s="5">
        <f t="shared" ca="1" si="153"/>
        <v>-8401603.6400263198</v>
      </c>
      <c r="AS335" s="5">
        <f t="shared" ca="1" si="153"/>
        <v>-5840592.9015419101</v>
      </c>
      <c r="AT335" s="5">
        <f t="shared" ca="1" si="153"/>
        <v>-5514666.6917966567</v>
      </c>
      <c r="AU335" s="5">
        <f t="shared" ca="1" si="153"/>
        <v>-9238310.1878821794</v>
      </c>
      <c r="AV335" s="5">
        <f t="shared" ca="1" si="153"/>
        <v>-8804843.9010617826</v>
      </c>
      <c r="AW335" s="5">
        <f t="shared" ca="1" si="153"/>
        <v>-8184947.1155233355</v>
      </c>
      <c r="AX335" s="5">
        <f t="shared" ca="1" si="153"/>
        <v>-7665160.2540891673</v>
      </c>
      <c r="AY335" s="5">
        <f t="shared" ca="1" si="153"/>
        <v>-7102658.4714928716</v>
      </c>
      <c r="AZ335" s="5">
        <f t="shared" ca="1" si="153"/>
        <v>-6491691.1001472417</v>
      </c>
      <c r="BA335" s="5">
        <f t="shared" ca="1" si="153"/>
        <v>-1585679.1382203794</v>
      </c>
      <c r="BB335" s="5">
        <f t="shared" ca="1" si="153"/>
        <v>-821358.14741908782</v>
      </c>
      <c r="BC335" s="5">
        <f t="shared" ca="1" si="153"/>
        <v>18393.953794219298</v>
      </c>
      <c r="BD335" s="5">
        <f t="shared" ca="1" si="153"/>
        <v>947995.77598286909</v>
      </c>
      <c r="BE335" s="5">
        <f t="shared" ca="1" si="153"/>
        <v>1986598.9824359096</v>
      </c>
      <c r="BF335" s="5">
        <f t="shared" ca="1" si="153"/>
        <v>3160436.5278322701</v>
      </c>
      <c r="BG335" s="5">
        <f t="shared" ca="1" si="153"/>
        <v>11097233.075134743</v>
      </c>
      <c r="BH335" s="5">
        <f t="shared" ca="1" si="153"/>
        <v>12469839.636573881</v>
      </c>
      <c r="BI335" s="5">
        <f t="shared" ref="BI335:CN335" ca="1" si="154">+BI204</f>
        <v>14105858.829387689</v>
      </c>
      <c r="BJ335" s="5">
        <f t="shared" ca="1" si="154"/>
        <v>16135410.90222317</v>
      </c>
      <c r="BK335" s="5">
        <f t="shared" ca="1" si="154"/>
        <v>18815796.284690555</v>
      </c>
      <c r="BL335" s="5">
        <f t="shared" ca="1" si="154"/>
        <v>22787751.49222606</v>
      </c>
      <c r="BM335" s="5">
        <f t="shared" ca="1" si="154"/>
        <v>103417636.00749491</v>
      </c>
      <c r="BN335" s="5">
        <f t="shared" ca="1" si="154"/>
        <v>18315642.531812642</v>
      </c>
      <c r="BO335" s="5">
        <f t="shared" ca="1" si="154"/>
        <v>935063.49671896826</v>
      </c>
      <c r="BP335" s="5">
        <f t="shared" ca="1" si="154"/>
        <v>936331.86546853802</v>
      </c>
      <c r="BQ335" s="5">
        <f t="shared" ca="1" si="154"/>
        <v>937600.23421810777</v>
      </c>
      <c r="BR335" s="5">
        <f t="shared" ca="1" si="154"/>
        <v>938868.60296767764</v>
      </c>
      <c r="BS335" s="5">
        <f t="shared" ca="1" si="154"/>
        <v>940136.97171724739</v>
      </c>
      <c r="BT335" s="5">
        <f t="shared" ca="1" si="154"/>
        <v>941405.34046681714</v>
      </c>
      <c r="BU335" s="5">
        <f t="shared" ca="1" si="154"/>
        <v>942673.70921638701</v>
      </c>
      <c r="BV335" s="5">
        <f t="shared" ca="1" si="154"/>
        <v>943942.07796595665</v>
      </c>
      <c r="BW335" s="5">
        <f t="shared" ca="1" si="154"/>
        <v>945210.44671552652</v>
      </c>
      <c r="BX335" s="5">
        <f t="shared" ca="1" si="154"/>
        <v>946478.81546509627</v>
      </c>
      <c r="BY335" s="5">
        <f t="shared" ca="1" si="154"/>
        <v>947747.18421466602</v>
      </c>
      <c r="BZ335" s="5">
        <f t="shared" ca="1" si="154"/>
        <v>949015.55296423589</v>
      </c>
      <c r="CA335" s="5">
        <f t="shared" ca="1" si="154"/>
        <v>950283.92171380564</v>
      </c>
      <c r="CB335" s="5">
        <f t="shared" ca="1" si="154"/>
        <v>920333.58644407976</v>
      </c>
      <c r="CC335" s="5">
        <f t="shared" ca="1" si="154"/>
        <v>952769.18400061491</v>
      </c>
      <c r="CD335" s="5">
        <f t="shared" ca="1" si="154"/>
        <v>954037.55275018467</v>
      </c>
      <c r="CE335" s="5">
        <f t="shared" ca="1" si="154"/>
        <v>955305.92149975454</v>
      </c>
      <c r="CF335" s="5">
        <f t="shared" ca="1" si="154"/>
        <v>956574.29024932429</v>
      </c>
      <c r="CG335" s="5">
        <f t="shared" ca="1" si="154"/>
        <v>957842.65899889404</v>
      </c>
      <c r="CH335" s="5">
        <f t="shared" ca="1" si="154"/>
        <v>959111.02774846379</v>
      </c>
      <c r="CI335" s="5">
        <f t="shared" ca="1" si="154"/>
        <v>960379.39649803354</v>
      </c>
      <c r="CJ335" s="5">
        <f t="shared" ca="1" si="154"/>
        <v>961647.76524760341</v>
      </c>
      <c r="CK335" s="5">
        <f t="shared" ca="1" si="154"/>
        <v>962916.13399717316</v>
      </c>
      <c r="CL335" s="5">
        <f t="shared" ca="1" si="154"/>
        <v>964184.50274674292</v>
      </c>
      <c r="CM335" s="5">
        <f t="shared" ca="1" si="154"/>
        <v>965452.87149631279</v>
      </c>
      <c r="CN335" s="5">
        <f t="shared" ca="1" si="154"/>
        <v>768254.48799012206</v>
      </c>
      <c r="CO335" s="5">
        <f t="shared" ref="CO335:DP335" ca="1" si="155">+CO204</f>
        <v>967662.36548763257</v>
      </c>
      <c r="CP335" s="5">
        <f t="shared" ca="1" si="155"/>
        <v>968930.73423720233</v>
      </c>
      <c r="CQ335" s="5">
        <f t="shared" ca="1" si="155"/>
        <v>970199.10298677208</v>
      </c>
      <c r="CR335" s="5">
        <f t="shared" ca="1" si="155"/>
        <v>971467.47173634195</v>
      </c>
      <c r="CS335" s="5">
        <f t="shared" ca="1" si="155"/>
        <v>972735.8404859117</v>
      </c>
      <c r="CT335" s="5">
        <f t="shared" ca="1" si="155"/>
        <v>974004.20923548145</v>
      </c>
      <c r="CU335" s="5">
        <f t="shared" ca="1" si="155"/>
        <v>975272.5779850512</v>
      </c>
      <c r="CV335" s="5">
        <f t="shared" ca="1" si="155"/>
        <v>976540.94673462096</v>
      </c>
      <c r="CW335" s="5">
        <f t="shared" ca="1" si="155"/>
        <v>977809.31548419083</v>
      </c>
      <c r="CX335" s="5">
        <f t="shared" ca="1" si="155"/>
        <v>979077.68423376058</v>
      </c>
      <c r="CY335" s="5">
        <f t="shared" ca="1" si="155"/>
        <v>980346.05298333033</v>
      </c>
      <c r="CZ335" s="5">
        <f t="shared" ca="1" si="155"/>
        <v>765135.84543293447</v>
      </c>
      <c r="DA335" s="5">
        <f t="shared" ca="1" si="155"/>
        <v>982525.84803306183</v>
      </c>
      <c r="DB335" s="5">
        <f t="shared" ca="1" si="155"/>
        <v>983794.21678263159</v>
      </c>
      <c r="DC335" s="5">
        <f t="shared" ca="1" si="155"/>
        <v>985062.58553220145</v>
      </c>
      <c r="DD335" s="5">
        <f t="shared" ca="1" si="155"/>
        <v>986330.95428177121</v>
      </c>
      <c r="DE335" s="5">
        <f t="shared" ca="1" si="155"/>
        <v>987599.32303134096</v>
      </c>
      <c r="DF335" s="5">
        <f t="shared" ca="1" si="155"/>
        <v>988867.69178091083</v>
      </c>
      <c r="DG335" s="5">
        <f t="shared" ca="1" si="155"/>
        <v>990136.06053048058</v>
      </c>
      <c r="DH335" s="5">
        <f t="shared" ca="1" si="155"/>
        <v>991404.42928005033</v>
      </c>
      <c r="DI335" s="5">
        <f t="shared" ca="1" si="155"/>
        <v>992672.79802962008</v>
      </c>
      <c r="DJ335" s="5">
        <f t="shared" ca="1" si="155"/>
        <v>993941.16677918984</v>
      </c>
      <c r="DK335" s="5">
        <f t="shared" ca="1" si="155"/>
        <v>995209.5355287597</v>
      </c>
      <c r="DL335" s="5">
        <f t="shared" ca="1" si="155"/>
        <v>762121.79182730254</v>
      </c>
      <c r="DM335" s="5">
        <f t="shared" ca="1" si="155"/>
        <v>997359.85305858043</v>
      </c>
      <c r="DN335" s="5">
        <f t="shared" ca="1" si="155"/>
        <v>998628.22180815018</v>
      </c>
      <c r="DO335" s="5">
        <f t="shared" ca="1" si="155"/>
        <v>999896.59055772005</v>
      </c>
      <c r="DP335" s="5">
        <f t="shared" ca="1" si="155"/>
        <v>1001164.9593072898</v>
      </c>
    </row>
    <row r="336" spans="2:120" hidden="1" outlineLevel="2">
      <c r="C336" s="87"/>
      <c r="D336" s="87"/>
      <c r="E336" s="87"/>
      <c r="F336" s="87"/>
      <c r="G336" s="87"/>
      <c r="H336" s="87"/>
      <c r="I336" s="87"/>
      <c r="J336" s="87"/>
      <c r="K336" s="87"/>
      <c r="L336" s="87"/>
      <c r="M336" s="87"/>
      <c r="N336" s="87"/>
      <c r="O336" s="87"/>
      <c r="P336" s="87"/>
      <c r="Q336" s="87"/>
      <c r="R336" s="87"/>
      <c r="S336" s="87"/>
      <c r="T336" s="87"/>
      <c r="U336" s="87"/>
      <c r="V336" s="87"/>
      <c r="W336" s="87"/>
      <c r="X336" s="87"/>
      <c r="Y336" s="87"/>
      <c r="Z336" s="87"/>
      <c r="AA336" s="87"/>
      <c r="AB336" s="87"/>
      <c r="AC336" s="214">
        <f ca="1">+AC335</f>
        <v>-5331675.7747813109</v>
      </c>
      <c r="AD336" s="214">
        <f ca="1">+AC336+AD335</f>
        <v>-10452904.877550434</v>
      </c>
      <c r="AE336" s="214">
        <f t="shared" ref="AE336:CP336" ca="1" si="156">+AD336+AE335</f>
        <v>-15347257.116828265</v>
      </c>
      <c r="AF336" s="214">
        <f t="shared" ca="1" si="156"/>
        <v>-20004564.451595102</v>
      </c>
      <c r="AG336" s="214">
        <f t="shared" ca="1" si="156"/>
        <v>-23843548.372971278</v>
      </c>
      <c r="AH336" s="214">
        <f t="shared" ca="1" si="156"/>
        <v>-27390934.004559722</v>
      </c>
      <c r="AI336" s="214">
        <f t="shared" ca="1" si="156"/>
        <v>-32496959.131730702</v>
      </c>
      <c r="AJ336" s="214">
        <f t="shared" ca="1" si="156"/>
        <v>-37346928.156036273</v>
      </c>
      <c r="AK336" s="214">
        <f t="shared" ca="1" si="156"/>
        <v>-41929218.53065709</v>
      </c>
      <c r="AL336" s="214">
        <f t="shared" ca="1" si="156"/>
        <v>-46230426.132201642</v>
      </c>
      <c r="AM336" s="214">
        <f t="shared" ca="1" si="156"/>
        <v>-50238194.778705887</v>
      </c>
      <c r="AN336" s="214">
        <f t="shared" ca="1" si="156"/>
        <v>-53937231.866280168</v>
      </c>
      <c r="AO336" s="214">
        <f t="shared" ca="1" si="156"/>
        <v>-60870216.033114672</v>
      </c>
      <c r="AP336" s="214">
        <f t="shared" ca="1" si="156"/>
        <v>-67550569.3145767</v>
      </c>
      <c r="AQ336" s="214">
        <f t="shared" ca="1" si="156"/>
        <v>-73963376.929111496</v>
      </c>
      <c r="AR336" s="214">
        <f t="shared" ca="1" si="156"/>
        <v>-82364980.569137812</v>
      </c>
      <c r="AS336" s="214">
        <f t="shared" ca="1" si="156"/>
        <v>-88205573.470679715</v>
      </c>
      <c r="AT336" s="214">
        <f t="shared" ca="1" si="156"/>
        <v>-93720240.162476376</v>
      </c>
      <c r="AU336" s="214">
        <f t="shared" ca="1" si="156"/>
        <v>-102958550.35035856</v>
      </c>
      <c r="AV336" s="214">
        <f t="shared" ca="1" si="156"/>
        <v>-111763394.25142035</v>
      </c>
      <c r="AW336" s="214">
        <f t="shared" ca="1" si="156"/>
        <v>-119948341.36694369</v>
      </c>
      <c r="AX336" s="214">
        <f t="shared" ca="1" si="156"/>
        <v>-127613501.62103285</v>
      </c>
      <c r="AY336" s="214">
        <f t="shared" ca="1" si="156"/>
        <v>-134716160.09252572</v>
      </c>
      <c r="AZ336" s="214">
        <f t="shared" ca="1" si="156"/>
        <v>-141207851.19267297</v>
      </c>
      <c r="BA336" s="214">
        <f t="shared" ca="1" si="156"/>
        <v>-142793530.33089334</v>
      </c>
      <c r="BB336" s="214">
        <f t="shared" ca="1" si="156"/>
        <v>-143614888.47831243</v>
      </c>
      <c r="BC336" s="214">
        <f t="shared" ca="1" si="156"/>
        <v>-143596494.52451822</v>
      </c>
      <c r="BD336" s="214">
        <f t="shared" ca="1" si="156"/>
        <v>-142648498.74853536</v>
      </c>
      <c r="BE336" s="214">
        <f t="shared" ca="1" si="156"/>
        <v>-140661899.76609945</v>
      </c>
      <c r="BF336" s="214">
        <f t="shared" ca="1" si="156"/>
        <v>-137501463.23826718</v>
      </c>
      <c r="BG336" s="214">
        <f t="shared" ca="1" si="156"/>
        <v>-126404230.16313244</v>
      </c>
      <c r="BH336" s="214">
        <f t="shared" ca="1" si="156"/>
        <v>-113934390.52655856</v>
      </c>
      <c r="BI336" s="214">
        <f t="shared" ca="1" si="156"/>
        <v>-99828531.697170869</v>
      </c>
      <c r="BJ336" s="214">
        <f t="shared" ca="1" si="156"/>
        <v>-83693120.794947699</v>
      </c>
      <c r="BK336" s="214">
        <f t="shared" ca="1" si="156"/>
        <v>-64877324.51025714</v>
      </c>
      <c r="BL336" s="214">
        <f t="shared" ca="1" si="156"/>
        <v>-42089573.018031076</v>
      </c>
      <c r="BM336" s="214">
        <f t="shared" ca="1" si="156"/>
        <v>61328062.989463836</v>
      </c>
      <c r="BN336" s="214">
        <f t="shared" ca="1" si="156"/>
        <v>79643705.521276474</v>
      </c>
      <c r="BO336" s="214">
        <f t="shared" ca="1" si="156"/>
        <v>80578769.017995447</v>
      </c>
      <c r="BP336" s="214">
        <f t="shared" ca="1" si="156"/>
        <v>81515100.883463979</v>
      </c>
      <c r="BQ336" s="214">
        <f t="shared" ca="1" si="156"/>
        <v>82452701.117682084</v>
      </c>
      <c r="BR336" s="214">
        <f t="shared" ca="1" si="156"/>
        <v>83391569.720649764</v>
      </c>
      <c r="BS336" s="214">
        <f t="shared" ca="1" si="156"/>
        <v>84331706.692367017</v>
      </c>
      <c r="BT336" s="214">
        <f t="shared" ca="1" si="156"/>
        <v>85273112.03283383</v>
      </c>
      <c r="BU336" s="214">
        <f t="shared" ca="1" si="156"/>
        <v>86215785.742050216</v>
      </c>
      <c r="BV336" s="214">
        <f t="shared" ca="1" si="156"/>
        <v>87159727.820016176</v>
      </c>
      <c r="BW336" s="214">
        <f t="shared" ca="1" si="156"/>
        <v>88104938.266731709</v>
      </c>
      <c r="BX336" s="214">
        <f t="shared" ca="1" si="156"/>
        <v>89051417.082196802</v>
      </c>
      <c r="BY336" s="214">
        <f t="shared" ca="1" si="156"/>
        <v>89999164.266411468</v>
      </c>
      <c r="BZ336" s="214">
        <f t="shared" ca="1" si="156"/>
        <v>90948179.819375709</v>
      </c>
      <c r="CA336" s="214">
        <f t="shared" ca="1" si="156"/>
        <v>91898463.741089508</v>
      </c>
      <c r="CB336" s="214">
        <f t="shared" ca="1" si="156"/>
        <v>92818797.327533588</v>
      </c>
      <c r="CC336" s="214">
        <f t="shared" ca="1" si="156"/>
        <v>93771566.511534199</v>
      </c>
      <c r="CD336" s="214">
        <f t="shared" ca="1" si="156"/>
        <v>94725604.064284384</v>
      </c>
      <c r="CE336" s="214">
        <f t="shared" ca="1" si="156"/>
        <v>95680909.985784143</v>
      </c>
      <c r="CF336" s="214">
        <f t="shared" ca="1" si="156"/>
        <v>96637484.276033461</v>
      </c>
      <c r="CG336" s="214">
        <f t="shared" ca="1" si="156"/>
        <v>97595326.935032353</v>
      </c>
      <c r="CH336" s="214">
        <f t="shared" ca="1" si="156"/>
        <v>98554437.962780818</v>
      </c>
      <c r="CI336" s="214">
        <f t="shared" ca="1" si="156"/>
        <v>99514817.359278858</v>
      </c>
      <c r="CJ336" s="214">
        <f t="shared" ca="1" si="156"/>
        <v>100476465.12452646</v>
      </c>
      <c r="CK336" s="214">
        <f t="shared" ca="1" si="156"/>
        <v>101439381.25852363</v>
      </c>
      <c r="CL336" s="214">
        <f t="shared" ca="1" si="156"/>
        <v>102403565.76127037</v>
      </c>
      <c r="CM336" s="214">
        <f t="shared" ca="1" si="156"/>
        <v>103369018.63276669</v>
      </c>
      <c r="CN336" s="214">
        <f t="shared" ca="1" si="156"/>
        <v>104137273.12075682</v>
      </c>
      <c r="CO336" s="214">
        <f t="shared" ca="1" si="156"/>
        <v>105104935.48624445</v>
      </c>
      <c r="CP336" s="214">
        <f t="shared" ca="1" si="156"/>
        <v>106073866.22048166</v>
      </c>
      <c r="CQ336" s="214">
        <f t="shared" ref="CQ336:DP336" ca="1" si="157">+CP336+CQ335</f>
        <v>107044065.32346843</v>
      </c>
      <c r="CR336" s="214">
        <f t="shared" ca="1" si="157"/>
        <v>108015532.79520477</v>
      </c>
      <c r="CS336" s="214">
        <f t="shared" ca="1" si="157"/>
        <v>108988268.63569069</v>
      </c>
      <c r="CT336" s="214">
        <f t="shared" ca="1" si="157"/>
        <v>109962272.84492616</v>
      </c>
      <c r="CU336" s="214">
        <f t="shared" ca="1" si="157"/>
        <v>110937545.42291121</v>
      </c>
      <c r="CV336" s="214">
        <f t="shared" ca="1" si="157"/>
        <v>111914086.36964583</v>
      </c>
      <c r="CW336" s="214">
        <f t="shared" ca="1" si="157"/>
        <v>112891895.68513003</v>
      </c>
      <c r="CX336" s="214">
        <f t="shared" ca="1" si="157"/>
        <v>113870973.36936378</v>
      </c>
      <c r="CY336" s="214">
        <f t="shared" ca="1" si="157"/>
        <v>114851319.42234711</v>
      </c>
      <c r="CZ336" s="214">
        <f t="shared" ca="1" si="157"/>
        <v>115616455.26778005</v>
      </c>
      <c r="DA336" s="214">
        <f t="shared" ca="1" si="157"/>
        <v>116598981.11581311</v>
      </c>
      <c r="DB336" s="214">
        <f t="shared" ca="1" si="157"/>
        <v>117582775.33259574</v>
      </c>
      <c r="DC336" s="214">
        <f t="shared" ca="1" si="157"/>
        <v>118567837.91812794</v>
      </c>
      <c r="DD336" s="214">
        <f t="shared" ca="1" si="157"/>
        <v>119554168.87240972</v>
      </c>
      <c r="DE336" s="214">
        <f t="shared" ca="1" si="157"/>
        <v>120541768.19544105</v>
      </c>
      <c r="DF336" s="214">
        <f t="shared" ca="1" si="157"/>
        <v>121530635.88722196</v>
      </c>
      <c r="DG336" s="214">
        <f t="shared" ca="1" si="157"/>
        <v>122520771.94775245</v>
      </c>
      <c r="DH336" s="214">
        <f t="shared" ca="1" si="157"/>
        <v>123512176.3770325</v>
      </c>
      <c r="DI336" s="214">
        <f t="shared" ca="1" si="157"/>
        <v>124504849.17506212</v>
      </c>
      <c r="DJ336" s="214">
        <f t="shared" ca="1" si="157"/>
        <v>125498790.34184131</v>
      </c>
      <c r="DK336" s="214">
        <f t="shared" ca="1" si="157"/>
        <v>126493999.87737007</v>
      </c>
      <c r="DL336" s="214">
        <f t="shared" ca="1" si="157"/>
        <v>127256121.66919738</v>
      </c>
      <c r="DM336" s="214">
        <f t="shared" ca="1" si="157"/>
        <v>128253481.52225596</v>
      </c>
      <c r="DN336" s="214">
        <f t="shared" ca="1" si="157"/>
        <v>129252109.74406411</v>
      </c>
      <c r="DO336" s="214">
        <f t="shared" ca="1" si="157"/>
        <v>130252006.33462183</v>
      </c>
      <c r="DP336" s="214">
        <f t="shared" ca="1" si="157"/>
        <v>131253171.29392911</v>
      </c>
    </row>
    <row r="337" spans="2:120" hidden="1" outlineLevel="2">
      <c r="D337" s="87"/>
      <c r="E337" s="87"/>
      <c r="F337" s="87"/>
      <c r="G337" s="87"/>
      <c r="H337" s="87"/>
      <c r="I337" s="87"/>
      <c r="J337" s="87"/>
      <c r="K337" s="87"/>
      <c r="L337" s="87"/>
      <c r="M337" s="87"/>
      <c r="N337" s="87"/>
      <c r="O337" s="87"/>
      <c r="P337" s="87"/>
      <c r="Q337" s="87"/>
      <c r="R337" s="87"/>
      <c r="S337" s="87"/>
      <c r="T337" s="87"/>
      <c r="U337" s="87"/>
      <c r="V337" s="87"/>
      <c r="W337" s="87"/>
      <c r="X337" s="87"/>
      <c r="Y337" s="87"/>
      <c r="Z337" s="87"/>
      <c r="AA337" s="87"/>
      <c r="AB337" s="87"/>
      <c r="AC337" s="296">
        <f>+AC$2</f>
        <v>1</v>
      </c>
      <c r="AD337" s="296">
        <f t="shared" ref="AD337:CO337" si="158">+AD$2</f>
        <v>2</v>
      </c>
      <c r="AE337" s="296">
        <f t="shared" si="158"/>
        <v>3</v>
      </c>
      <c r="AF337" s="296">
        <f t="shared" si="158"/>
        <v>4</v>
      </c>
      <c r="AG337" s="296">
        <f t="shared" si="158"/>
        <v>5</v>
      </c>
      <c r="AH337" s="296">
        <f t="shared" si="158"/>
        <v>6</v>
      </c>
      <c r="AI337" s="296">
        <f t="shared" si="158"/>
        <v>7</v>
      </c>
      <c r="AJ337" s="296">
        <f t="shared" si="158"/>
        <v>8</v>
      </c>
      <c r="AK337" s="296">
        <f t="shared" si="158"/>
        <v>9</v>
      </c>
      <c r="AL337" s="296">
        <f t="shared" si="158"/>
        <v>10</v>
      </c>
      <c r="AM337" s="296">
        <f t="shared" si="158"/>
        <v>11</v>
      </c>
      <c r="AN337" s="296">
        <f t="shared" si="158"/>
        <v>12</v>
      </c>
      <c r="AO337" s="296">
        <f t="shared" si="158"/>
        <v>13</v>
      </c>
      <c r="AP337" s="296">
        <f t="shared" si="158"/>
        <v>14</v>
      </c>
      <c r="AQ337" s="296">
        <f t="shared" si="158"/>
        <v>15</v>
      </c>
      <c r="AR337" s="296">
        <f t="shared" si="158"/>
        <v>16</v>
      </c>
      <c r="AS337" s="296">
        <f t="shared" si="158"/>
        <v>17</v>
      </c>
      <c r="AT337" s="296">
        <f t="shared" si="158"/>
        <v>18</v>
      </c>
      <c r="AU337" s="296">
        <f t="shared" si="158"/>
        <v>19</v>
      </c>
      <c r="AV337" s="296">
        <f t="shared" si="158"/>
        <v>20</v>
      </c>
      <c r="AW337" s="296">
        <f t="shared" si="158"/>
        <v>21</v>
      </c>
      <c r="AX337" s="296">
        <f t="shared" si="158"/>
        <v>22</v>
      </c>
      <c r="AY337" s="296">
        <f t="shared" si="158"/>
        <v>23</v>
      </c>
      <c r="AZ337" s="296">
        <f t="shared" si="158"/>
        <v>24</v>
      </c>
      <c r="BA337" s="296">
        <f t="shared" si="158"/>
        <v>25</v>
      </c>
      <c r="BB337" s="296">
        <f t="shared" si="158"/>
        <v>26</v>
      </c>
      <c r="BC337" s="296">
        <f t="shared" si="158"/>
        <v>27</v>
      </c>
      <c r="BD337" s="296">
        <f t="shared" si="158"/>
        <v>28</v>
      </c>
      <c r="BE337" s="296">
        <f t="shared" si="158"/>
        <v>29</v>
      </c>
      <c r="BF337" s="296">
        <f t="shared" si="158"/>
        <v>30</v>
      </c>
      <c r="BG337" s="296">
        <f t="shared" si="158"/>
        <v>31</v>
      </c>
      <c r="BH337" s="296">
        <f t="shared" si="158"/>
        <v>32</v>
      </c>
      <c r="BI337" s="296">
        <f t="shared" si="158"/>
        <v>33</v>
      </c>
      <c r="BJ337" s="296">
        <f t="shared" si="158"/>
        <v>34</v>
      </c>
      <c r="BK337" s="296">
        <f t="shared" si="158"/>
        <v>35</v>
      </c>
      <c r="BL337" s="296">
        <f t="shared" si="158"/>
        <v>36</v>
      </c>
      <c r="BM337" s="296">
        <f t="shared" si="158"/>
        <v>37</v>
      </c>
      <c r="BN337" s="296">
        <f t="shared" si="158"/>
        <v>38</v>
      </c>
      <c r="BO337" s="296">
        <f t="shared" si="158"/>
        <v>39</v>
      </c>
      <c r="BP337" s="296">
        <f t="shared" si="158"/>
        <v>40</v>
      </c>
      <c r="BQ337" s="296">
        <f t="shared" si="158"/>
        <v>41</v>
      </c>
      <c r="BR337" s="296">
        <f t="shared" si="158"/>
        <v>42</v>
      </c>
      <c r="BS337" s="296">
        <f t="shared" si="158"/>
        <v>43</v>
      </c>
      <c r="BT337" s="296">
        <f t="shared" si="158"/>
        <v>44</v>
      </c>
      <c r="BU337" s="296">
        <f t="shared" si="158"/>
        <v>45</v>
      </c>
      <c r="BV337" s="296">
        <f t="shared" si="158"/>
        <v>46</v>
      </c>
      <c r="BW337" s="296">
        <f t="shared" si="158"/>
        <v>47</v>
      </c>
      <c r="BX337" s="296">
        <f t="shared" si="158"/>
        <v>48</v>
      </c>
      <c r="BY337" s="296">
        <f t="shared" si="158"/>
        <v>49</v>
      </c>
      <c r="BZ337" s="296">
        <f t="shared" si="158"/>
        <v>50</v>
      </c>
      <c r="CA337" s="296">
        <f t="shared" si="158"/>
        <v>51</v>
      </c>
      <c r="CB337" s="296">
        <f t="shared" si="158"/>
        <v>52</v>
      </c>
      <c r="CC337" s="296">
        <f t="shared" si="158"/>
        <v>53</v>
      </c>
      <c r="CD337" s="296">
        <f t="shared" si="158"/>
        <v>54</v>
      </c>
      <c r="CE337" s="296">
        <f t="shared" si="158"/>
        <v>55</v>
      </c>
      <c r="CF337" s="296">
        <f t="shared" si="158"/>
        <v>56</v>
      </c>
      <c r="CG337" s="296">
        <f t="shared" si="158"/>
        <v>57</v>
      </c>
      <c r="CH337" s="296">
        <f t="shared" si="158"/>
        <v>58</v>
      </c>
      <c r="CI337" s="296">
        <f t="shared" si="158"/>
        <v>59</v>
      </c>
      <c r="CJ337" s="296">
        <f t="shared" si="158"/>
        <v>60</v>
      </c>
      <c r="CK337" s="296">
        <f t="shared" si="158"/>
        <v>61</v>
      </c>
      <c r="CL337" s="296">
        <f t="shared" si="158"/>
        <v>62</v>
      </c>
      <c r="CM337" s="296">
        <f t="shared" si="158"/>
        <v>63</v>
      </c>
      <c r="CN337" s="296">
        <f t="shared" si="158"/>
        <v>64</v>
      </c>
      <c r="CO337" s="296">
        <f t="shared" si="158"/>
        <v>65</v>
      </c>
      <c r="CP337" s="296">
        <f t="shared" ref="CP337:DP337" si="159">+CP$2</f>
        <v>66</v>
      </c>
      <c r="CQ337" s="296">
        <f t="shared" si="159"/>
        <v>67</v>
      </c>
      <c r="CR337" s="296">
        <f t="shared" si="159"/>
        <v>68</v>
      </c>
      <c r="CS337" s="296">
        <f t="shared" si="159"/>
        <v>69</v>
      </c>
      <c r="CT337" s="296">
        <f t="shared" si="159"/>
        <v>70</v>
      </c>
      <c r="CU337" s="296">
        <f t="shared" si="159"/>
        <v>71</v>
      </c>
      <c r="CV337" s="296">
        <f t="shared" si="159"/>
        <v>72</v>
      </c>
      <c r="CW337" s="296">
        <f t="shared" si="159"/>
        <v>73</v>
      </c>
      <c r="CX337" s="296">
        <f t="shared" si="159"/>
        <v>74</v>
      </c>
      <c r="CY337" s="296">
        <f t="shared" si="159"/>
        <v>75</v>
      </c>
      <c r="CZ337" s="296">
        <f t="shared" si="159"/>
        <v>76</v>
      </c>
      <c r="DA337" s="296">
        <f t="shared" si="159"/>
        <v>77</v>
      </c>
      <c r="DB337" s="296">
        <f t="shared" si="159"/>
        <v>78</v>
      </c>
      <c r="DC337" s="296">
        <f t="shared" si="159"/>
        <v>79</v>
      </c>
      <c r="DD337" s="296">
        <f t="shared" si="159"/>
        <v>80</v>
      </c>
      <c r="DE337" s="296">
        <f t="shared" si="159"/>
        <v>81</v>
      </c>
      <c r="DF337" s="296">
        <f t="shared" si="159"/>
        <v>82</v>
      </c>
      <c r="DG337" s="296">
        <f t="shared" si="159"/>
        <v>83</v>
      </c>
      <c r="DH337" s="296">
        <f t="shared" si="159"/>
        <v>84</v>
      </c>
      <c r="DI337" s="296">
        <f t="shared" si="159"/>
        <v>85</v>
      </c>
      <c r="DJ337" s="296">
        <f t="shared" si="159"/>
        <v>86</v>
      </c>
      <c r="DK337" s="296">
        <f t="shared" si="159"/>
        <v>87</v>
      </c>
      <c r="DL337" s="296">
        <f t="shared" si="159"/>
        <v>88</v>
      </c>
      <c r="DM337" s="296">
        <f t="shared" si="159"/>
        <v>89</v>
      </c>
      <c r="DN337" s="296">
        <f t="shared" si="159"/>
        <v>90</v>
      </c>
      <c r="DO337" s="296">
        <f t="shared" si="159"/>
        <v>91</v>
      </c>
      <c r="DP337" s="296">
        <f t="shared" si="159"/>
        <v>92</v>
      </c>
    </row>
    <row r="338" spans="2:120" collapsed="1">
      <c r="D338" s="87"/>
      <c r="E338" s="87"/>
      <c r="F338" s="87"/>
      <c r="G338" s="87"/>
      <c r="H338" s="87"/>
      <c r="I338" s="87"/>
      <c r="J338" s="87"/>
      <c r="K338" s="87"/>
      <c r="L338" s="87"/>
      <c r="M338" s="87"/>
      <c r="N338" s="87"/>
      <c r="O338" s="87"/>
      <c r="P338" s="87"/>
      <c r="Q338" s="87"/>
      <c r="R338" s="87"/>
      <c r="S338" s="87"/>
      <c r="T338" s="87"/>
      <c r="U338" s="87"/>
      <c r="V338" s="87"/>
      <c r="W338" s="87"/>
      <c r="X338" s="87"/>
      <c r="Y338" s="87"/>
      <c r="Z338" s="87"/>
      <c r="AA338" s="87"/>
      <c r="AB338" s="87"/>
      <c r="AC338" s="215"/>
      <c r="AD338" s="215"/>
      <c r="AE338" s="215"/>
      <c r="AF338" s="215"/>
      <c r="AG338" s="215"/>
      <c r="AH338" s="215"/>
      <c r="AI338" s="215"/>
      <c r="AJ338" s="215"/>
      <c r="AK338" s="215"/>
      <c r="AL338" s="215"/>
      <c r="AM338" s="215"/>
      <c r="AN338" s="215"/>
      <c r="AO338" s="215"/>
      <c r="AP338" s="215"/>
      <c r="AQ338" s="215"/>
      <c r="AR338" s="215"/>
      <c r="AS338" s="215"/>
      <c r="AT338" s="215"/>
      <c r="AU338" s="215"/>
      <c r="AV338" s="215"/>
      <c r="AW338" s="215"/>
      <c r="AX338" s="215"/>
      <c r="AY338" s="215"/>
      <c r="AZ338" s="215"/>
      <c r="BA338" s="215"/>
      <c r="BB338" s="215"/>
      <c r="BC338" s="215"/>
      <c r="BD338" s="215"/>
      <c r="BE338" s="215"/>
      <c r="BF338" s="215"/>
      <c r="BG338" s="215"/>
      <c r="BH338" s="215"/>
      <c r="BI338" s="215"/>
      <c r="BJ338" s="215"/>
      <c r="BK338" s="215"/>
      <c r="BL338" s="215"/>
      <c r="BM338" s="215"/>
      <c r="BN338" s="215"/>
      <c r="BO338" s="215"/>
      <c r="BP338" s="215"/>
      <c r="BQ338" s="215"/>
      <c r="BR338" s="215"/>
      <c r="BS338" s="215"/>
      <c r="BT338" s="215"/>
      <c r="BU338" s="215"/>
      <c r="BV338" s="215"/>
      <c r="BW338" s="215"/>
      <c r="BX338" s="215"/>
      <c r="BY338" s="215"/>
      <c r="BZ338" s="215"/>
      <c r="CA338" s="215"/>
      <c r="CB338" s="215"/>
      <c r="CC338" s="215"/>
      <c r="CD338" s="215"/>
      <c r="CE338" s="215"/>
      <c r="CF338" s="215"/>
      <c r="CG338" s="215"/>
      <c r="CH338" s="215"/>
      <c r="CI338" s="215"/>
      <c r="CJ338" s="215"/>
      <c r="CK338" s="215"/>
      <c r="CL338" s="215"/>
      <c r="CM338" s="215"/>
      <c r="CN338" s="215"/>
      <c r="CO338" s="215"/>
      <c r="CP338" s="215"/>
      <c r="CQ338" s="215"/>
      <c r="CR338" s="215"/>
      <c r="CS338" s="215"/>
      <c r="CT338" s="215"/>
      <c r="CU338" s="215"/>
      <c r="CV338" s="215"/>
      <c r="CW338" s="215"/>
      <c r="CX338" s="215"/>
      <c r="CY338" s="215"/>
      <c r="CZ338" s="215"/>
      <c r="DA338" s="215"/>
      <c r="DB338" s="215"/>
      <c r="DC338" s="215"/>
      <c r="DD338" s="215"/>
      <c r="DE338" s="215"/>
      <c r="DF338" s="215"/>
      <c r="DG338" s="215"/>
      <c r="DH338" s="215"/>
      <c r="DI338" s="215"/>
      <c r="DJ338" s="215"/>
      <c r="DK338" s="215"/>
      <c r="DL338" s="215"/>
      <c r="DM338" s="215"/>
      <c r="DN338" s="215"/>
      <c r="DO338" s="215"/>
      <c r="DP338" s="215"/>
    </row>
    <row r="351" spans="2:120" hidden="1" outlineLevel="2">
      <c r="B351" s="207" t="s">
        <v>134</v>
      </c>
    </row>
    <row r="352" spans="2:120" hidden="1" outlineLevel="2">
      <c r="B352" s="208" t="s">
        <v>77</v>
      </c>
      <c r="C352" s="209"/>
      <c r="D352" s="210"/>
      <c r="E352" s="208"/>
      <c r="F352" s="208"/>
      <c r="G352" s="208"/>
      <c r="H352" s="208"/>
      <c r="I352" s="208"/>
      <c r="J352" s="208"/>
      <c r="K352" s="208"/>
      <c r="L352" s="208"/>
      <c r="M352" s="208"/>
      <c r="N352" s="208"/>
      <c r="O352" s="208"/>
      <c r="P352" s="208"/>
      <c r="Q352" s="208"/>
      <c r="R352" s="208"/>
      <c r="S352" s="208"/>
      <c r="T352" s="208"/>
      <c r="U352" s="208"/>
      <c r="V352" s="208"/>
      <c r="W352" s="208"/>
      <c r="X352" s="208"/>
      <c r="Y352" s="208"/>
      <c r="Z352" s="208"/>
      <c r="AA352" s="208"/>
      <c r="AB352" s="208"/>
      <c r="AC352" s="208">
        <f>+'Inputs  Base0'!J192-1</f>
        <v>36</v>
      </c>
      <c r="AD352" s="208">
        <f>IF(AC352=0,0,AC352-1)</f>
        <v>35</v>
      </c>
      <c r="AE352" s="208">
        <f t="shared" ref="AE352:AT353" si="160">IF(AD352=0,0,AD352-1)</f>
        <v>34</v>
      </c>
      <c r="AF352" s="208">
        <f t="shared" si="160"/>
        <v>33</v>
      </c>
      <c r="AG352" s="208">
        <f t="shared" si="160"/>
        <v>32</v>
      </c>
      <c r="AH352" s="208">
        <f t="shared" si="160"/>
        <v>31</v>
      </c>
      <c r="AI352" s="208">
        <f t="shared" si="160"/>
        <v>30</v>
      </c>
      <c r="AJ352" s="208">
        <f t="shared" si="160"/>
        <v>29</v>
      </c>
      <c r="AK352" s="208">
        <f t="shared" si="160"/>
        <v>28</v>
      </c>
      <c r="AL352" s="208">
        <f t="shared" si="160"/>
        <v>27</v>
      </c>
      <c r="AM352" s="208">
        <f t="shared" si="160"/>
        <v>26</v>
      </c>
      <c r="AN352" s="208">
        <f t="shared" si="160"/>
        <v>25</v>
      </c>
      <c r="AO352" s="208">
        <f t="shared" si="160"/>
        <v>24</v>
      </c>
      <c r="AP352" s="208">
        <f t="shared" si="160"/>
        <v>23</v>
      </c>
      <c r="AQ352" s="208">
        <f t="shared" si="160"/>
        <v>22</v>
      </c>
      <c r="AR352" s="208">
        <f t="shared" si="160"/>
        <v>21</v>
      </c>
      <c r="AS352" s="208">
        <f t="shared" si="160"/>
        <v>20</v>
      </c>
      <c r="AT352" s="208">
        <f t="shared" si="160"/>
        <v>19</v>
      </c>
      <c r="AU352" s="208">
        <f t="shared" ref="AU352:BJ353" si="161">IF(AT352=0,0,AT352-1)</f>
        <v>18</v>
      </c>
      <c r="AV352" s="208">
        <f t="shared" si="161"/>
        <v>17</v>
      </c>
      <c r="AW352" s="208">
        <f t="shared" si="161"/>
        <v>16</v>
      </c>
      <c r="AX352" s="208">
        <f t="shared" si="161"/>
        <v>15</v>
      </c>
      <c r="AY352" s="208">
        <f t="shared" si="161"/>
        <v>14</v>
      </c>
      <c r="AZ352" s="208">
        <f t="shared" si="161"/>
        <v>13</v>
      </c>
      <c r="BA352" s="208">
        <f t="shared" si="161"/>
        <v>12</v>
      </c>
      <c r="BB352" s="208">
        <f t="shared" si="161"/>
        <v>11</v>
      </c>
      <c r="BC352" s="208">
        <f t="shared" si="161"/>
        <v>10</v>
      </c>
      <c r="BD352" s="208">
        <f t="shared" si="161"/>
        <v>9</v>
      </c>
      <c r="BE352" s="208">
        <f t="shared" si="161"/>
        <v>8</v>
      </c>
      <c r="BF352" s="208">
        <f t="shared" si="161"/>
        <v>7</v>
      </c>
      <c r="BG352" s="208">
        <f t="shared" si="161"/>
        <v>6</v>
      </c>
      <c r="BH352" s="208">
        <f t="shared" si="161"/>
        <v>5</v>
      </c>
      <c r="BI352" s="208">
        <f t="shared" si="161"/>
        <v>4</v>
      </c>
      <c r="BJ352" s="208">
        <f t="shared" si="161"/>
        <v>3</v>
      </c>
      <c r="BK352" s="208">
        <f t="shared" ref="BK352:BZ353" si="162">IF(BJ352=0,0,BJ352-1)</f>
        <v>2</v>
      </c>
      <c r="BL352" s="208">
        <f t="shared" si="162"/>
        <v>1</v>
      </c>
      <c r="BM352" s="208">
        <f t="shared" si="162"/>
        <v>0</v>
      </c>
      <c r="BN352" s="208">
        <f t="shared" si="162"/>
        <v>0</v>
      </c>
      <c r="BO352" s="208">
        <f t="shared" si="162"/>
        <v>0</v>
      </c>
      <c r="BP352" s="208">
        <f t="shared" si="162"/>
        <v>0</v>
      </c>
      <c r="BQ352" s="208">
        <f t="shared" si="162"/>
        <v>0</v>
      </c>
      <c r="BR352" s="208">
        <f t="shared" si="162"/>
        <v>0</v>
      </c>
      <c r="BS352" s="208">
        <f t="shared" si="162"/>
        <v>0</v>
      </c>
      <c r="BT352" s="208">
        <f t="shared" si="162"/>
        <v>0</v>
      </c>
      <c r="BU352" s="208">
        <f t="shared" si="162"/>
        <v>0</v>
      </c>
      <c r="BV352" s="208">
        <f t="shared" si="162"/>
        <v>0</v>
      </c>
      <c r="BW352" s="208">
        <f t="shared" si="162"/>
        <v>0</v>
      </c>
      <c r="BX352" s="208">
        <f t="shared" si="162"/>
        <v>0</v>
      </c>
      <c r="BY352" s="208">
        <f t="shared" si="162"/>
        <v>0</v>
      </c>
      <c r="BZ352" s="208">
        <f t="shared" si="162"/>
        <v>0</v>
      </c>
      <c r="CA352" s="208">
        <f t="shared" ref="CA352:CP353" si="163">IF(BZ352=0,0,BZ352-1)</f>
        <v>0</v>
      </c>
      <c r="CB352" s="208">
        <f t="shared" si="163"/>
        <v>0</v>
      </c>
      <c r="CC352" s="208">
        <f t="shared" si="163"/>
        <v>0</v>
      </c>
      <c r="CD352" s="208">
        <f t="shared" si="163"/>
        <v>0</v>
      </c>
      <c r="CE352" s="208">
        <f t="shared" si="163"/>
        <v>0</v>
      </c>
      <c r="CF352" s="208">
        <f t="shared" si="163"/>
        <v>0</v>
      </c>
      <c r="CG352" s="208">
        <f t="shared" si="163"/>
        <v>0</v>
      </c>
      <c r="CH352" s="208">
        <f t="shared" si="163"/>
        <v>0</v>
      </c>
      <c r="CI352" s="208">
        <f t="shared" si="163"/>
        <v>0</v>
      </c>
      <c r="CJ352" s="208">
        <f t="shared" si="163"/>
        <v>0</v>
      </c>
      <c r="CK352" s="208">
        <f t="shared" si="163"/>
        <v>0</v>
      </c>
      <c r="CL352" s="208">
        <f t="shared" si="163"/>
        <v>0</v>
      </c>
      <c r="CM352" s="208">
        <f t="shared" si="163"/>
        <v>0</v>
      </c>
      <c r="CN352" s="208">
        <f t="shared" si="163"/>
        <v>0</v>
      </c>
      <c r="CO352" s="208">
        <f t="shared" si="163"/>
        <v>0</v>
      </c>
      <c r="CP352" s="208">
        <f t="shared" si="163"/>
        <v>0</v>
      </c>
      <c r="CQ352" s="208">
        <f t="shared" ref="CQ352:DF353" si="164">IF(CP352=0,0,CP352-1)</f>
        <v>0</v>
      </c>
      <c r="CR352" s="208">
        <f t="shared" si="164"/>
        <v>0</v>
      </c>
      <c r="CS352" s="208">
        <f t="shared" si="164"/>
        <v>0</v>
      </c>
      <c r="CT352" s="208">
        <f t="shared" si="164"/>
        <v>0</v>
      </c>
      <c r="CU352" s="208">
        <f t="shared" si="164"/>
        <v>0</v>
      </c>
      <c r="CV352" s="208">
        <f t="shared" si="164"/>
        <v>0</v>
      </c>
      <c r="CW352" s="208">
        <f t="shared" si="164"/>
        <v>0</v>
      </c>
      <c r="CX352" s="208">
        <f t="shared" si="164"/>
        <v>0</v>
      </c>
      <c r="CY352" s="208">
        <f t="shared" si="164"/>
        <v>0</v>
      </c>
      <c r="CZ352" s="208">
        <f t="shared" si="164"/>
        <v>0</v>
      </c>
      <c r="DA352" s="208">
        <f t="shared" si="164"/>
        <v>0</v>
      </c>
      <c r="DB352" s="208">
        <f t="shared" si="164"/>
        <v>0</v>
      </c>
      <c r="DC352" s="208">
        <f t="shared" si="164"/>
        <v>0</v>
      </c>
      <c r="DD352" s="208">
        <f t="shared" si="164"/>
        <v>0</v>
      </c>
      <c r="DE352" s="208">
        <f t="shared" si="164"/>
        <v>0</v>
      </c>
      <c r="DF352" s="208">
        <f t="shared" si="164"/>
        <v>0</v>
      </c>
      <c r="DG352" s="208">
        <f t="shared" ref="DG352:DP353" si="165">IF(DF352=0,0,DF352-1)</f>
        <v>0</v>
      </c>
      <c r="DH352" s="208">
        <f t="shared" si="165"/>
        <v>0</v>
      </c>
      <c r="DI352" s="208">
        <f t="shared" si="165"/>
        <v>0</v>
      </c>
      <c r="DJ352" s="208">
        <f t="shared" si="165"/>
        <v>0</v>
      </c>
      <c r="DK352" s="208">
        <f t="shared" si="165"/>
        <v>0</v>
      </c>
      <c r="DL352" s="208">
        <f t="shared" si="165"/>
        <v>0</v>
      </c>
      <c r="DM352" s="208">
        <f t="shared" si="165"/>
        <v>0</v>
      </c>
      <c r="DN352" s="208">
        <f t="shared" si="165"/>
        <v>0</v>
      </c>
      <c r="DO352" s="208">
        <f t="shared" si="165"/>
        <v>0</v>
      </c>
      <c r="DP352" s="208">
        <f t="shared" si="165"/>
        <v>0</v>
      </c>
    </row>
    <row r="353" spans="2:120" hidden="1" outlineLevel="2">
      <c r="B353" s="208" t="s">
        <v>74</v>
      </c>
      <c r="E353" s="208"/>
      <c r="F353" s="208"/>
      <c r="G353" s="208"/>
      <c r="H353" s="208"/>
      <c r="I353" s="208"/>
      <c r="J353" s="208"/>
      <c r="K353" s="208"/>
      <c r="L353" s="208"/>
      <c r="M353" s="208"/>
      <c r="N353" s="208"/>
      <c r="O353" s="208"/>
      <c r="P353" s="208"/>
      <c r="Q353" s="208"/>
      <c r="R353" s="208"/>
      <c r="S353" s="208"/>
      <c r="T353" s="208"/>
      <c r="U353" s="208"/>
      <c r="V353" s="208"/>
      <c r="W353" s="208"/>
      <c r="X353" s="208"/>
      <c r="Y353" s="208"/>
      <c r="Z353" s="208"/>
      <c r="AA353" s="208"/>
      <c r="AB353" s="208"/>
      <c r="AC353" s="208">
        <f>+'Inputs  Base0'!J194-1</f>
        <v>36</v>
      </c>
      <c r="AD353" s="208">
        <f>IF(AC353=0,0,AC353-1)</f>
        <v>35</v>
      </c>
      <c r="AE353" s="208">
        <f t="shared" si="160"/>
        <v>34</v>
      </c>
      <c r="AF353" s="208">
        <f t="shared" si="160"/>
        <v>33</v>
      </c>
      <c r="AG353" s="208">
        <f t="shared" si="160"/>
        <v>32</v>
      </c>
      <c r="AH353" s="208">
        <f t="shared" si="160"/>
        <v>31</v>
      </c>
      <c r="AI353" s="208">
        <f t="shared" si="160"/>
        <v>30</v>
      </c>
      <c r="AJ353" s="208">
        <f t="shared" si="160"/>
        <v>29</v>
      </c>
      <c r="AK353" s="208">
        <f t="shared" si="160"/>
        <v>28</v>
      </c>
      <c r="AL353" s="208">
        <f t="shared" si="160"/>
        <v>27</v>
      </c>
      <c r="AM353" s="208">
        <f t="shared" si="160"/>
        <v>26</v>
      </c>
      <c r="AN353" s="208">
        <f t="shared" si="160"/>
        <v>25</v>
      </c>
      <c r="AO353" s="208">
        <f t="shared" si="160"/>
        <v>24</v>
      </c>
      <c r="AP353" s="208">
        <f t="shared" si="160"/>
        <v>23</v>
      </c>
      <c r="AQ353" s="208">
        <f t="shared" si="160"/>
        <v>22</v>
      </c>
      <c r="AR353" s="208">
        <f t="shared" si="160"/>
        <v>21</v>
      </c>
      <c r="AS353" s="208">
        <f t="shared" si="160"/>
        <v>20</v>
      </c>
      <c r="AT353" s="208">
        <f t="shared" si="160"/>
        <v>19</v>
      </c>
      <c r="AU353" s="208">
        <f t="shared" si="161"/>
        <v>18</v>
      </c>
      <c r="AV353" s="208">
        <f t="shared" si="161"/>
        <v>17</v>
      </c>
      <c r="AW353" s="208">
        <f t="shared" si="161"/>
        <v>16</v>
      </c>
      <c r="AX353" s="208">
        <f t="shared" si="161"/>
        <v>15</v>
      </c>
      <c r="AY353" s="208">
        <f t="shared" si="161"/>
        <v>14</v>
      </c>
      <c r="AZ353" s="208">
        <f t="shared" si="161"/>
        <v>13</v>
      </c>
      <c r="BA353" s="208">
        <f t="shared" si="161"/>
        <v>12</v>
      </c>
      <c r="BB353" s="208">
        <f t="shared" si="161"/>
        <v>11</v>
      </c>
      <c r="BC353" s="208">
        <f t="shared" si="161"/>
        <v>10</v>
      </c>
      <c r="BD353" s="208">
        <f t="shared" si="161"/>
        <v>9</v>
      </c>
      <c r="BE353" s="208">
        <f t="shared" si="161"/>
        <v>8</v>
      </c>
      <c r="BF353" s="208">
        <f t="shared" si="161"/>
        <v>7</v>
      </c>
      <c r="BG353" s="208">
        <f t="shared" si="161"/>
        <v>6</v>
      </c>
      <c r="BH353" s="208">
        <f t="shared" si="161"/>
        <v>5</v>
      </c>
      <c r="BI353" s="208">
        <f t="shared" si="161"/>
        <v>4</v>
      </c>
      <c r="BJ353" s="208">
        <f t="shared" si="161"/>
        <v>3</v>
      </c>
      <c r="BK353" s="208">
        <f t="shared" si="162"/>
        <v>2</v>
      </c>
      <c r="BL353" s="208">
        <f t="shared" si="162"/>
        <v>1</v>
      </c>
      <c r="BM353" s="208">
        <f t="shared" si="162"/>
        <v>0</v>
      </c>
      <c r="BN353" s="208">
        <f t="shared" si="162"/>
        <v>0</v>
      </c>
      <c r="BO353" s="208">
        <f t="shared" si="162"/>
        <v>0</v>
      </c>
      <c r="BP353" s="208">
        <f t="shared" si="162"/>
        <v>0</v>
      </c>
      <c r="BQ353" s="208">
        <f t="shared" si="162"/>
        <v>0</v>
      </c>
      <c r="BR353" s="208">
        <f t="shared" si="162"/>
        <v>0</v>
      </c>
      <c r="BS353" s="208">
        <f t="shared" si="162"/>
        <v>0</v>
      </c>
      <c r="BT353" s="208">
        <f t="shared" si="162"/>
        <v>0</v>
      </c>
      <c r="BU353" s="208">
        <f t="shared" si="162"/>
        <v>0</v>
      </c>
      <c r="BV353" s="208">
        <f t="shared" si="162"/>
        <v>0</v>
      </c>
      <c r="BW353" s="208">
        <f t="shared" si="162"/>
        <v>0</v>
      </c>
      <c r="BX353" s="208">
        <f t="shared" si="162"/>
        <v>0</v>
      </c>
      <c r="BY353" s="208">
        <f t="shared" si="162"/>
        <v>0</v>
      </c>
      <c r="BZ353" s="208">
        <f t="shared" si="162"/>
        <v>0</v>
      </c>
      <c r="CA353" s="208">
        <f t="shared" si="163"/>
        <v>0</v>
      </c>
      <c r="CB353" s="208">
        <f t="shared" si="163"/>
        <v>0</v>
      </c>
      <c r="CC353" s="208">
        <f t="shared" si="163"/>
        <v>0</v>
      </c>
      <c r="CD353" s="208">
        <f t="shared" si="163"/>
        <v>0</v>
      </c>
      <c r="CE353" s="208">
        <f t="shared" si="163"/>
        <v>0</v>
      </c>
      <c r="CF353" s="208">
        <f t="shared" si="163"/>
        <v>0</v>
      </c>
      <c r="CG353" s="208">
        <f t="shared" si="163"/>
        <v>0</v>
      </c>
      <c r="CH353" s="208">
        <f t="shared" si="163"/>
        <v>0</v>
      </c>
      <c r="CI353" s="208">
        <f t="shared" si="163"/>
        <v>0</v>
      </c>
      <c r="CJ353" s="208">
        <f t="shared" si="163"/>
        <v>0</v>
      </c>
      <c r="CK353" s="208">
        <f t="shared" si="163"/>
        <v>0</v>
      </c>
      <c r="CL353" s="208">
        <f t="shared" si="163"/>
        <v>0</v>
      </c>
      <c r="CM353" s="208">
        <f t="shared" si="163"/>
        <v>0</v>
      </c>
      <c r="CN353" s="208">
        <f t="shared" si="163"/>
        <v>0</v>
      </c>
      <c r="CO353" s="208">
        <f t="shared" si="163"/>
        <v>0</v>
      </c>
      <c r="CP353" s="208">
        <f t="shared" si="163"/>
        <v>0</v>
      </c>
      <c r="CQ353" s="208">
        <f t="shared" si="164"/>
        <v>0</v>
      </c>
      <c r="CR353" s="208">
        <f t="shared" si="164"/>
        <v>0</v>
      </c>
      <c r="CS353" s="208">
        <f t="shared" si="164"/>
        <v>0</v>
      </c>
      <c r="CT353" s="208">
        <f t="shared" si="164"/>
        <v>0</v>
      </c>
      <c r="CU353" s="208">
        <f t="shared" si="164"/>
        <v>0</v>
      </c>
      <c r="CV353" s="208">
        <f t="shared" si="164"/>
        <v>0</v>
      </c>
      <c r="CW353" s="208">
        <f t="shared" si="164"/>
        <v>0</v>
      </c>
      <c r="CX353" s="208">
        <f t="shared" si="164"/>
        <v>0</v>
      </c>
      <c r="CY353" s="208">
        <f t="shared" si="164"/>
        <v>0</v>
      </c>
      <c r="CZ353" s="208">
        <f t="shared" si="164"/>
        <v>0</v>
      </c>
      <c r="DA353" s="208">
        <f t="shared" si="164"/>
        <v>0</v>
      </c>
      <c r="DB353" s="208">
        <f t="shared" si="164"/>
        <v>0</v>
      </c>
      <c r="DC353" s="208">
        <f t="shared" si="164"/>
        <v>0</v>
      </c>
      <c r="DD353" s="208">
        <f t="shared" si="164"/>
        <v>0</v>
      </c>
      <c r="DE353" s="208">
        <f t="shared" si="164"/>
        <v>0</v>
      </c>
      <c r="DF353" s="208">
        <f t="shared" si="164"/>
        <v>0</v>
      </c>
      <c r="DG353" s="208">
        <f t="shared" si="165"/>
        <v>0</v>
      </c>
      <c r="DH353" s="208">
        <f t="shared" si="165"/>
        <v>0</v>
      </c>
      <c r="DI353" s="208">
        <f t="shared" si="165"/>
        <v>0</v>
      </c>
      <c r="DJ353" s="208">
        <f t="shared" si="165"/>
        <v>0</v>
      </c>
      <c r="DK353" s="208">
        <f t="shared" si="165"/>
        <v>0</v>
      </c>
      <c r="DL353" s="208">
        <f t="shared" si="165"/>
        <v>0</v>
      </c>
      <c r="DM353" s="208">
        <f t="shared" si="165"/>
        <v>0</v>
      </c>
      <c r="DN353" s="208">
        <f t="shared" si="165"/>
        <v>0</v>
      </c>
      <c r="DO353" s="208">
        <f t="shared" si="165"/>
        <v>0</v>
      </c>
      <c r="DP353" s="208">
        <f t="shared" si="165"/>
        <v>0</v>
      </c>
    </row>
    <row r="354" spans="2:120" collapsed="1"/>
    <row r="358" spans="2:120" hidden="1" outlineLevel="2">
      <c r="B358" s="8" t="s">
        <v>155</v>
      </c>
    </row>
    <row r="359" spans="2:120" hidden="1" outlineLevel="2">
      <c r="B359" s="208" t="s">
        <v>77</v>
      </c>
      <c r="AC359" s="44"/>
    </row>
    <row r="360" spans="2:120" hidden="1" outlineLevel="2">
      <c r="B360" s="1" t="s">
        <v>153</v>
      </c>
      <c r="AC360" s="87">
        <f t="shared" ref="AC360:BH360" si="166">+AC8+AC19+AC30+AC41+AC52+AC63+AC75</f>
        <v>1.5633333333333335</v>
      </c>
      <c r="AD360" s="87">
        <f t="shared" si="166"/>
        <v>1.5633333333333335</v>
      </c>
      <c r="AE360" s="87">
        <f t="shared" si="166"/>
        <v>1.5633333333333335</v>
      </c>
      <c r="AF360" s="87">
        <f t="shared" si="166"/>
        <v>1.5633333333333335</v>
      </c>
      <c r="AG360" s="87">
        <f t="shared" si="166"/>
        <v>1.5633333333333335</v>
      </c>
      <c r="AH360" s="87">
        <f t="shared" si="166"/>
        <v>1.5633333333333335</v>
      </c>
      <c r="AI360" s="87">
        <f t="shared" si="166"/>
        <v>1.3399999999999999</v>
      </c>
      <c r="AJ360" s="87">
        <f t="shared" si="166"/>
        <v>1.3399999999999999</v>
      </c>
      <c r="AK360" s="87">
        <f t="shared" si="166"/>
        <v>1.3399999999999999</v>
      </c>
      <c r="AL360" s="87">
        <f t="shared" si="166"/>
        <v>1.3399999999999999</v>
      </c>
      <c r="AM360" s="87">
        <f t="shared" si="166"/>
        <v>1.3399999999999999</v>
      </c>
      <c r="AN360" s="87">
        <f t="shared" si="166"/>
        <v>1.3399999999999999</v>
      </c>
      <c r="AO360" s="87">
        <f t="shared" si="166"/>
        <v>1.1166666666666667</v>
      </c>
      <c r="AP360" s="87">
        <f t="shared" si="166"/>
        <v>1.1166666666666667</v>
      </c>
      <c r="AQ360" s="87">
        <f t="shared" si="166"/>
        <v>1.1166666666666667</v>
      </c>
      <c r="AR360" s="87">
        <f t="shared" si="166"/>
        <v>1.1166666666666667</v>
      </c>
      <c r="AS360" s="87">
        <f t="shared" si="166"/>
        <v>1.1166666666666667</v>
      </c>
      <c r="AT360" s="87">
        <f t="shared" si="166"/>
        <v>1.1166666666666667</v>
      </c>
      <c r="AU360" s="87">
        <f t="shared" si="166"/>
        <v>1.3399999999999999</v>
      </c>
      <c r="AV360" s="87">
        <f t="shared" si="166"/>
        <v>1.3399999999999999</v>
      </c>
      <c r="AW360" s="87">
        <f t="shared" si="166"/>
        <v>1.3399999999999999</v>
      </c>
      <c r="AX360" s="87">
        <f t="shared" si="166"/>
        <v>1.3399999999999999</v>
      </c>
      <c r="AY360" s="87">
        <f t="shared" si="166"/>
        <v>1.3399999999999999</v>
      </c>
      <c r="AZ360" s="87">
        <f t="shared" si="166"/>
        <v>1.3399999999999999</v>
      </c>
      <c r="BA360" s="87">
        <f t="shared" si="166"/>
        <v>1.3399999999999999</v>
      </c>
      <c r="BB360" s="87">
        <f t="shared" si="166"/>
        <v>1.3399999999999999</v>
      </c>
      <c r="BC360" s="87">
        <f t="shared" si="166"/>
        <v>1.3399999999999999</v>
      </c>
      <c r="BD360" s="87">
        <f t="shared" si="166"/>
        <v>1.3399999999999999</v>
      </c>
      <c r="BE360" s="87">
        <f t="shared" si="166"/>
        <v>1.3399999999999999</v>
      </c>
      <c r="BF360" s="87">
        <f t="shared" si="166"/>
        <v>1.3399999999999999</v>
      </c>
      <c r="BG360" s="87">
        <f t="shared" si="166"/>
        <v>1.1166666666666667</v>
      </c>
      <c r="BH360" s="87">
        <f t="shared" si="166"/>
        <v>1.1166666666666667</v>
      </c>
      <c r="BI360" s="87">
        <f t="shared" ref="BI360:CN360" si="167">+BI8+BI19+BI30+BI41+BI52+BI63+BI75</f>
        <v>1.1166666666666667</v>
      </c>
      <c r="BJ360" s="87">
        <f t="shared" si="167"/>
        <v>1.1166666666666667</v>
      </c>
      <c r="BK360" s="87">
        <f t="shared" si="167"/>
        <v>1.1166666666666667</v>
      </c>
      <c r="BL360" s="87">
        <f t="shared" si="167"/>
        <v>1.1166666666666667</v>
      </c>
      <c r="BM360" s="87">
        <f t="shared" si="167"/>
        <v>0</v>
      </c>
      <c r="BN360" s="87">
        <f t="shared" si="167"/>
        <v>0</v>
      </c>
      <c r="BO360" s="87">
        <f t="shared" si="167"/>
        <v>0</v>
      </c>
      <c r="BP360" s="87">
        <f t="shared" si="167"/>
        <v>0</v>
      </c>
      <c r="BQ360" s="87">
        <f t="shared" si="167"/>
        <v>0</v>
      </c>
      <c r="BR360" s="87">
        <f t="shared" si="167"/>
        <v>0</v>
      </c>
      <c r="BS360" s="87">
        <f t="shared" si="167"/>
        <v>0</v>
      </c>
      <c r="BT360" s="87">
        <f t="shared" si="167"/>
        <v>0</v>
      </c>
      <c r="BU360" s="87">
        <f t="shared" si="167"/>
        <v>0</v>
      </c>
      <c r="BV360" s="87">
        <f t="shared" si="167"/>
        <v>0</v>
      </c>
      <c r="BW360" s="87">
        <f t="shared" si="167"/>
        <v>0</v>
      </c>
      <c r="BX360" s="87">
        <f t="shared" si="167"/>
        <v>0</v>
      </c>
      <c r="BY360" s="87">
        <f t="shared" si="167"/>
        <v>0</v>
      </c>
      <c r="BZ360" s="87">
        <f t="shared" si="167"/>
        <v>0</v>
      </c>
      <c r="CA360" s="87">
        <f t="shared" si="167"/>
        <v>0</v>
      </c>
      <c r="CB360" s="87">
        <f t="shared" si="167"/>
        <v>0</v>
      </c>
      <c r="CC360" s="87">
        <f t="shared" si="167"/>
        <v>0</v>
      </c>
      <c r="CD360" s="87">
        <f t="shared" si="167"/>
        <v>0</v>
      </c>
      <c r="CE360" s="87">
        <f t="shared" si="167"/>
        <v>0</v>
      </c>
      <c r="CF360" s="87">
        <f t="shared" si="167"/>
        <v>0</v>
      </c>
      <c r="CG360" s="87">
        <f t="shared" si="167"/>
        <v>0</v>
      </c>
      <c r="CH360" s="87">
        <f t="shared" si="167"/>
        <v>0</v>
      </c>
      <c r="CI360" s="87">
        <f t="shared" si="167"/>
        <v>0</v>
      </c>
      <c r="CJ360" s="87">
        <f t="shared" si="167"/>
        <v>0</v>
      </c>
      <c r="CK360" s="87">
        <f t="shared" si="167"/>
        <v>0</v>
      </c>
      <c r="CL360" s="87">
        <f t="shared" si="167"/>
        <v>0</v>
      </c>
      <c r="CM360" s="87">
        <f t="shared" si="167"/>
        <v>0</v>
      </c>
      <c r="CN360" s="87">
        <f t="shared" si="167"/>
        <v>0</v>
      </c>
      <c r="CO360" s="87">
        <f t="shared" ref="CO360:DP360" si="168">+CO8+CO19+CO30+CO41+CO52+CO63+CO75</f>
        <v>0</v>
      </c>
      <c r="CP360" s="87">
        <f t="shared" si="168"/>
        <v>0</v>
      </c>
      <c r="CQ360" s="87">
        <f t="shared" si="168"/>
        <v>0</v>
      </c>
      <c r="CR360" s="87">
        <f t="shared" si="168"/>
        <v>0</v>
      </c>
      <c r="CS360" s="87">
        <f t="shared" si="168"/>
        <v>0</v>
      </c>
      <c r="CT360" s="87">
        <f t="shared" si="168"/>
        <v>0</v>
      </c>
      <c r="CU360" s="87">
        <f t="shared" si="168"/>
        <v>0</v>
      </c>
      <c r="CV360" s="87">
        <f t="shared" si="168"/>
        <v>0</v>
      </c>
      <c r="CW360" s="87">
        <f t="shared" si="168"/>
        <v>0</v>
      </c>
      <c r="CX360" s="87">
        <f t="shared" si="168"/>
        <v>0</v>
      </c>
      <c r="CY360" s="87">
        <f t="shared" si="168"/>
        <v>0</v>
      </c>
      <c r="CZ360" s="87">
        <f t="shared" si="168"/>
        <v>0</v>
      </c>
      <c r="DA360" s="87">
        <f t="shared" si="168"/>
        <v>0</v>
      </c>
      <c r="DB360" s="87">
        <f t="shared" si="168"/>
        <v>0</v>
      </c>
      <c r="DC360" s="87">
        <f t="shared" si="168"/>
        <v>0</v>
      </c>
      <c r="DD360" s="87">
        <f t="shared" si="168"/>
        <v>0</v>
      </c>
      <c r="DE360" s="87">
        <f t="shared" si="168"/>
        <v>0</v>
      </c>
      <c r="DF360" s="87">
        <f t="shared" si="168"/>
        <v>0</v>
      </c>
      <c r="DG360" s="87">
        <f t="shared" si="168"/>
        <v>0</v>
      </c>
      <c r="DH360" s="87">
        <f t="shared" si="168"/>
        <v>0</v>
      </c>
      <c r="DI360" s="87">
        <f t="shared" si="168"/>
        <v>0</v>
      </c>
      <c r="DJ360" s="87">
        <f t="shared" si="168"/>
        <v>0</v>
      </c>
      <c r="DK360" s="87">
        <f t="shared" si="168"/>
        <v>0</v>
      </c>
      <c r="DL360" s="87">
        <f t="shared" si="168"/>
        <v>0</v>
      </c>
      <c r="DM360" s="87">
        <f t="shared" si="168"/>
        <v>0</v>
      </c>
      <c r="DN360" s="87">
        <f t="shared" si="168"/>
        <v>0</v>
      </c>
      <c r="DO360" s="87">
        <f t="shared" si="168"/>
        <v>0</v>
      </c>
      <c r="DP360" s="87">
        <f t="shared" si="168"/>
        <v>0</v>
      </c>
    </row>
    <row r="361" spans="2:120" hidden="1" outlineLevel="2">
      <c r="AC361" s="33">
        <f>IF('Inputs  Base0'!$D$17=0,0,SUM($AC$360:AC$360)/'Inputs  Base0'!$D$17)</f>
        <v>2.3333333333333334E-2</v>
      </c>
      <c r="AD361" s="33">
        <f>IF('Inputs  Base0'!$D$17=0,0,SUM($AC$360:AD$360)/'Inputs  Base0'!$D$17)</f>
        <v>4.6666666666666669E-2</v>
      </c>
      <c r="AE361" s="33">
        <f>IF('Inputs  Base0'!$D$17=0,0,SUM($AC$360:AE$360)/'Inputs  Base0'!$D$17)</f>
        <v>7.0000000000000007E-2</v>
      </c>
      <c r="AF361" s="33">
        <f>IF('Inputs  Base0'!$D$17=0,0,SUM($AC$360:AF$360)/'Inputs  Base0'!$D$17)</f>
        <v>9.3333333333333338E-2</v>
      </c>
      <c r="AG361" s="33">
        <f>IF('Inputs  Base0'!$D$17=0,0,SUM($AC$360:AG$360)/'Inputs  Base0'!$D$17)</f>
        <v>0.11666666666666668</v>
      </c>
      <c r="AH361" s="33">
        <f>IF('Inputs  Base0'!$D$17=0,0,SUM($AC$360:AH$360)/'Inputs  Base0'!$D$17)</f>
        <v>0.14000000000000001</v>
      </c>
      <c r="AI361" s="33">
        <f>IF('Inputs  Base0'!$D$17=0,0,SUM($AC$360:AI$360)/'Inputs  Base0'!$D$17)</f>
        <v>0.16</v>
      </c>
      <c r="AJ361" s="33">
        <f>IF('Inputs  Base0'!$D$17=0,0,SUM($AC$360:AJ$360)/'Inputs  Base0'!$D$17)</f>
        <v>0.18000000000000002</v>
      </c>
      <c r="AK361" s="33">
        <f>IF('Inputs  Base0'!$D$17=0,0,SUM($AC$360:AK$360)/'Inputs  Base0'!$D$17)</f>
        <v>0.2</v>
      </c>
      <c r="AL361" s="33">
        <f>IF('Inputs  Base0'!$D$17=0,0,SUM($AC$360:AL$360)/'Inputs  Base0'!$D$17)</f>
        <v>0.22</v>
      </c>
      <c r="AM361" s="33">
        <f>IF('Inputs  Base0'!$D$17=0,0,SUM($AC$360:AM$360)/'Inputs  Base0'!$D$17)</f>
        <v>0.23999999999999996</v>
      </c>
      <c r="AN361" s="33">
        <f>IF('Inputs  Base0'!$D$17=0,0,SUM($AC$360:AN$360)/'Inputs  Base0'!$D$17)</f>
        <v>0.25999999999999995</v>
      </c>
      <c r="AO361" s="33">
        <f>IF('Inputs  Base0'!$D$17=0,0,SUM($AC$360:AO$360)/'Inputs  Base0'!$D$17)</f>
        <v>0.27666666666666667</v>
      </c>
      <c r="AP361" s="33">
        <f>IF('Inputs  Base0'!$D$17=0,0,SUM($AC$360:AP$360)/'Inputs  Base0'!$D$17)</f>
        <v>0.29333333333333333</v>
      </c>
      <c r="AQ361" s="33">
        <f>IF('Inputs  Base0'!$D$17=0,0,SUM($AC$360:AQ$360)/'Inputs  Base0'!$D$17)</f>
        <v>0.31</v>
      </c>
      <c r="AR361" s="33">
        <f>IF('Inputs  Base0'!$D$17=0,0,SUM($AC$360:AR$360)/'Inputs  Base0'!$D$17)</f>
        <v>0.32666666666666666</v>
      </c>
      <c r="AS361" s="33">
        <f>IF('Inputs  Base0'!$D$17=0,0,SUM($AC$360:AS$360)/'Inputs  Base0'!$D$17)</f>
        <v>0.34333333333333332</v>
      </c>
      <c r="AT361" s="33">
        <f>IF('Inputs  Base0'!$D$17=0,0,SUM($AC$360:AT$360)/'Inputs  Base0'!$D$17)</f>
        <v>0.36000000000000004</v>
      </c>
      <c r="AU361" s="33">
        <f>IF('Inputs  Base0'!$D$17=0,0,SUM($AC$360:AU$360)/'Inputs  Base0'!$D$17)</f>
        <v>0.38</v>
      </c>
      <c r="AV361" s="33">
        <f>IF('Inputs  Base0'!$D$17=0,0,SUM($AC$360:AV$360)/'Inputs  Base0'!$D$17)</f>
        <v>0.4</v>
      </c>
      <c r="AW361" s="33">
        <f>IF('Inputs  Base0'!$D$17=0,0,SUM($AC$360:AW$360)/'Inputs  Base0'!$D$17)</f>
        <v>0.42</v>
      </c>
      <c r="AX361" s="33">
        <f>IF('Inputs  Base0'!$D$17=0,0,SUM($AC$360:AX$360)/'Inputs  Base0'!$D$17)</f>
        <v>0.44</v>
      </c>
      <c r="AY361" s="33">
        <f>IF('Inputs  Base0'!$D$17=0,0,SUM($AC$360:AY$360)/'Inputs  Base0'!$D$17)</f>
        <v>0.46</v>
      </c>
      <c r="AZ361" s="33">
        <f>IF('Inputs  Base0'!$D$17=0,0,SUM($AC$360:AZ$360)/'Inputs  Base0'!$D$17)</f>
        <v>0.47999999999999993</v>
      </c>
      <c r="BA361" s="33">
        <f>IF('Inputs  Base0'!$D$17=0,0,SUM($AC$360:BA$360)/'Inputs  Base0'!$D$17)</f>
        <v>0.5</v>
      </c>
      <c r="BB361" s="33">
        <f>IF('Inputs  Base0'!$D$17=0,0,SUM($AC$360:BB$360)/'Inputs  Base0'!$D$17)</f>
        <v>0.52</v>
      </c>
      <c r="BC361" s="33">
        <f>IF('Inputs  Base0'!$D$17=0,0,SUM($AC$360:BC$360)/'Inputs  Base0'!$D$17)</f>
        <v>0.54000000000000015</v>
      </c>
      <c r="BD361" s="33">
        <f>IF('Inputs  Base0'!$D$17=0,0,SUM($AC$360:BD$360)/'Inputs  Base0'!$D$17)</f>
        <v>0.56000000000000016</v>
      </c>
      <c r="BE361" s="33">
        <f>IF('Inputs  Base0'!$D$17=0,0,SUM($AC$360:BE$360)/'Inputs  Base0'!$D$17)</f>
        <v>0.58000000000000018</v>
      </c>
      <c r="BF361" s="33">
        <f>IF('Inputs  Base0'!$D$17=0,0,SUM($AC$360:BF$360)/'Inputs  Base0'!$D$17)</f>
        <v>0.6000000000000002</v>
      </c>
      <c r="BG361" s="33">
        <f>IF('Inputs  Base0'!$D$17=0,0,SUM($AC$360:BG$360)/'Inputs  Base0'!$D$17)</f>
        <v>0.61666666666666692</v>
      </c>
      <c r="BH361" s="33">
        <f>IF('Inputs  Base0'!$D$17=0,0,SUM($AC$360:BH$360)/'Inputs  Base0'!$D$17)</f>
        <v>0.63333333333333364</v>
      </c>
      <c r="BI361" s="33">
        <f>IF('Inputs  Base0'!$D$17=0,0,SUM($AC$360:BI$360)/'Inputs  Base0'!$D$17)</f>
        <v>0.65000000000000024</v>
      </c>
      <c r="BJ361" s="33">
        <f>IF('Inputs  Base0'!$D$17=0,0,SUM($AC$360:BJ$360)/'Inputs  Base0'!$D$17)</f>
        <v>0.66666666666666696</v>
      </c>
      <c r="BK361" s="33">
        <f>IF('Inputs  Base0'!$D$17=0,0,SUM($AC$360:BK$360)/'Inputs  Base0'!$D$17)</f>
        <v>0.68333333333333357</v>
      </c>
      <c r="BL361" s="33">
        <f>IF('Inputs  Base0'!$D$17=0,0,SUM($AC$360:BL$360)/'Inputs  Base0'!$D$17)</f>
        <v>0.70000000000000029</v>
      </c>
      <c r="BM361" s="33">
        <f>IF('Inputs  Base0'!$D$17=0,0,SUM($AC$360:BM$360)/'Inputs  Base0'!$D$17)</f>
        <v>0.70000000000000029</v>
      </c>
      <c r="BN361" s="33">
        <f>IF('Inputs  Base0'!$D$17=0,0,SUM($AC$360:BN$360)/'Inputs  Base0'!$D$17)</f>
        <v>0.70000000000000029</v>
      </c>
      <c r="BO361" s="33">
        <f>IF('Inputs  Base0'!$D$17=0,0,SUM($AC$360:BO$360)/'Inputs  Base0'!$D$17)</f>
        <v>0.70000000000000029</v>
      </c>
      <c r="BP361" s="33">
        <f>IF('Inputs  Base0'!$D$17=0,0,SUM($AC$360:BP$360)/'Inputs  Base0'!$D$17)</f>
        <v>0.70000000000000029</v>
      </c>
      <c r="BQ361" s="33">
        <f>IF('Inputs  Base0'!$D$17=0,0,SUM($AC$360:BQ$360)/'Inputs  Base0'!$D$17)</f>
        <v>0.70000000000000029</v>
      </c>
      <c r="BR361" s="33">
        <f>IF('Inputs  Base0'!$D$17=0,0,SUM($AC$360:BR$360)/'Inputs  Base0'!$D$17)</f>
        <v>0.70000000000000029</v>
      </c>
      <c r="BS361" s="33">
        <f>IF('Inputs  Base0'!$D$17=0,0,SUM($AC$360:BS$360)/'Inputs  Base0'!$D$17)</f>
        <v>0.70000000000000029</v>
      </c>
      <c r="BT361" s="33">
        <f>IF('Inputs  Base0'!$D$17=0,0,SUM($AC$360:BT$360)/'Inputs  Base0'!$D$17)</f>
        <v>0.70000000000000029</v>
      </c>
      <c r="BU361" s="33">
        <f>IF('Inputs  Base0'!$D$17=0,0,SUM($AC$360:BU$360)/'Inputs  Base0'!$D$17)</f>
        <v>0.70000000000000029</v>
      </c>
      <c r="BV361" s="33">
        <f>IF('Inputs  Base0'!$D$17=0,0,SUM($AC$360:BV$360)/'Inputs  Base0'!$D$17)</f>
        <v>0.70000000000000029</v>
      </c>
      <c r="BW361" s="33">
        <f>IF('Inputs  Base0'!$D$17=0,0,SUM($AC$360:BW$360)/'Inputs  Base0'!$D$17)</f>
        <v>0.70000000000000029</v>
      </c>
      <c r="BX361" s="33">
        <f>IF('Inputs  Base0'!$D$17=0,0,SUM($AC$360:BX$360)/'Inputs  Base0'!$D$17)</f>
        <v>0.70000000000000029</v>
      </c>
      <c r="BY361" s="33">
        <f>IF('Inputs  Base0'!$D$17=0,0,SUM($AC$360:BY$360)/'Inputs  Base0'!$D$17)</f>
        <v>0.70000000000000029</v>
      </c>
      <c r="BZ361" s="33">
        <f>IF('Inputs  Base0'!$D$17=0,0,SUM($AC$360:BZ$360)/'Inputs  Base0'!$D$17)</f>
        <v>0.70000000000000029</v>
      </c>
      <c r="CA361" s="33">
        <f>IF('Inputs  Base0'!$D$17=0,0,SUM($AC$360:CA$360)/'Inputs  Base0'!$D$17)</f>
        <v>0.70000000000000029</v>
      </c>
      <c r="CB361" s="33">
        <f>IF('Inputs  Base0'!$D$17=0,0,SUM($AC$360:CB$360)/'Inputs  Base0'!$D$17)</f>
        <v>0.70000000000000029</v>
      </c>
      <c r="CC361" s="33">
        <f>IF('Inputs  Base0'!$D$17=0,0,SUM($AC$360:CC$360)/'Inputs  Base0'!$D$17)</f>
        <v>0.70000000000000029</v>
      </c>
      <c r="CD361" s="33">
        <f>IF('Inputs  Base0'!$D$17=0,0,SUM($AC$360:CD$360)/'Inputs  Base0'!$D$17)</f>
        <v>0.70000000000000029</v>
      </c>
      <c r="CE361" s="33">
        <f>IF('Inputs  Base0'!$D$17=0,0,SUM($AC$360:CE$360)/'Inputs  Base0'!$D$17)</f>
        <v>0.70000000000000029</v>
      </c>
      <c r="CF361" s="33">
        <f>IF('Inputs  Base0'!$D$17=0,0,SUM($AC$360:CF$360)/'Inputs  Base0'!$D$17)</f>
        <v>0.70000000000000029</v>
      </c>
      <c r="CG361" s="33">
        <f>IF('Inputs  Base0'!$D$17=0,0,SUM($AC$360:CG$360)/'Inputs  Base0'!$D$17)</f>
        <v>0.70000000000000029</v>
      </c>
      <c r="CH361" s="33">
        <f>IF('Inputs  Base0'!$D$17=0,0,SUM($AC$360:CH$360)/'Inputs  Base0'!$D$17)</f>
        <v>0.70000000000000029</v>
      </c>
      <c r="CI361" s="33">
        <f>IF('Inputs  Base0'!$D$17=0,0,SUM($AC$360:CI$360)/'Inputs  Base0'!$D$17)</f>
        <v>0.70000000000000029</v>
      </c>
      <c r="CJ361" s="33">
        <f>IF('Inputs  Base0'!$D$17=0,0,SUM($AC$360:CJ$360)/'Inputs  Base0'!$D$17)</f>
        <v>0.70000000000000029</v>
      </c>
      <c r="CK361" s="33">
        <f>IF('Inputs  Base0'!$D$17=0,0,SUM($AC$360:CK$360)/'Inputs  Base0'!$D$17)</f>
        <v>0.70000000000000029</v>
      </c>
      <c r="CL361" s="33">
        <f>IF('Inputs  Base0'!$D$17=0,0,SUM($AC$360:CL$360)/'Inputs  Base0'!$D$17)</f>
        <v>0.70000000000000029</v>
      </c>
      <c r="CM361" s="33">
        <f>IF('Inputs  Base0'!$D$17=0,0,SUM($AC$360:CM$360)/'Inputs  Base0'!$D$17)</f>
        <v>0.70000000000000029</v>
      </c>
      <c r="CN361" s="33">
        <f>IF('Inputs  Base0'!$D$17=0,0,SUM($AC$360:CN$360)/'Inputs  Base0'!$D$17)</f>
        <v>0.70000000000000029</v>
      </c>
      <c r="CO361" s="33">
        <f>IF('Inputs  Base0'!$D$17=0,0,SUM($AC$360:CO$360)/'Inputs  Base0'!$D$17)</f>
        <v>0.70000000000000029</v>
      </c>
      <c r="CP361" s="33">
        <f>IF('Inputs  Base0'!$D$17=0,0,SUM($AC$360:CP$360)/'Inputs  Base0'!$D$17)</f>
        <v>0.70000000000000029</v>
      </c>
      <c r="CQ361" s="33">
        <f>IF('Inputs  Base0'!$D$17=0,0,SUM($AC$360:CQ$360)/'Inputs  Base0'!$D$17)</f>
        <v>0.70000000000000029</v>
      </c>
      <c r="CR361" s="33">
        <f>IF('Inputs  Base0'!$D$17=0,0,SUM($AC$360:CR$360)/'Inputs  Base0'!$D$17)</f>
        <v>0.70000000000000029</v>
      </c>
      <c r="CS361" s="33">
        <f>IF('Inputs  Base0'!$D$17=0,0,SUM($AC$360:CS$360)/'Inputs  Base0'!$D$17)</f>
        <v>0.70000000000000029</v>
      </c>
      <c r="CT361" s="33">
        <f>IF('Inputs  Base0'!$D$17=0,0,SUM($AC$360:CT$360)/'Inputs  Base0'!$D$17)</f>
        <v>0.70000000000000029</v>
      </c>
      <c r="CU361" s="33">
        <f>IF('Inputs  Base0'!$D$17=0,0,SUM($AC$360:CU$360)/'Inputs  Base0'!$D$17)</f>
        <v>0.70000000000000029</v>
      </c>
      <c r="CV361" s="33">
        <f>IF('Inputs  Base0'!$D$17=0,0,SUM($AC$360:CV$360)/'Inputs  Base0'!$D$17)</f>
        <v>0.70000000000000029</v>
      </c>
      <c r="CW361" s="33">
        <f>IF('Inputs  Base0'!$D$17=0,0,SUM($AC$360:CW$360)/'Inputs  Base0'!$D$17)</f>
        <v>0.70000000000000029</v>
      </c>
      <c r="CX361" s="33">
        <f>IF('Inputs  Base0'!$D$17=0,0,SUM($AC$360:CX$360)/'Inputs  Base0'!$D$17)</f>
        <v>0.70000000000000029</v>
      </c>
      <c r="CY361" s="33">
        <f>IF('Inputs  Base0'!$D$17=0,0,SUM($AC$360:CY$360)/'Inputs  Base0'!$D$17)</f>
        <v>0.70000000000000029</v>
      </c>
      <c r="CZ361" s="33">
        <f>IF('Inputs  Base0'!$D$17=0,0,SUM($AC$360:CZ$360)/'Inputs  Base0'!$D$17)</f>
        <v>0.70000000000000029</v>
      </c>
      <c r="DA361" s="33">
        <f>IF('Inputs  Base0'!$D$17=0,0,SUM($AC$360:DA$360)/'Inputs  Base0'!$D$17)</f>
        <v>0.70000000000000029</v>
      </c>
      <c r="DB361" s="33">
        <f>IF('Inputs  Base0'!$D$17=0,0,SUM($AC$360:DB$360)/'Inputs  Base0'!$D$17)</f>
        <v>0.70000000000000029</v>
      </c>
      <c r="DC361" s="33">
        <f>IF('Inputs  Base0'!$D$17=0,0,SUM($AC$360:DC$360)/'Inputs  Base0'!$D$17)</f>
        <v>0.70000000000000029</v>
      </c>
      <c r="DD361" s="33">
        <f>IF('Inputs  Base0'!$D$17=0,0,SUM($AC$360:DD$360)/'Inputs  Base0'!$D$17)</f>
        <v>0.70000000000000029</v>
      </c>
      <c r="DE361" s="33">
        <f>IF('Inputs  Base0'!$D$17=0,0,SUM($AC$360:DE$360)/'Inputs  Base0'!$D$17)</f>
        <v>0.70000000000000029</v>
      </c>
      <c r="DF361" s="33">
        <f>IF('Inputs  Base0'!$D$17=0,0,SUM($AC$360:DF$360)/'Inputs  Base0'!$D$17)</f>
        <v>0.70000000000000029</v>
      </c>
      <c r="DG361" s="33">
        <f>IF('Inputs  Base0'!$D$17=0,0,SUM($AC$360:DG$360)/'Inputs  Base0'!$D$17)</f>
        <v>0.70000000000000029</v>
      </c>
      <c r="DH361" s="33">
        <f>IF('Inputs  Base0'!$D$17=0,0,SUM($AC$360:DH$360)/'Inputs  Base0'!$D$17)</f>
        <v>0.70000000000000029</v>
      </c>
      <c r="DI361" s="33">
        <f>IF('Inputs  Base0'!$D$17=0,0,SUM($AC$360:DI$360)/'Inputs  Base0'!$D$17)</f>
        <v>0.70000000000000029</v>
      </c>
      <c r="DJ361" s="33">
        <f>IF('Inputs  Base0'!$D$17=0,0,SUM($AC$360:DJ$360)/'Inputs  Base0'!$D$17)</f>
        <v>0.70000000000000029</v>
      </c>
      <c r="DK361" s="33">
        <f>IF('Inputs  Base0'!$D$17=0,0,SUM($AC$360:DK$360)/'Inputs  Base0'!$D$17)</f>
        <v>0.70000000000000029</v>
      </c>
      <c r="DL361" s="33">
        <f>IF('Inputs  Base0'!$D$17=0,0,SUM($AC$360:DL$360)/'Inputs  Base0'!$D$17)</f>
        <v>0.70000000000000029</v>
      </c>
      <c r="DM361" s="33">
        <f>IF('Inputs  Base0'!$D$17=0,0,SUM($AC$360:DM$360)/'Inputs  Base0'!$D$17)</f>
        <v>0.70000000000000029</v>
      </c>
      <c r="DN361" s="33">
        <f>IF('Inputs  Base0'!$D$17=0,0,SUM($AC$360:DN$360)/'Inputs  Base0'!$D$17)</f>
        <v>0.70000000000000029</v>
      </c>
      <c r="DO361" s="33">
        <f>IF('Inputs  Base0'!$D$17=0,0,SUM($AC$360:DO$360)/'Inputs  Base0'!$D$17)</f>
        <v>0.70000000000000029</v>
      </c>
      <c r="DP361" s="33">
        <f>IF('Inputs  Base0'!$D$17=0,0,SUM($AC$360:DP$360)/'Inputs  Base0'!$D$17)</f>
        <v>0.70000000000000029</v>
      </c>
    </row>
    <row r="362" spans="2:120" hidden="1" outlineLevel="2">
      <c r="B362" s="1" t="s">
        <v>154</v>
      </c>
      <c r="AC362" s="47" t="str">
        <f>+IF(AC361&lt;=SUM('Inputs  Base0'!$C$135:$C$135),"Lista 0",IF(AC361&lt;=SUM('Inputs  Base0'!$C$135:$D$135),"Lista 1",IF(AC361&lt;=SUM('Inputs  Base0'!$C$135:$E$135),"Lista 2",IF(AC361&lt;=SUM('Inputs  Base0'!$C$135:$F$135),"Lista 3",IF(AC361&lt;=SUM('Inputs  Base0'!$C$135:$G$135),"Lista 4")))))</f>
        <v>Lista 0</v>
      </c>
      <c r="AD362" s="47" t="str">
        <f>+IF(AD361&lt;=SUM('Inputs  Base0'!$C$135:$C$135),"Lista 0",IF(AD361&lt;=SUM('Inputs  Base0'!$C$135:$D$135),"Lista 1",IF(AD361&lt;=SUM('Inputs  Base0'!$C$135:$E$135),"Lista 2",IF(AD361&lt;=SUM('Inputs  Base0'!$C$135:$F$135),"Lista 3",IF(AD361&lt;=SUM('Inputs  Base0'!$C$135:$G$135),"Lista 4")))))</f>
        <v>Lista 0</v>
      </c>
      <c r="AE362" s="47" t="str">
        <f>+IF(AE361&lt;=SUM('Inputs  Base0'!$C$135:$C$135),"Lista 0",IF(AE361&lt;=SUM('Inputs  Base0'!$C$135:$D$135),"Lista 1",IF(AE361&lt;=SUM('Inputs  Base0'!$C$135:$E$135),"Lista 2",IF(AE361&lt;=SUM('Inputs  Base0'!$C$135:$F$135),"Lista 3",IF(AE361&lt;=SUM('Inputs  Base0'!$C$135:$G$135),"Lista 4")))))</f>
        <v>Lista 0</v>
      </c>
      <c r="AF362" s="47" t="str">
        <f>+IF(AF361&lt;=SUM('Inputs  Base0'!$C$135:$C$135),"Lista 0",IF(AF361&lt;=SUM('Inputs  Base0'!$C$135:$D$135),"Lista 1",IF(AF361&lt;=SUM('Inputs  Base0'!$C$135:$E$135),"Lista 2",IF(AF361&lt;=SUM('Inputs  Base0'!$C$135:$F$135),"Lista 3",IF(AF361&lt;=SUM('Inputs  Base0'!$C$135:$G$135),"Lista 4")))))</f>
        <v>Lista 0</v>
      </c>
      <c r="AG362" s="47" t="str">
        <f>+IF(AG361&lt;=SUM('Inputs  Base0'!$C$135:$C$135),"Lista 0",IF(AG361&lt;=SUM('Inputs  Base0'!$C$135:$D$135),"Lista 1",IF(AG361&lt;=SUM('Inputs  Base0'!$C$135:$E$135),"Lista 2",IF(AG361&lt;=SUM('Inputs  Base0'!$C$135:$F$135),"Lista 3",IF(AG361&lt;=SUM('Inputs  Base0'!$C$135:$G$135),"Lista 4")))))</f>
        <v>Lista 1</v>
      </c>
      <c r="AH362" s="47" t="str">
        <f>+IF(AH361&lt;=SUM('Inputs  Base0'!$C$135:$C$135),"Lista 0",IF(AH361&lt;=SUM('Inputs  Base0'!$C$135:$D$135),"Lista 1",IF(AH361&lt;=SUM('Inputs  Base0'!$C$135:$E$135),"Lista 2",IF(AH361&lt;=SUM('Inputs  Base0'!$C$135:$F$135),"Lista 3",IF(AH361&lt;=SUM('Inputs  Base0'!$C$135:$G$135),"Lista 4")))))</f>
        <v>Lista 1</v>
      </c>
      <c r="AI362" s="47" t="str">
        <f>+IF(AI361&lt;=SUM('Inputs  Base0'!$C$135:$C$135),"Lista 0",IF(AI361&lt;=SUM('Inputs  Base0'!$C$135:$D$135),"Lista 1",IF(AI361&lt;=SUM('Inputs  Base0'!$C$135:$E$135),"Lista 2",IF(AI361&lt;=SUM('Inputs  Base0'!$C$135:$F$135),"Lista 3",IF(AI361&lt;=SUM('Inputs  Base0'!$C$135:$G$135),"Lista 4")))))</f>
        <v>Lista 1</v>
      </c>
      <c r="AJ362" s="47" t="str">
        <f>+IF(AJ361&lt;=SUM('Inputs  Base0'!$C$135:$C$135),"Lista 0",IF(AJ361&lt;=SUM('Inputs  Base0'!$C$135:$D$135),"Lista 1",IF(AJ361&lt;=SUM('Inputs  Base0'!$C$135:$E$135),"Lista 2",IF(AJ361&lt;=SUM('Inputs  Base0'!$C$135:$F$135),"Lista 3",IF(AJ361&lt;=SUM('Inputs  Base0'!$C$135:$G$135),"Lista 4")))))</f>
        <v>Lista 1</v>
      </c>
      <c r="AK362" s="47" t="str">
        <f>+IF(AK361&lt;=SUM('Inputs  Base0'!$C$135:$C$135),"Lista 0",IF(AK361&lt;=SUM('Inputs  Base0'!$C$135:$D$135),"Lista 1",IF(AK361&lt;=SUM('Inputs  Base0'!$C$135:$E$135),"Lista 2",IF(AK361&lt;=SUM('Inputs  Base0'!$C$135:$F$135),"Lista 3",IF(AK361&lt;=SUM('Inputs  Base0'!$C$135:$G$135),"Lista 4")))))</f>
        <v>Lista 1</v>
      </c>
      <c r="AL362" s="47" t="str">
        <f>+IF(AL361&lt;=SUM('Inputs  Base0'!$C$135:$C$135),"Lista 0",IF(AL361&lt;=SUM('Inputs  Base0'!$C$135:$D$135),"Lista 1",IF(AL361&lt;=SUM('Inputs  Base0'!$C$135:$E$135),"Lista 2",IF(AL361&lt;=SUM('Inputs  Base0'!$C$135:$F$135),"Lista 3",IF(AL361&lt;=SUM('Inputs  Base0'!$C$135:$G$135),"Lista 4")))))</f>
        <v>Lista 1</v>
      </c>
      <c r="AM362" s="47" t="str">
        <f>+IF(AM361&lt;=SUM('Inputs  Base0'!$C$135:$C$135),"Lista 0",IF(AM361&lt;=SUM('Inputs  Base0'!$C$135:$D$135),"Lista 1",IF(AM361&lt;=SUM('Inputs  Base0'!$C$135:$E$135),"Lista 2",IF(AM361&lt;=SUM('Inputs  Base0'!$C$135:$F$135),"Lista 3",IF(AM361&lt;=SUM('Inputs  Base0'!$C$135:$G$135),"Lista 4")))))</f>
        <v>Lista 1</v>
      </c>
      <c r="AN362" s="47" t="str">
        <f>+IF(AN361&lt;=SUM('Inputs  Base0'!$C$135:$C$135),"Lista 0",IF(AN361&lt;=SUM('Inputs  Base0'!$C$135:$D$135),"Lista 1",IF(AN361&lt;=SUM('Inputs  Base0'!$C$135:$E$135),"Lista 2",IF(AN361&lt;=SUM('Inputs  Base0'!$C$135:$F$135),"Lista 3",IF(AN361&lt;=SUM('Inputs  Base0'!$C$135:$G$135),"Lista 4")))))</f>
        <v>Lista 1</v>
      </c>
      <c r="AO362" s="47" t="str">
        <f>+IF(AO361&lt;=SUM('Inputs  Base0'!$C$135:$C$135),"Lista 0",IF(AO361&lt;=SUM('Inputs  Base0'!$C$135:$D$135),"Lista 1",IF(AO361&lt;=SUM('Inputs  Base0'!$C$135:$E$135),"Lista 2",IF(AO361&lt;=SUM('Inputs  Base0'!$C$135:$F$135),"Lista 3",IF(AO361&lt;=SUM('Inputs  Base0'!$C$135:$G$135),"Lista 4")))))</f>
        <v>Lista 1</v>
      </c>
      <c r="AP362" s="47" t="str">
        <f>+IF(AP361&lt;=SUM('Inputs  Base0'!$C$135:$C$135),"Lista 0",IF(AP361&lt;=SUM('Inputs  Base0'!$C$135:$D$135),"Lista 1",IF(AP361&lt;=SUM('Inputs  Base0'!$C$135:$E$135),"Lista 2",IF(AP361&lt;=SUM('Inputs  Base0'!$C$135:$F$135),"Lista 3",IF(AP361&lt;=SUM('Inputs  Base0'!$C$135:$G$135),"Lista 4")))))</f>
        <v>Lista 1</v>
      </c>
      <c r="AQ362" s="47" t="str">
        <f>+IF(AQ361&lt;=SUM('Inputs  Base0'!$C$135:$C$135),"Lista 0",IF(AQ361&lt;=SUM('Inputs  Base0'!$C$135:$D$135),"Lista 1",IF(AQ361&lt;=SUM('Inputs  Base0'!$C$135:$E$135),"Lista 2",IF(AQ361&lt;=SUM('Inputs  Base0'!$C$135:$F$135),"Lista 3",IF(AQ361&lt;=SUM('Inputs  Base0'!$C$135:$G$135),"Lista 4")))))</f>
        <v>Lista 1</v>
      </c>
      <c r="AR362" s="47" t="str">
        <f>+IF(AR361&lt;=SUM('Inputs  Base0'!$C$135:$C$135),"Lista 0",IF(AR361&lt;=SUM('Inputs  Base0'!$C$135:$D$135),"Lista 1",IF(AR361&lt;=SUM('Inputs  Base0'!$C$135:$E$135),"Lista 2",IF(AR361&lt;=SUM('Inputs  Base0'!$C$135:$F$135),"Lista 3",IF(AR361&lt;=SUM('Inputs  Base0'!$C$135:$G$135),"Lista 4")))))</f>
        <v>Lista 1</v>
      </c>
      <c r="AS362" s="47" t="str">
        <f>+IF(AS361&lt;=SUM('Inputs  Base0'!$C$135:$C$135),"Lista 0",IF(AS361&lt;=SUM('Inputs  Base0'!$C$135:$D$135),"Lista 1",IF(AS361&lt;=SUM('Inputs  Base0'!$C$135:$E$135),"Lista 2",IF(AS361&lt;=SUM('Inputs  Base0'!$C$135:$F$135),"Lista 3",IF(AS361&lt;=SUM('Inputs  Base0'!$C$135:$G$135),"Lista 4")))))</f>
        <v>Lista 1</v>
      </c>
      <c r="AT362" s="47" t="str">
        <f>+IF(AT361&lt;=SUM('Inputs  Base0'!$C$135:$C$135),"Lista 0",IF(AT361&lt;=SUM('Inputs  Base0'!$C$135:$D$135),"Lista 1",IF(AT361&lt;=SUM('Inputs  Base0'!$C$135:$E$135),"Lista 2",IF(AT361&lt;=SUM('Inputs  Base0'!$C$135:$F$135),"Lista 3",IF(AT361&lt;=SUM('Inputs  Base0'!$C$135:$G$135),"Lista 4")))))</f>
        <v>Lista 1</v>
      </c>
      <c r="AU362" s="47" t="str">
        <f>+IF(AU361&lt;=SUM('Inputs  Base0'!$C$135:$C$135),"Lista 0",IF(AU361&lt;=SUM('Inputs  Base0'!$C$135:$D$135),"Lista 1",IF(AU361&lt;=SUM('Inputs  Base0'!$C$135:$E$135),"Lista 2",IF(AU361&lt;=SUM('Inputs  Base0'!$C$135:$F$135),"Lista 3",IF(AU361&lt;=SUM('Inputs  Base0'!$C$135:$G$135),"Lista 4")))))</f>
        <v>Lista 1</v>
      </c>
      <c r="AV362" s="47" t="str">
        <f>+IF(AV361&lt;=SUM('Inputs  Base0'!$C$135:$C$135),"Lista 0",IF(AV361&lt;=SUM('Inputs  Base0'!$C$135:$D$135),"Lista 1",IF(AV361&lt;=SUM('Inputs  Base0'!$C$135:$E$135),"Lista 2",IF(AV361&lt;=SUM('Inputs  Base0'!$C$135:$F$135),"Lista 3",IF(AV361&lt;=SUM('Inputs  Base0'!$C$135:$G$135),"Lista 4")))))</f>
        <v>Lista 1</v>
      </c>
      <c r="AW362" s="47" t="str">
        <f>+IF(AW361&lt;=SUM('Inputs  Base0'!$C$135:$C$135),"Lista 0",IF(AW361&lt;=SUM('Inputs  Base0'!$C$135:$D$135),"Lista 1",IF(AW361&lt;=SUM('Inputs  Base0'!$C$135:$E$135),"Lista 2",IF(AW361&lt;=SUM('Inputs  Base0'!$C$135:$F$135),"Lista 3",IF(AW361&lt;=SUM('Inputs  Base0'!$C$135:$G$135),"Lista 4")))))</f>
        <v>Lista 2</v>
      </c>
      <c r="AX362" s="47" t="str">
        <f>+IF(AX361&lt;=SUM('Inputs  Base0'!$C$135:$C$135),"Lista 0",IF(AX361&lt;=SUM('Inputs  Base0'!$C$135:$D$135),"Lista 1",IF(AX361&lt;=SUM('Inputs  Base0'!$C$135:$E$135),"Lista 2",IF(AX361&lt;=SUM('Inputs  Base0'!$C$135:$F$135),"Lista 3",IF(AX361&lt;=SUM('Inputs  Base0'!$C$135:$G$135),"Lista 4")))))</f>
        <v>Lista 2</v>
      </c>
      <c r="AY362" s="47" t="str">
        <f>+IF(AY361&lt;=SUM('Inputs  Base0'!$C$135:$C$135),"Lista 0",IF(AY361&lt;=SUM('Inputs  Base0'!$C$135:$D$135),"Lista 1",IF(AY361&lt;=SUM('Inputs  Base0'!$C$135:$E$135),"Lista 2",IF(AY361&lt;=SUM('Inputs  Base0'!$C$135:$F$135),"Lista 3",IF(AY361&lt;=SUM('Inputs  Base0'!$C$135:$G$135),"Lista 4")))))</f>
        <v>Lista 2</v>
      </c>
      <c r="AZ362" s="47" t="str">
        <f>+IF(AZ361&lt;=SUM('Inputs  Base0'!$C$135:$C$135),"Lista 0",IF(AZ361&lt;=SUM('Inputs  Base0'!$C$135:$D$135),"Lista 1",IF(AZ361&lt;=SUM('Inputs  Base0'!$C$135:$E$135),"Lista 2",IF(AZ361&lt;=SUM('Inputs  Base0'!$C$135:$F$135),"Lista 3",IF(AZ361&lt;=SUM('Inputs  Base0'!$C$135:$G$135),"Lista 4")))))</f>
        <v>Lista 2</v>
      </c>
      <c r="BA362" s="47" t="str">
        <f>+IF(BA361&lt;=SUM('Inputs  Base0'!$C$135:$C$135),"Lista 0",IF(BA361&lt;=SUM('Inputs  Base0'!$C$135:$D$135),"Lista 1",IF(BA361&lt;=SUM('Inputs  Base0'!$C$135:$E$135),"Lista 2",IF(BA361&lt;=SUM('Inputs  Base0'!$C$135:$F$135),"Lista 3",IF(BA361&lt;=SUM('Inputs  Base0'!$C$135:$G$135),"Lista 4")))))</f>
        <v>Lista 2</v>
      </c>
      <c r="BB362" s="47" t="str">
        <f>+IF(BB361&lt;=SUM('Inputs  Base0'!$C$135:$C$135),"Lista 0",IF(BB361&lt;=SUM('Inputs  Base0'!$C$135:$D$135),"Lista 1",IF(BB361&lt;=SUM('Inputs  Base0'!$C$135:$E$135),"Lista 2",IF(BB361&lt;=SUM('Inputs  Base0'!$C$135:$F$135),"Lista 3",IF(BB361&lt;=SUM('Inputs  Base0'!$C$135:$G$135),"Lista 4")))))</f>
        <v>Lista 2</v>
      </c>
      <c r="BC362" s="47" t="str">
        <f>+IF(BC361&lt;=SUM('Inputs  Base0'!$C$135:$C$135),"Lista 0",IF(BC361&lt;=SUM('Inputs  Base0'!$C$135:$D$135),"Lista 1",IF(BC361&lt;=SUM('Inputs  Base0'!$C$135:$E$135),"Lista 2",IF(BC361&lt;=SUM('Inputs  Base0'!$C$135:$F$135),"Lista 3",IF(BC361&lt;=SUM('Inputs  Base0'!$C$135:$G$135),"Lista 4")))))</f>
        <v>Lista 2</v>
      </c>
      <c r="BD362" s="47" t="str">
        <f>+IF(BD361&lt;=SUM('Inputs  Base0'!$C$135:$C$135),"Lista 0",IF(BD361&lt;=SUM('Inputs  Base0'!$C$135:$D$135),"Lista 1",IF(BD361&lt;=SUM('Inputs  Base0'!$C$135:$E$135),"Lista 2",IF(BD361&lt;=SUM('Inputs  Base0'!$C$135:$F$135),"Lista 3",IF(BD361&lt;=SUM('Inputs  Base0'!$C$135:$G$135),"Lista 4")))))</f>
        <v>Lista 2</v>
      </c>
      <c r="BE362" s="47" t="str">
        <f>+IF(BE361&lt;=SUM('Inputs  Base0'!$C$135:$C$135),"Lista 0",IF(BE361&lt;=SUM('Inputs  Base0'!$C$135:$D$135),"Lista 1",IF(BE361&lt;=SUM('Inputs  Base0'!$C$135:$E$135),"Lista 2",IF(BE361&lt;=SUM('Inputs  Base0'!$C$135:$F$135),"Lista 3",IF(BE361&lt;=SUM('Inputs  Base0'!$C$135:$G$135),"Lista 4")))))</f>
        <v>Lista 2</v>
      </c>
      <c r="BF362" s="47" t="str">
        <f>+IF(BF361&lt;=SUM('Inputs  Base0'!$C$135:$C$135),"Lista 0",IF(BF361&lt;=SUM('Inputs  Base0'!$C$135:$D$135),"Lista 1",IF(BF361&lt;=SUM('Inputs  Base0'!$C$135:$E$135),"Lista 2",IF(BF361&lt;=SUM('Inputs  Base0'!$C$135:$F$135),"Lista 3",IF(BF361&lt;=SUM('Inputs  Base0'!$C$135:$G$135),"Lista 4")))))</f>
        <v>Lista 2</v>
      </c>
      <c r="BG362" s="47" t="str">
        <f>+IF(BG361&lt;=SUM('Inputs  Base0'!$C$135:$C$135),"Lista 0",IF(BG361&lt;=SUM('Inputs  Base0'!$C$135:$D$135),"Lista 1",IF(BG361&lt;=SUM('Inputs  Base0'!$C$135:$E$135),"Lista 2",IF(BG361&lt;=SUM('Inputs  Base0'!$C$135:$F$135),"Lista 3",IF(BG361&lt;=SUM('Inputs  Base0'!$C$135:$G$135),"Lista 4")))))</f>
        <v>Lista 2</v>
      </c>
      <c r="BH362" s="47" t="str">
        <f>+IF(BH361&lt;=SUM('Inputs  Base0'!$C$135:$C$135),"Lista 0",IF(BH361&lt;=SUM('Inputs  Base0'!$C$135:$D$135),"Lista 1",IF(BH361&lt;=SUM('Inputs  Base0'!$C$135:$E$135),"Lista 2",IF(BH361&lt;=SUM('Inputs  Base0'!$C$135:$F$135),"Lista 3",IF(BH361&lt;=SUM('Inputs  Base0'!$C$135:$G$135),"Lista 4")))))</f>
        <v>Lista 2</v>
      </c>
      <c r="BI362" s="47" t="str">
        <f>+IF(BI361&lt;=SUM('Inputs  Base0'!$C$135:$C$135),"Lista 0",IF(BI361&lt;=SUM('Inputs  Base0'!$C$135:$D$135),"Lista 1",IF(BI361&lt;=SUM('Inputs  Base0'!$C$135:$E$135),"Lista 2",IF(BI361&lt;=SUM('Inputs  Base0'!$C$135:$F$135),"Lista 3",IF(BI361&lt;=SUM('Inputs  Base0'!$C$135:$G$135),"Lista 4")))))</f>
        <v>Lista 2</v>
      </c>
      <c r="BJ362" s="47" t="str">
        <f>+IF(BJ361&lt;=SUM('Inputs  Base0'!$C$135:$C$135),"Lista 0",IF(BJ361&lt;=SUM('Inputs  Base0'!$C$135:$D$135),"Lista 1",IF(BJ361&lt;=SUM('Inputs  Base0'!$C$135:$E$135),"Lista 2",IF(BJ361&lt;=SUM('Inputs  Base0'!$C$135:$F$135),"Lista 3",IF(BJ361&lt;=SUM('Inputs  Base0'!$C$135:$G$135),"Lista 4")))))</f>
        <v>Lista 2</v>
      </c>
      <c r="BK362" s="47" t="str">
        <f>+IF(BK361&lt;=SUM('Inputs  Base0'!$C$135:$C$135),"Lista 0",IF(BK361&lt;=SUM('Inputs  Base0'!$C$135:$D$135),"Lista 1",IF(BK361&lt;=SUM('Inputs  Base0'!$C$135:$E$135),"Lista 2",IF(BK361&lt;=SUM('Inputs  Base0'!$C$135:$F$135),"Lista 3",IF(BK361&lt;=SUM('Inputs  Base0'!$C$135:$G$135),"Lista 4")))))</f>
        <v>Lista 2</v>
      </c>
      <c r="BL362" s="47" t="str">
        <f>+IF(BL361&lt;=SUM('Inputs  Base0'!$C$135:$C$135),"Lista 0",IF(BL361&lt;=SUM('Inputs  Base0'!$C$135:$D$135),"Lista 1",IF(BL361&lt;=SUM('Inputs  Base0'!$C$135:$E$135),"Lista 2",IF(BL361&lt;=SUM('Inputs  Base0'!$C$135:$F$135),"Lista 3",IF(BL361&lt;=SUM('Inputs  Base0'!$C$135:$G$135),"Lista 4")))))</f>
        <v>Lista 2</v>
      </c>
      <c r="BM362" s="47" t="str">
        <f>+IF(BM361&lt;=SUM('Inputs  Base0'!$C$135:$C$135),"Lista 0",IF(BM361&lt;=SUM('Inputs  Base0'!$C$135:$D$135),"Lista 1",IF(BM361&lt;=SUM('Inputs  Base0'!$C$135:$E$135),"Lista 2",IF(BM361&lt;=SUM('Inputs  Base0'!$C$135:$F$135),"Lista 3",IF(BM361&lt;=SUM('Inputs  Base0'!$C$135:$G$135),"Lista 4")))))</f>
        <v>Lista 2</v>
      </c>
      <c r="BN362" s="47" t="str">
        <f>+IF(BN361&lt;=SUM('Inputs  Base0'!$C$135:$C$135),"Lista 0",IF(BN361&lt;=SUM('Inputs  Base0'!$C$135:$D$135),"Lista 1",IF(BN361&lt;=SUM('Inputs  Base0'!$C$135:$E$135),"Lista 2",IF(BN361&lt;=SUM('Inputs  Base0'!$C$135:$F$135),"Lista 3",IF(BN361&lt;=SUM('Inputs  Base0'!$C$135:$G$135),"Lista 4")))))</f>
        <v>Lista 2</v>
      </c>
      <c r="BO362" s="47" t="str">
        <f>+IF(BO361&lt;=SUM('Inputs  Base0'!$C$135:$C$135),"Lista 0",IF(BO361&lt;=SUM('Inputs  Base0'!$C$135:$D$135),"Lista 1",IF(BO361&lt;=SUM('Inputs  Base0'!$C$135:$E$135),"Lista 2",IF(BO361&lt;=SUM('Inputs  Base0'!$C$135:$F$135),"Lista 3",IF(BO361&lt;=SUM('Inputs  Base0'!$C$135:$G$135),"Lista 4")))))</f>
        <v>Lista 2</v>
      </c>
      <c r="BP362" s="47" t="str">
        <f>+IF(BP361&lt;=SUM('Inputs  Base0'!$C$135:$C$135),"Lista 0",IF(BP361&lt;=SUM('Inputs  Base0'!$C$135:$D$135),"Lista 1",IF(BP361&lt;=SUM('Inputs  Base0'!$C$135:$E$135),"Lista 2",IF(BP361&lt;=SUM('Inputs  Base0'!$C$135:$F$135),"Lista 3",IF(BP361&lt;=SUM('Inputs  Base0'!$C$135:$G$135),"Lista 4")))))</f>
        <v>Lista 2</v>
      </c>
      <c r="BQ362" s="47" t="str">
        <f>+IF(BQ361&lt;=SUM('Inputs  Base0'!$C$135:$C$135),"Lista 0",IF(BQ361&lt;=SUM('Inputs  Base0'!$C$135:$D$135),"Lista 1",IF(BQ361&lt;=SUM('Inputs  Base0'!$C$135:$E$135),"Lista 2",IF(BQ361&lt;=SUM('Inputs  Base0'!$C$135:$F$135),"Lista 3",IF(BQ361&lt;=SUM('Inputs  Base0'!$C$135:$G$135),"Lista 4")))))</f>
        <v>Lista 2</v>
      </c>
      <c r="BR362" s="47" t="str">
        <f>+IF(BR361&lt;=SUM('Inputs  Base0'!$C$135:$C$135),"Lista 0",IF(BR361&lt;=SUM('Inputs  Base0'!$C$135:$D$135),"Lista 1",IF(BR361&lt;=SUM('Inputs  Base0'!$C$135:$E$135),"Lista 2",IF(BR361&lt;=SUM('Inputs  Base0'!$C$135:$F$135),"Lista 3",IF(BR361&lt;=SUM('Inputs  Base0'!$C$135:$G$135),"Lista 4")))))</f>
        <v>Lista 2</v>
      </c>
      <c r="BS362" s="47" t="str">
        <f>+IF(BS361&lt;=SUM('Inputs  Base0'!$C$135:$C$135),"Lista 0",IF(BS361&lt;=SUM('Inputs  Base0'!$C$135:$D$135),"Lista 1",IF(BS361&lt;=SUM('Inputs  Base0'!$C$135:$E$135),"Lista 2",IF(BS361&lt;=SUM('Inputs  Base0'!$C$135:$F$135),"Lista 3",IF(BS361&lt;=SUM('Inputs  Base0'!$C$135:$G$135),"Lista 4")))))</f>
        <v>Lista 2</v>
      </c>
      <c r="BT362" s="47" t="str">
        <f>+IF(BT361&lt;=SUM('Inputs  Base0'!$C$135:$C$135),"Lista 0",IF(BT361&lt;=SUM('Inputs  Base0'!$C$135:$D$135),"Lista 1",IF(BT361&lt;=SUM('Inputs  Base0'!$C$135:$E$135),"Lista 2",IF(BT361&lt;=SUM('Inputs  Base0'!$C$135:$F$135),"Lista 3",IF(BT361&lt;=SUM('Inputs  Base0'!$C$135:$G$135),"Lista 4")))))</f>
        <v>Lista 2</v>
      </c>
      <c r="BU362" s="47" t="str">
        <f>+IF(BU361&lt;=SUM('Inputs  Base0'!$C$135:$C$135),"Lista 0",IF(BU361&lt;=SUM('Inputs  Base0'!$C$135:$D$135),"Lista 1",IF(BU361&lt;=SUM('Inputs  Base0'!$C$135:$E$135),"Lista 2",IF(BU361&lt;=SUM('Inputs  Base0'!$C$135:$F$135),"Lista 3",IF(BU361&lt;=SUM('Inputs  Base0'!$C$135:$G$135),"Lista 4")))))</f>
        <v>Lista 2</v>
      </c>
      <c r="BV362" s="47" t="str">
        <f>+IF(BV361&lt;=SUM('Inputs  Base0'!$C$135:$C$135),"Lista 0",IF(BV361&lt;=SUM('Inputs  Base0'!$C$135:$D$135),"Lista 1",IF(BV361&lt;=SUM('Inputs  Base0'!$C$135:$E$135),"Lista 2",IF(BV361&lt;=SUM('Inputs  Base0'!$C$135:$F$135),"Lista 3",IF(BV361&lt;=SUM('Inputs  Base0'!$C$135:$G$135),"Lista 4")))))</f>
        <v>Lista 2</v>
      </c>
      <c r="BW362" s="47" t="str">
        <f>+IF(BW361&lt;=SUM('Inputs  Base0'!$C$135:$C$135),"Lista 0",IF(BW361&lt;=SUM('Inputs  Base0'!$C$135:$D$135),"Lista 1",IF(BW361&lt;=SUM('Inputs  Base0'!$C$135:$E$135),"Lista 2",IF(BW361&lt;=SUM('Inputs  Base0'!$C$135:$F$135),"Lista 3",IF(BW361&lt;=SUM('Inputs  Base0'!$C$135:$G$135),"Lista 4")))))</f>
        <v>Lista 2</v>
      </c>
      <c r="BX362" s="47" t="str">
        <f>+IF(BX361&lt;=SUM('Inputs  Base0'!$C$135:$C$135),"Lista 0",IF(BX361&lt;=SUM('Inputs  Base0'!$C$135:$D$135),"Lista 1",IF(BX361&lt;=SUM('Inputs  Base0'!$C$135:$E$135),"Lista 2",IF(BX361&lt;=SUM('Inputs  Base0'!$C$135:$F$135),"Lista 3",IF(BX361&lt;=SUM('Inputs  Base0'!$C$135:$G$135),"Lista 4")))))</f>
        <v>Lista 2</v>
      </c>
      <c r="BY362" s="47" t="str">
        <f>+IF(BY361&lt;=SUM('Inputs  Base0'!$C$135:$C$135),"Lista 0",IF(BY361&lt;=SUM('Inputs  Base0'!$C$135:$D$135),"Lista 1",IF(BY361&lt;=SUM('Inputs  Base0'!$C$135:$E$135),"Lista 2",IF(BY361&lt;=SUM('Inputs  Base0'!$C$135:$F$135),"Lista 3",IF(BY361&lt;=SUM('Inputs  Base0'!$C$135:$G$135),"Lista 4")))))</f>
        <v>Lista 2</v>
      </c>
      <c r="BZ362" s="47" t="str">
        <f>+IF(BZ361&lt;=SUM('Inputs  Base0'!$C$135:$C$135),"Lista 0",IF(BZ361&lt;=SUM('Inputs  Base0'!$C$135:$D$135),"Lista 1",IF(BZ361&lt;=SUM('Inputs  Base0'!$C$135:$E$135),"Lista 2",IF(BZ361&lt;=SUM('Inputs  Base0'!$C$135:$F$135),"Lista 3",IF(BZ361&lt;=SUM('Inputs  Base0'!$C$135:$G$135),"Lista 4")))))</f>
        <v>Lista 2</v>
      </c>
      <c r="CA362" s="47" t="str">
        <f>+IF(CA361&lt;=SUM('Inputs  Base0'!$C$135:$C$135),"Lista 0",IF(CA361&lt;=SUM('Inputs  Base0'!$C$135:$D$135),"Lista 1",IF(CA361&lt;=SUM('Inputs  Base0'!$C$135:$E$135),"Lista 2",IF(CA361&lt;=SUM('Inputs  Base0'!$C$135:$F$135),"Lista 3",IF(CA361&lt;=SUM('Inputs  Base0'!$C$135:$G$135),"Lista 4")))))</f>
        <v>Lista 2</v>
      </c>
      <c r="CB362" s="47" t="str">
        <f>+IF(CB361&lt;=SUM('Inputs  Base0'!$C$135:$C$135),"Lista 0",IF(CB361&lt;=SUM('Inputs  Base0'!$C$135:$D$135),"Lista 1",IF(CB361&lt;=SUM('Inputs  Base0'!$C$135:$E$135),"Lista 2",IF(CB361&lt;=SUM('Inputs  Base0'!$C$135:$F$135),"Lista 3",IF(CB361&lt;=SUM('Inputs  Base0'!$C$135:$G$135),"Lista 4")))))</f>
        <v>Lista 2</v>
      </c>
      <c r="CC362" s="47" t="str">
        <f>+IF(CC361&lt;=SUM('Inputs  Base0'!$C$135:$C$135),"Lista 0",IF(CC361&lt;=SUM('Inputs  Base0'!$C$135:$D$135),"Lista 1",IF(CC361&lt;=SUM('Inputs  Base0'!$C$135:$E$135),"Lista 2",IF(CC361&lt;=SUM('Inputs  Base0'!$C$135:$F$135),"Lista 3",IF(CC361&lt;=SUM('Inputs  Base0'!$C$135:$G$135),"Lista 4")))))</f>
        <v>Lista 2</v>
      </c>
      <c r="CD362" s="47" t="str">
        <f>+IF(CD361&lt;=SUM('Inputs  Base0'!$C$135:$C$135),"Lista 0",IF(CD361&lt;=SUM('Inputs  Base0'!$C$135:$D$135),"Lista 1",IF(CD361&lt;=SUM('Inputs  Base0'!$C$135:$E$135),"Lista 2",IF(CD361&lt;=SUM('Inputs  Base0'!$C$135:$F$135),"Lista 3",IF(CD361&lt;=SUM('Inputs  Base0'!$C$135:$G$135),"Lista 4")))))</f>
        <v>Lista 2</v>
      </c>
      <c r="CE362" s="47" t="str">
        <f>+IF(CE361&lt;=SUM('Inputs  Base0'!$C$135:$C$135),"Lista 0",IF(CE361&lt;=SUM('Inputs  Base0'!$C$135:$D$135),"Lista 1",IF(CE361&lt;=SUM('Inputs  Base0'!$C$135:$E$135),"Lista 2",IF(CE361&lt;=SUM('Inputs  Base0'!$C$135:$F$135),"Lista 3",IF(CE361&lt;=SUM('Inputs  Base0'!$C$135:$G$135),"Lista 4")))))</f>
        <v>Lista 2</v>
      </c>
      <c r="CF362" s="47" t="str">
        <f>+IF(CF361&lt;=SUM('Inputs  Base0'!$C$135:$C$135),"Lista 0",IF(CF361&lt;=SUM('Inputs  Base0'!$C$135:$D$135),"Lista 1",IF(CF361&lt;=SUM('Inputs  Base0'!$C$135:$E$135),"Lista 2",IF(CF361&lt;=SUM('Inputs  Base0'!$C$135:$F$135),"Lista 3",IF(CF361&lt;=SUM('Inputs  Base0'!$C$135:$G$135),"Lista 4")))))</f>
        <v>Lista 2</v>
      </c>
      <c r="CG362" s="47" t="str">
        <f>+IF(CG361&lt;=SUM('Inputs  Base0'!$C$135:$C$135),"Lista 0",IF(CG361&lt;=SUM('Inputs  Base0'!$C$135:$D$135),"Lista 1",IF(CG361&lt;=SUM('Inputs  Base0'!$C$135:$E$135),"Lista 2",IF(CG361&lt;=SUM('Inputs  Base0'!$C$135:$F$135),"Lista 3",IF(CG361&lt;=SUM('Inputs  Base0'!$C$135:$G$135),"Lista 4")))))</f>
        <v>Lista 2</v>
      </c>
      <c r="CH362" s="47" t="str">
        <f>+IF(CH361&lt;=SUM('Inputs  Base0'!$C$135:$C$135),"Lista 0",IF(CH361&lt;=SUM('Inputs  Base0'!$C$135:$D$135),"Lista 1",IF(CH361&lt;=SUM('Inputs  Base0'!$C$135:$E$135),"Lista 2",IF(CH361&lt;=SUM('Inputs  Base0'!$C$135:$F$135),"Lista 3",IF(CH361&lt;=SUM('Inputs  Base0'!$C$135:$G$135),"Lista 4")))))</f>
        <v>Lista 2</v>
      </c>
      <c r="CI362" s="47" t="str">
        <f>+IF(CI361&lt;=SUM('Inputs  Base0'!$C$135:$C$135),"Lista 0",IF(CI361&lt;=SUM('Inputs  Base0'!$C$135:$D$135),"Lista 1",IF(CI361&lt;=SUM('Inputs  Base0'!$C$135:$E$135),"Lista 2",IF(CI361&lt;=SUM('Inputs  Base0'!$C$135:$F$135),"Lista 3",IF(CI361&lt;=SUM('Inputs  Base0'!$C$135:$G$135),"Lista 4")))))</f>
        <v>Lista 2</v>
      </c>
      <c r="CJ362" s="47" t="str">
        <f>+IF(CJ361&lt;=SUM('Inputs  Base0'!$C$135:$C$135),"Lista 0",IF(CJ361&lt;=SUM('Inputs  Base0'!$C$135:$D$135),"Lista 1",IF(CJ361&lt;=SUM('Inputs  Base0'!$C$135:$E$135),"Lista 2",IF(CJ361&lt;=SUM('Inputs  Base0'!$C$135:$F$135),"Lista 3",IF(CJ361&lt;=SUM('Inputs  Base0'!$C$135:$G$135),"Lista 4")))))</f>
        <v>Lista 2</v>
      </c>
      <c r="CK362" s="47" t="str">
        <f>+IF(CK361&lt;=SUM('Inputs  Base0'!$C$135:$C$135),"Lista 0",IF(CK361&lt;=SUM('Inputs  Base0'!$C$135:$D$135),"Lista 1",IF(CK361&lt;=SUM('Inputs  Base0'!$C$135:$E$135),"Lista 2",IF(CK361&lt;=SUM('Inputs  Base0'!$C$135:$F$135),"Lista 3",IF(CK361&lt;=SUM('Inputs  Base0'!$C$135:$G$135),"Lista 4")))))</f>
        <v>Lista 2</v>
      </c>
      <c r="CL362" s="47" t="str">
        <f>+IF(CL361&lt;=SUM('Inputs  Base0'!$C$135:$C$135),"Lista 0",IF(CL361&lt;=SUM('Inputs  Base0'!$C$135:$D$135),"Lista 1",IF(CL361&lt;=SUM('Inputs  Base0'!$C$135:$E$135),"Lista 2",IF(CL361&lt;=SUM('Inputs  Base0'!$C$135:$F$135),"Lista 3",IF(CL361&lt;=SUM('Inputs  Base0'!$C$135:$G$135),"Lista 4")))))</f>
        <v>Lista 2</v>
      </c>
      <c r="CM362" s="47" t="str">
        <f>+IF(CM361&lt;=SUM('Inputs  Base0'!$C$135:$C$135),"Lista 0",IF(CM361&lt;=SUM('Inputs  Base0'!$C$135:$D$135),"Lista 1",IF(CM361&lt;=SUM('Inputs  Base0'!$C$135:$E$135),"Lista 2",IF(CM361&lt;=SUM('Inputs  Base0'!$C$135:$F$135),"Lista 3",IF(CM361&lt;=SUM('Inputs  Base0'!$C$135:$G$135),"Lista 4")))))</f>
        <v>Lista 2</v>
      </c>
      <c r="CN362" s="47" t="str">
        <f>+IF(CN361&lt;=SUM('Inputs  Base0'!$C$135:$C$135),"Lista 0",IF(CN361&lt;=SUM('Inputs  Base0'!$C$135:$D$135),"Lista 1",IF(CN361&lt;=SUM('Inputs  Base0'!$C$135:$E$135),"Lista 2",IF(CN361&lt;=SUM('Inputs  Base0'!$C$135:$F$135),"Lista 3",IF(CN361&lt;=SUM('Inputs  Base0'!$C$135:$G$135),"Lista 4")))))</f>
        <v>Lista 2</v>
      </c>
      <c r="CO362" s="47" t="str">
        <f>+IF(CO361&lt;=SUM('Inputs  Base0'!$C$135:$C$135),"Lista 0",IF(CO361&lt;=SUM('Inputs  Base0'!$C$135:$D$135),"Lista 1",IF(CO361&lt;=SUM('Inputs  Base0'!$C$135:$E$135),"Lista 2",IF(CO361&lt;=SUM('Inputs  Base0'!$C$135:$F$135),"Lista 3",IF(CO361&lt;=SUM('Inputs  Base0'!$C$135:$G$135),"Lista 4")))))</f>
        <v>Lista 2</v>
      </c>
      <c r="CP362" s="47" t="str">
        <f>+IF(CP361&lt;=SUM('Inputs  Base0'!$C$135:$C$135),"Lista 0",IF(CP361&lt;=SUM('Inputs  Base0'!$C$135:$D$135),"Lista 1",IF(CP361&lt;=SUM('Inputs  Base0'!$C$135:$E$135),"Lista 2",IF(CP361&lt;=SUM('Inputs  Base0'!$C$135:$F$135),"Lista 3",IF(CP361&lt;=SUM('Inputs  Base0'!$C$135:$G$135),"Lista 4")))))</f>
        <v>Lista 2</v>
      </c>
      <c r="CQ362" s="47" t="str">
        <f>+IF(CQ361&lt;=SUM('Inputs  Base0'!$C$135:$C$135),"Lista 0",IF(CQ361&lt;=SUM('Inputs  Base0'!$C$135:$D$135),"Lista 1",IF(CQ361&lt;=SUM('Inputs  Base0'!$C$135:$E$135),"Lista 2",IF(CQ361&lt;=SUM('Inputs  Base0'!$C$135:$F$135),"Lista 3",IF(CQ361&lt;=SUM('Inputs  Base0'!$C$135:$G$135),"Lista 4")))))</f>
        <v>Lista 2</v>
      </c>
      <c r="CR362" s="47" t="str">
        <f>+IF(CR361&lt;=SUM('Inputs  Base0'!$C$135:$C$135),"Lista 0",IF(CR361&lt;=SUM('Inputs  Base0'!$C$135:$D$135),"Lista 1",IF(CR361&lt;=SUM('Inputs  Base0'!$C$135:$E$135),"Lista 2",IF(CR361&lt;=SUM('Inputs  Base0'!$C$135:$F$135),"Lista 3",IF(CR361&lt;=SUM('Inputs  Base0'!$C$135:$G$135),"Lista 4")))))</f>
        <v>Lista 2</v>
      </c>
      <c r="CS362" s="47" t="str">
        <f>+IF(CS361&lt;=SUM('Inputs  Base0'!$C$135:$C$135),"Lista 0",IF(CS361&lt;=SUM('Inputs  Base0'!$C$135:$D$135),"Lista 1",IF(CS361&lt;=SUM('Inputs  Base0'!$C$135:$E$135),"Lista 2",IF(CS361&lt;=SUM('Inputs  Base0'!$C$135:$F$135),"Lista 3",IF(CS361&lt;=SUM('Inputs  Base0'!$C$135:$G$135),"Lista 4")))))</f>
        <v>Lista 2</v>
      </c>
      <c r="CT362" s="47" t="str">
        <f>+IF(CT361&lt;=SUM('Inputs  Base0'!$C$135:$C$135),"Lista 0",IF(CT361&lt;=SUM('Inputs  Base0'!$C$135:$D$135),"Lista 1",IF(CT361&lt;=SUM('Inputs  Base0'!$C$135:$E$135),"Lista 2",IF(CT361&lt;=SUM('Inputs  Base0'!$C$135:$F$135),"Lista 3",IF(CT361&lt;=SUM('Inputs  Base0'!$C$135:$G$135),"Lista 4")))))</f>
        <v>Lista 2</v>
      </c>
      <c r="CU362" s="47" t="str">
        <f>+IF(CU361&lt;=SUM('Inputs  Base0'!$C$135:$C$135),"Lista 0",IF(CU361&lt;=SUM('Inputs  Base0'!$C$135:$D$135),"Lista 1",IF(CU361&lt;=SUM('Inputs  Base0'!$C$135:$E$135),"Lista 2",IF(CU361&lt;=SUM('Inputs  Base0'!$C$135:$F$135),"Lista 3",IF(CU361&lt;=SUM('Inputs  Base0'!$C$135:$G$135),"Lista 4")))))</f>
        <v>Lista 2</v>
      </c>
      <c r="CV362" s="47" t="str">
        <f>+IF(CV361&lt;=SUM('Inputs  Base0'!$C$135:$C$135),"Lista 0",IF(CV361&lt;=SUM('Inputs  Base0'!$C$135:$D$135),"Lista 1",IF(CV361&lt;=SUM('Inputs  Base0'!$C$135:$E$135),"Lista 2",IF(CV361&lt;=SUM('Inputs  Base0'!$C$135:$F$135),"Lista 3",IF(CV361&lt;=SUM('Inputs  Base0'!$C$135:$G$135),"Lista 4")))))</f>
        <v>Lista 2</v>
      </c>
      <c r="CW362" s="47" t="str">
        <f>+IF(CW361&lt;=SUM('Inputs  Base0'!$C$135:$C$135),"Lista 0",IF(CW361&lt;=SUM('Inputs  Base0'!$C$135:$D$135),"Lista 1",IF(CW361&lt;=SUM('Inputs  Base0'!$C$135:$E$135),"Lista 2",IF(CW361&lt;=SUM('Inputs  Base0'!$C$135:$F$135),"Lista 3",IF(CW361&lt;=SUM('Inputs  Base0'!$C$135:$G$135),"Lista 4")))))</f>
        <v>Lista 2</v>
      </c>
      <c r="CX362" s="47" t="str">
        <f>+IF(CX361&lt;=SUM('Inputs  Base0'!$C$135:$C$135),"Lista 0",IF(CX361&lt;=SUM('Inputs  Base0'!$C$135:$D$135),"Lista 1",IF(CX361&lt;=SUM('Inputs  Base0'!$C$135:$E$135),"Lista 2",IF(CX361&lt;=SUM('Inputs  Base0'!$C$135:$F$135),"Lista 3",IF(CX361&lt;=SUM('Inputs  Base0'!$C$135:$G$135),"Lista 4")))))</f>
        <v>Lista 2</v>
      </c>
      <c r="CY362" s="47" t="str">
        <f>+IF(CY361&lt;=SUM('Inputs  Base0'!$C$135:$C$135),"Lista 0",IF(CY361&lt;=SUM('Inputs  Base0'!$C$135:$D$135),"Lista 1",IF(CY361&lt;=SUM('Inputs  Base0'!$C$135:$E$135),"Lista 2",IF(CY361&lt;=SUM('Inputs  Base0'!$C$135:$F$135),"Lista 3",IF(CY361&lt;=SUM('Inputs  Base0'!$C$135:$G$135),"Lista 4")))))</f>
        <v>Lista 2</v>
      </c>
      <c r="CZ362" s="47" t="str">
        <f>+IF(CZ361&lt;=SUM('Inputs  Base0'!$C$135:$C$135),"Lista 0",IF(CZ361&lt;=SUM('Inputs  Base0'!$C$135:$D$135),"Lista 1",IF(CZ361&lt;=SUM('Inputs  Base0'!$C$135:$E$135),"Lista 2",IF(CZ361&lt;=SUM('Inputs  Base0'!$C$135:$F$135),"Lista 3",IF(CZ361&lt;=SUM('Inputs  Base0'!$C$135:$G$135),"Lista 4")))))</f>
        <v>Lista 2</v>
      </c>
      <c r="DA362" s="47" t="str">
        <f>+IF(DA361&lt;=SUM('Inputs  Base0'!$C$135:$C$135),"Lista 0",IF(DA361&lt;=SUM('Inputs  Base0'!$C$135:$D$135),"Lista 1",IF(DA361&lt;=SUM('Inputs  Base0'!$C$135:$E$135),"Lista 2",IF(DA361&lt;=SUM('Inputs  Base0'!$C$135:$F$135),"Lista 3",IF(DA361&lt;=SUM('Inputs  Base0'!$C$135:$G$135),"Lista 4")))))</f>
        <v>Lista 2</v>
      </c>
      <c r="DB362" s="47" t="str">
        <f>+IF(DB361&lt;=SUM('Inputs  Base0'!$C$135:$C$135),"Lista 0",IF(DB361&lt;=SUM('Inputs  Base0'!$C$135:$D$135),"Lista 1",IF(DB361&lt;=SUM('Inputs  Base0'!$C$135:$E$135),"Lista 2",IF(DB361&lt;=SUM('Inputs  Base0'!$C$135:$F$135),"Lista 3",IF(DB361&lt;=SUM('Inputs  Base0'!$C$135:$G$135),"Lista 4")))))</f>
        <v>Lista 2</v>
      </c>
      <c r="DC362" s="47" t="str">
        <f>+IF(DC361&lt;=SUM('Inputs  Base0'!$C$135:$C$135),"Lista 0",IF(DC361&lt;=SUM('Inputs  Base0'!$C$135:$D$135),"Lista 1",IF(DC361&lt;=SUM('Inputs  Base0'!$C$135:$E$135),"Lista 2",IF(DC361&lt;=SUM('Inputs  Base0'!$C$135:$F$135),"Lista 3",IF(DC361&lt;=SUM('Inputs  Base0'!$C$135:$G$135),"Lista 4")))))</f>
        <v>Lista 2</v>
      </c>
      <c r="DD362" s="47" t="str">
        <f>+IF(DD361&lt;=SUM('Inputs  Base0'!$C$135:$C$135),"Lista 0",IF(DD361&lt;=SUM('Inputs  Base0'!$C$135:$D$135),"Lista 1",IF(DD361&lt;=SUM('Inputs  Base0'!$C$135:$E$135),"Lista 2",IF(DD361&lt;=SUM('Inputs  Base0'!$C$135:$F$135),"Lista 3",IF(DD361&lt;=SUM('Inputs  Base0'!$C$135:$G$135),"Lista 4")))))</f>
        <v>Lista 2</v>
      </c>
      <c r="DE362" s="47" t="str">
        <f>+IF(DE361&lt;=SUM('Inputs  Base0'!$C$135:$C$135),"Lista 0",IF(DE361&lt;=SUM('Inputs  Base0'!$C$135:$D$135),"Lista 1",IF(DE361&lt;=SUM('Inputs  Base0'!$C$135:$E$135),"Lista 2",IF(DE361&lt;=SUM('Inputs  Base0'!$C$135:$F$135),"Lista 3",IF(DE361&lt;=SUM('Inputs  Base0'!$C$135:$G$135),"Lista 4")))))</f>
        <v>Lista 2</v>
      </c>
      <c r="DF362" s="47" t="str">
        <f>+IF(DF361&lt;=SUM('Inputs  Base0'!$C$135:$C$135),"Lista 0",IF(DF361&lt;=SUM('Inputs  Base0'!$C$135:$D$135),"Lista 1",IF(DF361&lt;=SUM('Inputs  Base0'!$C$135:$E$135),"Lista 2",IF(DF361&lt;=SUM('Inputs  Base0'!$C$135:$F$135),"Lista 3",IF(DF361&lt;=SUM('Inputs  Base0'!$C$135:$G$135),"Lista 4")))))</f>
        <v>Lista 2</v>
      </c>
      <c r="DG362" s="47" t="str">
        <f>+IF(DG361&lt;=SUM('Inputs  Base0'!$C$135:$C$135),"Lista 0",IF(DG361&lt;=SUM('Inputs  Base0'!$C$135:$D$135),"Lista 1",IF(DG361&lt;=SUM('Inputs  Base0'!$C$135:$E$135),"Lista 2",IF(DG361&lt;=SUM('Inputs  Base0'!$C$135:$F$135),"Lista 3",IF(DG361&lt;=SUM('Inputs  Base0'!$C$135:$G$135),"Lista 4")))))</f>
        <v>Lista 2</v>
      </c>
      <c r="DH362" s="47" t="str">
        <f>+IF(DH361&lt;=SUM('Inputs  Base0'!$C$135:$C$135),"Lista 0",IF(DH361&lt;=SUM('Inputs  Base0'!$C$135:$D$135),"Lista 1",IF(DH361&lt;=SUM('Inputs  Base0'!$C$135:$E$135),"Lista 2",IF(DH361&lt;=SUM('Inputs  Base0'!$C$135:$F$135),"Lista 3",IF(DH361&lt;=SUM('Inputs  Base0'!$C$135:$G$135),"Lista 4")))))</f>
        <v>Lista 2</v>
      </c>
      <c r="DI362" s="47" t="str">
        <f>+IF(DI361&lt;=SUM('Inputs  Base0'!$C$135:$C$135),"Lista 0",IF(DI361&lt;=SUM('Inputs  Base0'!$C$135:$D$135),"Lista 1",IF(DI361&lt;=SUM('Inputs  Base0'!$C$135:$E$135),"Lista 2",IF(DI361&lt;=SUM('Inputs  Base0'!$C$135:$F$135),"Lista 3",IF(DI361&lt;=SUM('Inputs  Base0'!$C$135:$G$135),"Lista 4")))))</f>
        <v>Lista 2</v>
      </c>
      <c r="DJ362" s="47" t="str">
        <f>+IF(DJ361&lt;=SUM('Inputs  Base0'!$C$135:$C$135),"Lista 0",IF(DJ361&lt;=SUM('Inputs  Base0'!$C$135:$D$135),"Lista 1",IF(DJ361&lt;=SUM('Inputs  Base0'!$C$135:$E$135),"Lista 2",IF(DJ361&lt;=SUM('Inputs  Base0'!$C$135:$F$135),"Lista 3",IF(DJ361&lt;=SUM('Inputs  Base0'!$C$135:$G$135),"Lista 4")))))</f>
        <v>Lista 2</v>
      </c>
      <c r="DK362" s="47" t="str">
        <f>+IF(DK361&lt;=SUM('Inputs  Base0'!$C$135:$C$135),"Lista 0",IF(DK361&lt;=SUM('Inputs  Base0'!$C$135:$D$135),"Lista 1",IF(DK361&lt;=SUM('Inputs  Base0'!$C$135:$E$135),"Lista 2",IF(DK361&lt;=SUM('Inputs  Base0'!$C$135:$F$135),"Lista 3",IF(DK361&lt;=SUM('Inputs  Base0'!$C$135:$G$135),"Lista 4")))))</f>
        <v>Lista 2</v>
      </c>
      <c r="DL362" s="47" t="str">
        <f>+IF(DL361&lt;=SUM('Inputs  Base0'!$C$135:$C$135),"Lista 0",IF(DL361&lt;=SUM('Inputs  Base0'!$C$135:$D$135),"Lista 1",IF(DL361&lt;=SUM('Inputs  Base0'!$C$135:$E$135),"Lista 2",IF(DL361&lt;=SUM('Inputs  Base0'!$C$135:$F$135),"Lista 3",IF(DL361&lt;=SUM('Inputs  Base0'!$C$135:$G$135),"Lista 4")))))</f>
        <v>Lista 2</v>
      </c>
      <c r="DM362" s="47" t="str">
        <f>+IF(DM361&lt;=SUM('Inputs  Base0'!$C$135:$C$135),"Lista 0",IF(DM361&lt;=SUM('Inputs  Base0'!$C$135:$D$135),"Lista 1",IF(DM361&lt;=SUM('Inputs  Base0'!$C$135:$E$135),"Lista 2",IF(DM361&lt;=SUM('Inputs  Base0'!$C$135:$F$135),"Lista 3",IF(DM361&lt;=SUM('Inputs  Base0'!$C$135:$G$135),"Lista 4")))))</f>
        <v>Lista 2</v>
      </c>
      <c r="DN362" s="47" t="str">
        <f>+IF(DN361&lt;=SUM('Inputs  Base0'!$C$135:$C$135),"Lista 0",IF(DN361&lt;=SUM('Inputs  Base0'!$C$135:$D$135),"Lista 1",IF(DN361&lt;=SUM('Inputs  Base0'!$C$135:$E$135),"Lista 2",IF(DN361&lt;=SUM('Inputs  Base0'!$C$135:$F$135),"Lista 3",IF(DN361&lt;=SUM('Inputs  Base0'!$C$135:$G$135),"Lista 4")))))</f>
        <v>Lista 2</v>
      </c>
      <c r="DO362" s="47" t="str">
        <f>+IF(DO361&lt;=SUM('Inputs  Base0'!$C$135:$C$135),"Lista 0",IF(DO361&lt;=SUM('Inputs  Base0'!$C$135:$D$135),"Lista 1",IF(DO361&lt;=SUM('Inputs  Base0'!$C$135:$E$135),"Lista 2",IF(DO361&lt;=SUM('Inputs  Base0'!$C$135:$F$135),"Lista 3",IF(DO361&lt;=SUM('Inputs  Base0'!$C$135:$G$135),"Lista 4")))))</f>
        <v>Lista 2</v>
      </c>
      <c r="DP362" s="47" t="str">
        <f>+IF(DP361&lt;=SUM('Inputs  Base0'!$C$135:$C$135),"Lista 0",IF(DP361&lt;=SUM('Inputs  Base0'!$C$135:$D$135),"Lista 1",IF(DP361&lt;=SUM('Inputs  Base0'!$C$135:$E$135),"Lista 2",IF(DP361&lt;=SUM('Inputs  Base0'!$C$135:$F$135),"Lista 3",IF(DP361&lt;=SUM('Inputs  Base0'!$C$135:$G$135),"Lista 4")))))</f>
        <v>Lista 2</v>
      </c>
    </row>
    <row r="363" spans="2:120" hidden="1" outlineLevel="2">
      <c r="AC363" s="13">
        <f>+HLOOKUP(AC362,'Inputs  Base0'!$C$133:$G$134,2)</f>
        <v>-0.08</v>
      </c>
      <c r="AD363" s="13">
        <f>+HLOOKUP(AD362,'Inputs  Base0'!$C$133:$G$134,2)</f>
        <v>-0.08</v>
      </c>
      <c r="AE363" s="13">
        <f>+HLOOKUP(AE362,'Inputs  Base0'!$C$133:$G$134,2)</f>
        <v>-0.08</v>
      </c>
      <c r="AF363" s="13">
        <f>+HLOOKUP(AF362,'Inputs  Base0'!$C$133:$G$134,2)</f>
        <v>-0.08</v>
      </c>
      <c r="AG363" s="13">
        <f>+HLOOKUP(AG362,'Inputs  Base0'!$C$133:$G$134,2)</f>
        <v>0</v>
      </c>
      <c r="AH363" s="13">
        <f>+HLOOKUP(AH362,'Inputs  Base0'!$C$133:$G$134,2)</f>
        <v>0</v>
      </c>
      <c r="AI363" s="13">
        <f>+HLOOKUP(AI362,'Inputs  Base0'!$C$133:$G$134,2)</f>
        <v>0</v>
      </c>
      <c r="AJ363" s="13">
        <f>+HLOOKUP(AJ362,'Inputs  Base0'!$C$133:$G$134,2)</f>
        <v>0</v>
      </c>
      <c r="AK363" s="13">
        <f>+HLOOKUP(AK362,'Inputs  Base0'!$C$133:$G$134,2)</f>
        <v>0</v>
      </c>
      <c r="AL363" s="13">
        <f>+HLOOKUP(AL362,'Inputs  Base0'!$C$133:$G$134,2)</f>
        <v>0</v>
      </c>
      <c r="AM363" s="13">
        <f>+HLOOKUP(AM362,'Inputs  Base0'!$C$133:$G$134,2)</f>
        <v>0</v>
      </c>
      <c r="AN363" s="13">
        <f>+HLOOKUP(AN362,'Inputs  Base0'!$C$133:$G$134,2)</f>
        <v>0</v>
      </c>
      <c r="AO363" s="13">
        <f>+HLOOKUP(AO362,'Inputs  Base0'!$C$133:$G$134,2)</f>
        <v>0</v>
      </c>
      <c r="AP363" s="13">
        <f>+HLOOKUP(AP362,'Inputs  Base0'!$C$133:$G$134,2)</f>
        <v>0</v>
      </c>
      <c r="AQ363" s="13">
        <f>+HLOOKUP(AQ362,'Inputs  Base0'!$C$133:$G$134,2)</f>
        <v>0</v>
      </c>
      <c r="AR363" s="13">
        <f>+HLOOKUP(AR362,'Inputs  Base0'!$C$133:$G$134,2)</f>
        <v>0</v>
      </c>
      <c r="AS363" s="13">
        <f>+HLOOKUP(AS362,'Inputs  Base0'!$C$133:$G$134,2)</f>
        <v>0</v>
      </c>
      <c r="AT363" s="13">
        <f>+HLOOKUP(AT362,'Inputs  Base0'!$C$133:$G$134,2)</f>
        <v>0</v>
      </c>
      <c r="AU363" s="13">
        <f>+HLOOKUP(AU362,'Inputs  Base0'!$C$133:$G$134,2)</f>
        <v>0</v>
      </c>
      <c r="AV363" s="13">
        <f>+HLOOKUP(AV362,'Inputs  Base0'!$C$133:$G$134,2)</f>
        <v>0</v>
      </c>
      <c r="AW363" s="13">
        <f>+HLOOKUP(AW362,'Inputs  Base0'!$C$133:$G$134,2)</f>
        <v>2.5000000000000001E-2</v>
      </c>
      <c r="AX363" s="13">
        <f>+HLOOKUP(AX362,'Inputs  Base0'!$C$133:$G$134,2)</f>
        <v>2.5000000000000001E-2</v>
      </c>
      <c r="AY363" s="13">
        <f>+HLOOKUP(AY362,'Inputs  Base0'!$C$133:$G$134,2)</f>
        <v>2.5000000000000001E-2</v>
      </c>
      <c r="AZ363" s="13">
        <f>+HLOOKUP(AZ362,'Inputs  Base0'!$C$133:$G$134,2)</f>
        <v>2.5000000000000001E-2</v>
      </c>
      <c r="BA363" s="13">
        <f>+HLOOKUP(BA362,'Inputs  Base0'!$C$133:$G$134,2)</f>
        <v>2.5000000000000001E-2</v>
      </c>
      <c r="BB363" s="13">
        <f>+HLOOKUP(BB362,'Inputs  Base0'!$C$133:$G$134,2)</f>
        <v>2.5000000000000001E-2</v>
      </c>
      <c r="BC363" s="13">
        <f>+HLOOKUP(BC362,'Inputs  Base0'!$C$133:$G$134,2)</f>
        <v>2.5000000000000001E-2</v>
      </c>
      <c r="BD363" s="13">
        <f>+HLOOKUP(BD362,'Inputs  Base0'!$C$133:$G$134,2)</f>
        <v>2.5000000000000001E-2</v>
      </c>
      <c r="BE363" s="13">
        <f>+HLOOKUP(BE362,'Inputs  Base0'!$C$133:$G$134,2)</f>
        <v>2.5000000000000001E-2</v>
      </c>
      <c r="BF363" s="13">
        <f>+HLOOKUP(BF362,'Inputs  Base0'!$C$133:$G$134,2)</f>
        <v>2.5000000000000001E-2</v>
      </c>
      <c r="BG363" s="13">
        <f>+HLOOKUP(BG362,'Inputs  Base0'!$C$133:$G$134,2)</f>
        <v>2.5000000000000001E-2</v>
      </c>
      <c r="BH363" s="13">
        <f>+HLOOKUP(BH362,'Inputs  Base0'!$C$133:$G$134,2)</f>
        <v>2.5000000000000001E-2</v>
      </c>
      <c r="BI363" s="13">
        <f>+HLOOKUP(BI362,'Inputs  Base0'!$C$133:$G$134,2)</f>
        <v>2.5000000000000001E-2</v>
      </c>
      <c r="BJ363" s="13">
        <f>+HLOOKUP(BJ362,'Inputs  Base0'!$C$133:$G$134,2)</f>
        <v>2.5000000000000001E-2</v>
      </c>
      <c r="BK363" s="13">
        <f>+HLOOKUP(BK362,'Inputs  Base0'!$C$133:$G$134,2)</f>
        <v>2.5000000000000001E-2</v>
      </c>
      <c r="BL363" s="13">
        <f>+HLOOKUP(BL362,'Inputs  Base0'!$C$133:$G$134,2)</f>
        <v>2.5000000000000001E-2</v>
      </c>
      <c r="BM363" s="13">
        <f>+HLOOKUP(BM362,'Inputs  Base0'!$C$133:$G$134,2)</f>
        <v>2.5000000000000001E-2</v>
      </c>
      <c r="BN363" s="13">
        <f>+HLOOKUP(BN362,'Inputs  Base0'!$C$133:$G$134,2)</f>
        <v>2.5000000000000001E-2</v>
      </c>
      <c r="BO363" s="13">
        <f>+HLOOKUP(BO362,'Inputs  Base0'!$C$133:$G$134,2)</f>
        <v>2.5000000000000001E-2</v>
      </c>
      <c r="BP363" s="13">
        <f>+HLOOKUP(BP362,'Inputs  Base0'!$C$133:$G$134,2)</f>
        <v>2.5000000000000001E-2</v>
      </c>
      <c r="BQ363" s="13">
        <f>+HLOOKUP(BQ362,'Inputs  Base0'!$C$133:$G$134,2)</f>
        <v>2.5000000000000001E-2</v>
      </c>
      <c r="BR363" s="13">
        <f>+HLOOKUP(BR362,'Inputs  Base0'!$C$133:$G$134,2)</f>
        <v>2.5000000000000001E-2</v>
      </c>
      <c r="BS363" s="13">
        <f>+HLOOKUP(BS362,'Inputs  Base0'!$C$133:$G$134,2)</f>
        <v>2.5000000000000001E-2</v>
      </c>
      <c r="BT363" s="13">
        <f>+HLOOKUP(BT362,'Inputs  Base0'!$C$133:$G$134,2)</f>
        <v>2.5000000000000001E-2</v>
      </c>
      <c r="BU363" s="13">
        <f>+HLOOKUP(BU362,'Inputs  Base0'!$C$133:$G$134,2)</f>
        <v>2.5000000000000001E-2</v>
      </c>
      <c r="BV363" s="13">
        <f>+HLOOKUP(BV362,'Inputs  Base0'!$C$133:$G$134,2)</f>
        <v>2.5000000000000001E-2</v>
      </c>
      <c r="BW363" s="13">
        <f>+HLOOKUP(BW362,'Inputs  Base0'!$C$133:$G$134,2)</f>
        <v>2.5000000000000001E-2</v>
      </c>
      <c r="BX363" s="13">
        <f>+HLOOKUP(BX362,'Inputs  Base0'!$C$133:$G$134,2)</f>
        <v>2.5000000000000001E-2</v>
      </c>
      <c r="BY363" s="13">
        <f>+HLOOKUP(BY362,'Inputs  Base0'!$C$133:$G$134,2)</f>
        <v>2.5000000000000001E-2</v>
      </c>
      <c r="BZ363" s="13">
        <f>+HLOOKUP(BZ362,'Inputs  Base0'!$C$133:$G$134,2)</f>
        <v>2.5000000000000001E-2</v>
      </c>
      <c r="CA363" s="13">
        <f>+HLOOKUP(CA362,'Inputs  Base0'!$C$133:$G$134,2)</f>
        <v>2.5000000000000001E-2</v>
      </c>
      <c r="CB363" s="13">
        <f>+HLOOKUP(CB362,'Inputs  Base0'!$C$133:$G$134,2)</f>
        <v>2.5000000000000001E-2</v>
      </c>
      <c r="CC363" s="13">
        <f>+HLOOKUP(CC362,'Inputs  Base0'!$C$133:$G$134,2)</f>
        <v>2.5000000000000001E-2</v>
      </c>
      <c r="CD363" s="13">
        <f>+HLOOKUP(CD362,'Inputs  Base0'!$C$133:$G$134,2)</f>
        <v>2.5000000000000001E-2</v>
      </c>
      <c r="CE363" s="13">
        <f>+HLOOKUP(CE362,'Inputs  Base0'!$C$133:$G$134,2)</f>
        <v>2.5000000000000001E-2</v>
      </c>
      <c r="CF363" s="13">
        <f>+HLOOKUP(CF362,'Inputs  Base0'!$C$133:$G$134,2)</f>
        <v>2.5000000000000001E-2</v>
      </c>
      <c r="CG363" s="13">
        <f>+HLOOKUP(CG362,'Inputs  Base0'!$C$133:$G$134,2)</f>
        <v>2.5000000000000001E-2</v>
      </c>
      <c r="CH363" s="13">
        <f>+HLOOKUP(CH362,'Inputs  Base0'!$C$133:$G$134,2)</f>
        <v>2.5000000000000001E-2</v>
      </c>
      <c r="CI363" s="13">
        <f>+HLOOKUP(CI362,'Inputs  Base0'!$C$133:$G$134,2)</f>
        <v>2.5000000000000001E-2</v>
      </c>
      <c r="CJ363" s="13">
        <f>+HLOOKUP(CJ362,'Inputs  Base0'!$C$133:$G$134,2)</f>
        <v>2.5000000000000001E-2</v>
      </c>
      <c r="CK363" s="13">
        <f>+HLOOKUP(CK362,'Inputs  Base0'!$C$133:$G$134,2)</f>
        <v>2.5000000000000001E-2</v>
      </c>
      <c r="CL363" s="13">
        <f>+HLOOKUP(CL362,'Inputs  Base0'!$C$133:$G$134,2)</f>
        <v>2.5000000000000001E-2</v>
      </c>
      <c r="CM363" s="13">
        <f>+HLOOKUP(CM362,'Inputs  Base0'!$C$133:$G$134,2)</f>
        <v>2.5000000000000001E-2</v>
      </c>
      <c r="CN363" s="13">
        <f>+HLOOKUP(CN362,'Inputs  Base0'!$C$133:$G$134,2)</f>
        <v>2.5000000000000001E-2</v>
      </c>
      <c r="CO363" s="13">
        <f>+HLOOKUP(CO362,'Inputs  Base0'!$C$133:$G$134,2)</f>
        <v>2.5000000000000001E-2</v>
      </c>
      <c r="CP363" s="13">
        <f>+HLOOKUP(CP362,'Inputs  Base0'!$C$133:$G$134,2)</f>
        <v>2.5000000000000001E-2</v>
      </c>
      <c r="CQ363" s="13">
        <f>+HLOOKUP(CQ362,'Inputs  Base0'!$C$133:$G$134,2)</f>
        <v>2.5000000000000001E-2</v>
      </c>
      <c r="CR363" s="13">
        <f>+HLOOKUP(CR362,'Inputs  Base0'!$C$133:$G$134,2)</f>
        <v>2.5000000000000001E-2</v>
      </c>
      <c r="CS363" s="13">
        <f>+HLOOKUP(CS362,'Inputs  Base0'!$C$133:$G$134,2)</f>
        <v>2.5000000000000001E-2</v>
      </c>
      <c r="CT363" s="13">
        <f>+HLOOKUP(CT362,'Inputs  Base0'!$C$133:$G$134,2)</f>
        <v>2.5000000000000001E-2</v>
      </c>
      <c r="CU363" s="13">
        <f>+HLOOKUP(CU362,'Inputs  Base0'!$C$133:$G$134,2)</f>
        <v>2.5000000000000001E-2</v>
      </c>
      <c r="CV363" s="13">
        <f>+HLOOKUP(CV362,'Inputs  Base0'!$C$133:$G$134,2)</f>
        <v>2.5000000000000001E-2</v>
      </c>
      <c r="CW363" s="13">
        <f>+HLOOKUP(CW362,'Inputs  Base0'!$C$133:$G$134,2)</f>
        <v>2.5000000000000001E-2</v>
      </c>
      <c r="CX363" s="13">
        <f>+HLOOKUP(CX362,'Inputs  Base0'!$C$133:$G$134,2)</f>
        <v>2.5000000000000001E-2</v>
      </c>
      <c r="CY363" s="13">
        <f>+HLOOKUP(CY362,'Inputs  Base0'!$C$133:$G$134,2)</f>
        <v>2.5000000000000001E-2</v>
      </c>
      <c r="CZ363" s="13">
        <f>+HLOOKUP(CZ362,'Inputs  Base0'!$C$133:$G$134,2)</f>
        <v>2.5000000000000001E-2</v>
      </c>
      <c r="DA363" s="13">
        <f>+HLOOKUP(DA362,'Inputs  Base0'!$C$133:$G$134,2)</f>
        <v>2.5000000000000001E-2</v>
      </c>
      <c r="DB363" s="13">
        <f>+HLOOKUP(DB362,'Inputs  Base0'!$C$133:$G$134,2)</f>
        <v>2.5000000000000001E-2</v>
      </c>
      <c r="DC363" s="13">
        <f>+HLOOKUP(DC362,'Inputs  Base0'!$C$133:$G$134,2)</f>
        <v>2.5000000000000001E-2</v>
      </c>
      <c r="DD363" s="13">
        <f>+HLOOKUP(DD362,'Inputs  Base0'!$C$133:$G$134,2)</f>
        <v>2.5000000000000001E-2</v>
      </c>
      <c r="DE363" s="13">
        <f>+HLOOKUP(DE362,'Inputs  Base0'!$C$133:$G$134,2)</f>
        <v>2.5000000000000001E-2</v>
      </c>
      <c r="DF363" s="13">
        <f>+HLOOKUP(DF362,'Inputs  Base0'!$C$133:$G$134,2)</f>
        <v>2.5000000000000001E-2</v>
      </c>
      <c r="DG363" s="13">
        <f>+HLOOKUP(DG362,'Inputs  Base0'!$C$133:$G$134,2)</f>
        <v>2.5000000000000001E-2</v>
      </c>
      <c r="DH363" s="13">
        <f>+HLOOKUP(DH362,'Inputs  Base0'!$C$133:$G$134,2)</f>
        <v>2.5000000000000001E-2</v>
      </c>
      <c r="DI363" s="13">
        <f>+HLOOKUP(DI362,'Inputs  Base0'!$C$133:$G$134,2)</f>
        <v>2.5000000000000001E-2</v>
      </c>
      <c r="DJ363" s="13">
        <f>+HLOOKUP(DJ362,'Inputs  Base0'!$C$133:$G$134,2)</f>
        <v>2.5000000000000001E-2</v>
      </c>
      <c r="DK363" s="13">
        <f>+HLOOKUP(DK362,'Inputs  Base0'!$C$133:$G$134,2)</f>
        <v>2.5000000000000001E-2</v>
      </c>
      <c r="DL363" s="13">
        <f>+HLOOKUP(DL362,'Inputs  Base0'!$C$133:$G$134,2)</f>
        <v>2.5000000000000001E-2</v>
      </c>
      <c r="DM363" s="13">
        <f>+HLOOKUP(DM362,'Inputs  Base0'!$C$133:$G$134,2)</f>
        <v>2.5000000000000001E-2</v>
      </c>
      <c r="DN363" s="13">
        <f>+HLOOKUP(DN362,'Inputs  Base0'!$C$133:$G$134,2)</f>
        <v>2.5000000000000001E-2</v>
      </c>
      <c r="DO363" s="13">
        <f>+HLOOKUP(DO362,'Inputs  Base0'!$C$133:$G$134,2)</f>
        <v>2.5000000000000001E-2</v>
      </c>
      <c r="DP363" s="13">
        <f>+HLOOKUP(DP362,'Inputs  Base0'!$C$133:$G$134,2)</f>
        <v>2.5000000000000001E-2</v>
      </c>
    </row>
    <row r="364" spans="2:120" hidden="1" outlineLevel="2"/>
    <row r="365" spans="2:120" hidden="1" outlineLevel="2">
      <c r="B365" s="208" t="s">
        <v>74</v>
      </c>
      <c r="AC365" s="44"/>
    </row>
    <row r="366" spans="2:120" hidden="1" outlineLevel="2">
      <c r="B366" s="1" t="s">
        <v>153</v>
      </c>
      <c r="AC366" s="87">
        <f t="shared" ref="AC366:BH366" si="169">+AC82+AC93+AC104+AC115+AC126+AC137+AC149</f>
        <v>4.6666666666666661</v>
      </c>
      <c r="AD366" s="87">
        <f t="shared" si="169"/>
        <v>4.6666666666666661</v>
      </c>
      <c r="AE366" s="87">
        <f t="shared" si="169"/>
        <v>4.6666666666666661</v>
      </c>
      <c r="AF366" s="87">
        <f t="shared" si="169"/>
        <v>4.6666666666666661</v>
      </c>
      <c r="AG366" s="87">
        <f t="shared" si="169"/>
        <v>4.6666666666666661</v>
      </c>
      <c r="AH366" s="87">
        <f t="shared" si="169"/>
        <v>4.6666666666666661</v>
      </c>
      <c r="AI366" s="87">
        <f t="shared" si="169"/>
        <v>4</v>
      </c>
      <c r="AJ366" s="87">
        <f t="shared" si="169"/>
        <v>4</v>
      </c>
      <c r="AK366" s="87">
        <f t="shared" si="169"/>
        <v>4</v>
      </c>
      <c r="AL366" s="87">
        <f t="shared" si="169"/>
        <v>4</v>
      </c>
      <c r="AM366" s="87">
        <f t="shared" si="169"/>
        <v>4</v>
      </c>
      <c r="AN366" s="87">
        <f t="shared" si="169"/>
        <v>4</v>
      </c>
      <c r="AO366" s="87">
        <f t="shared" si="169"/>
        <v>3.333333333333333</v>
      </c>
      <c r="AP366" s="87">
        <f t="shared" si="169"/>
        <v>3.333333333333333</v>
      </c>
      <c r="AQ366" s="87">
        <f t="shared" si="169"/>
        <v>3.333333333333333</v>
      </c>
      <c r="AR366" s="87">
        <f t="shared" si="169"/>
        <v>3.333333333333333</v>
      </c>
      <c r="AS366" s="87">
        <f t="shared" si="169"/>
        <v>3.333333333333333</v>
      </c>
      <c r="AT366" s="87">
        <f t="shared" si="169"/>
        <v>3.333333333333333</v>
      </c>
      <c r="AU366" s="87">
        <f t="shared" si="169"/>
        <v>4</v>
      </c>
      <c r="AV366" s="87">
        <f t="shared" si="169"/>
        <v>4</v>
      </c>
      <c r="AW366" s="87">
        <f t="shared" si="169"/>
        <v>4</v>
      </c>
      <c r="AX366" s="87">
        <f t="shared" si="169"/>
        <v>4</v>
      </c>
      <c r="AY366" s="87">
        <f t="shared" si="169"/>
        <v>4</v>
      </c>
      <c r="AZ366" s="87">
        <f t="shared" si="169"/>
        <v>4</v>
      </c>
      <c r="BA366" s="87">
        <f t="shared" si="169"/>
        <v>4</v>
      </c>
      <c r="BB366" s="87">
        <f t="shared" si="169"/>
        <v>4</v>
      </c>
      <c r="BC366" s="87">
        <f t="shared" si="169"/>
        <v>4</v>
      </c>
      <c r="BD366" s="87">
        <f t="shared" si="169"/>
        <v>4</v>
      </c>
      <c r="BE366" s="87">
        <f t="shared" si="169"/>
        <v>4</v>
      </c>
      <c r="BF366" s="87">
        <f t="shared" si="169"/>
        <v>4</v>
      </c>
      <c r="BG366" s="87">
        <f t="shared" si="169"/>
        <v>3.333333333333333</v>
      </c>
      <c r="BH366" s="87">
        <f t="shared" si="169"/>
        <v>3.333333333333333</v>
      </c>
      <c r="BI366" s="87">
        <f t="shared" ref="BI366:CN366" si="170">+BI82+BI93+BI104+BI115+BI126+BI137+BI149</f>
        <v>3.333333333333333</v>
      </c>
      <c r="BJ366" s="87">
        <f t="shared" si="170"/>
        <v>3.333333333333333</v>
      </c>
      <c r="BK366" s="87">
        <f t="shared" si="170"/>
        <v>3.333333333333333</v>
      </c>
      <c r="BL366" s="87">
        <f t="shared" si="170"/>
        <v>3.333333333333333</v>
      </c>
      <c r="BM366" s="87">
        <f t="shared" si="170"/>
        <v>0</v>
      </c>
      <c r="BN366" s="87">
        <f t="shared" si="170"/>
        <v>0</v>
      </c>
      <c r="BO366" s="87">
        <f t="shared" si="170"/>
        <v>0</v>
      </c>
      <c r="BP366" s="87">
        <f t="shared" si="170"/>
        <v>0</v>
      </c>
      <c r="BQ366" s="87">
        <f t="shared" si="170"/>
        <v>0</v>
      </c>
      <c r="BR366" s="87">
        <f t="shared" si="170"/>
        <v>0</v>
      </c>
      <c r="BS366" s="87">
        <f t="shared" si="170"/>
        <v>0</v>
      </c>
      <c r="BT366" s="87">
        <f t="shared" si="170"/>
        <v>0</v>
      </c>
      <c r="BU366" s="87">
        <f t="shared" si="170"/>
        <v>0</v>
      </c>
      <c r="BV366" s="87">
        <f t="shared" si="170"/>
        <v>0</v>
      </c>
      <c r="BW366" s="87">
        <f t="shared" si="170"/>
        <v>0</v>
      </c>
      <c r="BX366" s="87">
        <f t="shared" si="170"/>
        <v>0</v>
      </c>
      <c r="BY366" s="87">
        <f t="shared" si="170"/>
        <v>0</v>
      </c>
      <c r="BZ366" s="87">
        <f t="shared" si="170"/>
        <v>0</v>
      </c>
      <c r="CA366" s="87">
        <f t="shared" si="170"/>
        <v>0</v>
      </c>
      <c r="CB366" s="87">
        <f t="shared" si="170"/>
        <v>0</v>
      </c>
      <c r="CC366" s="87">
        <f t="shared" si="170"/>
        <v>0</v>
      </c>
      <c r="CD366" s="87">
        <f t="shared" si="170"/>
        <v>0</v>
      </c>
      <c r="CE366" s="87">
        <f t="shared" si="170"/>
        <v>0</v>
      </c>
      <c r="CF366" s="87">
        <f t="shared" si="170"/>
        <v>0</v>
      </c>
      <c r="CG366" s="87">
        <f t="shared" si="170"/>
        <v>0</v>
      </c>
      <c r="CH366" s="87">
        <f t="shared" si="170"/>
        <v>0</v>
      </c>
      <c r="CI366" s="87">
        <f t="shared" si="170"/>
        <v>0</v>
      </c>
      <c r="CJ366" s="87">
        <f t="shared" si="170"/>
        <v>0</v>
      </c>
      <c r="CK366" s="87">
        <f t="shared" si="170"/>
        <v>0</v>
      </c>
      <c r="CL366" s="87">
        <f t="shared" si="170"/>
        <v>0</v>
      </c>
      <c r="CM366" s="87">
        <f t="shared" si="170"/>
        <v>0</v>
      </c>
      <c r="CN366" s="87">
        <f t="shared" si="170"/>
        <v>0</v>
      </c>
      <c r="CO366" s="87">
        <f t="shared" ref="CO366:DP366" si="171">+CO82+CO93+CO104+CO115+CO126+CO137+CO149</f>
        <v>0</v>
      </c>
      <c r="CP366" s="87">
        <f t="shared" si="171"/>
        <v>0</v>
      </c>
      <c r="CQ366" s="87">
        <f t="shared" si="171"/>
        <v>0</v>
      </c>
      <c r="CR366" s="87">
        <f t="shared" si="171"/>
        <v>0</v>
      </c>
      <c r="CS366" s="87">
        <f t="shared" si="171"/>
        <v>0</v>
      </c>
      <c r="CT366" s="87">
        <f t="shared" si="171"/>
        <v>0</v>
      </c>
      <c r="CU366" s="87">
        <f t="shared" si="171"/>
        <v>0</v>
      </c>
      <c r="CV366" s="87">
        <f t="shared" si="171"/>
        <v>0</v>
      </c>
      <c r="CW366" s="87">
        <f t="shared" si="171"/>
        <v>0</v>
      </c>
      <c r="CX366" s="87">
        <f t="shared" si="171"/>
        <v>0</v>
      </c>
      <c r="CY366" s="87">
        <f t="shared" si="171"/>
        <v>0</v>
      </c>
      <c r="CZ366" s="87">
        <f t="shared" si="171"/>
        <v>0</v>
      </c>
      <c r="DA366" s="87">
        <f t="shared" si="171"/>
        <v>0</v>
      </c>
      <c r="DB366" s="87">
        <f t="shared" si="171"/>
        <v>0</v>
      </c>
      <c r="DC366" s="87">
        <f t="shared" si="171"/>
        <v>0</v>
      </c>
      <c r="DD366" s="87">
        <f t="shared" si="171"/>
        <v>0</v>
      </c>
      <c r="DE366" s="87">
        <f t="shared" si="171"/>
        <v>0</v>
      </c>
      <c r="DF366" s="87">
        <f t="shared" si="171"/>
        <v>0</v>
      </c>
      <c r="DG366" s="87">
        <f t="shared" si="171"/>
        <v>0</v>
      </c>
      <c r="DH366" s="87">
        <f t="shared" si="171"/>
        <v>0</v>
      </c>
      <c r="DI366" s="87">
        <f t="shared" si="171"/>
        <v>0</v>
      </c>
      <c r="DJ366" s="87">
        <f t="shared" si="171"/>
        <v>0</v>
      </c>
      <c r="DK366" s="87">
        <f t="shared" si="171"/>
        <v>0</v>
      </c>
      <c r="DL366" s="87">
        <f t="shared" si="171"/>
        <v>0</v>
      </c>
      <c r="DM366" s="87">
        <f t="shared" si="171"/>
        <v>0</v>
      </c>
      <c r="DN366" s="87">
        <f t="shared" si="171"/>
        <v>0</v>
      </c>
      <c r="DO366" s="87">
        <f t="shared" si="171"/>
        <v>0</v>
      </c>
      <c r="DP366" s="87">
        <f t="shared" si="171"/>
        <v>0</v>
      </c>
    </row>
    <row r="367" spans="2:120" hidden="1" outlineLevel="2">
      <c r="AC367" s="33">
        <f>IF('Inputs  Base0'!$D$18=0,0,SUM($AC$366:AC$366)/'Inputs  Base0'!$D$18)</f>
        <v>2.3333333333333331E-2</v>
      </c>
      <c r="AD367" s="33">
        <f>IF('Inputs  Base0'!$D$18=0,0,SUM($AC$366:AD$366)/'Inputs  Base0'!$D$18)</f>
        <v>4.6666666666666662E-2</v>
      </c>
      <c r="AE367" s="33">
        <f>IF('Inputs  Base0'!$D$18=0,0,SUM($AC$366:AE$366)/'Inputs  Base0'!$D$18)</f>
        <v>6.9999999999999993E-2</v>
      </c>
      <c r="AF367" s="33">
        <f>IF('Inputs  Base0'!$D$18=0,0,SUM($AC$366:AF$366)/'Inputs  Base0'!$D$18)</f>
        <v>9.3333333333333324E-2</v>
      </c>
      <c r="AG367" s="33">
        <f>IF('Inputs  Base0'!$D$18=0,0,SUM($AC$366:AG$366)/'Inputs  Base0'!$D$18)</f>
        <v>0.11666666666666664</v>
      </c>
      <c r="AH367" s="33">
        <f>IF('Inputs  Base0'!$D$18=0,0,SUM($AC$366:AH$366)/'Inputs  Base0'!$D$18)</f>
        <v>0.13999999999999996</v>
      </c>
      <c r="AI367" s="33">
        <f>IF('Inputs  Base0'!$D$18=0,0,SUM($AC$366:AI$366)/'Inputs  Base0'!$D$18)</f>
        <v>0.15999999999999998</v>
      </c>
      <c r="AJ367" s="33">
        <f>IF('Inputs  Base0'!$D$18=0,0,SUM($AC$366:AJ$366)/'Inputs  Base0'!$D$18)</f>
        <v>0.17999999999999997</v>
      </c>
      <c r="AK367" s="33">
        <f>IF('Inputs  Base0'!$D$18=0,0,SUM($AC$366:AK$366)/'Inputs  Base0'!$D$18)</f>
        <v>0.19999999999999996</v>
      </c>
      <c r="AL367" s="33">
        <f>IF('Inputs  Base0'!$D$18=0,0,SUM($AC$366:AL$366)/'Inputs  Base0'!$D$18)</f>
        <v>0.21999999999999997</v>
      </c>
      <c r="AM367" s="33">
        <f>IF('Inputs  Base0'!$D$18=0,0,SUM($AC$366:AM$366)/'Inputs  Base0'!$D$18)</f>
        <v>0.23999999999999996</v>
      </c>
      <c r="AN367" s="33">
        <f>IF('Inputs  Base0'!$D$18=0,0,SUM($AC$366:AN$366)/'Inputs  Base0'!$D$18)</f>
        <v>0.25999999999999995</v>
      </c>
      <c r="AO367" s="33">
        <f>IF('Inputs  Base0'!$D$18=0,0,SUM($AC$366:AO$366)/'Inputs  Base0'!$D$18)</f>
        <v>0.27666666666666662</v>
      </c>
      <c r="AP367" s="33">
        <f>IF('Inputs  Base0'!$D$18=0,0,SUM($AC$366:AP$366)/'Inputs  Base0'!$D$18)</f>
        <v>0.29333333333333333</v>
      </c>
      <c r="AQ367" s="33">
        <f>IF('Inputs  Base0'!$D$18=0,0,SUM($AC$366:AQ$366)/'Inputs  Base0'!$D$18)</f>
        <v>0.31</v>
      </c>
      <c r="AR367" s="33">
        <f>IF('Inputs  Base0'!$D$18=0,0,SUM($AC$366:AR$366)/'Inputs  Base0'!$D$18)</f>
        <v>0.32666666666666666</v>
      </c>
      <c r="AS367" s="33">
        <f>IF('Inputs  Base0'!$D$18=0,0,SUM($AC$366:AS$366)/'Inputs  Base0'!$D$18)</f>
        <v>0.34333333333333327</v>
      </c>
      <c r="AT367" s="33">
        <f>IF('Inputs  Base0'!$D$18=0,0,SUM($AC$366:AT$366)/'Inputs  Base0'!$D$18)</f>
        <v>0.35999999999999993</v>
      </c>
      <c r="AU367" s="33">
        <f>IF('Inputs  Base0'!$D$18=0,0,SUM($AC$366:AU$366)/'Inputs  Base0'!$D$18)</f>
        <v>0.37999999999999995</v>
      </c>
      <c r="AV367" s="33">
        <f>IF('Inputs  Base0'!$D$18=0,0,SUM($AC$366:AV$366)/'Inputs  Base0'!$D$18)</f>
        <v>0.39999999999999991</v>
      </c>
      <c r="AW367" s="33">
        <f>IF('Inputs  Base0'!$D$18=0,0,SUM($AC$366:AW$366)/'Inputs  Base0'!$D$18)</f>
        <v>0.41999999999999993</v>
      </c>
      <c r="AX367" s="33">
        <f>IF('Inputs  Base0'!$D$18=0,0,SUM($AC$366:AX$366)/'Inputs  Base0'!$D$18)</f>
        <v>0.43999999999999995</v>
      </c>
      <c r="AY367" s="33">
        <f>IF('Inputs  Base0'!$D$18=0,0,SUM($AC$366:AY$366)/'Inputs  Base0'!$D$18)</f>
        <v>0.45999999999999991</v>
      </c>
      <c r="AZ367" s="33">
        <f>IF('Inputs  Base0'!$D$18=0,0,SUM($AC$366:AZ$366)/'Inputs  Base0'!$D$18)</f>
        <v>0.47999999999999993</v>
      </c>
      <c r="BA367" s="33">
        <f>IF('Inputs  Base0'!$D$18=0,0,SUM($AC$366:BA$366)/'Inputs  Base0'!$D$18)</f>
        <v>0.49999999999999994</v>
      </c>
      <c r="BB367" s="33">
        <f>IF('Inputs  Base0'!$D$18=0,0,SUM($AC$366:BB$366)/'Inputs  Base0'!$D$18)</f>
        <v>0.51999999999999991</v>
      </c>
      <c r="BC367" s="33">
        <f>IF('Inputs  Base0'!$D$18=0,0,SUM($AC$366:BC$366)/'Inputs  Base0'!$D$18)</f>
        <v>0.53999999999999992</v>
      </c>
      <c r="BD367" s="33">
        <f>IF('Inputs  Base0'!$D$18=0,0,SUM($AC$366:BD$366)/'Inputs  Base0'!$D$18)</f>
        <v>0.55999999999999994</v>
      </c>
      <c r="BE367" s="33">
        <f>IF('Inputs  Base0'!$D$18=0,0,SUM($AC$366:BE$366)/'Inputs  Base0'!$D$18)</f>
        <v>0.57999999999999996</v>
      </c>
      <c r="BF367" s="33">
        <f>IF('Inputs  Base0'!$D$18=0,0,SUM($AC$366:BF$366)/'Inputs  Base0'!$D$18)</f>
        <v>0.6</v>
      </c>
      <c r="BG367" s="33">
        <f>IF('Inputs  Base0'!$D$18=0,0,SUM($AC$366:BG$366)/'Inputs  Base0'!$D$18)</f>
        <v>0.61666666666666659</v>
      </c>
      <c r="BH367" s="33">
        <f>IF('Inputs  Base0'!$D$18=0,0,SUM($AC$366:BH$366)/'Inputs  Base0'!$D$18)</f>
        <v>0.63333333333333319</v>
      </c>
      <c r="BI367" s="33">
        <f>IF('Inputs  Base0'!$D$18=0,0,SUM($AC$366:BI$366)/'Inputs  Base0'!$D$18)</f>
        <v>0.64999999999999991</v>
      </c>
      <c r="BJ367" s="33">
        <f>IF('Inputs  Base0'!$D$18=0,0,SUM($AC$366:BJ$366)/'Inputs  Base0'!$D$18)</f>
        <v>0.66666666666666652</v>
      </c>
      <c r="BK367" s="33">
        <f>IF('Inputs  Base0'!$D$18=0,0,SUM($AC$366:BK$366)/'Inputs  Base0'!$D$18)</f>
        <v>0.68333333333333324</v>
      </c>
      <c r="BL367" s="33">
        <f>IF('Inputs  Base0'!$D$18=0,0,SUM($AC$366:BL$366)/'Inputs  Base0'!$D$18)</f>
        <v>0.7</v>
      </c>
      <c r="BM367" s="33">
        <f>IF('Inputs  Base0'!$D$18=0,0,SUM($AC$366:BM$366)/'Inputs  Base0'!$D$18)</f>
        <v>0.7</v>
      </c>
      <c r="BN367" s="33">
        <f>IF('Inputs  Base0'!$D$18=0,0,SUM($AC$366:BN$366)/'Inputs  Base0'!$D$18)</f>
        <v>0.7</v>
      </c>
      <c r="BO367" s="33">
        <f>IF('Inputs  Base0'!$D$18=0,0,SUM($AC$366:BO$366)/'Inputs  Base0'!$D$18)</f>
        <v>0.7</v>
      </c>
      <c r="BP367" s="33">
        <f>IF('Inputs  Base0'!$D$18=0,0,SUM($AC$366:BP$366)/'Inputs  Base0'!$D$18)</f>
        <v>0.7</v>
      </c>
      <c r="BQ367" s="33">
        <f>IF('Inputs  Base0'!$D$18=0,0,SUM($AC$366:BQ$366)/'Inputs  Base0'!$D$18)</f>
        <v>0.7</v>
      </c>
      <c r="BR367" s="33">
        <f>IF('Inputs  Base0'!$D$18=0,0,SUM($AC$366:BR$366)/'Inputs  Base0'!$D$18)</f>
        <v>0.7</v>
      </c>
      <c r="BS367" s="33">
        <f>IF('Inputs  Base0'!$D$18=0,0,SUM($AC$366:BS$366)/'Inputs  Base0'!$D$18)</f>
        <v>0.7</v>
      </c>
      <c r="BT367" s="33">
        <f>IF('Inputs  Base0'!$D$18=0,0,SUM($AC$366:BT$366)/'Inputs  Base0'!$D$18)</f>
        <v>0.7</v>
      </c>
      <c r="BU367" s="33">
        <f>IF('Inputs  Base0'!$D$18=0,0,SUM($AC$366:BU$366)/'Inputs  Base0'!$D$18)</f>
        <v>0.7</v>
      </c>
      <c r="BV367" s="33">
        <f>IF('Inputs  Base0'!$D$18=0,0,SUM($AC$366:BV$366)/'Inputs  Base0'!$D$18)</f>
        <v>0.7</v>
      </c>
      <c r="BW367" s="33">
        <f>IF('Inputs  Base0'!$D$18=0,0,SUM($AC$366:BW$366)/'Inputs  Base0'!$D$18)</f>
        <v>0.7</v>
      </c>
      <c r="BX367" s="33">
        <f>IF('Inputs  Base0'!$D$18=0,0,SUM($AC$366:BX$366)/'Inputs  Base0'!$D$18)</f>
        <v>0.7</v>
      </c>
      <c r="BY367" s="33">
        <f>IF('Inputs  Base0'!$D$18=0,0,SUM($AC$366:BY$366)/'Inputs  Base0'!$D$18)</f>
        <v>0.7</v>
      </c>
      <c r="BZ367" s="33">
        <f>IF('Inputs  Base0'!$D$18=0,0,SUM($AC$366:BZ$366)/'Inputs  Base0'!$D$18)</f>
        <v>0.7</v>
      </c>
      <c r="CA367" s="33">
        <f>IF('Inputs  Base0'!$D$18=0,0,SUM($AC$366:CA$366)/'Inputs  Base0'!$D$18)</f>
        <v>0.7</v>
      </c>
      <c r="CB367" s="33">
        <f>IF('Inputs  Base0'!$D$18=0,0,SUM($AC$366:CB$366)/'Inputs  Base0'!$D$18)</f>
        <v>0.7</v>
      </c>
      <c r="CC367" s="33">
        <f>IF('Inputs  Base0'!$D$18=0,0,SUM($AC$366:CC$366)/'Inputs  Base0'!$D$18)</f>
        <v>0.7</v>
      </c>
      <c r="CD367" s="33">
        <f>IF('Inputs  Base0'!$D$18=0,0,SUM($AC$366:CD$366)/'Inputs  Base0'!$D$18)</f>
        <v>0.7</v>
      </c>
      <c r="CE367" s="33">
        <f>IF('Inputs  Base0'!$D$18=0,0,SUM($AC$366:CE$366)/'Inputs  Base0'!$D$18)</f>
        <v>0.7</v>
      </c>
      <c r="CF367" s="33">
        <f>IF('Inputs  Base0'!$D$18=0,0,SUM($AC$366:CF$366)/'Inputs  Base0'!$D$18)</f>
        <v>0.7</v>
      </c>
      <c r="CG367" s="33">
        <f>IF('Inputs  Base0'!$D$18=0,0,SUM($AC$366:CG$366)/'Inputs  Base0'!$D$18)</f>
        <v>0.7</v>
      </c>
      <c r="CH367" s="33">
        <f>IF('Inputs  Base0'!$D$18=0,0,SUM($AC$366:CH$366)/'Inputs  Base0'!$D$18)</f>
        <v>0.7</v>
      </c>
      <c r="CI367" s="33">
        <f>IF('Inputs  Base0'!$D$18=0,0,SUM($AC$366:CI$366)/'Inputs  Base0'!$D$18)</f>
        <v>0.7</v>
      </c>
      <c r="CJ367" s="33">
        <f>IF('Inputs  Base0'!$D$18=0,0,SUM($AC$366:CJ$366)/'Inputs  Base0'!$D$18)</f>
        <v>0.7</v>
      </c>
      <c r="CK367" s="33">
        <f>IF('Inputs  Base0'!$D$18=0,0,SUM($AC$366:CK$366)/'Inputs  Base0'!$D$18)</f>
        <v>0.7</v>
      </c>
      <c r="CL367" s="33">
        <f>IF('Inputs  Base0'!$D$18=0,0,SUM($AC$366:CL$366)/'Inputs  Base0'!$D$18)</f>
        <v>0.7</v>
      </c>
      <c r="CM367" s="33">
        <f>IF('Inputs  Base0'!$D$18=0,0,SUM($AC$366:CM$366)/'Inputs  Base0'!$D$18)</f>
        <v>0.7</v>
      </c>
      <c r="CN367" s="33">
        <f>IF('Inputs  Base0'!$D$18=0,0,SUM($AC$366:CN$366)/'Inputs  Base0'!$D$18)</f>
        <v>0.7</v>
      </c>
      <c r="CO367" s="33">
        <f>IF('Inputs  Base0'!$D$18=0,0,SUM($AC$366:CO$366)/'Inputs  Base0'!$D$18)</f>
        <v>0.7</v>
      </c>
      <c r="CP367" s="33">
        <f>IF('Inputs  Base0'!$D$18=0,0,SUM($AC$366:CP$366)/'Inputs  Base0'!$D$18)</f>
        <v>0.7</v>
      </c>
      <c r="CQ367" s="33">
        <f>IF('Inputs  Base0'!$D$18=0,0,SUM($AC$366:CQ$366)/'Inputs  Base0'!$D$18)</f>
        <v>0.7</v>
      </c>
      <c r="CR367" s="33">
        <f>IF('Inputs  Base0'!$D$18=0,0,SUM($AC$366:CR$366)/'Inputs  Base0'!$D$18)</f>
        <v>0.7</v>
      </c>
      <c r="CS367" s="33">
        <f>IF('Inputs  Base0'!$D$18=0,0,SUM($AC$366:CS$366)/'Inputs  Base0'!$D$18)</f>
        <v>0.7</v>
      </c>
      <c r="CT367" s="33">
        <f>IF('Inputs  Base0'!$D$18=0,0,SUM($AC$366:CT$366)/'Inputs  Base0'!$D$18)</f>
        <v>0.7</v>
      </c>
      <c r="CU367" s="33">
        <f>IF('Inputs  Base0'!$D$18=0,0,SUM($AC$366:CU$366)/'Inputs  Base0'!$D$18)</f>
        <v>0.7</v>
      </c>
      <c r="CV367" s="33">
        <f>IF('Inputs  Base0'!$D$18=0,0,SUM($AC$366:CV$366)/'Inputs  Base0'!$D$18)</f>
        <v>0.7</v>
      </c>
      <c r="CW367" s="33">
        <f>IF('Inputs  Base0'!$D$18=0,0,SUM($AC$366:CW$366)/'Inputs  Base0'!$D$18)</f>
        <v>0.7</v>
      </c>
      <c r="CX367" s="33">
        <f>IF('Inputs  Base0'!$D$18=0,0,SUM($AC$366:CX$366)/'Inputs  Base0'!$D$18)</f>
        <v>0.7</v>
      </c>
      <c r="CY367" s="33">
        <f>IF('Inputs  Base0'!$D$18=0,0,SUM($AC$366:CY$366)/'Inputs  Base0'!$D$18)</f>
        <v>0.7</v>
      </c>
      <c r="CZ367" s="33">
        <f>IF('Inputs  Base0'!$D$18=0,0,SUM($AC$366:CZ$366)/'Inputs  Base0'!$D$18)</f>
        <v>0.7</v>
      </c>
      <c r="DA367" s="33">
        <f>IF('Inputs  Base0'!$D$18=0,0,SUM($AC$366:DA$366)/'Inputs  Base0'!$D$18)</f>
        <v>0.7</v>
      </c>
      <c r="DB367" s="33">
        <f>IF('Inputs  Base0'!$D$18=0,0,SUM($AC$366:DB$366)/'Inputs  Base0'!$D$18)</f>
        <v>0.7</v>
      </c>
      <c r="DC367" s="33">
        <f>IF('Inputs  Base0'!$D$18=0,0,SUM($AC$366:DC$366)/'Inputs  Base0'!$D$18)</f>
        <v>0.7</v>
      </c>
      <c r="DD367" s="33">
        <f>IF('Inputs  Base0'!$D$18=0,0,SUM($AC$366:DD$366)/'Inputs  Base0'!$D$18)</f>
        <v>0.7</v>
      </c>
      <c r="DE367" s="33">
        <f>IF('Inputs  Base0'!$D$18=0,0,SUM($AC$366:DE$366)/'Inputs  Base0'!$D$18)</f>
        <v>0.7</v>
      </c>
      <c r="DF367" s="33">
        <f>IF('Inputs  Base0'!$D$18=0,0,SUM($AC$366:DF$366)/'Inputs  Base0'!$D$18)</f>
        <v>0.7</v>
      </c>
      <c r="DG367" s="33">
        <f>IF('Inputs  Base0'!$D$18=0,0,SUM($AC$366:DG$366)/'Inputs  Base0'!$D$18)</f>
        <v>0.7</v>
      </c>
      <c r="DH367" s="33">
        <f>IF('Inputs  Base0'!$D$18=0,0,SUM($AC$366:DH$366)/'Inputs  Base0'!$D$18)</f>
        <v>0.7</v>
      </c>
      <c r="DI367" s="33">
        <f>IF('Inputs  Base0'!$D$18=0,0,SUM($AC$366:DI$366)/'Inputs  Base0'!$D$18)</f>
        <v>0.7</v>
      </c>
      <c r="DJ367" s="33">
        <f>IF('Inputs  Base0'!$D$18=0,0,SUM($AC$366:DJ$366)/'Inputs  Base0'!$D$18)</f>
        <v>0.7</v>
      </c>
      <c r="DK367" s="33">
        <f>IF('Inputs  Base0'!$D$18=0,0,SUM($AC$366:DK$366)/'Inputs  Base0'!$D$18)</f>
        <v>0.7</v>
      </c>
      <c r="DL367" s="33">
        <f>IF('Inputs  Base0'!$D$18=0,0,SUM($AC$366:DL$366)/'Inputs  Base0'!$D$18)</f>
        <v>0.7</v>
      </c>
      <c r="DM367" s="33">
        <f>IF('Inputs  Base0'!$D$18=0,0,SUM($AC$366:DM$366)/'Inputs  Base0'!$D$18)</f>
        <v>0.7</v>
      </c>
      <c r="DN367" s="33">
        <f>IF('Inputs  Base0'!$D$18=0,0,SUM($AC$366:DN$366)/'Inputs  Base0'!$D$18)</f>
        <v>0.7</v>
      </c>
      <c r="DO367" s="33">
        <f>IF('Inputs  Base0'!$D$18=0,0,SUM($AC$366:DO$366)/'Inputs  Base0'!$D$18)</f>
        <v>0.7</v>
      </c>
      <c r="DP367" s="33">
        <f>IF('Inputs  Base0'!$D$18=0,0,SUM($AC$366:DP$366)/'Inputs  Base0'!$D$18)</f>
        <v>0.7</v>
      </c>
    </row>
    <row r="368" spans="2:120" hidden="1" outlineLevel="2">
      <c r="B368" s="1" t="s">
        <v>154</v>
      </c>
      <c r="AC368" s="47" t="str">
        <f>+IF(AC367&lt;=SUM('Inputs  Base0'!$C$141:$C$141),"Lista 0",IF(AC367&lt;=SUM('Inputs  Base0'!$C$141:$D$141),"Lista 1",IF(AC367&lt;=SUM('Inputs  Base0'!$C$141:$E$141),"Lista 2",IF(AC367&lt;=SUM('Inputs  Base0'!$C$141:$F$141),"Lista 3",IF(AC367&lt;=SUM('Inputs  Base0'!$C$141:$G$141),"Lista 4")))))</f>
        <v>Lista 0</v>
      </c>
      <c r="AD368" s="47" t="str">
        <f>+IF(AD367&lt;=SUM('Inputs  Base0'!$C$141:$C$141),"Lista 0",IF(AD367&lt;=SUM('Inputs  Base0'!$C$141:$D$141),"Lista 1",IF(AD367&lt;=SUM('Inputs  Base0'!$C$141:$E$141),"Lista 2",IF(AD367&lt;=SUM('Inputs  Base0'!$C$141:$F$141),"Lista 3",IF(AD367&lt;=SUM('Inputs  Base0'!$C$141:$G$141),"Lista 4")))))</f>
        <v>Lista 0</v>
      </c>
      <c r="AE368" s="47" t="str">
        <f>+IF(AE367&lt;=SUM('Inputs  Base0'!$C$141:$C$141),"Lista 0",IF(AE367&lt;=SUM('Inputs  Base0'!$C$141:$D$141),"Lista 1",IF(AE367&lt;=SUM('Inputs  Base0'!$C$141:$E$141),"Lista 2",IF(AE367&lt;=SUM('Inputs  Base0'!$C$141:$F$141),"Lista 3",IF(AE367&lt;=SUM('Inputs  Base0'!$C$141:$G$141),"Lista 4")))))</f>
        <v>Lista 0</v>
      </c>
      <c r="AF368" s="47" t="str">
        <f>+IF(AF367&lt;=SUM('Inputs  Base0'!$C$141:$C$141),"Lista 0",IF(AF367&lt;=SUM('Inputs  Base0'!$C$141:$D$141),"Lista 1",IF(AF367&lt;=SUM('Inputs  Base0'!$C$141:$E$141),"Lista 2",IF(AF367&lt;=SUM('Inputs  Base0'!$C$141:$F$141),"Lista 3",IF(AF367&lt;=SUM('Inputs  Base0'!$C$141:$G$141),"Lista 4")))))</f>
        <v>Lista 0</v>
      </c>
      <c r="AG368" s="47" t="str">
        <f>+IF(AG367&lt;=SUM('Inputs  Base0'!$C$141:$C$141),"Lista 0",IF(AG367&lt;=SUM('Inputs  Base0'!$C$141:$D$141),"Lista 1",IF(AG367&lt;=SUM('Inputs  Base0'!$C$141:$E$141),"Lista 2",IF(AG367&lt;=SUM('Inputs  Base0'!$C$141:$F$141),"Lista 3",IF(AG367&lt;=SUM('Inputs  Base0'!$C$141:$G$141),"Lista 4")))))</f>
        <v>Lista 1</v>
      </c>
      <c r="AH368" s="47" t="str">
        <f>+IF(AH367&lt;=SUM('Inputs  Base0'!$C$141:$C$141),"Lista 0",IF(AH367&lt;=SUM('Inputs  Base0'!$C$141:$D$141),"Lista 1",IF(AH367&lt;=SUM('Inputs  Base0'!$C$141:$E$141),"Lista 2",IF(AH367&lt;=SUM('Inputs  Base0'!$C$141:$F$141),"Lista 3",IF(AH367&lt;=SUM('Inputs  Base0'!$C$141:$G$141),"Lista 4")))))</f>
        <v>Lista 1</v>
      </c>
      <c r="AI368" s="47" t="str">
        <f>+IF(AI367&lt;=SUM('Inputs  Base0'!$C$141:$C$141),"Lista 0",IF(AI367&lt;=SUM('Inputs  Base0'!$C$141:$D$141),"Lista 1",IF(AI367&lt;=SUM('Inputs  Base0'!$C$141:$E$141),"Lista 2",IF(AI367&lt;=SUM('Inputs  Base0'!$C$141:$F$141),"Lista 3",IF(AI367&lt;=SUM('Inputs  Base0'!$C$141:$G$141),"Lista 4")))))</f>
        <v>Lista 1</v>
      </c>
      <c r="AJ368" s="47" t="str">
        <f>+IF(AJ367&lt;=SUM('Inputs  Base0'!$C$141:$C$141),"Lista 0",IF(AJ367&lt;=SUM('Inputs  Base0'!$C$141:$D$141),"Lista 1",IF(AJ367&lt;=SUM('Inputs  Base0'!$C$141:$E$141),"Lista 2",IF(AJ367&lt;=SUM('Inputs  Base0'!$C$141:$F$141),"Lista 3",IF(AJ367&lt;=SUM('Inputs  Base0'!$C$141:$G$141),"Lista 4")))))</f>
        <v>Lista 1</v>
      </c>
      <c r="AK368" s="47" t="str">
        <f>+IF(AK367&lt;=SUM('Inputs  Base0'!$C$141:$C$141),"Lista 0",IF(AK367&lt;=SUM('Inputs  Base0'!$C$141:$D$141),"Lista 1",IF(AK367&lt;=SUM('Inputs  Base0'!$C$141:$E$141),"Lista 2",IF(AK367&lt;=SUM('Inputs  Base0'!$C$141:$F$141),"Lista 3",IF(AK367&lt;=SUM('Inputs  Base0'!$C$141:$G$141),"Lista 4")))))</f>
        <v>Lista 1</v>
      </c>
      <c r="AL368" s="47" t="str">
        <f>+IF(AL367&lt;=SUM('Inputs  Base0'!$C$141:$C$141),"Lista 0",IF(AL367&lt;=SUM('Inputs  Base0'!$C$141:$D$141),"Lista 1",IF(AL367&lt;=SUM('Inputs  Base0'!$C$141:$E$141),"Lista 2",IF(AL367&lt;=SUM('Inputs  Base0'!$C$141:$F$141),"Lista 3",IF(AL367&lt;=SUM('Inputs  Base0'!$C$141:$G$141),"Lista 4")))))</f>
        <v>Lista 1</v>
      </c>
      <c r="AM368" s="47" t="str">
        <f>+IF(AM367&lt;=SUM('Inputs  Base0'!$C$141:$C$141),"Lista 0",IF(AM367&lt;=SUM('Inputs  Base0'!$C$141:$D$141),"Lista 1",IF(AM367&lt;=SUM('Inputs  Base0'!$C$141:$E$141),"Lista 2",IF(AM367&lt;=SUM('Inputs  Base0'!$C$141:$F$141),"Lista 3",IF(AM367&lt;=SUM('Inputs  Base0'!$C$141:$G$141),"Lista 4")))))</f>
        <v>Lista 1</v>
      </c>
      <c r="AN368" s="47" t="str">
        <f>+IF(AN367&lt;=SUM('Inputs  Base0'!$C$141:$C$141),"Lista 0",IF(AN367&lt;=SUM('Inputs  Base0'!$C$141:$D$141),"Lista 1",IF(AN367&lt;=SUM('Inputs  Base0'!$C$141:$E$141),"Lista 2",IF(AN367&lt;=SUM('Inputs  Base0'!$C$141:$F$141),"Lista 3",IF(AN367&lt;=SUM('Inputs  Base0'!$C$141:$G$141),"Lista 4")))))</f>
        <v>Lista 1</v>
      </c>
      <c r="AO368" s="47" t="str">
        <f>+IF(AO367&lt;=SUM('Inputs  Base0'!$C$141:$C$141),"Lista 0",IF(AO367&lt;=SUM('Inputs  Base0'!$C$141:$D$141),"Lista 1",IF(AO367&lt;=SUM('Inputs  Base0'!$C$141:$E$141),"Lista 2",IF(AO367&lt;=SUM('Inputs  Base0'!$C$141:$F$141),"Lista 3",IF(AO367&lt;=SUM('Inputs  Base0'!$C$141:$G$141),"Lista 4")))))</f>
        <v>Lista 1</v>
      </c>
      <c r="AP368" s="47" t="str">
        <f>+IF(AP367&lt;=SUM('Inputs  Base0'!$C$141:$C$141),"Lista 0",IF(AP367&lt;=SUM('Inputs  Base0'!$C$141:$D$141),"Lista 1",IF(AP367&lt;=SUM('Inputs  Base0'!$C$141:$E$141),"Lista 2",IF(AP367&lt;=SUM('Inputs  Base0'!$C$141:$F$141),"Lista 3",IF(AP367&lt;=SUM('Inputs  Base0'!$C$141:$G$141),"Lista 4")))))</f>
        <v>Lista 1</v>
      </c>
      <c r="AQ368" s="47" t="str">
        <f>+IF(AQ367&lt;=SUM('Inputs  Base0'!$C$141:$C$141),"Lista 0",IF(AQ367&lt;=SUM('Inputs  Base0'!$C$141:$D$141),"Lista 1",IF(AQ367&lt;=SUM('Inputs  Base0'!$C$141:$E$141),"Lista 2",IF(AQ367&lt;=SUM('Inputs  Base0'!$C$141:$F$141),"Lista 3",IF(AQ367&lt;=SUM('Inputs  Base0'!$C$141:$G$141),"Lista 4")))))</f>
        <v>Lista 1</v>
      </c>
      <c r="AR368" s="47" t="str">
        <f>+IF(AR367&lt;=SUM('Inputs  Base0'!$C$141:$C$141),"Lista 0",IF(AR367&lt;=SUM('Inputs  Base0'!$C$141:$D$141),"Lista 1",IF(AR367&lt;=SUM('Inputs  Base0'!$C$141:$E$141),"Lista 2",IF(AR367&lt;=SUM('Inputs  Base0'!$C$141:$F$141),"Lista 3",IF(AR367&lt;=SUM('Inputs  Base0'!$C$141:$G$141),"Lista 4")))))</f>
        <v>Lista 1</v>
      </c>
      <c r="AS368" s="47" t="str">
        <f>+IF(AS367&lt;=SUM('Inputs  Base0'!$C$141:$C$141),"Lista 0",IF(AS367&lt;=SUM('Inputs  Base0'!$C$141:$D$141),"Lista 1",IF(AS367&lt;=SUM('Inputs  Base0'!$C$141:$E$141),"Lista 2",IF(AS367&lt;=SUM('Inputs  Base0'!$C$141:$F$141),"Lista 3",IF(AS367&lt;=SUM('Inputs  Base0'!$C$141:$G$141),"Lista 4")))))</f>
        <v>Lista 1</v>
      </c>
      <c r="AT368" s="47" t="str">
        <f>+IF(AT367&lt;=SUM('Inputs  Base0'!$C$141:$C$141),"Lista 0",IF(AT367&lt;=SUM('Inputs  Base0'!$C$141:$D$141),"Lista 1",IF(AT367&lt;=SUM('Inputs  Base0'!$C$141:$E$141),"Lista 2",IF(AT367&lt;=SUM('Inputs  Base0'!$C$141:$F$141),"Lista 3",IF(AT367&lt;=SUM('Inputs  Base0'!$C$141:$G$141),"Lista 4")))))</f>
        <v>Lista 1</v>
      </c>
      <c r="AU368" s="47" t="str">
        <f>+IF(AU367&lt;=SUM('Inputs  Base0'!$C$141:$C$141),"Lista 0",IF(AU367&lt;=SUM('Inputs  Base0'!$C$141:$D$141),"Lista 1",IF(AU367&lt;=SUM('Inputs  Base0'!$C$141:$E$141),"Lista 2",IF(AU367&lt;=SUM('Inputs  Base0'!$C$141:$F$141),"Lista 3",IF(AU367&lt;=SUM('Inputs  Base0'!$C$141:$G$141),"Lista 4")))))</f>
        <v>Lista 1</v>
      </c>
      <c r="AV368" s="47" t="str">
        <f>+IF(AV367&lt;=SUM('Inputs  Base0'!$C$141:$C$141),"Lista 0",IF(AV367&lt;=SUM('Inputs  Base0'!$C$141:$D$141),"Lista 1",IF(AV367&lt;=SUM('Inputs  Base0'!$C$141:$E$141),"Lista 2",IF(AV367&lt;=SUM('Inputs  Base0'!$C$141:$F$141),"Lista 3",IF(AV367&lt;=SUM('Inputs  Base0'!$C$141:$G$141),"Lista 4")))))</f>
        <v>Lista 1</v>
      </c>
      <c r="AW368" s="47" t="str">
        <f>+IF(AW367&lt;=SUM('Inputs  Base0'!$C$141:$C$141),"Lista 0",IF(AW367&lt;=SUM('Inputs  Base0'!$C$141:$D$141),"Lista 1",IF(AW367&lt;=SUM('Inputs  Base0'!$C$141:$E$141),"Lista 2",IF(AW367&lt;=SUM('Inputs  Base0'!$C$141:$F$141),"Lista 3",IF(AW367&lt;=SUM('Inputs  Base0'!$C$141:$G$141),"Lista 4")))))</f>
        <v>Lista 2</v>
      </c>
      <c r="AX368" s="47" t="str">
        <f>+IF(AX367&lt;=SUM('Inputs  Base0'!$C$141:$C$141),"Lista 0",IF(AX367&lt;=SUM('Inputs  Base0'!$C$141:$D$141),"Lista 1",IF(AX367&lt;=SUM('Inputs  Base0'!$C$141:$E$141),"Lista 2",IF(AX367&lt;=SUM('Inputs  Base0'!$C$141:$F$141),"Lista 3",IF(AX367&lt;=SUM('Inputs  Base0'!$C$141:$G$141),"Lista 4")))))</f>
        <v>Lista 2</v>
      </c>
      <c r="AY368" s="47" t="str">
        <f>+IF(AY367&lt;=SUM('Inputs  Base0'!$C$141:$C$141),"Lista 0",IF(AY367&lt;=SUM('Inputs  Base0'!$C$141:$D$141),"Lista 1",IF(AY367&lt;=SUM('Inputs  Base0'!$C$141:$E$141),"Lista 2",IF(AY367&lt;=SUM('Inputs  Base0'!$C$141:$F$141),"Lista 3",IF(AY367&lt;=SUM('Inputs  Base0'!$C$141:$G$141),"Lista 4")))))</f>
        <v>Lista 2</v>
      </c>
      <c r="AZ368" s="47" t="str">
        <f>+IF(AZ367&lt;=SUM('Inputs  Base0'!$C$141:$C$141),"Lista 0",IF(AZ367&lt;=SUM('Inputs  Base0'!$C$141:$D$141),"Lista 1",IF(AZ367&lt;=SUM('Inputs  Base0'!$C$141:$E$141),"Lista 2",IF(AZ367&lt;=SUM('Inputs  Base0'!$C$141:$F$141),"Lista 3",IF(AZ367&lt;=SUM('Inputs  Base0'!$C$141:$G$141),"Lista 4")))))</f>
        <v>Lista 2</v>
      </c>
      <c r="BA368" s="47" t="str">
        <f>+IF(BA367&lt;=SUM('Inputs  Base0'!$C$141:$C$141),"Lista 0",IF(BA367&lt;=SUM('Inputs  Base0'!$C$141:$D$141),"Lista 1",IF(BA367&lt;=SUM('Inputs  Base0'!$C$141:$E$141),"Lista 2",IF(BA367&lt;=SUM('Inputs  Base0'!$C$141:$F$141),"Lista 3",IF(BA367&lt;=SUM('Inputs  Base0'!$C$141:$G$141),"Lista 4")))))</f>
        <v>Lista 2</v>
      </c>
      <c r="BB368" s="47" t="str">
        <f>+IF(BB367&lt;=SUM('Inputs  Base0'!$C$141:$C$141),"Lista 0",IF(BB367&lt;=SUM('Inputs  Base0'!$C$141:$D$141),"Lista 1",IF(BB367&lt;=SUM('Inputs  Base0'!$C$141:$E$141),"Lista 2",IF(BB367&lt;=SUM('Inputs  Base0'!$C$141:$F$141),"Lista 3",IF(BB367&lt;=SUM('Inputs  Base0'!$C$141:$G$141),"Lista 4")))))</f>
        <v>Lista 2</v>
      </c>
      <c r="BC368" s="47" t="str">
        <f>+IF(BC367&lt;=SUM('Inputs  Base0'!$C$141:$C$141),"Lista 0",IF(BC367&lt;=SUM('Inputs  Base0'!$C$141:$D$141),"Lista 1",IF(BC367&lt;=SUM('Inputs  Base0'!$C$141:$E$141),"Lista 2",IF(BC367&lt;=SUM('Inputs  Base0'!$C$141:$F$141),"Lista 3",IF(BC367&lt;=SUM('Inputs  Base0'!$C$141:$G$141),"Lista 4")))))</f>
        <v>Lista 2</v>
      </c>
      <c r="BD368" s="47" t="str">
        <f>+IF(BD367&lt;=SUM('Inputs  Base0'!$C$141:$C$141),"Lista 0",IF(BD367&lt;=SUM('Inputs  Base0'!$C$141:$D$141),"Lista 1",IF(BD367&lt;=SUM('Inputs  Base0'!$C$141:$E$141),"Lista 2",IF(BD367&lt;=SUM('Inputs  Base0'!$C$141:$F$141),"Lista 3",IF(BD367&lt;=SUM('Inputs  Base0'!$C$141:$G$141),"Lista 4")))))</f>
        <v>Lista 2</v>
      </c>
      <c r="BE368" s="47" t="str">
        <f>+IF(BE367&lt;=SUM('Inputs  Base0'!$C$141:$C$141),"Lista 0",IF(BE367&lt;=SUM('Inputs  Base0'!$C$141:$D$141),"Lista 1",IF(BE367&lt;=SUM('Inputs  Base0'!$C$141:$E$141),"Lista 2",IF(BE367&lt;=SUM('Inputs  Base0'!$C$141:$F$141),"Lista 3",IF(BE367&lt;=SUM('Inputs  Base0'!$C$141:$G$141),"Lista 4")))))</f>
        <v>Lista 2</v>
      </c>
      <c r="BF368" s="47" t="str">
        <f>+IF(BF367&lt;=SUM('Inputs  Base0'!$C$141:$C$141),"Lista 0",IF(BF367&lt;=SUM('Inputs  Base0'!$C$141:$D$141),"Lista 1",IF(BF367&lt;=SUM('Inputs  Base0'!$C$141:$E$141),"Lista 2",IF(BF367&lt;=SUM('Inputs  Base0'!$C$141:$F$141),"Lista 3",IF(BF367&lt;=SUM('Inputs  Base0'!$C$141:$G$141),"Lista 4")))))</f>
        <v>Lista 2</v>
      </c>
      <c r="BG368" s="47" t="str">
        <f>+IF(BG367&lt;=SUM('Inputs  Base0'!$C$141:$C$141),"Lista 0",IF(BG367&lt;=SUM('Inputs  Base0'!$C$141:$D$141),"Lista 1",IF(BG367&lt;=SUM('Inputs  Base0'!$C$141:$E$141),"Lista 2",IF(BG367&lt;=SUM('Inputs  Base0'!$C$141:$F$141),"Lista 3",IF(BG367&lt;=SUM('Inputs  Base0'!$C$141:$G$141),"Lista 4")))))</f>
        <v>Lista 2</v>
      </c>
      <c r="BH368" s="47" t="str">
        <f>+IF(BH367&lt;=SUM('Inputs  Base0'!$C$141:$C$141),"Lista 0",IF(BH367&lt;=SUM('Inputs  Base0'!$C$141:$D$141),"Lista 1",IF(BH367&lt;=SUM('Inputs  Base0'!$C$141:$E$141),"Lista 2",IF(BH367&lt;=SUM('Inputs  Base0'!$C$141:$F$141),"Lista 3",IF(BH367&lt;=SUM('Inputs  Base0'!$C$141:$G$141),"Lista 4")))))</f>
        <v>Lista 2</v>
      </c>
      <c r="BI368" s="47" t="str">
        <f>+IF(BI367&lt;=SUM('Inputs  Base0'!$C$141:$C$141),"Lista 0",IF(BI367&lt;=SUM('Inputs  Base0'!$C$141:$D$141),"Lista 1",IF(BI367&lt;=SUM('Inputs  Base0'!$C$141:$E$141),"Lista 2",IF(BI367&lt;=SUM('Inputs  Base0'!$C$141:$F$141),"Lista 3",IF(BI367&lt;=SUM('Inputs  Base0'!$C$141:$G$141),"Lista 4")))))</f>
        <v>Lista 2</v>
      </c>
      <c r="BJ368" s="47" t="str">
        <f>+IF(BJ367&lt;=SUM('Inputs  Base0'!$C$141:$C$141),"Lista 0",IF(BJ367&lt;=SUM('Inputs  Base0'!$C$141:$D$141),"Lista 1",IF(BJ367&lt;=SUM('Inputs  Base0'!$C$141:$E$141),"Lista 2",IF(BJ367&lt;=SUM('Inputs  Base0'!$C$141:$F$141),"Lista 3",IF(BJ367&lt;=SUM('Inputs  Base0'!$C$141:$G$141),"Lista 4")))))</f>
        <v>Lista 2</v>
      </c>
      <c r="BK368" s="47" t="str">
        <f>+IF(BK367&lt;=SUM('Inputs  Base0'!$C$141:$C$141),"Lista 0",IF(BK367&lt;=SUM('Inputs  Base0'!$C$141:$D$141),"Lista 1",IF(BK367&lt;=SUM('Inputs  Base0'!$C$141:$E$141),"Lista 2",IF(BK367&lt;=SUM('Inputs  Base0'!$C$141:$F$141),"Lista 3",IF(BK367&lt;=SUM('Inputs  Base0'!$C$141:$G$141),"Lista 4")))))</f>
        <v>Lista 2</v>
      </c>
      <c r="BL368" s="47" t="str">
        <f>+IF(BL367&lt;=SUM('Inputs  Base0'!$C$141:$C$141),"Lista 0",IF(BL367&lt;=SUM('Inputs  Base0'!$C$141:$D$141),"Lista 1",IF(BL367&lt;=SUM('Inputs  Base0'!$C$141:$E$141),"Lista 2",IF(BL367&lt;=SUM('Inputs  Base0'!$C$141:$F$141),"Lista 3",IF(BL367&lt;=SUM('Inputs  Base0'!$C$141:$G$141),"Lista 4")))))</f>
        <v>Lista 2</v>
      </c>
      <c r="BM368" s="47" t="str">
        <f>+IF(BM367&lt;=SUM('Inputs  Base0'!$C$141:$C$141),"Lista 0",IF(BM367&lt;=SUM('Inputs  Base0'!$C$141:$D$141),"Lista 1",IF(BM367&lt;=SUM('Inputs  Base0'!$C$141:$E$141),"Lista 2",IF(BM367&lt;=SUM('Inputs  Base0'!$C$141:$F$141),"Lista 3",IF(BM367&lt;=SUM('Inputs  Base0'!$C$141:$G$141),"Lista 4")))))</f>
        <v>Lista 2</v>
      </c>
      <c r="BN368" s="47" t="str">
        <f>+IF(BN367&lt;=SUM('Inputs  Base0'!$C$141:$C$141),"Lista 0",IF(BN367&lt;=SUM('Inputs  Base0'!$C$141:$D$141),"Lista 1",IF(BN367&lt;=SUM('Inputs  Base0'!$C$141:$E$141),"Lista 2",IF(BN367&lt;=SUM('Inputs  Base0'!$C$141:$F$141),"Lista 3",IF(BN367&lt;=SUM('Inputs  Base0'!$C$141:$G$141),"Lista 4")))))</f>
        <v>Lista 2</v>
      </c>
      <c r="BO368" s="47" t="str">
        <f>+IF(BO367&lt;=SUM('Inputs  Base0'!$C$141:$C$141),"Lista 0",IF(BO367&lt;=SUM('Inputs  Base0'!$C$141:$D$141),"Lista 1",IF(BO367&lt;=SUM('Inputs  Base0'!$C$141:$E$141),"Lista 2",IF(BO367&lt;=SUM('Inputs  Base0'!$C$141:$F$141),"Lista 3",IF(BO367&lt;=SUM('Inputs  Base0'!$C$141:$G$141),"Lista 4")))))</f>
        <v>Lista 2</v>
      </c>
      <c r="BP368" s="47" t="str">
        <f>+IF(BP367&lt;=SUM('Inputs  Base0'!$C$141:$C$141),"Lista 0",IF(BP367&lt;=SUM('Inputs  Base0'!$C$141:$D$141),"Lista 1",IF(BP367&lt;=SUM('Inputs  Base0'!$C$141:$E$141),"Lista 2",IF(BP367&lt;=SUM('Inputs  Base0'!$C$141:$F$141),"Lista 3",IF(BP367&lt;=SUM('Inputs  Base0'!$C$141:$G$141),"Lista 4")))))</f>
        <v>Lista 2</v>
      </c>
      <c r="BQ368" s="47" t="str">
        <f>+IF(BQ367&lt;=SUM('Inputs  Base0'!$C$141:$C$141),"Lista 0",IF(BQ367&lt;=SUM('Inputs  Base0'!$C$141:$D$141),"Lista 1",IF(BQ367&lt;=SUM('Inputs  Base0'!$C$141:$E$141),"Lista 2",IF(BQ367&lt;=SUM('Inputs  Base0'!$C$141:$F$141),"Lista 3",IF(BQ367&lt;=SUM('Inputs  Base0'!$C$141:$G$141),"Lista 4")))))</f>
        <v>Lista 2</v>
      </c>
      <c r="BR368" s="47" t="str">
        <f>+IF(BR367&lt;=SUM('Inputs  Base0'!$C$141:$C$141),"Lista 0",IF(BR367&lt;=SUM('Inputs  Base0'!$C$141:$D$141),"Lista 1",IF(BR367&lt;=SUM('Inputs  Base0'!$C$141:$E$141),"Lista 2",IF(BR367&lt;=SUM('Inputs  Base0'!$C$141:$F$141),"Lista 3",IF(BR367&lt;=SUM('Inputs  Base0'!$C$141:$G$141),"Lista 4")))))</f>
        <v>Lista 2</v>
      </c>
      <c r="BS368" s="47" t="str">
        <f>+IF(BS367&lt;=SUM('Inputs  Base0'!$C$141:$C$141),"Lista 0",IF(BS367&lt;=SUM('Inputs  Base0'!$C$141:$D$141),"Lista 1",IF(BS367&lt;=SUM('Inputs  Base0'!$C$141:$E$141),"Lista 2",IF(BS367&lt;=SUM('Inputs  Base0'!$C$141:$F$141),"Lista 3",IF(BS367&lt;=SUM('Inputs  Base0'!$C$141:$G$141),"Lista 4")))))</f>
        <v>Lista 2</v>
      </c>
      <c r="BT368" s="47" t="str">
        <f>+IF(BT367&lt;=SUM('Inputs  Base0'!$C$141:$C$141),"Lista 0",IF(BT367&lt;=SUM('Inputs  Base0'!$C$141:$D$141),"Lista 1",IF(BT367&lt;=SUM('Inputs  Base0'!$C$141:$E$141),"Lista 2",IF(BT367&lt;=SUM('Inputs  Base0'!$C$141:$F$141),"Lista 3",IF(BT367&lt;=SUM('Inputs  Base0'!$C$141:$G$141),"Lista 4")))))</f>
        <v>Lista 2</v>
      </c>
      <c r="BU368" s="47" t="str">
        <f>+IF(BU367&lt;=SUM('Inputs  Base0'!$C$141:$C$141),"Lista 0",IF(BU367&lt;=SUM('Inputs  Base0'!$C$141:$D$141),"Lista 1",IF(BU367&lt;=SUM('Inputs  Base0'!$C$141:$E$141),"Lista 2",IF(BU367&lt;=SUM('Inputs  Base0'!$C$141:$F$141),"Lista 3",IF(BU367&lt;=SUM('Inputs  Base0'!$C$141:$G$141),"Lista 4")))))</f>
        <v>Lista 2</v>
      </c>
      <c r="BV368" s="47" t="str">
        <f>+IF(BV367&lt;=SUM('Inputs  Base0'!$C$141:$C$141),"Lista 0",IF(BV367&lt;=SUM('Inputs  Base0'!$C$141:$D$141),"Lista 1",IF(BV367&lt;=SUM('Inputs  Base0'!$C$141:$E$141),"Lista 2",IF(BV367&lt;=SUM('Inputs  Base0'!$C$141:$F$141),"Lista 3",IF(BV367&lt;=SUM('Inputs  Base0'!$C$141:$G$141),"Lista 4")))))</f>
        <v>Lista 2</v>
      </c>
      <c r="BW368" s="47" t="str">
        <f>+IF(BW367&lt;=SUM('Inputs  Base0'!$C$141:$C$141),"Lista 0",IF(BW367&lt;=SUM('Inputs  Base0'!$C$141:$D$141),"Lista 1",IF(BW367&lt;=SUM('Inputs  Base0'!$C$141:$E$141),"Lista 2",IF(BW367&lt;=SUM('Inputs  Base0'!$C$141:$F$141),"Lista 3",IF(BW367&lt;=SUM('Inputs  Base0'!$C$141:$G$141),"Lista 4")))))</f>
        <v>Lista 2</v>
      </c>
      <c r="BX368" s="47" t="str">
        <f>+IF(BX367&lt;=SUM('Inputs  Base0'!$C$141:$C$141),"Lista 0",IF(BX367&lt;=SUM('Inputs  Base0'!$C$141:$D$141),"Lista 1",IF(BX367&lt;=SUM('Inputs  Base0'!$C$141:$E$141),"Lista 2",IF(BX367&lt;=SUM('Inputs  Base0'!$C$141:$F$141),"Lista 3",IF(BX367&lt;=SUM('Inputs  Base0'!$C$141:$G$141),"Lista 4")))))</f>
        <v>Lista 2</v>
      </c>
      <c r="BY368" s="47" t="str">
        <f>+IF(BY367&lt;=SUM('Inputs  Base0'!$C$141:$C$141),"Lista 0",IF(BY367&lt;=SUM('Inputs  Base0'!$C$141:$D$141),"Lista 1",IF(BY367&lt;=SUM('Inputs  Base0'!$C$141:$E$141),"Lista 2",IF(BY367&lt;=SUM('Inputs  Base0'!$C$141:$F$141),"Lista 3",IF(BY367&lt;=SUM('Inputs  Base0'!$C$141:$G$141),"Lista 4")))))</f>
        <v>Lista 2</v>
      </c>
      <c r="BZ368" s="47" t="str">
        <f>+IF(BZ367&lt;=SUM('Inputs  Base0'!$C$141:$C$141),"Lista 0",IF(BZ367&lt;=SUM('Inputs  Base0'!$C$141:$D$141),"Lista 1",IF(BZ367&lt;=SUM('Inputs  Base0'!$C$141:$E$141),"Lista 2",IF(BZ367&lt;=SUM('Inputs  Base0'!$C$141:$F$141),"Lista 3",IF(BZ367&lt;=SUM('Inputs  Base0'!$C$141:$G$141),"Lista 4")))))</f>
        <v>Lista 2</v>
      </c>
      <c r="CA368" s="47" t="str">
        <f>+IF(CA367&lt;=SUM('Inputs  Base0'!$C$141:$C$141),"Lista 0",IF(CA367&lt;=SUM('Inputs  Base0'!$C$141:$D$141),"Lista 1",IF(CA367&lt;=SUM('Inputs  Base0'!$C$141:$E$141),"Lista 2",IF(CA367&lt;=SUM('Inputs  Base0'!$C$141:$F$141),"Lista 3",IF(CA367&lt;=SUM('Inputs  Base0'!$C$141:$G$141),"Lista 4")))))</f>
        <v>Lista 2</v>
      </c>
      <c r="CB368" s="47" t="str">
        <f>+IF(CB367&lt;=SUM('Inputs  Base0'!$C$141:$C$141),"Lista 0",IF(CB367&lt;=SUM('Inputs  Base0'!$C$141:$D$141),"Lista 1",IF(CB367&lt;=SUM('Inputs  Base0'!$C$141:$E$141),"Lista 2",IF(CB367&lt;=SUM('Inputs  Base0'!$C$141:$F$141),"Lista 3",IF(CB367&lt;=SUM('Inputs  Base0'!$C$141:$G$141),"Lista 4")))))</f>
        <v>Lista 2</v>
      </c>
      <c r="CC368" s="47" t="str">
        <f>+IF(CC367&lt;=SUM('Inputs  Base0'!$C$141:$C$141),"Lista 0",IF(CC367&lt;=SUM('Inputs  Base0'!$C$141:$D$141),"Lista 1",IF(CC367&lt;=SUM('Inputs  Base0'!$C$141:$E$141),"Lista 2",IF(CC367&lt;=SUM('Inputs  Base0'!$C$141:$F$141),"Lista 3",IF(CC367&lt;=SUM('Inputs  Base0'!$C$141:$G$141),"Lista 4")))))</f>
        <v>Lista 2</v>
      </c>
      <c r="CD368" s="47" t="str">
        <f>+IF(CD367&lt;=SUM('Inputs  Base0'!$C$141:$C$141),"Lista 0",IF(CD367&lt;=SUM('Inputs  Base0'!$C$141:$D$141),"Lista 1",IF(CD367&lt;=SUM('Inputs  Base0'!$C$141:$E$141),"Lista 2",IF(CD367&lt;=SUM('Inputs  Base0'!$C$141:$F$141),"Lista 3",IF(CD367&lt;=SUM('Inputs  Base0'!$C$141:$G$141),"Lista 4")))))</f>
        <v>Lista 2</v>
      </c>
      <c r="CE368" s="47" t="str">
        <f>+IF(CE367&lt;=SUM('Inputs  Base0'!$C$141:$C$141),"Lista 0",IF(CE367&lt;=SUM('Inputs  Base0'!$C$141:$D$141),"Lista 1",IF(CE367&lt;=SUM('Inputs  Base0'!$C$141:$E$141),"Lista 2",IF(CE367&lt;=SUM('Inputs  Base0'!$C$141:$F$141),"Lista 3",IF(CE367&lt;=SUM('Inputs  Base0'!$C$141:$G$141),"Lista 4")))))</f>
        <v>Lista 2</v>
      </c>
      <c r="CF368" s="47" t="str">
        <f>+IF(CF367&lt;=SUM('Inputs  Base0'!$C$141:$C$141),"Lista 0",IF(CF367&lt;=SUM('Inputs  Base0'!$C$141:$D$141),"Lista 1",IF(CF367&lt;=SUM('Inputs  Base0'!$C$141:$E$141),"Lista 2",IF(CF367&lt;=SUM('Inputs  Base0'!$C$141:$F$141),"Lista 3",IF(CF367&lt;=SUM('Inputs  Base0'!$C$141:$G$141),"Lista 4")))))</f>
        <v>Lista 2</v>
      </c>
      <c r="CG368" s="47" t="str">
        <f>+IF(CG367&lt;=SUM('Inputs  Base0'!$C$141:$C$141),"Lista 0",IF(CG367&lt;=SUM('Inputs  Base0'!$C$141:$D$141),"Lista 1",IF(CG367&lt;=SUM('Inputs  Base0'!$C$141:$E$141),"Lista 2",IF(CG367&lt;=SUM('Inputs  Base0'!$C$141:$F$141),"Lista 3",IF(CG367&lt;=SUM('Inputs  Base0'!$C$141:$G$141),"Lista 4")))))</f>
        <v>Lista 2</v>
      </c>
      <c r="CH368" s="47" t="str">
        <f>+IF(CH367&lt;=SUM('Inputs  Base0'!$C$141:$C$141),"Lista 0",IF(CH367&lt;=SUM('Inputs  Base0'!$C$141:$D$141),"Lista 1",IF(CH367&lt;=SUM('Inputs  Base0'!$C$141:$E$141),"Lista 2",IF(CH367&lt;=SUM('Inputs  Base0'!$C$141:$F$141),"Lista 3",IF(CH367&lt;=SUM('Inputs  Base0'!$C$141:$G$141),"Lista 4")))))</f>
        <v>Lista 2</v>
      </c>
      <c r="CI368" s="47" t="str">
        <f>+IF(CI367&lt;=SUM('Inputs  Base0'!$C$141:$C$141),"Lista 0",IF(CI367&lt;=SUM('Inputs  Base0'!$C$141:$D$141),"Lista 1",IF(CI367&lt;=SUM('Inputs  Base0'!$C$141:$E$141),"Lista 2",IF(CI367&lt;=SUM('Inputs  Base0'!$C$141:$F$141),"Lista 3",IF(CI367&lt;=SUM('Inputs  Base0'!$C$141:$G$141),"Lista 4")))))</f>
        <v>Lista 2</v>
      </c>
      <c r="CJ368" s="47" t="str">
        <f>+IF(CJ367&lt;=SUM('Inputs  Base0'!$C$141:$C$141),"Lista 0",IF(CJ367&lt;=SUM('Inputs  Base0'!$C$141:$D$141),"Lista 1",IF(CJ367&lt;=SUM('Inputs  Base0'!$C$141:$E$141),"Lista 2",IF(CJ367&lt;=SUM('Inputs  Base0'!$C$141:$F$141),"Lista 3",IF(CJ367&lt;=SUM('Inputs  Base0'!$C$141:$G$141),"Lista 4")))))</f>
        <v>Lista 2</v>
      </c>
      <c r="CK368" s="47" t="str">
        <f>+IF(CK367&lt;=SUM('Inputs  Base0'!$C$141:$C$141),"Lista 0",IF(CK367&lt;=SUM('Inputs  Base0'!$C$141:$D$141),"Lista 1",IF(CK367&lt;=SUM('Inputs  Base0'!$C$141:$E$141),"Lista 2",IF(CK367&lt;=SUM('Inputs  Base0'!$C$141:$F$141),"Lista 3",IF(CK367&lt;=SUM('Inputs  Base0'!$C$141:$G$141),"Lista 4")))))</f>
        <v>Lista 2</v>
      </c>
      <c r="CL368" s="47" t="str">
        <f>+IF(CL367&lt;=SUM('Inputs  Base0'!$C$141:$C$141),"Lista 0",IF(CL367&lt;=SUM('Inputs  Base0'!$C$141:$D$141),"Lista 1",IF(CL367&lt;=SUM('Inputs  Base0'!$C$141:$E$141),"Lista 2",IF(CL367&lt;=SUM('Inputs  Base0'!$C$141:$F$141),"Lista 3",IF(CL367&lt;=SUM('Inputs  Base0'!$C$141:$G$141),"Lista 4")))))</f>
        <v>Lista 2</v>
      </c>
      <c r="CM368" s="47" t="str">
        <f>+IF(CM367&lt;=SUM('Inputs  Base0'!$C$141:$C$141),"Lista 0",IF(CM367&lt;=SUM('Inputs  Base0'!$C$141:$D$141),"Lista 1",IF(CM367&lt;=SUM('Inputs  Base0'!$C$141:$E$141),"Lista 2",IF(CM367&lt;=SUM('Inputs  Base0'!$C$141:$F$141),"Lista 3",IF(CM367&lt;=SUM('Inputs  Base0'!$C$141:$G$141),"Lista 4")))))</f>
        <v>Lista 2</v>
      </c>
      <c r="CN368" s="47" t="str">
        <f>+IF(CN367&lt;=SUM('Inputs  Base0'!$C$141:$C$141),"Lista 0",IF(CN367&lt;=SUM('Inputs  Base0'!$C$141:$D$141),"Lista 1",IF(CN367&lt;=SUM('Inputs  Base0'!$C$141:$E$141),"Lista 2",IF(CN367&lt;=SUM('Inputs  Base0'!$C$141:$F$141),"Lista 3",IF(CN367&lt;=SUM('Inputs  Base0'!$C$141:$G$141),"Lista 4")))))</f>
        <v>Lista 2</v>
      </c>
      <c r="CO368" s="47" t="str">
        <f>+IF(CO367&lt;=SUM('Inputs  Base0'!$C$141:$C$141),"Lista 0",IF(CO367&lt;=SUM('Inputs  Base0'!$C$141:$D$141),"Lista 1",IF(CO367&lt;=SUM('Inputs  Base0'!$C$141:$E$141),"Lista 2",IF(CO367&lt;=SUM('Inputs  Base0'!$C$141:$F$141),"Lista 3",IF(CO367&lt;=SUM('Inputs  Base0'!$C$141:$G$141),"Lista 4")))))</f>
        <v>Lista 2</v>
      </c>
      <c r="CP368" s="47" t="str">
        <f>+IF(CP367&lt;=SUM('Inputs  Base0'!$C$141:$C$141),"Lista 0",IF(CP367&lt;=SUM('Inputs  Base0'!$C$141:$D$141),"Lista 1",IF(CP367&lt;=SUM('Inputs  Base0'!$C$141:$E$141),"Lista 2",IF(CP367&lt;=SUM('Inputs  Base0'!$C$141:$F$141),"Lista 3",IF(CP367&lt;=SUM('Inputs  Base0'!$C$141:$G$141),"Lista 4")))))</f>
        <v>Lista 2</v>
      </c>
      <c r="CQ368" s="47" t="str">
        <f>+IF(CQ367&lt;=SUM('Inputs  Base0'!$C$141:$C$141),"Lista 0",IF(CQ367&lt;=SUM('Inputs  Base0'!$C$141:$D$141),"Lista 1",IF(CQ367&lt;=SUM('Inputs  Base0'!$C$141:$E$141),"Lista 2",IF(CQ367&lt;=SUM('Inputs  Base0'!$C$141:$F$141),"Lista 3",IF(CQ367&lt;=SUM('Inputs  Base0'!$C$141:$G$141),"Lista 4")))))</f>
        <v>Lista 2</v>
      </c>
      <c r="CR368" s="47" t="str">
        <f>+IF(CR367&lt;=SUM('Inputs  Base0'!$C$141:$C$141),"Lista 0",IF(CR367&lt;=SUM('Inputs  Base0'!$C$141:$D$141),"Lista 1",IF(CR367&lt;=SUM('Inputs  Base0'!$C$141:$E$141),"Lista 2",IF(CR367&lt;=SUM('Inputs  Base0'!$C$141:$F$141),"Lista 3",IF(CR367&lt;=SUM('Inputs  Base0'!$C$141:$G$141),"Lista 4")))))</f>
        <v>Lista 2</v>
      </c>
      <c r="CS368" s="47" t="str">
        <f>+IF(CS367&lt;=SUM('Inputs  Base0'!$C$141:$C$141),"Lista 0",IF(CS367&lt;=SUM('Inputs  Base0'!$C$141:$D$141),"Lista 1",IF(CS367&lt;=SUM('Inputs  Base0'!$C$141:$E$141),"Lista 2",IF(CS367&lt;=SUM('Inputs  Base0'!$C$141:$F$141),"Lista 3",IF(CS367&lt;=SUM('Inputs  Base0'!$C$141:$G$141),"Lista 4")))))</f>
        <v>Lista 2</v>
      </c>
      <c r="CT368" s="47" t="str">
        <f>+IF(CT367&lt;=SUM('Inputs  Base0'!$C$141:$C$141),"Lista 0",IF(CT367&lt;=SUM('Inputs  Base0'!$C$141:$D$141),"Lista 1",IF(CT367&lt;=SUM('Inputs  Base0'!$C$141:$E$141),"Lista 2",IF(CT367&lt;=SUM('Inputs  Base0'!$C$141:$F$141),"Lista 3",IF(CT367&lt;=SUM('Inputs  Base0'!$C$141:$G$141),"Lista 4")))))</f>
        <v>Lista 2</v>
      </c>
      <c r="CU368" s="47" t="str">
        <f>+IF(CU367&lt;=SUM('Inputs  Base0'!$C$141:$C$141),"Lista 0",IF(CU367&lt;=SUM('Inputs  Base0'!$C$141:$D$141),"Lista 1",IF(CU367&lt;=SUM('Inputs  Base0'!$C$141:$E$141),"Lista 2",IF(CU367&lt;=SUM('Inputs  Base0'!$C$141:$F$141),"Lista 3",IF(CU367&lt;=SUM('Inputs  Base0'!$C$141:$G$141),"Lista 4")))))</f>
        <v>Lista 2</v>
      </c>
      <c r="CV368" s="47" t="str">
        <f>+IF(CV367&lt;=SUM('Inputs  Base0'!$C$141:$C$141),"Lista 0",IF(CV367&lt;=SUM('Inputs  Base0'!$C$141:$D$141),"Lista 1",IF(CV367&lt;=SUM('Inputs  Base0'!$C$141:$E$141),"Lista 2",IF(CV367&lt;=SUM('Inputs  Base0'!$C$141:$F$141),"Lista 3",IF(CV367&lt;=SUM('Inputs  Base0'!$C$141:$G$141),"Lista 4")))))</f>
        <v>Lista 2</v>
      </c>
      <c r="CW368" s="47" t="str">
        <f>+IF(CW367&lt;=SUM('Inputs  Base0'!$C$141:$C$141),"Lista 0",IF(CW367&lt;=SUM('Inputs  Base0'!$C$141:$D$141),"Lista 1",IF(CW367&lt;=SUM('Inputs  Base0'!$C$141:$E$141),"Lista 2",IF(CW367&lt;=SUM('Inputs  Base0'!$C$141:$F$141),"Lista 3",IF(CW367&lt;=SUM('Inputs  Base0'!$C$141:$G$141),"Lista 4")))))</f>
        <v>Lista 2</v>
      </c>
      <c r="CX368" s="47" t="str">
        <f>+IF(CX367&lt;=SUM('Inputs  Base0'!$C$141:$C$141),"Lista 0",IF(CX367&lt;=SUM('Inputs  Base0'!$C$141:$D$141),"Lista 1",IF(CX367&lt;=SUM('Inputs  Base0'!$C$141:$E$141),"Lista 2",IF(CX367&lt;=SUM('Inputs  Base0'!$C$141:$F$141),"Lista 3",IF(CX367&lt;=SUM('Inputs  Base0'!$C$141:$G$141),"Lista 4")))))</f>
        <v>Lista 2</v>
      </c>
      <c r="CY368" s="47" t="str">
        <f>+IF(CY367&lt;=SUM('Inputs  Base0'!$C$141:$C$141),"Lista 0",IF(CY367&lt;=SUM('Inputs  Base0'!$C$141:$D$141),"Lista 1",IF(CY367&lt;=SUM('Inputs  Base0'!$C$141:$E$141),"Lista 2",IF(CY367&lt;=SUM('Inputs  Base0'!$C$141:$F$141),"Lista 3",IF(CY367&lt;=SUM('Inputs  Base0'!$C$141:$G$141),"Lista 4")))))</f>
        <v>Lista 2</v>
      </c>
      <c r="CZ368" s="47" t="str">
        <f>+IF(CZ367&lt;=SUM('Inputs  Base0'!$C$141:$C$141),"Lista 0",IF(CZ367&lt;=SUM('Inputs  Base0'!$C$141:$D$141),"Lista 1",IF(CZ367&lt;=SUM('Inputs  Base0'!$C$141:$E$141),"Lista 2",IF(CZ367&lt;=SUM('Inputs  Base0'!$C$141:$F$141),"Lista 3",IF(CZ367&lt;=SUM('Inputs  Base0'!$C$141:$G$141),"Lista 4")))))</f>
        <v>Lista 2</v>
      </c>
      <c r="DA368" s="47" t="str">
        <f>+IF(DA367&lt;=SUM('Inputs  Base0'!$C$141:$C$141),"Lista 0",IF(DA367&lt;=SUM('Inputs  Base0'!$C$141:$D$141),"Lista 1",IF(DA367&lt;=SUM('Inputs  Base0'!$C$141:$E$141),"Lista 2",IF(DA367&lt;=SUM('Inputs  Base0'!$C$141:$F$141),"Lista 3",IF(DA367&lt;=SUM('Inputs  Base0'!$C$141:$G$141),"Lista 4")))))</f>
        <v>Lista 2</v>
      </c>
      <c r="DB368" s="47" t="str">
        <f>+IF(DB367&lt;=SUM('Inputs  Base0'!$C$141:$C$141),"Lista 0",IF(DB367&lt;=SUM('Inputs  Base0'!$C$141:$D$141),"Lista 1",IF(DB367&lt;=SUM('Inputs  Base0'!$C$141:$E$141),"Lista 2",IF(DB367&lt;=SUM('Inputs  Base0'!$C$141:$F$141),"Lista 3",IF(DB367&lt;=SUM('Inputs  Base0'!$C$141:$G$141),"Lista 4")))))</f>
        <v>Lista 2</v>
      </c>
      <c r="DC368" s="47" t="str">
        <f>+IF(DC367&lt;=SUM('Inputs  Base0'!$C$141:$C$141),"Lista 0",IF(DC367&lt;=SUM('Inputs  Base0'!$C$141:$D$141),"Lista 1",IF(DC367&lt;=SUM('Inputs  Base0'!$C$141:$E$141),"Lista 2",IF(DC367&lt;=SUM('Inputs  Base0'!$C$141:$F$141),"Lista 3",IF(DC367&lt;=SUM('Inputs  Base0'!$C$141:$G$141),"Lista 4")))))</f>
        <v>Lista 2</v>
      </c>
      <c r="DD368" s="47" t="str">
        <f>+IF(DD367&lt;=SUM('Inputs  Base0'!$C$141:$C$141),"Lista 0",IF(DD367&lt;=SUM('Inputs  Base0'!$C$141:$D$141),"Lista 1",IF(DD367&lt;=SUM('Inputs  Base0'!$C$141:$E$141),"Lista 2",IF(DD367&lt;=SUM('Inputs  Base0'!$C$141:$F$141),"Lista 3",IF(DD367&lt;=SUM('Inputs  Base0'!$C$141:$G$141),"Lista 4")))))</f>
        <v>Lista 2</v>
      </c>
      <c r="DE368" s="47" t="str">
        <f>+IF(DE367&lt;=SUM('Inputs  Base0'!$C$141:$C$141),"Lista 0",IF(DE367&lt;=SUM('Inputs  Base0'!$C$141:$D$141),"Lista 1",IF(DE367&lt;=SUM('Inputs  Base0'!$C$141:$E$141),"Lista 2",IF(DE367&lt;=SUM('Inputs  Base0'!$C$141:$F$141),"Lista 3",IF(DE367&lt;=SUM('Inputs  Base0'!$C$141:$G$141),"Lista 4")))))</f>
        <v>Lista 2</v>
      </c>
      <c r="DF368" s="47" t="str">
        <f>+IF(DF367&lt;=SUM('Inputs  Base0'!$C$141:$C$141),"Lista 0",IF(DF367&lt;=SUM('Inputs  Base0'!$C$141:$D$141),"Lista 1",IF(DF367&lt;=SUM('Inputs  Base0'!$C$141:$E$141),"Lista 2",IF(DF367&lt;=SUM('Inputs  Base0'!$C$141:$F$141),"Lista 3",IF(DF367&lt;=SUM('Inputs  Base0'!$C$141:$G$141),"Lista 4")))))</f>
        <v>Lista 2</v>
      </c>
      <c r="DG368" s="47" t="str">
        <f>+IF(DG367&lt;=SUM('Inputs  Base0'!$C$141:$C$141),"Lista 0",IF(DG367&lt;=SUM('Inputs  Base0'!$C$141:$D$141),"Lista 1",IF(DG367&lt;=SUM('Inputs  Base0'!$C$141:$E$141),"Lista 2",IF(DG367&lt;=SUM('Inputs  Base0'!$C$141:$F$141),"Lista 3",IF(DG367&lt;=SUM('Inputs  Base0'!$C$141:$G$141),"Lista 4")))))</f>
        <v>Lista 2</v>
      </c>
      <c r="DH368" s="47" t="str">
        <f>+IF(DH367&lt;=SUM('Inputs  Base0'!$C$141:$C$141),"Lista 0",IF(DH367&lt;=SUM('Inputs  Base0'!$C$141:$D$141),"Lista 1",IF(DH367&lt;=SUM('Inputs  Base0'!$C$141:$E$141),"Lista 2",IF(DH367&lt;=SUM('Inputs  Base0'!$C$141:$F$141),"Lista 3",IF(DH367&lt;=SUM('Inputs  Base0'!$C$141:$G$141),"Lista 4")))))</f>
        <v>Lista 2</v>
      </c>
      <c r="DI368" s="47" t="str">
        <f>+IF(DI367&lt;=SUM('Inputs  Base0'!$C$141:$C$141),"Lista 0",IF(DI367&lt;=SUM('Inputs  Base0'!$C$141:$D$141),"Lista 1",IF(DI367&lt;=SUM('Inputs  Base0'!$C$141:$E$141),"Lista 2",IF(DI367&lt;=SUM('Inputs  Base0'!$C$141:$F$141),"Lista 3",IF(DI367&lt;=SUM('Inputs  Base0'!$C$141:$G$141),"Lista 4")))))</f>
        <v>Lista 2</v>
      </c>
      <c r="DJ368" s="47" t="str">
        <f>+IF(DJ367&lt;=SUM('Inputs  Base0'!$C$141:$C$141),"Lista 0",IF(DJ367&lt;=SUM('Inputs  Base0'!$C$141:$D$141),"Lista 1",IF(DJ367&lt;=SUM('Inputs  Base0'!$C$141:$E$141),"Lista 2",IF(DJ367&lt;=SUM('Inputs  Base0'!$C$141:$F$141),"Lista 3",IF(DJ367&lt;=SUM('Inputs  Base0'!$C$141:$G$141),"Lista 4")))))</f>
        <v>Lista 2</v>
      </c>
      <c r="DK368" s="47" t="str">
        <f>+IF(DK367&lt;=SUM('Inputs  Base0'!$C$141:$C$141),"Lista 0",IF(DK367&lt;=SUM('Inputs  Base0'!$C$141:$D$141),"Lista 1",IF(DK367&lt;=SUM('Inputs  Base0'!$C$141:$E$141),"Lista 2",IF(DK367&lt;=SUM('Inputs  Base0'!$C$141:$F$141),"Lista 3",IF(DK367&lt;=SUM('Inputs  Base0'!$C$141:$G$141),"Lista 4")))))</f>
        <v>Lista 2</v>
      </c>
      <c r="DL368" s="47" t="str">
        <f>+IF(DL367&lt;=SUM('Inputs  Base0'!$C$141:$C$141),"Lista 0",IF(DL367&lt;=SUM('Inputs  Base0'!$C$141:$D$141),"Lista 1",IF(DL367&lt;=SUM('Inputs  Base0'!$C$141:$E$141),"Lista 2",IF(DL367&lt;=SUM('Inputs  Base0'!$C$141:$F$141),"Lista 3",IF(DL367&lt;=SUM('Inputs  Base0'!$C$141:$G$141),"Lista 4")))))</f>
        <v>Lista 2</v>
      </c>
      <c r="DM368" s="47" t="str">
        <f>+IF(DM367&lt;=SUM('Inputs  Base0'!$C$141:$C$141),"Lista 0",IF(DM367&lt;=SUM('Inputs  Base0'!$C$141:$D$141),"Lista 1",IF(DM367&lt;=SUM('Inputs  Base0'!$C$141:$E$141),"Lista 2",IF(DM367&lt;=SUM('Inputs  Base0'!$C$141:$F$141),"Lista 3",IF(DM367&lt;=SUM('Inputs  Base0'!$C$141:$G$141),"Lista 4")))))</f>
        <v>Lista 2</v>
      </c>
      <c r="DN368" s="47" t="str">
        <f>+IF(DN367&lt;=SUM('Inputs  Base0'!$C$141:$C$141),"Lista 0",IF(DN367&lt;=SUM('Inputs  Base0'!$C$141:$D$141),"Lista 1",IF(DN367&lt;=SUM('Inputs  Base0'!$C$141:$E$141),"Lista 2",IF(DN367&lt;=SUM('Inputs  Base0'!$C$141:$F$141),"Lista 3",IF(DN367&lt;=SUM('Inputs  Base0'!$C$141:$G$141),"Lista 4")))))</f>
        <v>Lista 2</v>
      </c>
      <c r="DO368" s="47" t="str">
        <f>+IF(DO367&lt;=SUM('Inputs  Base0'!$C$141:$C$141),"Lista 0",IF(DO367&lt;=SUM('Inputs  Base0'!$C$141:$D$141),"Lista 1",IF(DO367&lt;=SUM('Inputs  Base0'!$C$141:$E$141),"Lista 2",IF(DO367&lt;=SUM('Inputs  Base0'!$C$141:$F$141),"Lista 3",IF(DO367&lt;=SUM('Inputs  Base0'!$C$141:$G$141),"Lista 4")))))</f>
        <v>Lista 2</v>
      </c>
      <c r="DP368" s="47" t="str">
        <f>+IF(DP367&lt;=SUM('Inputs  Base0'!$C$141:$C$141),"Lista 0",IF(DP367&lt;=SUM('Inputs  Base0'!$C$141:$D$141),"Lista 1",IF(DP367&lt;=SUM('Inputs  Base0'!$C$141:$E$141),"Lista 2",IF(DP367&lt;=SUM('Inputs  Base0'!$C$141:$F$141),"Lista 3",IF(DP367&lt;=SUM('Inputs  Base0'!$C$141:$G$141),"Lista 4")))))</f>
        <v>Lista 2</v>
      </c>
    </row>
    <row r="369" spans="2:124" hidden="1" outlineLevel="2">
      <c r="AC369" s="13">
        <f>+HLOOKUP(AC368,'Inputs  Base0'!$C$139:$G$140,2)</f>
        <v>-0.08</v>
      </c>
      <c r="AD369" s="13">
        <f>+HLOOKUP(AD368,'Inputs  Base0'!$C$139:$G$140,2)</f>
        <v>-0.08</v>
      </c>
      <c r="AE369" s="13">
        <f>+HLOOKUP(AE368,'Inputs  Base0'!$C$139:$G$140,2)</f>
        <v>-0.08</v>
      </c>
      <c r="AF369" s="13">
        <f>+HLOOKUP(AF368,'Inputs  Base0'!$C$139:$G$140,2)</f>
        <v>-0.08</v>
      </c>
      <c r="AG369" s="13">
        <f>+HLOOKUP(AG368,'Inputs  Base0'!$C$139:$G$140,2)</f>
        <v>0</v>
      </c>
      <c r="AH369" s="13">
        <f>+HLOOKUP(AH368,'Inputs  Base0'!$C$139:$G$140,2)</f>
        <v>0</v>
      </c>
      <c r="AI369" s="13">
        <f>+HLOOKUP(AI368,'Inputs  Base0'!$C$139:$G$140,2)</f>
        <v>0</v>
      </c>
      <c r="AJ369" s="13">
        <f>+HLOOKUP(AJ368,'Inputs  Base0'!$C$139:$G$140,2)</f>
        <v>0</v>
      </c>
      <c r="AK369" s="13">
        <f>+HLOOKUP(AK368,'Inputs  Base0'!$C$139:$G$140,2)</f>
        <v>0</v>
      </c>
      <c r="AL369" s="13">
        <f>+HLOOKUP(AL368,'Inputs  Base0'!$C$139:$G$140,2)</f>
        <v>0</v>
      </c>
      <c r="AM369" s="13">
        <f>+HLOOKUP(AM368,'Inputs  Base0'!$C$139:$G$140,2)</f>
        <v>0</v>
      </c>
      <c r="AN369" s="13">
        <f>+HLOOKUP(AN368,'Inputs  Base0'!$C$139:$G$140,2)</f>
        <v>0</v>
      </c>
      <c r="AO369" s="13">
        <f>+HLOOKUP(AO368,'Inputs  Base0'!$C$139:$G$140,2)</f>
        <v>0</v>
      </c>
      <c r="AP369" s="13">
        <f>+HLOOKUP(AP368,'Inputs  Base0'!$C$139:$G$140,2)</f>
        <v>0</v>
      </c>
      <c r="AQ369" s="13">
        <f>+HLOOKUP(AQ368,'Inputs  Base0'!$C$139:$G$140,2)</f>
        <v>0</v>
      </c>
      <c r="AR369" s="13">
        <f>+HLOOKUP(AR368,'Inputs  Base0'!$C$139:$G$140,2)</f>
        <v>0</v>
      </c>
      <c r="AS369" s="13">
        <f>+HLOOKUP(AS368,'Inputs  Base0'!$C$139:$G$140,2)</f>
        <v>0</v>
      </c>
      <c r="AT369" s="13">
        <f>+HLOOKUP(AT368,'Inputs  Base0'!$C$139:$G$140,2)</f>
        <v>0</v>
      </c>
      <c r="AU369" s="13">
        <f>+HLOOKUP(AU368,'Inputs  Base0'!$C$139:$G$140,2)</f>
        <v>0</v>
      </c>
      <c r="AV369" s="13">
        <f>+HLOOKUP(AV368,'Inputs  Base0'!$C$139:$G$140,2)</f>
        <v>0</v>
      </c>
      <c r="AW369" s="13">
        <f>+HLOOKUP(AW368,'Inputs  Base0'!$C$139:$G$140,2)</f>
        <v>2.5000000000000001E-2</v>
      </c>
      <c r="AX369" s="13">
        <f>+HLOOKUP(AX368,'Inputs  Base0'!$C$139:$G$140,2)</f>
        <v>2.5000000000000001E-2</v>
      </c>
      <c r="AY369" s="13">
        <f>+HLOOKUP(AY368,'Inputs  Base0'!$C$139:$G$140,2)</f>
        <v>2.5000000000000001E-2</v>
      </c>
      <c r="AZ369" s="13">
        <f>+HLOOKUP(AZ368,'Inputs  Base0'!$C$139:$G$140,2)</f>
        <v>2.5000000000000001E-2</v>
      </c>
      <c r="BA369" s="13">
        <f>+HLOOKUP(BA368,'Inputs  Base0'!$C$139:$G$140,2)</f>
        <v>2.5000000000000001E-2</v>
      </c>
      <c r="BB369" s="13">
        <f>+HLOOKUP(BB368,'Inputs  Base0'!$C$139:$G$140,2)</f>
        <v>2.5000000000000001E-2</v>
      </c>
      <c r="BC369" s="13">
        <f>+HLOOKUP(BC368,'Inputs  Base0'!$C$139:$G$140,2)</f>
        <v>2.5000000000000001E-2</v>
      </c>
      <c r="BD369" s="13">
        <f>+HLOOKUP(BD368,'Inputs  Base0'!$C$139:$G$140,2)</f>
        <v>2.5000000000000001E-2</v>
      </c>
      <c r="BE369" s="13">
        <f>+HLOOKUP(BE368,'Inputs  Base0'!$C$139:$G$140,2)</f>
        <v>2.5000000000000001E-2</v>
      </c>
      <c r="BF369" s="13">
        <f>+HLOOKUP(BF368,'Inputs  Base0'!$C$139:$G$140,2)</f>
        <v>2.5000000000000001E-2</v>
      </c>
      <c r="BG369" s="13">
        <f>+HLOOKUP(BG368,'Inputs  Base0'!$C$139:$G$140,2)</f>
        <v>2.5000000000000001E-2</v>
      </c>
      <c r="BH369" s="13">
        <f>+HLOOKUP(BH368,'Inputs  Base0'!$C$139:$G$140,2)</f>
        <v>2.5000000000000001E-2</v>
      </c>
      <c r="BI369" s="13">
        <f>+HLOOKUP(BI368,'Inputs  Base0'!$C$139:$G$140,2)</f>
        <v>2.5000000000000001E-2</v>
      </c>
      <c r="BJ369" s="13">
        <f>+HLOOKUP(BJ368,'Inputs  Base0'!$C$139:$G$140,2)</f>
        <v>2.5000000000000001E-2</v>
      </c>
      <c r="BK369" s="13">
        <f>+HLOOKUP(BK368,'Inputs  Base0'!$C$139:$G$140,2)</f>
        <v>2.5000000000000001E-2</v>
      </c>
      <c r="BL369" s="13">
        <f>+HLOOKUP(BL368,'Inputs  Base0'!$C$139:$G$140,2)</f>
        <v>2.5000000000000001E-2</v>
      </c>
      <c r="BM369" s="13">
        <f>+HLOOKUP(BM368,'Inputs  Base0'!$C$139:$G$140,2)</f>
        <v>2.5000000000000001E-2</v>
      </c>
      <c r="BN369" s="13">
        <f>+HLOOKUP(BN368,'Inputs  Base0'!$C$139:$G$140,2)</f>
        <v>2.5000000000000001E-2</v>
      </c>
      <c r="BO369" s="13">
        <f>+HLOOKUP(BO368,'Inputs  Base0'!$C$139:$G$140,2)</f>
        <v>2.5000000000000001E-2</v>
      </c>
      <c r="BP369" s="13">
        <f>+HLOOKUP(BP368,'Inputs  Base0'!$C$139:$G$140,2)</f>
        <v>2.5000000000000001E-2</v>
      </c>
      <c r="BQ369" s="13">
        <f>+HLOOKUP(BQ368,'Inputs  Base0'!$C$139:$G$140,2)</f>
        <v>2.5000000000000001E-2</v>
      </c>
      <c r="BR369" s="13">
        <f>+HLOOKUP(BR368,'Inputs  Base0'!$C$139:$G$140,2)</f>
        <v>2.5000000000000001E-2</v>
      </c>
      <c r="BS369" s="13">
        <f>+HLOOKUP(BS368,'Inputs  Base0'!$C$139:$G$140,2)</f>
        <v>2.5000000000000001E-2</v>
      </c>
      <c r="BT369" s="13">
        <f>+HLOOKUP(BT368,'Inputs  Base0'!$C$139:$G$140,2)</f>
        <v>2.5000000000000001E-2</v>
      </c>
      <c r="BU369" s="13">
        <f>+HLOOKUP(BU368,'Inputs  Base0'!$C$139:$G$140,2)</f>
        <v>2.5000000000000001E-2</v>
      </c>
      <c r="BV369" s="13">
        <f>+HLOOKUP(BV368,'Inputs  Base0'!$C$139:$G$140,2)</f>
        <v>2.5000000000000001E-2</v>
      </c>
      <c r="BW369" s="13">
        <f>+HLOOKUP(BW368,'Inputs  Base0'!$C$139:$G$140,2)</f>
        <v>2.5000000000000001E-2</v>
      </c>
      <c r="BX369" s="13">
        <f>+HLOOKUP(BX368,'Inputs  Base0'!$C$139:$G$140,2)</f>
        <v>2.5000000000000001E-2</v>
      </c>
      <c r="BY369" s="13">
        <f>+HLOOKUP(BY368,'Inputs  Base0'!$C$139:$G$140,2)</f>
        <v>2.5000000000000001E-2</v>
      </c>
      <c r="BZ369" s="13">
        <f>+HLOOKUP(BZ368,'Inputs  Base0'!$C$139:$G$140,2)</f>
        <v>2.5000000000000001E-2</v>
      </c>
      <c r="CA369" s="13">
        <f>+HLOOKUP(CA368,'Inputs  Base0'!$C$139:$G$140,2)</f>
        <v>2.5000000000000001E-2</v>
      </c>
      <c r="CB369" s="13">
        <f>+HLOOKUP(CB368,'Inputs  Base0'!$C$139:$G$140,2)</f>
        <v>2.5000000000000001E-2</v>
      </c>
      <c r="CC369" s="13">
        <f>+HLOOKUP(CC368,'Inputs  Base0'!$C$139:$G$140,2)</f>
        <v>2.5000000000000001E-2</v>
      </c>
      <c r="CD369" s="13">
        <f>+HLOOKUP(CD368,'Inputs  Base0'!$C$139:$G$140,2)</f>
        <v>2.5000000000000001E-2</v>
      </c>
      <c r="CE369" s="13">
        <f>+HLOOKUP(CE368,'Inputs  Base0'!$C$139:$G$140,2)</f>
        <v>2.5000000000000001E-2</v>
      </c>
      <c r="CF369" s="13">
        <f>+HLOOKUP(CF368,'Inputs  Base0'!$C$139:$G$140,2)</f>
        <v>2.5000000000000001E-2</v>
      </c>
      <c r="CG369" s="13">
        <f>+HLOOKUP(CG368,'Inputs  Base0'!$C$139:$G$140,2)</f>
        <v>2.5000000000000001E-2</v>
      </c>
      <c r="CH369" s="13">
        <f>+HLOOKUP(CH368,'Inputs  Base0'!$C$139:$G$140,2)</f>
        <v>2.5000000000000001E-2</v>
      </c>
      <c r="CI369" s="13">
        <f>+HLOOKUP(CI368,'Inputs  Base0'!$C$139:$G$140,2)</f>
        <v>2.5000000000000001E-2</v>
      </c>
      <c r="CJ369" s="13">
        <f>+HLOOKUP(CJ368,'Inputs  Base0'!$C$139:$G$140,2)</f>
        <v>2.5000000000000001E-2</v>
      </c>
      <c r="CK369" s="13">
        <f>+HLOOKUP(CK368,'Inputs  Base0'!$C$139:$G$140,2)</f>
        <v>2.5000000000000001E-2</v>
      </c>
      <c r="CL369" s="13">
        <f>+HLOOKUP(CL368,'Inputs  Base0'!$C$139:$G$140,2)</f>
        <v>2.5000000000000001E-2</v>
      </c>
      <c r="CM369" s="13">
        <f>+HLOOKUP(CM368,'Inputs  Base0'!$C$139:$G$140,2)</f>
        <v>2.5000000000000001E-2</v>
      </c>
      <c r="CN369" s="13">
        <f>+HLOOKUP(CN368,'Inputs  Base0'!$C$139:$G$140,2)</f>
        <v>2.5000000000000001E-2</v>
      </c>
      <c r="CO369" s="13">
        <f>+HLOOKUP(CO368,'Inputs  Base0'!$C$139:$G$140,2)</f>
        <v>2.5000000000000001E-2</v>
      </c>
      <c r="CP369" s="13">
        <f>+HLOOKUP(CP368,'Inputs  Base0'!$C$139:$G$140,2)</f>
        <v>2.5000000000000001E-2</v>
      </c>
      <c r="CQ369" s="13">
        <f>+HLOOKUP(CQ368,'Inputs  Base0'!$C$139:$G$140,2)</f>
        <v>2.5000000000000001E-2</v>
      </c>
      <c r="CR369" s="13">
        <f>+HLOOKUP(CR368,'Inputs  Base0'!$C$139:$G$140,2)</f>
        <v>2.5000000000000001E-2</v>
      </c>
      <c r="CS369" s="13">
        <f>+HLOOKUP(CS368,'Inputs  Base0'!$C$139:$G$140,2)</f>
        <v>2.5000000000000001E-2</v>
      </c>
      <c r="CT369" s="13">
        <f>+HLOOKUP(CT368,'Inputs  Base0'!$C$139:$G$140,2)</f>
        <v>2.5000000000000001E-2</v>
      </c>
      <c r="CU369" s="13">
        <f>+HLOOKUP(CU368,'Inputs  Base0'!$C$139:$G$140,2)</f>
        <v>2.5000000000000001E-2</v>
      </c>
      <c r="CV369" s="13">
        <f>+HLOOKUP(CV368,'Inputs  Base0'!$C$139:$G$140,2)</f>
        <v>2.5000000000000001E-2</v>
      </c>
      <c r="CW369" s="13">
        <f>+HLOOKUP(CW368,'Inputs  Base0'!$C$139:$G$140,2)</f>
        <v>2.5000000000000001E-2</v>
      </c>
      <c r="CX369" s="13">
        <f>+HLOOKUP(CX368,'Inputs  Base0'!$C$139:$G$140,2)</f>
        <v>2.5000000000000001E-2</v>
      </c>
      <c r="CY369" s="13">
        <f>+HLOOKUP(CY368,'Inputs  Base0'!$C$139:$G$140,2)</f>
        <v>2.5000000000000001E-2</v>
      </c>
      <c r="CZ369" s="13">
        <f>+HLOOKUP(CZ368,'Inputs  Base0'!$C$139:$G$140,2)</f>
        <v>2.5000000000000001E-2</v>
      </c>
      <c r="DA369" s="13">
        <f>+HLOOKUP(DA368,'Inputs  Base0'!$C$139:$G$140,2)</f>
        <v>2.5000000000000001E-2</v>
      </c>
      <c r="DB369" s="13">
        <f>+HLOOKUP(DB368,'Inputs  Base0'!$C$139:$G$140,2)</f>
        <v>2.5000000000000001E-2</v>
      </c>
      <c r="DC369" s="13">
        <f>+HLOOKUP(DC368,'Inputs  Base0'!$C$139:$G$140,2)</f>
        <v>2.5000000000000001E-2</v>
      </c>
      <c r="DD369" s="13">
        <f>+HLOOKUP(DD368,'Inputs  Base0'!$C$139:$G$140,2)</f>
        <v>2.5000000000000001E-2</v>
      </c>
      <c r="DE369" s="13">
        <f>+HLOOKUP(DE368,'Inputs  Base0'!$C$139:$G$140,2)</f>
        <v>2.5000000000000001E-2</v>
      </c>
      <c r="DF369" s="13">
        <f>+HLOOKUP(DF368,'Inputs  Base0'!$C$139:$G$140,2)</f>
        <v>2.5000000000000001E-2</v>
      </c>
      <c r="DG369" s="13">
        <f>+HLOOKUP(DG368,'Inputs  Base0'!$C$139:$G$140,2)</f>
        <v>2.5000000000000001E-2</v>
      </c>
      <c r="DH369" s="13">
        <f>+HLOOKUP(DH368,'Inputs  Base0'!$C$139:$G$140,2)</f>
        <v>2.5000000000000001E-2</v>
      </c>
      <c r="DI369" s="13">
        <f>+HLOOKUP(DI368,'Inputs  Base0'!$C$139:$G$140,2)</f>
        <v>2.5000000000000001E-2</v>
      </c>
      <c r="DJ369" s="13">
        <f>+HLOOKUP(DJ368,'Inputs  Base0'!$C$139:$G$140,2)</f>
        <v>2.5000000000000001E-2</v>
      </c>
      <c r="DK369" s="13">
        <f>+HLOOKUP(DK368,'Inputs  Base0'!$C$139:$G$140,2)</f>
        <v>2.5000000000000001E-2</v>
      </c>
      <c r="DL369" s="13">
        <f>+HLOOKUP(DL368,'Inputs  Base0'!$C$139:$G$140,2)</f>
        <v>2.5000000000000001E-2</v>
      </c>
      <c r="DM369" s="13">
        <f>+HLOOKUP(DM368,'Inputs  Base0'!$C$139:$G$140,2)</f>
        <v>2.5000000000000001E-2</v>
      </c>
      <c r="DN369" s="13">
        <f>+HLOOKUP(DN368,'Inputs  Base0'!$C$139:$G$140,2)</f>
        <v>2.5000000000000001E-2</v>
      </c>
      <c r="DO369" s="13">
        <f>+HLOOKUP(DO368,'Inputs  Base0'!$C$139:$G$140,2)</f>
        <v>2.5000000000000001E-2</v>
      </c>
      <c r="DP369" s="13">
        <f>+HLOOKUP(DP368,'Inputs  Base0'!$C$139:$G$140,2)</f>
        <v>2.5000000000000001E-2</v>
      </c>
    </row>
    <row r="370" spans="2:124" hidden="1" outlineLevel="2"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AU370" s="13"/>
      <c r="AV370" s="13"/>
      <c r="AW370" s="13"/>
      <c r="AX370" s="13"/>
      <c r="AY370" s="13"/>
      <c r="AZ370" s="13"/>
      <c r="BA370" s="13"/>
      <c r="BB370" s="13"/>
      <c r="BC370" s="13"/>
      <c r="BD370" s="13"/>
      <c r="BE370" s="13"/>
      <c r="BF370" s="13"/>
      <c r="BG370" s="13"/>
      <c r="BH370" s="13"/>
      <c r="BI370" s="13"/>
      <c r="BJ370" s="13"/>
      <c r="BK370" s="13"/>
      <c r="BL370" s="13"/>
      <c r="BM370" s="13"/>
      <c r="BN370" s="13"/>
      <c r="BO370" s="13"/>
      <c r="BP370" s="13"/>
      <c r="BQ370" s="13"/>
      <c r="BR370" s="13"/>
      <c r="BS370" s="13"/>
      <c r="BT370" s="13"/>
      <c r="BU370" s="13"/>
      <c r="BV370" s="13"/>
      <c r="BW370" s="13"/>
      <c r="BX370" s="13"/>
      <c r="BY370" s="13"/>
      <c r="BZ370" s="13"/>
      <c r="CA370" s="13"/>
      <c r="CB370" s="13"/>
      <c r="CC370" s="13"/>
      <c r="CD370" s="13"/>
      <c r="CE370" s="13"/>
      <c r="CF370" s="13"/>
      <c r="CG370" s="13"/>
      <c r="CH370" s="13"/>
      <c r="CI370" s="13"/>
      <c r="CJ370" s="13"/>
      <c r="CK370" s="13"/>
      <c r="CL370" s="13"/>
      <c r="CM370" s="13"/>
      <c r="CN370" s="13"/>
      <c r="CO370" s="13"/>
      <c r="CP370" s="13"/>
      <c r="CQ370" s="13"/>
      <c r="CR370" s="13"/>
      <c r="CS370" s="13"/>
      <c r="CT370" s="13"/>
      <c r="CU370" s="13"/>
      <c r="CV370" s="13"/>
      <c r="CW370" s="13"/>
      <c r="CX370" s="13"/>
      <c r="CY370" s="13"/>
      <c r="CZ370" s="13"/>
      <c r="DA370" s="13"/>
      <c r="DB370" s="13"/>
      <c r="DC370" s="13"/>
      <c r="DD370" s="13"/>
      <c r="DE370" s="13"/>
      <c r="DF370" s="13"/>
      <c r="DG370" s="13"/>
      <c r="DH370" s="13"/>
      <c r="DI370" s="13"/>
      <c r="DJ370" s="13"/>
      <c r="DK370" s="13"/>
      <c r="DL370" s="13"/>
      <c r="DM370" s="13"/>
      <c r="DN370" s="13"/>
      <c r="DO370" s="13"/>
      <c r="DP370" s="13"/>
    </row>
    <row r="371" spans="2:124" hidden="1" outlineLevel="2"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AU371" s="13"/>
      <c r="AV371" s="13"/>
      <c r="AW371" s="13"/>
      <c r="AX371" s="13"/>
      <c r="AY371" s="13"/>
      <c r="AZ371" s="13"/>
      <c r="BA371" s="13"/>
      <c r="BB371" s="13"/>
      <c r="BC371" s="13"/>
      <c r="BD371" s="13"/>
      <c r="BE371" s="13"/>
      <c r="BF371" s="13"/>
      <c r="BG371" s="13"/>
      <c r="BH371" s="13"/>
      <c r="BI371" s="13"/>
      <c r="BJ371" s="13"/>
      <c r="BK371" s="13"/>
      <c r="BL371" s="13"/>
      <c r="BM371" s="13"/>
      <c r="BN371" s="13"/>
      <c r="BO371" s="13"/>
      <c r="BP371" s="13"/>
      <c r="BQ371" s="13"/>
      <c r="BR371" s="13"/>
      <c r="BS371" s="13"/>
      <c r="BT371" s="13"/>
      <c r="BU371" s="13"/>
      <c r="BV371" s="13"/>
      <c r="BW371" s="13"/>
      <c r="BX371" s="13"/>
      <c r="BY371" s="13"/>
      <c r="BZ371" s="13"/>
      <c r="CA371" s="13"/>
      <c r="CB371" s="13"/>
      <c r="CC371" s="13"/>
      <c r="CD371" s="13"/>
      <c r="CE371" s="13"/>
      <c r="CF371" s="13"/>
      <c r="CG371" s="13"/>
      <c r="CH371" s="13"/>
      <c r="CI371" s="13"/>
      <c r="CJ371" s="13"/>
      <c r="CK371" s="13"/>
      <c r="CL371" s="13"/>
      <c r="CM371" s="13"/>
      <c r="CN371" s="13"/>
      <c r="CO371" s="13"/>
      <c r="CP371" s="13"/>
      <c r="CQ371" s="13"/>
      <c r="CR371" s="13"/>
      <c r="CS371" s="13"/>
      <c r="CT371" s="13"/>
      <c r="CU371" s="13"/>
      <c r="CV371" s="13"/>
      <c r="CW371" s="13"/>
      <c r="CX371" s="13"/>
      <c r="CY371" s="13"/>
      <c r="CZ371" s="13"/>
      <c r="DA371" s="13"/>
      <c r="DB371" s="13"/>
      <c r="DC371" s="13"/>
      <c r="DD371" s="13"/>
      <c r="DE371" s="13"/>
      <c r="DF371" s="13"/>
      <c r="DG371" s="13"/>
      <c r="DH371" s="13"/>
      <c r="DI371" s="13"/>
      <c r="DJ371" s="13"/>
      <c r="DK371" s="13"/>
      <c r="DL371" s="13"/>
      <c r="DM371" s="13"/>
      <c r="DN371" s="13"/>
      <c r="DO371" s="13"/>
      <c r="DP371" s="13"/>
    </row>
    <row r="372" spans="2:124" hidden="1" outlineLevel="2">
      <c r="B372" s="1" t="s">
        <v>300</v>
      </c>
      <c r="AC372" s="5">
        <f t="shared" ref="AC372:BH372" si="172">+IF(AC9=0,0,AC7/AC9)</f>
        <v>192087.62031288055</v>
      </c>
      <c r="AD372" s="5">
        <f t="shared" si="172"/>
        <v>192087.62031288055</v>
      </c>
      <c r="AE372" s="5">
        <f t="shared" si="172"/>
        <v>192087.62031288055</v>
      </c>
      <c r="AF372" s="5">
        <f t="shared" si="172"/>
        <v>192087.62031288055</v>
      </c>
      <c r="AG372" s="5">
        <f t="shared" si="172"/>
        <v>208790.89164443535</v>
      </c>
      <c r="AH372" s="5">
        <f t="shared" si="172"/>
        <v>208790.89164443535</v>
      </c>
      <c r="AI372" s="5">
        <f t="shared" si="172"/>
        <v>208790.89164443532</v>
      </c>
      <c r="AJ372" s="5">
        <f t="shared" si="172"/>
        <v>208790.89164443532</v>
      </c>
      <c r="AK372" s="5">
        <f t="shared" si="172"/>
        <v>208790.89164443532</v>
      </c>
      <c r="AL372" s="5">
        <f t="shared" si="172"/>
        <v>208790.89164443532</v>
      </c>
      <c r="AM372" s="5">
        <f t="shared" si="172"/>
        <v>208790.89164443532</v>
      </c>
      <c r="AN372" s="5">
        <f t="shared" si="172"/>
        <v>208790.89164443532</v>
      </c>
      <c r="AO372" s="5">
        <f t="shared" si="172"/>
        <v>208790.89164443532</v>
      </c>
      <c r="AP372" s="5">
        <f t="shared" si="172"/>
        <v>208790.89164443532</v>
      </c>
      <c r="AQ372" s="5">
        <f t="shared" si="172"/>
        <v>208790.89164443532</v>
      </c>
      <c r="AR372" s="5">
        <f t="shared" si="172"/>
        <v>208790.89164443532</v>
      </c>
      <c r="AS372" s="5">
        <f t="shared" si="172"/>
        <v>208790.89164443532</v>
      </c>
      <c r="AT372" s="5">
        <f t="shared" si="172"/>
        <v>208790.89164443532</v>
      </c>
      <c r="AU372" s="5">
        <f t="shared" si="172"/>
        <v>208790.89164443532</v>
      </c>
      <c r="AV372" s="5">
        <f t="shared" si="172"/>
        <v>208790.89164443532</v>
      </c>
      <c r="AW372" s="5">
        <f t="shared" si="172"/>
        <v>214010.66393554621</v>
      </c>
      <c r="AX372" s="5">
        <f t="shared" si="172"/>
        <v>214010.66393554621</v>
      </c>
      <c r="AY372" s="5">
        <f t="shared" si="172"/>
        <v>214010.66393554621</v>
      </c>
      <c r="AZ372" s="5">
        <f t="shared" si="172"/>
        <v>214010.66393554621</v>
      </c>
      <c r="BA372" s="5">
        <f t="shared" si="172"/>
        <v>214010.66393554621</v>
      </c>
      <c r="BB372" s="5">
        <f t="shared" si="172"/>
        <v>214010.66393554621</v>
      </c>
      <c r="BC372" s="5">
        <f t="shared" si="172"/>
        <v>214010.66393554621</v>
      </c>
      <c r="BD372" s="5">
        <f t="shared" si="172"/>
        <v>214010.66393554621</v>
      </c>
      <c r="BE372" s="5">
        <f t="shared" si="172"/>
        <v>214010.66393554621</v>
      </c>
      <c r="BF372" s="5">
        <f t="shared" si="172"/>
        <v>214010.66393554621</v>
      </c>
      <c r="BG372" s="5">
        <f t="shared" si="172"/>
        <v>214010.66393554621</v>
      </c>
      <c r="BH372" s="5">
        <f t="shared" si="172"/>
        <v>214010.66393554621</v>
      </c>
      <c r="BI372" s="5">
        <f t="shared" ref="BI372:CN372" si="173">+IF(BI9=0,0,BI7/BI9)</f>
        <v>214010.66393554621</v>
      </c>
      <c r="BJ372" s="5">
        <f t="shared" si="173"/>
        <v>214010.66393554621</v>
      </c>
      <c r="BK372" s="5">
        <f t="shared" si="173"/>
        <v>214010.66393554621</v>
      </c>
      <c r="BL372" s="5">
        <f t="shared" si="173"/>
        <v>214010.66393554621</v>
      </c>
      <c r="BM372" s="5">
        <f t="shared" si="173"/>
        <v>0</v>
      </c>
      <c r="BN372" s="5">
        <f t="shared" si="173"/>
        <v>0</v>
      </c>
      <c r="BO372" s="5">
        <f t="shared" si="173"/>
        <v>0</v>
      </c>
      <c r="BP372" s="5">
        <f t="shared" si="173"/>
        <v>0</v>
      </c>
      <c r="BQ372" s="5">
        <f t="shared" si="173"/>
        <v>0</v>
      </c>
      <c r="BR372" s="5">
        <f t="shared" si="173"/>
        <v>0</v>
      </c>
      <c r="BS372" s="5">
        <f t="shared" si="173"/>
        <v>0</v>
      </c>
      <c r="BT372" s="5">
        <f t="shared" si="173"/>
        <v>0</v>
      </c>
      <c r="BU372" s="5">
        <f t="shared" si="173"/>
        <v>0</v>
      </c>
      <c r="BV372" s="5">
        <f t="shared" si="173"/>
        <v>0</v>
      </c>
      <c r="BW372" s="5">
        <f t="shared" si="173"/>
        <v>0</v>
      </c>
      <c r="BX372" s="5">
        <f t="shared" si="173"/>
        <v>0</v>
      </c>
      <c r="BY372" s="5">
        <f t="shared" si="173"/>
        <v>0</v>
      </c>
      <c r="BZ372" s="5">
        <f t="shared" si="173"/>
        <v>0</v>
      </c>
      <c r="CA372" s="5">
        <f t="shared" si="173"/>
        <v>0</v>
      </c>
      <c r="CB372" s="5">
        <f t="shared" si="173"/>
        <v>0</v>
      </c>
      <c r="CC372" s="5">
        <f t="shared" si="173"/>
        <v>0</v>
      </c>
      <c r="CD372" s="5">
        <f t="shared" si="173"/>
        <v>0</v>
      </c>
      <c r="CE372" s="5">
        <f t="shared" si="173"/>
        <v>0</v>
      </c>
      <c r="CF372" s="5">
        <f t="shared" si="173"/>
        <v>0</v>
      </c>
      <c r="CG372" s="5">
        <f t="shared" si="173"/>
        <v>0</v>
      </c>
      <c r="CH372" s="5">
        <f t="shared" si="173"/>
        <v>0</v>
      </c>
      <c r="CI372" s="5">
        <f t="shared" si="173"/>
        <v>0</v>
      </c>
      <c r="CJ372" s="5">
        <f t="shared" si="173"/>
        <v>0</v>
      </c>
      <c r="CK372" s="5">
        <f t="shared" si="173"/>
        <v>0</v>
      </c>
      <c r="CL372" s="5">
        <f t="shared" si="173"/>
        <v>0</v>
      </c>
      <c r="CM372" s="5">
        <f t="shared" si="173"/>
        <v>0</v>
      </c>
      <c r="CN372" s="5">
        <f t="shared" si="173"/>
        <v>0</v>
      </c>
      <c r="CO372" s="5">
        <f t="shared" ref="CO372:DP372" si="174">+IF(CO9=0,0,CO7/CO9)</f>
        <v>0</v>
      </c>
      <c r="CP372" s="5">
        <f t="shared" si="174"/>
        <v>0</v>
      </c>
      <c r="CQ372" s="5">
        <f t="shared" si="174"/>
        <v>0</v>
      </c>
      <c r="CR372" s="5">
        <f t="shared" si="174"/>
        <v>0</v>
      </c>
      <c r="CS372" s="5">
        <f t="shared" si="174"/>
        <v>0</v>
      </c>
      <c r="CT372" s="5">
        <f t="shared" si="174"/>
        <v>0</v>
      </c>
      <c r="CU372" s="5">
        <f t="shared" si="174"/>
        <v>0</v>
      </c>
      <c r="CV372" s="5">
        <f t="shared" si="174"/>
        <v>0</v>
      </c>
      <c r="CW372" s="5">
        <f t="shared" si="174"/>
        <v>0</v>
      </c>
      <c r="CX372" s="5">
        <f t="shared" si="174"/>
        <v>0</v>
      </c>
      <c r="CY372" s="5">
        <f t="shared" si="174"/>
        <v>0</v>
      </c>
      <c r="CZ372" s="5">
        <f t="shared" si="174"/>
        <v>0</v>
      </c>
      <c r="DA372" s="5">
        <f t="shared" si="174"/>
        <v>0</v>
      </c>
      <c r="DB372" s="5">
        <f t="shared" si="174"/>
        <v>0</v>
      </c>
      <c r="DC372" s="5">
        <f t="shared" si="174"/>
        <v>0</v>
      </c>
      <c r="DD372" s="5">
        <f t="shared" si="174"/>
        <v>0</v>
      </c>
      <c r="DE372" s="5">
        <f t="shared" si="174"/>
        <v>0</v>
      </c>
      <c r="DF372" s="5">
        <f t="shared" si="174"/>
        <v>0</v>
      </c>
      <c r="DG372" s="5">
        <f t="shared" si="174"/>
        <v>0</v>
      </c>
      <c r="DH372" s="5">
        <f t="shared" si="174"/>
        <v>0</v>
      </c>
      <c r="DI372" s="5">
        <f t="shared" si="174"/>
        <v>0</v>
      </c>
      <c r="DJ372" s="5">
        <f t="shared" si="174"/>
        <v>0</v>
      </c>
      <c r="DK372" s="5">
        <f t="shared" si="174"/>
        <v>0</v>
      </c>
      <c r="DL372" s="5">
        <f t="shared" si="174"/>
        <v>0</v>
      </c>
      <c r="DM372" s="5">
        <f t="shared" si="174"/>
        <v>0</v>
      </c>
      <c r="DN372" s="5">
        <f t="shared" si="174"/>
        <v>0</v>
      </c>
      <c r="DO372" s="5">
        <f t="shared" si="174"/>
        <v>0</v>
      </c>
      <c r="DP372" s="5">
        <f t="shared" si="174"/>
        <v>0</v>
      </c>
      <c r="DQ372" s="5"/>
      <c r="DR372" s="5"/>
      <c r="DS372" s="5"/>
      <c r="DT372" s="5"/>
    </row>
    <row r="373" spans="2:124" collapsed="1"/>
    <row r="386" spans="29:120" s="269" customFormat="1">
      <c r="AC386" s="269" t="s">
        <v>175</v>
      </c>
      <c r="AD386" s="498">
        <f t="shared" ref="AD386:CO386" si="175">+AC330</f>
        <v>44075</v>
      </c>
      <c r="AE386" s="498">
        <f t="shared" si="175"/>
        <v>44105</v>
      </c>
      <c r="AF386" s="498">
        <f t="shared" si="175"/>
        <v>44136</v>
      </c>
      <c r="AG386" s="498">
        <f t="shared" si="175"/>
        <v>44166</v>
      </c>
      <c r="AH386" s="498">
        <f t="shared" si="175"/>
        <v>44197</v>
      </c>
      <c r="AI386" s="498">
        <f t="shared" si="175"/>
        <v>44228</v>
      </c>
      <c r="AJ386" s="498">
        <f t="shared" si="175"/>
        <v>44256</v>
      </c>
      <c r="AK386" s="498">
        <f t="shared" si="175"/>
        <v>44287</v>
      </c>
      <c r="AL386" s="498">
        <f t="shared" si="175"/>
        <v>44317</v>
      </c>
      <c r="AM386" s="498">
        <f t="shared" si="175"/>
        <v>44348</v>
      </c>
      <c r="AN386" s="498">
        <f t="shared" si="175"/>
        <v>44378</v>
      </c>
      <c r="AO386" s="498">
        <f t="shared" si="175"/>
        <v>44409</v>
      </c>
      <c r="AP386" s="498">
        <f t="shared" si="175"/>
        <v>44440</v>
      </c>
      <c r="AQ386" s="498">
        <f t="shared" si="175"/>
        <v>44470</v>
      </c>
      <c r="AR386" s="498">
        <f t="shared" si="175"/>
        <v>44501</v>
      </c>
      <c r="AS386" s="498">
        <f t="shared" si="175"/>
        <v>44531</v>
      </c>
      <c r="AT386" s="498">
        <f t="shared" si="175"/>
        <v>44562</v>
      </c>
      <c r="AU386" s="498">
        <f t="shared" si="175"/>
        <v>44593</v>
      </c>
      <c r="AV386" s="498">
        <f t="shared" si="175"/>
        <v>44621</v>
      </c>
      <c r="AW386" s="498">
        <f t="shared" si="175"/>
        <v>44652</v>
      </c>
      <c r="AX386" s="498">
        <f t="shared" si="175"/>
        <v>44682</v>
      </c>
      <c r="AY386" s="498">
        <f t="shared" si="175"/>
        <v>44713</v>
      </c>
      <c r="AZ386" s="498">
        <f t="shared" si="175"/>
        <v>44743</v>
      </c>
      <c r="BA386" s="498">
        <f t="shared" si="175"/>
        <v>44774</v>
      </c>
      <c r="BB386" s="498">
        <f t="shared" si="175"/>
        <v>44805</v>
      </c>
      <c r="BC386" s="498">
        <f t="shared" si="175"/>
        <v>44835</v>
      </c>
      <c r="BD386" s="498">
        <f t="shared" si="175"/>
        <v>44866</v>
      </c>
      <c r="BE386" s="498">
        <f t="shared" si="175"/>
        <v>44896</v>
      </c>
      <c r="BF386" s="498">
        <f t="shared" si="175"/>
        <v>44927</v>
      </c>
      <c r="BG386" s="498">
        <f t="shared" si="175"/>
        <v>44958</v>
      </c>
      <c r="BH386" s="498">
        <f t="shared" si="175"/>
        <v>44986</v>
      </c>
      <c r="BI386" s="498">
        <f t="shared" si="175"/>
        <v>45017</v>
      </c>
      <c r="BJ386" s="498">
        <f t="shared" si="175"/>
        <v>45047</v>
      </c>
      <c r="BK386" s="498">
        <f t="shared" si="175"/>
        <v>45078</v>
      </c>
      <c r="BL386" s="498">
        <f t="shared" si="175"/>
        <v>45108</v>
      </c>
      <c r="BM386" s="498">
        <f t="shared" si="175"/>
        <v>45139</v>
      </c>
      <c r="BN386" s="498">
        <f t="shared" si="175"/>
        <v>45170</v>
      </c>
      <c r="BO386" s="498">
        <f t="shared" si="175"/>
        <v>45200</v>
      </c>
      <c r="BP386" s="498">
        <f t="shared" si="175"/>
        <v>45231</v>
      </c>
      <c r="BQ386" s="498">
        <f t="shared" si="175"/>
        <v>45261</v>
      </c>
      <c r="BR386" s="498">
        <f t="shared" si="175"/>
        <v>45292</v>
      </c>
      <c r="BS386" s="498">
        <f t="shared" si="175"/>
        <v>45323</v>
      </c>
      <c r="BT386" s="498">
        <f t="shared" si="175"/>
        <v>45352</v>
      </c>
      <c r="BU386" s="498">
        <f t="shared" si="175"/>
        <v>45383</v>
      </c>
      <c r="BV386" s="498">
        <f t="shared" si="175"/>
        <v>45413</v>
      </c>
      <c r="BW386" s="498">
        <f t="shared" si="175"/>
        <v>45444</v>
      </c>
      <c r="BX386" s="498">
        <f t="shared" si="175"/>
        <v>45474</v>
      </c>
      <c r="BY386" s="498">
        <f t="shared" si="175"/>
        <v>45505</v>
      </c>
      <c r="BZ386" s="498">
        <f t="shared" si="175"/>
        <v>45536</v>
      </c>
      <c r="CA386" s="498">
        <f t="shared" si="175"/>
        <v>45566</v>
      </c>
      <c r="CB386" s="498">
        <f t="shared" si="175"/>
        <v>45597</v>
      </c>
      <c r="CC386" s="498">
        <f t="shared" si="175"/>
        <v>45627</v>
      </c>
      <c r="CD386" s="498">
        <f t="shared" si="175"/>
        <v>45658</v>
      </c>
      <c r="CE386" s="498">
        <f t="shared" si="175"/>
        <v>45689</v>
      </c>
      <c r="CF386" s="498">
        <f t="shared" si="175"/>
        <v>45717</v>
      </c>
      <c r="CG386" s="498">
        <f t="shared" si="175"/>
        <v>45748</v>
      </c>
      <c r="CH386" s="498">
        <f t="shared" si="175"/>
        <v>45778</v>
      </c>
      <c r="CI386" s="498">
        <f t="shared" si="175"/>
        <v>45809</v>
      </c>
      <c r="CJ386" s="498">
        <f t="shared" si="175"/>
        <v>45839</v>
      </c>
      <c r="CK386" s="498">
        <f t="shared" si="175"/>
        <v>45870</v>
      </c>
      <c r="CL386" s="498">
        <f t="shared" si="175"/>
        <v>45901</v>
      </c>
      <c r="CM386" s="498">
        <f t="shared" si="175"/>
        <v>45931</v>
      </c>
      <c r="CN386" s="498">
        <f t="shared" si="175"/>
        <v>45962</v>
      </c>
      <c r="CO386" s="498">
        <f t="shared" si="175"/>
        <v>45992</v>
      </c>
      <c r="CP386" s="498">
        <f t="shared" ref="CP386:DP386" si="176">+CO330</f>
        <v>46023</v>
      </c>
      <c r="CQ386" s="498">
        <f t="shared" si="176"/>
        <v>46054</v>
      </c>
      <c r="CR386" s="498">
        <f t="shared" si="176"/>
        <v>46082</v>
      </c>
      <c r="CS386" s="498">
        <f t="shared" si="176"/>
        <v>46113</v>
      </c>
      <c r="CT386" s="498">
        <f t="shared" si="176"/>
        <v>46143</v>
      </c>
      <c r="CU386" s="498">
        <f t="shared" si="176"/>
        <v>46174</v>
      </c>
      <c r="CV386" s="498">
        <f t="shared" si="176"/>
        <v>46204</v>
      </c>
      <c r="CW386" s="498">
        <f t="shared" si="176"/>
        <v>46235</v>
      </c>
      <c r="CX386" s="498">
        <f t="shared" si="176"/>
        <v>46266</v>
      </c>
      <c r="CY386" s="498">
        <f t="shared" si="176"/>
        <v>46296</v>
      </c>
      <c r="CZ386" s="498">
        <f t="shared" si="176"/>
        <v>46327</v>
      </c>
      <c r="DA386" s="498">
        <f t="shared" si="176"/>
        <v>46357</v>
      </c>
      <c r="DB386" s="498">
        <f t="shared" si="176"/>
        <v>46388</v>
      </c>
      <c r="DC386" s="498">
        <f t="shared" si="176"/>
        <v>46419</v>
      </c>
      <c r="DD386" s="498">
        <f t="shared" si="176"/>
        <v>46447</v>
      </c>
      <c r="DE386" s="498">
        <f t="shared" si="176"/>
        <v>46478</v>
      </c>
      <c r="DF386" s="498">
        <f t="shared" si="176"/>
        <v>46508</v>
      </c>
      <c r="DG386" s="498">
        <f t="shared" si="176"/>
        <v>46539</v>
      </c>
      <c r="DH386" s="498">
        <f t="shared" si="176"/>
        <v>46569</v>
      </c>
      <c r="DI386" s="498">
        <f t="shared" si="176"/>
        <v>46600</v>
      </c>
      <c r="DJ386" s="498">
        <f t="shared" si="176"/>
        <v>46631</v>
      </c>
      <c r="DK386" s="498">
        <f t="shared" si="176"/>
        <v>46661</v>
      </c>
      <c r="DL386" s="498">
        <f t="shared" si="176"/>
        <v>46692</v>
      </c>
      <c r="DM386" s="498">
        <f t="shared" si="176"/>
        <v>46722</v>
      </c>
      <c r="DN386" s="498">
        <f t="shared" si="176"/>
        <v>46753</v>
      </c>
      <c r="DO386" s="498">
        <f t="shared" si="176"/>
        <v>46784</v>
      </c>
      <c r="DP386" s="498">
        <f t="shared" si="176"/>
        <v>46813</v>
      </c>
    </row>
    <row r="387" spans="29:120" s="269" customFormat="1">
      <c r="AC387" s="269" t="s">
        <v>176</v>
      </c>
      <c r="AD387" s="270">
        <f ca="1">+AC333</f>
        <v>-5289496.5862047076</v>
      </c>
      <c r="AE387" s="270">
        <f t="shared" ref="AE387:CP387" ca="1" si="177">+AD333</f>
        <v>-10328365.849290494</v>
      </c>
      <c r="AF387" s="270">
        <f t="shared" ca="1" si="177"/>
        <v>-15102290.304879146</v>
      </c>
      <c r="AG387" s="270">
        <f t="shared" ca="1" si="177"/>
        <v>-19603278.345254041</v>
      </c>
      <c r="AH387" s="270">
        <f t="shared" ca="1" si="177"/>
        <v>-23256809.204108432</v>
      </c>
      <c r="AI387" s="270">
        <f t="shared" ca="1" si="177"/>
        <v>-26592145.334493801</v>
      </c>
      <c r="AJ387" s="270">
        <f t="shared" ca="1" si="177"/>
        <v>-31447404.44251563</v>
      </c>
      <c r="AK387" s="270">
        <f t="shared" ca="1" si="177"/>
        <v>-36010222.892599493</v>
      </c>
      <c r="AL387" s="270">
        <f t="shared" ca="1" si="177"/>
        <v>-40271383.599134564</v>
      </c>
      <c r="AM387" s="270">
        <f t="shared" ca="1" si="177"/>
        <v>-44219974.910976388</v>
      </c>
      <c r="AN387" s="270">
        <f t="shared" ca="1" si="177"/>
        <v>-47846211.150773384</v>
      </c>
      <c r="AO387" s="270">
        <f t="shared" ca="1" si="177"/>
        <v>-51137470.864495203</v>
      </c>
      <c r="AP387" s="270">
        <f t="shared" ca="1" si="177"/>
        <v>-57611056.377517886</v>
      </c>
      <c r="AQ387" s="270">
        <f t="shared" ca="1" si="177"/>
        <v>-63782796.681295052</v>
      </c>
      <c r="AR387" s="270">
        <f t="shared" ca="1" si="177"/>
        <v>-69640282.900472894</v>
      </c>
      <c r="AS387" s="270">
        <f t="shared" ca="1" si="177"/>
        <v>-75168923.03780289</v>
      </c>
      <c r="AT387" s="270">
        <f t="shared" ca="1" si="177"/>
        <v>-80350801.137764841</v>
      </c>
      <c r="AU387" s="270">
        <f t="shared" ca="1" si="177"/>
        <v>-85168337.317959338</v>
      </c>
      <c r="AV387" s="270">
        <f t="shared" ca="1" si="177"/>
        <v>-93641947.2387909</v>
      </c>
      <c r="AW387" s="270">
        <f t="shared" ca="1" si="177"/>
        <v>-101618484.84181908</v>
      </c>
      <c r="AX387" s="270">
        <f t="shared" ca="1" si="177"/>
        <v>-108916926.85776147</v>
      </c>
      <c r="AY387" s="270">
        <f t="shared" ca="1" si="177"/>
        <v>-115641955.68798904</v>
      </c>
      <c r="AZ387" s="270">
        <f t="shared" ca="1" si="177"/>
        <v>-121755730.63563706</v>
      </c>
      <c r="BA387" s="270">
        <f t="shared" ca="1" si="177"/>
        <v>-127215005.19000299</v>
      </c>
      <c r="BB387" s="270">
        <f t="shared" ca="1" si="177"/>
        <v>-127763890.89078461</v>
      </c>
      <c r="BC387" s="270">
        <f t="shared" ca="1" si="177"/>
        <v>-127550159.92152779</v>
      </c>
      <c r="BD387" s="270">
        <f t="shared" ca="1" si="177"/>
        <v>-126505011.0152058</v>
      </c>
      <c r="BE387" s="270">
        <f t="shared" ca="1" si="177"/>
        <v>-124545882.6513865</v>
      </c>
      <c r="BF387" s="270">
        <f t="shared" ca="1" si="177"/>
        <v>-121571866.30509733</v>
      </c>
      <c r="BG387" s="270">
        <f t="shared" ca="1" si="177"/>
        <v>-117456826.32012254</v>
      </c>
      <c r="BH387" s="270">
        <f t="shared" ca="1" si="177"/>
        <v>-105500332.54821974</v>
      </c>
      <c r="BI387" s="270">
        <f t="shared" ca="1" si="177"/>
        <v>-92276679.4814156</v>
      </c>
      <c r="BJ387" s="270">
        <f t="shared" ca="1" si="177"/>
        <v>-77534562.929402664</v>
      </c>
      <c r="BK387" s="270">
        <f t="shared" ca="1" si="177"/>
        <v>-60895575.92353376</v>
      </c>
      <c r="BL387" s="270">
        <f t="shared" ca="1" si="177"/>
        <v>-41729040.182730243</v>
      </c>
      <c r="BM387" s="270">
        <f t="shared" ca="1" si="177"/>
        <v>-18773599.144834816</v>
      </c>
      <c r="BN387" s="270">
        <f t="shared" ca="1" si="177"/>
        <v>84508189.97302413</v>
      </c>
      <c r="BO387" s="270">
        <f t="shared" ca="1" si="177"/>
        <v>102658009.71228622</v>
      </c>
      <c r="BP387" s="270">
        <f t="shared" ca="1" si="177"/>
        <v>103425982.04770507</v>
      </c>
      <c r="BQ387" s="270">
        <f t="shared" ca="1" si="177"/>
        <v>104193954.38312392</v>
      </c>
      <c r="BR387" s="270">
        <f t="shared" ca="1" si="177"/>
        <v>104961926.71854277</v>
      </c>
      <c r="BS387" s="270">
        <f t="shared" ca="1" si="177"/>
        <v>105729899.05396162</v>
      </c>
      <c r="BT387" s="270">
        <f t="shared" ca="1" si="177"/>
        <v>106497871.38938047</v>
      </c>
      <c r="BU387" s="270">
        <f t="shared" ca="1" si="177"/>
        <v>107265843.72479932</v>
      </c>
      <c r="BV387" s="270">
        <f t="shared" ca="1" si="177"/>
        <v>108033816.06021817</v>
      </c>
      <c r="BW387" s="270">
        <f t="shared" ca="1" si="177"/>
        <v>108801788.39563702</v>
      </c>
      <c r="BX387" s="270">
        <f t="shared" ca="1" si="177"/>
        <v>109569760.73105587</v>
      </c>
      <c r="BY387" s="270">
        <f t="shared" ca="1" si="177"/>
        <v>110337733.06647472</v>
      </c>
      <c r="BZ387" s="270">
        <f t="shared" ca="1" si="177"/>
        <v>111105705.40189357</v>
      </c>
      <c r="CA387" s="270">
        <f t="shared" ca="1" si="177"/>
        <v>111873677.73731242</v>
      </c>
      <c r="CB387" s="270">
        <f t="shared" ca="1" si="177"/>
        <v>112641650.07273127</v>
      </c>
      <c r="CC387" s="270">
        <f t="shared" ca="1" si="177"/>
        <v>113409622.40815012</v>
      </c>
      <c r="CD387" s="270">
        <f t="shared" ca="1" si="177"/>
        <v>114177594.74356897</v>
      </c>
      <c r="CE387" s="270">
        <f t="shared" ca="1" si="177"/>
        <v>114945567.07898782</v>
      </c>
      <c r="CF387" s="270">
        <f t="shared" ca="1" si="177"/>
        <v>115713539.41440667</v>
      </c>
      <c r="CG387" s="270">
        <f t="shared" ca="1" si="177"/>
        <v>116481511.74982552</v>
      </c>
      <c r="CH387" s="270">
        <f t="shared" ca="1" si="177"/>
        <v>117249484.08524437</v>
      </c>
      <c r="CI387" s="270">
        <f t="shared" ca="1" si="177"/>
        <v>118017456.42066322</v>
      </c>
      <c r="CJ387" s="270">
        <f t="shared" ca="1" si="177"/>
        <v>118785428.75608207</v>
      </c>
      <c r="CK387" s="270">
        <f t="shared" ca="1" si="177"/>
        <v>119553401.09150092</v>
      </c>
      <c r="CL387" s="270">
        <f t="shared" ca="1" si="177"/>
        <v>120321373.42691977</v>
      </c>
      <c r="CM387" s="270">
        <f t="shared" ca="1" si="177"/>
        <v>121089345.76233862</v>
      </c>
      <c r="CN387" s="270">
        <f t="shared" ca="1" si="177"/>
        <v>121857318.09775747</v>
      </c>
      <c r="CO387" s="270">
        <f t="shared" ca="1" si="177"/>
        <v>122625290.43317632</v>
      </c>
      <c r="CP387" s="270">
        <f t="shared" ca="1" si="177"/>
        <v>123393262.76859517</v>
      </c>
      <c r="CQ387" s="270">
        <f t="shared" ref="CQ387:DP387" ca="1" si="178">+CP333</f>
        <v>124161235.10401402</v>
      </c>
      <c r="CR387" s="270">
        <f t="shared" ca="1" si="178"/>
        <v>124929207.43943287</v>
      </c>
      <c r="CS387" s="270">
        <f t="shared" ca="1" si="178"/>
        <v>125697179.77485172</v>
      </c>
      <c r="CT387" s="270">
        <f t="shared" ca="1" si="178"/>
        <v>126465152.11027057</v>
      </c>
      <c r="CU387" s="270">
        <f t="shared" ca="1" si="178"/>
        <v>127233124.44568942</v>
      </c>
      <c r="CV387" s="270">
        <f t="shared" ca="1" si="178"/>
        <v>128001096.78110828</v>
      </c>
      <c r="CW387" s="270">
        <f t="shared" ca="1" si="178"/>
        <v>128769069.11652713</v>
      </c>
      <c r="CX387" s="270">
        <f t="shared" ca="1" si="178"/>
        <v>129537041.45194598</v>
      </c>
      <c r="CY387" s="270">
        <f t="shared" ca="1" si="178"/>
        <v>130305013.78736483</v>
      </c>
      <c r="CZ387" s="270">
        <f t="shared" ca="1" si="178"/>
        <v>131072986.12278368</v>
      </c>
      <c r="DA387" s="270">
        <f t="shared" ca="1" si="178"/>
        <v>131840958.45820253</v>
      </c>
      <c r="DB387" s="270">
        <f t="shared" ca="1" si="178"/>
        <v>132608930.79362138</v>
      </c>
      <c r="DC387" s="270">
        <f t="shared" ca="1" si="178"/>
        <v>133376903.12904023</v>
      </c>
      <c r="DD387" s="270">
        <f t="shared" ca="1" si="178"/>
        <v>134144875.46445908</v>
      </c>
      <c r="DE387" s="270">
        <f t="shared" ca="1" si="178"/>
        <v>134912847.79987794</v>
      </c>
      <c r="DF387" s="270">
        <f t="shared" ca="1" si="178"/>
        <v>135680820.13529679</v>
      </c>
      <c r="DG387" s="270">
        <f t="shared" ca="1" si="178"/>
        <v>136448792.47071564</v>
      </c>
      <c r="DH387" s="270">
        <f t="shared" ca="1" si="178"/>
        <v>137216764.80613449</v>
      </c>
      <c r="DI387" s="270">
        <f t="shared" ca="1" si="178"/>
        <v>137984737.14155334</v>
      </c>
      <c r="DJ387" s="270">
        <f t="shared" ca="1" si="178"/>
        <v>138752709.47697219</v>
      </c>
      <c r="DK387" s="270">
        <f t="shared" ca="1" si="178"/>
        <v>139520681.81239104</v>
      </c>
      <c r="DL387" s="270">
        <f t="shared" ca="1" si="178"/>
        <v>140288654.14780989</v>
      </c>
      <c r="DM387" s="270">
        <f t="shared" ca="1" si="178"/>
        <v>141056626.48322874</v>
      </c>
      <c r="DN387" s="270">
        <f t="shared" ca="1" si="178"/>
        <v>141824598.81864759</v>
      </c>
      <c r="DO387" s="270">
        <f t="shared" ca="1" si="178"/>
        <v>142592571.15406644</v>
      </c>
      <c r="DP387" s="270">
        <f t="shared" ca="1" si="178"/>
        <v>143360543.48948529</v>
      </c>
    </row>
    <row r="388" spans="29:120">
      <c r="AC388" s="269" t="s">
        <v>274</v>
      </c>
      <c r="AD388" s="270">
        <f ca="1">+AC336</f>
        <v>-5331675.7747813109</v>
      </c>
      <c r="AE388" s="270">
        <f t="shared" ref="AE388:CP388" ca="1" si="179">+AD336</f>
        <v>-10452904.877550434</v>
      </c>
      <c r="AF388" s="270">
        <f t="shared" ca="1" si="179"/>
        <v>-15347257.116828265</v>
      </c>
      <c r="AG388" s="270">
        <f t="shared" ca="1" si="179"/>
        <v>-20004564.451595102</v>
      </c>
      <c r="AH388" s="270">
        <f t="shared" ca="1" si="179"/>
        <v>-23843548.372971278</v>
      </c>
      <c r="AI388" s="270">
        <f t="shared" ca="1" si="179"/>
        <v>-27390934.004559722</v>
      </c>
      <c r="AJ388" s="270">
        <f t="shared" ca="1" si="179"/>
        <v>-32496959.131730702</v>
      </c>
      <c r="AK388" s="270">
        <f t="shared" ca="1" si="179"/>
        <v>-37346928.156036273</v>
      </c>
      <c r="AL388" s="270">
        <f t="shared" ca="1" si="179"/>
        <v>-41929218.53065709</v>
      </c>
      <c r="AM388" s="270">
        <f t="shared" ca="1" si="179"/>
        <v>-46230426.132201642</v>
      </c>
      <c r="AN388" s="270">
        <f t="shared" ca="1" si="179"/>
        <v>-50238194.778705887</v>
      </c>
      <c r="AO388" s="270">
        <f t="shared" ca="1" si="179"/>
        <v>-53937231.866280168</v>
      </c>
      <c r="AP388" s="270">
        <f t="shared" ca="1" si="179"/>
        <v>-60870216.033114672</v>
      </c>
      <c r="AQ388" s="270">
        <f t="shared" ca="1" si="179"/>
        <v>-67550569.3145767</v>
      </c>
      <c r="AR388" s="270">
        <f t="shared" ca="1" si="179"/>
        <v>-73963376.929111496</v>
      </c>
      <c r="AS388" s="270">
        <f t="shared" ca="1" si="179"/>
        <v>-82364980.569137812</v>
      </c>
      <c r="AT388" s="270">
        <f t="shared" ca="1" si="179"/>
        <v>-88205573.470679715</v>
      </c>
      <c r="AU388" s="270">
        <f t="shared" ca="1" si="179"/>
        <v>-93720240.162476376</v>
      </c>
      <c r="AV388" s="270">
        <f t="shared" ca="1" si="179"/>
        <v>-102958550.35035856</v>
      </c>
      <c r="AW388" s="270">
        <f t="shared" ca="1" si="179"/>
        <v>-111763394.25142035</v>
      </c>
      <c r="AX388" s="270">
        <f t="shared" ca="1" si="179"/>
        <v>-119948341.36694369</v>
      </c>
      <c r="AY388" s="270">
        <f t="shared" ca="1" si="179"/>
        <v>-127613501.62103285</v>
      </c>
      <c r="AZ388" s="270">
        <f t="shared" ca="1" si="179"/>
        <v>-134716160.09252572</v>
      </c>
      <c r="BA388" s="270">
        <f t="shared" ca="1" si="179"/>
        <v>-141207851.19267297</v>
      </c>
      <c r="BB388" s="270">
        <f t="shared" ca="1" si="179"/>
        <v>-142793530.33089334</v>
      </c>
      <c r="BC388" s="270">
        <f t="shared" ca="1" si="179"/>
        <v>-143614888.47831243</v>
      </c>
      <c r="BD388" s="270">
        <f t="shared" ca="1" si="179"/>
        <v>-143596494.52451822</v>
      </c>
      <c r="BE388" s="270">
        <f t="shared" ca="1" si="179"/>
        <v>-142648498.74853536</v>
      </c>
      <c r="BF388" s="270">
        <f t="shared" ca="1" si="179"/>
        <v>-140661899.76609945</v>
      </c>
      <c r="BG388" s="270">
        <f t="shared" ca="1" si="179"/>
        <v>-137501463.23826718</v>
      </c>
      <c r="BH388" s="270">
        <f t="shared" ca="1" si="179"/>
        <v>-126404230.16313244</v>
      </c>
      <c r="BI388" s="270">
        <f t="shared" ca="1" si="179"/>
        <v>-113934390.52655856</v>
      </c>
      <c r="BJ388" s="270">
        <f t="shared" ca="1" si="179"/>
        <v>-99828531.697170869</v>
      </c>
      <c r="BK388" s="270">
        <f t="shared" ca="1" si="179"/>
        <v>-83693120.794947699</v>
      </c>
      <c r="BL388" s="270">
        <f t="shared" ca="1" si="179"/>
        <v>-64877324.51025714</v>
      </c>
      <c r="BM388" s="270">
        <f t="shared" ca="1" si="179"/>
        <v>-42089573.018031076</v>
      </c>
      <c r="BN388" s="270">
        <f t="shared" ca="1" si="179"/>
        <v>61328062.989463836</v>
      </c>
      <c r="BO388" s="270">
        <f t="shared" ca="1" si="179"/>
        <v>79643705.521276474</v>
      </c>
      <c r="BP388" s="270">
        <f t="shared" ca="1" si="179"/>
        <v>80578769.017995447</v>
      </c>
      <c r="BQ388" s="270">
        <f t="shared" ca="1" si="179"/>
        <v>81515100.883463979</v>
      </c>
      <c r="BR388" s="270">
        <f t="shared" ca="1" si="179"/>
        <v>82452701.117682084</v>
      </c>
      <c r="BS388" s="270">
        <f t="shared" ca="1" si="179"/>
        <v>83391569.720649764</v>
      </c>
      <c r="BT388" s="270">
        <f t="shared" ca="1" si="179"/>
        <v>84331706.692367017</v>
      </c>
      <c r="BU388" s="270">
        <f t="shared" ca="1" si="179"/>
        <v>85273112.03283383</v>
      </c>
      <c r="BV388" s="270">
        <f t="shared" ca="1" si="179"/>
        <v>86215785.742050216</v>
      </c>
      <c r="BW388" s="270">
        <f t="shared" ca="1" si="179"/>
        <v>87159727.820016176</v>
      </c>
      <c r="BX388" s="270">
        <f t="shared" ca="1" si="179"/>
        <v>88104938.266731709</v>
      </c>
      <c r="BY388" s="270">
        <f t="shared" ca="1" si="179"/>
        <v>89051417.082196802</v>
      </c>
      <c r="BZ388" s="270">
        <f t="shared" ca="1" si="179"/>
        <v>89999164.266411468</v>
      </c>
      <c r="CA388" s="270">
        <f t="shared" ca="1" si="179"/>
        <v>90948179.819375709</v>
      </c>
      <c r="CB388" s="270">
        <f t="shared" ca="1" si="179"/>
        <v>91898463.741089508</v>
      </c>
      <c r="CC388" s="270">
        <f t="shared" ca="1" si="179"/>
        <v>92818797.327533588</v>
      </c>
      <c r="CD388" s="270">
        <f t="shared" ca="1" si="179"/>
        <v>93771566.511534199</v>
      </c>
      <c r="CE388" s="270">
        <f t="shared" ca="1" si="179"/>
        <v>94725604.064284384</v>
      </c>
      <c r="CF388" s="270">
        <f t="shared" ca="1" si="179"/>
        <v>95680909.985784143</v>
      </c>
      <c r="CG388" s="270">
        <f t="shared" ca="1" si="179"/>
        <v>96637484.276033461</v>
      </c>
      <c r="CH388" s="270">
        <f t="shared" ca="1" si="179"/>
        <v>97595326.935032353</v>
      </c>
      <c r="CI388" s="270">
        <f t="shared" ca="1" si="179"/>
        <v>98554437.962780818</v>
      </c>
      <c r="CJ388" s="270">
        <f t="shared" ca="1" si="179"/>
        <v>99514817.359278858</v>
      </c>
      <c r="CK388" s="270">
        <f t="shared" ca="1" si="179"/>
        <v>100476465.12452646</v>
      </c>
      <c r="CL388" s="270">
        <f t="shared" ca="1" si="179"/>
        <v>101439381.25852363</v>
      </c>
      <c r="CM388" s="270">
        <f t="shared" ca="1" si="179"/>
        <v>102403565.76127037</v>
      </c>
      <c r="CN388" s="270">
        <f t="shared" ca="1" si="179"/>
        <v>103369018.63276669</v>
      </c>
      <c r="CO388" s="270">
        <f t="shared" ca="1" si="179"/>
        <v>104137273.12075682</v>
      </c>
      <c r="CP388" s="270">
        <f t="shared" ca="1" si="179"/>
        <v>105104935.48624445</v>
      </c>
      <c r="CQ388" s="270">
        <f t="shared" ref="CQ388:DP388" ca="1" si="180">+CP336</f>
        <v>106073866.22048166</v>
      </c>
      <c r="CR388" s="270">
        <f t="shared" ca="1" si="180"/>
        <v>107044065.32346843</v>
      </c>
      <c r="CS388" s="270">
        <f t="shared" ca="1" si="180"/>
        <v>108015532.79520477</v>
      </c>
      <c r="CT388" s="270">
        <f t="shared" ca="1" si="180"/>
        <v>108988268.63569069</v>
      </c>
      <c r="CU388" s="270">
        <f t="shared" ca="1" si="180"/>
        <v>109962272.84492616</v>
      </c>
      <c r="CV388" s="270">
        <f t="shared" ca="1" si="180"/>
        <v>110937545.42291121</v>
      </c>
      <c r="CW388" s="270">
        <f t="shared" ca="1" si="180"/>
        <v>111914086.36964583</v>
      </c>
      <c r="CX388" s="270">
        <f t="shared" ca="1" si="180"/>
        <v>112891895.68513003</v>
      </c>
      <c r="CY388" s="270">
        <f t="shared" ca="1" si="180"/>
        <v>113870973.36936378</v>
      </c>
      <c r="CZ388" s="270">
        <f t="shared" ca="1" si="180"/>
        <v>114851319.42234711</v>
      </c>
      <c r="DA388" s="270">
        <f t="shared" ca="1" si="180"/>
        <v>115616455.26778005</v>
      </c>
      <c r="DB388" s="270">
        <f t="shared" ca="1" si="180"/>
        <v>116598981.11581311</v>
      </c>
      <c r="DC388" s="270">
        <f t="shared" ca="1" si="180"/>
        <v>117582775.33259574</v>
      </c>
      <c r="DD388" s="270">
        <f t="shared" ca="1" si="180"/>
        <v>118567837.91812794</v>
      </c>
      <c r="DE388" s="270">
        <f t="shared" ca="1" si="180"/>
        <v>119554168.87240972</v>
      </c>
      <c r="DF388" s="270">
        <f t="shared" ca="1" si="180"/>
        <v>120541768.19544105</v>
      </c>
      <c r="DG388" s="270">
        <f t="shared" ca="1" si="180"/>
        <v>121530635.88722196</v>
      </c>
      <c r="DH388" s="270">
        <f t="shared" ca="1" si="180"/>
        <v>122520771.94775245</v>
      </c>
      <c r="DI388" s="270">
        <f t="shared" ca="1" si="180"/>
        <v>123512176.3770325</v>
      </c>
      <c r="DJ388" s="270">
        <f t="shared" ca="1" si="180"/>
        <v>124504849.17506212</v>
      </c>
      <c r="DK388" s="270">
        <f t="shared" ca="1" si="180"/>
        <v>125498790.34184131</v>
      </c>
      <c r="DL388" s="270">
        <f t="shared" ca="1" si="180"/>
        <v>126493999.87737007</v>
      </c>
      <c r="DM388" s="270">
        <f t="shared" ca="1" si="180"/>
        <v>127256121.66919738</v>
      </c>
      <c r="DN388" s="270">
        <f t="shared" ca="1" si="180"/>
        <v>128253481.52225596</v>
      </c>
      <c r="DO388" s="270">
        <f t="shared" ca="1" si="180"/>
        <v>129252109.74406411</v>
      </c>
      <c r="DP388" s="270">
        <f t="shared" ca="1" si="180"/>
        <v>130252006.33462183</v>
      </c>
    </row>
    <row r="389" spans="29:120">
      <c r="AC389" s="269" t="s">
        <v>424</v>
      </c>
      <c r="AD389" s="270">
        <f ca="1">+AC5</f>
        <v>12144673.371496618</v>
      </c>
      <c r="AE389" s="270">
        <f t="shared" ref="AE389:BJ389" ca="1" si="181">+AD5+AD389</f>
        <v>24565170.069632046</v>
      </c>
      <c r="AF389" s="270">
        <f t="shared" ca="1" si="181"/>
        <v>37269370.760881677</v>
      </c>
      <c r="AG389" s="270">
        <f t="shared" ca="1" si="181"/>
        <v>50265619.680337109</v>
      </c>
      <c r="AH389" s="270">
        <f t="shared" ca="1" si="181"/>
        <v>64618825.32835079</v>
      </c>
      <c r="AI389" s="270">
        <f t="shared" ca="1" si="181"/>
        <v>79309314.93556954</v>
      </c>
      <c r="AJ389" s="270">
        <f t="shared" ca="1" si="181"/>
        <v>92462149.783203959</v>
      </c>
      <c r="AK389" s="270">
        <f t="shared" ca="1" si="181"/>
        <v>105923358.53639731</v>
      </c>
      <c r="AL389" s="270">
        <f t="shared" ca="1" si="181"/>
        <v>119703574.77809988</v>
      </c>
      <c r="AM389" s="270">
        <f t="shared" ca="1" si="181"/>
        <v>133814191.63290128</v>
      </c>
      <c r="AN389" s="270">
        <f t="shared" ca="1" si="181"/>
        <v>148267446.16054595</v>
      </c>
      <c r="AO389" s="270">
        <f t="shared" ca="1" si="181"/>
        <v>163076516.73306626</v>
      </c>
      <c r="AP389" s="270">
        <f t="shared" ca="1" si="181"/>
        <v>176369817.1457516</v>
      </c>
      <c r="AQ389" s="270">
        <f t="shared" ca="1" si="181"/>
        <v>189984340.37672746</v>
      </c>
      <c r="AR389" s="270">
        <f t="shared" ca="1" si="181"/>
        <v>203934052.63548478</v>
      </c>
      <c r="AS389" s="270">
        <f t="shared" ca="1" si="181"/>
        <v>218234189.78692269</v>
      </c>
      <c r="AT389" s="270">
        <f t="shared" ca="1" si="181"/>
        <v>232901438.73069265</v>
      </c>
      <c r="AU389" s="270">
        <f t="shared" ca="1" si="181"/>
        <v>247954155.05641127</v>
      </c>
      <c r="AV389" s="270">
        <f t="shared" ca="1" si="181"/>
        <v>265298445.36752886</v>
      </c>
      <c r="AW389" s="270">
        <f t="shared" ca="1" si="181"/>
        <v>283156692.18791133</v>
      </c>
      <c r="AX389" s="270">
        <f t="shared" ca="1" si="181"/>
        <v>301842001.08037364</v>
      </c>
      <c r="AY389" s="270">
        <f t="shared" ca="1" si="181"/>
        <v>321119966.07258195</v>
      </c>
      <c r="AZ389" s="270">
        <f t="shared" ca="1" si="181"/>
        <v>341030097.57118607</v>
      </c>
      <c r="BA389" s="270">
        <f t="shared" ca="1" si="181"/>
        <v>361617550.32664281</v>
      </c>
      <c r="BB389" s="270">
        <f t="shared" ca="1" si="181"/>
        <v>382934425.97409469</v>
      </c>
      <c r="BC389" s="270">
        <f t="shared" ca="1" si="181"/>
        <v>405041509.75454128</v>
      </c>
      <c r="BD389" s="270">
        <f t="shared" ca="1" si="181"/>
        <v>428010638.77098215</v>
      </c>
      <c r="BE389" s="270">
        <f t="shared" ca="1" si="181"/>
        <v>451928017.54701668</v>
      </c>
      <c r="BF389" s="270">
        <f t="shared" ca="1" si="181"/>
        <v>476899007.16704416</v>
      </c>
      <c r="BG389" s="270">
        <f t="shared" ca="1" si="181"/>
        <v>503055308.98656374</v>
      </c>
      <c r="BH389" s="270">
        <f t="shared" ca="1" si="181"/>
        <v>528633289.00212026</v>
      </c>
      <c r="BI389" s="270">
        <f t="shared" ca="1" si="181"/>
        <v>555528282.57266796</v>
      </c>
      <c r="BJ389" s="270">
        <f t="shared" ca="1" si="181"/>
        <v>584003692.40920508</v>
      </c>
      <c r="BK389" s="270">
        <f t="shared" ref="BK389:CP389" ca="1" si="182">+BJ5+BJ389</f>
        <v>614454622.57822907</v>
      </c>
      <c r="BL389" s="270">
        <f t="shared" ca="1" si="182"/>
        <v>647539579.85723543</v>
      </c>
      <c r="BM389" s="270">
        <f t="shared" ca="1" si="182"/>
        <v>684575577.80121553</v>
      </c>
      <c r="BN389" s="270">
        <f t="shared" ca="1" si="182"/>
        <v>792419694.91909611</v>
      </c>
      <c r="BO389" s="270">
        <f t="shared" ca="1" si="182"/>
        <v>811370370.19554079</v>
      </c>
      <c r="BP389" s="270">
        <f t="shared" ca="1" si="182"/>
        <v>812172229.08774412</v>
      </c>
      <c r="BQ389" s="270">
        <f t="shared" ca="1" si="182"/>
        <v>812974087.97994745</v>
      </c>
      <c r="BR389" s="270">
        <f t="shared" ca="1" si="182"/>
        <v>813775946.87215078</v>
      </c>
      <c r="BS389" s="270">
        <f t="shared" ca="1" si="182"/>
        <v>814577805.76435411</v>
      </c>
      <c r="BT389" s="270">
        <f t="shared" ca="1" si="182"/>
        <v>815379664.65655744</v>
      </c>
      <c r="BU389" s="270">
        <f t="shared" ca="1" si="182"/>
        <v>816181523.54876077</v>
      </c>
      <c r="BV389" s="270">
        <f t="shared" ca="1" si="182"/>
        <v>816983382.4409641</v>
      </c>
      <c r="BW389" s="270">
        <f t="shared" ca="1" si="182"/>
        <v>817785241.33316743</v>
      </c>
      <c r="BX389" s="270">
        <f t="shared" ca="1" si="182"/>
        <v>818587100.22537076</v>
      </c>
      <c r="BY389" s="270">
        <f t="shared" ca="1" si="182"/>
        <v>819388959.1175741</v>
      </c>
      <c r="BZ389" s="270">
        <f t="shared" ca="1" si="182"/>
        <v>820190818.00977743</v>
      </c>
      <c r="CA389" s="270">
        <f t="shared" ca="1" si="182"/>
        <v>820992676.90198076</v>
      </c>
      <c r="CB389" s="270">
        <f t="shared" ca="1" si="182"/>
        <v>821794535.79418409</v>
      </c>
      <c r="CC389" s="270">
        <f t="shared" ca="1" si="182"/>
        <v>822596394.68638742</v>
      </c>
      <c r="CD389" s="270">
        <f t="shared" ca="1" si="182"/>
        <v>823398253.57859075</v>
      </c>
      <c r="CE389" s="270">
        <f t="shared" ca="1" si="182"/>
        <v>824200112.47079408</v>
      </c>
      <c r="CF389" s="270">
        <f t="shared" ca="1" si="182"/>
        <v>825001971.36299741</v>
      </c>
      <c r="CG389" s="270">
        <f t="shared" ca="1" si="182"/>
        <v>825803830.25520074</v>
      </c>
      <c r="CH389" s="270">
        <f t="shared" ca="1" si="182"/>
        <v>826605689.14740407</v>
      </c>
      <c r="CI389" s="270">
        <f t="shared" ca="1" si="182"/>
        <v>827407548.03960741</v>
      </c>
      <c r="CJ389" s="270">
        <f t="shared" ca="1" si="182"/>
        <v>828209406.93181074</v>
      </c>
      <c r="CK389" s="270">
        <f t="shared" ca="1" si="182"/>
        <v>829011265.82401407</v>
      </c>
      <c r="CL389" s="270">
        <f t="shared" ca="1" si="182"/>
        <v>829813124.7162174</v>
      </c>
      <c r="CM389" s="270">
        <f t="shared" ca="1" si="182"/>
        <v>830614983.60842073</v>
      </c>
      <c r="CN389" s="270">
        <f t="shared" ca="1" si="182"/>
        <v>831416842.50062406</v>
      </c>
      <c r="CO389" s="270">
        <f t="shared" ca="1" si="182"/>
        <v>832218701.39282739</v>
      </c>
      <c r="CP389" s="270">
        <f t="shared" ca="1" si="182"/>
        <v>833020560.28503072</v>
      </c>
      <c r="CQ389" s="270">
        <f t="shared" ref="CQ389:DP389" ca="1" si="183">+CP5+CP389</f>
        <v>833822419.17723405</v>
      </c>
      <c r="CR389" s="270">
        <f t="shared" ca="1" si="183"/>
        <v>834624278.06943738</v>
      </c>
      <c r="CS389" s="270">
        <f t="shared" ca="1" si="183"/>
        <v>835426136.96164072</v>
      </c>
      <c r="CT389" s="270">
        <f t="shared" ca="1" si="183"/>
        <v>836227995.85384405</v>
      </c>
      <c r="CU389" s="270">
        <f t="shared" ca="1" si="183"/>
        <v>837029854.74604738</v>
      </c>
      <c r="CV389" s="270">
        <f t="shared" ca="1" si="183"/>
        <v>837831713.63825071</v>
      </c>
      <c r="CW389" s="270">
        <f t="shared" ca="1" si="183"/>
        <v>838633572.53045404</v>
      </c>
      <c r="CX389" s="270">
        <f t="shared" ca="1" si="183"/>
        <v>839435431.42265737</v>
      </c>
      <c r="CY389" s="270">
        <f t="shared" ca="1" si="183"/>
        <v>840237290.3148607</v>
      </c>
      <c r="CZ389" s="270">
        <f t="shared" ca="1" si="183"/>
        <v>841039149.20706403</v>
      </c>
      <c r="DA389" s="270">
        <f t="shared" ca="1" si="183"/>
        <v>841841008.09926736</v>
      </c>
      <c r="DB389" s="270">
        <f t="shared" ca="1" si="183"/>
        <v>842642866.99147069</v>
      </c>
      <c r="DC389" s="270">
        <f t="shared" ca="1" si="183"/>
        <v>843444725.88367403</v>
      </c>
      <c r="DD389" s="270">
        <f t="shared" ca="1" si="183"/>
        <v>844246584.77587736</v>
      </c>
      <c r="DE389" s="270">
        <f t="shared" ca="1" si="183"/>
        <v>845048443.66808069</v>
      </c>
      <c r="DF389" s="270">
        <f t="shared" ca="1" si="183"/>
        <v>845850302.56028402</v>
      </c>
      <c r="DG389" s="270">
        <f t="shared" ca="1" si="183"/>
        <v>846652161.45248735</v>
      </c>
      <c r="DH389" s="270">
        <f t="shared" ca="1" si="183"/>
        <v>847454020.34469068</v>
      </c>
      <c r="DI389" s="270">
        <f t="shared" ca="1" si="183"/>
        <v>848255879.23689401</v>
      </c>
      <c r="DJ389" s="270">
        <f t="shared" ca="1" si="183"/>
        <v>849057738.12909734</v>
      </c>
      <c r="DK389" s="270">
        <f t="shared" ca="1" si="183"/>
        <v>849859597.02130067</v>
      </c>
      <c r="DL389" s="270">
        <f t="shared" ca="1" si="183"/>
        <v>850661455.913504</v>
      </c>
      <c r="DM389" s="270">
        <f t="shared" ca="1" si="183"/>
        <v>851463314.80570734</v>
      </c>
      <c r="DN389" s="270">
        <f t="shared" ca="1" si="183"/>
        <v>852265173.69791067</v>
      </c>
      <c r="DO389" s="270">
        <f t="shared" ca="1" si="183"/>
        <v>853067032.590114</v>
      </c>
      <c r="DP389" s="270">
        <f t="shared" ca="1" si="183"/>
        <v>853868891.48231733</v>
      </c>
    </row>
    <row r="390" spans="29:120">
      <c r="AC390" s="269" t="s">
        <v>425</v>
      </c>
      <c r="AD390" s="270">
        <f ca="1">+AC155</f>
        <v>17434169.957701325</v>
      </c>
      <c r="AE390" s="270">
        <f t="shared" ref="AE390:BJ390" ca="1" si="184">+AD155+AD390</f>
        <v>34893535.918922544</v>
      </c>
      <c r="AF390" s="270">
        <f t="shared" ca="1" si="184"/>
        <v>52371661.065760829</v>
      </c>
      <c r="AG390" s="270">
        <f t="shared" ca="1" si="184"/>
        <v>69868898.02559115</v>
      </c>
      <c r="AH390" s="270">
        <f t="shared" ca="1" si="184"/>
        <v>87875634.532459229</v>
      </c>
      <c r="AI390" s="270">
        <f t="shared" ca="1" si="184"/>
        <v>105901460.27006336</v>
      </c>
      <c r="AJ390" s="270">
        <f t="shared" ca="1" si="184"/>
        <v>123909554.2257196</v>
      </c>
      <c r="AK390" s="270">
        <f t="shared" ca="1" si="184"/>
        <v>141933581.4289968</v>
      </c>
      <c r="AL390" s="270">
        <f t="shared" ca="1" si="184"/>
        <v>159974958.37723443</v>
      </c>
      <c r="AM390" s="270">
        <f t="shared" ca="1" si="184"/>
        <v>178034166.54387766</v>
      </c>
      <c r="AN390" s="270">
        <f t="shared" ca="1" si="184"/>
        <v>196113657.31131929</v>
      </c>
      <c r="AO390" s="270">
        <f t="shared" ca="1" si="184"/>
        <v>214213987.59756142</v>
      </c>
      <c r="AP390" s="270">
        <f t="shared" ca="1" si="184"/>
        <v>233980873.52326944</v>
      </c>
      <c r="AQ390" s="270">
        <f t="shared" ca="1" si="184"/>
        <v>253767137.0580225</v>
      </c>
      <c r="AR390" s="270">
        <f t="shared" ca="1" si="184"/>
        <v>273574335.53595763</v>
      </c>
      <c r="AS390" s="270">
        <f t="shared" ca="1" si="184"/>
        <v>293403112.82472551</v>
      </c>
      <c r="AT390" s="270">
        <f t="shared" ca="1" si="184"/>
        <v>313252239.86845738</v>
      </c>
      <c r="AU390" s="270">
        <f t="shared" ca="1" si="184"/>
        <v>333122492.37437046</v>
      </c>
      <c r="AV390" s="270">
        <f t="shared" ca="1" si="184"/>
        <v>358940392.60631961</v>
      </c>
      <c r="AW390" s="270">
        <f t="shared" ca="1" si="184"/>
        <v>384775177.02973026</v>
      </c>
      <c r="AX390" s="270">
        <f t="shared" ca="1" si="184"/>
        <v>410758927.93813497</v>
      </c>
      <c r="AY390" s="270">
        <f t="shared" ca="1" si="184"/>
        <v>436761921.76057088</v>
      </c>
      <c r="AZ390" s="270">
        <f t="shared" ca="1" si="184"/>
        <v>462785828.20682299</v>
      </c>
      <c r="BA390" s="270">
        <f t="shared" ca="1" si="184"/>
        <v>488832555.51664567</v>
      </c>
      <c r="BB390" s="270">
        <f t="shared" ca="1" si="184"/>
        <v>510698316.86487913</v>
      </c>
      <c r="BC390" s="270">
        <f t="shared" ca="1" si="184"/>
        <v>532591669.6760689</v>
      </c>
      <c r="BD390" s="270">
        <f t="shared" ca="1" si="184"/>
        <v>554515649.78618777</v>
      </c>
      <c r="BE390" s="270">
        <f t="shared" ca="1" si="184"/>
        <v>576473900.198403</v>
      </c>
      <c r="BF390" s="270">
        <f t="shared" ca="1" si="184"/>
        <v>598470873.47214127</v>
      </c>
      <c r="BG390" s="270">
        <f t="shared" ca="1" si="184"/>
        <v>620512135.30668604</v>
      </c>
      <c r="BH390" s="270">
        <f t="shared" ca="1" si="184"/>
        <v>634133621.5503397</v>
      </c>
      <c r="BI390" s="270">
        <f t="shared" ca="1" si="184"/>
        <v>647804962.05408323</v>
      </c>
      <c r="BJ390" s="270">
        <f t="shared" ca="1" si="184"/>
        <v>661538255.33860743</v>
      </c>
      <c r="BK390" s="270">
        <f t="shared" ref="BK390:CP390" ca="1" si="185">+BJ155+BJ390</f>
        <v>675350198.50176251</v>
      </c>
      <c r="BL390" s="270">
        <f t="shared" ca="1" si="185"/>
        <v>689268620.03996539</v>
      </c>
      <c r="BM390" s="270">
        <f t="shared" ca="1" si="185"/>
        <v>703349176.94605005</v>
      </c>
      <c r="BN390" s="270">
        <f t="shared" ca="1" si="185"/>
        <v>707911504.94607174</v>
      </c>
      <c r="BO390" s="270">
        <f t="shared" ca="1" si="185"/>
        <v>708712360.48325431</v>
      </c>
      <c r="BP390" s="270">
        <f t="shared" ca="1" si="185"/>
        <v>708746247.04003882</v>
      </c>
      <c r="BQ390" s="270">
        <f t="shared" ca="1" si="185"/>
        <v>708780133.59682333</v>
      </c>
      <c r="BR390" s="270">
        <f t="shared" ca="1" si="185"/>
        <v>708814020.15360785</v>
      </c>
      <c r="BS390" s="270">
        <f t="shared" ca="1" si="185"/>
        <v>708847906.71039236</v>
      </c>
      <c r="BT390" s="270">
        <f t="shared" ca="1" si="185"/>
        <v>708881793.26717687</v>
      </c>
      <c r="BU390" s="270">
        <f t="shared" ca="1" si="185"/>
        <v>708915679.82396138</v>
      </c>
      <c r="BV390" s="270">
        <f t="shared" ca="1" si="185"/>
        <v>708949566.38074589</v>
      </c>
      <c r="BW390" s="270">
        <f t="shared" ca="1" si="185"/>
        <v>708983452.9375304</v>
      </c>
      <c r="BX390" s="270">
        <f t="shared" ca="1" si="185"/>
        <v>709017339.49431491</v>
      </c>
      <c r="BY390" s="270">
        <f t="shared" ca="1" si="185"/>
        <v>709051226.05109942</v>
      </c>
      <c r="BZ390" s="270">
        <f t="shared" ca="1" si="185"/>
        <v>709085112.60788393</v>
      </c>
      <c r="CA390" s="270">
        <f t="shared" ca="1" si="185"/>
        <v>709118999.16466844</v>
      </c>
      <c r="CB390" s="270">
        <f t="shared" ca="1" si="185"/>
        <v>709152885.72145295</v>
      </c>
      <c r="CC390" s="270">
        <f t="shared" ca="1" si="185"/>
        <v>709186772.27823746</v>
      </c>
      <c r="CD390" s="270">
        <f t="shared" ca="1" si="185"/>
        <v>709220658.83502197</v>
      </c>
      <c r="CE390" s="270">
        <f t="shared" ca="1" si="185"/>
        <v>709254545.39180648</v>
      </c>
      <c r="CF390" s="270">
        <f t="shared" ca="1" si="185"/>
        <v>709288431.94859099</v>
      </c>
      <c r="CG390" s="270">
        <f t="shared" ca="1" si="185"/>
        <v>709322318.5053755</v>
      </c>
      <c r="CH390" s="270">
        <f t="shared" ca="1" si="185"/>
        <v>709356205.06216002</v>
      </c>
      <c r="CI390" s="270">
        <f t="shared" ca="1" si="185"/>
        <v>709390091.61894453</v>
      </c>
      <c r="CJ390" s="270">
        <f t="shared" ca="1" si="185"/>
        <v>709423978.17572904</v>
      </c>
      <c r="CK390" s="270">
        <f t="shared" ca="1" si="185"/>
        <v>709457864.73251355</v>
      </c>
      <c r="CL390" s="270">
        <f t="shared" ca="1" si="185"/>
        <v>709491751.28929806</v>
      </c>
      <c r="CM390" s="270">
        <f t="shared" ca="1" si="185"/>
        <v>709525637.84608257</v>
      </c>
      <c r="CN390" s="270">
        <f t="shared" ca="1" si="185"/>
        <v>709559524.40286708</v>
      </c>
      <c r="CO390" s="270">
        <f t="shared" ca="1" si="185"/>
        <v>709593410.95965159</v>
      </c>
      <c r="CP390" s="270">
        <f t="shared" ca="1" si="185"/>
        <v>709627297.5164361</v>
      </c>
      <c r="CQ390" s="270">
        <f t="shared" ref="CQ390:DP390" ca="1" si="186">+CP155+CP390</f>
        <v>709661184.07322061</v>
      </c>
      <c r="CR390" s="270">
        <f t="shared" ca="1" si="186"/>
        <v>709695070.63000512</v>
      </c>
      <c r="CS390" s="270">
        <f t="shared" ca="1" si="186"/>
        <v>709728957.18678963</v>
      </c>
      <c r="CT390" s="270">
        <f t="shared" ca="1" si="186"/>
        <v>709762843.74357414</v>
      </c>
      <c r="CU390" s="270">
        <f t="shared" ca="1" si="186"/>
        <v>709796730.30035865</v>
      </c>
      <c r="CV390" s="270">
        <f t="shared" ca="1" si="186"/>
        <v>709830616.85714316</v>
      </c>
      <c r="CW390" s="270">
        <f t="shared" ca="1" si="186"/>
        <v>709864503.41392767</v>
      </c>
      <c r="CX390" s="270">
        <f t="shared" ca="1" si="186"/>
        <v>709898389.97071218</v>
      </c>
      <c r="CY390" s="270">
        <f t="shared" ca="1" si="186"/>
        <v>709932276.5274967</v>
      </c>
      <c r="CZ390" s="270">
        <f t="shared" ca="1" si="186"/>
        <v>709966163.08428121</v>
      </c>
      <c r="DA390" s="270">
        <f t="shared" ca="1" si="186"/>
        <v>710000049.64106572</v>
      </c>
      <c r="DB390" s="270">
        <f t="shared" ca="1" si="186"/>
        <v>710033936.19785023</v>
      </c>
      <c r="DC390" s="270">
        <f t="shared" ca="1" si="186"/>
        <v>710067822.75463474</v>
      </c>
      <c r="DD390" s="270">
        <f t="shared" ca="1" si="186"/>
        <v>710101709.31141925</v>
      </c>
      <c r="DE390" s="270">
        <f t="shared" ca="1" si="186"/>
        <v>710135595.86820376</v>
      </c>
      <c r="DF390" s="270">
        <f t="shared" ca="1" si="186"/>
        <v>710169482.42498827</v>
      </c>
      <c r="DG390" s="270">
        <f t="shared" ca="1" si="186"/>
        <v>710203368.98177278</v>
      </c>
      <c r="DH390" s="270">
        <f t="shared" ca="1" si="186"/>
        <v>710237255.53855729</v>
      </c>
      <c r="DI390" s="270">
        <f t="shared" ca="1" si="186"/>
        <v>710271142.0953418</v>
      </c>
      <c r="DJ390" s="270">
        <f t="shared" ca="1" si="186"/>
        <v>710305028.65212631</v>
      </c>
      <c r="DK390" s="270">
        <f t="shared" ca="1" si="186"/>
        <v>710338915.20891082</v>
      </c>
      <c r="DL390" s="270">
        <f t="shared" ca="1" si="186"/>
        <v>710372801.76569533</v>
      </c>
      <c r="DM390" s="270">
        <f t="shared" ca="1" si="186"/>
        <v>710406688.32247984</v>
      </c>
      <c r="DN390" s="270">
        <f t="shared" ca="1" si="186"/>
        <v>710440574.87926435</v>
      </c>
      <c r="DO390" s="270">
        <f t="shared" ca="1" si="186"/>
        <v>710474461.43604887</v>
      </c>
      <c r="DP390" s="270">
        <f t="shared" ca="1" si="186"/>
        <v>710508347.99283338</v>
      </c>
    </row>
    <row r="393" spans="29:120">
      <c r="AC393" s="269" t="s">
        <v>175</v>
      </c>
      <c r="AD393" s="498">
        <f>+AD386</f>
        <v>44075</v>
      </c>
      <c r="AE393" s="498">
        <f t="shared" ref="AE393:CP393" si="187">+AE386</f>
        <v>44105</v>
      </c>
      <c r="AF393" s="498">
        <f t="shared" si="187"/>
        <v>44136</v>
      </c>
      <c r="AG393" s="498">
        <f t="shared" si="187"/>
        <v>44166</v>
      </c>
      <c r="AH393" s="498">
        <f t="shared" si="187"/>
        <v>44197</v>
      </c>
      <c r="AI393" s="498">
        <f t="shared" si="187"/>
        <v>44228</v>
      </c>
      <c r="AJ393" s="498">
        <f t="shared" si="187"/>
        <v>44256</v>
      </c>
      <c r="AK393" s="498">
        <f t="shared" si="187"/>
        <v>44287</v>
      </c>
      <c r="AL393" s="498">
        <f t="shared" si="187"/>
        <v>44317</v>
      </c>
      <c r="AM393" s="498">
        <f t="shared" si="187"/>
        <v>44348</v>
      </c>
      <c r="AN393" s="498">
        <f t="shared" si="187"/>
        <v>44378</v>
      </c>
      <c r="AO393" s="498">
        <f t="shared" si="187"/>
        <v>44409</v>
      </c>
      <c r="AP393" s="498">
        <f t="shared" si="187"/>
        <v>44440</v>
      </c>
      <c r="AQ393" s="498">
        <f t="shared" si="187"/>
        <v>44470</v>
      </c>
      <c r="AR393" s="498">
        <f t="shared" si="187"/>
        <v>44501</v>
      </c>
      <c r="AS393" s="498">
        <f t="shared" si="187"/>
        <v>44531</v>
      </c>
      <c r="AT393" s="498">
        <f t="shared" si="187"/>
        <v>44562</v>
      </c>
      <c r="AU393" s="498">
        <f t="shared" si="187"/>
        <v>44593</v>
      </c>
      <c r="AV393" s="498">
        <f t="shared" si="187"/>
        <v>44621</v>
      </c>
      <c r="AW393" s="498">
        <f t="shared" si="187"/>
        <v>44652</v>
      </c>
      <c r="AX393" s="498">
        <f t="shared" si="187"/>
        <v>44682</v>
      </c>
      <c r="AY393" s="498">
        <f t="shared" si="187"/>
        <v>44713</v>
      </c>
      <c r="AZ393" s="498">
        <f t="shared" si="187"/>
        <v>44743</v>
      </c>
      <c r="BA393" s="498">
        <f t="shared" si="187"/>
        <v>44774</v>
      </c>
      <c r="BB393" s="498">
        <f t="shared" si="187"/>
        <v>44805</v>
      </c>
      <c r="BC393" s="498">
        <f t="shared" si="187"/>
        <v>44835</v>
      </c>
      <c r="BD393" s="498">
        <f t="shared" si="187"/>
        <v>44866</v>
      </c>
      <c r="BE393" s="498">
        <f t="shared" si="187"/>
        <v>44896</v>
      </c>
      <c r="BF393" s="498">
        <f t="shared" si="187"/>
        <v>44927</v>
      </c>
      <c r="BG393" s="498">
        <f t="shared" si="187"/>
        <v>44958</v>
      </c>
      <c r="BH393" s="498">
        <f t="shared" si="187"/>
        <v>44986</v>
      </c>
      <c r="BI393" s="498">
        <f t="shared" si="187"/>
        <v>45017</v>
      </c>
      <c r="BJ393" s="498">
        <f t="shared" si="187"/>
        <v>45047</v>
      </c>
      <c r="BK393" s="498">
        <f t="shared" si="187"/>
        <v>45078</v>
      </c>
      <c r="BL393" s="498">
        <f t="shared" si="187"/>
        <v>45108</v>
      </c>
      <c r="BM393" s="498">
        <f t="shared" si="187"/>
        <v>45139</v>
      </c>
      <c r="BN393" s="498">
        <f t="shared" si="187"/>
        <v>45170</v>
      </c>
      <c r="BO393" s="498">
        <f t="shared" si="187"/>
        <v>45200</v>
      </c>
      <c r="BP393" s="498">
        <f t="shared" si="187"/>
        <v>45231</v>
      </c>
      <c r="BQ393" s="498">
        <f t="shared" si="187"/>
        <v>45261</v>
      </c>
      <c r="BR393" s="498">
        <f t="shared" si="187"/>
        <v>45292</v>
      </c>
      <c r="BS393" s="498">
        <f t="shared" si="187"/>
        <v>45323</v>
      </c>
      <c r="BT393" s="498">
        <f t="shared" si="187"/>
        <v>45352</v>
      </c>
      <c r="BU393" s="498">
        <f t="shared" si="187"/>
        <v>45383</v>
      </c>
      <c r="BV393" s="498">
        <f t="shared" si="187"/>
        <v>45413</v>
      </c>
      <c r="BW393" s="498">
        <f t="shared" si="187"/>
        <v>45444</v>
      </c>
      <c r="BX393" s="498">
        <f t="shared" si="187"/>
        <v>45474</v>
      </c>
      <c r="BY393" s="498">
        <f t="shared" si="187"/>
        <v>45505</v>
      </c>
      <c r="BZ393" s="498">
        <f t="shared" si="187"/>
        <v>45536</v>
      </c>
      <c r="CA393" s="498">
        <f t="shared" si="187"/>
        <v>45566</v>
      </c>
      <c r="CB393" s="498">
        <f t="shared" si="187"/>
        <v>45597</v>
      </c>
      <c r="CC393" s="498">
        <f t="shared" si="187"/>
        <v>45627</v>
      </c>
      <c r="CD393" s="498">
        <f t="shared" si="187"/>
        <v>45658</v>
      </c>
      <c r="CE393" s="498">
        <f t="shared" si="187"/>
        <v>45689</v>
      </c>
      <c r="CF393" s="498">
        <f t="shared" si="187"/>
        <v>45717</v>
      </c>
      <c r="CG393" s="498">
        <f t="shared" si="187"/>
        <v>45748</v>
      </c>
      <c r="CH393" s="498">
        <f t="shared" si="187"/>
        <v>45778</v>
      </c>
      <c r="CI393" s="498">
        <f t="shared" si="187"/>
        <v>45809</v>
      </c>
      <c r="CJ393" s="498">
        <f t="shared" si="187"/>
        <v>45839</v>
      </c>
      <c r="CK393" s="498">
        <f t="shared" si="187"/>
        <v>45870</v>
      </c>
      <c r="CL393" s="498">
        <f t="shared" si="187"/>
        <v>45901</v>
      </c>
      <c r="CM393" s="498">
        <f t="shared" si="187"/>
        <v>45931</v>
      </c>
      <c r="CN393" s="498">
        <f t="shared" si="187"/>
        <v>45962</v>
      </c>
      <c r="CO393" s="498">
        <f t="shared" si="187"/>
        <v>45992</v>
      </c>
      <c r="CP393" s="498">
        <f t="shared" si="187"/>
        <v>46023</v>
      </c>
      <c r="CQ393" s="498">
        <f t="shared" ref="CQ393:DP393" si="188">+CQ386</f>
        <v>46054</v>
      </c>
      <c r="CR393" s="498">
        <f t="shared" si="188"/>
        <v>46082</v>
      </c>
      <c r="CS393" s="498">
        <f t="shared" si="188"/>
        <v>46113</v>
      </c>
      <c r="CT393" s="498">
        <f t="shared" si="188"/>
        <v>46143</v>
      </c>
      <c r="CU393" s="498">
        <f t="shared" si="188"/>
        <v>46174</v>
      </c>
      <c r="CV393" s="498">
        <f t="shared" si="188"/>
        <v>46204</v>
      </c>
      <c r="CW393" s="498">
        <f t="shared" si="188"/>
        <v>46235</v>
      </c>
      <c r="CX393" s="498">
        <f t="shared" si="188"/>
        <v>46266</v>
      </c>
      <c r="CY393" s="498">
        <f t="shared" si="188"/>
        <v>46296</v>
      </c>
      <c r="CZ393" s="498">
        <f t="shared" si="188"/>
        <v>46327</v>
      </c>
      <c r="DA393" s="498">
        <f t="shared" si="188"/>
        <v>46357</v>
      </c>
      <c r="DB393" s="498">
        <f t="shared" si="188"/>
        <v>46388</v>
      </c>
      <c r="DC393" s="498">
        <f t="shared" si="188"/>
        <v>46419</v>
      </c>
      <c r="DD393" s="498">
        <f t="shared" si="188"/>
        <v>46447</v>
      </c>
      <c r="DE393" s="498">
        <f t="shared" si="188"/>
        <v>46478</v>
      </c>
      <c r="DF393" s="498">
        <f t="shared" si="188"/>
        <v>46508</v>
      </c>
      <c r="DG393" s="498">
        <f t="shared" si="188"/>
        <v>46539</v>
      </c>
      <c r="DH393" s="498">
        <f t="shared" si="188"/>
        <v>46569</v>
      </c>
      <c r="DI393" s="498">
        <f t="shared" si="188"/>
        <v>46600</v>
      </c>
      <c r="DJ393" s="498">
        <f t="shared" si="188"/>
        <v>46631</v>
      </c>
      <c r="DK393" s="498">
        <f t="shared" si="188"/>
        <v>46661</v>
      </c>
      <c r="DL393" s="498">
        <f t="shared" si="188"/>
        <v>46692</v>
      </c>
      <c r="DM393" s="498">
        <f t="shared" si="188"/>
        <v>46722</v>
      </c>
      <c r="DN393" s="498">
        <f t="shared" si="188"/>
        <v>46753</v>
      </c>
      <c r="DO393" s="498">
        <f t="shared" si="188"/>
        <v>46784</v>
      </c>
      <c r="DP393" s="498">
        <f t="shared" si="188"/>
        <v>46813</v>
      </c>
    </row>
    <row r="394" spans="29:120">
      <c r="AC394" s="342" t="str">
        <f>+B359</f>
        <v>DEPARTAMENTOS</v>
      </c>
      <c r="AD394" s="269" t="str">
        <f>+AC362</f>
        <v>Lista 0</v>
      </c>
      <c r="AE394" s="269" t="str">
        <f t="shared" ref="AE394:CP394" si="189">+AD362</f>
        <v>Lista 0</v>
      </c>
      <c r="AF394" s="269" t="str">
        <f t="shared" si="189"/>
        <v>Lista 0</v>
      </c>
      <c r="AG394" s="269" t="str">
        <f t="shared" si="189"/>
        <v>Lista 0</v>
      </c>
      <c r="AH394" s="269" t="str">
        <f t="shared" si="189"/>
        <v>Lista 1</v>
      </c>
      <c r="AI394" s="269" t="str">
        <f t="shared" si="189"/>
        <v>Lista 1</v>
      </c>
      <c r="AJ394" s="269" t="str">
        <f t="shared" si="189"/>
        <v>Lista 1</v>
      </c>
      <c r="AK394" s="269" t="str">
        <f t="shared" si="189"/>
        <v>Lista 1</v>
      </c>
      <c r="AL394" s="269" t="str">
        <f t="shared" si="189"/>
        <v>Lista 1</v>
      </c>
      <c r="AM394" s="269" t="str">
        <f t="shared" si="189"/>
        <v>Lista 1</v>
      </c>
      <c r="AN394" s="269" t="str">
        <f t="shared" si="189"/>
        <v>Lista 1</v>
      </c>
      <c r="AO394" s="269" t="str">
        <f t="shared" si="189"/>
        <v>Lista 1</v>
      </c>
      <c r="AP394" s="269" t="str">
        <f t="shared" si="189"/>
        <v>Lista 1</v>
      </c>
      <c r="AQ394" s="269" t="str">
        <f t="shared" si="189"/>
        <v>Lista 1</v>
      </c>
      <c r="AR394" s="269" t="str">
        <f t="shared" si="189"/>
        <v>Lista 1</v>
      </c>
      <c r="AS394" s="269" t="str">
        <f t="shared" si="189"/>
        <v>Lista 1</v>
      </c>
      <c r="AT394" s="269" t="str">
        <f t="shared" si="189"/>
        <v>Lista 1</v>
      </c>
      <c r="AU394" s="269" t="str">
        <f t="shared" si="189"/>
        <v>Lista 1</v>
      </c>
      <c r="AV394" s="269" t="str">
        <f t="shared" si="189"/>
        <v>Lista 1</v>
      </c>
      <c r="AW394" s="269" t="str">
        <f t="shared" si="189"/>
        <v>Lista 1</v>
      </c>
      <c r="AX394" s="269" t="str">
        <f t="shared" si="189"/>
        <v>Lista 2</v>
      </c>
      <c r="AY394" s="269" t="str">
        <f t="shared" si="189"/>
        <v>Lista 2</v>
      </c>
      <c r="AZ394" s="269" t="str">
        <f t="shared" si="189"/>
        <v>Lista 2</v>
      </c>
      <c r="BA394" s="269" t="str">
        <f t="shared" si="189"/>
        <v>Lista 2</v>
      </c>
      <c r="BB394" s="269" t="str">
        <f t="shared" si="189"/>
        <v>Lista 2</v>
      </c>
      <c r="BC394" s="269" t="str">
        <f t="shared" si="189"/>
        <v>Lista 2</v>
      </c>
      <c r="BD394" s="269" t="str">
        <f t="shared" si="189"/>
        <v>Lista 2</v>
      </c>
      <c r="BE394" s="269" t="str">
        <f t="shared" si="189"/>
        <v>Lista 2</v>
      </c>
      <c r="BF394" s="269" t="str">
        <f t="shared" si="189"/>
        <v>Lista 2</v>
      </c>
      <c r="BG394" s="269" t="str">
        <f t="shared" si="189"/>
        <v>Lista 2</v>
      </c>
      <c r="BH394" s="269" t="str">
        <f t="shared" si="189"/>
        <v>Lista 2</v>
      </c>
      <c r="BI394" s="269" t="str">
        <f t="shared" si="189"/>
        <v>Lista 2</v>
      </c>
      <c r="BJ394" s="269" t="str">
        <f t="shared" si="189"/>
        <v>Lista 2</v>
      </c>
      <c r="BK394" s="269" t="str">
        <f t="shared" si="189"/>
        <v>Lista 2</v>
      </c>
      <c r="BL394" s="269" t="str">
        <f t="shared" si="189"/>
        <v>Lista 2</v>
      </c>
      <c r="BM394" s="269" t="str">
        <f t="shared" si="189"/>
        <v>Lista 2</v>
      </c>
      <c r="BN394" s="269" t="str">
        <f t="shared" si="189"/>
        <v>Lista 2</v>
      </c>
      <c r="BO394" s="269" t="str">
        <f t="shared" si="189"/>
        <v>Lista 2</v>
      </c>
      <c r="BP394" s="269" t="str">
        <f t="shared" si="189"/>
        <v>Lista 2</v>
      </c>
      <c r="BQ394" s="269" t="str">
        <f t="shared" si="189"/>
        <v>Lista 2</v>
      </c>
      <c r="BR394" s="269" t="str">
        <f t="shared" si="189"/>
        <v>Lista 2</v>
      </c>
      <c r="BS394" s="269" t="str">
        <f t="shared" si="189"/>
        <v>Lista 2</v>
      </c>
      <c r="BT394" s="269" t="str">
        <f t="shared" si="189"/>
        <v>Lista 2</v>
      </c>
      <c r="BU394" s="269" t="str">
        <f t="shared" si="189"/>
        <v>Lista 2</v>
      </c>
      <c r="BV394" s="269" t="str">
        <f t="shared" si="189"/>
        <v>Lista 2</v>
      </c>
      <c r="BW394" s="269" t="str">
        <f t="shared" si="189"/>
        <v>Lista 2</v>
      </c>
      <c r="BX394" s="269" t="str">
        <f t="shared" si="189"/>
        <v>Lista 2</v>
      </c>
      <c r="BY394" s="269" t="str">
        <f t="shared" si="189"/>
        <v>Lista 2</v>
      </c>
      <c r="BZ394" s="269" t="str">
        <f t="shared" si="189"/>
        <v>Lista 2</v>
      </c>
      <c r="CA394" s="269" t="str">
        <f t="shared" si="189"/>
        <v>Lista 2</v>
      </c>
      <c r="CB394" s="269" t="str">
        <f t="shared" si="189"/>
        <v>Lista 2</v>
      </c>
      <c r="CC394" s="269" t="str">
        <f t="shared" si="189"/>
        <v>Lista 2</v>
      </c>
      <c r="CD394" s="269" t="str">
        <f t="shared" si="189"/>
        <v>Lista 2</v>
      </c>
      <c r="CE394" s="269" t="str">
        <f t="shared" si="189"/>
        <v>Lista 2</v>
      </c>
      <c r="CF394" s="269" t="str">
        <f t="shared" si="189"/>
        <v>Lista 2</v>
      </c>
      <c r="CG394" s="269" t="str">
        <f t="shared" si="189"/>
        <v>Lista 2</v>
      </c>
      <c r="CH394" s="269" t="str">
        <f t="shared" si="189"/>
        <v>Lista 2</v>
      </c>
      <c r="CI394" s="269" t="str">
        <f t="shared" si="189"/>
        <v>Lista 2</v>
      </c>
      <c r="CJ394" s="269" t="str">
        <f t="shared" si="189"/>
        <v>Lista 2</v>
      </c>
      <c r="CK394" s="269" t="str">
        <f t="shared" si="189"/>
        <v>Lista 2</v>
      </c>
      <c r="CL394" s="269" t="str">
        <f t="shared" si="189"/>
        <v>Lista 2</v>
      </c>
      <c r="CM394" s="269" t="str">
        <f t="shared" si="189"/>
        <v>Lista 2</v>
      </c>
      <c r="CN394" s="269" t="str">
        <f t="shared" si="189"/>
        <v>Lista 2</v>
      </c>
      <c r="CO394" s="269" t="str">
        <f t="shared" si="189"/>
        <v>Lista 2</v>
      </c>
      <c r="CP394" s="269" t="str">
        <f t="shared" si="189"/>
        <v>Lista 2</v>
      </c>
      <c r="CQ394" s="269" t="str">
        <f t="shared" ref="CQ394:DP394" si="190">+CP362</f>
        <v>Lista 2</v>
      </c>
      <c r="CR394" s="269" t="str">
        <f t="shared" si="190"/>
        <v>Lista 2</v>
      </c>
      <c r="CS394" s="269" t="str">
        <f t="shared" si="190"/>
        <v>Lista 2</v>
      </c>
      <c r="CT394" s="269" t="str">
        <f t="shared" si="190"/>
        <v>Lista 2</v>
      </c>
      <c r="CU394" s="269" t="str">
        <f t="shared" si="190"/>
        <v>Lista 2</v>
      </c>
      <c r="CV394" s="269" t="str">
        <f t="shared" si="190"/>
        <v>Lista 2</v>
      </c>
      <c r="CW394" s="269" t="str">
        <f t="shared" si="190"/>
        <v>Lista 2</v>
      </c>
      <c r="CX394" s="269" t="str">
        <f t="shared" si="190"/>
        <v>Lista 2</v>
      </c>
      <c r="CY394" s="269" t="str">
        <f t="shared" si="190"/>
        <v>Lista 2</v>
      </c>
      <c r="CZ394" s="269" t="str">
        <f t="shared" si="190"/>
        <v>Lista 2</v>
      </c>
      <c r="DA394" s="269" t="str">
        <f t="shared" si="190"/>
        <v>Lista 2</v>
      </c>
      <c r="DB394" s="269" t="str">
        <f t="shared" si="190"/>
        <v>Lista 2</v>
      </c>
      <c r="DC394" s="269" t="str">
        <f t="shared" si="190"/>
        <v>Lista 2</v>
      </c>
      <c r="DD394" s="269" t="str">
        <f t="shared" si="190"/>
        <v>Lista 2</v>
      </c>
      <c r="DE394" s="269" t="str">
        <f t="shared" si="190"/>
        <v>Lista 2</v>
      </c>
      <c r="DF394" s="269" t="str">
        <f t="shared" si="190"/>
        <v>Lista 2</v>
      </c>
      <c r="DG394" s="269" t="str">
        <f t="shared" si="190"/>
        <v>Lista 2</v>
      </c>
      <c r="DH394" s="269" t="str">
        <f t="shared" si="190"/>
        <v>Lista 2</v>
      </c>
      <c r="DI394" s="269" t="str">
        <f t="shared" si="190"/>
        <v>Lista 2</v>
      </c>
      <c r="DJ394" s="269" t="str">
        <f t="shared" si="190"/>
        <v>Lista 2</v>
      </c>
      <c r="DK394" s="269" t="str">
        <f t="shared" si="190"/>
        <v>Lista 2</v>
      </c>
      <c r="DL394" s="269" t="str">
        <f t="shared" si="190"/>
        <v>Lista 2</v>
      </c>
      <c r="DM394" s="269" t="str">
        <f t="shared" si="190"/>
        <v>Lista 2</v>
      </c>
      <c r="DN394" s="269" t="str">
        <f t="shared" si="190"/>
        <v>Lista 2</v>
      </c>
      <c r="DO394" s="269" t="str">
        <f t="shared" si="190"/>
        <v>Lista 2</v>
      </c>
      <c r="DP394" s="269" t="str">
        <f t="shared" si="190"/>
        <v>Lista 2</v>
      </c>
    </row>
    <row r="395" spans="29:120">
      <c r="AC395" s="342" t="str">
        <f>+B365</f>
        <v>COCHERAS</v>
      </c>
      <c r="AD395" s="269" t="str">
        <f>+AC368</f>
        <v>Lista 0</v>
      </c>
      <c r="AE395" s="269" t="str">
        <f t="shared" ref="AE395:CP395" si="191">+AD368</f>
        <v>Lista 0</v>
      </c>
      <c r="AF395" s="269" t="str">
        <f t="shared" si="191"/>
        <v>Lista 0</v>
      </c>
      <c r="AG395" s="269" t="str">
        <f t="shared" si="191"/>
        <v>Lista 0</v>
      </c>
      <c r="AH395" s="269" t="str">
        <f t="shared" si="191"/>
        <v>Lista 1</v>
      </c>
      <c r="AI395" s="269" t="str">
        <f t="shared" si="191"/>
        <v>Lista 1</v>
      </c>
      <c r="AJ395" s="269" t="str">
        <f t="shared" si="191"/>
        <v>Lista 1</v>
      </c>
      <c r="AK395" s="269" t="str">
        <f t="shared" si="191"/>
        <v>Lista 1</v>
      </c>
      <c r="AL395" s="269" t="str">
        <f t="shared" si="191"/>
        <v>Lista 1</v>
      </c>
      <c r="AM395" s="269" t="str">
        <f t="shared" si="191"/>
        <v>Lista 1</v>
      </c>
      <c r="AN395" s="269" t="str">
        <f t="shared" si="191"/>
        <v>Lista 1</v>
      </c>
      <c r="AO395" s="269" t="str">
        <f t="shared" si="191"/>
        <v>Lista 1</v>
      </c>
      <c r="AP395" s="269" t="str">
        <f t="shared" si="191"/>
        <v>Lista 1</v>
      </c>
      <c r="AQ395" s="269" t="str">
        <f t="shared" si="191"/>
        <v>Lista 1</v>
      </c>
      <c r="AR395" s="269" t="str">
        <f t="shared" si="191"/>
        <v>Lista 1</v>
      </c>
      <c r="AS395" s="269" t="str">
        <f t="shared" si="191"/>
        <v>Lista 1</v>
      </c>
      <c r="AT395" s="269" t="str">
        <f t="shared" si="191"/>
        <v>Lista 1</v>
      </c>
      <c r="AU395" s="269" t="str">
        <f t="shared" si="191"/>
        <v>Lista 1</v>
      </c>
      <c r="AV395" s="269" t="str">
        <f t="shared" si="191"/>
        <v>Lista 1</v>
      </c>
      <c r="AW395" s="269" t="str">
        <f t="shared" si="191"/>
        <v>Lista 1</v>
      </c>
      <c r="AX395" s="269" t="str">
        <f t="shared" si="191"/>
        <v>Lista 2</v>
      </c>
      <c r="AY395" s="269" t="str">
        <f t="shared" si="191"/>
        <v>Lista 2</v>
      </c>
      <c r="AZ395" s="269" t="str">
        <f t="shared" si="191"/>
        <v>Lista 2</v>
      </c>
      <c r="BA395" s="269" t="str">
        <f t="shared" si="191"/>
        <v>Lista 2</v>
      </c>
      <c r="BB395" s="269" t="str">
        <f t="shared" si="191"/>
        <v>Lista 2</v>
      </c>
      <c r="BC395" s="269" t="str">
        <f t="shared" si="191"/>
        <v>Lista 2</v>
      </c>
      <c r="BD395" s="269" t="str">
        <f t="shared" si="191"/>
        <v>Lista 2</v>
      </c>
      <c r="BE395" s="269" t="str">
        <f t="shared" si="191"/>
        <v>Lista 2</v>
      </c>
      <c r="BF395" s="269" t="str">
        <f t="shared" si="191"/>
        <v>Lista 2</v>
      </c>
      <c r="BG395" s="269" t="str">
        <f t="shared" si="191"/>
        <v>Lista 2</v>
      </c>
      <c r="BH395" s="269" t="str">
        <f t="shared" si="191"/>
        <v>Lista 2</v>
      </c>
      <c r="BI395" s="269" t="str">
        <f t="shared" si="191"/>
        <v>Lista 2</v>
      </c>
      <c r="BJ395" s="269" t="str">
        <f t="shared" si="191"/>
        <v>Lista 2</v>
      </c>
      <c r="BK395" s="269" t="str">
        <f t="shared" si="191"/>
        <v>Lista 2</v>
      </c>
      <c r="BL395" s="269" t="str">
        <f t="shared" si="191"/>
        <v>Lista 2</v>
      </c>
      <c r="BM395" s="269" t="str">
        <f t="shared" si="191"/>
        <v>Lista 2</v>
      </c>
      <c r="BN395" s="269" t="str">
        <f t="shared" si="191"/>
        <v>Lista 2</v>
      </c>
      <c r="BO395" s="269" t="str">
        <f t="shared" si="191"/>
        <v>Lista 2</v>
      </c>
      <c r="BP395" s="269" t="str">
        <f t="shared" si="191"/>
        <v>Lista 2</v>
      </c>
      <c r="BQ395" s="269" t="str">
        <f t="shared" si="191"/>
        <v>Lista 2</v>
      </c>
      <c r="BR395" s="269" t="str">
        <f t="shared" si="191"/>
        <v>Lista 2</v>
      </c>
      <c r="BS395" s="269" t="str">
        <f t="shared" si="191"/>
        <v>Lista 2</v>
      </c>
      <c r="BT395" s="269" t="str">
        <f t="shared" si="191"/>
        <v>Lista 2</v>
      </c>
      <c r="BU395" s="269" t="str">
        <f t="shared" si="191"/>
        <v>Lista 2</v>
      </c>
      <c r="BV395" s="269" t="str">
        <f t="shared" si="191"/>
        <v>Lista 2</v>
      </c>
      <c r="BW395" s="269" t="str">
        <f t="shared" si="191"/>
        <v>Lista 2</v>
      </c>
      <c r="BX395" s="269" t="str">
        <f t="shared" si="191"/>
        <v>Lista 2</v>
      </c>
      <c r="BY395" s="269" t="str">
        <f t="shared" si="191"/>
        <v>Lista 2</v>
      </c>
      <c r="BZ395" s="269" t="str">
        <f t="shared" si="191"/>
        <v>Lista 2</v>
      </c>
      <c r="CA395" s="269" t="str">
        <f t="shared" si="191"/>
        <v>Lista 2</v>
      </c>
      <c r="CB395" s="269" t="str">
        <f t="shared" si="191"/>
        <v>Lista 2</v>
      </c>
      <c r="CC395" s="269" t="str">
        <f t="shared" si="191"/>
        <v>Lista 2</v>
      </c>
      <c r="CD395" s="269" t="str">
        <f t="shared" si="191"/>
        <v>Lista 2</v>
      </c>
      <c r="CE395" s="269" t="str">
        <f t="shared" si="191"/>
        <v>Lista 2</v>
      </c>
      <c r="CF395" s="269" t="str">
        <f t="shared" si="191"/>
        <v>Lista 2</v>
      </c>
      <c r="CG395" s="269" t="str">
        <f t="shared" si="191"/>
        <v>Lista 2</v>
      </c>
      <c r="CH395" s="269" t="str">
        <f t="shared" si="191"/>
        <v>Lista 2</v>
      </c>
      <c r="CI395" s="269" t="str">
        <f t="shared" si="191"/>
        <v>Lista 2</v>
      </c>
      <c r="CJ395" s="269" t="str">
        <f t="shared" si="191"/>
        <v>Lista 2</v>
      </c>
      <c r="CK395" s="269" t="str">
        <f t="shared" si="191"/>
        <v>Lista 2</v>
      </c>
      <c r="CL395" s="269" t="str">
        <f t="shared" si="191"/>
        <v>Lista 2</v>
      </c>
      <c r="CM395" s="269" t="str">
        <f t="shared" si="191"/>
        <v>Lista 2</v>
      </c>
      <c r="CN395" s="269" t="str">
        <f t="shared" si="191"/>
        <v>Lista 2</v>
      </c>
      <c r="CO395" s="269" t="str">
        <f t="shared" si="191"/>
        <v>Lista 2</v>
      </c>
      <c r="CP395" s="269" t="str">
        <f t="shared" si="191"/>
        <v>Lista 2</v>
      </c>
      <c r="CQ395" s="269" t="str">
        <f t="shared" ref="CQ395:DP395" si="192">+CP368</f>
        <v>Lista 2</v>
      </c>
      <c r="CR395" s="269" t="str">
        <f t="shared" si="192"/>
        <v>Lista 2</v>
      </c>
      <c r="CS395" s="269" t="str">
        <f t="shared" si="192"/>
        <v>Lista 2</v>
      </c>
      <c r="CT395" s="269" t="str">
        <f t="shared" si="192"/>
        <v>Lista 2</v>
      </c>
      <c r="CU395" s="269" t="str">
        <f t="shared" si="192"/>
        <v>Lista 2</v>
      </c>
      <c r="CV395" s="269" t="str">
        <f t="shared" si="192"/>
        <v>Lista 2</v>
      </c>
      <c r="CW395" s="269" t="str">
        <f t="shared" si="192"/>
        <v>Lista 2</v>
      </c>
      <c r="CX395" s="269" t="str">
        <f t="shared" si="192"/>
        <v>Lista 2</v>
      </c>
      <c r="CY395" s="269" t="str">
        <f t="shared" si="192"/>
        <v>Lista 2</v>
      </c>
      <c r="CZ395" s="269" t="str">
        <f t="shared" si="192"/>
        <v>Lista 2</v>
      </c>
      <c r="DA395" s="269" t="str">
        <f t="shared" si="192"/>
        <v>Lista 2</v>
      </c>
      <c r="DB395" s="269" t="str">
        <f t="shared" si="192"/>
        <v>Lista 2</v>
      </c>
      <c r="DC395" s="269" t="str">
        <f t="shared" si="192"/>
        <v>Lista 2</v>
      </c>
      <c r="DD395" s="269" t="str">
        <f t="shared" si="192"/>
        <v>Lista 2</v>
      </c>
      <c r="DE395" s="269" t="str">
        <f t="shared" si="192"/>
        <v>Lista 2</v>
      </c>
      <c r="DF395" s="269" t="str">
        <f t="shared" si="192"/>
        <v>Lista 2</v>
      </c>
      <c r="DG395" s="269" t="str">
        <f t="shared" si="192"/>
        <v>Lista 2</v>
      </c>
      <c r="DH395" s="269" t="str">
        <f t="shared" si="192"/>
        <v>Lista 2</v>
      </c>
      <c r="DI395" s="269" t="str">
        <f t="shared" si="192"/>
        <v>Lista 2</v>
      </c>
      <c r="DJ395" s="269" t="str">
        <f t="shared" si="192"/>
        <v>Lista 2</v>
      </c>
      <c r="DK395" s="269" t="str">
        <f t="shared" si="192"/>
        <v>Lista 2</v>
      </c>
      <c r="DL395" s="269" t="str">
        <f t="shared" si="192"/>
        <v>Lista 2</v>
      </c>
      <c r="DM395" s="269" t="str">
        <f t="shared" si="192"/>
        <v>Lista 2</v>
      </c>
      <c r="DN395" s="269" t="str">
        <f t="shared" si="192"/>
        <v>Lista 2</v>
      </c>
      <c r="DO395" s="269" t="str">
        <f t="shared" si="192"/>
        <v>Lista 2</v>
      </c>
      <c r="DP395" s="269" t="str">
        <f t="shared" si="192"/>
        <v>Lista 2</v>
      </c>
    </row>
    <row r="398" spans="29:120">
      <c r="AC398" s="342" t="str">
        <f>+AC394</f>
        <v>DEPARTAMENTOS</v>
      </c>
    </row>
    <row r="399" spans="29:120">
      <c r="AC399" s="269" t="s">
        <v>175</v>
      </c>
      <c r="AD399" s="498">
        <f>+AD393</f>
        <v>44075</v>
      </c>
      <c r="AE399" s="498">
        <f t="shared" ref="AE399:CP399" si="193">+AE393</f>
        <v>44105</v>
      </c>
      <c r="AF399" s="498">
        <f t="shared" si="193"/>
        <v>44136</v>
      </c>
      <c r="AG399" s="498">
        <f t="shared" si="193"/>
        <v>44166</v>
      </c>
      <c r="AH399" s="498">
        <f t="shared" si="193"/>
        <v>44197</v>
      </c>
      <c r="AI399" s="498">
        <f t="shared" si="193"/>
        <v>44228</v>
      </c>
      <c r="AJ399" s="498">
        <f t="shared" si="193"/>
        <v>44256</v>
      </c>
      <c r="AK399" s="498">
        <f t="shared" si="193"/>
        <v>44287</v>
      </c>
      <c r="AL399" s="498">
        <f t="shared" si="193"/>
        <v>44317</v>
      </c>
      <c r="AM399" s="498">
        <f t="shared" si="193"/>
        <v>44348</v>
      </c>
      <c r="AN399" s="498">
        <f t="shared" si="193"/>
        <v>44378</v>
      </c>
      <c r="AO399" s="498">
        <f t="shared" si="193"/>
        <v>44409</v>
      </c>
      <c r="AP399" s="498">
        <f t="shared" si="193"/>
        <v>44440</v>
      </c>
      <c r="AQ399" s="498">
        <f t="shared" si="193"/>
        <v>44470</v>
      </c>
      <c r="AR399" s="498">
        <f t="shared" si="193"/>
        <v>44501</v>
      </c>
      <c r="AS399" s="498">
        <f t="shared" si="193"/>
        <v>44531</v>
      </c>
      <c r="AT399" s="498">
        <f t="shared" si="193"/>
        <v>44562</v>
      </c>
      <c r="AU399" s="498">
        <f t="shared" si="193"/>
        <v>44593</v>
      </c>
      <c r="AV399" s="498">
        <f t="shared" si="193"/>
        <v>44621</v>
      </c>
      <c r="AW399" s="498">
        <f t="shared" si="193"/>
        <v>44652</v>
      </c>
      <c r="AX399" s="498">
        <f t="shared" si="193"/>
        <v>44682</v>
      </c>
      <c r="AY399" s="498">
        <f t="shared" si="193"/>
        <v>44713</v>
      </c>
      <c r="AZ399" s="498">
        <f t="shared" si="193"/>
        <v>44743</v>
      </c>
      <c r="BA399" s="498">
        <f t="shared" si="193"/>
        <v>44774</v>
      </c>
      <c r="BB399" s="498">
        <f t="shared" si="193"/>
        <v>44805</v>
      </c>
      <c r="BC399" s="498">
        <f t="shared" si="193"/>
        <v>44835</v>
      </c>
      <c r="BD399" s="498">
        <f t="shared" si="193"/>
        <v>44866</v>
      </c>
      <c r="BE399" s="498">
        <f t="shared" si="193"/>
        <v>44896</v>
      </c>
      <c r="BF399" s="498">
        <f t="shared" si="193"/>
        <v>44927</v>
      </c>
      <c r="BG399" s="498">
        <f t="shared" si="193"/>
        <v>44958</v>
      </c>
      <c r="BH399" s="498">
        <f t="shared" si="193"/>
        <v>44986</v>
      </c>
      <c r="BI399" s="498">
        <f t="shared" si="193"/>
        <v>45017</v>
      </c>
      <c r="BJ399" s="498">
        <f t="shared" si="193"/>
        <v>45047</v>
      </c>
      <c r="BK399" s="498">
        <f t="shared" si="193"/>
        <v>45078</v>
      </c>
      <c r="BL399" s="498">
        <f t="shared" si="193"/>
        <v>45108</v>
      </c>
      <c r="BM399" s="498">
        <f t="shared" si="193"/>
        <v>45139</v>
      </c>
      <c r="BN399" s="498">
        <f t="shared" si="193"/>
        <v>45170</v>
      </c>
      <c r="BO399" s="498">
        <f t="shared" si="193"/>
        <v>45200</v>
      </c>
      <c r="BP399" s="498">
        <f t="shared" si="193"/>
        <v>45231</v>
      </c>
      <c r="BQ399" s="498">
        <f t="shared" si="193"/>
        <v>45261</v>
      </c>
      <c r="BR399" s="498">
        <f t="shared" si="193"/>
        <v>45292</v>
      </c>
      <c r="BS399" s="498">
        <f t="shared" si="193"/>
        <v>45323</v>
      </c>
      <c r="BT399" s="498">
        <f t="shared" si="193"/>
        <v>45352</v>
      </c>
      <c r="BU399" s="498">
        <f t="shared" si="193"/>
        <v>45383</v>
      </c>
      <c r="BV399" s="498">
        <f t="shared" si="193"/>
        <v>45413</v>
      </c>
      <c r="BW399" s="498">
        <f t="shared" si="193"/>
        <v>45444</v>
      </c>
      <c r="BX399" s="498">
        <f t="shared" si="193"/>
        <v>45474</v>
      </c>
      <c r="BY399" s="498">
        <f t="shared" si="193"/>
        <v>45505</v>
      </c>
      <c r="BZ399" s="498">
        <f t="shared" si="193"/>
        <v>45536</v>
      </c>
      <c r="CA399" s="498">
        <f t="shared" si="193"/>
        <v>45566</v>
      </c>
      <c r="CB399" s="498">
        <f t="shared" si="193"/>
        <v>45597</v>
      </c>
      <c r="CC399" s="498">
        <f t="shared" si="193"/>
        <v>45627</v>
      </c>
      <c r="CD399" s="498">
        <f t="shared" si="193"/>
        <v>45658</v>
      </c>
      <c r="CE399" s="498">
        <f t="shared" si="193"/>
        <v>45689</v>
      </c>
      <c r="CF399" s="498">
        <f t="shared" si="193"/>
        <v>45717</v>
      </c>
      <c r="CG399" s="498">
        <f t="shared" si="193"/>
        <v>45748</v>
      </c>
      <c r="CH399" s="498">
        <f t="shared" si="193"/>
        <v>45778</v>
      </c>
      <c r="CI399" s="498">
        <f t="shared" si="193"/>
        <v>45809</v>
      </c>
      <c r="CJ399" s="498">
        <f t="shared" si="193"/>
        <v>45839</v>
      </c>
      <c r="CK399" s="498">
        <f t="shared" si="193"/>
        <v>45870</v>
      </c>
      <c r="CL399" s="498">
        <f t="shared" si="193"/>
        <v>45901</v>
      </c>
      <c r="CM399" s="498">
        <f t="shared" si="193"/>
        <v>45931</v>
      </c>
      <c r="CN399" s="498">
        <f t="shared" si="193"/>
        <v>45962</v>
      </c>
      <c r="CO399" s="498">
        <f t="shared" si="193"/>
        <v>45992</v>
      </c>
      <c r="CP399" s="498">
        <f t="shared" si="193"/>
        <v>46023</v>
      </c>
      <c r="CQ399" s="498">
        <f t="shared" ref="CQ399:DP399" si="194">+CQ393</f>
        <v>46054</v>
      </c>
      <c r="CR399" s="498">
        <f t="shared" si="194"/>
        <v>46082</v>
      </c>
      <c r="CS399" s="498">
        <f t="shared" si="194"/>
        <v>46113</v>
      </c>
      <c r="CT399" s="498">
        <f t="shared" si="194"/>
        <v>46143</v>
      </c>
      <c r="CU399" s="498">
        <f t="shared" si="194"/>
        <v>46174</v>
      </c>
      <c r="CV399" s="498">
        <f t="shared" si="194"/>
        <v>46204</v>
      </c>
      <c r="CW399" s="498">
        <f t="shared" si="194"/>
        <v>46235</v>
      </c>
      <c r="CX399" s="498">
        <f t="shared" si="194"/>
        <v>46266</v>
      </c>
      <c r="CY399" s="498">
        <f t="shared" si="194"/>
        <v>46296</v>
      </c>
      <c r="CZ399" s="498">
        <f t="shared" si="194"/>
        <v>46327</v>
      </c>
      <c r="DA399" s="498">
        <f t="shared" si="194"/>
        <v>46357</v>
      </c>
      <c r="DB399" s="498">
        <f t="shared" si="194"/>
        <v>46388</v>
      </c>
      <c r="DC399" s="498">
        <f t="shared" si="194"/>
        <v>46419</v>
      </c>
      <c r="DD399" s="498">
        <f t="shared" si="194"/>
        <v>46447</v>
      </c>
      <c r="DE399" s="498">
        <f t="shared" si="194"/>
        <v>46478</v>
      </c>
      <c r="DF399" s="498">
        <f t="shared" si="194"/>
        <v>46508</v>
      </c>
      <c r="DG399" s="498">
        <f t="shared" si="194"/>
        <v>46539</v>
      </c>
      <c r="DH399" s="498">
        <f t="shared" si="194"/>
        <v>46569</v>
      </c>
      <c r="DI399" s="498">
        <f t="shared" si="194"/>
        <v>46600</v>
      </c>
      <c r="DJ399" s="498">
        <f t="shared" si="194"/>
        <v>46631</v>
      </c>
      <c r="DK399" s="498">
        <f t="shared" si="194"/>
        <v>46661</v>
      </c>
      <c r="DL399" s="498">
        <f t="shared" si="194"/>
        <v>46692</v>
      </c>
      <c r="DM399" s="498">
        <f t="shared" si="194"/>
        <v>46722</v>
      </c>
      <c r="DN399" s="498">
        <f t="shared" si="194"/>
        <v>46753</v>
      </c>
      <c r="DO399" s="498">
        <f t="shared" si="194"/>
        <v>46784</v>
      </c>
      <c r="DP399" s="498">
        <f t="shared" si="194"/>
        <v>46813</v>
      </c>
    </row>
    <row r="400" spans="29:120">
      <c r="AC400" s="342" t="s">
        <v>420</v>
      </c>
      <c r="AD400" s="269">
        <f>+IF(AD394="Lista 0",0,IF(AD394="Lista 1",1,IF(AD394="Lista 2",2,IF(AD394="Lista 3",3,IF(AD394="Lista 4",4,5)))))</f>
        <v>0</v>
      </c>
      <c r="AE400" s="269">
        <f t="shared" ref="AE400:CP400" si="195">+IF(AE394="Lista 0",0,IF(AE394="Lista 1",1,IF(AE394="Lista 2",2,IF(AE394="Lista 3",3,IF(AE394="Lista 4",4,5)))))</f>
        <v>0</v>
      </c>
      <c r="AF400" s="269">
        <f t="shared" si="195"/>
        <v>0</v>
      </c>
      <c r="AG400" s="269">
        <f t="shared" si="195"/>
        <v>0</v>
      </c>
      <c r="AH400" s="269">
        <f t="shared" si="195"/>
        <v>1</v>
      </c>
      <c r="AI400" s="269">
        <f t="shared" si="195"/>
        <v>1</v>
      </c>
      <c r="AJ400" s="269">
        <f t="shared" si="195"/>
        <v>1</v>
      </c>
      <c r="AK400" s="269">
        <f t="shared" si="195"/>
        <v>1</v>
      </c>
      <c r="AL400" s="269">
        <f t="shared" si="195"/>
        <v>1</v>
      </c>
      <c r="AM400" s="269">
        <f t="shared" si="195"/>
        <v>1</v>
      </c>
      <c r="AN400" s="269">
        <f t="shared" si="195"/>
        <v>1</v>
      </c>
      <c r="AO400" s="269">
        <f t="shared" si="195"/>
        <v>1</v>
      </c>
      <c r="AP400" s="269">
        <f t="shared" si="195"/>
        <v>1</v>
      </c>
      <c r="AQ400" s="269">
        <f t="shared" si="195"/>
        <v>1</v>
      </c>
      <c r="AR400" s="269">
        <f t="shared" si="195"/>
        <v>1</v>
      </c>
      <c r="AS400" s="269">
        <f t="shared" si="195"/>
        <v>1</v>
      </c>
      <c r="AT400" s="269">
        <f t="shared" si="195"/>
        <v>1</v>
      </c>
      <c r="AU400" s="269">
        <f t="shared" si="195"/>
        <v>1</v>
      </c>
      <c r="AV400" s="269">
        <f t="shared" si="195"/>
        <v>1</v>
      </c>
      <c r="AW400" s="269">
        <f t="shared" si="195"/>
        <v>1</v>
      </c>
      <c r="AX400" s="269">
        <f t="shared" si="195"/>
        <v>2</v>
      </c>
      <c r="AY400" s="269">
        <f t="shared" si="195"/>
        <v>2</v>
      </c>
      <c r="AZ400" s="269">
        <f t="shared" si="195"/>
        <v>2</v>
      </c>
      <c r="BA400" s="269">
        <f t="shared" si="195"/>
        <v>2</v>
      </c>
      <c r="BB400" s="269">
        <f t="shared" si="195"/>
        <v>2</v>
      </c>
      <c r="BC400" s="269">
        <f t="shared" si="195"/>
        <v>2</v>
      </c>
      <c r="BD400" s="269">
        <f t="shared" si="195"/>
        <v>2</v>
      </c>
      <c r="BE400" s="269">
        <f t="shared" si="195"/>
        <v>2</v>
      </c>
      <c r="BF400" s="269">
        <f t="shared" si="195"/>
        <v>2</v>
      </c>
      <c r="BG400" s="269">
        <f t="shared" si="195"/>
        <v>2</v>
      </c>
      <c r="BH400" s="269">
        <f t="shared" si="195"/>
        <v>2</v>
      </c>
      <c r="BI400" s="269">
        <f t="shared" si="195"/>
        <v>2</v>
      </c>
      <c r="BJ400" s="269">
        <f t="shared" si="195"/>
        <v>2</v>
      </c>
      <c r="BK400" s="269">
        <f t="shared" si="195"/>
        <v>2</v>
      </c>
      <c r="BL400" s="269">
        <f t="shared" si="195"/>
        <v>2</v>
      </c>
      <c r="BM400" s="269">
        <f t="shared" si="195"/>
        <v>2</v>
      </c>
      <c r="BN400" s="269">
        <f t="shared" si="195"/>
        <v>2</v>
      </c>
      <c r="BO400" s="269">
        <f t="shared" si="195"/>
        <v>2</v>
      </c>
      <c r="BP400" s="269">
        <f t="shared" si="195"/>
        <v>2</v>
      </c>
      <c r="BQ400" s="269">
        <f t="shared" si="195"/>
        <v>2</v>
      </c>
      <c r="BR400" s="269">
        <f t="shared" si="195"/>
        <v>2</v>
      </c>
      <c r="BS400" s="269">
        <f t="shared" si="195"/>
        <v>2</v>
      </c>
      <c r="BT400" s="269">
        <f t="shared" si="195"/>
        <v>2</v>
      </c>
      <c r="BU400" s="269">
        <f t="shared" si="195"/>
        <v>2</v>
      </c>
      <c r="BV400" s="269">
        <f t="shared" si="195"/>
        <v>2</v>
      </c>
      <c r="BW400" s="269">
        <f t="shared" si="195"/>
        <v>2</v>
      </c>
      <c r="BX400" s="269">
        <f t="shared" si="195"/>
        <v>2</v>
      </c>
      <c r="BY400" s="269">
        <f t="shared" si="195"/>
        <v>2</v>
      </c>
      <c r="BZ400" s="269">
        <f t="shared" si="195"/>
        <v>2</v>
      </c>
      <c r="CA400" s="269">
        <f t="shared" si="195"/>
        <v>2</v>
      </c>
      <c r="CB400" s="269">
        <f t="shared" si="195"/>
        <v>2</v>
      </c>
      <c r="CC400" s="269">
        <f t="shared" si="195"/>
        <v>2</v>
      </c>
      <c r="CD400" s="269">
        <f t="shared" si="195"/>
        <v>2</v>
      </c>
      <c r="CE400" s="269">
        <f t="shared" si="195"/>
        <v>2</v>
      </c>
      <c r="CF400" s="269">
        <f t="shared" si="195"/>
        <v>2</v>
      </c>
      <c r="CG400" s="269">
        <f t="shared" si="195"/>
        <v>2</v>
      </c>
      <c r="CH400" s="269">
        <f t="shared" si="195"/>
        <v>2</v>
      </c>
      <c r="CI400" s="269">
        <f t="shared" si="195"/>
        <v>2</v>
      </c>
      <c r="CJ400" s="269">
        <f t="shared" si="195"/>
        <v>2</v>
      </c>
      <c r="CK400" s="269">
        <f t="shared" si="195"/>
        <v>2</v>
      </c>
      <c r="CL400" s="269">
        <f t="shared" si="195"/>
        <v>2</v>
      </c>
      <c r="CM400" s="269">
        <f t="shared" si="195"/>
        <v>2</v>
      </c>
      <c r="CN400" s="269">
        <f t="shared" si="195"/>
        <v>2</v>
      </c>
      <c r="CO400" s="269">
        <f t="shared" si="195"/>
        <v>2</v>
      </c>
      <c r="CP400" s="269">
        <f t="shared" si="195"/>
        <v>2</v>
      </c>
      <c r="CQ400" s="269">
        <f t="shared" ref="CQ400:DP400" si="196">+IF(CQ394="Lista 0",0,IF(CQ394="Lista 1",1,IF(CQ394="Lista 2",2,IF(CQ394="Lista 3",3,IF(CQ394="Lista 4",4,5)))))</f>
        <v>2</v>
      </c>
      <c r="CR400" s="269">
        <f t="shared" si="196"/>
        <v>2</v>
      </c>
      <c r="CS400" s="269">
        <f t="shared" si="196"/>
        <v>2</v>
      </c>
      <c r="CT400" s="269">
        <f t="shared" si="196"/>
        <v>2</v>
      </c>
      <c r="CU400" s="269">
        <f t="shared" si="196"/>
        <v>2</v>
      </c>
      <c r="CV400" s="269">
        <f t="shared" si="196"/>
        <v>2</v>
      </c>
      <c r="CW400" s="269">
        <f t="shared" si="196"/>
        <v>2</v>
      </c>
      <c r="CX400" s="269">
        <f t="shared" si="196"/>
        <v>2</v>
      </c>
      <c r="CY400" s="269">
        <f t="shared" si="196"/>
        <v>2</v>
      </c>
      <c r="CZ400" s="269">
        <f t="shared" si="196"/>
        <v>2</v>
      </c>
      <c r="DA400" s="269">
        <f t="shared" si="196"/>
        <v>2</v>
      </c>
      <c r="DB400" s="269">
        <f t="shared" si="196"/>
        <v>2</v>
      </c>
      <c r="DC400" s="269">
        <f t="shared" si="196"/>
        <v>2</v>
      </c>
      <c r="DD400" s="269">
        <f t="shared" si="196"/>
        <v>2</v>
      </c>
      <c r="DE400" s="269">
        <f t="shared" si="196"/>
        <v>2</v>
      </c>
      <c r="DF400" s="269">
        <f t="shared" si="196"/>
        <v>2</v>
      </c>
      <c r="DG400" s="269">
        <f t="shared" si="196"/>
        <v>2</v>
      </c>
      <c r="DH400" s="269">
        <f t="shared" si="196"/>
        <v>2</v>
      </c>
      <c r="DI400" s="269">
        <f t="shared" si="196"/>
        <v>2</v>
      </c>
      <c r="DJ400" s="269">
        <f t="shared" si="196"/>
        <v>2</v>
      </c>
      <c r="DK400" s="269">
        <f t="shared" si="196"/>
        <v>2</v>
      </c>
      <c r="DL400" s="269">
        <f t="shared" si="196"/>
        <v>2</v>
      </c>
      <c r="DM400" s="269">
        <f t="shared" si="196"/>
        <v>2</v>
      </c>
      <c r="DN400" s="269">
        <f t="shared" si="196"/>
        <v>2</v>
      </c>
      <c r="DO400" s="269">
        <f t="shared" si="196"/>
        <v>2</v>
      </c>
      <c r="DP400" s="269">
        <f t="shared" si="196"/>
        <v>2</v>
      </c>
    </row>
    <row r="401" spans="29:120">
      <c r="AC401" s="392" t="s">
        <v>421</v>
      </c>
      <c r="AD401" s="270">
        <f>+AC9+AC20+AC31+AC42+AC53+AC64+AC76</f>
        <v>93.068616666666713</v>
      </c>
      <c r="AE401" s="270">
        <f t="shared" ref="AE401:BJ401" si="197">AD401+(AD9+AD20+AD31+AD42+AD53+AD64+AD76)</f>
        <v>186.13723333333343</v>
      </c>
      <c r="AF401" s="270">
        <f t="shared" si="197"/>
        <v>279.20585000000017</v>
      </c>
      <c r="AG401" s="270">
        <f t="shared" si="197"/>
        <v>372.27446666666685</v>
      </c>
      <c r="AH401" s="270">
        <f t="shared" si="197"/>
        <v>465.34308333333354</v>
      </c>
      <c r="AI401" s="270">
        <f t="shared" si="197"/>
        <v>558.41170000000022</v>
      </c>
      <c r="AJ401" s="270">
        <f t="shared" si="197"/>
        <v>638.18480000000022</v>
      </c>
      <c r="AK401" s="270">
        <f t="shared" si="197"/>
        <v>717.95790000000022</v>
      </c>
      <c r="AL401" s="270">
        <f t="shared" si="197"/>
        <v>797.73100000000022</v>
      </c>
      <c r="AM401" s="270">
        <f t="shared" si="197"/>
        <v>877.50410000000022</v>
      </c>
      <c r="AN401" s="270">
        <f t="shared" si="197"/>
        <v>957.27720000000022</v>
      </c>
      <c r="AO401" s="270">
        <f t="shared" si="197"/>
        <v>1037.0503000000003</v>
      </c>
      <c r="AP401" s="270">
        <f t="shared" si="197"/>
        <v>1103.5278833333336</v>
      </c>
      <c r="AQ401" s="270">
        <f t="shared" si="197"/>
        <v>1170.005466666667</v>
      </c>
      <c r="AR401" s="270">
        <f t="shared" si="197"/>
        <v>1236.4830500000003</v>
      </c>
      <c r="AS401" s="270">
        <f t="shared" si="197"/>
        <v>1302.9606333333336</v>
      </c>
      <c r="AT401" s="270">
        <f t="shared" si="197"/>
        <v>1369.4382166666669</v>
      </c>
      <c r="AU401" s="270">
        <f t="shared" si="197"/>
        <v>1435.9158000000002</v>
      </c>
      <c r="AV401" s="270">
        <f t="shared" si="197"/>
        <v>1515.6889000000003</v>
      </c>
      <c r="AW401" s="270">
        <f t="shared" si="197"/>
        <v>1595.4620000000004</v>
      </c>
      <c r="AX401" s="270">
        <f t="shared" si="197"/>
        <v>1675.2351000000006</v>
      </c>
      <c r="AY401" s="270">
        <f t="shared" si="197"/>
        <v>1755.0082000000007</v>
      </c>
      <c r="AZ401" s="270">
        <f t="shared" si="197"/>
        <v>1834.7813000000008</v>
      </c>
      <c r="BA401" s="270">
        <f t="shared" si="197"/>
        <v>1914.5544000000009</v>
      </c>
      <c r="BB401" s="270">
        <f t="shared" si="197"/>
        <v>1994.327500000001</v>
      </c>
      <c r="BC401" s="270">
        <f t="shared" si="197"/>
        <v>2074.1006000000011</v>
      </c>
      <c r="BD401" s="270">
        <f t="shared" si="197"/>
        <v>2153.873700000001</v>
      </c>
      <c r="BE401" s="270">
        <f t="shared" si="197"/>
        <v>2233.6468000000009</v>
      </c>
      <c r="BF401" s="270">
        <f t="shared" si="197"/>
        <v>2313.4199000000008</v>
      </c>
      <c r="BG401" s="270">
        <f t="shared" si="197"/>
        <v>2393.1930000000007</v>
      </c>
      <c r="BH401" s="270">
        <f t="shared" si="197"/>
        <v>2459.670583333334</v>
      </c>
      <c r="BI401" s="270">
        <f t="shared" si="197"/>
        <v>2526.1481666666673</v>
      </c>
      <c r="BJ401" s="270">
        <f t="shared" si="197"/>
        <v>2592.6257500000006</v>
      </c>
      <c r="BK401" s="270">
        <f t="shared" ref="BK401:CP401" si="198">BJ401+(BJ9+BJ20+BJ31+BJ42+BJ53+BJ64+BJ76)</f>
        <v>2659.1033333333339</v>
      </c>
      <c r="BL401" s="270">
        <f t="shared" si="198"/>
        <v>2725.5809166666672</v>
      </c>
      <c r="BM401" s="270">
        <f t="shared" si="198"/>
        <v>2792.0585000000005</v>
      </c>
      <c r="BN401" s="270">
        <f t="shared" si="198"/>
        <v>2792.0585000000005</v>
      </c>
      <c r="BO401" s="270">
        <f t="shared" si="198"/>
        <v>2792.0585000000005</v>
      </c>
      <c r="BP401" s="270">
        <f t="shared" si="198"/>
        <v>2792.0585000000005</v>
      </c>
      <c r="BQ401" s="270">
        <f t="shared" si="198"/>
        <v>2792.0585000000005</v>
      </c>
      <c r="BR401" s="270">
        <f t="shared" si="198"/>
        <v>2792.0585000000005</v>
      </c>
      <c r="BS401" s="270">
        <f t="shared" si="198"/>
        <v>2792.0585000000005</v>
      </c>
      <c r="BT401" s="270">
        <f t="shared" si="198"/>
        <v>2792.0585000000005</v>
      </c>
      <c r="BU401" s="270">
        <f t="shared" si="198"/>
        <v>2792.0585000000005</v>
      </c>
      <c r="BV401" s="270">
        <f t="shared" si="198"/>
        <v>2792.0585000000005</v>
      </c>
      <c r="BW401" s="270">
        <f t="shared" si="198"/>
        <v>2792.0585000000005</v>
      </c>
      <c r="BX401" s="270">
        <f t="shared" si="198"/>
        <v>2792.0585000000005</v>
      </c>
      <c r="BY401" s="270">
        <f t="shared" si="198"/>
        <v>2792.0585000000005</v>
      </c>
      <c r="BZ401" s="270">
        <f t="shared" si="198"/>
        <v>2792.0585000000005</v>
      </c>
      <c r="CA401" s="270">
        <f t="shared" si="198"/>
        <v>2792.0585000000005</v>
      </c>
      <c r="CB401" s="270">
        <f t="shared" si="198"/>
        <v>2792.0585000000005</v>
      </c>
      <c r="CC401" s="270">
        <f t="shared" si="198"/>
        <v>2792.0585000000005</v>
      </c>
      <c r="CD401" s="270">
        <f t="shared" si="198"/>
        <v>2792.0585000000005</v>
      </c>
      <c r="CE401" s="270">
        <f t="shared" si="198"/>
        <v>2792.0585000000005</v>
      </c>
      <c r="CF401" s="270">
        <f t="shared" si="198"/>
        <v>2792.0585000000005</v>
      </c>
      <c r="CG401" s="270">
        <f t="shared" si="198"/>
        <v>2792.0585000000005</v>
      </c>
      <c r="CH401" s="270">
        <f t="shared" si="198"/>
        <v>2792.0585000000005</v>
      </c>
      <c r="CI401" s="270">
        <f t="shared" si="198"/>
        <v>2792.0585000000005</v>
      </c>
      <c r="CJ401" s="270">
        <f t="shared" si="198"/>
        <v>2792.0585000000005</v>
      </c>
      <c r="CK401" s="270">
        <f t="shared" si="198"/>
        <v>2792.0585000000005</v>
      </c>
      <c r="CL401" s="270">
        <f t="shared" si="198"/>
        <v>2792.0585000000005</v>
      </c>
      <c r="CM401" s="270">
        <f t="shared" si="198"/>
        <v>2792.0585000000005</v>
      </c>
      <c r="CN401" s="270">
        <f t="shared" si="198"/>
        <v>2792.0585000000005</v>
      </c>
      <c r="CO401" s="270">
        <f t="shared" si="198"/>
        <v>2792.0585000000005</v>
      </c>
      <c r="CP401" s="270">
        <f t="shared" si="198"/>
        <v>2792.0585000000005</v>
      </c>
      <c r="CQ401" s="270">
        <f t="shared" ref="CQ401:DP401" si="199">CP401+(CP9+CP20+CP31+CP42+CP53+CP64+CP76)</f>
        <v>2792.0585000000005</v>
      </c>
      <c r="CR401" s="270">
        <f t="shared" si="199"/>
        <v>2792.0585000000005</v>
      </c>
      <c r="CS401" s="270">
        <f t="shared" si="199"/>
        <v>2792.0585000000005</v>
      </c>
      <c r="CT401" s="270">
        <f t="shared" si="199"/>
        <v>2792.0585000000005</v>
      </c>
      <c r="CU401" s="270">
        <f t="shared" si="199"/>
        <v>2792.0585000000005</v>
      </c>
      <c r="CV401" s="270">
        <f t="shared" si="199"/>
        <v>2792.0585000000005</v>
      </c>
      <c r="CW401" s="270">
        <f t="shared" si="199"/>
        <v>2792.0585000000005</v>
      </c>
      <c r="CX401" s="270">
        <f t="shared" si="199"/>
        <v>2792.0585000000005</v>
      </c>
      <c r="CY401" s="270">
        <f t="shared" si="199"/>
        <v>2792.0585000000005</v>
      </c>
      <c r="CZ401" s="270">
        <f t="shared" si="199"/>
        <v>2792.0585000000005</v>
      </c>
      <c r="DA401" s="270">
        <f t="shared" si="199"/>
        <v>2792.0585000000005</v>
      </c>
      <c r="DB401" s="270">
        <f t="shared" si="199"/>
        <v>2792.0585000000005</v>
      </c>
      <c r="DC401" s="270">
        <f t="shared" si="199"/>
        <v>2792.0585000000005</v>
      </c>
      <c r="DD401" s="270">
        <f t="shared" si="199"/>
        <v>2792.0585000000005</v>
      </c>
      <c r="DE401" s="270">
        <f t="shared" si="199"/>
        <v>2792.0585000000005</v>
      </c>
      <c r="DF401" s="270">
        <f t="shared" si="199"/>
        <v>2792.0585000000005</v>
      </c>
      <c r="DG401" s="270">
        <f t="shared" si="199"/>
        <v>2792.0585000000005</v>
      </c>
      <c r="DH401" s="270">
        <f t="shared" si="199"/>
        <v>2792.0585000000005</v>
      </c>
      <c r="DI401" s="270">
        <f t="shared" si="199"/>
        <v>2792.0585000000005</v>
      </c>
      <c r="DJ401" s="270">
        <f t="shared" si="199"/>
        <v>2792.0585000000005</v>
      </c>
      <c r="DK401" s="270">
        <f t="shared" si="199"/>
        <v>2792.0585000000005</v>
      </c>
      <c r="DL401" s="270">
        <f t="shared" si="199"/>
        <v>2792.0585000000005</v>
      </c>
      <c r="DM401" s="270">
        <f t="shared" si="199"/>
        <v>2792.0585000000005</v>
      </c>
      <c r="DN401" s="270">
        <f t="shared" si="199"/>
        <v>2792.0585000000005</v>
      </c>
      <c r="DO401" s="270">
        <f t="shared" si="199"/>
        <v>2792.0585000000005</v>
      </c>
      <c r="DP401" s="270">
        <f t="shared" si="199"/>
        <v>2792.0585000000005</v>
      </c>
    </row>
    <row r="402" spans="29:120">
      <c r="AC402" s="392" t="s">
        <v>422</v>
      </c>
      <c r="AD402" s="269">
        <f t="shared" ref="AD402:CO402" si="200">IF(AD395="Lista 0",0,IF(AD395="Lista 1",1,IF(AD395="Lista 2",2,IF(AD395="Lista 3",3,IF(AD395="Lista 4",4,5)))))</f>
        <v>0</v>
      </c>
      <c r="AE402" s="269">
        <f t="shared" si="200"/>
        <v>0</v>
      </c>
      <c r="AF402" s="269">
        <f t="shared" si="200"/>
        <v>0</v>
      </c>
      <c r="AG402" s="269">
        <f t="shared" si="200"/>
        <v>0</v>
      </c>
      <c r="AH402" s="269">
        <f t="shared" si="200"/>
        <v>1</v>
      </c>
      <c r="AI402" s="269">
        <f t="shared" si="200"/>
        <v>1</v>
      </c>
      <c r="AJ402" s="269">
        <f t="shared" si="200"/>
        <v>1</v>
      </c>
      <c r="AK402" s="269">
        <f t="shared" si="200"/>
        <v>1</v>
      </c>
      <c r="AL402" s="269">
        <f t="shared" si="200"/>
        <v>1</v>
      </c>
      <c r="AM402" s="269">
        <f t="shared" si="200"/>
        <v>1</v>
      </c>
      <c r="AN402" s="269">
        <f t="shared" si="200"/>
        <v>1</v>
      </c>
      <c r="AO402" s="269">
        <f t="shared" si="200"/>
        <v>1</v>
      </c>
      <c r="AP402" s="269">
        <f t="shared" si="200"/>
        <v>1</v>
      </c>
      <c r="AQ402" s="269">
        <f t="shared" si="200"/>
        <v>1</v>
      </c>
      <c r="AR402" s="269">
        <f t="shared" si="200"/>
        <v>1</v>
      </c>
      <c r="AS402" s="269">
        <f t="shared" si="200"/>
        <v>1</v>
      </c>
      <c r="AT402" s="269">
        <f t="shared" si="200"/>
        <v>1</v>
      </c>
      <c r="AU402" s="269">
        <f t="shared" si="200"/>
        <v>1</v>
      </c>
      <c r="AV402" s="269">
        <f t="shared" si="200"/>
        <v>1</v>
      </c>
      <c r="AW402" s="269">
        <f t="shared" si="200"/>
        <v>1</v>
      </c>
      <c r="AX402" s="269">
        <f t="shared" si="200"/>
        <v>2</v>
      </c>
      <c r="AY402" s="269">
        <f t="shared" si="200"/>
        <v>2</v>
      </c>
      <c r="AZ402" s="269">
        <f t="shared" si="200"/>
        <v>2</v>
      </c>
      <c r="BA402" s="269">
        <f t="shared" si="200"/>
        <v>2</v>
      </c>
      <c r="BB402" s="269">
        <f t="shared" si="200"/>
        <v>2</v>
      </c>
      <c r="BC402" s="269">
        <f t="shared" si="200"/>
        <v>2</v>
      </c>
      <c r="BD402" s="269">
        <f t="shared" si="200"/>
        <v>2</v>
      </c>
      <c r="BE402" s="269">
        <f t="shared" si="200"/>
        <v>2</v>
      </c>
      <c r="BF402" s="269">
        <f t="shared" si="200"/>
        <v>2</v>
      </c>
      <c r="BG402" s="269">
        <f t="shared" si="200"/>
        <v>2</v>
      </c>
      <c r="BH402" s="269">
        <f t="shared" si="200"/>
        <v>2</v>
      </c>
      <c r="BI402" s="269">
        <f t="shared" si="200"/>
        <v>2</v>
      </c>
      <c r="BJ402" s="269">
        <f t="shared" si="200"/>
        <v>2</v>
      </c>
      <c r="BK402" s="269">
        <f t="shared" si="200"/>
        <v>2</v>
      </c>
      <c r="BL402" s="269">
        <f t="shared" si="200"/>
        <v>2</v>
      </c>
      <c r="BM402" s="269">
        <f t="shared" si="200"/>
        <v>2</v>
      </c>
      <c r="BN402" s="269">
        <f t="shared" si="200"/>
        <v>2</v>
      </c>
      <c r="BO402" s="269">
        <f t="shared" si="200"/>
        <v>2</v>
      </c>
      <c r="BP402" s="269">
        <f t="shared" si="200"/>
        <v>2</v>
      </c>
      <c r="BQ402" s="269">
        <f t="shared" si="200"/>
        <v>2</v>
      </c>
      <c r="BR402" s="269">
        <f t="shared" si="200"/>
        <v>2</v>
      </c>
      <c r="BS402" s="269">
        <f t="shared" si="200"/>
        <v>2</v>
      </c>
      <c r="BT402" s="269">
        <f t="shared" si="200"/>
        <v>2</v>
      </c>
      <c r="BU402" s="269">
        <f t="shared" si="200"/>
        <v>2</v>
      </c>
      <c r="BV402" s="269">
        <f t="shared" si="200"/>
        <v>2</v>
      </c>
      <c r="BW402" s="269">
        <f t="shared" si="200"/>
        <v>2</v>
      </c>
      <c r="BX402" s="269">
        <f t="shared" si="200"/>
        <v>2</v>
      </c>
      <c r="BY402" s="269">
        <f t="shared" si="200"/>
        <v>2</v>
      </c>
      <c r="BZ402" s="269">
        <f t="shared" si="200"/>
        <v>2</v>
      </c>
      <c r="CA402" s="269">
        <f t="shared" si="200"/>
        <v>2</v>
      </c>
      <c r="CB402" s="269">
        <f t="shared" si="200"/>
        <v>2</v>
      </c>
      <c r="CC402" s="269">
        <f t="shared" si="200"/>
        <v>2</v>
      </c>
      <c r="CD402" s="269">
        <f t="shared" si="200"/>
        <v>2</v>
      </c>
      <c r="CE402" s="269">
        <f t="shared" si="200"/>
        <v>2</v>
      </c>
      <c r="CF402" s="269">
        <f t="shared" si="200"/>
        <v>2</v>
      </c>
      <c r="CG402" s="269">
        <f t="shared" si="200"/>
        <v>2</v>
      </c>
      <c r="CH402" s="269">
        <f t="shared" si="200"/>
        <v>2</v>
      </c>
      <c r="CI402" s="269">
        <f t="shared" si="200"/>
        <v>2</v>
      </c>
      <c r="CJ402" s="269">
        <f t="shared" si="200"/>
        <v>2</v>
      </c>
      <c r="CK402" s="269">
        <f t="shared" si="200"/>
        <v>2</v>
      </c>
      <c r="CL402" s="269">
        <f t="shared" si="200"/>
        <v>2</v>
      </c>
      <c r="CM402" s="269">
        <f t="shared" si="200"/>
        <v>2</v>
      </c>
      <c r="CN402" s="269">
        <f t="shared" si="200"/>
        <v>2</v>
      </c>
      <c r="CO402" s="269">
        <f t="shared" si="200"/>
        <v>2</v>
      </c>
      <c r="CP402" s="269">
        <f t="shared" ref="CP402:DP402" si="201">IF(CP395="Lista 0",0,IF(CP395="Lista 1",1,IF(CP395="Lista 2",2,IF(CP395="Lista 3",3,IF(CP395="Lista 4",4,5)))))</f>
        <v>2</v>
      </c>
      <c r="CQ402" s="269">
        <f t="shared" si="201"/>
        <v>2</v>
      </c>
      <c r="CR402" s="269">
        <f t="shared" si="201"/>
        <v>2</v>
      </c>
      <c r="CS402" s="269">
        <f t="shared" si="201"/>
        <v>2</v>
      </c>
      <c r="CT402" s="269">
        <f t="shared" si="201"/>
        <v>2</v>
      </c>
      <c r="CU402" s="269">
        <f t="shared" si="201"/>
        <v>2</v>
      </c>
      <c r="CV402" s="269">
        <f t="shared" si="201"/>
        <v>2</v>
      </c>
      <c r="CW402" s="269">
        <f t="shared" si="201"/>
        <v>2</v>
      </c>
      <c r="CX402" s="269">
        <f t="shared" si="201"/>
        <v>2</v>
      </c>
      <c r="CY402" s="269">
        <f t="shared" si="201"/>
        <v>2</v>
      </c>
      <c r="CZ402" s="269">
        <f t="shared" si="201"/>
        <v>2</v>
      </c>
      <c r="DA402" s="269">
        <f t="shared" si="201"/>
        <v>2</v>
      </c>
      <c r="DB402" s="269">
        <f t="shared" si="201"/>
        <v>2</v>
      </c>
      <c r="DC402" s="269">
        <f t="shared" si="201"/>
        <v>2</v>
      </c>
      <c r="DD402" s="269">
        <f t="shared" si="201"/>
        <v>2</v>
      </c>
      <c r="DE402" s="269">
        <f t="shared" si="201"/>
        <v>2</v>
      </c>
      <c r="DF402" s="269">
        <f t="shared" si="201"/>
        <v>2</v>
      </c>
      <c r="DG402" s="269">
        <f t="shared" si="201"/>
        <v>2</v>
      </c>
      <c r="DH402" s="269">
        <f t="shared" si="201"/>
        <v>2</v>
      </c>
      <c r="DI402" s="269">
        <f t="shared" si="201"/>
        <v>2</v>
      </c>
      <c r="DJ402" s="269">
        <f t="shared" si="201"/>
        <v>2</v>
      </c>
      <c r="DK402" s="269">
        <f t="shared" si="201"/>
        <v>2</v>
      </c>
      <c r="DL402" s="269">
        <f t="shared" si="201"/>
        <v>2</v>
      </c>
      <c r="DM402" s="269">
        <f t="shared" si="201"/>
        <v>2</v>
      </c>
      <c r="DN402" s="269">
        <f t="shared" si="201"/>
        <v>2</v>
      </c>
      <c r="DO402" s="269">
        <f t="shared" si="201"/>
        <v>2</v>
      </c>
      <c r="DP402" s="269">
        <f t="shared" si="201"/>
        <v>2</v>
      </c>
    </row>
    <row r="403" spans="29:120">
      <c r="AC403" s="392" t="s">
        <v>423</v>
      </c>
      <c r="AD403" s="270">
        <f>AC83+AC94+AC105+AC116+AC127+AC138+AC150</f>
        <v>33.833333333333336</v>
      </c>
      <c r="AE403" s="270">
        <f t="shared" ref="AE403:BJ403" si="202">AD403+(AD83+AD94+AD105+AD116+AD127+AD138+AD150)</f>
        <v>67.666666666666671</v>
      </c>
      <c r="AF403" s="270">
        <f t="shared" si="202"/>
        <v>101.5</v>
      </c>
      <c r="AG403" s="270">
        <f t="shared" si="202"/>
        <v>135.33333333333334</v>
      </c>
      <c r="AH403" s="270">
        <f t="shared" si="202"/>
        <v>169.16666666666669</v>
      </c>
      <c r="AI403" s="270">
        <f t="shared" si="202"/>
        <v>203.00000000000003</v>
      </c>
      <c r="AJ403" s="270">
        <f t="shared" si="202"/>
        <v>232.00000000000003</v>
      </c>
      <c r="AK403" s="270">
        <f t="shared" si="202"/>
        <v>261</v>
      </c>
      <c r="AL403" s="270">
        <f t="shared" si="202"/>
        <v>290</v>
      </c>
      <c r="AM403" s="270">
        <f t="shared" si="202"/>
        <v>319</v>
      </c>
      <c r="AN403" s="270">
        <f t="shared" si="202"/>
        <v>348</v>
      </c>
      <c r="AO403" s="270">
        <f t="shared" si="202"/>
        <v>377</v>
      </c>
      <c r="AP403" s="270">
        <f t="shared" si="202"/>
        <v>401.16666666666669</v>
      </c>
      <c r="AQ403" s="270">
        <f t="shared" si="202"/>
        <v>425.33333333333337</v>
      </c>
      <c r="AR403" s="270">
        <f t="shared" si="202"/>
        <v>449.50000000000006</v>
      </c>
      <c r="AS403" s="270">
        <f t="shared" si="202"/>
        <v>473.66666666666674</v>
      </c>
      <c r="AT403" s="270">
        <f t="shared" si="202"/>
        <v>497.83333333333343</v>
      </c>
      <c r="AU403" s="270">
        <f t="shared" si="202"/>
        <v>522.00000000000011</v>
      </c>
      <c r="AV403" s="270">
        <f t="shared" si="202"/>
        <v>551.00000000000011</v>
      </c>
      <c r="AW403" s="270">
        <f t="shared" si="202"/>
        <v>580.00000000000011</v>
      </c>
      <c r="AX403" s="270">
        <f t="shared" si="202"/>
        <v>609.00000000000011</v>
      </c>
      <c r="AY403" s="270">
        <f t="shared" si="202"/>
        <v>638.00000000000011</v>
      </c>
      <c r="AZ403" s="270">
        <f t="shared" si="202"/>
        <v>667.00000000000011</v>
      </c>
      <c r="BA403" s="270">
        <f t="shared" si="202"/>
        <v>696.00000000000011</v>
      </c>
      <c r="BB403" s="270">
        <f t="shared" si="202"/>
        <v>725.00000000000011</v>
      </c>
      <c r="BC403" s="270">
        <f t="shared" si="202"/>
        <v>754.00000000000011</v>
      </c>
      <c r="BD403" s="270">
        <f t="shared" si="202"/>
        <v>783.00000000000011</v>
      </c>
      <c r="BE403" s="270">
        <f t="shared" si="202"/>
        <v>812.00000000000011</v>
      </c>
      <c r="BF403" s="270">
        <f t="shared" si="202"/>
        <v>841.00000000000011</v>
      </c>
      <c r="BG403" s="270">
        <f t="shared" si="202"/>
        <v>870.00000000000011</v>
      </c>
      <c r="BH403" s="270">
        <f t="shared" si="202"/>
        <v>894.16666666666674</v>
      </c>
      <c r="BI403" s="270">
        <f t="shared" si="202"/>
        <v>918.33333333333337</v>
      </c>
      <c r="BJ403" s="270">
        <f t="shared" si="202"/>
        <v>942.5</v>
      </c>
      <c r="BK403" s="270">
        <f t="shared" ref="BK403:CP403" si="203">BJ403+(BJ83+BJ94+BJ105+BJ116+BJ127+BJ138+BJ150)</f>
        <v>966.66666666666663</v>
      </c>
      <c r="BL403" s="270">
        <f t="shared" si="203"/>
        <v>990.83333333333326</v>
      </c>
      <c r="BM403" s="270">
        <f t="shared" si="203"/>
        <v>1014.9999999999999</v>
      </c>
      <c r="BN403" s="270">
        <f t="shared" si="203"/>
        <v>1014.9999999999999</v>
      </c>
      <c r="BO403" s="270">
        <f t="shared" si="203"/>
        <v>1014.9999999999999</v>
      </c>
      <c r="BP403" s="270">
        <f t="shared" si="203"/>
        <v>1014.9999999999999</v>
      </c>
      <c r="BQ403" s="270">
        <f t="shared" si="203"/>
        <v>1014.9999999999999</v>
      </c>
      <c r="BR403" s="270">
        <f t="shared" si="203"/>
        <v>1014.9999999999999</v>
      </c>
      <c r="BS403" s="270">
        <f t="shared" si="203"/>
        <v>1014.9999999999999</v>
      </c>
      <c r="BT403" s="270">
        <f t="shared" si="203"/>
        <v>1014.9999999999999</v>
      </c>
      <c r="BU403" s="270">
        <f t="shared" si="203"/>
        <v>1014.9999999999999</v>
      </c>
      <c r="BV403" s="270">
        <f t="shared" si="203"/>
        <v>1014.9999999999999</v>
      </c>
      <c r="BW403" s="270">
        <f t="shared" si="203"/>
        <v>1014.9999999999999</v>
      </c>
      <c r="BX403" s="270">
        <f t="shared" si="203"/>
        <v>1014.9999999999999</v>
      </c>
      <c r="BY403" s="270">
        <f t="shared" si="203"/>
        <v>1014.9999999999999</v>
      </c>
      <c r="BZ403" s="270">
        <f t="shared" si="203"/>
        <v>1014.9999999999999</v>
      </c>
      <c r="CA403" s="270">
        <f t="shared" si="203"/>
        <v>1014.9999999999999</v>
      </c>
      <c r="CB403" s="270">
        <f t="shared" si="203"/>
        <v>1014.9999999999999</v>
      </c>
      <c r="CC403" s="270">
        <f t="shared" si="203"/>
        <v>1014.9999999999999</v>
      </c>
      <c r="CD403" s="270">
        <f t="shared" si="203"/>
        <v>1014.9999999999999</v>
      </c>
      <c r="CE403" s="270">
        <f t="shared" si="203"/>
        <v>1014.9999999999999</v>
      </c>
      <c r="CF403" s="270">
        <f t="shared" si="203"/>
        <v>1014.9999999999999</v>
      </c>
      <c r="CG403" s="270">
        <f t="shared" si="203"/>
        <v>1014.9999999999999</v>
      </c>
      <c r="CH403" s="270">
        <f t="shared" si="203"/>
        <v>1014.9999999999999</v>
      </c>
      <c r="CI403" s="270">
        <f t="shared" si="203"/>
        <v>1014.9999999999999</v>
      </c>
      <c r="CJ403" s="270">
        <f t="shared" si="203"/>
        <v>1014.9999999999999</v>
      </c>
      <c r="CK403" s="270">
        <f t="shared" si="203"/>
        <v>1014.9999999999999</v>
      </c>
      <c r="CL403" s="270">
        <f t="shared" si="203"/>
        <v>1014.9999999999999</v>
      </c>
      <c r="CM403" s="270">
        <f t="shared" si="203"/>
        <v>1014.9999999999999</v>
      </c>
      <c r="CN403" s="270">
        <f t="shared" si="203"/>
        <v>1014.9999999999999</v>
      </c>
      <c r="CO403" s="270">
        <f t="shared" si="203"/>
        <v>1014.9999999999999</v>
      </c>
      <c r="CP403" s="270">
        <f t="shared" si="203"/>
        <v>1014.9999999999999</v>
      </c>
      <c r="CQ403" s="270">
        <f t="shared" ref="CQ403:DP403" si="204">CP403+(CP83+CP94+CP105+CP116+CP127+CP138+CP150)</f>
        <v>1014.9999999999999</v>
      </c>
      <c r="CR403" s="270">
        <f t="shared" si="204"/>
        <v>1014.9999999999999</v>
      </c>
      <c r="CS403" s="270">
        <f t="shared" si="204"/>
        <v>1014.9999999999999</v>
      </c>
      <c r="CT403" s="270">
        <f t="shared" si="204"/>
        <v>1014.9999999999999</v>
      </c>
      <c r="CU403" s="270">
        <f t="shared" si="204"/>
        <v>1014.9999999999999</v>
      </c>
      <c r="CV403" s="270">
        <f t="shared" si="204"/>
        <v>1014.9999999999999</v>
      </c>
      <c r="CW403" s="270">
        <f t="shared" si="204"/>
        <v>1014.9999999999999</v>
      </c>
      <c r="CX403" s="270">
        <f t="shared" si="204"/>
        <v>1014.9999999999999</v>
      </c>
      <c r="CY403" s="270">
        <f t="shared" si="204"/>
        <v>1014.9999999999999</v>
      </c>
      <c r="CZ403" s="270">
        <f t="shared" si="204"/>
        <v>1014.9999999999999</v>
      </c>
      <c r="DA403" s="270">
        <f t="shared" si="204"/>
        <v>1014.9999999999999</v>
      </c>
      <c r="DB403" s="270">
        <f t="shared" si="204"/>
        <v>1014.9999999999999</v>
      </c>
      <c r="DC403" s="270">
        <f t="shared" si="204"/>
        <v>1014.9999999999999</v>
      </c>
      <c r="DD403" s="270">
        <f t="shared" si="204"/>
        <v>1014.9999999999999</v>
      </c>
      <c r="DE403" s="270">
        <f t="shared" si="204"/>
        <v>1014.9999999999999</v>
      </c>
      <c r="DF403" s="270">
        <f t="shared" si="204"/>
        <v>1014.9999999999999</v>
      </c>
      <c r="DG403" s="270">
        <f t="shared" si="204"/>
        <v>1014.9999999999999</v>
      </c>
      <c r="DH403" s="270">
        <f t="shared" si="204"/>
        <v>1014.9999999999999</v>
      </c>
      <c r="DI403" s="270">
        <f t="shared" si="204"/>
        <v>1014.9999999999999</v>
      </c>
      <c r="DJ403" s="270">
        <f t="shared" si="204"/>
        <v>1014.9999999999999</v>
      </c>
      <c r="DK403" s="270">
        <f t="shared" si="204"/>
        <v>1014.9999999999999</v>
      </c>
      <c r="DL403" s="270">
        <f t="shared" si="204"/>
        <v>1014.9999999999999</v>
      </c>
      <c r="DM403" s="270">
        <f t="shared" si="204"/>
        <v>1014.9999999999999</v>
      </c>
      <c r="DN403" s="270">
        <f t="shared" si="204"/>
        <v>1014.9999999999999</v>
      </c>
      <c r="DO403" s="270">
        <f t="shared" si="204"/>
        <v>1014.9999999999999</v>
      </c>
      <c r="DP403" s="270">
        <f t="shared" si="204"/>
        <v>1014.9999999999999</v>
      </c>
    </row>
    <row r="406" spans="29:120">
      <c r="AC406" s="342" t="str">
        <f>+AC398</f>
        <v>DEPARTAMENTOS</v>
      </c>
    </row>
    <row r="407" spans="29:120">
      <c r="AC407" s="269" t="s">
        <v>175</v>
      </c>
      <c r="AD407" s="498">
        <f t="shared" ref="AD407:AK407" si="205">+AD399</f>
        <v>44075</v>
      </c>
      <c r="AE407" s="498">
        <f t="shared" si="205"/>
        <v>44105</v>
      </c>
      <c r="AF407" s="498">
        <f t="shared" si="205"/>
        <v>44136</v>
      </c>
      <c r="AG407" s="498">
        <f t="shared" si="205"/>
        <v>44166</v>
      </c>
      <c r="AH407" s="498">
        <f t="shared" si="205"/>
        <v>44197</v>
      </c>
      <c r="AI407" s="498">
        <f t="shared" si="205"/>
        <v>44228</v>
      </c>
      <c r="AJ407" s="498">
        <f t="shared" si="205"/>
        <v>44256</v>
      </c>
      <c r="AK407" s="498">
        <f t="shared" si="205"/>
        <v>44287</v>
      </c>
      <c r="AL407" s="498">
        <f>+AL399</f>
        <v>44317</v>
      </c>
      <c r="AM407" s="498">
        <f t="shared" ref="AM407:CX407" si="206">+AM399</f>
        <v>44348</v>
      </c>
      <c r="AN407" s="498">
        <f t="shared" si="206"/>
        <v>44378</v>
      </c>
      <c r="AO407" s="498">
        <f t="shared" si="206"/>
        <v>44409</v>
      </c>
      <c r="AP407" s="498">
        <f t="shared" si="206"/>
        <v>44440</v>
      </c>
      <c r="AQ407" s="498">
        <f t="shared" si="206"/>
        <v>44470</v>
      </c>
      <c r="AR407" s="498">
        <f t="shared" si="206"/>
        <v>44501</v>
      </c>
      <c r="AS407" s="498">
        <f t="shared" si="206"/>
        <v>44531</v>
      </c>
      <c r="AT407" s="498">
        <f t="shared" si="206"/>
        <v>44562</v>
      </c>
      <c r="AU407" s="498">
        <f t="shared" si="206"/>
        <v>44593</v>
      </c>
      <c r="AV407" s="498">
        <f t="shared" si="206"/>
        <v>44621</v>
      </c>
      <c r="AW407" s="498">
        <f t="shared" si="206"/>
        <v>44652</v>
      </c>
      <c r="AX407" s="498">
        <f t="shared" si="206"/>
        <v>44682</v>
      </c>
      <c r="AY407" s="498">
        <f t="shared" si="206"/>
        <v>44713</v>
      </c>
      <c r="AZ407" s="498">
        <f t="shared" si="206"/>
        <v>44743</v>
      </c>
      <c r="BA407" s="498">
        <f t="shared" si="206"/>
        <v>44774</v>
      </c>
      <c r="BB407" s="498">
        <f t="shared" si="206"/>
        <v>44805</v>
      </c>
      <c r="BC407" s="498">
        <f t="shared" si="206"/>
        <v>44835</v>
      </c>
      <c r="BD407" s="498">
        <f t="shared" si="206"/>
        <v>44866</v>
      </c>
      <c r="BE407" s="498">
        <f t="shared" si="206"/>
        <v>44896</v>
      </c>
      <c r="BF407" s="498">
        <f t="shared" si="206"/>
        <v>44927</v>
      </c>
      <c r="BG407" s="498">
        <f t="shared" si="206"/>
        <v>44958</v>
      </c>
      <c r="BH407" s="498">
        <f t="shared" si="206"/>
        <v>44986</v>
      </c>
      <c r="BI407" s="498">
        <f t="shared" si="206"/>
        <v>45017</v>
      </c>
      <c r="BJ407" s="498">
        <f t="shared" si="206"/>
        <v>45047</v>
      </c>
      <c r="BK407" s="498">
        <f t="shared" si="206"/>
        <v>45078</v>
      </c>
      <c r="BL407" s="498">
        <f t="shared" si="206"/>
        <v>45108</v>
      </c>
      <c r="BM407" s="498">
        <f t="shared" si="206"/>
        <v>45139</v>
      </c>
      <c r="BN407" s="498">
        <f t="shared" si="206"/>
        <v>45170</v>
      </c>
      <c r="BO407" s="498">
        <f t="shared" si="206"/>
        <v>45200</v>
      </c>
      <c r="BP407" s="498">
        <f t="shared" si="206"/>
        <v>45231</v>
      </c>
      <c r="BQ407" s="498">
        <f t="shared" si="206"/>
        <v>45261</v>
      </c>
      <c r="BR407" s="498">
        <f t="shared" si="206"/>
        <v>45292</v>
      </c>
      <c r="BS407" s="498">
        <f t="shared" si="206"/>
        <v>45323</v>
      </c>
      <c r="BT407" s="498">
        <f t="shared" si="206"/>
        <v>45352</v>
      </c>
      <c r="BU407" s="498">
        <f t="shared" si="206"/>
        <v>45383</v>
      </c>
      <c r="BV407" s="498">
        <f t="shared" si="206"/>
        <v>45413</v>
      </c>
      <c r="BW407" s="498">
        <f t="shared" si="206"/>
        <v>45444</v>
      </c>
      <c r="BX407" s="498">
        <f t="shared" si="206"/>
        <v>45474</v>
      </c>
      <c r="BY407" s="498">
        <f t="shared" si="206"/>
        <v>45505</v>
      </c>
      <c r="BZ407" s="498">
        <f t="shared" si="206"/>
        <v>45536</v>
      </c>
      <c r="CA407" s="498">
        <f t="shared" si="206"/>
        <v>45566</v>
      </c>
      <c r="CB407" s="498">
        <f t="shared" si="206"/>
        <v>45597</v>
      </c>
      <c r="CC407" s="498">
        <f t="shared" si="206"/>
        <v>45627</v>
      </c>
      <c r="CD407" s="498">
        <f t="shared" si="206"/>
        <v>45658</v>
      </c>
      <c r="CE407" s="498">
        <f t="shared" si="206"/>
        <v>45689</v>
      </c>
      <c r="CF407" s="498">
        <f t="shared" si="206"/>
        <v>45717</v>
      </c>
      <c r="CG407" s="498">
        <f t="shared" si="206"/>
        <v>45748</v>
      </c>
      <c r="CH407" s="498">
        <f t="shared" si="206"/>
        <v>45778</v>
      </c>
      <c r="CI407" s="498">
        <f t="shared" si="206"/>
        <v>45809</v>
      </c>
      <c r="CJ407" s="498">
        <f t="shared" si="206"/>
        <v>45839</v>
      </c>
      <c r="CK407" s="498">
        <f t="shared" si="206"/>
        <v>45870</v>
      </c>
      <c r="CL407" s="498">
        <f t="shared" si="206"/>
        <v>45901</v>
      </c>
      <c r="CM407" s="498">
        <f t="shared" si="206"/>
        <v>45931</v>
      </c>
      <c r="CN407" s="498">
        <f t="shared" si="206"/>
        <v>45962</v>
      </c>
      <c r="CO407" s="498">
        <f t="shared" si="206"/>
        <v>45992</v>
      </c>
      <c r="CP407" s="498">
        <f t="shared" si="206"/>
        <v>46023</v>
      </c>
      <c r="CQ407" s="498">
        <f t="shared" si="206"/>
        <v>46054</v>
      </c>
      <c r="CR407" s="498">
        <f t="shared" si="206"/>
        <v>46082</v>
      </c>
      <c r="CS407" s="498">
        <f t="shared" si="206"/>
        <v>46113</v>
      </c>
      <c r="CT407" s="498">
        <f t="shared" si="206"/>
        <v>46143</v>
      </c>
      <c r="CU407" s="498">
        <f t="shared" si="206"/>
        <v>46174</v>
      </c>
      <c r="CV407" s="498">
        <f t="shared" si="206"/>
        <v>46204</v>
      </c>
      <c r="CW407" s="498">
        <f t="shared" si="206"/>
        <v>46235</v>
      </c>
      <c r="CX407" s="498">
        <f t="shared" si="206"/>
        <v>46266</v>
      </c>
      <c r="CY407" s="498">
        <f t="shared" ref="CY407:DP407" si="207">+CY399</f>
        <v>46296</v>
      </c>
      <c r="CZ407" s="498">
        <f t="shared" si="207"/>
        <v>46327</v>
      </c>
      <c r="DA407" s="498">
        <f t="shared" si="207"/>
        <v>46357</v>
      </c>
      <c r="DB407" s="498">
        <f t="shared" si="207"/>
        <v>46388</v>
      </c>
      <c r="DC407" s="498">
        <f t="shared" si="207"/>
        <v>46419</v>
      </c>
      <c r="DD407" s="498">
        <f t="shared" si="207"/>
        <v>46447</v>
      </c>
      <c r="DE407" s="498">
        <f t="shared" si="207"/>
        <v>46478</v>
      </c>
      <c r="DF407" s="498">
        <f t="shared" si="207"/>
        <v>46508</v>
      </c>
      <c r="DG407" s="498">
        <f t="shared" si="207"/>
        <v>46539</v>
      </c>
      <c r="DH407" s="498">
        <f t="shared" si="207"/>
        <v>46569</v>
      </c>
      <c r="DI407" s="498">
        <f t="shared" si="207"/>
        <v>46600</v>
      </c>
      <c r="DJ407" s="498">
        <f t="shared" si="207"/>
        <v>46631</v>
      </c>
      <c r="DK407" s="498">
        <f t="shared" si="207"/>
        <v>46661</v>
      </c>
      <c r="DL407" s="498">
        <f t="shared" si="207"/>
        <v>46692</v>
      </c>
      <c r="DM407" s="498">
        <f t="shared" si="207"/>
        <v>46722</v>
      </c>
      <c r="DN407" s="498">
        <f t="shared" si="207"/>
        <v>46753</v>
      </c>
      <c r="DO407" s="498">
        <f t="shared" si="207"/>
        <v>46784</v>
      </c>
      <c r="DP407" s="498">
        <f t="shared" si="207"/>
        <v>46813</v>
      </c>
    </row>
    <row r="408" spans="29:120">
      <c r="AC408" s="342" t="str">
        <f>+B233</f>
        <v>Precio por m2 (USD)</v>
      </c>
      <c r="AD408" s="344">
        <f t="shared" ref="AD408:BI408" si="208">+AC233</f>
        <v>1711.9387915604091</v>
      </c>
      <c r="AE408" s="344">
        <f t="shared" si="208"/>
        <v>1711.9387915604091</v>
      </c>
      <c r="AF408" s="344">
        <f t="shared" si="208"/>
        <v>1711.9387915604091</v>
      </c>
      <c r="AG408" s="344">
        <f t="shared" si="208"/>
        <v>1711.9387915604091</v>
      </c>
      <c r="AH408" s="344">
        <f t="shared" si="208"/>
        <v>1860.8030343047926</v>
      </c>
      <c r="AI408" s="344">
        <f t="shared" si="208"/>
        <v>1860.8030343047926</v>
      </c>
      <c r="AJ408" s="344">
        <f t="shared" si="208"/>
        <v>1860.8030343047919</v>
      </c>
      <c r="AK408" s="344">
        <f t="shared" si="208"/>
        <v>1860.8030343047919</v>
      </c>
      <c r="AL408" s="344">
        <f t="shared" si="208"/>
        <v>1860.8030343047919</v>
      </c>
      <c r="AM408" s="344">
        <f t="shared" si="208"/>
        <v>1860.8030343047919</v>
      </c>
      <c r="AN408" s="344">
        <f t="shared" si="208"/>
        <v>1860.8030343047919</v>
      </c>
      <c r="AO408" s="344">
        <f t="shared" si="208"/>
        <v>1860.8030343047919</v>
      </c>
      <c r="AP408" s="344">
        <f t="shared" si="208"/>
        <v>1860.8030343047924</v>
      </c>
      <c r="AQ408" s="344">
        <f t="shared" si="208"/>
        <v>1860.8030343047924</v>
      </c>
      <c r="AR408" s="344">
        <f t="shared" si="208"/>
        <v>1860.8030343047924</v>
      </c>
      <c r="AS408" s="344">
        <f t="shared" si="208"/>
        <v>1860.8030343047924</v>
      </c>
      <c r="AT408" s="344">
        <f t="shared" si="208"/>
        <v>1860.8030343047924</v>
      </c>
      <c r="AU408" s="344">
        <f t="shared" si="208"/>
        <v>1860.8030343047924</v>
      </c>
      <c r="AV408" s="344">
        <f t="shared" si="208"/>
        <v>1860.8030343047919</v>
      </c>
      <c r="AW408" s="344">
        <f t="shared" si="208"/>
        <v>1860.8030343047919</v>
      </c>
      <c r="AX408" s="344">
        <f t="shared" si="208"/>
        <v>1907.3231101624119</v>
      </c>
      <c r="AY408" s="344">
        <f t="shared" si="208"/>
        <v>1907.3231101624119</v>
      </c>
      <c r="AZ408" s="344">
        <f t="shared" si="208"/>
        <v>1907.3231101624119</v>
      </c>
      <c r="BA408" s="344">
        <f t="shared" si="208"/>
        <v>1907.3231101624119</v>
      </c>
      <c r="BB408" s="344">
        <f t="shared" si="208"/>
        <v>1907.3231101624119</v>
      </c>
      <c r="BC408" s="344">
        <f t="shared" si="208"/>
        <v>1907.3231101624119</v>
      </c>
      <c r="BD408" s="344">
        <f t="shared" si="208"/>
        <v>1907.3231101624119</v>
      </c>
      <c r="BE408" s="344">
        <f t="shared" si="208"/>
        <v>1907.3231101624119</v>
      </c>
      <c r="BF408" s="344">
        <f t="shared" si="208"/>
        <v>1907.3231101624119</v>
      </c>
      <c r="BG408" s="344">
        <f t="shared" si="208"/>
        <v>1907.3231101624119</v>
      </c>
      <c r="BH408" s="344">
        <f t="shared" si="208"/>
        <v>1907.3231101624117</v>
      </c>
      <c r="BI408" s="344">
        <f t="shared" si="208"/>
        <v>1907.3231101624117</v>
      </c>
      <c r="BJ408" s="344">
        <f t="shared" ref="BJ408:CO408" si="209">+BI233</f>
        <v>1907.3231101624117</v>
      </c>
      <c r="BK408" s="344">
        <f t="shared" si="209"/>
        <v>1907.3231101624117</v>
      </c>
      <c r="BL408" s="344">
        <f t="shared" si="209"/>
        <v>1907.3231101624117</v>
      </c>
      <c r="BM408" s="344">
        <f t="shared" si="209"/>
        <v>1907.3231101624117</v>
      </c>
      <c r="BN408" s="344">
        <f t="shared" si="209"/>
        <v>0</v>
      </c>
      <c r="BO408" s="344">
        <f t="shared" si="209"/>
        <v>0</v>
      </c>
      <c r="BP408" s="344">
        <f t="shared" si="209"/>
        <v>0</v>
      </c>
      <c r="BQ408" s="344">
        <f t="shared" si="209"/>
        <v>0</v>
      </c>
      <c r="BR408" s="344">
        <f t="shared" si="209"/>
        <v>0</v>
      </c>
      <c r="BS408" s="344">
        <f t="shared" si="209"/>
        <v>0</v>
      </c>
      <c r="BT408" s="344">
        <f t="shared" si="209"/>
        <v>0</v>
      </c>
      <c r="BU408" s="344">
        <f t="shared" si="209"/>
        <v>0</v>
      </c>
      <c r="BV408" s="344">
        <f t="shared" si="209"/>
        <v>0</v>
      </c>
      <c r="BW408" s="344">
        <f t="shared" si="209"/>
        <v>0</v>
      </c>
      <c r="BX408" s="344">
        <f t="shared" si="209"/>
        <v>0</v>
      </c>
      <c r="BY408" s="344">
        <f t="shared" si="209"/>
        <v>0</v>
      </c>
      <c r="BZ408" s="344">
        <f t="shared" si="209"/>
        <v>0</v>
      </c>
      <c r="CA408" s="344">
        <f t="shared" si="209"/>
        <v>0</v>
      </c>
      <c r="CB408" s="344">
        <f t="shared" si="209"/>
        <v>0</v>
      </c>
      <c r="CC408" s="344">
        <f t="shared" si="209"/>
        <v>0</v>
      </c>
      <c r="CD408" s="344">
        <f t="shared" si="209"/>
        <v>0</v>
      </c>
      <c r="CE408" s="344">
        <f t="shared" si="209"/>
        <v>0</v>
      </c>
      <c r="CF408" s="344">
        <f t="shared" si="209"/>
        <v>0</v>
      </c>
      <c r="CG408" s="344">
        <f t="shared" si="209"/>
        <v>0</v>
      </c>
      <c r="CH408" s="344">
        <f t="shared" si="209"/>
        <v>0</v>
      </c>
      <c r="CI408" s="344">
        <f t="shared" si="209"/>
        <v>0</v>
      </c>
      <c r="CJ408" s="344">
        <f t="shared" si="209"/>
        <v>0</v>
      </c>
      <c r="CK408" s="344">
        <f t="shared" si="209"/>
        <v>0</v>
      </c>
      <c r="CL408" s="344">
        <f t="shared" si="209"/>
        <v>0</v>
      </c>
      <c r="CM408" s="344">
        <f t="shared" si="209"/>
        <v>0</v>
      </c>
      <c r="CN408" s="344">
        <f t="shared" si="209"/>
        <v>0</v>
      </c>
      <c r="CO408" s="344">
        <f t="shared" si="209"/>
        <v>0</v>
      </c>
      <c r="CP408" s="344">
        <f t="shared" ref="CP408:DP408" si="210">+CO233</f>
        <v>0</v>
      </c>
      <c r="CQ408" s="344">
        <f t="shared" si="210"/>
        <v>0</v>
      </c>
      <c r="CR408" s="344">
        <f t="shared" si="210"/>
        <v>0</v>
      </c>
      <c r="CS408" s="344">
        <f t="shared" si="210"/>
        <v>0</v>
      </c>
      <c r="CT408" s="344">
        <f t="shared" si="210"/>
        <v>0</v>
      </c>
      <c r="CU408" s="344">
        <f t="shared" si="210"/>
        <v>0</v>
      </c>
      <c r="CV408" s="344">
        <f t="shared" si="210"/>
        <v>0</v>
      </c>
      <c r="CW408" s="344">
        <f t="shared" si="210"/>
        <v>0</v>
      </c>
      <c r="CX408" s="344">
        <f t="shared" si="210"/>
        <v>0</v>
      </c>
      <c r="CY408" s="344">
        <f t="shared" si="210"/>
        <v>0</v>
      </c>
      <c r="CZ408" s="344">
        <f t="shared" si="210"/>
        <v>0</v>
      </c>
      <c r="DA408" s="344">
        <f t="shared" si="210"/>
        <v>0</v>
      </c>
      <c r="DB408" s="344">
        <f t="shared" si="210"/>
        <v>0</v>
      </c>
      <c r="DC408" s="344">
        <f t="shared" si="210"/>
        <v>0</v>
      </c>
      <c r="DD408" s="344">
        <f t="shared" si="210"/>
        <v>0</v>
      </c>
      <c r="DE408" s="344">
        <f t="shared" si="210"/>
        <v>0</v>
      </c>
      <c r="DF408" s="344">
        <f t="shared" si="210"/>
        <v>0</v>
      </c>
      <c r="DG408" s="344">
        <f t="shared" si="210"/>
        <v>0</v>
      </c>
      <c r="DH408" s="344">
        <f t="shared" si="210"/>
        <v>0</v>
      </c>
      <c r="DI408" s="344">
        <f t="shared" si="210"/>
        <v>0</v>
      </c>
      <c r="DJ408" s="344">
        <f t="shared" si="210"/>
        <v>0</v>
      </c>
      <c r="DK408" s="344">
        <f t="shared" si="210"/>
        <v>0</v>
      </c>
      <c r="DL408" s="344">
        <f t="shared" si="210"/>
        <v>0</v>
      </c>
      <c r="DM408" s="344">
        <f t="shared" si="210"/>
        <v>0</v>
      </c>
      <c r="DN408" s="344">
        <f t="shared" si="210"/>
        <v>0</v>
      </c>
      <c r="DO408" s="344">
        <f t="shared" si="210"/>
        <v>0</v>
      </c>
      <c r="DP408" s="344">
        <f t="shared" si="210"/>
        <v>0</v>
      </c>
    </row>
    <row r="409" spans="29:120">
      <c r="AC409" s="342" t="s">
        <v>288</v>
      </c>
      <c r="AD409" s="270">
        <f t="shared" ref="AD409:CO409" si="211">+AD401</f>
        <v>93.068616666666713</v>
      </c>
      <c r="AE409" s="270">
        <f t="shared" si="211"/>
        <v>186.13723333333343</v>
      </c>
      <c r="AF409" s="270">
        <f t="shared" si="211"/>
        <v>279.20585000000017</v>
      </c>
      <c r="AG409" s="270">
        <f t="shared" si="211"/>
        <v>372.27446666666685</v>
      </c>
      <c r="AH409" s="270">
        <f t="shared" si="211"/>
        <v>465.34308333333354</v>
      </c>
      <c r="AI409" s="270">
        <f t="shared" si="211"/>
        <v>558.41170000000022</v>
      </c>
      <c r="AJ409" s="270">
        <f t="shared" si="211"/>
        <v>638.18480000000022</v>
      </c>
      <c r="AK409" s="270">
        <f t="shared" si="211"/>
        <v>717.95790000000022</v>
      </c>
      <c r="AL409" s="270">
        <f t="shared" si="211"/>
        <v>797.73100000000022</v>
      </c>
      <c r="AM409" s="270">
        <f t="shared" si="211"/>
        <v>877.50410000000022</v>
      </c>
      <c r="AN409" s="270">
        <f t="shared" si="211"/>
        <v>957.27720000000022</v>
      </c>
      <c r="AO409" s="270">
        <f t="shared" si="211"/>
        <v>1037.0503000000003</v>
      </c>
      <c r="AP409" s="270">
        <f t="shared" si="211"/>
        <v>1103.5278833333336</v>
      </c>
      <c r="AQ409" s="270">
        <f t="shared" si="211"/>
        <v>1170.005466666667</v>
      </c>
      <c r="AR409" s="270">
        <f t="shared" si="211"/>
        <v>1236.4830500000003</v>
      </c>
      <c r="AS409" s="270">
        <f t="shared" si="211"/>
        <v>1302.9606333333336</v>
      </c>
      <c r="AT409" s="270">
        <f t="shared" si="211"/>
        <v>1369.4382166666669</v>
      </c>
      <c r="AU409" s="270">
        <f t="shared" si="211"/>
        <v>1435.9158000000002</v>
      </c>
      <c r="AV409" s="270">
        <f t="shared" si="211"/>
        <v>1515.6889000000003</v>
      </c>
      <c r="AW409" s="270">
        <f t="shared" si="211"/>
        <v>1595.4620000000004</v>
      </c>
      <c r="AX409" s="270">
        <f t="shared" si="211"/>
        <v>1675.2351000000006</v>
      </c>
      <c r="AY409" s="270">
        <f t="shared" si="211"/>
        <v>1755.0082000000007</v>
      </c>
      <c r="AZ409" s="270">
        <f t="shared" si="211"/>
        <v>1834.7813000000008</v>
      </c>
      <c r="BA409" s="270">
        <f t="shared" si="211"/>
        <v>1914.5544000000009</v>
      </c>
      <c r="BB409" s="270">
        <f t="shared" si="211"/>
        <v>1994.327500000001</v>
      </c>
      <c r="BC409" s="270">
        <f t="shared" si="211"/>
        <v>2074.1006000000011</v>
      </c>
      <c r="BD409" s="270">
        <f t="shared" si="211"/>
        <v>2153.873700000001</v>
      </c>
      <c r="BE409" s="270">
        <f t="shared" si="211"/>
        <v>2233.6468000000009</v>
      </c>
      <c r="BF409" s="270">
        <f t="shared" si="211"/>
        <v>2313.4199000000008</v>
      </c>
      <c r="BG409" s="270">
        <f t="shared" si="211"/>
        <v>2393.1930000000007</v>
      </c>
      <c r="BH409" s="270">
        <f t="shared" si="211"/>
        <v>2459.670583333334</v>
      </c>
      <c r="BI409" s="270">
        <f t="shared" si="211"/>
        <v>2526.1481666666673</v>
      </c>
      <c r="BJ409" s="270">
        <f t="shared" si="211"/>
        <v>2592.6257500000006</v>
      </c>
      <c r="BK409" s="270">
        <f t="shared" si="211"/>
        <v>2659.1033333333339</v>
      </c>
      <c r="BL409" s="270">
        <f t="shared" si="211"/>
        <v>2725.5809166666672</v>
      </c>
      <c r="BM409" s="270">
        <f t="shared" si="211"/>
        <v>2792.0585000000005</v>
      </c>
      <c r="BN409" s="270">
        <f t="shared" si="211"/>
        <v>2792.0585000000005</v>
      </c>
      <c r="BO409" s="270">
        <f t="shared" si="211"/>
        <v>2792.0585000000005</v>
      </c>
      <c r="BP409" s="270">
        <f t="shared" si="211"/>
        <v>2792.0585000000005</v>
      </c>
      <c r="BQ409" s="270">
        <f t="shared" si="211"/>
        <v>2792.0585000000005</v>
      </c>
      <c r="BR409" s="270">
        <f t="shared" si="211"/>
        <v>2792.0585000000005</v>
      </c>
      <c r="BS409" s="270">
        <f t="shared" si="211"/>
        <v>2792.0585000000005</v>
      </c>
      <c r="BT409" s="270">
        <f t="shared" si="211"/>
        <v>2792.0585000000005</v>
      </c>
      <c r="BU409" s="270">
        <f t="shared" si="211"/>
        <v>2792.0585000000005</v>
      </c>
      <c r="BV409" s="270">
        <f t="shared" si="211"/>
        <v>2792.0585000000005</v>
      </c>
      <c r="BW409" s="270">
        <f t="shared" si="211"/>
        <v>2792.0585000000005</v>
      </c>
      <c r="BX409" s="270">
        <f t="shared" si="211"/>
        <v>2792.0585000000005</v>
      </c>
      <c r="BY409" s="270">
        <f t="shared" si="211"/>
        <v>2792.0585000000005</v>
      </c>
      <c r="BZ409" s="270">
        <f t="shared" si="211"/>
        <v>2792.0585000000005</v>
      </c>
      <c r="CA409" s="270">
        <f t="shared" si="211"/>
        <v>2792.0585000000005</v>
      </c>
      <c r="CB409" s="270">
        <f t="shared" si="211"/>
        <v>2792.0585000000005</v>
      </c>
      <c r="CC409" s="270">
        <f t="shared" si="211"/>
        <v>2792.0585000000005</v>
      </c>
      <c r="CD409" s="270">
        <f t="shared" si="211"/>
        <v>2792.0585000000005</v>
      </c>
      <c r="CE409" s="270">
        <f t="shared" si="211"/>
        <v>2792.0585000000005</v>
      </c>
      <c r="CF409" s="270">
        <f t="shared" si="211"/>
        <v>2792.0585000000005</v>
      </c>
      <c r="CG409" s="270">
        <f t="shared" si="211"/>
        <v>2792.0585000000005</v>
      </c>
      <c r="CH409" s="270">
        <f t="shared" si="211"/>
        <v>2792.0585000000005</v>
      </c>
      <c r="CI409" s="270">
        <f t="shared" si="211"/>
        <v>2792.0585000000005</v>
      </c>
      <c r="CJ409" s="270">
        <f t="shared" si="211"/>
        <v>2792.0585000000005</v>
      </c>
      <c r="CK409" s="270">
        <f t="shared" si="211"/>
        <v>2792.0585000000005</v>
      </c>
      <c r="CL409" s="270">
        <f t="shared" si="211"/>
        <v>2792.0585000000005</v>
      </c>
      <c r="CM409" s="270">
        <f t="shared" si="211"/>
        <v>2792.0585000000005</v>
      </c>
      <c r="CN409" s="270">
        <f t="shared" si="211"/>
        <v>2792.0585000000005</v>
      </c>
      <c r="CO409" s="270">
        <f t="shared" si="211"/>
        <v>2792.0585000000005</v>
      </c>
      <c r="CP409" s="270">
        <f t="shared" ref="CP409:DP409" si="212">+CP401</f>
        <v>2792.0585000000005</v>
      </c>
      <c r="CQ409" s="270">
        <f t="shared" si="212"/>
        <v>2792.0585000000005</v>
      </c>
      <c r="CR409" s="270">
        <f t="shared" si="212"/>
        <v>2792.0585000000005</v>
      </c>
      <c r="CS409" s="270">
        <f t="shared" si="212"/>
        <v>2792.0585000000005</v>
      </c>
      <c r="CT409" s="270">
        <f t="shared" si="212"/>
        <v>2792.0585000000005</v>
      </c>
      <c r="CU409" s="270">
        <f t="shared" si="212"/>
        <v>2792.0585000000005</v>
      </c>
      <c r="CV409" s="270">
        <f t="shared" si="212"/>
        <v>2792.0585000000005</v>
      </c>
      <c r="CW409" s="270">
        <f t="shared" si="212"/>
        <v>2792.0585000000005</v>
      </c>
      <c r="CX409" s="270">
        <f t="shared" si="212"/>
        <v>2792.0585000000005</v>
      </c>
      <c r="CY409" s="270">
        <f t="shared" si="212"/>
        <v>2792.0585000000005</v>
      </c>
      <c r="CZ409" s="270">
        <f t="shared" si="212"/>
        <v>2792.0585000000005</v>
      </c>
      <c r="DA409" s="270">
        <f t="shared" si="212"/>
        <v>2792.0585000000005</v>
      </c>
      <c r="DB409" s="270">
        <f t="shared" si="212"/>
        <v>2792.0585000000005</v>
      </c>
      <c r="DC409" s="270">
        <f t="shared" si="212"/>
        <v>2792.0585000000005</v>
      </c>
      <c r="DD409" s="270">
        <f t="shared" si="212"/>
        <v>2792.0585000000005</v>
      </c>
      <c r="DE409" s="270">
        <f t="shared" si="212"/>
        <v>2792.0585000000005</v>
      </c>
      <c r="DF409" s="270">
        <f t="shared" si="212"/>
        <v>2792.0585000000005</v>
      </c>
      <c r="DG409" s="270">
        <f t="shared" si="212"/>
        <v>2792.0585000000005</v>
      </c>
      <c r="DH409" s="270">
        <f t="shared" si="212"/>
        <v>2792.0585000000005</v>
      </c>
      <c r="DI409" s="270">
        <f t="shared" si="212"/>
        <v>2792.0585000000005</v>
      </c>
      <c r="DJ409" s="270">
        <f t="shared" si="212"/>
        <v>2792.0585000000005</v>
      </c>
      <c r="DK409" s="270">
        <f t="shared" si="212"/>
        <v>2792.0585000000005</v>
      </c>
      <c r="DL409" s="270">
        <f t="shared" si="212"/>
        <v>2792.0585000000005</v>
      </c>
      <c r="DM409" s="270">
        <f t="shared" si="212"/>
        <v>2792.0585000000005</v>
      </c>
      <c r="DN409" s="270">
        <f t="shared" si="212"/>
        <v>2792.0585000000005</v>
      </c>
      <c r="DO409" s="270">
        <f t="shared" si="212"/>
        <v>2792.0585000000005</v>
      </c>
      <c r="DP409" s="270">
        <f t="shared" si="212"/>
        <v>2792.0585000000005</v>
      </c>
    </row>
    <row r="412" spans="29:120">
      <c r="AC412" s="476" t="s">
        <v>443</v>
      </c>
    </row>
    <row r="413" spans="29:120">
      <c r="AC413" s="269" t="s">
        <v>175</v>
      </c>
      <c r="AD413" s="498">
        <f>+AD407</f>
        <v>44075</v>
      </c>
      <c r="AE413" s="498">
        <f t="shared" ref="AE413:CP413" si="213">+AE407</f>
        <v>44105</v>
      </c>
      <c r="AF413" s="498">
        <f t="shared" si="213"/>
        <v>44136</v>
      </c>
      <c r="AG413" s="498">
        <f t="shared" si="213"/>
        <v>44166</v>
      </c>
      <c r="AH413" s="498">
        <f t="shared" si="213"/>
        <v>44197</v>
      </c>
      <c r="AI413" s="498">
        <f t="shared" si="213"/>
        <v>44228</v>
      </c>
      <c r="AJ413" s="498">
        <f t="shared" si="213"/>
        <v>44256</v>
      </c>
      <c r="AK413" s="498">
        <f t="shared" si="213"/>
        <v>44287</v>
      </c>
      <c r="AL413" s="498">
        <f>+AL407</f>
        <v>44317</v>
      </c>
      <c r="AM413" s="498">
        <f t="shared" si="213"/>
        <v>44348</v>
      </c>
      <c r="AN413" s="498">
        <f t="shared" si="213"/>
        <v>44378</v>
      </c>
      <c r="AO413" s="498">
        <f t="shared" si="213"/>
        <v>44409</v>
      </c>
      <c r="AP413" s="498">
        <f t="shared" si="213"/>
        <v>44440</v>
      </c>
      <c r="AQ413" s="498">
        <f t="shared" si="213"/>
        <v>44470</v>
      </c>
      <c r="AR413" s="498">
        <f t="shared" si="213"/>
        <v>44501</v>
      </c>
      <c r="AS413" s="498">
        <f t="shared" si="213"/>
        <v>44531</v>
      </c>
      <c r="AT413" s="498">
        <f t="shared" si="213"/>
        <v>44562</v>
      </c>
      <c r="AU413" s="498">
        <f t="shared" si="213"/>
        <v>44593</v>
      </c>
      <c r="AV413" s="498">
        <f t="shared" si="213"/>
        <v>44621</v>
      </c>
      <c r="AW413" s="498">
        <f t="shared" si="213"/>
        <v>44652</v>
      </c>
      <c r="AX413" s="498">
        <f t="shared" si="213"/>
        <v>44682</v>
      </c>
      <c r="AY413" s="498">
        <f t="shared" si="213"/>
        <v>44713</v>
      </c>
      <c r="AZ413" s="498">
        <f t="shared" si="213"/>
        <v>44743</v>
      </c>
      <c r="BA413" s="498">
        <f t="shared" si="213"/>
        <v>44774</v>
      </c>
      <c r="BB413" s="498">
        <f t="shared" si="213"/>
        <v>44805</v>
      </c>
      <c r="BC413" s="498">
        <f t="shared" si="213"/>
        <v>44835</v>
      </c>
      <c r="BD413" s="498">
        <f t="shared" si="213"/>
        <v>44866</v>
      </c>
      <c r="BE413" s="498">
        <f t="shared" si="213"/>
        <v>44896</v>
      </c>
      <c r="BF413" s="498">
        <f t="shared" si="213"/>
        <v>44927</v>
      </c>
      <c r="BG413" s="498">
        <f t="shared" si="213"/>
        <v>44958</v>
      </c>
      <c r="BH413" s="498">
        <f t="shared" si="213"/>
        <v>44986</v>
      </c>
      <c r="BI413" s="498">
        <f t="shared" si="213"/>
        <v>45017</v>
      </c>
      <c r="BJ413" s="498">
        <f t="shared" si="213"/>
        <v>45047</v>
      </c>
      <c r="BK413" s="498">
        <f t="shared" si="213"/>
        <v>45078</v>
      </c>
      <c r="BL413" s="498">
        <f t="shared" si="213"/>
        <v>45108</v>
      </c>
      <c r="BM413" s="498">
        <f t="shared" si="213"/>
        <v>45139</v>
      </c>
      <c r="BN413" s="498">
        <f t="shared" si="213"/>
        <v>45170</v>
      </c>
      <c r="BO413" s="498">
        <f t="shared" si="213"/>
        <v>45200</v>
      </c>
      <c r="BP413" s="498">
        <f t="shared" si="213"/>
        <v>45231</v>
      </c>
      <c r="BQ413" s="498">
        <f t="shared" si="213"/>
        <v>45261</v>
      </c>
      <c r="BR413" s="498">
        <f t="shared" si="213"/>
        <v>45292</v>
      </c>
      <c r="BS413" s="498">
        <f t="shared" si="213"/>
        <v>45323</v>
      </c>
      <c r="BT413" s="498">
        <f t="shared" si="213"/>
        <v>45352</v>
      </c>
      <c r="BU413" s="498">
        <f t="shared" si="213"/>
        <v>45383</v>
      </c>
      <c r="BV413" s="498">
        <f t="shared" si="213"/>
        <v>45413</v>
      </c>
      <c r="BW413" s="498">
        <f t="shared" si="213"/>
        <v>45444</v>
      </c>
      <c r="BX413" s="498">
        <f t="shared" si="213"/>
        <v>45474</v>
      </c>
      <c r="BY413" s="498">
        <f t="shared" si="213"/>
        <v>45505</v>
      </c>
      <c r="BZ413" s="498">
        <f t="shared" si="213"/>
        <v>45536</v>
      </c>
      <c r="CA413" s="498">
        <f t="shared" si="213"/>
        <v>45566</v>
      </c>
      <c r="CB413" s="498">
        <f t="shared" si="213"/>
        <v>45597</v>
      </c>
      <c r="CC413" s="498">
        <f t="shared" si="213"/>
        <v>45627</v>
      </c>
      <c r="CD413" s="498">
        <f t="shared" si="213"/>
        <v>45658</v>
      </c>
      <c r="CE413" s="498">
        <f t="shared" si="213"/>
        <v>45689</v>
      </c>
      <c r="CF413" s="498">
        <f t="shared" si="213"/>
        <v>45717</v>
      </c>
      <c r="CG413" s="498">
        <f t="shared" si="213"/>
        <v>45748</v>
      </c>
      <c r="CH413" s="498">
        <f t="shared" si="213"/>
        <v>45778</v>
      </c>
      <c r="CI413" s="498">
        <f t="shared" si="213"/>
        <v>45809</v>
      </c>
      <c r="CJ413" s="498">
        <f t="shared" si="213"/>
        <v>45839</v>
      </c>
      <c r="CK413" s="498">
        <f t="shared" si="213"/>
        <v>45870</v>
      </c>
      <c r="CL413" s="498">
        <f t="shared" si="213"/>
        <v>45901</v>
      </c>
      <c r="CM413" s="498">
        <f t="shared" si="213"/>
        <v>45931</v>
      </c>
      <c r="CN413" s="498">
        <f t="shared" si="213"/>
        <v>45962</v>
      </c>
      <c r="CO413" s="498">
        <f t="shared" si="213"/>
        <v>45992</v>
      </c>
      <c r="CP413" s="498">
        <f t="shared" si="213"/>
        <v>46023</v>
      </c>
      <c r="CQ413" s="498">
        <f t="shared" ref="CQ413:DP413" si="214">+CQ407</f>
        <v>46054</v>
      </c>
      <c r="CR413" s="498">
        <f t="shared" si="214"/>
        <v>46082</v>
      </c>
      <c r="CS413" s="498">
        <f t="shared" si="214"/>
        <v>46113</v>
      </c>
      <c r="CT413" s="498">
        <f t="shared" si="214"/>
        <v>46143</v>
      </c>
      <c r="CU413" s="498">
        <f t="shared" si="214"/>
        <v>46174</v>
      </c>
      <c r="CV413" s="498">
        <f t="shared" si="214"/>
        <v>46204</v>
      </c>
      <c r="CW413" s="498">
        <f t="shared" si="214"/>
        <v>46235</v>
      </c>
      <c r="CX413" s="498">
        <f t="shared" si="214"/>
        <v>46266</v>
      </c>
      <c r="CY413" s="498">
        <f t="shared" si="214"/>
        <v>46296</v>
      </c>
      <c r="CZ413" s="498">
        <f t="shared" si="214"/>
        <v>46327</v>
      </c>
      <c r="DA413" s="498">
        <f t="shared" si="214"/>
        <v>46357</v>
      </c>
      <c r="DB413" s="498">
        <f t="shared" si="214"/>
        <v>46388</v>
      </c>
      <c r="DC413" s="498">
        <f t="shared" si="214"/>
        <v>46419</v>
      </c>
      <c r="DD413" s="498">
        <f t="shared" si="214"/>
        <v>46447</v>
      </c>
      <c r="DE413" s="498">
        <f t="shared" si="214"/>
        <v>46478</v>
      </c>
      <c r="DF413" s="498">
        <f t="shared" si="214"/>
        <v>46508</v>
      </c>
      <c r="DG413" s="498">
        <f t="shared" si="214"/>
        <v>46539</v>
      </c>
      <c r="DH413" s="498">
        <f t="shared" si="214"/>
        <v>46569</v>
      </c>
      <c r="DI413" s="498">
        <f t="shared" si="214"/>
        <v>46600</v>
      </c>
      <c r="DJ413" s="498">
        <f t="shared" si="214"/>
        <v>46631</v>
      </c>
      <c r="DK413" s="498">
        <f t="shared" si="214"/>
        <v>46661</v>
      </c>
      <c r="DL413" s="498">
        <f t="shared" si="214"/>
        <v>46692</v>
      </c>
      <c r="DM413" s="498">
        <f t="shared" si="214"/>
        <v>46722</v>
      </c>
      <c r="DN413" s="498">
        <f t="shared" si="214"/>
        <v>46753</v>
      </c>
      <c r="DO413" s="498">
        <f t="shared" si="214"/>
        <v>46784</v>
      </c>
      <c r="DP413" s="498">
        <f t="shared" si="214"/>
        <v>46813</v>
      </c>
    </row>
    <row r="414" spans="29:120">
      <c r="AC414" s="476" t="s">
        <v>441</v>
      </c>
      <c r="AD414" s="477">
        <v>1</v>
      </c>
      <c r="AE414" s="477">
        <v>1</v>
      </c>
      <c r="AF414" s="477">
        <v>1</v>
      </c>
      <c r="AG414" s="477">
        <v>1</v>
      </c>
      <c r="AH414" s="477">
        <v>1</v>
      </c>
      <c r="AI414" s="477">
        <v>1</v>
      </c>
      <c r="AJ414" s="477"/>
      <c r="AK414" s="477"/>
      <c r="AL414" s="477"/>
      <c r="AM414" s="477"/>
      <c r="AN414" s="459"/>
      <c r="AO414" s="459"/>
      <c r="AP414" s="459"/>
      <c r="AQ414" s="459"/>
      <c r="AR414" s="459"/>
      <c r="AS414" s="459"/>
      <c r="AT414" s="459"/>
      <c r="AU414" s="459"/>
      <c r="AV414" s="459"/>
      <c r="AW414" s="459"/>
      <c r="AX414" s="459"/>
      <c r="AY414" s="459"/>
      <c r="AZ414" s="459"/>
      <c r="BA414" s="459"/>
      <c r="BB414" s="459"/>
      <c r="BC414" s="459"/>
      <c r="BD414" s="459"/>
      <c r="BE414" s="459"/>
      <c r="BF414" s="459"/>
      <c r="BG414" s="459"/>
      <c r="BH414" s="459"/>
      <c r="BI414" s="459"/>
      <c r="BJ414" s="459"/>
      <c r="BK414" s="459"/>
      <c r="BL414" s="459"/>
      <c r="BM414" s="459"/>
      <c r="BN414" s="459"/>
      <c r="BO414" s="459"/>
      <c r="BP414" s="459"/>
      <c r="BQ414" s="459"/>
      <c r="BR414" s="459"/>
      <c r="BS414" s="459"/>
      <c r="BT414" s="458"/>
      <c r="BU414" s="458"/>
      <c r="BV414" s="458"/>
      <c r="BW414" s="458"/>
      <c r="BX414" s="458"/>
      <c r="BY414" s="458"/>
      <c r="BZ414" s="458"/>
      <c r="CA414" s="458"/>
      <c r="CB414" s="458"/>
      <c r="CC414" s="458"/>
      <c r="CD414" s="458"/>
      <c r="CE414" s="458"/>
      <c r="CF414" s="458"/>
      <c r="CG414" s="458"/>
      <c r="CH414" s="458"/>
      <c r="CI414" s="458"/>
      <c r="CJ414" s="458"/>
      <c r="CK414" s="458"/>
      <c r="CL414" s="458"/>
      <c r="CM414" s="458"/>
      <c r="CN414" s="458"/>
      <c r="CO414" s="458"/>
      <c r="CP414" s="458"/>
      <c r="CQ414" s="458"/>
      <c r="CR414" s="458"/>
      <c r="CS414" s="458"/>
      <c r="CT414" s="458"/>
      <c r="CU414" s="458"/>
      <c r="CV414" s="458"/>
      <c r="CW414" s="458"/>
      <c r="CX414" s="458"/>
      <c r="CY414" s="458"/>
      <c r="CZ414" s="458"/>
      <c r="DA414" s="458"/>
      <c r="DB414" s="458"/>
      <c r="DC414" s="458"/>
      <c r="DD414" s="458"/>
      <c r="DE414" s="458"/>
      <c r="DF414" s="458"/>
      <c r="DG414" s="458"/>
      <c r="DH414" s="458"/>
      <c r="DI414" s="458"/>
      <c r="DJ414" s="458"/>
      <c r="DK414" s="458"/>
      <c r="DL414" s="458"/>
      <c r="DM414" s="458"/>
      <c r="DN414" s="458"/>
      <c r="DO414" s="458"/>
      <c r="DP414" s="458"/>
    </row>
    <row r="415" spans="29:120">
      <c r="AC415" s="476" t="s">
        <v>442</v>
      </c>
      <c r="AD415" s="477">
        <v>1.2</v>
      </c>
      <c r="AE415" s="477">
        <v>1.2</v>
      </c>
      <c r="AF415" s="477">
        <v>1.2</v>
      </c>
      <c r="AG415" s="477">
        <v>1.2</v>
      </c>
      <c r="AH415" s="477">
        <v>1.2</v>
      </c>
      <c r="AI415" s="477">
        <v>1.2</v>
      </c>
      <c r="AJ415" s="477"/>
      <c r="AK415" s="477"/>
      <c r="AL415" s="477"/>
      <c r="AM415" s="477"/>
      <c r="AN415" s="459"/>
      <c r="AO415" s="459"/>
      <c r="AP415" s="459"/>
      <c r="AQ415" s="459"/>
      <c r="AR415" s="459"/>
      <c r="AS415" s="459"/>
      <c r="AT415" s="459"/>
      <c r="AU415" s="459"/>
      <c r="AV415" s="459"/>
      <c r="AW415" s="459"/>
      <c r="AX415" s="459"/>
      <c r="AY415" s="459"/>
      <c r="AZ415" s="459"/>
      <c r="BA415" s="459"/>
      <c r="BB415" s="459"/>
      <c r="BC415" s="459"/>
      <c r="BD415" s="459"/>
      <c r="BE415" s="459"/>
      <c r="BF415" s="459"/>
      <c r="BG415" s="459"/>
      <c r="BH415" s="459"/>
      <c r="BI415" s="459"/>
      <c r="BJ415" s="459"/>
      <c r="BK415" s="459"/>
      <c r="BL415" s="459"/>
      <c r="BM415" s="459"/>
      <c r="BN415" s="459"/>
      <c r="BO415" s="459"/>
      <c r="BP415" s="459"/>
      <c r="BQ415" s="459"/>
      <c r="BR415" s="459"/>
      <c r="BS415" s="459"/>
      <c r="BT415" s="458"/>
      <c r="BU415" s="458"/>
      <c r="BV415" s="458"/>
      <c r="BW415" s="458"/>
      <c r="BX415" s="458"/>
      <c r="BY415" s="458"/>
      <c r="BZ415" s="458"/>
      <c r="CA415" s="458"/>
      <c r="CB415" s="458"/>
      <c r="CC415" s="458"/>
      <c r="CD415" s="458"/>
      <c r="CE415" s="458"/>
      <c r="CF415" s="458"/>
      <c r="CG415" s="458"/>
      <c r="CH415" s="458"/>
      <c r="CI415" s="458"/>
      <c r="CJ415" s="458"/>
      <c r="CK415" s="458"/>
      <c r="CL415" s="458"/>
      <c r="CM415" s="458"/>
      <c r="CN415" s="458"/>
      <c r="CO415" s="458"/>
      <c r="CP415" s="458"/>
      <c r="CQ415" s="458"/>
      <c r="CR415" s="458"/>
      <c r="CS415" s="458"/>
      <c r="CT415" s="458"/>
      <c r="CU415" s="458"/>
      <c r="CV415" s="458"/>
      <c r="CW415" s="458"/>
      <c r="CX415" s="458"/>
      <c r="CY415" s="458"/>
      <c r="CZ415" s="458"/>
      <c r="DA415" s="458"/>
      <c r="DB415" s="458"/>
      <c r="DC415" s="458"/>
      <c r="DD415" s="458"/>
      <c r="DE415" s="458"/>
      <c r="DF415" s="458"/>
      <c r="DG415" s="458"/>
      <c r="DH415" s="458"/>
      <c r="DI415" s="458"/>
      <c r="DJ415" s="458"/>
      <c r="DK415" s="458"/>
      <c r="DL415" s="458"/>
      <c r="DM415" s="458"/>
      <c r="DN415" s="458"/>
      <c r="DO415" s="458"/>
      <c r="DP415" s="458"/>
    </row>
    <row r="422" spans="30:30">
      <c r="AD422" s="87"/>
    </row>
    <row r="423" spans="30:30">
      <c r="AD423" s="87"/>
    </row>
    <row r="426" spans="30:30">
      <c r="AD426" s="87"/>
    </row>
    <row r="427" spans="30:30">
      <c r="AD427" s="87"/>
    </row>
  </sheetData>
  <mergeCells count="2">
    <mergeCell ref="B210:C210"/>
    <mergeCell ref="B291:C291"/>
  </mergeCells>
  <pageMargins left="0.75" right="0.75" top="1" bottom="1" header="0" footer="0"/>
  <pageSetup scale="22" fitToWidth="2" orientation="landscape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C96DD-0DA9-4CCF-85EC-37384B18A368}">
  <sheetPr>
    <tabColor theme="1"/>
  </sheetPr>
  <dimension ref="A2:AR93"/>
  <sheetViews>
    <sheetView showGridLines="0" topLeftCell="B1" workbookViewId="0">
      <selection activeCell="B1" sqref="B1"/>
    </sheetView>
  </sheetViews>
  <sheetFormatPr baseColWidth="10" defaultColWidth="12.140625" defaultRowHeight="10.5" outlineLevelCol="1"/>
  <cols>
    <col min="1" max="1" width="7.28515625" style="29" hidden="1" customWidth="1" outlineLevel="1"/>
    <col min="2" max="2" width="4.140625" style="29" bestFit="1" customWidth="1" collapsed="1"/>
    <col min="3" max="3" width="5.5703125" style="29" customWidth="1"/>
    <col min="4" max="4" width="8.140625" style="29" bestFit="1" customWidth="1"/>
    <col min="5" max="5" width="8" style="29" customWidth="1"/>
    <col min="6" max="7" width="4.85546875" style="29" bestFit="1" customWidth="1"/>
    <col min="8" max="8" width="8.42578125" style="29" customWidth="1"/>
    <col min="9" max="12" width="7.85546875" style="29" customWidth="1"/>
    <col min="13" max="13" width="9.42578125" style="29" customWidth="1"/>
    <col min="14" max="14" width="7" style="29" customWidth="1"/>
    <col min="15" max="16" width="9.42578125" style="29" customWidth="1"/>
    <col min="17" max="17" width="1.28515625" style="29" customWidth="1"/>
    <col min="18" max="18" width="9.42578125" style="29" customWidth="1"/>
    <col min="19" max="19" width="7" style="29" customWidth="1"/>
    <col min="20" max="20" width="1.28515625" style="29" customWidth="1"/>
    <col min="21" max="21" width="9.7109375" style="29" customWidth="1"/>
    <col min="22" max="22" width="7" style="29" customWidth="1"/>
    <col min="23" max="23" width="1.28515625" style="29" customWidth="1"/>
    <col min="24" max="24" width="9.7109375" style="29" customWidth="1"/>
    <col min="25" max="25" width="7" style="29" customWidth="1"/>
    <col min="26" max="26" width="1.28515625" style="29" customWidth="1"/>
    <col min="27" max="27" width="9.7109375" style="29" customWidth="1"/>
    <col min="28" max="28" width="7" style="29" customWidth="1"/>
    <col min="29" max="29" width="1.28515625" style="29" customWidth="1"/>
    <col min="30" max="30" width="9.7109375" style="29" customWidth="1"/>
    <col min="31" max="31" width="7" style="29" customWidth="1"/>
    <col min="32" max="16384" width="12.140625" style="29"/>
  </cols>
  <sheetData>
    <row r="2" spans="1:44" s="63" customFormat="1"/>
    <row r="3" spans="1:44" s="63" customFormat="1"/>
    <row r="4" spans="1:44"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561"/>
      <c r="O4" s="63"/>
      <c r="P4" s="63"/>
      <c r="Q4" s="63"/>
      <c r="R4" s="562">
        <v>-0.08</v>
      </c>
      <c r="S4" s="561"/>
      <c r="T4" s="63"/>
      <c r="U4" s="562">
        <v>0</v>
      </c>
      <c r="V4" s="561"/>
      <c r="W4" s="63"/>
      <c r="X4" s="562">
        <v>2.5000000000000001E-2</v>
      </c>
      <c r="Y4" s="561"/>
      <c r="Z4" s="63"/>
      <c r="AA4" s="562">
        <v>0.05</v>
      </c>
      <c r="AB4" s="561"/>
      <c r="AC4" s="63"/>
      <c r="AD4" s="562">
        <v>7.4999999999999997E-2</v>
      </c>
      <c r="AE4" s="561"/>
      <c r="AF4" s="63"/>
      <c r="AG4" s="63"/>
      <c r="AH4" s="63"/>
      <c r="AI4" s="63"/>
      <c r="AJ4" s="63"/>
      <c r="AK4" s="63"/>
      <c r="AL4" s="63"/>
      <c r="AM4" s="63"/>
      <c r="AN4" s="63"/>
      <c r="AO4" s="63"/>
      <c r="AP4" s="63"/>
      <c r="AQ4" s="63"/>
      <c r="AR4" s="63"/>
    </row>
    <row r="5" spans="1:44" ht="15.6" customHeight="1">
      <c r="C5" s="536" t="s">
        <v>302</v>
      </c>
      <c r="D5" s="536" t="s">
        <v>303</v>
      </c>
      <c r="E5" s="536" t="s">
        <v>304</v>
      </c>
      <c r="F5" s="536" t="s">
        <v>461</v>
      </c>
      <c r="G5" s="536" t="s">
        <v>305</v>
      </c>
      <c r="H5" s="536" t="s">
        <v>306</v>
      </c>
      <c r="I5" s="537"/>
      <c r="J5" s="538" t="s">
        <v>307</v>
      </c>
      <c r="K5" s="537"/>
      <c r="L5" s="537"/>
      <c r="M5" s="539" t="s">
        <v>308</v>
      </c>
      <c r="N5" s="540" t="s">
        <v>309</v>
      </c>
      <c r="O5" s="539" t="s">
        <v>310</v>
      </c>
      <c r="P5" s="539" t="s">
        <v>311</v>
      </c>
      <c r="Q5" s="571"/>
      <c r="R5" s="536" t="s">
        <v>312</v>
      </c>
      <c r="S5" s="540" t="s">
        <v>309</v>
      </c>
      <c r="T5" s="571"/>
      <c r="U5" s="536" t="s">
        <v>313</v>
      </c>
      <c r="V5" s="540" t="s">
        <v>309</v>
      </c>
      <c r="W5" s="571"/>
      <c r="X5" s="536" t="s">
        <v>314</v>
      </c>
      <c r="Y5" s="540" t="s">
        <v>309</v>
      </c>
      <c r="Z5" s="571"/>
      <c r="AA5" s="536" t="s">
        <v>315</v>
      </c>
      <c r="AB5" s="540" t="s">
        <v>309</v>
      </c>
      <c r="AC5" s="571"/>
      <c r="AD5" s="536" t="s">
        <v>316</v>
      </c>
      <c r="AE5" s="540" t="s">
        <v>309</v>
      </c>
    </row>
    <row r="6" spans="1:44" ht="14.45" customHeight="1">
      <c r="C6" s="536"/>
      <c r="D6" s="536"/>
      <c r="E6" s="536"/>
      <c r="F6" s="536"/>
      <c r="G6" s="536"/>
      <c r="H6" s="536"/>
      <c r="I6" s="541" t="s">
        <v>317</v>
      </c>
      <c r="J6" s="542" t="s">
        <v>318</v>
      </c>
      <c r="K6" s="542" t="s">
        <v>319</v>
      </c>
      <c r="L6" s="543" t="s">
        <v>320</v>
      </c>
      <c r="M6" s="544"/>
      <c r="N6" s="540"/>
      <c r="O6" s="544"/>
      <c r="P6" s="544"/>
      <c r="Q6" s="572"/>
      <c r="R6" s="536"/>
      <c r="S6" s="540"/>
      <c r="T6" s="572"/>
      <c r="U6" s="536"/>
      <c r="V6" s="540"/>
      <c r="W6" s="572"/>
      <c r="X6" s="536"/>
      <c r="Y6" s="540"/>
      <c r="Z6" s="572"/>
      <c r="AA6" s="536"/>
      <c r="AB6" s="540"/>
      <c r="AC6" s="572"/>
      <c r="AD6" s="536"/>
      <c r="AE6" s="540"/>
    </row>
    <row r="7" spans="1:44">
      <c r="C7" s="563" t="s">
        <v>7</v>
      </c>
      <c r="D7" s="564"/>
      <c r="E7" s="564"/>
      <c r="F7" s="564"/>
      <c r="G7" s="565"/>
      <c r="H7" s="566"/>
      <c r="I7" s="567">
        <v>3825.4900000000016</v>
      </c>
      <c r="J7" s="568">
        <v>326.33000000000004</v>
      </c>
      <c r="K7" s="569">
        <v>4151.8199999999979</v>
      </c>
      <c r="L7" s="569">
        <v>3988.6550000000025</v>
      </c>
      <c r="M7" s="570">
        <v>8465053.5</v>
      </c>
      <c r="N7" s="570">
        <v>2122.2826993059052</v>
      </c>
      <c r="O7" s="570">
        <v>329703.04249999992</v>
      </c>
      <c r="P7" s="570">
        <v>-46634.5</v>
      </c>
      <c r="R7" s="570">
        <v>8048272.2791000018</v>
      </c>
      <c r="S7" s="570">
        <v>2017.791029582653</v>
      </c>
      <c r="U7" s="570">
        <v>8748122.0424999986</v>
      </c>
      <c r="V7" s="570">
        <v>2193.2511191115786</v>
      </c>
      <c r="X7" s="570">
        <v>8966825.0935625006</v>
      </c>
      <c r="Y7" s="570">
        <v>2248.0823970893689</v>
      </c>
      <c r="AA7" s="570">
        <v>9185528.1446250025</v>
      </c>
      <c r="AB7" s="570">
        <v>2302.9136750671582</v>
      </c>
      <c r="AD7" s="570">
        <v>9404231.1956875008</v>
      </c>
      <c r="AE7" s="570">
        <v>2357.7449530449476</v>
      </c>
    </row>
    <row r="8" spans="1:44">
      <c r="A8" s="29" t="s">
        <v>321</v>
      </c>
      <c r="B8" s="29">
        <v>1</v>
      </c>
      <c r="C8" s="545" t="s">
        <v>322</v>
      </c>
      <c r="D8" s="546">
        <v>101</v>
      </c>
      <c r="E8" s="546" t="s">
        <v>275</v>
      </c>
      <c r="F8" s="546" t="str">
        <f>+_xlfn.CONCAT(C8, ,E8)</f>
        <v>G1C2</v>
      </c>
      <c r="G8" s="546">
        <v>1</v>
      </c>
      <c r="H8" s="547" t="s">
        <v>323</v>
      </c>
      <c r="I8" s="548">
        <v>52.78</v>
      </c>
      <c r="J8" s="549">
        <v>4.55</v>
      </c>
      <c r="K8" s="550">
        <v>57.33</v>
      </c>
      <c r="L8" s="550">
        <v>55.055</v>
      </c>
      <c r="M8" s="551">
        <v>110110</v>
      </c>
      <c r="N8" s="551">
        <v>2000</v>
      </c>
      <c r="O8" s="551">
        <v>0</v>
      </c>
      <c r="P8" s="551">
        <v>-5505.5</v>
      </c>
      <c r="R8" s="551">
        <v>96236.14</v>
      </c>
      <c r="S8" s="551">
        <v>1748</v>
      </c>
      <c r="U8" s="551">
        <v>104604.5</v>
      </c>
      <c r="V8" s="551">
        <v>1900</v>
      </c>
      <c r="X8" s="551">
        <v>107219.61249999999</v>
      </c>
      <c r="Y8" s="551">
        <v>1947.4999999999998</v>
      </c>
      <c r="AA8" s="551">
        <v>109834.72500000001</v>
      </c>
      <c r="AB8" s="551">
        <v>1995.0000000000002</v>
      </c>
      <c r="AD8" s="551">
        <v>112449.83749999999</v>
      </c>
      <c r="AE8" s="551">
        <v>2042.5</v>
      </c>
    </row>
    <row r="9" spans="1:44">
      <c r="A9" s="29" t="s">
        <v>324</v>
      </c>
      <c r="B9" s="29">
        <v>2</v>
      </c>
      <c r="C9" s="552" t="s">
        <v>322</v>
      </c>
      <c r="D9" s="535">
        <v>102</v>
      </c>
      <c r="E9" s="535" t="s">
        <v>91</v>
      </c>
      <c r="F9" s="546" t="str">
        <f t="shared" ref="F9:F72" si="0">+_xlfn.CONCAT(C9, ,E9)</f>
        <v>G1C1</v>
      </c>
      <c r="G9" s="535">
        <v>1</v>
      </c>
      <c r="H9" s="553" t="s">
        <v>325</v>
      </c>
      <c r="I9" s="554">
        <v>48</v>
      </c>
      <c r="J9" s="555">
        <v>3.6</v>
      </c>
      <c r="K9" s="556">
        <v>51.6</v>
      </c>
      <c r="L9" s="556">
        <v>49.8</v>
      </c>
      <c r="M9" s="557">
        <v>102090</v>
      </c>
      <c r="N9" s="557">
        <v>2050</v>
      </c>
      <c r="O9" s="557">
        <v>0</v>
      </c>
      <c r="P9" s="557">
        <v>0</v>
      </c>
      <c r="R9" s="557">
        <v>93922.8</v>
      </c>
      <c r="S9" s="557">
        <v>1886.0000000000002</v>
      </c>
      <c r="U9" s="557">
        <v>102090</v>
      </c>
      <c r="V9" s="557">
        <v>2050</v>
      </c>
      <c r="X9" s="557">
        <v>104642.24999999999</v>
      </c>
      <c r="Y9" s="557">
        <v>2101.25</v>
      </c>
      <c r="AA9" s="557">
        <v>107194.5</v>
      </c>
      <c r="AB9" s="557">
        <v>2152.5</v>
      </c>
      <c r="AD9" s="557">
        <v>109746.75</v>
      </c>
      <c r="AE9" s="557">
        <v>2203.75</v>
      </c>
    </row>
    <row r="10" spans="1:44">
      <c r="A10" s="29" t="s">
        <v>326</v>
      </c>
      <c r="B10" s="29">
        <v>3</v>
      </c>
      <c r="C10" s="552" t="s">
        <v>322</v>
      </c>
      <c r="D10" s="535">
        <v>103</v>
      </c>
      <c r="E10" s="535" t="s">
        <v>276</v>
      </c>
      <c r="F10" s="546" t="str">
        <f t="shared" si="0"/>
        <v>G1C3</v>
      </c>
      <c r="G10" s="535">
        <v>1</v>
      </c>
      <c r="H10" s="553" t="s">
        <v>327</v>
      </c>
      <c r="I10" s="554">
        <v>80.05</v>
      </c>
      <c r="J10" s="555">
        <v>4.55</v>
      </c>
      <c r="K10" s="556">
        <v>84.6</v>
      </c>
      <c r="L10" s="556">
        <v>82.325000000000003</v>
      </c>
      <c r="M10" s="557">
        <v>160533.75</v>
      </c>
      <c r="N10" s="557">
        <v>1950</v>
      </c>
      <c r="O10" s="557">
        <v>0</v>
      </c>
      <c r="P10" s="557">
        <v>19264.05</v>
      </c>
      <c r="R10" s="557">
        <v>165413.976</v>
      </c>
      <c r="S10" s="557">
        <v>2009.28</v>
      </c>
      <c r="U10" s="557">
        <v>179797.8</v>
      </c>
      <c r="V10" s="557">
        <v>2184</v>
      </c>
      <c r="X10" s="557">
        <v>184292.74499999997</v>
      </c>
      <c r="Y10" s="557">
        <v>2238.5999999999995</v>
      </c>
      <c r="AA10" s="557">
        <v>188787.69</v>
      </c>
      <c r="AB10" s="557">
        <v>2293.1999999999998</v>
      </c>
      <c r="AD10" s="557">
        <v>193282.63499999998</v>
      </c>
      <c r="AE10" s="557">
        <v>2347.7999999999997</v>
      </c>
    </row>
    <row r="11" spans="1:44">
      <c r="A11" s="29" t="s">
        <v>328</v>
      </c>
      <c r="B11" s="29">
        <v>4</v>
      </c>
      <c r="C11" s="552" t="s">
        <v>329</v>
      </c>
      <c r="D11" s="535">
        <v>101</v>
      </c>
      <c r="E11" s="535" t="s">
        <v>277</v>
      </c>
      <c r="F11" s="546" t="str">
        <f t="shared" si="0"/>
        <v>G2D3</v>
      </c>
      <c r="G11" s="535">
        <v>1</v>
      </c>
      <c r="H11" s="553" t="s">
        <v>323</v>
      </c>
      <c r="I11" s="554">
        <v>58.9</v>
      </c>
      <c r="J11" s="555">
        <v>2</v>
      </c>
      <c r="K11" s="556">
        <v>60.9</v>
      </c>
      <c r="L11" s="556">
        <v>59.9</v>
      </c>
      <c r="M11" s="557">
        <v>128785</v>
      </c>
      <c r="N11" s="557">
        <v>2150</v>
      </c>
      <c r="O11" s="557">
        <v>0</v>
      </c>
      <c r="P11" s="557">
        <v>-6439.25</v>
      </c>
      <c r="R11" s="557">
        <v>112558.09000000001</v>
      </c>
      <c r="S11" s="557">
        <v>1879.1000000000001</v>
      </c>
      <c r="U11" s="557">
        <v>122345.75</v>
      </c>
      <c r="V11" s="557">
        <v>2042.5</v>
      </c>
      <c r="X11" s="557">
        <v>125404.39374999999</v>
      </c>
      <c r="Y11" s="557">
        <v>2093.5625</v>
      </c>
      <c r="AA11" s="557">
        <v>128463.03750000001</v>
      </c>
      <c r="AB11" s="557">
        <v>2144.625</v>
      </c>
      <c r="AD11" s="557">
        <v>131521.68124999999</v>
      </c>
      <c r="AE11" s="557">
        <v>2195.6875</v>
      </c>
    </row>
    <row r="12" spans="1:44">
      <c r="A12" s="29" t="s">
        <v>330</v>
      </c>
      <c r="B12" s="29">
        <v>5</v>
      </c>
      <c r="C12" s="552" t="s">
        <v>329</v>
      </c>
      <c r="D12" s="535">
        <v>106</v>
      </c>
      <c r="E12" s="535" t="s">
        <v>278</v>
      </c>
      <c r="F12" s="546" t="str">
        <f t="shared" si="0"/>
        <v>G2D1</v>
      </c>
      <c r="G12" s="535">
        <v>1</v>
      </c>
      <c r="H12" s="553" t="s">
        <v>323</v>
      </c>
      <c r="I12" s="554">
        <v>44.8</v>
      </c>
      <c r="J12" s="555">
        <v>3.42</v>
      </c>
      <c r="K12" s="556">
        <v>48.22</v>
      </c>
      <c r="L12" s="556">
        <v>46.51</v>
      </c>
      <c r="M12" s="557">
        <v>99996.5</v>
      </c>
      <c r="N12" s="557">
        <v>2150</v>
      </c>
      <c r="O12" s="557">
        <v>0</v>
      </c>
      <c r="P12" s="557">
        <v>-4999.8250000000007</v>
      </c>
      <c r="R12" s="557">
        <v>87396.941000000006</v>
      </c>
      <c r="S12" s="557">
        <v>1879.1000000000001</v>
      </c>
      <c r="U12" s="557">
        <v>94996.675000000003</v>
      </c>
      <c r="V12" s="557">
        <v>2042.5000000000002</v>
      </c>
      <c r="X12" s="557">
        <v>97371.591874999998</v>
      </c>
      <c r="Y12" s="557">
        <v>2093.5625</v>
      </c>
      <c r="AA12" s="557">
        <v>99746.508750000008</v>
      </c>
      <c r="AB12" s="557">
        <v>2144.6250000000005</v>
      </c>
      <c r="AD12" s="557">
        <v>102121.425625</v>
      </c>
      <c r="AE12" s="557">
        <v>2195.6875</v>
      </c>
    </row>
    <row r="13" spans="1:44">
      <c r="A13" s="29" t="s">
        <v>331</v>
      </c>
      <c r="B13" s="29">
        <v>6</v>
      </c>
      <c r="C13" s="552" t="s">
        <v>329</v>
      </c>
      <c r="D13" s="535">
        <v>105</v>
      </c>
      <c r="E13" s="535" t="s">
        <v>279</v>
      </c>
      <c r="F13" s="546" t="str">
        <f t="shared" si="0"/>
        <v>G2D2</v>
      </c>
      <c r="G13" s="535">
        <v>1</v>
      </c>
      <c r="H13" s="553" t="s">
        <v>323</v>
      </c>
      <c r="I13" s="554">
        <v>48</v>
      </c>
      <c r="J13" s="555">
        <v>3.6</v>
      </c>
      <c r="K13" s="556">
        <v>51.6</v>
      </c>
      <c r="L13" s="556">
        <v>49.8</v>
      </c>
      <c r="M13" s="557">
        <v>107070</v>
      </c>
      <c r="N13" s="557">
        <v>2150</v>
      </c>
      <c r="O13" s="557">
        <v>0</v>
      </c>
      <c r="P13" s="557">
        <v>-5353.5</v>
      </c>
      <c r="R13" s="557">
        <v>93579.180000000008</v>
      </c>
      <c r="S13" s="557">
        <v>1879.1000000000004</v>
      </c>
      <c r="U13" s="557">
        <v>101716.5</v>
      </c>
      <c r="V13" s="557">
        <v>2042.5000000000002</v>
      </c>
      <c r="X13" s="557">
        <v>104259.41249999999</v>
      </c>
      <c r="Y13" s="557">
        <v>2093.5625</v>
      </c>
      <c r="AA13" s="557">
        <v>106802.32500000001</v>
      </c>
      <c r="AB13" s="557">
        <v>2144.6250000000005</v>
      </c>
      <c r="AD13" s="557">
        <v>109345.23749999999</v>
      </c>
      <c r="AE13" s="557">
        <v>2195.6875</v>
      </c>
    </row>
    <row r="14" spans="1:44">
      <c r="A14" s="29" t="s">
        <v>332</v>
      </c>
      <c r="B14" s="29">
        <v>7</v>
      </c>
      <c r="C14" s="552" t="s">
        <v>329</v>
      </c>
      <c r="D14" s="535">
        <v>104</v>
      </c>
      <c r="E14" s="535" t="s">
        <v>279</v>
      </c>
      <c r="F14" s="546" t="str">
        <f t="shared" si="0"/>
        <v>G2D2</v>
      </c>
      <c r="G14" s="535">
        <v>1</v>
      </c>
      <c r="H14" s="553" t="s">
        <v>333</v>
      </c>
      <c r="I14" s="554">
        <v>48</v>
      </c>
      <c r="J14" s="555">
        <v>3.6</v>
      </c>
      <c r="K14" s="556">
        <v>51.6</v>
      </c>
      <c r="L14" s="556">
        <v>49.8</v>
      </c>
      <c r="M14" s="557">
        <v>107070</v>
      </c>
      <c r="N14" s="557">
        <v>2150</v>
      </c>
      <c r="O14" s="557">
        <v>0</v>
      </c>
      <c r="P14" s="557">
        <v>0</v>
      </c>
      <c r="R14" s="557">
        <v>98504.400000000009</v>
      </c>
      <c r="S14" s="557">
        <v>1978.0000000000002</v>
      </c>
      <c r="U14" s="557">
        <v>107070</v>
      </c>
      <c r="V14" s="557">
        <v>2150</v>
      </c>
      <c r="X14" s="557">
        <v>109746.74999999999</v>
      </c>
      <c r="Y14" s="557">
        <v>2203.75</v>
      </c>
      <c r="AA14" s="557">
        <v>112423.5</v>
      </c>
      <c r="AB14" s="557">
        <v>2257.5</v>
      </c>
      <c r="AD14" s="557">
        <v>115100.25</v>
      </c>
      <c r="AE14" s="557">
        <v>2311.25</v>
      </c>
    </row>
    <row r="15" spans="1:44">
      <c r="A15" s="29" t="s">
        <v>334</v>
      </c>
      <c r="B15" s="29">
        <v>8</v>
      </c>
      <c r="C15" s="552" t="s">
        <v>329</v>
      </c>
      <c r="D15" s="535">
        <v>103</v>
      </c>
      <c r="E15" s="535" t="s">
        <v>280</v>
      </c>
      <c r="F15" s="546" t="str">
        <f t="shared" si="0"/>
        <v>G2D4</v>
      </c>
      <c r="G15" s="535">
        <v>1</v>
      </c>
      <c r="H15" s="553" t="s">
        <v>333</v>
      </c>
      <c r="I15" s="554">
        <v>66.900000000000006</v>
      </c>
      <c r="J15" s="555">
        <v>3.6</v>
      </c>
      <c r="K15" s="556">
        <v>70.5</v>
      </c>
      <c r="L15" s="556">
        <v>68.7</v>
      </c>
      <c r="M15" s="557">
        <v>147705</v>
      </c>
      <c r="N15" s="557">
        <v>2150</v>
      </c>
      <c r="O15" s="557">
        <v>0</v>
      </c>
      <c r="P15" s="557">
        <v>0</v>
      </c>
      <c r="R15" s="557">
        <v>135888.6</v>
      </c>
      <c r="S15" s="557">
        <v>1978</v>
      </c>
      <c r="U15" s="557">
        <v>147705</v>
      </c>
      <c r="V15" s="557">
        <v>2150</v>
      </c>
      <c r="X15" s="557">
        <v>151397.625</v>
      </c>
      <c r="Y15" s="557">
        <v>2203.75</v>
      </c>
      <c r="AA15" s="557">
        <v>155090.25</v>
      </c>
      <c r="AB15" s="557">
        <v>2257.5</v>
      </c>
      <c r="AD15" s="557">
        <v>158782.875</v>
      </c>
      <c r="AE15" s="557">
        <v>2311.25</v>
      </c>
    </row>
    <row r="16" spans="1:44">
      <c r="A16" s="29" t="s">
        <v>335</v>
      </c>
      <c r="B16" s="29">
        <v>9</v>
      </c>
      <c r="C16" s="552" t="s">
        <v>329</v>
      </c>
      <c r="D16" s="535">
        <v>102</v>
      </c>
      <c r="E16" s="535" t="s">
        <v>281</v>
      </c>
      <c r="F16" s="546" t="str">
        <f t="shared" si="0"/>
        <v>G2D5</v>
      </c>
      <c r="G16" s="535">
        <v>1</v>
      </c>
      <c r="H16" s="553" t="s">
        <v>333</v>
      </c>
      <c r="I16" s="554">
        <v>61.6</v>
      </c>
      <c r="J16" s="555">
        <v>2</v>
      </c>
      <c r="K16" s="556">
        <v>63.6</v>
      </c>
      <c r="L16" s="556">
        <v>62.6</v>
      </c>
      <c r="M16" s="557">
        <v>134590</v>
      </c>
      <c r="N16" s="557">
        <v>2150</v>
      </c>
      <c r="O16" s="557">
        <v>0</v>
      </c>
      <c r="P16" s="557">
        <v>0</v>
      </c>
      <c r="R16" s="557">
        <v>123822.8</v>
      </c>
      <c r="S16" s="557">
        <v>1978</v>
      </c>
      <c r="U16" s="557">
        <v>134590</v>
      </c>
      <c r="V16" s="557">
        <v>2150</v>
      </c>
      <c r="X16" s="557">
        <v>137954.75</v>
      </c>
      <c r="Y16" s="557">
        <v>2203.75</v>
      </c>
      <c r="AA16" s="557">
        <v>141319.5</v>
      </c>
      <c r="AB16" s="557">
        <v>2257.5</v>
      </c>
      <c r="AD16" s="557">
        <v>144684.25</v>
      </c>
      <c r="AE16" s="557">
        <v>2311.25</v>
      </c>
    </row>
    <row r="17" spans="1:31">
      <c r="A17" s="29" t="s">
        <v>336</v>
      </c>
      <c r="B17" s="29">
        <v>10</v>
      </c>
      <c r="C17" s="552" t="s">
        <v>337</v>
      </c>
      <c r="D17" s="535">
        <v>101</v>
      </c>
      <c r="E17" s="535" t="s">
        <v>282</v>
      </c>
      <c r="F17" s="546" t="str">
        <f t="shared" si="0"/>
        <v>G3E1</v>
      </c>
      <c r="G17" s="535">
        <v>1</v>
      </c>
      <c r="H17" s="553" t="s">
        <v>323</v>
      </c>
      <c r="I17" s="554">
        <v>47.7</v>
      </c>
      <c r="J17" s="555">
        <v>1.85</v>
      </c>
      <c r="K17" s="556">
        <v>49.550000000000004</v>
      </c>
      <c r="L17" s="556">
        <v>48.625</v>
      </c>
      <c r="M17" s="557">
        <v>104543.75</v>
      </c>
      <c r="N17" s="557">
        <v>2150</v>
      </c>
      <c r="O17" s="557">
        <v>0</v>
      </c>
      <c r="P17" s="557">
        <v>-5227.1875</v>
      </c>
      <c r="R17" s="557">
        <v>91371.237500000003</v>
      </c>
      <c r="S17" s="557">
        <v>1879.1000000000001</v>
      </c>
      <c r="U17" s="557">
        <v>99316.5625</v>
      </c>
      <c r="V17" s="557">
        <v>2042.5</v>
      </c>
      <c r="X17" s="557">
        <v>101799.47656249999</v>
      </c>
      <c r="Y17" s="557">
        <v>2093.5624999999995</v>
      </c>
      <c r="AA17" s="557">
        <v>104282.390625</v>
      </c>
      <c r="AB17" s="557">
        <v>2144.625</v>
      </c>
      <c r="AD17" s="557">
        <v>106765.3046875</v>
      </c>
      <c r="AE17" s="557">
        <v>2195.6875</v>
      </c>
    </row>
    <row r="18" spans="1:31">
      <c r="A18" s="29" t="s">
        <v>338</v>
      </c>
      <c r="B18" s="29">
        <v>11</v>
      </c>
      <c r="C18" s="552" t="s">
        <v>337</v>
      </c>
      <c r="D18" s="535">
        <v>103</v>
      </c>
      <c r="E18" s="535" t="s">
        <v>283</v>
      </c>
      <c r="F18" s="546" t="str">
        <f t="shared" si="0"/>
        <v>G3E2</v>
      </c>
      <c r="G18" s="535">
        <v>1</v>
      </c>
      <c r="H18" s="553" t="s">
        <v>323</v>
      </c>
      <c r="I18" s="554">
        <v>52.78</v>
      </c>
      <c r="J18" s="555">
        <v>4.55</v>
      </c>
      <c r="K18" s="556">
        <v>57.33</v>
      </c>
      <c r="L18" s="556">
        <v>55.055</v>
      </c>
      <c r="M18" s="557">
        <v>118368.25</v>
      </c>
      <c r="N18" s="557">
        <v>2150</v>
      </c>
      <c r="O18" s="557">
        <v>0</v>
      </c>
      <c r="P18" s="557">
        <v>-5918.4125000000004</v>
      </c>
      <c r="R18" s="557">
        <v>103453.8505</v>
      </c>
      <c r="S18" s="557">
        <v>1879.1</v>
      </c>
      <c r="U18" s="557">
        <v>112449.83749999999</v>
      </c>
      <c r="V18" s="557">
        <v>2042.5</v>
      </c>
      <c r="X18" s="557">
        <v>115261.08343749998</v>
      </c>
      <c r="Y18" s="557">
        <v>2093.5624999999995</v>
      </c>
      <c r="AA18" s="557">
        <v>118072.329375</v>
      </c>
      <c r="AB18" s="557">
        <v>2144.625</v>
      </c>
      <c r="AD18" s="557">
        <v>120883.57531249999</v>
      </c>
      <c r="AE18" s="557">
        <v>2195.6875</v>
      </c>
    </row>
    <row r="19" spans="1:31">
      <c r="A19" s="29" t="s">
        <v>339</v>
      </c>
      <c r="B19" s="29">
        <v>12</v>
      </c>
      <c r="C19" s="552" t="s">
        <v>337</v>
      </c>
      <c r="D19" s="535">
        <v>102</v>
      </c>
      <c r="E19" s="535" t="s">
        <v>284</v>
      </c>
      <c r="F19" s="546" t="str">
        <f t="shared" si="0"/>
        <v>G3E3</v>
      </c>
      <c r="G19" s="535">
        <v>1</v>
      </c>
      <c r="H19" s="553" t="s">
        <v>333</v>
      </c>
      <c r="I19" s="554">
        <v>80.05</v>
      </c>
      <c r="J19" s="555">
        <v>4.55</v>
      </c>
      <c r="K19" s="556">
        <v>84.6</v>
      </c>
      <c r="L19" s="556">
        <v>82.325000000000003</v>
      </c>
      <c r="M19" s="557">
        <v>176998.75</v>
      </c>
      <c r="N19" s="557">
        <v>2150</v>
      </c>
      <c r="O19" s="557">
        <v>0</v>
      </c>
      <c r="P19" s="557">
        <v>0</v>
      </c>
      <c r="R19" s="557">
        <v>162838.85</v>
      </c>
      <c r="S19" s="557">
        <v>1978</v>
      </c>
      <c r="U19" s="557">
        <v>176998.75</v>
      </c>
      <c r="V19" s="557">
        <v>2150</v>
      </c>
      <c r="X19" s="557">
        <v>181423.71874999997</v>
      </c>
      <c r="Y19" s="557">
        <v>2203.7499999999995</v>
      </c>
      <c r="AA19" s="557">
        <v>185848.6875</v>
      </c>
      <c r="AB19" s="557">
        <v>2257.5</v>
      </c>
      <c r="AD19" s="557">
        <v>190273.65625</v>
      </c>
      <c r="AE19" s="557">
        <v>2311.25</v>
      </c>
    </row>
    <row r="20" spans="1:31">
      <c r="A20" s="29" t="s">
        <v>340</v>
      </c>
      <c r="B20" s="29">
        <v>13</v>
      </c>
      <c r="C20" s="552" t="s">
        <v>329</v>
      </c>
      <c r="D20" s="535">
        <v>201</v>
      </c>
      <c r="E20" s="535" t="s">
        <v>277</v>
      </c>
      <c r="F20" s="546" t="str">
        <f t="shared" si="0"/>
        <v>G2D3</v>
      </c>
      <c r="G20" s="535">
        <v>2</v>
      </c>
      <c r="H20" s="553" t="s">
        <v>323</v>
      </c>
      <c r="I20" s="554">
        <v>58.9</v>
      </c>
      <c r="J20" s="555">
        <v>2</v>
      </c>
      <c r="K20" s="556">
        <v>60.9</v>
      </c>
      <c r="L20" s="556">
        <v>59.9</v>
      </c>
      <c r="M20" s="557">
        <v>128785</v>
      </c>
      <c r="N20" s="557">
        <v>2150</v>
      </c>
      <c r="O20" s="557">
        <v>1674.2049999999999</v>
      </c>
      <c r="P20" s="557">
        <v>-6439.25</v>
      </c>
      <c r="R20" s="557">
        <v>114098.35860000001</v>
      </c>
      <c r="S20" s="557">
        <v>1904.8140000000001</v>
      </c>
      <c r="U20" s="557">
        <v>124019.955</v>
      </c>
      <c r="V20" s="557">
        <v>2070.4500000000003</v>
      </c>
      <c r="X20" s="557">
        <v>127120.45387499999</v>
      </c>
      <c r="Y20" s="557">
        <v>2122.2112499999998</v>
      </c>
      <c r="AA20" s="557">
        <v>130220.95275000001</v>
      </c>
      <c r="AB20" s="557">
        <v>2173.9725000000003</v>
      </c>
      <c r="AD20" s="557">
        <v>133321.45162499999</v>
      </c>
      <c r="AE20" s="557">
        <v>2225.7337499999999</v>
      </c>
    </row>
    <row r="21" spans="1:31">
      <c r="A21" s="29" t="s">
        <v>341</v>
      </c>
      <c r="B21" s="29">
        <v>14</v>
      </c>
      <c r="C21" s="552" t="s">
        <v>322</v>
      </c>
      <c r="D21" s="535">
        <v>202</v>
      </c>
      <c r="E21" s="535" t="s">
        <v>91</v>
      </c>
      <c r="F21" s="546" t="str">
        <f t="shared" si="0"/>
        <v>G1C1</v>
      </c>
      <c r="G21" s="535">
        <v>2</v>
      </c>
      <c r="H21" s="553" t="s">
        <v>323</v>
      </c>
      <c r="I21" s="554">
        <v>48</v>
      </c>
      <c r="J21" s="555">
        <v>3.6</v>
      </c>
      <c r="K21" s="556">
        <v>51.6</v>
      </c>
      <c r="L21" s="556">
        <v>49.8</v>
      </c>
      <c r="M21" s="557">
        <v>102090</v>
      </c>
      <c r="N21" s="557">
        <v>2050</v>
      </c>
      <c r="O21" s="557">
        <v>1327.1699999999998</v>
      </c>
      <c r="P21" s="557">
        <v>-5104.5</v>
      </c>
      <c r="R21" s="557">
        <v>90447.656400000007</v>
      </c>
      <c r="S21" s="557">
        <v>1816.2180000000003</v>
      </c>
      <c r="U21" s="557">
        <v>98312.67</v>
      </c>
      <c r="V21" s="557">
        <v>1974.15</v>
      </c>
      <c r="X21" s="557">
        <v>100770.48675</v>
      </c>
      <c r="Y21" s="557">
        <v>2023.5037500000001</v>
      </c>
      <c r="AA21" s="557">
        <v>103228.30350000001</v>
      </c>
      <c r="AB21" s="557">
        <v>2072.8575000000005</v>
      </c>
      <c r="AD21" s="557">
        <v>105686.12024999999</v>
      </c>
      <c r="AE21" s="557">
        <v>2122.2112499999998</v>
      </c>
    </row>
    <row r="22" spans="1:31">
      <c r="A22" s="29" t="s">
        <v>342</v>
      </c>
      <c r="B22" s="29">
        <v>15</v>
      </c>
      <c r="C22" s="552" t="s">
        <v>322</v>
      </c>
      <c r="D22" s="535">
        <v>203</v>
      </c>
      <c r="E22" s="535" t="s">
        <v>276</v>
      </c>
      <c r="F22" s="546" t="str">
        <f t="shared" si="0"/>
        <v>G1C3</v>
      </c>
      <c r="G22" s="535">
        <v>2</v>
      </c>
      <c r="H22" s="553" t="s">
        <v>325</v>
      </c>
      <c r="I22" s="554">
        <v>80.05</v>
      </c>
      <c r="J22" s="555">
        <v>4.55</v>
      </c>
      <c r="K22" s="556">
        <v>84.6</v>
      </c>
      <c r="L22" s="556">
        <v>82.325000000000003</v>
      </c>
      <c r="M22" s="557">
        <v>160533.75</v>
      </c>
      <c r="N22" s="557">
        <v>1950</v>
      </c>
      <c r="O22" s="557">
        <v>2086.9387499999998</v>
      </c>
      <c r="P22" s="557">
        <v>0</v>
      </c>
      <c r="R22" s="557">
        <v>149611.03365</v>
      </c>
      <c r="S22" s="557">
        <v>1817.3219999999999</v>
      </c>
      <c r="U22" s="557">
        <v>162620.68875</v>
      </c>
      <c r="V22" s="557">
        <v>1975.35</v>
      </c>
      <c r="X22" s="557">
        <v>166686.20596875</v>
      </c>
      <c r="Y22" s="557">
        <v>2024.7337499999999</v>
      </c>
      <c r="AA22" s="557">
        <v>170751.7231875</v>
      </c>
      <c r="AB22" s="557">
        <v>2074.1174999999998</v>
      </c>
      <c r="AD22" s="557">
        <v>174817.24040625</v>
      </c>
      <c r="AE22" s="557">
        <v>2123.5012499999998</v>
      </c>
    </row>
    <row r="23" spans="1:31">
      <c r="A23" s="29" t="s">
        <v>340</v>
      </c>
      <c r="B23" s="29">
        <v>16</v>
      </c>
      <c r="C23" s="552" t="s">
        <v>329</v>
      </c>
      <c r="D23" s="535">
        <v>201</v>
      </c>
      <c r="E23" s="535" t="s">
        <v>277</v>
      </c>
      <c r="F23" s="546" t="str">
        <f t="shared" si="0"/>
        <v>G2D3</v>
      </c>
      <c r="G23" s="535">
        <v>2</v>
      </c>
      <c r="H23" s="553" t="s">
        <v>327</v>
      </c>
      <c r="I23" s="554">
        <v>58.9</v>
      </c>
      <c r="J23" s="555">
        <v>2</v>
      </c>
      <c r="K23" s="556">
        <v>60.9</v>
      </c>
      <c r="L23" s="556">
        <v>59.9</v>
      </c>
      <c r="M23" s="557">
        <v>128785</v>
      </c>
      <c r="N23" s="557">
        <v>2150</v>
      </c>
      <c r="O23" s="557">
        <v>1674.2049999999999</v>
      </c>
      <c r="P23" s="557">
        <v>15454.199999999999</v>
      </c>
      <c r="R23" s="557">
        <v>134240.33259999999</v>
      </c>
      <c r="S23" s="557">
        <v>2241.0740000000001</v>
      </c>
      <c r="U23" s="557">
        <v>145913.405</v>
      </c>
      <c r="V23" s="557">
        <v>2435.9499999999998</v>
      </c>
      <c r="X23" s="557">
        <v>149561.24012499998</v>
      </c>
      <c r="Y23" s="557">
        <v>2496.8487499999997</v>
      </c>
      <c r="AA23" s="557">
        <v>153209.07524999999</v>
      </c>
      <c r="AB23" s="557">
        <v>2557.7474999999999</v>
      </c>
      <c r="AD23" s="557">
        <v>156856.91037500001</v>
      </c>
      <c r="AE23" s="557">
        <v>2618.6462500000002</v>
      </c>
    </row>
    <row r="24" spans="1:31">
      <c r="A24" s="29" t="s">
        <v>343</v>
      </c>
      <c r="B24" s="29">
        <v>17</v>
      </c>
      <c r="C24" s="552" t="s">
        <v>329</v>
      </c>
      <c r="D24" s="535">
        <v>206</v>
      </c>
      <c r="E24" s="535" t="s">
        <v>278</v>
      </c>
      <c r="F24" s="546" t="str">
        <f t="shared" si="0"/>
        <v>G2D1</v>
      </c>
      <c r="G24" s="535">
        <v>2</v>
      </c>
      <c r="H24" s="553" t="s">
        <v>323</v>
      </c>
      <c r="I24" s="554">
        <v>44.8</v>
      </c>
      <c r="J24" s="555">
        <v>3.42</v>
      </c>
      <c r="K24" s="556">
        <v>48.22</v>
      </c>
      <c r="L24" s="556">
        <v>46.51</v>
      </c>
      <c r="M24" s="557">
        <v>99996.5</v>
      </c>
      <c r="N24" s="557">
        <v>2150</v>
      </c>
      <c r="O24" s="557">
        <v>1299.9545000000001</v>
      </c>
      <c r="P24" s="557">
        <v>-4999.8250000000007</v>
      </c>
      <c r="R24" s="557">
        <v>88592.899140000009</v>
      </c>
      <c r="S24" s="557">
        <v>1904.8140000000003</v>
      </c>
      <c r="U24" s="557">
        <v>96296.62950000001</v>
      </c>
      <c r="V24" s="557">
        <v>2070.4500000000003</v>
      </c>
      <c r="X24" s="557">
        <v>98704.045237500002</v>
      </c>
      <c r="Y24" s="557">
        <v>2122.2112500000003</v>
      </c>
      <c r="AA24" s="557">
        <v>101111.46097500001</v>
      </c>
      <c r="AB24" s="557">
        <v>2173.9725000000003</v>
      </c>
      <c r="AD24" s="557">
        <v>103518.8767125</v>
      </c>
      <c r="AE24" s="557">
        <v>2225.7337500000003</v>
      </c>
    </row>
    <row r="25" spans="1:31">
      <c r="A25" s="29" t="s">
        <v>344</v>
      </c>
      <c r="B25" s="29">
        <v>18</v>
      </c>
      <c r="C25" s="552" t="s">
        <v>329</v>
      </c>
      <c r="D25" s="535">
        <v>205</v>
      </c>
      <c r="E25" s="535" t="s">
        <v>279</v>
      </c>
      <c r="F25" s="546" t="str">
        <f t="shared" si="0"/>
        <v>G2D2</v>
      </c>
      <c r="G25" s="535">
        <v>2</v>
      </c>
      <c r="H25" s="553" t="s">
        <v>323</v>
      </c>
      <c r="I25" s="554">
        <v>48</v>
      </c>
      <c r="J25" s="555">
        <v>3.6</v>
      </c>
      <c r="K25" s="556">
        <v>51.6</v>
      </c>
      <c r="L25" s="556">
        <v>49.8</v>
      </c>
      <c r="M25" s="557">
        <v>107070</v>
      </c>
      <c r="N25" s="557">
        <v>2150</v>
      </c>
      <c r="O25" s="557">
        <v>1391.9099999999999</v>
      </c>
      <c r="P25" s="557">
        <v>-5353.5</v>
      </c>
      <c r="R25" s="557">
        <v>94859.737200000003</v>
      </c>
      <c r="S25" s="557">
        <v>1904.8140000000001</v>
      </c>
      <c r="U25" s="557">
        <v>103108.41</v>
      </c>
      <c r="V25" s="557">
        <v>2070.4500000000003</v>
      </c>
      <c r="X25" s="557">
        <v>105686.12024999999</v>
      </c>
      <c r="Y25" s="557">
        <v>2122.2112499999998</v>
      </c>
      <c r="AA25" s="557">
        <v>108263.83050000001</v>
      </c>
      <c r="AB25" s="557">
        <v>2173.9725000000003</v>
      </c>
      <c r="AD25" s="557">
        <v>110841.54075</v>
      </c>
      <c r="AE25" s="557">
        <v>2225.7337500000003</v>
      </c>
    </row>
    <row r="26" spans="1:31">
      <c r="A26" s="29" t="s">
        <v>345</v>
      </c>
      <c r="B26" s="29">
        <v>19</v>
      </c>
      <c r="C26" s="552" t="s">
        <v>329</v>
      </c>
      <c r="D26" s="535">
        <v>204</v>
      </c>
      <c r="E26" s="535" t="s">
        <v>279</v>
      </c>
      <c r="F26" s="546" t="str">
        <f t="shared" si="0"/>
        <v>G2D2</v>
      </c>
      <c r="G26" s="535">
        <v>2</v>
      </c>
      <c r="H26" s="553" t="s">
        <v>325</v>
      </c>
      <c r="I26" s="554">
        <v>48</v>
      </c>
      <c r="J26" s="555">
        <v>3.6</v>
      </c>
      <c r="K26" s="556">
        <v>51.6</v>
      </c>
      <c r="L26" s="556">
        <v>49.8</v>
      </c>
      <c r="M26" s="557">
        <v>107070</v>
      </c>
      <c r="N26" s="557">
        <v>2150</v>
      </c>
      <c r="O26" s="557">
        <v>1391.9099999999999</v>
      </c>
      <c r="P26" s="557">
        <v>0</v>
      </c>
      <c r="R26" s="557">
        <v>99784.957200000004</v>
      </c>
      <c r="S26" s="557">
        <v>2003.7140000000002</v>
      </c>
      <c r="U26" s="557">
        <v>108461.91</v>
      </c>
      <c r="V26" s="557">
        <v>2177.9500000000003</v>
      </c>
      <c r="X26" s="557">
        <v>111173.45774999999</v>
      </c>
      <c r="Y26" s="557">
        <v>2232.3987499999998</v>
      </c>
      <c r="AA26" s="557">
        <v>113885.00550000001</v>
      </c>
      <c r="AB26" s="557">
        <v>2286.8475000000003</v>
      </c>
      <c r="AD26" s="557">
        <v>116596.55325</v>
      </c>
      <c r="AE26" s="557">
        <v>2341.2962499999999</v>
      </c>
    </row>
    <row r="27" spans="1:31">
      <c r="A27" s="29" t="s">
        <v>346</v>
      </c>
      <c r="B27" s="29">
        <v>20</v>
      </c>
      <c r="C27" s="552" t="s">
        <v>329</v>
      </c>
      <c r="D27" s="535">
        <v>203</v>
      </c>
      <c r="E27" s="535" t="s">
        <v>280</v>
      </c>
      <c r="F27" s="546" t="str">
        <f t="shared" si="0"/>
        <v>G2D4</v>
      </c>
      <c r="G27" s="535">
        <v>2</v>
      </c>
      <c r="H27" s="553" t="s">
        <v>333</v>
      </c>
      <c r="I27" s="554">
        <v>66.900000000000006</v>
      </c>
      <c r="J27" s="555">
        <v>3.6</v>
      </c>
      <c r="K27" s="556">
        <v>70.5</v>
      </c>
      <c r="L27" s="556">
        <v>68.7</v>
      </c>
      <c r="M27" s="557">
        <v>147705</v>
      </c>
      <c r="N27" s="557">
        <v>2150</v>
      </c>
      <c r="O27" s="557">
        <v>1920.165</v>
      </c>
      <c r="P27" s="557">
        <v>0</v>
      </c>
      <c r="R27" s="557">
        <v>137655.15180000002</v>
      </c>
      <c r="S27" s="557">
        <v>2003.7140000000002</v>
      </c>
      <c r="U27" s="557">
        <v>149625.16500000001</v>
      </c>
      <c r="V27" s="557">
        <v>2177.9499999999998</v>
      </c>
      <c r="X27" s="557">
        <v>153365.79412499999</v>
      </c>
      <c r="Y27" s="557">
        <v>2232.3987499999998</v>
      </c>
      <c r="AA27" s="557">
        <v>157106.42325000002</v>
      </c>
      <c r="AB27" s="557">
        <v>2286.8475000000003</v>
      </c>
      <c r="AD27" s="557">
        <v>160847.052375</v>
      </c>
      <c r="AE27" s="557">
        <v>2341.2962499999999</v>
      </c>
    </row>
    <row r="28" spans="1:31">
      <c r="A28" s="29" t="s">
        <v>347</v>
      </c>
      <c r="B28" s="29">
        <v>21</v>
      </c>
      <c r="C28" s="552" t="s">
        <v>329</v>
      </c>
      <c r="D28" s="535">
        <v>202</v>
      </c>
      <c r="E28" s="535" t="s">
        <v>281</v>
      </c>
      <c r="F28" s="546" t="str">
        <f t="shared" si="0"/>
        <v>G2D5</v>
      </c>
      <c r="G28" s="535">
        <v>2</v>
      </c>
      <c r="H28" s="553" t="s">
        <v>325</v>
      </c>
      <c r="I28" s="554">
        <v>61.6</v>
      </c>
      <c r="J28" s="555">
        <v>2</v>
      </c>
      <c r="K28" s="556">
        <v>63.6</v>
      </c>
      <c r="L28" s="556">
        <v>62.6</v>
      </c>
      <c r="M28" s="557">
        <v>134590</v>
      </c>
      <c r="N28" s="557">
        <v>2150</v>
      </c>
      <c r="O28" s="557">
        <v>1749.6699999999998</v>
      </c>
      <c r="P28" s="557">
        <v>0</v>
      </c>
      <c r="R28" s="557">
        <v>125432.49640000002</v>
      </c>
      <c r="S28" s="557">
        <v>2003.7140000000002</v>
      </c>
      <c r="U28" s="557">
        <v>136339.67000000001</v>
      </c>
      <c r="V28" s="557">
        <v>2177.9500000000003</v>
      </c>
      <c r="X28" s="557">
        <v>139748.16175</v>
      </c>
      <c r="Y28" s="557">
        <v>2232.3987499999998</v>
      </c>
      <c r="AA28" s="557">
        <v>143156.65350000001</v>
      </c>
      <c r="AB28" s="557">
        <v>2286.8475000000003</v>
      </c>
      <c r="AD28" s="557">
        <v>146565.14525</v>
      </c>
      <c r="AE28" s="557">
        <v>2341.2962499999999</v>
      </c>
    </row>
    <row r="29" spans="1:31">
      <c r="A29" s="29" t="s">
        <v>348</v>
      </c>
      <c r="B29" s="29">
        <v>22</v>
      </c>
      <c r="C29" s="552" t="s">
        <v>337</v>
      </c>
      <c r="D29" s="535">
        <v>201</v>
      </c>
      <c r="E29" s="535" t="s">
        <v>282</v>
      </c>
      <c r="F29" s="546" t="str">
        <f t="shared" si="0"/>
        <v>G3E1</v>
      </c>
      <c r="G29" s="535">
        <v>2</v>
      </c>
      <c r="H29" s="553" t="s">
        <v>323</v>
      </c>
      <c r="I29" s="554">
        <v>47.7</v>
      </c>
      <c r="J29" s="555">
        <v>1.85</v>
      </c>
      <c r="K29" s="556">
        <v>49.550000000000004</v>
      </c>
      <c r="L29" s="556">
        <v>48.625</v>
      </c>
      <c r="M29" s="557">
        <v>104543.75</v>
      </c>
      <c r="N29" s="557">
        <v>2150</v>
      </c>
      <c r="O29" s="557">
        <v>1359.0687499999999</v>
      </c>
      <c r="P29" s="557">
        <v>-5227.1875</v>
      </c>
      <c r="R29" s="557">
        <v>92621.580750000008</v>
      </c>
      <c r="S29" s="557">
        <v>1904.8140000000001</v>
      </c>
      <c r="U29" s="557">
        <v>100675.63125000001</v>
      </c>
      <c r="V29" s="557">
        <v>2070.4500000000003</v>
      </c>
      <c r="X29" s="557">
        <v>103192.52203125</v>
      </c>
      <c r="Y29" s="557">
        <v>2122.2112499999998</v>
      </c>
      <c r="AA29" s="557">
        <v>105709.41281250001</v>
      </c>
      <c r="AB29" s="557">
        <v>2173.9725000000003</v>
      </c>
      <c r="AD29" s="557">
        <v>108226.30359375</v>
      </c>
      <c r="AE29" s="557">
        <v>2225.7337499999999</v>
      </c>
    </row>
    <row r="30" spans="1:31">
      <c r="A30" s="29" t="s">
        <v>349</v>
      </c>
      <c r="B30" s="29">
        <v>23</v>
      </c>
      <c r="C30" s="552" t="s">
        <v>337</v>
      </c>
      <c r="D30" s="535">
        <v>203</v>
      </c>
      <c r="E30" s="535" t="s">
        <v>283</v>
      </c>
      <c r="F30" s="546" t="str">
        <f t="shared" si="0"/>
        <v>G3E2</v>
      </c>
      <c r="G30" s="535">
        <v>2</v>
      </c>
      <c r="H30" s="553" t="s">
        <v>323</v>
      </c>
      <c r="I30" s="554">
        <v>52.78</v>
      </c>
      <c r="J30" s="555">
        <v>4.55</v>
      </c>
      <c r="K30" s="556">
        <v>57.33</v>
      </c>
      <c r="L30" s="556">
        <v>55.055</v>
      </c>
      <c r="M30" s="557">
        <v>118368.25</v>
      </c>
      <c r="N30" s="557">
        <v>2150</v>
      </c>
      <c r="O30" s="557">
        <v>1538.7872499999999</v>
      </c>
      <c r="P30" s="557">
        <v>-5918.4125000000004</v>
      </c>
      <c r="R30" s="557">
        <v>104869.53477</v>
      </c>
      <c r="S30" s="557">
        <v>1904.8140000000001</v>
      </c>
      <c r="U30" s="557">
        <v>113988.62474999999</v>
      </c>
      <c r="V30" s="557">
        <v>2070.4499999999998</v>
      </c>
      <c r="X30" s="557">
        <v>116838.34036874998</v>
      </c>
      <c r="Y30" s="557">
        <v>2122.2112499999998</v>
      </c>
      <c r="AA30" s="557">
        <v>119688.05598749999</v>
      </c>
      <c r="AB30" s="557">
        <v>2173.9724999999999</v>
      </c>
      <c r="AD30" s="557">
        <v>122537.77160624998</v>
      </c>
      <c r="AE30" s="557">
        <v>2225.7337499999999</v>
      </c>
    </row>
    <row r="31" spans="1:31">
      <c r="A31" s="29" t="s">
        <v>350</v>
      </c>
      <c r="B31" s="29">
        <v>24</v>
      </c>
      <c r="C31" s="552" t="s">
        <v>337</v>
      </c>
      <c r="D31" s="535">
        <v>202</v>
      </c>
      <c r="E31" s="535" t="s">
        <v>284</v>
      </c>
      <c r="F31" s="546" t="str">
        <f t="shared" si="0"/>
        <v>G3E3</v>
      </c>
      <c r="G31" s="535">
        <v>2</v>
      </c>
      <c r="H31" s="553" t="s">
        <v>333</v>
      </c>
      <c r="I31" s="554">
        <v>80.05</v>
      </c>
      <c r="J31" s="555">
        <v>4.55</v>
      </c>
      <c r="K31" s="556">
        <v>84.6</v>
      </c>
      <c r="L31" s="556">
        <v>82.325000000000003</v>
      </c>
      <c r="M31" s="557">
        <v>176998.75</v>
      </c>
      <c r="N31" s="557">
        <v>2150</v>
      </c>
      <c r="O31" s="557">
        <v>2300.9837499999999</v>
      </c>
      <c r="P31" s="557">
        <v>0</v>
      </c>
      <c r="R31" s="557">
        <v>164955.75505000001</v>
      </c>
      <c r="S31" s="557">
        <v>2003.7139999999999</v>
      </c>
      <c r="U31" s="557">
        <v>179299.73375000001</v>
      </c>
      <c r="V31" s="557">
        <v>2177.9500000000003</v>
      </c>
      <c r="X31" s="557">
        <v>183782.22709375</v>
      </c>
      <c r="Y31" s="557">
        <v>2232.3987499999998</v>
      </c>
      <c r="AA31" s="557">
        <v>188264.72043750001</v>
      </c>
      <c r="AB31" s="557">
        <v>2286.8475000000003</v>
      </c>
      <c r="AD31" s="557">
        <v>192747.21378125</v>
      </c>
      <c r="AE31" s="557">
        <v>2341.2962499999999</v>
      </c>
    </row>
    <row r="32" spans="1:31">
      <c r="A32" s="29" t="s">
        <v>351</v>
      </c>
      <c r="B32" s="29">
        <v>25</v>
      </c>
      <c r="C32" s="552" t="s">
        <v>322</v>
      </c>
      <c r="D32" s="535">
        <v>301</v>
      </c>
      <c r="E32" s="535" t="s">
        <v>275</v>
      </c>
      <c r="F32" s="546" t="str">
        <f t="shared" si="0"/>
        <v>G1C2</v>
      </c>
      <c r="G32" s="535">
        <v>3</v>
      </c>
      <c r="H32" s="553" t="s">
        <v>323</v>
      </c>
      <c r="I32" s="554">
        <v>52.78</v>
      </c>
      <c r="J32" s="555">
        <v>4.55</v>
      </c>
      <c r="K32" s="556">
        <v>57.33</v>
      </c>
      <c r="L32" s="556">
        <v>55.055</v>
      </c>
      <c r="M32" s="557">
        <v>110110</v>
      </c>
      <c r="N32" s="557">
        <v>2000</v>
      </c>
      <c r="O32" s="557">
        <v>2862.8599999999997</v>
      </c>
      <c r="P32" s="557">
        <v>-5505.5</v>
      </c>
      <c r="R32" s="557">
        <v>98869.9712</v>
      </c>
      <c r="S32" s="557">
        <v>1795.84</v>
      </c>
      <c r="U32" s="557">
        <v>107467.36</v>
      </c>
      <c r="V32" s="557">
        <v>1952</v>
      </c>
      <c r="X32" s="557">
        <v>110154.04399999999</v>
      </c>
      <c r="Y32" s="557">
        <v>2000.8</v>
      </c>
      <c r="AA32" s="557">
        <v>112840.728</v>
      </c>
      <c r="AB32" s="557">
        <v>2049.6</v>
      </c>
      <c r="AD32" s="557">
        <v>115527.412</v>
      </c>
      <c r="AE32" s="557">
        <v>2098.4</v>
      </c>
    </row>
    <row r="33" spans="1:31">
      <c r="A33" s="29" t="s">
        <v>352</v>
      </c>
      <c r="B33" s="29">
        <v>26</v>
      </c>
      <c r="C33" s="552" t="s">
        <v>322</v>
      </c>
      <c r="D33" s="535">
        <v>302</v>
      </c>
      <c r="E33" s="535" t="s">
        <v>91</v>
      </c>
      <c r="F33" s="546" t="str">
        <f t="shared" si="0"/>
        <v>G1C1</v>
      </c>
      <c r="G33" s="535">
        <v>3</v>
      </c>
      <c r="H33" s="553" t="s">
        <v>353</v>
      </c>
      <c r="I33" s="554">
        <v>48</v>
      </c>
      <c r="J33" s="555">
        <v>3.6</v>
      </c>
      <c r="K33" s="556">
        <v>51.6</v>
      </c>
      <c r="L33" s="556">
        <v>49.8</v>
      </c>
      <c r="M33" s="557">
        <v>102090</v>
      </c>
      <c r="N33" s="557">
        <v>2050</v>
      </c>
      <c r="O33" s="557">
        <v>2654.3399999999997</v>
      </c>
      <c r="P33" s="557">
        <v>10209</v>
      </c>
      <c r="R33" s="557">
        <v>105757.07279999999</v>
      </c>
      <c r="S33" s="557">
        <v>2123.636</v>
      </c>
      <c r="U33" s="557">
        <v>114953.34</v>
      </c>
      <c r="V33" s="557">
        <v>2308.3000000000002</v>
      </c>
      <c r="X33" s="557">
        <v>117827.17349999999</v>
      </c>
      <c r="Y33" s="557">
        <v>2366.0074999999997</v>
      </c>
      <c r="AA33" s="557">
        <v>120701.007</v>
      </c>
      <c r="AB33" s="557">
        <v>2423.7150000000001</v>
      </c>
      <c r="AD33" s="557">
        <v>123574.84049999999</v>
      </c>
      <c r="AE33" s="557">
        <v>2481.4225000000001</v>
      </c>
    </row>
    <row r="34" spans="1:31">
      <c r="A34" s="29" t="s">
        <v>354</v>
      </c>
      <c r="B34" s="29">
        <v>27</v>
      </c>
      <c r="C34" s="552" t="s">
        <v>322</v>
      </c>
      <c r="D34" s="535">
        <v>303</v>
      </c>
      <c r="E34" s="535" t="s">
        <v>276</v>
      </c>
      <c r="F34" s="546" t="str">
        <f t="shared" si="0"/>
        <v>G1C3</v>
      </c>
      <c r="G34" s="535">
        <v>3</v>
      </c>
      <c r="H34" s="553" t="s">
        <v>327</v>
      </c>
      <c r="I34" s="554">
        <v>80.05</v>
      </c>
      <c r="J34" s="555">
        <v>4.55</v>
      </c>
      <c r="K34" s="556">
        <v>84.6</v>
      </c>
      <c r="L34" s="556">
        <v>82.325000000000003</v>
      </c>
      <c r="M34" s="557">
        <v>160533.75</v>
      </c>
      <c r="N34" s="557">
        <v>1950</v>
      </c>
      <c r="O34" s="557">
        <v>4173.8774999999996</v>
      </c>
      <c r="P34" s="557">
        <v>19264.05</v>
      </c>
      <c r="R34" s="557">
        <v>169253.94329999998</v>
      </c>
      <c r="S34" s="557">
        <v>2055.9239999999995</v>
      </c>
      <c r="U34" s="557">
        <v>183971.67749999999</v>
      </c>
      <c r="V34" s="557">
        <v>2234.6999999999998</v>
      </c>
      <c r="X34" s="557">
        <v>188570.96943749997</v>
      </c>
      <c r="Y34" s="557">
        <v>2290.5674999999997</v>
      </c>
      <c r="AA34" s="557">
        <v>193170.261375</v>
      </c>
      <c r="AB34" s="557">
        <v>2346.4349999999999</v>
      </c>
      <c r="AD34" s="557">
        <v>197769.55331249998</v>
      </c>
      <c r="AE34" s="557">
        <v>2402.3024999999998</v>
      </c>
    </row>
    <row r="35" spans="1:31">
      <c r="A35" s="29" t="s">
        <v>355</v>
      </c>
      <c r="B35" s="29">
        <v>28</v>
      </c>
      <c r="C35" s="552" t="s">
        <v>329</v>
      </c>
      <c r="D35" s="535">
        <v>301</v>
      </c>
      <c r="E35" s="535" t="s">
        <v>277</v>
      </c>
      <c r="F35" s="546" t="str">
        <f t="shared" si="0"/>
        <v>G2D3</v>
      </c>
      <c r="G35" s="535">
        <v>3</v>
      </c>
      <c r="H35" s="553" t="s">
        <v>323</v>
      </c>
      <c r="I35" s="554">
        <v>58.9</v>
      </c>
      <c r="J35" s="555">
        <v>2</v>
      </c>
      <c r="K35" s="556">
        <v>60.9</v>
      </c>
      <c r="L35" s="556">
        <v>59.9</v>
      </c>
      <c r="M35" s="557">
        <v>128785</v>
      </c>
      <c r="N35" s="557">
        <v>2150</v>
      </c>
      <c r="O35" s="557">
        <v>3348.41</v>
      </c>
      <c r="P35" s="557">
        <v>-6439.25</v>
      </c>
      <c r="R35" s="557">
        <v>115638.6272</v>
      </c>
      <c r="S35" s="557">
        <v>1930.528</v>
      </c>
      <c r="U35" s="557">
        <v>125694.16</v>
      </c>
      <c r="V35" s="557">
        <v>2098.4</v>
      </c>
      <c r="X35" s="557">
        <v>128836.514</v>
      </c>
      <c r="Y35" s="557">
        <v>2150.86</v>
      </c>
      <c r="AA35" s="557">
        <v>131978.86800000002</v>
      </c>
      <c r="AB35" s="557">
        <v>2203.3200000000002</v>
      </c>
      <c r="AD35" s="557">
        <v>135121.22200000001</v>
      </c>
      <c r="AE35" s="557">
        <v>2255.7800000000002</v>
      </c>
    </row>
    <row r="36" spans="1:31">
      <c r="A36" s="29" t="s">
        <v>356</v>
      </c>
      <c r="B36" s="29">
        <v>29</v>
      </c>
      <c r="C36" s="552" t="s">
        <v>329</v>
      </c>
      <c r="D36" s="535">
        <v>306</v>
      </c>
      <c r="E36" s="535" t="s">
        <v>278</v>
      </c>
      <c r="F36" s="546" t="str">
        <f t="shared" si="0"/>
        <v>G2D1</v>
      </c>
      <c r="G36" s="535">
        <v>3</v>
      </c>
      <c r="H36" s="553" t="s">
        <v>323</v>
      </c>
      <c r="I36" s="554">
        <v>44.8</v>
      </c>
      <c r="J36" s="555">
        <v>3.42</v>
      </c>
      <c r="K36" s="556">
        <v>48.22</v>
      </c>
      <c r="L36" s="556">
        <v>46.51</v>
      </c>
      <c r="M36" s="557">
        <v>99996.5</v>
      </c>
      <c r="N36" s="557">
        <v>2150</v>
      </c>
      <c r="O36" s="557">
        <v>2599.9090000000001</v>
      </c>
      <c r="P36" s="557">
        <v>-4999.8250000000007</v>
      </c>
      <c r="R36" s="557">
        <v>89788.857280000011</v>
      </c>
      <c r="S36" s="557">
        <v>1930.5280000000002</v>
      </c>
      <c r="U36" s="557">
        <v>97596.584000000003</v>
      </c>
      <c r="V36" s="557">
        <v>2098.4</v>
      </c>
      <c r="X36" s="557">
        <v>100036.49859999999</v>
      </c>
      <c r="Y36" s="557">
        <v>2150.86</v>
      </c>
      <c r="AA36" s="557">
        <v>102476.41320000001</v>
      </c>
      <c r="AB36" s="557">
        <v>2203.3200000000002</v>
      </c>
      <c r="AD36" s="557">
        <v>104916.3278</v>
      </c>
      <c r="AE36" s="557">
        <v>2255.7800000000002</v>
      </c>
    </row>
    <row r="37" spans="1:31">
      <c r="A37" s="29" t="s">
        <v>357</v>
      </c>
      <c r="B37" s="29">
        <v>30</v>
      </c>
      <c r="C37" s="552" t="s">
        <v>329</v>
      </c>
      <c r="D37" s="535">
        <v>305</v>
      </c>
      <c r="E37" s="535" t="s">
        <v>279</v>
      </c>
      <c r="F37" s="546" t="str">
        <f t="shared" si="0"/>
        <v>G2D2</v>
      </c>
      <c r="G37" s="535">
        <v>3</v>
      </c>
      <c r="H37" s="553" t="s">
        <v>323</v>
      </c>
      <c r="I37" s="554">
        <v>48</v>
      </c>
      <c r="J37" s="555">
        <v>3.6</v>
      </c>
      <c r="K37" s="556">
        <v>51.6</v>
      </c>
      <c r="L37" s="556">
        <v>49.8</v>
      </c>
      <c r="M37" s="557">
        <v>107070</v>
      </c>
      <c r="N37" s="557">
        <v>2150</v>
      </c>
      <c r="O37" s="557">
        <v>2783.8199999999997</v>
      </c>
      <c r="P37" s="557">
        <v>-5353.5</v>
      </c>
      <c r="R37" s="557">
        <v>96140.294400000013</v>
      </c>
      <c r="S37" s="557">
        <v>1930.5280000000005</v>
      </c>
      <c r="U37" s="557">
        <v>104500.32</v>
      </c>
      <c r="V37" s="557">
        <v>2098.4</v>
      </c>
      <c r="X37" s="557">
        <v>107112.82799999999</v>
      </c>
      <c r="Y37" s="557">
        <v>2150.86</v>
      </c>
      <c r="AA37" s="557">
        <v>109725.33600000001</v>
      </c>
      <c r="AB37" s="557">
        <v>2203.3200000000002</v>
      </c>
      <c r="AD37" s="557">
        <v>112337.844</v>
      </c>
      <c r="AE37" s="557">
        <v>2255.7800000000002</v>
      </c>
    </row>
    <row r="38" spans="1:31">
      <c r="A38" s="29" t="s">
        <v>358</v>
      </c>
      <c r="B38" s="29">
        <v>31</v>
      </c>
      <c r="C38" s="552" t="s">
        <v>329</v>
      </c>
      <c r="D38" s="535">
        <v>304</v>
      </c>
      <c r="E38" s="535" t="s">
        <v>279</v>
      </c>
      <c r="F38" s="546" t="str">
        <f t="shared" si="0"/>
        <v>G2D2</v>
      </c>
      <c r="G38" s="535">
        <v>3</v>
      </c>
      <c r="H38" s="553" t="s">
        <v>333</v>
      </c>
      <c r="I38" s="554">
        <v>48</v>
      </c>
      <c r="J38" s="555">
        <v>3.6</v>
      </c>
      <c r="K38" s="556">
        <v>51.6</v>
      </c>
      <c r="L38" s="556">
        <v>49.8</v>
      </c>
      <c r="M38" s="557">
        <v>107070</v>
      </c>
      <c r="N38" s="557">
        <v>2150</v>
      </c>
      <c r="O38" s="557">
        <v>2783.8199999999997</v>
      </c>
      <c r="P38" s="557">
        <v>0</v>
      </c>
      <c r="R38" s="557">
        <v>101065.51440000001</v>
      </c>
      <c r="S38" s="557">
        <v>2029.4280000000003</v>
      </c>
      <c r="U38" s="557">
        <v>109853.82</v>
      </c>
      <c r="V38" s="557">
        <v>2205.9</v>
      </c>
      <c r="X38" s="557">
        <v>112600.1655</v>
      </c>
      <c r="Y38" s="557">
        <v>2261.0475000000001</v>
      </c>
      <c r="AA38" s="557">
        <v>115346.51100000001</v>
      </c>
      <c r="AB38" s="557">
        <v>2316.1950000000006</v>
      </c>
      <c r="AD38" s="557">
        <v>118092.85650000001</v>
      </c>
      <c r="AE38" s="557">
        <v>2371.3425000000002</v>
      </c>
    </row>
    <row r="39" spans="1:31">
      <c r="A39" s="29" t="s">
        <v>359</v>
      </c>
      <c r="B39" s="29">
        <v>32</v>
      </c>
      <c r="C39" s="552" t="s">
        <v>329</v>
      </c>
      <c r="D39" s="535">
        <v>303</v>
      </c>
      <c r="E39" s="535" t="s">
        <v>280</v>
      </c>
      <c r="F39" s="546" t="str">
        <f t="shared" si="0"/>
        <v>G2D4</v>
      </c>
      <c r="G39" s="535">
        <v>3</v>
      </c>
      <c r="H39" s="553" t="s">
        <v>333</v>
      </c>
      <c r="I39" s="554">
        <v>66.900000000000006</v>
      </c>
      <c r="J39" s="555">
        <v>3.6</v>
      </c>
      <c r="K39" s="556">
        <v>70.5</v>
      </c>
      <c r="L39" s="556">
        <v>68.7</v>
      </c>
      <c r="M39" s="557">
        <v>147705</v>
      </c>
      <c r="N39" s="557">
        <v>2150</v>
      </c>
      <c r="O39" s="557">
        <v>3840.33</v>
      </c>
      <c r="P39" s="557">
        <v>0</v>
      </c>
      <c r="R39" s="557">
        <v>139421.70360000001</v>
      </c>
      <c r="S39" s="557">
        <v>2029.4280000000001</v>
      </c>
      <c r="U39" s="557">
        <v>151545.32999999999</v>
      </c>
      <c r="V39" s="557">
        <v>2205.8999999999996</v>
      </c>
      <c r="X39" s="557">
        <v>155333.96324999997</v>
      </c>
      <c r="Y39" s="557">
        <v>2261.0474999999997</v>
      </c>
      <c r="AA39" s="557">
        <v>159122.59649999999</v>
      </c>
      <c r="AB39" s="557">
        <v>2316.1949999999997</v>
      </c>
      <c r="AD39" s="557">
        <v>162911.22974999997</v>
      </c>
      <c r="AE39" s="557">
        <v>2371.3424999999993</v>
      </c>
    </row>
    <row r="40" spans="1:31">
      <c r="A40" s="29" t="s">
        <v>360</v>
      </c>
      <c r="B40" s="29">
        <v>33</v>
      </c>
      <c r="C40" s="552" t="s">
        <v>329</v>
      </c>
      <c r="D40" s="535">
        <v>302</v>
      </c>
      <c r="E40" s="535" t="s">
        <v>281</v>
      </c>
      <c r="F40" s="546" t="str">
        <f t="shared" si="0"/>
        <v>G2D5</v>
      </c>
      <c r="G40" s="535">
        <v>3</v>
      </c>
      <c r="H40" s="553" t="s">
        <v>333</v>
      </c>
      <c r="I40" s="554">
        <v>61.6</v>
      </c>
      <c r="J40" s="555">
        <v>2</v>
      </c>
      <c r="K40" s="556">
        <v>63.6</v>
      </c>
      <c r="L40" s="556">
        <v>62.6</v>
      </c>
      <c r="M40" s="557">
        <v>134590</v>
      </c>
      <c r="N40" s="557">
        <v>2150</v>
      </c>
      <c r="O40" s="557">
        <v>3499.3399999999997</v>
      </c>
      <c r="P40" s="557">
        <v>0</v>
      </c>
      <c r="R40" s="557">
        <v>127042.1928</v>
      </c>
      <c r="S40" s="557">
        <v>2029.4280000000001</v>
      </c>
      <c r="U40" s="557">
        <v>138089.34</v>
      </c>
      <c r="V40" s="557">
        <v>2205.9</v>
      </c>
      <c r="X40" s="557">
        <v>141541.5735</v>
      </c>
      <c r="Y40" s="557">
        <v>2261.0475000000001</v>
      </c>
      <c r="AA40" s="557">
        <v>144993.807</v>
      </c>
      <c r="AB40" s="557">
        <v>2316.1950000000002</v>
      </c>
      <c r="AD40" s="557">
        <v>148446.0405</v>
      </c>
      <c r="AE40" s="557">
        <v>2371.3425000000002</v>
      </c>
    </row>
    <row r="41" spans="1:31">
      <c r="A41" s="29" t="s">
        <v>361</v>
      </c>
      <c r="B41" s="29">
        <v>34</v>
      </c>
      <c r="C41" s="552" t="s">
        <v>337</v>
      </c>
      <c r="D41" s="535">
        <v>301</v>
      </c>
      <c r="E41" s="535" t="s">
        <v>282</v>
      </c>
      <c r="F41" s="546" t="str">
        <f t="shared" si="0"/>
        <v>G3E1</v>
      </c>
      <c r="G41" s="535">
        <v>3</v>
      </c>
      <c r="H41" s="553" t="s">
        <v>323</v>
      </c>
      <c r="I41" s="554">
        <v>47.7</v>
      </c>
      <c r="J41" s="555">
        <v>1.85</v>
      </c>
      <c r="K41" s="556">
        <v>49.550000000000004</v>
      </c>
      <c r="L41" s="556">
        <v>48.625</v>
      </c>
      <c r="M41" s="557">
        <v>104543.75</v>
      </c>
      <c r="N41" s="557">
        <v>2150</v>
      </c>
      <c r="O41" s="557">
        <v>2718.1374999999998</v>
      </c>
      <c r="P41" s="557">
        <v>-5227.1875</v>
      </c>
      <c r="R41" s="557">
        <v>93871.923999999999</v>
      </c>
      <c r="S41" s="557">
        <v>1930.528</v>
      </c>
      <c r="U41" s="557">
        <v>102034.7</v>
      </c>
      <c r="V41" s="557">
        <v>2098.4</v>
      </c>
      <c r="X41" s="557">
        <v>104585.56749999999</v>
      </c>
      <c r="Y41" s="557">
        <v>2150.8599999999997</v>
      </c>
      <c r="AA41" s="557">
        <v>107136.435</v>
      </c>
      <c r="AB41" s="557">
        <v>2203.3200000000002</v>
      </c>
      <c r="AD41" s="557">
        <v>109687.30249999999</v>
      </c>
      <c r="AE41" s="557">
        <v>2255.7799999999997</v>
      </c>
    </row>
    <row r="42" spans="1:31">
      <c r="A42" s="29" t="s">
        <v>362</v>
      </c>
      <c r="B42" s="29">
        <v>35</v>
      </c>
      <c r="C42" s="552" t="s">
        <v>337</v>
      </c>
      <c r="D42" s="535">
        <v>303</v>
      </c>
      <c r="E42" s="535" t="s">
        <v>283</v>
      </c>
      <c r="F42" s="546" t="str">
        <f t="shared" si="0"/>
        <v>G3E2</v>
      </c>
      <c r="G42" s="535">
        <v>3</v>
      </c>
      <c r="H42" s="553" t="s">
        <v>323</v>
      </c>
      <c r="I42" s="554">
        <v>52.78</v>
      </c>
      <c r="J42" s="555">
        <v>4.55</v>
      </c>
      <c r="K42" s="556">
        <v>57.33</v>
      </c>
      <c r="L42" s="556">
        <v>55.055</v>
      </c>
      <c r="M42" s="557">
        <v>118368.25</v>
      </c>
      <c r="N42" s="557">
        <v>2150</v>
      </c>
      <c r="O42" s="557">
        <v>3077.5744999999997</v>
      </c>
      <c r="P42" s="557">
        <v>-5918.4125000000004</v>
      </c>
      <c r="R42" s="557">
        <v>106285.21904</v>
      </c>
      <c r="S42" s="557">
        <v>1930.528</v>
      </c>
      <c r="U42" s="557">
        <v>115527.412</v>
      </c>
      <c r="V42" s="557">
        <v>2098.4</v>
      </c>
      <c r="X42" s="557">
        <v>118415.59729999998</v>
      </c>
      <c r="Y42" s="557">
        <v>2150.8599999999997</v>
      </c>
      <c r="AA42" s="557">
        <v>121303.78260000001</v>
      </c>
      <c r="AB42" s="557">
        <v>2203.3200000000002</v>
      </c>
      <c r="AD42" s="557">
        <v>124191.96789999999</v>
      </c>
      <c r="AE42" s="557">
        <v>2255.7799999999997</v>
      </c>
    </row>
    <row r="43" spans="1:31">
      <c r="A43" s="29" t="s">
        <v>363</v>
      </c>
      <c r="B43" s="29">
        <v>36</v>
      </c>
      <c r="C43" s="552" t="s">
        <v>337</v>
      </c>
      <c r="D43" s="535">
        <v>302</v>
      </c>
      <c r="E43" s="535" t="s">
        <v>284</v>
      </c>
      <c r="F43" s="546" t="str">
        <f t="shared" si="0"/>
        <v>G3E3</v>
      </c>
      <c r="G43" s="535">
        <v>3</v>
      </c>
      <c r="H43" s="553" t="s">
        <v>333</v>
      </c>
      <c r="I43" s="554">
        <v>80.05</v>
      </c>
      <c r="J43" s="555">
        <v>4.55</v>
      </c>
      <c r="K43" s="556">
        <v>84.6</v>
      </c>
      <c r="L43" s="556">
        <v>82.325000000000003</v>
      </c>
      <c r="M43" s="557">
        <v>176998.75</v>
      </c>
      <c r="N43" s="557">
        <v>2150</v>
      </c>
      <c r="O43" s="557">
        <v>4601.9674999999997</v>
      </c>
      <c r="P43" s="557">
        <v>0</v>
      </c>
      <c r="R43" s="557">
        <v>167072.66010000001</v>
      </c>
      <c r="S43" s="557">
        <v>2029.4280000000001</v>
      </c>
      <c r="U43" s="557">
        <v>181600.7175</v>
      </c>
      <c r="V43" s="557">
        <v>2205.9</v>
      </c>
      <c r="X43" s="557">
        <v>186140.73543749997</v>
      </c>
      <c r="Y43" s="557">
        <v>2261.0474999999997</v>
      </c>
      <c r="AA43" s="557">
        <v>190680.753375</v>
      </c>
      <c r="AB43" s="557">
        <v>2316.1949999999997</v>
      </c>
      <c r="AD43" s="557">
        <v>195220.7713125</v>
      </c>
      <c r="AE43" s="557">
        <v>2371.3424999999997</v>
      </c>
    </row>
    <row r="44" spans="1:31">
      <c r="A44" s="29" t="s">
        <v>364</v>
      </c>
      <c r="B44" s="29">
        <v>37</v>
      </c>
      <c r="C44" s="552" t="s">
        <v>322</v>
      </c>
      <c r="D44" s="535" t="s">
        <v>365</v>
      </c>
      <c r="E44" s="535" t="s">
        <v>275</v>
      </c>
      <c r="F44" s="546" t="str">
        <f t="shared" si="0"/>
        <v>G1C2</v>
      </c>
      <c r="G44" s="535">
        <v>4</v>
      </c>
      <c r="H44" s="553" t="s">
        <v>323</v>
      </c>
      <c r="I44" s="554">
        <v>52.78</v>
      </c>
      <c r="J44" s="555">
        <v>4.55</v>
      </c>
      <c r="K44" s="556">
        <v>57.33</v>
      </c>
      <c r="L44" s="556">
        <v>55.055</v>
      </c>
      <c r="M44" s="557">
        <v>110110</v>
      </c>
      <c r="N44" s="557">
        <v>2000</v>
      </c>
      <c r="O44" s="557">
        <v>4294.29</v>
      </c>
      <c r="P44" s="557">
        <v>-5505.5</v>
      </c>
      <c r="R44" s="557">
        <v>100186.88679999999</v>
      </c>
      <c r="S44" s="557">
        <v>1819.76</v>
      </c>
      <c r="U44" s="557">
        <v>108898.79</v>
      </c>
      <c r="V44" s="557">
        <v>1978</v>
      </c>
      <c r="X44" s="557">
        <v>111621.25974999998</v>
      </c>
      <c r="Y44" s="557">
        <v>2027.4499999999996</v>
      </c>
      <c r="AA44" s="557">
        <v>114343.7295</v>
      </c>
      <c r="AB44" s="557">
        <v>2076.9</v>
      </c>
      <c r="AD44" s="557">
        <v>117066.19924999999</v>
      </c>
      <c r="AE44" s="557">
        <v>2126.35</v>
      </c>
    </row>
    <row r="45" spans="1:31">
      <c r="A45" s="29" t="s">
        <v>366</v>
      </c>
      <c r="B45" s="29">
        <v>38</v>
      </c>
      <c r="C45" s="552" t="s">
        <v>322</v>
      </c>
      <c r="D45" s="535" t="s">
        <v>367</v>
      </c>
      <c r="E45" s="535" t="s">
        <v>91</v>
      </c>
      <c r="F45" s="546" t="str">
        <f t="shared" si="0"/>
        <v>G1C1</v>
      </c>
      <c r="G45" s="535">
        <v>4</v>
      </c>
      <c r="H45" s="553" t="s">
        <v>353</v>
      </c>
      <c r="I45" s="554">
        <v>48</v>
      </c>
      <c r="J45" s="555">
        <v>3.6</v>
      </c>
      <c r="K45" s="556">
        <v>51.6</v>
      </c>
      <c r="L45" s="556">
        <v>49.8</v>
      </c>
      <c r="M45" s="557">
        <v>102090</v>
      </c>
      <c r="N45" s="557">
        <v>2050</v>
      </c>
      <c r="O45" s="557">
        <v>3981.51</v>
      </c>
      <c r="P45" s="557">
        <v>10209</v>
      </c>
      <c r="R45" s="557">
        <v>106978.0692</v>
      </c>
      <c r="S45" s="557">
        <v>2148.154</v>
      </c>
      <c r="U45" s="557">
        <v>116280.51</v>
      </c>
      <c r="V45" s="557">
        <v>2334.9499999999998</v>
      </c>
      <c r="X45" s="557">
        <v>119187.52274999999</v>
      </c>
      <c r="Y45" s="557">
        <v>2393.32375</v>
      </c>
      <c r="AA45" s="557">
        <v>122094.5355</v>
      </c>
      <c r="AB45" s="557">
        <v>2451.6975000000002</v>
      </c>
      <c r="AD45" s="557">
        <v>125001.54824999999</v>
      </c>
      <c r="AE45" s="557">
        <v>2510.07125</v>
      </c>
    </row>
    <row r="46" spans="1:31">
      <c r="A46" s="29" t="s">
        <v>368</v>
      </c>
      <c r="B46" s="29">
        <v>39</v>
      </c>
      <c r="C46" s="552" t="s">
        <v>322</v>
      </c>
      <c r="D46" s="535" t="s">
        <v>369</v>
      </c>
      <c r="E46" s="535" t="s">
        <v>276</v>
      </c>
      <c r="F46" s="546" t="str">
        <f t="shared" si="0"/>
        <v>G1C3</v>
      </c>
      <c r="G46" s="535">
        <v>4</v>
      </c>
      <c r="H46" s="553" t="s">
        <v>327</v>
      </c>
      <c r="I46" s="554">
        <v>80.05</v>
      </c>
      <c r="J46" s="555">
        <v>4.55</v>
      </c>
      <c r="K46" s="556">
        <v>84.6</v>
      </c>
      <c r="L46" s="556">
        <v>82.325000000000003</v>
      </c>
      <c r="M46" s="557">
        <v>160533.75</v>
      </c>
      <c r="N46" s="557">
        <v>1950</v>
      </c>
      <c r="O46" s="557">
        <v>6260.8162499999999</v>
      </c>
      <c r="P46" s="557">
        <v>19264.05</v>
      </c>
      <c r="R46" s="557">
        <v>171173.92694999999</v>
      </c>
      <c r="S46" s="557">
        <v>2079.2459999999996</v>
      </c>
      <c r="U46" s="557">
        <v>186058.61624999999</v>
      </c>
      <c r="V46" s="557">
        <v>2260.0499999999997</v>
      </c>
      <c r="X46" s="557">
        <v>190710.08165624997</v>
      </c>
      <c r="Y46" s="557">
        <v>2316.5512499999995</v>
      </c>
      <c r="AA46" s="557">
        <v>195361.5470625</v>
      </c>
      <c r="AB46" s="557">
        <v>2373.0524999999998</v>
      </c>
      <c r="AD46" s="557">
        <v>200013.01246874998</v>
      </c>
      <c r="AE46" s="557">
        <v>2429.5537499999996</v>
      </c>
    </row>
    <row r="47" spans="1:31">
      <c r="A47" s="29" t="s">
        <v>370</v>
      </c>
      <c r="B47" s="29">
        <v>40</v>
      </c>
      <c r="C47" s="552" t="s">
        <v>329</v>
      </c>
      <c r="D47" s="535">
        <v>401</v>
      </c>
      <c r="E47" s="535" t="s">
        <v>277</v>
      </c>
      <c r="F47" s="546" t="str">
        <f t="shared" si="0"/>
        <v>G2D3</v>
      </c>
      <c r="G47" s="535">
        <v>4</v>
      </c>
      <c r="H47" s="553" t="s">
        <v>323</v>
      </c>
      <c r="I47" s="554">
        <v>58.9</v>
      </c>
      <c r="J47" s="555">
        <v>2</v>
      </c>
      <c r="K47" s="556">
        <v>60.9</v>
      </c>
      <c r="L47" s="556">
        <v>59.9</v>
      </c>
      <c r="M47" s="557">
        <v>128785</v>
      </c>
      <c r="N47" s="557">
        <v>2150</v>
      </c>
      <c r="O47" s="557">
        <v>5022.6149999999998</v>
      </c>
      <c r="P47" s="557">
        <v>-6439.25</v>
      </c>
      <c r="R47" s="557">
        <v>117178.8958</v>
      </c>
      <c r="S47" s="557">
        <v>1956.242</v>
      </c>
      <c r="U47" s="557">
        <v>127368.36499999999</v>
      </c>
      <c r="V47" s="557">
        <v>2126.35</v>
      </c>
      <c r="X47" s="557">
        <v>130552.57412499998</v>
      </c>
      <c r="Y47" s="557">
        <v>2179.50875</v>
      </c>
      <c r="AA47" s="557">
        <v>133736.78325000001</v>
      </c>
      <c r="AB47" s="557">
        <v>2232.6675</v>
      </c>
      <c r="AD47" s="557">
        <v>136920.99237499997</v>
      </c>
      <c r="AE47" s="557">
        <v>2285.8262499999996</v>
      </c>
    </row>
    <row r="48" spans="1:31">
      <c r="A48" s="29" t="s">
        <v>371</v>
      </c>
      <c r="B48" s="29">
        <v>41</v>
      </c>
      <c r="C48" s="552" t="s">
        <v>329</v>
      </c>
      <c r="D48" s="535">
        <v>402</v>
      </c>
      <c r="E48" s="535" t="s">
        <v>281</v>
      </c>
      <c r="F48" s="546" t="str">
        <f t="shared" si="0"/>
        <v>G2D5</v>
      </c>
      <c r="G48" s="535">
        <v>4</v>
      </c>
      <c r="H48" s="553" t="s">
        <v>333</v>
      </c>
      <c r="I48" s="554">
        <v>61.6</v>
      </c>
      <c r="J48" s="555">
        <v>2</v>
      </c>
      <c r="K48" s="556">
        <v>63.6</v>
      </c>
      <c r="L48" s="556">
        <v>62.6</v>
      </c>
      <c r="M48" s="557">
        <v>134590</v>
      </c>
      <c r="N48" s="557">
        <v>2150</v>
      </c>
      <c r="O48" s="557">
        <v>5249.01</v>
      </c>
      <c r="P48" s="557">
        <v>0</v>
      </c>
      <c r="R48" s="557">
        <v>128651.88920000002</v>
      </c>
      <c r="S48" s="557">
        <v>2055.1420000000003</v>
      </c>
      <c r="U48" s="557">
        <v>139839.01</v>
      </c>
      <c r="V48" s="557">
        <v>2233.85</v>
      </c>
      <c r="X48" s="557">
        <v>143334.98525</v>
      </c>
      <c r="Y48" s="557">
        <v>2289.69625</v>
      </c>
      <c r="AA48" s="557">
        <v>146830.96050000002</v>
      </c>
      <c r="AB48" s="557">
        <v>2345.5425</v>
      </c>
      <c r="AD48" s="557">
        <v>150326.93575</v>
      </c>
      <c r="AE48" s="557">
        <v>2401.3887500000001</v>
      </c>
    </row>
    <row r="49" spans="1:31">
      <c r="A49" s="29" t="s">
        <v>372</v>
      </c>
      <c r="B49" s="29">
        <v>42</v>
      </c>
      <c r="C49" s="552" t="s">
        <v>329</v>
      </c>
      <c r="D49" s="535">
        <v>406</v>
      </c>
      <c r="E49" s="535" t="s">
        <v>278</v>
      </c>
      <c r="F49" s="546" t="str">
        <f t="shared" si="0"/>
        <v>G2D1</v>
      </c>
      <c r="G49" s="535">
        <v>4</v>
      </c>
      <c r="H49" s="553" t="s">
        <v>323</v>
      </c>
      <c r="I49" s="554">
        <v>44.8</v>
      </c>
      <c r="J49" s="555">
        <v>3.42</v>
      </c>
      <c r="K49" s="556">
        <v>48.22</v>
      </c>
      <c r="L49" s="556">
        <v>46.51</v>
      </c>
      <c r="M49" s="557">
        <v>99996.5</v>
      </c>
      <c r="N49" s="557">
        <v>2150</v>
      </c>
      <c r="O49" s="557">
        <v>3899.8634999999999</v>
      </c>
      <c r="P49" s="557">
        <v>-4999.8250000000007</v>
      </c>
      <c r="R49" s="557">
        <v>90984.815420000014</v>
      </c>
      <c r="S49" s="557">
        <v>1956.2420000000004</v>
      </c>
      <c r="U49" s="557">
        <v>98896.53850000001</v>
      </c>
      <c r="V49" s="557">
        <v>2126.3500000000004</v>
      </c>
      <c r="X49" s="557">
        <v>101368.9519625</v>
      </c>
      <c r="Y49" s="557">
        <v>2179.50875</v>
      </c>
      <c r="AA49" s="557">
        <v>103841.36542500001</v>
      </c>
      <c r="AB49" s="557">
        <v>2232.6675000000005</v>
      </c>
      <c r="AD49" s="557">
        <v>106313.77888750001</v>
      </c>
      <c r="AE49" s="557">
        <v>2285.8262500000005</v>
      </c>
    </row>
    <row r="50" spans="1:31">
      <c r="A50" s="29" t="s">
        <v>373</v>
      </c>
      <c r="B50" s="29">
        <v>43</v>
      </c>
      <c r="C50" s="552" t="s">
        <v>329</v>
      </c>
      <c r="D50" s="535">
        <v>405</v>
      </c>
      <c r="E50" s="535" t="s">
        <v>279</v>
      </c>
      <c r="F50" s="546" t="str">
        <f t="shared" si="0"/>
        <v>G2D2</v>
      </c>
      <c r="G50" s="535">
        <v>4</v>
      </c>
      <c r="H50" s="553" t="s">
        <v>323</v>
      </c>
      <c r="I50" s="554">
        <v>48</v>
      </c>
      <c r="J50" s="555">
        <v>3.6</v>
      </c>
      <c r="K50" s="556">
        <v>51.6</v>
      </c>
      <c r="L50" s="556">
        <v>49.8</v>
      </c>
      <c r="M50" s="557">
        <v>107070</v>
      </c>
      <c r="N50" s="557">
        <v>2150</v>
      </c>
      <c r="O50" s="557">
        <v>4175.7299999999996</v>
      </c>
      <c r="P50" s="557">
        <v>-5353.5</v>
      </c>
      <c r="R50" s="557">
        <v>97420.851599999995</v>
      </c>
      <c r="S50" s="557">
        <v>1956.242</v>
      </c>
      <c r="U50" s="557">
        <v>105892.23</v>
      </c>
      <c r="V50" s="557">
        <v>2126.35</v>
      </c>
      <c r="X50" s="557">
        <v>108539.53574999998</v>
      </c>
      <c r="Y50" s="557">
        <v>2179.50875</v>
      </c>
      <c r="AA50" s="557">
        <v>111186.84149999999</v>
      </c>
      <c r="AB50" s="557">
        <v>2232.6675</v>
      </c>
      <c r="AD50" s="557">
        <v>113834.14724999999</v>
      </c>
      <c r="AE50" s="557">
        <v>2285.8262500000001</v>
      </c>
    </row>
    <row r="51" spans="1:31">
      <c r="A51" s="29" t="s">
        <v>374</v>
      </c>
      <c r="B51" s="29">
        <v>44</v>
      </c>
      <c r="C51" s="552" t="s">
        <v>329</v>
      </c>
      <c r="D51" s="535">
        <v>404</v>
      </c>
      <c r="E51" s="535" t="s">
        <v>279</v>
      </c>
      <c r="F51" s="546" t="str">
        <f t="shared" si="0"/>
        <v>G2D2</v>
      </c>
      <c r="G51" s="535">
        <v>4</v>
      </c>
      <c r="H51" s="553" t="s">
        <v>333</v>
      </c>
      <c r="I51" s="554">
        <v>48</v>
      </c>
      <c r="J51" s="555">
        <v>3.6</v>
      </c>
      <c r="K51" s="556">
        <v>51.6</v>
      </c>
      <c r="L51" s="556">
        <v>49.8</v>
      </c>
      <c r="M51" s="557">
        <v>107070</v>
      </c>
      <c r="N51" s="557">
        <v>2150</v>
      </c>
      <c r="O51" s="557">
        <v>4175.7299999999996</v>
      </c>
      <c r="P51" s="557">
        <v>0</v>
      </c>
      <c r="R51" s="557">
        <v>102346.0716</v>
      </c>
      <c r="S51" s="557">
        <v>2055.1419999999998</v>
      </c>
      <c r="U51" s="557">
        <v>111245.73</v>
      </c>
      <c r="V51" s="557">
        <v>2233.85</v>
      </c>
      <c r="X51" s="557">
        <v>114026.87324999999</v>
      </c>
      <c r="Y51" s="557">
        <v>2289.69625</v>
      </c>
      <c r="AA51" s="557">
        <v>116808.0165</v>
      </c>
      <c r="AB51" s="557">
        <v>2345.5425</v>
      </c>
      <c r="AD51" s="557">
        <v>119589.15974999999</v>
      </c>
      <c r="AE51" s="557">
        <v>2401.3887500000001</v>
      </c>
    </row>
    <row r="52" spans="1:31">
      <c r="A52" s="29" t="s">
        <v>375</v>
      </c>
      <c r="B52" s="29">
        <v>45</v>
      </c>
      <c r="C52" s="552" t="s">
        <v>329</v>
      </c>
      <c r="D52" s="535">
        <v>403</v>
      </c>
      <c r="E52" s="535" t="s">
        <v>280</v>
      </c>
      <c r="F52" s="546" t="str">
        <f t="shared" si="0"/>
        <v>G2D4</v>
      </c>
      <c r="G52" s="535">
        <v>4</v>
      </c>
      <c r="H52" s="553" t="s">
        <v>333</v>
      </c>
      <c r="I52" s="554">
        <v>66.900000000000006</v>
      </c>
      <c r="J52" s="555">
        <v>3.6</v>
      </c>
      <c r="K52" s="556">
        <v>70.5</v>
      </c>
      <c r="L52" s="556">
        <v>68.7</v>
      </c>
      <c r="M52" s="557">
        <v>147705</v>
      </c>
      <c r="N52" s="557">
        <v>2150</v>
      </c>
      <c r="O52" s="557">
        <v>5760.4949999999999</v>
      </c>
      <c r="P52" s="557">
        <v>0</v>
      </c>
      <c r="R52" s="557">
        <v>141188.25539999999</v>
      </c>
      <c r="S52" s="557">
        <v>2055.1419999999998</v>
      </c>
      <c r="U52" s="557">
        <v>153465.495</v>
      </c>
      <c r="V52" s="557">
        <v>2233.85</v>
      </c>
      <c r="X52" s="557">
        <v>157302.13237499999</v>
      </c>
      <c r="Y52" s="557">
        <v>2289.6962499999995</v>
      </c>
      <c r="AA52" s="557">
        <v>161138.76975000001</v>
      </c>
      <c r="AB52" s="557">
        <v>2345.5425</v>
      </c>
      <c r="AD52" s="557">
        <v>164975.407125</v>
      </c>
      <c r="AE52" s="557">
        <v>2401.3887500000001</v>
      </c>
    </row>
    <row r="53" spans="1:31">
      <c r="A53" s="29" t="s">
        <v>376</v>
      </c>
      <c r="B53" s="29">
        <v>46</v>
      </c>
      <c r="C53" s="552" t="s">
        <v>337</v>
      </c>
      <c r="D53" s="535">
        <v>401</v>
      </c>
      <c r="E53" s="535" t="s">
        <v>282</v>
      </c>
      <c r="F53" s="546" t="str">
        <f t="shared" si="0"/>
        <v>G3E1</v>
      </c>
      <c r="G53" s="535">
        <v>4</v>
      </c>
      <c r="H53" s="553" t="s">
        <v>323</v>
      </c>
      <c r="I53" s="554">
        <v>47.7</v>
      </c>
      <c r="J53" s="555">
        <v>1.85</v>
      </c>
      <c r="K53" s="556">
        <v>49.550000000000004</v>
      </c>
      <c r="L53" s="556">
        <v>48.625</v>
      </c>
      <c r="M53" s="557">
        <v>104543.75</v>
      </c>
      <c r="N53" s="557">
        <v>2150</v>
      </c>
      <c r="O53" s="557">
        <v>4077.2062500000002</v>
      </c>
      <c r="P53" s="557">
        <v>-5227.1875</v>
      </c>
      <c r="R53" s="557">
        <v>95122.267250000004</v>
      </c>
      <c r="S53" s="557">
        <v>1956.2420000000002</v>
      </c>
      <c r="U53" s="557">
        <v>103393.76875</v>
      </c>
      <c r="V53" s="557">
        <v>2126.35</v>
      </c>
      <c r="X53" s="557">
        <v>105978.61296874999</v>
      </c>
      <c r="Y53" s="557">
        <v>2179.50875</v>
      </c>
      <c r="AA53" s="557">
        <v>108563.45718750001</v>
      </c>
      <c r="AB53" s="557">
        <v>2232.6675</v>
      </c>
      <c r="AD53" s="557">
        <v>111148.30140625</v>
      </c>
      <c r="AE53" s="557">
        <v>2285.8262500000001</v>
      </c>
    </row>
    <row r="54" spans="1:31">
      <c r="A54" s="29" t="s">
        <v>377</v>
      </c>
      <c r="B54" s="29">
        <v>47</v>
      </c>
      <c r="C54" s="552" t="s">
        <v>337</v>
      </c>
      <c r="D54" s="535">
        <v>403</v>
      </c>
      <c r="E54" s="535" t="s">
        <v>283</v>
      </c>
      <c r="F54" s="546" t="str">
        <f t="shared" si="0"/>
        <v>G3E2</v>
      </c>
      <c r="G54" s="535">
        <v>4</v>
      </c>
      <c r="H54" s="553" t="s">
        <v>323</v>
      </c>
      <c r="I54" s="554">
        <v>52.78</v>
      </c>
      <c r="J54" s="555">
        <v>4.55</v>
      </c>
      <c r="K54" s="556">
        <v>57.33</v>
      </c>
      <c r="L54" s="556">
        <v>55.055</v>
      </c>
      <c r="M54" s="557">
        <v>118368.25</v>
      </c>
      <c r="N54" s="557">
        <v>2150</v>
      </c>
      <c r="O54" s="557">
        <v>4616.36175</v>
      </c>
      <c r="P54" s="557">
        <v>-5918.4125000000004</v>
      </c>
      <c r="R54" s="557">
        <v>107700.90330999999</v>
      </c>
      <c r="S54" s="557">
        <v>1956.242</v>
      </c>
      <c r="U54" s="557">
        <v>117066.19924999999</v>
      </c>
      <c r="V54" s="557">
        <v>2126.35</v>
      </c>
      <c r="X54" s="557">
        <v>119992.85423124998</v>
      </c>
      <c r="Y54" s="557">
        <v>2179.5087499999995</v>
      </c>
      <c r="AA54" s="557">
        <v>122919.50921249999</v>
      </c>
      <c r="AB54" s="557">
        <v>2232.6675</v>
      </c>
      <c r="AD54" s="557">
        <v>125846.16419374998</v>
      </c>
      <c r="AE54" s="557">
        <v>2285.8262499999996</v>
      </c>
    </row>
    <row r="55" spans="1:31">
      <c r="A55" s="29" t="s">
        <v>378</v>
      </c>
      <c r="B55" s="29">
        <v>48</v>
      </c>
      <c r="C55" s="552" t="s">
        <v>337</v>
      </c>
      <c r="D55" s="535">
        <v>402</v>
      </c>
      <c r="E55" s="535" t="s">
        <v>284</v>
      </c>
      <c r="F55" s="546" t="str">
        <f t="shared" si="0"/>
        <v>G3E3</v>
      </c>
      <c r="G55" s="535">
        <v>4</v>
      </c>
      <c r="H55" s="553" t="s">
        <v>333</v>
      </c>
      <c r="I55" s="554">
        <v>80.05</v>
      </c>
      <c r="J55" s="555">
        <v>4.55</v>
      </c>
      <c r="K55" s="556">
        <v>84.6</v>
      </c>
      <c r="L55" s="556">
        <v>82.325000000000003</v>
      </c>
      <c r="M55" s="557">
        <v>176998.75</v>
      </c>
      <c r="N55" s="557">
        <v>2150</v>
      </c>
      <c r="O55" s="557">
        <v>6902.9512500000001</v>
      </c>
      <c r="P55" s="557">
        <v>0</v>
      </c>
      <c r="R55" s="557">
        <v>169189.56515000001</v>
      </c>
      <c r="S55" s="557">
        <v>2055.1419999999998</v>
      </c>
      <c r="U55" s="557">
        <v>183901.70125000001</v>
      </c>
      <c r="V55" s="557">
        <v>2233.85</v>
      </c>
      <c r="X55" s="557">
        <v>188499.24378125</v>
      </c>
      <c r="Y55" s="557">
        <v>2289.69625</v>
      </c>
      <c r="AA55" s="557">
        <v>193096.78631250001</v>
      </c>
      <c r="AB55" s="557">
        <v>2345.5425</v>
      </c>
      <c r="AD55" s="557">
        <v>197694.32884375</v>
      </c>
      <c r="AE55" s="557">
        <v>2401.3887500000001</v>
      </c>
    </row>
    <row r="56" spans="1:31">
      <c r="A56" s="29" t="s">
        <v>379</v>
      </c>
      <c r="B56" s="29">
        <v>49</v>
      </c>
      <c r="C56" s="552" t="s">
        <v>329</v>
      </c>
      <c r="D56" s="535">
        <v>601</v>
      </c>
      <c r="E56" s="535" t="s">
        <v>277</v>
      </c>
      <c r="F56" s="546" t="str">
        <f t="shared" si="0"/>
        <v>G2D3</v>
      </c>
      <c r="G56" s="535">
        <v>6</v>
      </c>
      <c r="H56" s="553" t="s">
        <v>323</v>
      </c>
      <c r="I56" s="554">
        <v>58.9</v>
      </c>
      <c r="J56" s="555">
        <v>2</v>
      </c>
      <c r="K56" s="556">
        <v>60.9</v>
      </c>
      <c r="L56" s="556">
        <v>59.9</v>
      </c>
      <c r="M56" s="557">
        <v>128785</v>
      </c>
      <c r="N56" s="557">
        <v>2150</v>
      </c>
      <c r="O56" s="557">
        <v>8371.0249999999996</v>
      </c>
      <c r="P56" s="557">
        <v>-6439.25</v>
      </c>
      <c r="R56" s="557">
        <v>120259.433</v>
      </c>
      <c r="S56" s="557">
        <v>2007.67</v>
      </c>
      <c r="U56" s="557">
        <v>130716.77499999999</v>
      </c>
      <c r="V56" s="557">
        <v>2182.25</v>
      </c>
      <c r="X56" s="557">
        <v>133984.69437499999</v>
      </c>
      <c r="Y56" s="557">
        <v>2236.8062500000001</v>
      </c>
      <c r="AA56" s="557">
        <v>137252.61374999999</v>
      </c>
      <c r="AB56" s="557">
        <v>2291.3624999999997</v>
      </c>
      <c r="AD56" s="557">
        <v>140520.53312499999</v>
      </c>
      <c r="AE56" s="557">
        <v>2345.9187499999998</v>
      </c>
    </row>
    <row r="57" spans="1:31">
      <c r="A57" s="29" t="s">
        <v>380</v>
      </c>
      <c r="B57" s="29">
        <v>50</v>
      </c>
      <c r="C57" s="552" t="s">
        <v>329</v>
      </c>
      <c r="D57" s="535">
        <v>606</v>
      </c>
      <c r="E57" s="535" t="s">
        <v>278</v>
      </c>
      <c r="F57" s="546" t="str">
        <f t="shared" si="0"/>
        <v>G2D1</v>
      </c>
      <c r="G57" s="535">
        <v>6</v>
      </c>
      <c r="H57" s="553" t="s">
        <v>323</v>
      </c>
      <c r="I57" s="554">
        <v>44.8</v>
      </c>
      <c r="J57" s="555">
        <v>3.42</v>
      </c>
      <c r="K57" s="556">
        <v>48.22</v>
      </c>
      <c r="L57" s="556">
        <v>46.51</v>
      </c>
      <c r="M57" s="557">
        <v>99996.5</v>
      </c>
      <c r="N57" s="557">
        <v>2150</v>
      </c>
      <c r="O57" s="557">
        <v>6499.7725</v>
      </c>
      <c r="P57" s="557">
        <v>-4999.8250000000007</v>
      </c>
      <c r="R57" s="557">
        <v>93376.731700000018</v>
      </c>
      <c r="S57" s="557">
        <v>2007.6700000000005</v>
      </c>
      <c r="U57" s="557">
        <v>101496.44750000001</v>
      </c>
      <c r="V57" s="557">
        <v>2182.2500000000005</v>
      </c>
      <c r="X57" s="557">
        <v>104033.8586875</v>
      </c>
      <c r="Y57" s="557">
        <v>2236.8062500000001</v>
      </c>
      <c r="AA57" s="557">
        <v>106571.26987500001</v>
      </c>
      <c r="AB57" s="557">
        <v>2291.3625000000002</v>
      </c>
      <c r="AD57" s="557">
        <v>109108.68106250001</v>
      </c>
      <c r="AE57" s="557">
        <v>2345.9187500000003</v>
      </c>
    </row>
    <row r="58" spans="1:31">
      <c r="A58" s="29" t="s">
        <v>381</v>
      </c>
      <c r="B58" s="29">
        <v>51</v>
      </c>
      <c r="C58" s="552" t="s">
        <v>329</v>
      </c>
      <c r="D58" s="535">
        <v>604</v>
      </c>
      <c r="E58" s="535" t="s">
        <v>279</v>
      </c>
      <c r="F58" s="546" t="str">
        <f t="shared" si="0"/>
        <v>G2D2</v>
      </c>
      <c r="G58" s="535">
        <v>6</v>
      </c>
      <c r="H58" s="553" t="s">
        <v>333</v>
      </c>
      <c r="I58" s="554">
        <v>48</v>
      </c>
      <c r="J58" s="555">
        <v>3.6</v>
      </c>
      <c r="K58" s="556">
        <v>51.6</v>
      </c>
      <c r="L58" s="556">
        <v>49.8</v>
      </c>
      <c r="M58" s="557">
        <v>107070</v>
      </c>
      <c r="N58" s="557">
        <v>2150</v>
      </c>
      <c r="O58" s="557">
        <v>6959.55</v>
      </c>
      <c r="P58" s="557">
        <v>0</v>
      </c>
      <c r="R58" s="557">
        <v>104907.186</v>
      </c>
      <c r="S58" s="557">
        <v>2106.5700000000002</v>
      </c>
      <c r="U58" s="557">
        <v>114029.55</v>
      </c>
      <c r="V58" s="557">
        <v>2289.75</v>
      </c>
      <c r="X58" s="557">
        <v>116880.28874999999</v>
      </c>
      <c r="Y58" s="557">
        <v>2346.9937500000001</v>
      </c>
      <c r="AA58" s="557">
        <v>119731.02750000001</v>
      </c>
      <c r="AB58" s="557">
        <v>2404.2375000000002</v>
      </c>
      <c r="AD58" s="557">
        <v>122581.76625</v>
      </c>
      <c r="AE58" s="557">
        <v>2461.4812500000003</v>
      </c>
    </row>
    <row r="59" spans="1:31">
      <c r="A59" s="29" t="s">
        <v>382</v>
      </c>
      <c r="B59" s="29">
        <v>52</v>
      </c>
      <c r="C59" s="552" t="s">
        <v>329</v>
      </c>
      <c r="D59" s="535">
        <v>602</v>
      </c>
      <c r="E59" s="535" t="s">
        <v>281</v>
      </c>
      <c r="F59" s="546" t="str">
        <f t="shared" si="0"/>
        <v>G2D5</v>
      </c>
      <c r="G59" s="535">
        <v>6</v>
      </c>
      <c r="H59" s="553" t="s">
        <v>333</v>
      </c>
      <c r="I59" s="554">
        <v>61.6</v>
      </c>
      <c r="J59" s="555">
        <v>2</v>
      </c>
      <c r="K59" s="556">
        <v>63.6</v>
      </c>
      <c r="L59" s="556">
        <v>62.6</v>
      </c>
      <c r="M59" s="557">
        <v>134590</v>
      </c>
      <c r="N59" s="557">
        <v>2150</v>
      </c>
      <c r="O59" s="557">
        <v>8748.35</v>
      </c>
      <c r="P59" s="557">
        <v>0</v>
      </c>
      <c r="R59" s="557">
        <v>131871.28200000001</v>
      </c>
      <c r="S59" s="557">
        <v>2106.5700000000002</v>
      </c>
      <c r="U59" s="557">
        <v>143338.35</v>
      </c>
      <c r="V59" s="557">
        <v>2289.75</v>
      </c>
      <c r="X59" s="557">
        <v>146921.80875</v>
      </c>
      <c r="Y59" s="557">
        <v>2346.9937500000001</v>
      </c>
      <c r="AA59" s="557">
        <v>150505.26750000002</v>
      </c>
      <c r="AB59" s="557">
        <v>2404.2375000000002</v>
      </c>
      <c r="AD59" s="557">
        <v>154088.72625000001</v>
      </c>
      <c r="AE59" s="557">
        <v>2461.4812500000003</v>
      </c>
    </row>
    <row r="60" spans="1:31">
      <c r="A60" s="29" t="s">
        <v>383</v>
      </c>
      <c r="B60" s="29">
        <v>53</v>
      </c>
      <c r="C60" s="552" t="s">
        <v>329</v>
      </c>
      <c r="D60" s="535">
        <v>603</v>
      </c>
      <c r="E60" s="535" t="s">
        <v>285</v>
      </c>
      <c r="F60" s="546" t="str">
        <f t="shared" si="0"/>
        <v>G2DT2</v>
      </c>
      <c r="G60" s="535">
        <v>6</v>
      </c>
      <c r="H60" s="553" t="s">
        <v>384</v>
      </c>
      <c r="I60" s="554">
        <v>99.99</v>
      </c>
      <c r="J60" s="555">
        <v>35.54</v>
      </c>
      <c r="K60" s="556">
        <v>135.53</v>
      </c>
      <c r="L60" s="556">
        <v>117.75999999999999</v>
      </c>
      <c r="M60" s="557">
        <v>253184</v>
      </c>
      <c r="N60" s="557">
        <v>2150</v>
      </c>
      <c r="O60" s="557">
        <v>16456.96</v>
      </c>
      <c r="P60" s="557">
        <v>25318.400000000001</v>
      </c>
      <c r="R60" s="557">
        <v>271362.61120000004</v>
      </c>
      <c r="S60" s="557">
        <v>2304.3700000000003</v>
      </c>
      <c r="U60" s="557">
        <v>294959.36000000004</v>
      </c>
      <c r="V60" s="557">
        <v>2504.7500000000005</v>
      </c>
      <c r="X60" s="557">
        <v>302333.34400000004</v>
      </c>
      <c r="Y60" s="557">
        <v>2567.3687500000005</v>
      </c>
      <c r="AA60" s="557">
        <v>309707.32800000004</v>
      </c>
      <c r="AB60" s="557">
        <v>2629.9875000000006</v>
      </c>
      <c r="AD60" s="557">
        <v>317081.31200000003</v>
      </c>
      <c r="AE60" s="557">
        <v>2692.6062500000007</v>
      </c>
    </row>
    <row r="61" spans="1:31">
      <c r="A61" s="29" t="s">
        <v>385</v>
      </c>
      <c r="B61" s="29">
        <v>54</v>
      </c>
      <c r="C61" s="552" t="s">
        <v>329</v>
      </c>
      <c r="D61" s="535">
        <v>605</v>
      </c>
      <c r="E61" s="535" t="s">
        <v>279</v>
      </c>
      <c r="F61" s="546" t="str">
        <f t="shared" si="0"/>
        <v>G2D2</v>
      </c>
      <c r="G61" s="535">
        <v>6</v>
      </c>
      <c r="H61" s="553" t="s">
        <v>323</v>
      </c>
      <c r="I61" s="554">
        <v>48</v>
      </c>
      <c r="J61" s="555">
        <v>3.6</v>
      </c>
      <c r="K61" s="556">
        <v>51.6</v>
      </c>
      <c r="L61" s="556">
        <v>49.8</v>
      </c>
      <c r="M61" s="557">
        <v>107070</v>
      </c>
      <c r="N61" s="557">
        <v>2150</v>
      </c>
      <c r="O61" s="557">
        <v>6959.55</v>
      </c>
      <c r="P61" s="557">
        <v>-5353.5</v>
      </c>
      <c r="R61" s="557">
        <v>99981.966</v>
      </c>
      <c r="S61" s="557">
        <v>2007.67</v>
      </c>
      <c r="U61" s="557">
        <v>108676.05</v>
      </c>
      <c r="V61" s="557">
        <v>2182.25</v>
      </c>
      <c r="X61" s="557">
        <v>111392.95125</v>
      </c>
      <c r="Y61" s="557">
        <v>2236.8062500000001</v>
      </c>
      <c r="AA61" s="557">
        <v>114109.85250000001</v>
      </c>
      <c r="AB61" s="557">
        <v>2291.3625000000002</v>
      </c>
      <c r="AD61" s="557">
        <v>116826.75375</v>
      </c>
      <c r="AE61" s="557">
        <v>2345.9187500000003</v>
      </c>
    </row>
    <row r="62" spans="1:31">
      <c r="A62" s="29" t="s">
        <v>386</v>
      </c>
      <c r="B62" s="29">
        <v>55</v>
      </c>
      <c r="C62" s="552" t="s">
        <v>329</v>
      </c>
      <c r="D62" s="535">
        <v>701</v>
      </c>
      <c r="E62" s="535" t="s">
        <v>286</v>
      </c>
      <c r="F62" s="546" t="str">
        <f t="shared" si="0"/>
        <v>G2DT3</v>
      </c>
      <c r="G62" s="535">
        <v>7</v>
      </c>
      <c r="H62" s="553" t="s">
        <v>384</v>
      </c>
      <c r="I62" s="554">
        <v>91.64</v>
      </c>
      <c r="J62" s="555">
        <v>40.840000000000003</v>
      </c>
      <c r="K62" s="556">
        <v>132.48000000000002</v>
      </c>
      <c r="L62" s="556">
        <v>112.06</v>
      </c>
      <c r="M62" s="557">
        <v>240929</v>
      </c>
      <c r="N62" s="557">
        <v>2150</v>
      </c>
      <c r="O62" s="557">
        <v>18792.462</v>
      </c>
      <c r="P62" s="557">
        <v>24092.9</v>
      </c>
      <c r="R62" s="557">
        <v>261109.21304000003</v>
      </c>
      <c r="S62" s="557">
        <v>2330.0840000000003</v>
      </c>
      <c r="U62" s="557">
        <v>283814.36200000002</v>
      </c>
      <c r="V62" s="557">
        <v>2532.7000000000003</v>
      </c>
      <c r="X62" s="557">
        <v>290909.72104999999</v>
      </c>
      <c r="Y62" s="557">
        <v>2596.0174999999999</v>
      </c>
      <c r="AA62" s="557">
        <v>298005.08010000002</v>
      </c>
      <c r="AB62" s="557">
        <v>2659.335</v>
      </c>
      <c r="AD62" s="557">
        <v>305100.43914999999</v>
      </c>
      <c r="AE62" s="557">
        <v>2722.6524999999997</v>
      </c>
    </row>
    <row r="63" spans="1:31">
      <c r="A63" s="29" t="s">
        <v>387</v>
      </c>
      <c r="B63" s="29">
        <v>56</v>
      </c>
      <c r="C63" s="552" t="s">
        <v>329</v>
      </c>
      <c r="D63" s="535">
        <v>702</v>
      </c>
      <c r="E63" s="535" t="s">
        <v>278</v>
      </c>
      <c r="F63" s="546" t="str">
        <f t="shared" si="0"/>
        <v>G2D1</v>
      </c>
      <c r="G63" s="535">
        <v>7</v>
      </c>
      <c r="H63" s="553" t="s">
        <v>323</v>
      </c>
      <c r="I63" s="554">
        <v>44.8</v>
      </c>
      <c r="J63" s="555">
        <v>3.42</v>
      </c>
      <c r="K63" s="556">
        <v>48.22</v>
      </c>
      <c r="L63" s="556">
        <v>46.51</v>
      </c>
      <c r="M63" s="557">
        <v>99996.5</v>
      </c>
      <c r="N63" s="557">
        <v>2150</v>
      </c>
      <c r="O63" s="557">
        <v>7799.7269999999999</v>
      </c>
      <c r="P63" s="557">
        <v>-4999.8250000000007</v>
      </c>
      <c r="R63" s="557">
        <v>94572.689840000006</v>
      </c>
      <c r="S63" s="557">
        <v>2033.3840000000002</v>
      </c>
      <c r="U63" s="557">
        <v>102796.402</v>
      </c>
      <c r="V63" s="557">
        <v>2210.2000000000003</v>
      </c>
      <c r="X63" s="557">
        <v>105366.31204999999</v>
      </c>
      <c r="Y63" s="557">
        <v>2265.4549999999999</v>
      </c>
      <c r="AA63" s="557">
        <v>107936.22210000001</v>
      </c>
      <c r="AB63" s="557">
        <v>2320.7100000000005</v>
      </c>
      <c r="AD63" s="557">
        <v>110506.13214999999</v>
      </c>
      <c r="AE63" s="557">
        <v>2375.9649999999997</v>
      </c>
    </row>
    <row r="64" spans="1:31">
      <c r="A64" s="29" t="s">
        <v>388</v>
      </c>
      <c r="B64" s="29">
        <v>57</v>
      </c>
      <c r="C64" s="552" t="s">
        <v>329</v>
      </c>
      <c r="D64" s="535">
        <v>703</v>
      </c>
      <c r="E64" s="535" t="s">
        <v>287</v>
      </c>
      <c r="F64" s="546" t="str">
        <f t="shared" si="0"/>
        <v>G2DT1</v>
      </c>
      <c r="G64" s="535">
        <v>7</v>
      </c>
      <c r="H64" s="553" t="s">
        <v>384</v>
      </c>
      <c r="I64" s="554">
        <v>74.400000000000006</v>
      </c>
      <c r="J64" s="555">
        <v>34.9</v>
      </c>
      <c r="K64" s="556">
        <v>109.30000000000001</v>
      </c>
      <c r="L64" s="556">
        <v>91.850000000000009</v>
      </c>
      <c r="M64" s="557">
        <v>197477.5</v>
      </c>
      <c r="N64" s="557">
        <v>2150</v>
      </c>
      <c r="O64" s="557">
        <v>15403.245000000001</v>
      </c>
      <c r="P64" s="557">
        <v>19747.75</v>
      </c>
      <c r="R64" s="557">
        <v>214018.21540000002</v>
      </c>
      <c r="S64" s="557">
        <v>2330.0839999999998</v>
      </c>
      <c r="U64" s="557">
        <v>232628.495</v>
      </c>
      <c r="V64" s="557">
        <v>2532.6999999999998</v>
      </c>
      <c r="X64" s="557">
        <v>238444.20737499997</v>
      </c>
      <c r="Y64" s="557">
        <v>2596.0174999999995</v>
      </c>
      <c r="AA64" s="557">
        <v>244259.91975</v>
      </c>
      <c r="AB64" s="557">
        <v>2659.3349999999996</v>
      </c>
      <c r="AD64" s="557">
        <v>250075.63212499997</v>
      </c>
      <c r="AE64" s="557">
        <v>2722.6524999999997</v>
      </c>
    </row>
    <row r="65" spans="1:31">
      <c r="A65" s="29" t="s">
        <v>389</v>
      </c>
      <c r="B65" s="29">
        <v>58</v>
      </c>
      <c r="C65" s="552" t="s">
        <v>329</v>
      </c>
      <c r="D65" s="535">
        <v>801</v>
      </c>
      <c r="E65" s="535" t="s">
        <v>277</v>
      </c>
      <c r="F65" s="546" t="str">
        <f t="shared" si="0"/>
        <v>G2D3</v>
      </c>
      <c r="G65" s="535">
        <v>8</v>
      </c>
      <c r="H65" s="553" t="s">
        <v>323</v>
      </c>
      <c r="I65" s="554">
        <v>58.9</v>
      </c>
      <c r="J65" s="555">
        <v>2</v>
      </c>
      <c r="K65" s="556">
        <v>60.9</v>
      </c>
      <c r="L65" s="556">
        <v>59.9</v>
      </c>
      <c r="M65" s="557">
        <v>128785</v>
      </c>
      <c r="N65" s="557">
        <v>2150</v>
      </c>
      <c r="O65" s="557">
        <v>11719.434999999999</v>
      </c>
      <c r="P65" s="557">
        <v>-6439.25</v>
      </c>
      <c r="R65" s="557">
        <v>123339.9702</v>
      </c>
      <c r="S65" s="557">
        <v>2059.098</v>
      </c>
      <c r="U65" s="557">
        <v>134065.185</v>
      </c>
      <c r="V65" s="557">
        <v>2238.15</v>
      </c>
      <c r="X65" s="557">
        <v>137416.814625</v>
      </c>
      <c r="Y65" s="557">
        <v>2294.1037500000002</v>
      </c>
      <c r="AA65" s="557">
        <v>140768.44425</v>
      </c>
      <c r="AB65" s="557">
        <v>2350.0574999999999</v>
      </c>
      <c r="AD65" s="557">
        <v>144120.073875</v>
      </c>
      <c r="AE65" s="557">
        <v>2406.01125</v>
      </c>
    </row>
    <row r="66" spans="1:31">
      <c r="A66" s="29" t="s">
        <v>390</v>
      </c>
      <c r="B66" s="29">
        <v>59</v>
      </c>
      <c r="C66" s="552" t="s">
        <v>329</v>
      </c>
      <c r="D66" s="535">
        <v>802</v>
      </c>
      <c r="E66" s="535" t="s">
        <v>278</v>
      </c>
      <c r="F66" s="546" t="str">
        <f t="shared" si="0"/>
        <v>G2D1</v>
      </c>
      <c r="G66" s="535">
        <v>8</v>
      </c>
      <c r="H66" s="553" t="s">
        <v>323</v>
      </c>
      <c r="I66" s="554">
        <v>44.8</v>
      </c>
      <c r="J66" s="555">
        <v>3.42</v>
      </c>
      <c r="K66" s="556">
        <v>48.22</v>
      </c>
      <c r="L66" s="556">
        <v>46.51</v>
      </c>
      <c r="M66" s="557">
        <v>99996.5</v>
      </c>
      <c r="N66" s="557">
        <v>2150</v>
      </c>
      <c r="O66" s="557">
        <v>9099.6815000000006</v>
      </c>
      <c r="P66" s="557">
        <v>-4999.8250000000007</v>
      </c>
      <c r="R66" s="557">
        <v>95768.647980000009</v>
      </c>
      <c r="S66" s="557">
        <v>2059.0980000000004</v>
      </c>
      <c r="U66" s="557">
        <v>104096.35650000001</v>
      </c>
      <c r="V66" s="557">
        <v>2238.15</v>
      </c>
      <c r="X66" s="557">
        <v>106698.7654125</v>
      </c>
      <c r="Y66" s="557">
        <v>2294.1037500000002</v>
      </c>
      <c r="AA66" s="557">
        <v>109301.17432500001</v>
      </c>
      <c r="AB66" s="557">
        <v>2350.0575000000003</v>
      </c>
      <c r="AD66" s="557">
        <v>111903.5832375</v>
      </c>
      <c r="AE66" s="557">
        <v>2406.01125</v>
      </c>
    </row>
    <row r="67" spans="1:31">
      <c r="A67" s="29" t="s">
        <v>391</v>
      </c>
      <c r="B67" s="29">
        <v>60</v>
      </c>
      <c r="C67" s="552" t="s">
        <v>329</v>
      </c>
      <c r="D67" s="535">
        <v>803</v>
      </c>
      <c r="E67" s="535" t="s">
        <v>279</v>
      </c>
      <c r="F67" s="546" t="str">
        <f t="shared" si="0"/>
        <v>G2D2</v>
      </c>
      <c r="G67" s="535">
        <v>8</v>
      </c>
      <c r="H67" s="553" t="s">
        <v>323</v>
      </c>
      <c r="I67" s="554">
        <v>48</v>
      </c>
      <c r="J67" s="555">
        <v>3.6</v>
      </c>
      <c r="K67" s="556">
        <v>51.6</v>
      </c>
      <c r="L67" s="556">
        <v>49.8</v>
      </c>
      <c r="M67" s="557">
        <v>107070</v>
      </c>
      <c r="N67" s="557">
        <v>2150</v>
      </c>
      <c r="O67" s="557">
        <v>9743.369999999999</v>
      </c>
      <c r="P67" s="557">
        <v>-5353.5</v>
      </c>
      <c r="R67" s="557">
        <v>102543.08040000001</v>
      </c>
      <c r="S67" s="557">
        <v>2059.0980000000004</v>
      </c>
      <c r="U67" s="557">
        <v>111459.87</v>
      </c>
      <c r="V67" s="557">
        <v>2238.15</v>
      </c>
      <c r="X67" s="557">
        <v>114246.36674999999</v>
      </c>
      <c r="Y67" s="557">
        <v>2294.1037499999998</v>
      </c>
      <c r="AA67" s="557">
        <v>117032.86350000001</v>
      </c>
      <c r="AB67" s="557">
        <v>2350.0575000000003</v>
      </c>
      <c r="AD67" s="557">
        <v>119819.36024999998</v>
      </c>
      <c r="AE67" s="557">
        <v>2406.01125</v>
      </c>
    </row>
    <row r="68" spans="1:31">
      <c r="A68" s="29" t="s">
        <v>392</v>
      </c>
      <c r="B68" s="29">
        <v>61</v>
      </c>
      <c r="C68" s="552" t="s">
        <v>329</v>
      </c>
      <c r="D68" s="535">
        <v>901</v>
      </c>
      <c r="E68" s="535" t="s">
        <v>277</v>
      </c>
      <c r="F68" s="546" t="str">
        <f t="shared" si="0"/>
        <v>G2D3</v>
      </c>
      <c r="G68" s="535">
        <v>9</v>
      </c>
      <c r="H68" s="553" t="s">
        <v>323</v>
      </c>
      <c r="I68" s="554">
        <v>58.9</v>
      </c>
      <c r="J68" s="555">
        <v>2</v>
      </c>
      <c r="K68" s="556">
        <v>60.9</v>
      </c>
      <c r="L68" s="556">
        <v>59.9</v>
      </c>
      <c r="M68" s="557">
        <v>128785</v>
      </c>
      <c r="N68" s="557">
        <v>2150</v>
      </c>
      <c r="O68" s="557">
        <v>13393.64</v>
      </c>
      <c r="P68" s="557">
        <v>-6439.25</v>
      </c>
      <c r="R68" s="557">
        <v>124880.23880000002</v>
      </c>
      <c r="S68" s="557">
        <v>2084.8120000000004</v>
      </c>
      <c r="U68" s="557">
        <v>135739.39000000001</v>
      </c>
      <c r="V68" s="557">
        <v>2266.1000000000004</v>
      </c>
      <c r="X68" s="557">
        <v>139132.87474999999</v>
      </c>
      <c r="Y68" s="557">
        <v>2322.7525000000001</v>
      </c>
      <c r="AA68" s="557">
        <v>142526.35950000002</v>
      </c>
      <c r="AB68" s="557">
        <v>2379.4050000000002</v>
      </c>
      <c r="AD68" s="557">
        <v>145919.84424999999</v>
      </c>
      <c r="AE68" s="557">
        <v>2436.0574999999999</v>
      </c>
    </row>
    <row r="69" spans="1:31">
      <c r="A69" s="29" t="s">
        <v>393</v>
      </c>
      <c r="B69" s="29">
        <v>62</v>
      </c>
      <c r="C69" s="552" t="s">
        <v>329</v>
      </c>
      <c r="D69" s="535">
        <v>902</v>
      </c>
      <c r="E69" s="535" t="s">
        <v>278</v>
      </c>
      <c r="F69" s="546" t="str">
        <f t="shared" si="0"/>
        <v>G2D1</v>
      </c>
      <c r="G69" s="535">
        <v>9</v>
      </c>
      <c r="H69" s="553" t="s">
        <v>323</v>
      </c>
      <c r="I69" s="554">
        <v>44.8</v>
      </c>
      <c r="J69" s="555">
        <v>3.42</v>
      </c>
      <c r="K69" s="556">
        <v>48.22</v>
      </c>
      <c r="L69" s="556">
        <v>46.51</v>
      </c>
      <c r="M69" s="557">
        <v>99996.5</v>
      </c>
      <c r="N69" s="557">
        <v>2150</v>
      </c>
      <c r="O69" s="557">
        <v>10399.636</v>
      </c>
      <c r="P69" s="557">
        <v>-4999.8250000000007</v>
      </c>
      <c r="R69" s="557">
        <v>96964.606120000011</v>
      </c>
      <c r="S69" s="557">
        <v>2084.8120000000004</v>
      </c>
      <c r="U69" s="557">
        <v>105396.311</v>
      </c>
      <c r="V69" s="557">
        <v>2266.1</v>
      </c>
      <c r="X69" s="557">
        <v>108031.21877499999</v>
      </c>
      <c r="Y69" s="557">
        <v>2322.7524999999996</v>
      </c>
      <c r="AA69" s="557">
        <v>110666.12655</v>
      </c>
      <c r="AB69" s="557">
        <v>2379.4050000000002</v>
      </c>
      <c r="AD69" s="557">
        <v>113301.034325</v>
      </c>
      <c r="AE69" s="557">
        <v>2436.0574999999999</v>
      </c>
    </row>
    <row r="70" spans="1:31">
      <c r="A70" s="29" t="s">
        <v>394</v>
      </c>
      <c r="B70" s="29">
        <v>63</v>
      </c>
      <c r="C70" s="552" t="s">
        <v>329</v>
      </c>
      <c r="D70" s="535">
        <v>903</v>
      </c>
      <c r="E70" s="535" t="s">
        <v>279</v>
      </c>
      <c r="F70" s="546" t="str">
        <f t="shared" si="0"/>
        <v>G2D2</v>
      </c>
      <c r="G70" s="535">
        <v>9</v>
      </c>
      <c r="H70" s="553" t="s">
        <v>323</v>
      </c>
      <c r="I70" s="554">
        <v>48</v>
      </c>
      <c r="J70" s="555">
        <v>3.6</v>
      </c>
      <c r="K70" s="556">
        <v>51.6</v>
      </c>
      <c r="L70" s="556">
        <v>49.8</v>
      </c>
      <c r="M70" s="557">
        <v>107070</v>
      </c>
      <c r="N70" s="557">
        <v>2150</v>
      </c>
      <c r="O70" s="557">
        <v>11135.279999999999</v>
      </c>
      <c r="P70" s="557">
        <v>-5353.5</v>
      </c>
      <c r="R70" s="557">
        <v>103823.6376</v>
      </c>
      <c r="S70" s="557">
        <v>2084.8120000000004</v>
      </c>
      <c r="U70" s="557">
        <v>112851.78</v>
      </c>
      <c r="V70" s="557">
        <v>2266.1</v>
      </c>
      <c r="X70" s="557">
        <v>115673.07449999999</v>
      </c>
      <c r="Y70" s="557">
        <v>2322.7525000000001</v>
      </c>
      <c r="AA70" s="557">
        <v>118494.36900000001</v>
      </c>
      <c r="AB70" s="557">
        <v>2379.4050000000002</v>
      </c>
      <c r="AD70" s="557">
        <v>121315.6635</v>
      </c>
      <c r="AE70" s="557">
        <v>2436.0574999999999</v>
      </c>
    </row>
    <row r="71" spans="1:31">
      <c r="A71" s="29" t="s">
        <v>395</v>
      </c>
      <c r="B71" s="29">
        <v>64</v>
      </c>
      <c r="C71" s="552" t="s">
        <v>329</v>
      </c>
      <c r="D71" s="535">
        <v>1001</v>
      </c>
      <c r="E71" s="535" t="s">
        <v>278</v>
      </c>
      <c r="F71" s="546" t="str">
        <f t="shared" si="0"/>
        <v>G2D1</v>
      </c>
      <c r="G71" s="535">
        <v>10</v>
      </c>
      <c r="H71" s="553" t="s">
        <v>323</v>
      </c>
      <c r="I71" s="554">
        <v>44.8</v>
      </c>
      <c r="J71" s="555">
        <v>3.42</v>
      </c>
      <c r="K71" s="556">
        <v>48.22</v>
      </c>
      <c r="L71" s="556">
        <v>46.51</v>
      </c>
      <c r="M71" s="557">
        <v>99996.5</v>
      </c>
      <c r="N71" s="557">
        <v>2150</v>
      </c>
      <c r="O71" s="557">
        <v>11699.590499999998</v>
      </c>
      <c r="P71" s="557">
        <v>-4999.8250000000007</v>
      </c>
      <c r="R71" s="557">
        <v>98160.564259999999</v>
      </c>
      <c r="S71" s="557">
        <v>2110.5260000000003</v>
      </c>
      <c r="U71" s="557">
        <v>106696.26549999999</v>
      </c>
      <c r="V71" s="557">
        <v>2294.0500000000002</v>
      </c>
      <c r="X71" s="557">
        <v>109363.67213749999</v>
      </c>
      <c r="Y71" s="557">
        <v>2351.4012499999999</v>
      </c>
      <c r="AA71" s="557">
        <v>112031.078775</v>
      </c>
      <c r="AB71" s="557">
        <v>2408.7525000000001</v>
      </c>
      <c r="AD71" s="557">
        <v>114698.48541249998</v>
      </c>
      <c r="AE71" s="557">
        <v>2466.1037499999998</v>
      </c>
    </row>
    <row r="72" spans="1:31">
      <c r="A72" s="29" t="s">
        <v>396</v>
      </c>
      <c r="B72" s="29">
        <v>65</v>
      </c>
      <c r="C72" s="552" t="s">
        <v>329</v>
      </c>
      <c r="D72" s="535">
        <v>1002</v>
      </c>
      <c r="E72" s="535" t="s">
        <v>279</v>
      </c>
      <c r="F72" s="546" t="str">
        <f t="shared" si="0"/>
        <v>G2D2</v>
      </c>
      <c r="G72" s="535">
        <v>10</v>
      </c>
      <c r="H72" s="553" t="s">
        <v>323</v>
      </c>
      <c r="I72" s="554">
        <v>48</v>
      </c>
      <c r="J72" s="555">
        <v>3.6</v>
      </c>
      <c r="K72" s="556">
        <v>51.6</v>
      </c>
      <c r="L72" s="556">
        <v>49.8</v>
      </c>
      <c r="M72" s="557">
        <v>107070</v>
      </c>
      <c r="N72" s="557">
        <v>2150</v>
      </c>
      <c r="O72" s="557">
        <v>12527.189999999999</v>
      </c>
      <c r="P72" s="557">
        <v>-5353.5</v>
      </c>
      <c r="R72" s="557">
        <v>105104.19480000001</v>
      </c>
      <c r="S72" s="557">
        <v>2110.5260000000003</v>
      </c>
      <c r="U72" s="557">
        <v>114243.69</v>
      </c>
      <c r="V72" s="557">
        <v>2294.0500000000002</v>
      </c>
      <c r="X72" s="557">
        <v>117099.78224999999</v>
      </c>
      <c r="Y72" s="557">
        <v>2351.4012499999999</v>
      </c>
      <c r="AA72" s="557">
        <v>119955.87450000001</v>
      </c>
      <c r="AB72" s="557">
        <v>2408.7525000000001</v>
      </c>
      <c r="AD72" s="557">
        <v>122811.96674999999</v>
      </c>
      <c r="AE72" s="557">
        <v>2466.1037499999998</v>
      </c>
    </row>
    <row r="73" spans="1:31">
      <c r="A73" s="29" t="s">
        <v>397</v>
      </c>
      <c r="B73" s="29">
        <v>66</v>
      </c>
      <c r="C73" s="552" t="s">
        <v>329</v>
      </c>
      <c r="D73" s="535">
        <v>1101</v>
      </c>
      <c r="E73" s="535" t="s">
        <v>278</v>
      </c>
      <c r="F73" s="546" t="str">
        <f t="shared" ref="F73:F74" si="1">+_xlfn.CONCAT(C73, ,E73)</f>
        <v>G2D1</v>
      </c>
      <c r="G73" s="535">
        <v>11</v>
      </c>
      <c r="H73" s="553" t="s">
        <v>323</v>
      </c>
      <c r="I73" s="554">
        <v>44.8</v>
      </c>
      <c r="J73" s="555">
        <v>3.42</v>
      </c>
      <c r="K73" s="556">
        <v>48.22</v>
      </c>
      <c r="L73" s="556">
        <v>46.51</v>
      </c>
      <c r="M73" s="557">
        <v>99996.5</v>
      </c>
      <c r="N73" s="557">
        <v>2150</v>
      </c>
      <c r="O73" s="557">
        <v>12999.545</v>
      </c>
      <c r="P73" s="557">
        <v>-4999.8250000000007</v>
      </c>
      <c r="R73" s="557">
        <v>99356.522400000002</v>
      </c>
      <c r="S73" s="557">
        <v>2136.2400000000002</v>
      </c>
      <c r="U73" s="557">
        <v>107996.22</v>
      </c>
      <c r="V73" s="557">
        <v>2322</v>
      </c>
      <c r="X73" s="557">
        <v>110696.12549999999</v>
      </c>
      <c r="Y73" s="557">
        <v>2380.0500000000002</v>
      </c>
      <c r="AA73" s="557">
        <v>113396.031</v>
      </c>
      <c r="AB73" s="557">
        <v>2438.1000000000004</v>
      </c>
      <c r="AD73" s="557">
        <v>116095.9365</v>
      </c>
      <c r="AE73" s="557">
        <v>2496.15</v>
      </c>
    </row>
    <row r="74" spans="1:31">
      <c r="A74" s="29" t="s">
        <v>398</v>
      </c>
      <c r="B74" s="29">
        <v>67</v>
      </c>
      <c r="C74" s="552" t="s">
        <v>329</v>
      </c>
      <c r="D74" s="535">
        <v>1102</v>
      </c>
      <c r="E74" s="535" t="s">
        <v>279</v>
      </c>
      <c r="F74" s="546" t="str">
        <f t="shared" si="1"/>
        <v>G2D2</v>
      </c>
      <c r="G74" s="535">
        <v>11</v>
      </c>
      <c r="H74" s="553" t="s">
        <v>323</v>
      </c>
      <c r="I74" s="554">
        <v>48</v>
      </c>
      <c r="J74" s="555">
        <v>3.6</v>
      </c>
      <c r="K74" s="556">
        <v>51.6</v>
      </c>
      <c r="L74" s="556">
        <v>49.8</v>
      </c>
      <c r="M74" s="557">
        <v>107070</v>
      </c>
      <c r="N74" s="557">
        <v>2150</v>
      </c>
      <c r="O74" s="557">
        <v>13919.1</v>
      </c>
      <c r="P74" s="557">
        <v>-5353.5</v>
      </c>
      <c r="R74" s="557">
        <v>106384.75200000001</v>
      </c>
      <c r="S74" s="557">
        <v>2136.2400000000002</v>
      </c>
      <c r="U74" s="557">
        <v>115635.6</v>
      </c>
      <c r="V74" s="557">
        <v>2322.0000000000005</v>
      </c>
      <c r="X74" s="557">
        <v>118526.48999999999</v>
      </c>
      <c r="Y74" s="557">
        <v>2380.0499999999997</v>
      </c>
      <c r="AA74" s="557">
        <v>121417.38</v>
      </c>
      <c r="AB74" s="557">
        <v>2438.1000000000004</v>
      </c>
      <c r="AD74" s="557">
        <v>124308.27</v>
      </c>
      <c r="AE74" s="557">
        <v>2496.15</v>
      </c>
    </row>
    <row r="75" spans="1:31">
      <c r="A75" s="29" t="s">
        <v>399</v>
      </c>
      <c r="C75" s="552"/>
      <c r="D75" s="535"/>
      <c r="E75" s="535"/>
      <c r="F75" s="535"/>
      <c r="G75" s="535"/>
      <c r="H75" s="553"/>
      <c r="I75" s="554"/>
      <c r="J75" s="535"/>
      <c r="K75" s="556"/>
      <c r="L75" s="556"/>
      <c r="M75" s="557"/>
      <c r="N75" s="557"/>
      <c r="O75" s="557"/>
      <c r="P75" s="557"/>
      <c r="R75" s="557"/>
      <c r="S75" s="557"/>
      <c r="U75" s="557"/>
      <c r="V75" s="557"/>
      <c r="X75" s="557"/>
      <c r="Y75" s="557"/>
      <c r="AA75" s="557"/>
      <c r="AB75" s="557"/>
      <c r="AD75" s="557"/>
      <c r="AE75" s="557"/>
    </row>
    <row r="76" spans="1:31">
      <c r="C76" s="552"/>
      <c r="D76" s="535"/>
      <c r="E76" s="535"/>
      <c r="F76" s="535"/>
      <c r="G76" s="535"/>
      <c r="H76" s="553"/>
      <c r="I76" s="554"/>
      <c r="J76" s="535"/>
      <c r="K76" s="556"/>
      <c r="L76" s="556"/>
      <c r="M76" s="557"/>
      <c r="N76" s="557"/>
      <c r="O76" s="557"/>
      <c r="P76" s="557"/>
      <c r="R76" s="557"/>
      <c r="S76" s="557"/>
      <c r="U76" s="557"/>
      <c r="V76" s="557"/>
      <c r="X76" s="557"/>
      <c r="Y76" s="557"/>
      <c r="AA76" s="557"/>
      <c r="AB76" s="557"/>
      <c r="AD76" s="557"/>
      <c r="AE76" s="557"/>
    </row>
    <row r="77" spans="1:31">
      <c r="C77" s="552"/>
      <c r="D77" s="535"/>
      <c r="E77" s="535"/>
      <c r="F77" s="535"/>
      <c r="G77" s="535"/>
      <c r="H77" s="553"/>
      <c r="I77" s="554"/>
      <c r="J77" s="535"/>
      <c r="K77" s="556"/>
      <c r="L77" s="556"/>
      <c r="M77" s="557"/>
      <c r="N77" s="557"/>
      <c r="O77" s="557"/>
      <c r="P77" s="557"/>
      <c r="R77" s="557"/>
      <c r="S77" s="557"/>
      <c r="U77" s="557"/>
      <c r="V77" s="557"/>
      <c r="X77" s="557"/>
      <c r="Y77" s="557"/>
      <c r="AA77" s="557"/>
      <c r="AB77" s="557"/>
      <c r="AD77" s="557"/>
      <c r="AE77" s="557"/>
    </row>
    <row r="78" spans="1:31">
      <c r="C78" s="552"/>
      <c r="D78" s="535"/>
      <c r="E78" s="535"/>
      <c r="F78" s="535"/>
      <c r="G78" s="535"/>
      <c r="H78" s="553"/>
      <c r="I78" s="554"/>
      <c r="J78" s="535"/>
      <c r="K78" s="556"/>
      <c r="L78" s="556"/>
      <c r="M78" s="557"/>
      <c r="N78" s="557"/>
      <c r="O78" s="557"/>
      <c r="P78" s="557"/>
      <c r="R78" s="557"/>
      <c r="S78" s="557"/>
      <c r="U78" s="557"/>
      <c r="V78" s="557"/>
      <c r="X78" s="557"/>
      <c r="Y78" s="557"/>
      <c r="AA78" s="557"/>
      <c r="AB78" s="557"/>
      <c r="AD78" s="557"/>
      <c r="AE78" s="557"/>
    </row>
    <row r="79" spans="1:31">
      <c r="C79" s="552"/>
      <c r="D79" s="535"/>
      <c r="E79" s="535"/>
      <c r="F79" s="535"/>
      <c r="G79" s="535"/>
      <c r="H79" s="553"/>
      <c r="I79" s="554"/>
      <c r="J79" s="535"/>
      <c r="K79" s="556"/>
      <c r="L79" s="556"/>
      <c r="M79" s="557"/>
      <c r="N79" s="557"/>
      <c r="O79" s="557"/>
      <c r="P79" s="557"/>
      <c r="R79" s="557"/>
      <c r="S79" s="557"/>
      <c r="U79" s="557"/>
      <c r="V79" s="557"/>
      <c r="X79" s="557"/>
      <c r="Y79" s="557"/>
      <c r="AA79" s="557"/>
      <c r="AB79" s="557"/>
      <c r="AD79" s="557"/>
      <c r="AE79" s="557"/>
    </row>
    <row r="80" spans="1:31">
      <c r="C80" s="552"/>
      <c r="D80" s="535"/>
      <c r="E80" s="535"/>
      <c r="F80" s="535"/>
      <c r="G80" s="535"/>
      <c r="H80" s="553"/>
      <c r="I80" s="554"/>
      <c r="J80" s="535"/>
      <c r="K80" s="556"/>
      <c r="L80" s="556"/>
      <c r="M80" s="557"/>
      <c r="N80" s="557"/>
      <c r="O80" s="557"/>
      <c r="P80" s="557"/>
      <c r="R80" s="557"/>
      <c r="S80" s="557"/>
      <c r="U80" s="557"/>
      <c r="V80" s="557"/>
      <c r="X80" s="557"/>
      <c r="Y80" s="557"/>
      <c r="AA80" s="557"/>
      <c r="AB80" s="557"/>
      <c r="AD80" s="557"/>
      <c r="AE80" s="557"/>
    </row>
    <row r="81" spans="3:31">
      <c r="C81" s="552"/>
      <c r="D81" s="535"/>
      <c r="E81" s="535"/>
      <c r="F81" s="535"/>
      <c r="G81" s="535"/>
      <c r="H81" s="553"/>
      <c r="I81" s="554"/>
      <c r="J81" s="535"/>
      <c r="K81" s="556"/>
      <c r="L81" s="556"/>
      <c r="M81" s="557"/>
      <c r="N81" s="557"/>
      <c r="O81" s="557"/>
      <c r="P81" s="557"/>
      <c r="R81" s="557"/>
      <c r="S81" s="557"/>
      <c r="U81" s="557"/>
      <c r="V81" s="557"/>
      <c r="X81" s="557"/>
      <c r="Y81" s="557"/>
      <c r="AA81" s="557"/>
      <c r="AB81" s="557"/>
      <c r="AD81" s="557"/>
      <c r="AE81" s="557"/>
    </row>
    <row r="82" spans="3:31">
      <c r="C82" s="552"/>
      <c r="D82" s="535"/>
      <c r="E82" s="535"/>
      <c r="F82" s="535"/>
      <c r="G82" s="535"/>
      <c r="H82" s="553"/>
      <c r="I82" s="554"/>
      <c r="J82" s="535"/>
      <c r="K82" s="556"/>
      <c r="L82" s="556"/>
      <c r="M82" s="557"/>
      <c r="N82" s="557"/>
      <c r="O82" s="557"/>
      <c r="P82" s="557"/>
      <c r="R82" s="557"/>
      <c r="S82" s="557"/>
      <c r="U82" s="557"/>
      <c r="V82" s="557"/>
      <c r="X82" s="557"/>
      <c r="Y82" s="557"/>
      <c r="AA82" s="557"/>
      <c r="AB82" s="557"/>
      <c r="AD82" s="557"/>
      <c r="AE82" s="557"/>
    </row>
    <row r="83" spans="3:31">
      <c r="C83" s="552"/>
      <c r="D83" s="535"/>
      <c r="E83" s="535"/>
      <c r="F83" s="535"/>
      <c r="G83" s="535"/>
      <c r="H83" s="553"/>
      <c r="I83" s="554"/>
      <c r="J83" s="535"/>
      <c r="K83" s="556"/>
      <c r="L83" s="556"/>
      <c r="M83" s="557"/>
      <c r="N83" s="557"/>
      <c r="O83" s="557"/>
      <c r="P83" s="557"/>
      <c r="R83" s="557"/>
      <c r="S83" s="557"/>
      <c r="U83" s="557"/>
      <c r="V83" s="557"/>
      <c r="X83" s="557"/>
      <c r="Y83" s="557"/>
      <c r="AA83" s="557"/>
      <c r="AB83" s="557"/>
      <c r="AD83" s="557"/>
      <c r="AE83" s="557"/>
    </row>
    <row r="84" spans="3:31">
      <c r="C84" s="552"/>
      <c r="D84" s="535"/>
      <c r="E84" s="535"/>
      <c r="F84" s="535"/>
      <c r="G84" s="535"/>
      <c r="H84" s="553"/>
      <c r="I84" s="554"/>
      <c r="J84" s="535"/>
      <c r="K84" s="556"/>
      <c r="L84" s="556"/>
      <c r="M84" s="557"/>
      <c r="N84" s="557"/>
      <c r="O84" s="557"/>
      <c r="P84" s="557"/>
      <c r="R84" s="557"/>
      <c r="S84" s="557"/>
      <c r="U84" s="557"/>
      <c r="V84" s="557"/>
      <c r="X84" s="557"/>
      <c r="Y84" s="557"/>
      <c r="AA84" s="557"/>
      <c r="AB84" s="557"/>
      <c r="AD84" s="557"/>
      <c r="AE84" s="557"/>
    </row>
    <row r="85" spans="3:31">
      <c r="C85" s="552"/>
      <c r="D85" s="535"/>
      <c r="E85" s="535"/>
      <c r="F85" s="535"/>
      <c r="G85" s="535"/>
      <c r="H85" s="553"/>
      <c r="I85" s="554"/>
      <c r="J85" s="535"/>
      <c r="K85" s="556"/>
      <c r="L85" s="556"/>
      <c r="M85" s="557"/>
      <c r="N85" s="557"/>
      <c r="O85" s="557"/>
      <c r="P85" s="557"/>
      <c r="R85" s="557"/>
      <c r="S85" s="557"/>
      <c r="U85" s="557"/>
      <c r="V85" s="557"/>
      <c r="X85" s="557"/>
      <c r="Y85" s="557"/>
      <c r="AA85" s="557"/>
      <c r="AB85" s="557"/>
      <c r="AD85" s="557"/>
      <c r="AE85" s="557"/>
    </row>
    <row r="86" spans="3:31">
      <c r="C86" s="552"/>
      <c r="D86" s="535"/>
      <c r="E86" s="535"/>
      <c r="F86" s="535"/>
      <c r="G86" s="535"/>
      <c r="H86" s="553"/>
      <c r="I86" s="554"/>
      <c r="J86" s="535"/>
      <c r="K86" s="556"/>
      <c r="L86" s="556"/>
      <c r="M86" s="557"/>
      <c r="N86" s="557"/>
      <c r="O86" s="557"/>
      <c r="P86" s="557"/>
      <c r="R86" s="557"/>
      <c r="S86" s="557"/>
      <c r="U86" s="557"/>
      <c r="V86" s="557"/>
      <c r="X86" s="557"/>
      <c r="Y86" s="557"/>
      <c r="AA86" s="557"/>
      <c r="AB86" s="557"/>
      <c r="AD86" s="557"/>
      <c r="AE86" s="557"/>
    </row>
    <row r="87" spans="3:31">
      <c r="C87" s="552"/>
      <c r="D87" s="535"/>
      <c r="E87" s="535"/>
      <c r="F87" s="535"/>
      <c r="G87" s="535"/>
      <c r="H87" s="553"/>
      <c r="I87" s="554"/>
      <c r="J87" s="535"/>
      <c r="K87" s="556"/>
      <c r="L87" s="556"/>
      <c r="M87" s="557"/>
      <c r="N87" s="557"/>
      <c r="O87" s="557"/>
      <c r="P87" s="557"/>
      <c r="R87" s="557"/>
      <c r="S87" s="557"/>
      <c r="U87" s="557"/>
      <c r="V87" s="557"/>
      <c r="X87" s="557"/>
      <c r="Y87" s="557"/>
      <c r="AA87" s="557"/>
      <c r="AB87" s="557"/>
      <c r="AD87" s="557"/>
      <c r="AE87" s="557"/>
    </row>
    <row r="88" spans="3:31">
      <c r="C88" s="552"/>
      <c r="D88" s="535"/>
      <c r="E88" s="535"/>
      <c r="F88" s="535"/>
      <c r="G88" s="535"/>
      <c r="H88" s="553"/>
      <c r="I88" s="554"/>
      <c r="J88" s="535"/>
      <c r="K88" s="556"/>
      <c r="L88" s="556"/>
      <c r="M88" s="557"/>
      <c r="N88" s="557"/>
      <c r="O88" s="557"/>
      <c r="P88" s="557"/>
      <c r="R88" s="557"/>
      <c r="S88" s="557"/>
      <c r="U88" s="557"/>
      <c r="V88" s="557"/>
      <c r="X88" s="557"/>
      <c r="Y88" s="557"/>
      <c r="AA88" s="557"/>
      <c r="AB88" s="557"/>
      <c r="AD88" s="557"/>
      <c r="AE88" s="557"/>
    </row>
    <row r="89" spans="3:31">
      <c r="C89" s="552"/>
      <c r="D89" s="535"/>
      <c r="E89" s="535"/>
      <c r="F89" s="535"/>
      <c r="G89" s="535"/>
      <c r="H89" s="553"/>
      <c r="I89" s="554"/>
      <c r="J89" s="535"/>
      <c r="K89" s="556"/>
      <c r="L89" s="556"/>
      <c r="M89" s="557"/>
      <c r="N89" s="557"/>
      <c r="O89" s="557"/>
      <c r="P89" s="557"/>
      <c r="R89" s="557"/>
      <c r="S89" s="557"/>
      <c r="U89" s="557"/>
      <c r="V89" s="557"/>
      <c r="X89" s="557"/>
      <c r="Y89" s="557"/>
      <c r="AA89" s="557"/>
      <c r="AB89" s="557"/>
      <c r="AD89" s="557"/>
      <c r="AE89" s="557"/>
    </row>
    <row r="90" spans="3:31">
      <c r="C90" s="552"/>
      <c r="D90" s="535"/>
      <c r="E90" s="535"/>
      <c r="F90" s="535"/>
      <c r="G90" s="535"/>
      <c r="H90" s="553"/>
      <c r="I90" s="558"/>
      <c r="J90" s="535"/>
      <c r="K90" s="559"/>
      <c r="L90" s="559"/>
      <c r="M90" s="560"/>
      <c r="N90" s="557"/>
      <c r="O90" s="560"/>
      <c r="P90" s="560"/>
      <c r="R90" s="557"/>
      <c r="S90" s="557"/>
      <c r="U90" s="557"/>
      <c r="V90" s="557"/>
      <c r="X90" s="557"/>
      <c r="Y90" s="557"/>
      <c r="AA90" s="557"/>
      <c r="AB90" s="557"/>
      <c r="AD90" s="557"/>
      <c r="AE90" s="557"/>
    </row>
    <row r="91" spans="3:31">
      <c r="C91" s="552"/>
      <c r="D91" s="535"/>
      <c r="E91" s="535"/>
      <c r="F91" s="535"/>
      <c r="G91" s="535"/>
      <c r="H91" s="553"/>
      <c r="I91" s="558"/>
      <c r="J91" s="535"/>
      <c r="K91" s="559"/>
      <c r="L91" s="559"/>
      <c r="M91" s="560"/>
      <c r="N91" s="557"/>
      <c r="O91" s="560"/>
      <c r="P91" s="560"/>
      <c r="R91" s="557"/>
      <c r="S91" s="557"/>
      <c r="U91" s="557"/>
      <c r="V91" s="557"/>
      <c r="X91" s="557"/>
      <c r="Y91" s="557"/>
      <c r="AA91" s="557"/>
      <c r="AB91" s="557"/>
      <c r="AD91" s="557"/>
      <c r="AE91" s="557"/>
    </row>
    <row r="92" spans="3:31">
      <c r="C92" s="552"/>
      <c r="D92" s="535"/>
      <c r="E92" s="535"/>
      <c r="F92" s="535"/>
      <c r="G92" s="535"/>
      <c r="H92" s="553"/>
      <c r="I92" s="558"/>
      <c r="J92" s="535"/>
      <c r="K92" s="559"/>
      <c r="L92" s="559"/>
      <c r="M92" s="560"/>
      <c r="N92" s="557"/>
      <c r="O92" s="560"/>
      <c r="P92" s="560"/>
      <c r="R92" s="557"/>
      <c r="S92" s="557"/>
      <c r="U92" s="557"/>
      <c r="V92" s="557"/>
      <c r="X92" s="557"/>
      <c r="Y92" s="557"/>
      <c r="AA92" s="557"/>
      <c r="AB92" s="557"/>
      <c r="AD92" s="557"/>
      <c r="AE92" s="557"/>
    </row>
    <row r="93" spans="3:31">
      <c r="C93" s="552"/>
      <c r="D93" s="535"/>
      <c r="E93" s="535"/>
      <c r="F93" s="535"/>
      <c r="G93" s="535"/>
      <c r="H93" s="553"/>
      <c r="I93" s="558"/>
      <c r="J93" s="535"/>
      <c r="K93" s="559"/>
      <c r="L93" s="559"/>
      <c r="M93" s="560"/>
      <c r="N93" s="557"/>
      <c r="O93" s="560"/>
      <c r="P93" s="560"/>
      <c r="R93" s="557"/>
      <c r="S93" s="557"/>
      <c r="U93" s="557"/>
      <c r="V93" s="557"/>
      <c r="X93" s="557"/>
      <c r="Y93" s="557"/>
      <c r="AA93" s="557"/>
      <c r="AB93" s="557"/>
      <c r="AD93" s="557"/>
      <c r="AE93" s="557"/>
    </row>
  </sheetData>
  <mergeCells count="20">
    <mergeCell ref="AE5:AE6"/>
    <mergeCell ref="V5:V6"/>
    <mergeCell ref="X5:X6"/>
    <mergeCell ref="Y5:Y6"/>
    <mergeCell ref="AA5:AA6"/>
    <mergeCell ref="AB5:AB6"/>
    <mergeCell ref="AD5:AD6"/>
    <mergeCell ref="U5:U6"/>
    <mergeCell ref="C5:C6"/>
    <mergeCell ref="D5:D6"/>
    <mergeCell ref="F5:F6"/>
    <mergeCell ref="G5:G6"/>
    <mergeCell ref="H5:H6"/>
    <mergeCell ref="M5:M6"/>
    <mergeCell ref="N5:N6"/>
    <mergeCell ref="O5:O6"/>
    <mergeCell ref="P5:P6"/>
    <mergeCell ref="R5:R6"/>
    <mergeCell ref="S5:S6"/>
    <mergeCell ref="E5:E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1"/>
    <pageSetUpPr fitToPage="1"/>
  </sheetPr>
  <dimension ref="A1:FK42"/>
  <sheetViews>
    <sheetView showGridLines="0" zoomScale="75" workbookViewId="0">
      <selection activeCell="FD35" sqref="FD35"/>
    </sheetView>
  </sheetViews>
  <sheetFormatPr baseColWidth="10" defaultRowHeight="12.75" outlineLevelRow="1" outlineLevelCol="2"/>
  <cols>
    <col min="1" max="1" width="11.42578125" style="52"/>
    <col min="2" max="2" width="51.5703125" style="1" customWidth="1"/>
    <col min="3" max="3" width="2.140625" style="1" hidden="1" customWidth="1"/>
    <col min="4" max="4" width="24" style="1" customWidth="1"/>
    <col min="5" max="5" width="14.85546875" style="2" hidden="1" customWidth="1" outlineLevel="2"/>
    <col min="6" max="16" width="13.7109375" style="2" hidden="1" customWidth="1" outlineLevel="2"/>
    <col min="17" max="17" width="19.5703125" style="1" hidden="1" customWidth="1" outlineLevel="1" collapsed="1"/>
    <col min="18" max="21" width="13.7109375" style="2" hidden="1" customWidth="1" outlineLevel="2"/>
    <col min="22" max="22" width="15" style="2" hidden="1" customWidth="1" outlineLevel="2"/>
    <col min="23" max="29" width="13.7109375" style="2" hidden="1" customWidth="1" outlineLevel="2"/>
    <col min="30" max="30" width="19.5703125" style="1" hidden="1" customWidth="1" outlineLevel="1" collapsed="1"/>
    <col min="31" max="42" width="13.7109375" style="2" hidden="1" customWidth="1" outlineLevel="2"/>
    <col min="43" max="43" width="19.5703125" style="1" hidden="1" customWidth="1" outlineLevel="1" collapsed="1"/>
    <col min="44" max="55" width="13.7109375" style="2" hidden="1" customWidth="1" outlineLevel="2"/>
    <col min="56" max="56" width="19.5703125" style="1" hidden="1" customWidth="1" outlineLevel="1" collapsed="1"/>
    <col min="57" max="68" width="13.7109375" style="2" hidden="1" customWidth="1" outlineLevel="2"/>
    <col min="69" max="69" width="19.5703125" style="1" hidden="1" customWidth="1" outlineLevel="1" collapsed="1"/>
    <col min="70" max="81" width="13.7109375" style="2" hidden="1" customWidth="1" outlineLevel="2"/>
    <col min="82" max="82" width="19.5703125" style="1" hidden="1" customWidth="1" outlineLevel="1" collapsed="1"/>
    <col min="83" max="94" width="13.7109375" style="2" hidden="1" customWidth="1" outlineLevel="2"/>
    <col min="95" max="95" width="19.5703125" style="1" hidden="1" customWidth="1" outlineLevel="1" collapsed="1"/>
    <col min="96" max="107" width="13.7109375" style="2" hidden="1" customWidth="1" outlineLevel="2"/>
    <col min="108" max="108" width="19.5703125" style="1" hidden="1" customWidth="1" outlineLevel="1" collapsed="1"/>
    <col min="109" max="120" width="13.7109375" style="2" hidden="1" customWidth="1" outlineLevel="2"/>
    <col min="121" max="121" width="19.5703125" style="1" hidden="1" customWidth="1" outlineLevel="1" collapsed="1"/>
    <col min="122" max="133" width="13.7109375" style="2" hidden="1" customWidth="1" outlineLevel="2"/>
    <col min="134" max="134" width="19.5703125" style="1" hidden="1" customWidth="1" outlineLevel="1" collapsed="1"/>
    <col min="135" max="146" width="13.7109375" style="2" hidden="1" customWidth="1" outlineLevel="2"/>
    <col min="147" max="147" width="19.5703125" style="1" hidden="1" customWidth="1" outlineLevel="1" collapsed="1"/>
    <col min="148" max="157" width="11.42578125" style="1" hidden="1" customWidth="1" outlineLevel="1"/>
    <col min="158" max="158" width="23.85546875" style="1" customWidth="1" collapsed="1"/>
    <col min="159" max="159" width="11.42578125" style="1"/>
    <col min="160" max="160" width="17.140625" style="1" customWidth="1"/>
    <col min="161" max="16384" width="11.42578125" style="1"/>
  </cols>
  <sheetData>
    <row r="1" spans="2:160" ht="13.5" thickBot="1"/>
    <row r="2" spans="2:160" s="19" customFormat="1" ht="27.75" customHeight="1" thickBot="1">
      <c r="B2" s="137" t="s">
        <v>88</v>
      </c>
      <c r="C2" s="138"/>
      <c r="D2" s="139" t="s">
        <v>66</v>
      </c>
      <c r="E2" s="140">
        <v>1</v>
      </c>
      <c r="F2" s="140">
        <f>+E2+1</f>
        <v>2</v>
      </c>
      <c r="G2" s="140">
        <f t="shared" ref="G2:P2" si="0">+F2+1</f>
        <v>3</v>
      </c>
      <c r="H2" s="140">
        <f t="shared" si="0"/>
        <v>4</v>
      </c>
      <c r="I2" s="140">
        <f t="shared" si="0"/>
        <v>5</v>
      </c>
      <c r="J2" s="140">
        <f t="shared" si="0"/>
        <v>6</v>
      </c>
      <c r="K2" s="140">
        <f t="shared" si="0"/>
        <v>7</v>
      </c>
      <c r="L2" s="140">
        <f t="shared" si="0"/>
        <v>8</v>
      </c>
      <c r="M2" s="140">
        <f t="shared" si="0"/>
        <v>9</v>
      </c>
      <c r="N2" s="140">
        <f t="shared" si="0"/>
        <v>10</v>
      </c>
      <c r="O2" s="140">
        <f t="shared" si="0"/>
        <v>11</v>
      </c>
      <c r="P2" s="140">
        <f t="shared" si="0"/>
        <v>12</v>
      </c>
      <c r="Q2" s="141">
        <v>1</v>
      </c>
      <c r="R2" s="140">
        <f>+P2+1</f>
        <v>13</v>
      </c>
      <c r="S2" s="140">
        <f t="shared" ref="S2:CC2" si="1">+R2+1</f>
        <v>14</v>
      </c>
      <c r="T2" s="140">
        <f t="shared" si="1"/>
        <v>15</v>
      </c>
      <c r="U2" s="140">
        <f t="shared" si="1"/>
        <v>16</v>
      </c>
      <c r="V2" s="140">
        <f t="shared" si="1"/>
        <v>17</v>
      </c>
      <c r="W2" s="140">
        <f t="shared" si="1"/>
        <v>18</v>
      </c>
      <c r="X2" s="140">
        <f t="shared" si="1"/>
        <v>19</v>
      </c>
      <c r="Y2" s="140">
        <f t="shared" si="1"/>
        <v>20</v>
      </c>
      <c r="Z2" s="140">
        <f t="shared" si="1"/>
        <v>21</v>
      </c>
      <c r="AA2" s="140">
        <f t="shared" si="1"/>
        <v>22</v>
      </c>
      <c r="AB2" s="140">
        <f t="shared" si="1"/>
        <v>23</v>
      </c>
      <c r="AC2" s="140">
        <f t="shared" si="1"/>
        <v>24</v>
      </c>
      <c r="AD2" s="141">
        <f>+Q2+1</f>
        <v>2</v>
      </c>
      <c r="AE2" s="140">
        <f>+AC2+1</f>
        <v>25</v>
      </c>
      <c r="AF2" s="140">
        <f>+AE2+1</f>
        <v>26</v>
      </c>
      <c r="AG2" s="140">
        <f t="shared" si="1"/>
        <v>27</v>
      </c>
      <c r="AH2" s="140">
        <f t="shared" si="1"/>
        <v>28</v>
      </c>
      <c r="AI2" s="140">
        <f t="shared" si="1"/>
        <v>29</v>
      </c>
      <c r="AJ2" s="140">
        <f t="shared" si="1"/>
        <v>30</v>
      </c>
      <c r="AK2" s="140">
        <f t="shared" si="1"/>
        <v>31</v>
      </c>
      <c r="AL2" s="140">
        <f t="shared" si="1"/>
        <v>32</v>
      </c>
      <c r="AM2" s="140">
        <f t="shared" si="1"/>
        <v>33</v>
      </c>
      <c r="AN2" s="140">
        <f t="shared" si="1"/>
        <v>34</v>
      </c>
      <c r="AO2" s="140">
        <f t="shared" si="1"/>
        <v>35</v>
      </c>
      <c r="AP2" s="140">
        <f t="shared" si="1"/>
        <v>36</v>
      </c>
      <c r="AQ2" s="141">
        <f>+AD2+1</f>
        <v>3</v>
      </c>
      <c r="AR2" s="140">
        <f>+AP2+1</f>
        <v>37</v>
      </c>
      <c r="AS2" s="140">
        <f>+AR2+1</f>
        <v>38</v>
      </c>
      <c r="AT2" s="140">
        <f t="shared" si="1"/>
        <v>39</v>
      </c>
      <c r="AU2" s="140">
        <f t="shared" si="1"/>
        <v>40</v>
      </c>
      <c r="AV2" s="140">
        <f t="shared" si="1"/>
        <v>41</v>
      </c>
      <c r="AW2" s="140">
        <f t="shared" si="1"/>
        <v>42</v>
      </c>
      <c r="AX2" s="140">
        <f t="shared" si="1"/>
        <v>43</v>
      </c>
      <c r="AY2" s="140">
        <f t="shared" si="1"/>
        <v>44</v>
      </c>
      <c r="AZ2" s="140">
        <f t="shared" si="1"/>
        <v>45</v>
      </c>
      <c r="BA2" s="140">
        <f t="shared" si="1"/>
        <v>46</v>
      </c>
      <c r="BB2" s="140">
        <f t="shared" si="1"/>
        <v>47</v>
      </c>
      <c r="BC2" s="140">
        <f t="shared" si="1"/>
        <v>48</v>
      </c>
      <c r="BD2" s="141">
        <f>+AQ2+1</f>
        <v>4</v>
      </c>
      <c r="BE2" s="140">
        <f>+BC2+1</f>
        <v>49</v>
      </c>
      <c r="BF2" s="140">
        <f>+BE2+1</f>
        <v>50</v>
      </c>
      <c r="BG2" s="140">
        <f t="shared" si="1"/>
        <v>51</v>
      </c>
      <c r="BH2" s="140">
        <f t="shared" si="1"/>
        <v>52</v>
      </c>
      <c r="BI2" s="140">
        <f t="shared" si="1"/>
        <v>53</v>
      </c>
      <c r="BJ2" s="140">
        <f t="shared" si="1"/>
        <v>54</v>
      </c>
      <c r="BK2" s="140">
        <f t="shared" si="1"/>
        <v>55</v>
      </c>
      <c r="BL2" s="140">
        <f t="shared" si="1"/>
        <v>56</v>
      </c>
      <c r="BM2" s="140">
        <f t="shared" si="1"/>
        <v>57</v>
      </c>
      <c r="BN2" s="140">
        <f t="shared" si="1"/>
        <v>58</v>
      </c>
      <c r="BO2" s="140">
        <f t="shared" si="1"/>
        <v>59</v>
      </c>
      <c r="BP2" s="140">
        <f t="shared" si="1"/>
        <v>60</v>
      </c>
      <c r="BQ2" s="141">
        <f>+BD2+1</f>
        <v>5</v>
      </c>
      <c r="BR2" s="140">
        <f>+BP2+1</f>
        <v>61</v>
      </c>
      <c r="BS2" s="140">
        <f>+BR2+1</f>
        <v>62</v>
      </c>
      <c r="BT2" s="140">
        <f t="shared" si="1"/>
        <v>63</v>
      </c>
      <c r="BU2" s="140">
        <f t="shared" si="1"/>
        <v>64</v>
      </c>
      <c r="BV2" s="140">
        <f t="shared" si="1"/>
        <v>65</v>
      </c>
      <c r="BW2" s="140">
        <f t="shared" si="1"/>
        <v>66</v>
      </c>
      <c r="BX2" s="140">
        <f t="shared" si="1"/>
        <v>67</v>
      </c>
      <c r="BY2" s="140">
        <f t="shared" si="1"/>
        <v>68</v>
      </c>
      <c r="BZ2" s="140">
        <f t="shared" si="1"/>
        <v>69</v>
      </c>
      <c r="CA2" s="140">
        <f t="shared" si="1"/>
        <v>70</v>
      </c>
      <c r="CB2" s="140">
        <f t="shared" si="1"/>
        <v>71</v>
      </c>
      <c r="CC2" s="140">
        <f t="shared" si="1"/>
        <v>72</v>
      </c>
      <c r="CD2" s="141">
        <f>+BQ2+1</f>
        <v>6</v>
      </c>
      <c r="CE2" s="140">
        <f>+CC2+1</f>
        <v>73</v>
      </c>
      <c r="CF2" s="140">
        <f t="shared" ref="CF2:EP2" si="2">+CE2+1</f>
        <v>74</v>
      </c>
      <c r="CG2" s="140">
        <f t="shared" si="2"/>
        <v>75</v>
      </c>
      <c r="CH2" s="140">
        <f t="shared" si="2"/>
        <v>76</v>
      </c>
      <c r="CI2" s="140">
        <f t="shared" si="2"/>
        <v>77</v>
      </c>
      <c r="CJ2" s="140">
        <f t="shared" si="2"/>
        <v>78</v>
      </c>
      <c r="CK2" s="140">
        <f t="shared" si="2"/>
        <v>79</v>
      </c>
      <c r="CL2" s="140">
        <f t="shared" si="2"/>
        <v>80</v>
      </c>
      <c r="CM2" s="140">
        <f t="shared" si="2"/>
        <v>81</v>
      </c>
      <c r="CN2" s="140">
        <f t="shared" si="2"/>
        <v>82</v>
      </c>
      <c r="CO2" s="140">
        <f t="shared" si="2"/>
        <v>83</v>
      </c>
      <c r="CP2" s="140">
        <f t="shared" si="2"/>
        <v>84</v>
      </c>
      <c r="CQ2" s="141">
        <f>+CD2+1</f>
        <v>7</v>
      </c>
      <c r="CR2" s="140">
        <f>+CP2+1</f>
        <v>85</v>
      </c>
      <c r="CS2" s="140">
        <f>+CR2+1</f>
        <v>86</v>
      </c>
      <c r="CT2" s="140">
        <f t="shared" si="2"/>
        <v>87</v>
      </c>
      <c r="CU2" s="140">
        <f t="shared" si="2"/>
        <v>88</v>
      </c>
      <c r="CV2" s="140">
        <f t="shared" si="2"/>
        <v>89</v>
      </c>
      <c r="CW2" s="140">
        <f t="shared" si="2"/>
        <v>90</v>
      </c>
      <c r="CX2" s="140">
        <f t="shared" si="2"/>
        <v>91</v>
      </c>
      <c r="CY2" s="140">
        <f t="shared" si="2"/>
        <v>92</v>
      </c>
      <c r="CZ2" s="140">
        <f t="shared" si="2"/>
        <v>93</v>
      </c>
      <c r="DA2" s="140">
        <f t="shared" si="2"/>
        <v>94</v>
      </c>
      <c r="DB2" s="140">
        <f t="shared" si="2"/>
        <v>95</v>
      </c>
      <c r="DC2" s="140">
        <f t="shared" si="2"/>
        <v>96</v>
      </c>
      <c r="DD2" s="141">
        <f>+CQ2+1</f>
        <v>8</v>
      </c>
      <c r="DE2" s="140">
        <f>+DC2+1</f>
        <v>97</v>
      </c>
      <c r="DF2" s="140">
        <f>+DE2+1</f>
        <v>98</v>
      </c>
      <c r="DG2" s="140">
        <f t="shared" si="2"/>
        <v>99</v>
      </c>
      <c r="DH2" s="140">
        <f t="shared" si="2"/>
        <v>100</v>
      </c>
      <c r="DI2" s="140">
        <f t="shared" si="2"/>
        <v>101</v>
      </c>
      <c r="DJ2" s="140">
        <f t="shared" si="2"/>
        <v>102</v>
      </c>
      <c r="DK2" s="140">
        <f t="shared" si="2"/>
        <v>103</v>
      </c>
      <c r="DL2" s="140">
        <f t="shared" si="2"/>
        <v>104</v>
      </c>
      <c r="DM2" s="140">
        <f t="shared" si="2"/>
        <v>105</v>
      </c>
      <c r="DN2" s="140">
        <f t="shared" si="2"/>
        <v>106</v>
      </c>
      <c r="DO2" s="140">
        <f t="shared" si="2"/>
        <v>107</v>
      </c>
      <c r="DP2" s="140">
        <f t="shared" si="2"/>
        <v>108</v>
      </c>
      <c r="DQ2" s="141">
        <f>+DD2+1</f>
        <v>9</v>
      </c>
      <c r="DR2" s="140">
        <f>+DP2+1</f>
        <v>109</v>
      </c>
      <c r="DS2" s="140">
        <f>+DR2+1</f>
        <v>110</v>
      </c>
      <c r="DT2" s="140">
        <f t="shared" si="2"/>
        <v>111</v>
      </c>
      <c r="DU2" s="140">
        <f t="shared" si="2"/>
        <v>112</v>
      </c>
      <c r="DV2" s="140">
        <f t="shared" si="2"/>
        <v>113</v>
      </c>
      <c r="DW2" s="140">
        <f t="shared" si="2"/>
        <v>114</v>
      </c>
      <c r="DX2" s="140">
        <f t="shared" si="2"/>
        <v>115</v>
      </c>
      <c r="DY2" s="140">
        <f t="shared" si="2"/>
        <v>116</v>
      </c>
      <c r="DZ2" s="140">
        <f t="shared" si="2"/>
        <v>117</v>
      </c>
      <c r="EA2" s="140">
        <f t="shared" si="2"/>
        <v>118</v>
      </c>
      <c r="EB2" s="140">
        <f t="shared" si="2"/>
        <v>119</v>
      </c>
      <c r="EC2" s="140">
        <f t="shared" si="2"/>
        <v>120</v>
      </c>
      <c r="ED2" s="141">
        <f>+DQ2+1</f>
        <v>10</v>
      </c>
      <c r="EE2" s="140">
        <f>+EC2+1</f>
        <v>121</v>
      </c>
      <c r="EF2" s="140">
        <f>+EE2+1</f>
        <v>122</v>
      </c>
      <c r="EG2" s="140">
        <f t="shared" si="2"/>
        <v>123</v>
      </c>
      <c r="EH2" s="140">
        <f t="shared" si="2"/>
        <v>124</v>
      </c>
      <c r="EI2" s="140">
        <f t="shared" si="2"/>
        <v>125</v>
      </c>
      <c r="EJ2" s="140">
        <f t="shared" si="2"/>
        <v>126</v>
      </c>
      <c r="EK2" s="140">
        <f t="shared" si="2"/>
        <v>127</v>
      </c>
      <c r="EL2" s="140">
        <f t="shared" si="2"/>
        <v>128</v>
      </c>
      <c r="EM2" s="140">
        <f t="shared" si="2"/>
        <v>129</v>
      </c>
      <c r="EN2" s="140">
        <f t="shared" si="2"/>
        <v>130</v>
      </c>
      <c r="EO2" s="140">
        <f t="shared" si="2"/>
        <v>131</v>
      </c>
      <c r="EP2" s="140">
        <f t="shared" si="2"/>
        <v>132</v>
      </c>
      <c r="EQ2" s="142">
        <f>+ED2+1</f>
        <v>11</v>
      </c>
      <c r="ER2" s="143"/>
      <c r="ES2" s="143"/>
      <c r="ET2" s="143"/>
      <c r="EU2" s="143"/>
      <c r="EV2" s="143"/>
      <c r="EW2" s="143"/>
      <c r="EX2" s="143"/>
      <c r="EY2" s="143"/>
      <c r="EZ2" s="143"/>
      <c r="FA2" s="143"/>
      <c r="FB2" s="144" t="s">
        <v>67</v>
      </c>
    </row>
    <row r="3" spans="2:160" ht="7.5" customHeight="1">
      <c r="B3" s="67"/>
      <c r="C3" s="39"/>
      <c r="D3" s="58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39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39"/>
      <c r="AE3" s="27"/>
      <c r="AF3" s="27"/>
      <c r="AG3" s="27"/>
      <c r="AH3" s="27"/>
      <c r="AI3" s="27"/>
      <c r="AJ3" s="27"/>
      <c r="AK3" s="27"/>
      <c r="AL3" s="27"/>
      <c r="AM3" s="27"/>
      <c r="AN3" s="27"/>
      <c r="AO3" s="27"/>
      <c r="AP3" s="27"/>
      <c r="AQ3" s="39"/>
      <c r="AR3" s="27"/>
      <c r="AS3" s="27"/>
      <c r="AT3" s="27"/>
      <c r="AU3" s="27"/>
      <c r="AV3" s="27"/>
      <c r="AW3" s="27"/>
      <c r="AX3" s="27"/>
      <c r="AY3" s="27"/>
      <c r="AZ3" s="27"/>
      <c r="BA3" s="27"/>
      <c r="BB3" s="27"/>
      <c r="BC3" s="27"/>
      <c r="BD3" s="39"/>
      <c r="BE3" s="27"/>
      <c r="BF3" s="27"/>
      <c r="BG3" s="27"/>
      <c r="BH3" s="27"/>
      <c r="BI3" s="27"/>
      <c r="BJ3" s="27"/>
      <c r="BK3" s="27"/>
      <c r="BL3" s="27"/>
      <c r="BM3" s="27"/>
      <c r="BN3" s="27"/>
      <c r="BO3" s="27"/>
      <c r="BP3" s="27"/>
      <c r="BQ3" s="39"/>
      <c r="BR3" s="27"/>
      <c r="BS3" s="27"/>
      <c r="BT3" s="27"/>
      <c r="BU3" s="27"/>
      <c r="BV3" s="27"/>
      <c r="BW3" s="27"/>
      <c r="BX3" s="27"/>
      <c r="BY3" s="27"/>
      <c r="BZ3" s="27"/>
      <c r="CA3" s="27"/>
      <c r="CB3" s="27"/>
      <c r="CC3" s="27"/>
      <c r="CD3" s="39"/>
      <c r="CE3" s="27"/>
      <c r="CF3" s="27"/>
      <c r="CG3" s="27"/>
      <c r="CH3" s="27"/>
      <c r="CI3" s="27"/>
      <c r="CJ3" s="27"/>
      <c r="CK3" s="27"/>
      <c r="CL3" s="27"/>
      <c r="CM3" s="27"/>
      <c r="CN3" s="27"/>
      <c r="CO3" s="27"/>
      <c r="CP3" s="27"/>
      <c r="CQ3" s="39"/>
      <c r="CR3" s="27"/>
      <c r="CS3" s="27"/>
      <c r="CT3" s="27"/>
      <c r="CU3" s="27"/>
      <c r="CV3" s="27"/>
      <c r="CW3" s="27"/>
      <c r="CX3" s="27"/>
      <c r="CY3" s="27"/>
      <c r="CZ3" s="27"/>
      <c r="DA3" s="27"/>
      <c r="DB3" s="27"/>
      <c r="DC3" s="27"/>
      <c r="DD3" s="39"/>
      <c r="DE3" s="27"/>
      <c r="DF3" s="27"/>
      <c r="DG3" s="27"/>
      <c r="DH3" s="27"/>
      <c r="DI3" s="27"/>
      <c r="DJ3" s="27"/>
      <c r="DK3" s="27"/>
      <c r="DL3" s="27"/>
      <c r="DM3" s="27"/>
      <c r="DN3" s="27"/>
      <c r="DO3" s="27"/>
      <c r="DP3" s="27"/>
      <c r="DQ3" s="39"/>
      <c r="DR3" s="27"/>
      <c r="DS3" s="27"/>
      <c r="DT3" s="27"/>
      <c r="DU3" s="27"/>
      <c r="DV3" s="27"/>
      <c r="DW3" s="27"/>
      <c r="DX3" s="27"/>
      <c r="DY3" s="27"/>
      <c r="DZ3" s="27"/>
      <c r="EA3" s="27"/>
      <c r="EB3" s="27"/>
      <c r="EC3" s="27"/>
      <c r="ED3" s="39"/>
      <c r="EE3" s="27"/>
      <c r="EF3" s="27"/>
      <c r="EG3" s="27"/>
      <c r="EH3" s="27"/>
      <c r="EI3" s="27"/>
      <c r="EJ3" s="27"/>
      <c r="EK3" s="27"/>
      <c r="EL3" s="27"/>
      <c r="EM3" s="27"/>
      <c r="EN3" s="27"/>
      <c r="EO3" s="27"/>
      <c r="EP3" s="27"/>
      <c r="EQ3" s="39"/>
      <c r="ER3" s="39"/>
      <c r="ES3" s="39"/>
      <c r="ET3" s="39"/>
      <c r="EU3" s="39"/>
      <c r="EV3" s="39"/>
      <c r="EW3" s="39"/>
      <c r="EX3" s="39"/>
      <c r="EY3" s="39"/>
      <c r="EZ3" s="39"/>
      <c r="FA3" s="39"/>
      <c r="FB3" s="56"/>
    </row>
    <row r="4" spans="2:160">
      <c r="B4" s="67" t="s">
        <v>84</v>
      </c>
      <c r="C4" s="59"/>
      <c r="D4" s="73" t="e">
        <f>+Q4+AD4+AQ4+BD4+BQ4+CD4+CQ4+DD4+DQ4+ED4+EQ4</f>
        <v>#REF!</v>
      </c>
      <c r="E4" s="74" t="e">
        <f>IF(E41=#REF!,#REF!,0)+IF(E42=#REF!,#REF!,0)</f>
        <v>#REF!</v>
      </c>
      <c r="F4" s="74" t="e">
        <f>IF(F41=#REF!,#REF!,0)+IF(F42=#REF!,#REF!,0)</f>
        <v>#REF!</v>
      </c>
      <c r="G4" s="74" t="e">
        <f>IF(G41=#REF!,#REF!,0)+IF(G42=#REF!,#REF!,0)</f>
        <v>#REF!</v>
      </c>
      <c r="H4" s="74" t="e">
        <f>IF(H41=#REF!,#REF!,0)+IF(H42=#REF!,#REF!,0)</f>
        <v>#REF!</v>
      </c>
      <c r="I4" s="74" t="e">
        <f>IF(I41=#REF!,#REF!,0)+IF(I42=#REF!,#REF!,0)</f>
        <v>#REF!</v>
      </c>
      <c r="J4" s="74" t="e">
        <f>IF(J41=#REF!,#REF!,0)+IF(J42=#REF!,#REF!,0)</f>
        <v>#REF!</v>
      </c>
      <c r="K4" s="74" t="e">
        <f>IF(K41=#REF!,#REF!,0)+IF(K42=#REF!,#REF!,0)</f>
        <v>#REF!</v>
      </c>
      <c r="L4" s="74" t="e">
        <f>IF(L41=#REF!,#REF!,0)+IF(L42=#REF!,#REF!,0)</f>
        <v>#REF!</v>
      </c>
      <c r="M4" s="74" t="e">
        <f>IF(M41=#REF!,#REF!,0)+IF(M42=#REF!,#REF!,0)</f>
        <v>#REF!</v>
      </c>
      <c r="N4" s="74" t="e">
        <f>IF(N41=#REF!,#REF!,0)+IF(N42=#REF!,#REF!,0)</f>
        <v>#REF!</v>
      </c>
      <c r="O4" s="74" t="e">
        <f>IF(O41=#REF!,#REF!,0)+IF(O42=#REF!,#REF!,0)</f>
        <v>#REF!</v>
      </c>
      <c r="P4" s="74" t="e">
        <f>IF(P41=#REF!,#REF!,0)+IF(P42=#REF!,#REF!,0)</f>
        <v>#REF!</v>
      </c>
      <c r="Q4" s="75" t="e">
        <f>SUM(E4:P4)</f>
        <v>#REF!</v>
      </c>
      <c r="R4" s="74" t="e">
        <f>IF(R41=#REF!,#REF!,0)+IF(R42=#REF!,#REF!,0)</f>
        <v>#REF!</v>
      </c>
      <c r="S4" s="74" t="e">
        <f>IF(S41=#REF!,#REF!,0)+IF(S42=#REF!,#REF!,0)</f>
        <v>#REF!</v>
      </c>
      <c r="T4" s="74" t="e">
        <f>IF(T41=#REF!,#REF!,0)+IF(T42=#REF!,#REF!,0)</f>
        <v>#REF!</v>
      </c>
      <c r="U4" s="74" t="e">
        <f>IF(U41=#REF!,#REF!,0)+IF(U42=#REF!,#REF!,0)</f>
        <v>#REF!</v>
      </c>
      <c r="V4" s="74" t="e">
        <f>IF(V41=#REF!,#REF!,0)+IF(V42=#REF!,#REF!,0)</f>
        <v>#REF!</v>
      </c>
      <c r="W4" s="74" t="e">
        <f>IF(W41=#REF!,#REF!,0)+IF(W42=#REF!,#REF!,0)</f>
        <v>#REF!</v>
      </c>
      <c r="X4" s="74" t="e">
        <f>IF(X41=#REF!,#REF!,0)+IF(X42=#REF!,#REF!,0)</f>
        <v>#REF!</v>
      </c>
      <c r="Y4" s="74" t="e">
        <f>IF(Y41=#REF!,#REF!,0)+IF(Y42=#REF!,#REF!,0)</f>
        <v>#REF!</v>
      </c>
      <c r="Z4" s="74" t="e">
        <f>IF(Z41=#REF!,#REF!,0)+IF(Z42=#REF!,#REF!,0)</f>
        <v>#REF!</v>
      </c>
      <c r="AA4" s="74" t="e">
        <f>IF(AA41=#REF!,#REF!,0)+IF(AA42=#REF!,#REF!,0)</f>
        <v>#REF!</v>
      </c>
      <c r="AB4" s="74" t="e">
        <f>IF(AB41=#REF!,#REF!,0)+IF(AB42=#REF!,#REF!,0)</f>
        <v>#REF!</v>
      </c>
      <c r="AC4" s="74" t="e">
        <f>IF(AC41=#REF!,#REF!,0)+IF(AC42=#REF!,#REF!,0)</f>
        <v>#REF!</v>
      </c>
      <c r="AD4" s="75" t="e">
        <f>SUM(R4:AC4)</f>
        <v>#REF!</v>
      </c>
      <c r="AE4" s="74" t="e">
        <f>IF(AE41=#REF!,#REF!,0)+IF(AE42=#REF!,#REF!,0)</f>
        <v>#REF!</v>
      </c>
      <c r="AF4" s="74" t="e">
        <f>IF(AF41=#REF!,#REF!,0)+IF(AF42=#REF!,#REF!,0)</f>
        <v>#REF!</v>
      </c>
      <c r="AG4" s="74" t="e">
        <f>IF(AG41=#REF!,#REF!,0)+IF(AG42=#REF!,#REF!,0)</f>
        <v>#REF!</v>
      </c>
      <c r="AH4" s="74" t="e">
        <f>IF(AH41=#REF!,#REF!,0)+IF(AH42=#REF!,#REF!,0)</f>
        <v>#REF!</v>
      </c>
      <c r="AI4" s="74" t="e">
        <f>IF(AI41=#REF!,#REF!,0)+IF(AI42=#REF!,#REF!,0)</f>
        <v>#REF!</v>
      </c>
      <c r="AJ4" s="74" t="e">
        <f>IF(AJ41=#REF!,#REF!,0)+IF(AJ42=#REF!,#REF!,0)</f>
        <v>#REF!</v>
      </c>
      <c r="AK4" s="74" t="e">
        <f>IF(AK41=#REF!,#REF!,0)+IF(AK42=#REF!,#REF!,0)</f>
        <v>#REF!</v>
      </c>
      <c r="AL4" s="74" t="e">
        <f>IF(AL41=#REF!,#REF!,0)+IF(AL42=#REF!,#REF!,0)</f>
        <v>#REF!</v>
      </c>
      <c r="AM4" s="74" t="e">
        <f>IF(AM41=#REF!,#REF!,0)+IF(AM42=#REF!,#REF!,0)</f>
        <v>#REF!</v>
      </c>
      <c r="AN4" s="74" t="e">
        <f>IF(AN41=#REF!,#REF!,0)+IF(AN42=#REF!,#REF!,0)</f>
        <v>#REF!</v>
      </c>
      <c r="AO4" s="74" t="e">
        <f>IF(AO41=#REF!,#REF!,0)+IF(AO42=#REF!,#REF!,0)</f>
        <v>#REF!</v>
      </c>
      <c r="AP4" s="74" t="e">
        <f>IF(AP41=#REF!,#REF!,0)+IF(AP42=#REF!,#REF!,0)</f>
        <v>#REF!</v>
      </c>
      <c r="AQ4" s="75" t="e">
        <f>SUM(AE4:AP4)</f>
        <v>#REF!</v>
      </c>
      <c r="AR4" s="74" t="e">
        <f>IF(AR41=#REF!,#REF!,0)+IF(AR42=#REF!,#REF!,0)</f>
        <v>#REF!</v>
      </c>
      <c r="AS4" s="74" t="e">
        <f>IF(AS41=#REF!,#REF!,0)+IF(AS42=#REF!,#REF!,0)</f>
        <v>#REF!</v>
      </c>
      <c r="AT4" s="74" t="e">
        <f>IF(AT41=#REF!,#REF!,0)+IF(AT42=#REF!,#REF!,0)</f>
        <v>#REF!</v>
      </c>
      <c r="AU4" s="74" t="e">
        <f>IF(AU41=#REF!,#REF!,0)+IF(AU42=#REF!,#REF!,0)</f>
        <v>#REF!</v>
      </c>
      <c r="AV4" s="74" t="e">
        <f>IF(AV41=#REF!,#REF!,0)+IF(AV42=#REF!,#REF!,0)</f>
        <v>#REF!</v>
      </c>
      <c r="AW4" s="74" t="e">
        <f>IF(AW41=#REF!,#REF!,0)+IF(AW42=#REF!,#REF!,0)</f>
        <v>#REF!</v>
      </c>
      <c r="AX4" s="74" t="e">
        <f>IF(AX41=#REF!,#REF!,0)+IF(AX42=#REF!,#REF!,0)</f>
        <v>#REF!</v>
      </c>
      <c r="AY4" s="74" t="e">
        <f>IF(AY41=#REF!,#REF!,0)+IF(AY42=#REF!,#REF!,0)</f>
        <v>#REF!</v>
      </c>
      <c r="AZ4" s="74" t="e">
        <f>IF(AZ41=#REF!,#REF!,0)+IF(AZ42=#REF!,#REF!,0)</f>
        <v>#REF!</v>
      </c>
      <c r="BA4" s="74" t="e">
        <f>IF(BA41=#REF!,#REF!,0)+IF(BA42=#REF!,#REF!,0)</f>
        <v>#REF!</v>
      </c>
      <c r="BB4" s="74" t="e">
        <f>IF(BB41=#REF!,#REF!,0)+IF(BB42=#REF!,#REF!,0)</f>
        <v>#REF!</v>
      </c>
      <c r="BC4" s="74" t="e">
        <f>IF(BC41=#REF!,#REF!,0)+IF(BC42=#REF!,#REF!,0)</f>
        <v>#REF!</v>
      </c>
      <c r="BD4" s="75" t="e">
        <f>SUM(AR4:BC4)</f>
        <v>#REF!</v>
      </c>
      <c r="BE4" s="74" t="e">
        <f>IF(BE41=#REF!,#REF!,0)+IF(BE42=#REF!,#REF!,0)</f>
        <v>#REF!</v>
      </c>
      <c r="BF4" s="74" t="e">
        <f>IF(BF41=#REF!,#REF!,0)+IF(BF42=#REF!,#REF!,0)</f>
        <v>#REF!</v>
      </c>
      <c r="BG4" s="74" t="e">
        <f>IF(BG41=#REF!,#REF!,0)+IF(BG42=#REF!,#REF!,0)</f>
        <v>#REF!</v>
      </c>
      <c r="BH4" s="74" t="e">
        <f>IF(BH41=#REF!,#REF!,0)+IF(BH42=#REF!,#REF!,0)</f>
        <v>#REF!</v>
      </c>
      <c r="BI4" s="74" t="e">
        <f>IF(BI41=#REF!,#REF!,0)+IF(BI42=#REF!,#REF!,0)</f>
        <v>#REF!</v>
      </c>
      <c r="BJ4" s="74" t="e">
        <f>IF(BJ41=#REF!,#REF!,0)+IF(BJ42=#REF!,#REF!,0)</f>
        <v>#REF!</v>
      </c>
      <c r="BK4" s="74" t="e">
        <f>IF(BK41=#REF!,#REF!,0)+IF(BK42=#REF!,#REF!,0)</f>
        <v>#REF!</v>
      </c>
      <c r="BL4" s="74" t="e">
        <f>IF(BL41=#REF!,#REF!,0)+IF(BL42=#REF!,#REF!,0)</f>
        <v>#REF!</v>
      </c>
      <c r="BM4" s="74" t="e">
        <f>IF(BM41=#REF!,#REF!,0)+IF(BM42=#REF!,#REF!,0)</f>
        <v>#REF!</v>
      </c>
      <c r="BN4" s="74" t="e">
        <f>IF(BN41=#REF!,#REF!,0)+IF(BN42=#REF!,#REF!,0)</f>
        <v>#REF!</v>
      </c>
      <c r="BO4" s="74" t="e">
        <f>IF(BO41=#REF!,#REF!,0)+IF(BO42=#REF!,#REF!,0)</f>
        <v>#REF!</v>
      </c>
      <c r="BP4" s="74" t="e">
        <f>IF(BP41=#REF!,#REF!,0)+IF(BP42=#REF!,#REF!,0)</f>
        <v>#REF!</v>
      </c>
      <c r="BQ4" s="75" t="e">
        <f>SUM(BE4:BP4)</f>
        <v>#REF!</v>
      </c>
      <c r="BR4" s="74" t="e">
        <f>IF(BR41=#REF!,#REF!,0)+IF(BR42=#REF!,#REF!,0)</f>
        <v>#REF!</v>
      </c>
      <c r="BS4" s="74" t="e">
        <f>IF(BS41=#REF!,#REF!,0)+IF(BS42=#REF!,#REF!,0)</f>
        <v>#REF!</v>
      </c>
      <c r="BT4" s="74" t="e">
        <f>IF(BT41=#REF!,#REF!,0)+IF(BT42=#REF!,#REF!,0)</f>
        <v>#REF!</v>
      </c>
      <c r="BU4" s="74" t="e">
        <f>IF(BU41=#REF!,#REF!,0)+IF(BU42=#REF!,#REF!,0)</f>
        <v>#REF!</v>
      </c>
      <c r="BV4" s="74" t="e">
        <f>IF(BV41=#REF!,#REF!,0)+IF(BV42=#REF!,#REF!,0)</f>
        <v>#REF!</v>
      </c>
      <c r="BW4" s="74" t="e">
        <f>IF(BW41=#REF!,#REF!,0)+IF(BW42=#REF!,#REF!,0)</f>
        <v>#REF!</v>
      </c>
      <c r="BX4" s="74" t="e">
        <f>IF(BX41=#REF!,#REF!,0)+IF(BX42=#REF!,#REF!,0)</f>
        <v>#REF!</v>
      </c>
      <c r="BY4" s="74" t="e">
        <f>IF(BY41=#REF!,#REF!,0)+IF(BY42=#REF!,#REF!,0)</f>
        <v>#REF!</v>
      </c>
      <c r="BZ4" s="74" t="e">
        <f>IF(BZ41=#REF!,#REF!,0)+IF(BZ42=#REF!,#REF!,0)</f>
        <v>#REF!</v>
      </c>
      <c r="CA4" s="74" t="e">
        <f>IF(CA41=#REF!,#REF!,0)+IF(CA42=#REF!,#REF!,0)</f>
        <v>#REF!</v>
      </c>
      <c r="CB4" s="74" t="e">
        <f>IF(CB41=#REF!,#REF!,0)+IF(CB42=#REF!,#REF!,0)</f>
        <v>#REF!</v>
      </c>
      <c r="CC4" s="74" t="e">
        <f>IF(CC41=#REF!,#REF!,0)+IF(CC42=#REF!,#REF!,0)</f>
        <v>#REF!</v>
      </c>
      <c r="CD4" s="75" t="e">
        <f>SUM(BR4:CC4)</f>
        <v>#REF!</v>
      </c>
      <c r="CE4" s="74" t="e">
        <f>IF(CE41=#REF!,#REF!,0)+IF(CE42=#REF!,#REF!,0)</f>
        <v>#REF!</v>
      </c>
      <c r="CF4" s="74" t="e">
        <f>IF(CF41=#REF!,#REF!,0)+IF(CF42=#REF!,#REF!,0)</f>
        <v>#REF!</v>
      </c>
      <c r="CG4" s="74" t="e">
        <f>IF(CG41=#REF!,#REF!,0)+IF(CG42=#REF!,#REF!,0)</f>
        <v>#REF!</v>
      </c>
      <c r="CH4" s="74" t="e">
        <f>IF(CH41=#REF!,#REF!,0)+IF(CH42=#REF!,#REF!,0)</f>
        <v>#REF!</v>
      </c>
      <c r="CI4" s="74" t="e">
        <f>IF(CI41=#REF!,#REF!,0)+IF(CI42=#REF!,#REF!,0)</f>
        <v>#REF!</v>
      </c>
      <c r="CJ4" s="74" t="e">
        <f>IF(CJ41=#REF!,#REF!,0)+IF(CJ42=#REF!,#REF!,0)</f>
        <v>#REF!</v>
      </c>
      <c r="CK4" s="74" t="e">
        <f>IF(CK41=#REF!,#REF!,0)+IF(CK42=#REF!,#REF!,0)</f>
        <v>#REF!</v>
      </c>
      <c r="CL4" s="74" t="e">
        <f>IF(CL41=#REF!,#REF!,0)+IF(CL42=#REF!,#REF!,0)</f>
        <v>#REF!</v>
      </c>
      <c r="CM4" s="74" t="e">
        <f>IF(CM41=#REF!,#REF!,0)+IF(CM42=#REF!,#REF!,0)</f>
        <v>#REF!</v>
      </c>
      <c r="CN4" s="74" t="e">
        <f>IF(CN41=#REF!,#REF!,0)+IF(CN42=#REF!,#REF!,0)</f>
        <v>#REF!</v>
      </c>
      <c r="CO4" s="74" t="e">
        <f>IF(CO41=#REF!,#REF!,0)+IF(CO42=#REF!,#REF!,0)</f>
        <v>#REF!</v>
      </c>
      <c r="CP4" s="74" t="e">
        <f>IF(CP41=#REF!,#REF!,0)+IF(CP42=#REF!,#REF!,0)</f>
        <v>#REF!</v>
      </c>
      <c r="CQ4" s="75" t="e">
        <f>SUM(CE4:CP4)</f>
        <v>#REF!</v>
      </c>
      <c r="CR4" s="74" t="e">
        <f>IF(CR41=#REF!,#REF!,0)+IF(CR42=#REF!,#REF!,0)</f>
        <v>#REF!</v>
      </c>
      <c r="CS4" s="74" t="e">
        <f>IF(CS41=#REF!,#REF!,0)+IF(CS42=#REF!,#REF!,0)</f>
        <v>#REF!</v>
      </c>
      <c r="CT4" s="74" t="e">
        <f>IF(CT41=#REF!,#REF!,0)+IF(CT42=#REF!,#REF!,0)</f>
        <v>#REF!</v>
      </c>
      <c r="CU4" s="74" t="e">
        <f>IF(CU41=#REF!,#REF!,0)+IF(CU42=#REF!,#REF!,0)</f>
        <v>#REF!</v>
      </c>
      <c r="CV4" s="74" t="e">
        <f>IF(CV41=#REF!,#REF!,0)+IF(CV42=#REF!,#REF!,0)</f>
        <v>#REF!</v>
      </c>
      <c r="CW4" s="74" t="e">
        <f>IF(CW41=#REF!,#REF!,0)+IF(CW42=#REF!,#REF!,0)</f>
        <v>#REF!</v>
      </c>
      <c r="CX4" s="74" t="e">
        <f>IF(CX41=#REF!,#REF!,0)+IF(CX42=#REF!,#REF!,0)</f>
        <v>#REF!</v>
      </c>
      <c r="CY4" s="74" t="e">
        <f>IF(CY41=#REF!,#REF!,0)+IF(CY42=#REF!,#REF!,0)</f>
        <v>#REF!</v>
      </c>
      <c r="CZ4" s="74" t="e">
        <f>IF(CZ41=#REF!,#REF!,0)+IF(CZ42=#REF!,#REF!,0)</f>
        <v>#REF!</v>
      </c>
      <c r="DA4" s="74" t="e">
        <f>IF(DA41=#REF!,#REF!,0)+IF(DA42=#REF!,#REF!,0)</f>
        <v>#REF!</v>
      </c>
      <c r="DB4" s="74" t="e">
        <f>IF(DB41=#REF!,#REF!,0)+IF(DB42=#REF!,#REF!,0)</f>
        <v>#REF!</v>
      </c>
      <c r="DC4" s="74" t="e">
        <f>IF(DC41=#REF!,#REF!,0)+IF(DC42=#REF!,#REF!,0)</f>
        <v>#REF!</v>
      </c>
      <c r="DD4" s="75" t="e">
        <f>SUM(CR4:DC4)</f>
        <v>#REF!</v>
      </c>
      <c r="DE4" s="74" t="e">
        <f>IF(DE41=#REF!,#REF!,0)+IF(DE42=#REF!,#REF!,0)</f>
        <v>#REF!</v>
      </c>
      <c r="DF4" s="74" t="e">
        <f>IF(DF41=#REF!,#REF!,0)+IF(DF42=#REF!,#REF!,0)</f>
        <v>#REF!</v>
      </c>
      <c r="DG4" s="74" t="e">
        <f>IF(DG41=#REF!,#REF!,0)+IF(DG42=#REF!,#REF!,0)</f>
        <v>#REF!</v>
      </c>
      <c r="DH4" s="74" t="e">
        <f>IF(DH41=#REF!,#REF!,0)+IF(DH42=#REF!,#REF!,0)</f>
        <v>#REF!</v>
      </c>
      <c r="DI4" s="74" t="e">
        <f>IF(DI41=#REF!,#REF!,0)+IF(DI42=#REF!,#REF!,0)</f>
        <v>#REF!</v>
      </c>
      <c r="DJ4" s="74" t="e">
        <f>IF(DJ41=#REF!,#REF!,0)+IF(DJ42=#REF!,#REF!,0)</f>
        <v>#REF!</v>
      </c>
      <c r="DK4" s="74" t="e">
        <f>IF(DK41=#REF!,#REF!,0)+IF(DK42=#REF!,#REF!,0)</f>
        <v>#REF!</v>
      </c>
      <c r="DL4" s="74" t="e">
        <f>IF(DL41=#REF!,#REF!,0)+IF(DL42=#REF!,#REF!,0)</f>
        <v>#REF!</v>
      </c>
      <c r="DM4" s="74" t="e">
        <f>IF(DM41=#REF!,#REF!,0)+IF(DM42=#REF!,#REF!,0)</f>
        <v>#REF!</v>
      </c>
      <c r="DN4" s="74" t="e">
        <f>IF(DN41=#REF!,#REF!,0)+IF(DN42=#REF!,#REF!,0)</f>
        <v>#REF!</v>
      </c>
      <c r="DO4" s="74" t="e">
        <f>IF(DO41=#REF!,#REF!,0)+IF(DO42=#REF!,#REF!,0)</f>
        <v>#REF!</v>
      </c>
      <c r="DP4" s="74" t="e">
        <f>IF(DP41=#REF!,#REF!,0)+IF(DP42=#REF!,#REF!,0)</f>
        <v>#REF!</v>
      </c>
      <c r="DQ4" s="75" t="e">
        <f>SUM(DE4:DP4)</f>
        <v>#REF!</v>
      </c>
      <c r="DR4" s="74" t="e">
        <f>IF(DR41=#REF!,#REF!,0)+IF(DR42=#REF!,#REF!,0)</f>
        <v>#REF!</v>
      </c>
      <c r="DS4" s="74" t="e">
        <f>IF(DS41=#REF!,#REF!,0)+IF(DS42=#REF!,#REF!,0)</f>
        <v>#REF!</v>
      </c>
      <c r="DT4" s="74" t="e">
        <f>IF(DT41=#REF!,#REF!,0)+IF(DT42=#REF!,#REF!,0)</f>
        <v>#REF!</v>
      </c>
      <c r="DU4" s="74" t="e">
        <f>IF(DU41=#REF!,#REF!,0)+IF(DU42=#REF!,#REF!,0)</f>
        <v>#REF!</v>
      </c>
      <c r="DV4" s="74" t="e">
        <f>IF(DV41=#REF!,#REF!,0)+IF(DV42=#REF!,#REF!,0)</f>
        <v>#REF!</v>
      </c>
      <c r="DW4" s="74" t="e">
        <f>IF(DW41=#REF!,#REF!,0)+IF(DW42=#REF!,#REF!,0)</f>
        <v>#REF!</v>
      </c>
      <c r="DX4" s="74" t="e">
        <f>IF(DX41=#REF!,#REF!,0)+IF(DX42=#REF!,#REF!,0)</f>
        <v>#REF!</v>
      </c>
      <c r="DY4" s="74" t="e">
        <f>IF(DY41=#REF!,#REF!,0)+IF(DY42=#REF!,#REF!,0)</f>
        <v>#REF!</v>
      </c>
      <c r="DZ4" s="74" t="e">
        <f>IF(DZ41=#REF!,#REF!,0)+IF(DZ42=#REF!,#REF!,0)</f>
        <v>#REF!</v>
      </c>
      <c r="EA4" s="74" t="e">
        <f>IF(EA41=#REF!,#REF!,0)+IF(EA42=#REF!,#REF!,0)</f>
        <v>#REF!</v>
      </c>
      <c r="EB4" s="74" t="e">
        <f>IF(EB41=#REF!,#REF!,0)+IF(EB42=#REF!,#REF!,0)</f>
        <v>#REF!</v>
      </c>
      <c r="EC4" s="74" t="e">
        <f>IF(EC41=#REF!,#REF!,0)+IF(EC42=#REF!,#REF!,0)</f>
        <v>#REF!</v>
      </c>
      <c r="ED4" s="75" t="e">
        <f>SUM(DR4:EC4)</f>
        <v>#REF!</v>
      </c>
      <c r="EE4" s="74" t="e">
        <f>IF(EE41=#REF!,#REF!,0)+IF(EE42=#REF!,#REF!,0)</f>
        <v>#REF!</v>
      </c>
      <c r="EF4" s="74" t="e">
        <f>IF(EF41=#REF!,#REF!,0)+IF(EF42=#REF!,#REF!,0)</f>
        <v>#REF!</v>
      </c>
      <c r="EG4" s="74" t="e">
        <f>IF(EG41=#REF!,#REF!,0)+IF(EG42=#REF!,#REF!,0)</f>
        <v>#REF!</v>
      </c>
      <c r="EH4" s="74" t="e">
        <f>IF(EH41=#REF!,#REF!,0)+IF(EH42=#REF!,#REF!,0)</f>
        <v>#REF!</v>
      </c>
      <c r="EI4" s="74" t="e">
        <f>IF(EI41=#REF!,#REF!,0)+IF(EI42=#REF!,#REF!,0)</f>
        <v>#REF!</v>
      </c>
      <c r="EJ4" s="74" t="e">
        <f>IF(EJ41=#REF!,#REF!,0)+IF(EJ42=#REF!,#REF!,0)</f>
        <v>#REF!</v>
      </c>
      <c r="EK4" s="74" t="e">
        <f>IF(EK41=#REF!,#REF!,0)+IF(EK42=#REF!,#REF!,0)</f>
        <v>#REF!</v>
      </c>
      <c r="EL4" s="74" t="e">
        <f>IF(EL41=#REF!,#REF!,0)+IF(EL42=#REF!,#REF!,0)</f>
        <v>#REF!</v>
      </c>
      <c r="EM4" s="74" t="e">
        <f>IF(EM41=#REF!,#REF!,0)+IF(EM42=#REF!,#REF!,0)</f>
        <v>#REF!</v>
      </c>
      <c r="EN4" s="74" t="e">
        <f>IF(EN41=#REF!,#REF!,0)+IF(EN42=#REF!,#REF!,0)</f>
        <v>#REF!</v>
      </c>
      <c r="EO4" s="74" t="e">
        <f>IF(EO41=#REF!,#REF!,0)+IF(EO42=#REF!,#REF!,0)</f>
        <v>#REF!</v>
      </c>
      <c r="EP4" s="74" t="e">
        <f>IF(EP41=#REF!,#REF!,0)+IF(EP42=#REF!,#REF!,0)</f>
        <v>#REF!</v>
      </c>
      <c r="EQ4" s="75" t="e">
        <f>SUM(EE4:EP4)</f>
        <v>#REF!</v>
      </c>
      <c r="ER4" s="75"/>
      <c r="ES4" s="75"/>
      <c r="ET4" s="75"/>
      <c r="EU4" s="75"/>
      <c r="EV4" s="75"/>
      <c r="EW4" s="75"/>
      <c r="EX4" s="75"/>
      <c r="EY4" s="75"/>
      <c r="EZ4" s="75"/>
      <c r="FA4" s="75"/>
      <c r="FB4" s="82" t="e">
        <f>+D4/#REF!</f>
        <v>#REF!</v>
      </c>
      <c r="FD4" s="25"/>
    </row>
    <row r="5" spans="2:160">
      <c r="B5" s="67"/>
      <c r="C5" s="59"/>
      <c r="D5" s="73"/>
      <c r="E5" s="74"/>
      <c r="F5" s="74"/>
      <c r="G5" s="74"/>
      <c r="H5" s="74"/>
      <c r="I5" s="74"/>
      <c r="J5" s="74"/>
      <c r="K5" s="74"/>
      <c r="L5" s="74"/>
      <c r="M5" s="74"/>
      <c r="N5" s="74"/>
      <c r="O5" s="74"/>
      <c r="P5" s="74"/>
      <c r="Q5" s="75"/>
      <c r="R5" s="74"/>
      <c r="S5" s="74"/>
      <c r="T5" s="74"/>
      <c r="U5" s="74"/>
      <c r="V5" s="74"/>
      <c r="W5" s="74"/>
      <c r="X5" s="74"/>
      <c r="Y5" s="74"/>
      <c r="Z5" s="74"/>
      <c r="AA5" s="74"/>
      <c r="AB5" s="74"/>
      <c r="AC5" s="74"/>
      <c r="AD5" s="75"/>
      <c r="AE5" s="74"/>
      <c r="AF5" s="74"/>
      <c r="AG5" s="74"/>
      <c r="AH5" s="74"/>
      <c r="AI5" s="74"/>
      <c r="AJ5" s="74"/>
      <c r="AK5" s="74"/>
      <c r="AL5" s="74"/>
      <c r="AM5" s="74"/>
      <c r="AN5" s="74"/>
      <c r="AO5" s="74"/>
      <c r="AP5" s="74"/>
      <c r="AQ5" s="75"/>
      <c r="AR5" s="74"/>
      <c r="AS5" s="74"/>
      <c r="AT5" s="74"/>
      <c r="AU5" s="74"/>
      <c r="AV5" s="74"/>
      <c r="AW5" s="74"/>
      <c r="AX5" s="74"/>
      <c r="AY5" s="74"/>
      <c r="AZ5" s="74"/>
      <c r="BA5" s="74"/>
      <c r="BB5" s="74"/>
      <c r="BC5" s="74"/>
      <c r="BD5" s="75"/>
      <c r="BE5" s="74"/>
      <c r="BF5" s="74"/>
      <c r="BG5" s="74"/>
      <c r="BH5" s="74"/>
      <c r="BI5" s="74"/>
      <c r="BJ5" s="74"/>
      <c r="BK5" s="74"/>
      <c r="BL5" s="74"/>
      <c r="BM5" s="74"/>
      <c r="BN5" s="74"/>
      <c r="BO5" s="74"/>
      <c r="BP5" s="74"/>
      <c r="BQ5" s="75"/>
      <c r="BR5" s="74"/>
      <c r="BS5" s="74"/>
      <c r="BT5" s="74"/>
      <c r="BU5" s="74"/>
      <c r="BV5" s="74"/>
      <c r="BW5" s="74"/>
      <c r="BX5" s="74"/>
      <c r="BY5" s="74"/>
      <c r="BZ5" s="74"/>
      <c r="CA5" s="74"/>
      <c r="CB5" s="74"/>
      <c r="CC5" s="74"/>
      <c r="CD5" s="75"/>
      <c r="CE5" s="74"/>
      <c r="CF5" s="74"/>
      <c r="CG5" s="74"/>
      <c r="CH5" s="74"/>
      <c r="CI5" s="74"/>
      <c r="CJ5" s="74"/>
      <c r="CK5" s="74"/>
      <c r="CL5" s="74"/>
      <c r="CM5" s="74"/>
      <c r="CN5" s="74"/>
      <c r="CO5" s="74"/>
      <c r="CP5" s="74"/>
      <c r="CQ5" s="75"/>
      <c r="CR5" s="74"/>
      <c r="CS5" s="74"/>
      <c r="CT5" s="74"/>
      <c r="CU5" s="74"/>
      <c r="CV5" s="74"/>
      <c r="CW5" s="74"/>
      <c r="CX5" s="74"/>
      <c r="CY5" s="74"/>
      <c r="CZ5" s="74"/>
      <c r="DA5" s="74"/>
      <c r="DB5" s="74"/>
      <c r="DC5" s="74"/>
      <c r="DD5" s="75"/>
      <c r="DE5" s="74"/>
      <c r="DF5" s="74"/>
      <c r="DG5" s="74"/>
      <c r="DH5" s="74"/>
      <c r="DI5" s="74"/>
      <c r="DJ5" s="74"/>
      <c r="DK5" s="74"/>
      <c r="DL5" s="74"/>
      <c r="DM5" s="74"/>
      <c r="DN5" s="74"/>
      <c r="DO5" s="74"/>
      <c r="DP5" s="74"/>
      <c r="DQ5" s="75"/>
      <c r="DR5" s="74"/>
      <c r="DS5" s="74"/>
      <c r="DT5" s="74"/>
      <c r="DU5" s="74"/>
      <c r="DV5" s="74"/>
      <c r="DW5" s="74"/>
      <c r="DX5" s="74"/>
      <c r="DY5" s="74"/>
      <c r="DZ5" s="74"/>
      <c r="EA5" s="74"/>
      <c r="EB5" s="74"/>
      <c r="EC5" s="74"/>
      <c r="ED5" s="75"/>
      <c r="EE5" s="74"/>
      <c r="EF5" s="74"/>
      <c r="EG5" s="74"/>
      <c r="EH5" s="74"/>
      <c r="EI5" s="74"/>
      <c r="EJ5" s="74"/>
      <c r="EK5" s="74"/>
      <c r="EL5" s="74"/>
      <c r="EM5" s="74"/>
      <c r="EN5" s="74"/>
      <c r="EO5" s="74"/>
      <c r="EP5" s="74"/>
      <c r="EQ5" s="75"/>
      <c r="ER5" s="75"/>
      <c r="ES5" s="75"/>
      <c r="ET5" s="75"/>
      <c r="EU5" s="75"/>
      <c r="EV5" s="75"/>
      <c r="EW5" s="75"/>
      <c r="EX5" s="75"/>
      <c r="EY5" s="75"/>
      <c r="EZ5" s="75"/>
      <c r="FA5" s="75"/>
      <c r="FB5" s="83"/>
      <c r="FD5" s="25"/>
    </row>
    <row r="6" spans="2:160">
      <c r="B6" s="67" t="s">
        <v>32</v>
      </c>
      <c r="C6" s="59"/>
      <c r="D6" s="73" t="e">
        <f>+Q6+AD6+AQ6+BD6+BQ6+CD6+CQ6+DD6+DQ6+ED6+EQ6</f>
        <v>#REF!</v>
      </c>
      <c r="E6" s="74" t="e">
        <f>IF(E41=#REF!,#REF!+#REF!,0)</f>
        <v>#REF!</v>
      </c>
      <c r="F6" s="74" t="e">
        <f>IF(F41=#REF!,#REF!+#REF!,0)</f>
        <v>#REF!</v>
      </c>
      <c r="G6" s="74" t="e">
        <f>IF(G41=#REF!,#REF!+#REF!,0)</f>
        <v>#REF!</v>
      </c>
      <c r="H6" s="74" t="e">
        <f>IF(H41=#REF!,#REF!+#REF!,0)</f>
        <v>#REF!</v>
      </c>
      <c r="I6" s="74" t="e">
        <f>IF(I41=#REF!,#REF!+#REF!,0)</f>
        <v>#REF!</v>
      </c>
      <c r="J6" s="74" t="e">
        <f>IF(J41=#REF!,#REF!+#REF!,0)</f>
        <v>#REF!</v>
      </c>
      <c r="K6" s="74" t="e">
        <f>IF(K41=#REF!,#REF!+#REF!,0)</f>
        <v>#REF!</v>
      </c>
      <c r="L6" s="74" t="e">
        <f>IF(L41=#REF!,#REF!+#REF!,0)</f>
        <v>#REF!</v>
      </c>
      <c r="M6" s="74" t="e">
        <f>IF(M41=#REF!,#REF!+#REF!,0)</f>
        <v>#REF!</v>
      </c>
      <c r="N6" s="74" t="e">
        <f>IF(N41=#REF!,#REF!+#REF!,0)</f>
        <v>#REF!</v>
      </c>
      <c r="O6" s="74" t="e">
        <f>IF(O41=#REF!,#REF!+#REF!,0)</f>
        <v>#REF!</v>
      </c>
      <c r="P6" s="74" t="e">
        <f>IF(P41=#REF!,#REF!+#REF!,0)</f>
        <v>#REF!</v>
      </c>
      <c r="Q6" s="75" t="e">
        <f t="shared" ref="Q6:Q11" si="3">SUM(E6:P6)</f>
        <v>#REF!</v>
      </c>
      <c r="R6" s="74" t="e">
        <f>IF(R41=#REF!,#REF!+#REF!,0)</f>
        <v>#REF!</v>
      </c>
      <c r="S6" s="74" t="e">
        <f>IF(S41=#REF!,#REF!+#REF!,0)</f>
        <v>#REF!</v>
      </c>
      <c r="T6" s="74" t="e">
        <f>IF(T41=#REF!,#REF!+#REF!,0)</f>
        <v>#REF!</v>
      </c>
      <c r="U6" s="74" t="e">
        <f>IF(U41=#REF!,#REF!+#REF!,0)</f>
        <v>#REF!</v>
      </c>
      <c r="V6" s="74" t="e">
        <f>IF(V41=#REF!,#REF!+#REF!,0)</f>
        <v>#REF!</v>
      </c>
      <c r="W6" s="74" t="e">
        <f>IF(W41=#REF!,#REF!+#REF!,0)</f>
        <v>#REF!</v>
      </c>
      <c r="X6" s="74" t="e">
        <f>IF(X41=#REF!,#REF!+#REF!,0)</f>
        <v>#REF!</v>
      </c>
      <c r="Y6" s="74" t="e">
        <f>IF(Y41=#REF!,#REF!+#REF!,0)</f>
        <v>#REF!</v>
      </c>
      <c r="Z6" s="74" t="e">
        <f>IF(Z41=#REF!,#REF!+#REF!,0)</f>
        <v>#REF!</v>
      </c>
      <c r="AA6" s="74" t="e">
        <f>IF(AA41=#REF!,#REF!+#REF!,0)</f>
        <v>#REF!</v>
      </c>
      <c r="AB6" s="74" t="e">
        <f>IF(AB41=#REF!,#REF!+#REF!,0)</f>
        <v>#REF!</v>
      </c>
      <c r="AC6" s="74" t="e">
        <f>IF(AC41=#REF!,#REF!+#REF!,0)</f>
        <v>#REF!</v>
      </c>
      <c r="AD6" s="75" t="e">
        <f t="shared" ref="AD6:AD11" si="4">SUM(R6:AC6)</f>
        <v>#REF!</v>
      </c>
      <c r="AE6" s="74" t="e">
        <f>IF(AE41=#REF!,#REF!+#REF!,0)</f>
        <v>#REF!</v>
      </c>
      <c r="AF6" s="74" t="e">
        <f>IF(AF41=#REF!,#REF!+#REF!,0)</f>
        <v>#REF!</v>
      </c>
      <c r="AG6" s="74" t="e">
        <f>IF(AG41=#REF!,#REF!+#REF!,0)</f>
        <v>#REF!</v>
      </c>
      <c r="AH6" s="74" t="e">
        <f>IF(AH41=#REF!,#REF!+#REF!,0)</f>
        <v>#REF!</v>
      </c>
      <c r="AI6" s="74" t="e">
        <f>IF(AI41=#REF!,#REF!+#REF!,0)</f>
        <v>#REF!</v>
      </c>
      <c r="AJ6" s="74" t="e">
        <f>IF(AJ41=#REF!,#REF!+#REF!,0)</f>
        <v>#REF!</v>
      </c>
      <c r="AK6" s="74" t="e">
        <f>IF(AK41=#REF!,#REF!+#REF!,0)</f>
        <v>#REF!</v>
      </c>
      <c r="AL6" s="74" t="e">
        <f>IF(AL41=#REF!,#REF!+#REF!,0)</f>
        <v>#REF!</v>
      </c>
      <c r="AM6" s="74" t="e">
        <f>IF(AM41=#REF!,#REF!+#REF!,0)</f>
        <v>#REF!</v>
      </c>
      <c r="AN6" s="74" t="e">
        <f>IF(AN41=#REF!,#REF!+#REF!,0)</f>
        <v>#REF!</v>
      </c>
      <c r="AO6" s="74" t="e">
        <f>IF(AO41=#REF!,#REF!+#REF!,0)</f>
        <v>#REF!</v>
      </c>
      <c r="AP6" s="74" t="e">
        <f>IF(AP41=#REF!,#REF!+#REF!,0)</f>
        <v>#REF!</v>
      </c>
      <c r="AQ6" s="75" t="e">
        <f t="shared" ref="AQ6:AQ11" si="5">SUM(AE6:AP6)</f>
        <v>#REF!</v>
      </c>
      <c r="AR6" s="74" t="e">
        <f>IF(AR41=#REF!,#REF!+#REF!,0)</f>
        <v>#REF!</v>
      </c>
      <c r="AS6" s="74" t="e">
        <f>IF(AS41=#REF!,#REF!+#REF!,0)</f>
        <v>#REF!</v>
      </c>
      <c r="AT6" s="74" t="e">
        <f>IF(AT41=#REF!,#REF!+#REF!,0)</f>
        <v>#REF!</v>
      </c>
      <c r="AU6" s="74" t="e">
        <f>IF(AU41=#REF!,#REF!+#REF!,0)</f>
        <v>#REF!</v>
      </c>
      <c r="AV6" s="74" t="e">
        <f>IF(AV41=#REF!,#REF!+#REF!,0)</f>
        <v>#REF!</v>
      </c>
      <c r="AW6" s="74" t="e">
        <f>IF(AW41=#REF!,#REF!+#REF!,0)</f>
        <v>#REF!</v>
      </c>
      <c r="AX6" s="74" t="e">
        <f>IF(AX41=#REF!,#REF!+#REF!,0)</f>
        <v>#REF!</v>
      </c>
      <c r="AY6" s="74" t="e">
        <f>IF(AY41=#REF!,#REF!+#REF!,0)</f>
        <v>#REF!</v>
      </c>
      <c r="AZ6" s="74" t="e">
        <f>IF(AZ41=#REF!,#REF!+#REF!,0)</f>
        <v>#REF!</v>
      </c>
      <c r="BA6" s="74" t="e">
        <f>IF(BA41=#REF!,#REF!+#REF!,0)</f>
        <v>#REF!</v>
      </c>
      <c r="BB6" s="74" t="e">
        <f>IF(BB41=#REF!,#REF!+#REF!,0)</f>
        <v>#REF!</v>
      </c>
      <c r="BC6" s="74" t="e">
        <f>IF(BC41=#REF!,#REF!+#REF!,0)</f>
        <v>#REF!</v>
      </c>
      <c r="BD6" s="75" t="e">
        <f t="shared" ref="BD6:BD11" si="6">SUM(AR6:BC6)</f>
        <v>#REF!</v>
      </c>
      <c r="BE6" s="74" t="e">
        <f>IF(BE41=#REF!,#REF!+#REF!,0)</f>
        <v>#REF!</v>
      </c>
      <c r="BF6" s="74" t="e">
        <f>IF(BF41=#REF!,#REF!+#REF!,0)</f>
        <v>#REF!</v>
      </c>
      <c r="BG6" s="74" t="e">
        <f>IF(BG41=#REF!,#REF!+#REF!,0)</f>
        <v>#REF!</v>
      </c>
      <c r="BH6" s="74" t="e">
        <f>IF(BH41=#REF!,#REF!+#REF!,0)</f>
        <v>#REF!</v>
      </c>
      <c r="BI6" s="74" t="e">
        <f>IF(BI41=#REF!,#REF!+#REF!,0)</f>
        <v>#REF!</v>
      </c>
      <c r="BJ6" s="74" t="e">
        <f>IF(BJ41=#REF!,#REF!+#REF!,0)</f>
        <v>#REF!</v>
      </c>
      <c r="BK6" s="74" t="e">
        <f>IF(BK41=#REF!,#REF!+#REF!,0)</f>
        <v>#REF!</v>
      </c>
      <c r="BL6" s="74" t="e">
        <f>IF(BL41=#REF!,#REF!+#REF!,0)</f>
        <v>#REF!</v>
      </c>
      <c r="BM6" s="74" t="e">
        <f>IF(BM41=#REF!,#REF!+#REF!,0)</f>
        <v>#REF!</v>
      </c>
      <c r="BN6" s="74" t="e">
        <f>IF(BN41=#REF!,#REF!+#REF!,0)</f>
        <v>#REF!</v>
      </c>
      <c r="BO6" s="74" t="e">
        <f>IF(BO41=#REF!,#REF!+#REF!,0)</f>
        <v>#REF!</v>
      </c>
      <c r="BP6" s="74" t="e">
        <f>IF(BP41=#REF!,#REF!+#REF!,0)</f>
        <v>#REF!</v>
      </c>
      <c r="BQ6" s="75" t="e">
        <f t="shared" ref="BQ6:BQ11" si="7">SUM(BE6:BP6)</f>
        <v>#REF!</v>
      </c>
      <c r="BR6" s="74" t="e">
        <f>IF(BR41=#REF!,#REF!+#REF!,0)</f>
        <v>#REF!</v>
      </c>
      <c r="BS6" s="74" t="e">
        <f>IF(BS41=#REF!,#REF!+#REF!,0)</f>
        <v>#REF!</v>
      </c>
      <c r="BT6" s="74" t="e">
        <f>IF(BT41=#REF!,#REF!+#REF!,0)</f>
        <v>#REF!</v>
      </c>
      <c r="BU6" s="74" t="e">
        <f>IF(BU41=#REF!,#REF!+#REF!,0)</f>
        <v>#REF!</v>
      </c>
      <c r="BV6" s="74" t="e">
        <f>IF(BV41=#REF!,#REF!+#REF!,0)</f>
        <v>#REF!</v>
      </c>
      <c r="BW6" s="74" t="e">
        <f>IF(BW41=#REF!,#REF!+#REF!,0)</f>
        <v>#REF!</v>
      </c>
      <c r="BX6" s="74" t="e">
        <f>IF(BX41=#REF!,#REF!+#REF!,0)</f>
        <v>#REF!</v>
      </c>
      <c r="BY6" s="74" t="e">
        <f>IF(BY41=#REF!,#REF!+#REF!,0)</f>
        <v>#REF!</v>
      </c>
      <c r="BZ6" s="74" t="e">
        <f>IF(BZ41=#REF!,#REF!+#REF!,0)</f>
        <v>#REF!</v>
      </c>
      <c r="CA6" s="74" t="e">
        <f>IF(CA41=#REF!,#REF!+#REF!,0)</f>
        <v>#REF!</v>
      </c>
      <c r="CB6" s="74" t="e">
        <f>IF(CB41=#REF!,#REF!+#REF!,0)</f>
        <v>#REF!</v>
      </c>
      <c r="CC6" s="74" t="e">
        <f>IF(CC41=#REF!,#REF!+#REF!,0)</f>
        <v>#REF!</v>
      </c>
      <c r="CD6" s="75" t="e">
        <f t="shared" ref="CD6:CD11" si="8">SUM(BR6:CC6)</f>
        <v>#REF!</v>
      </c>
      <c r="CE6" s="74" t="e">
        <f>IF(CE41=#REF!,#REF!+#REF!,0)</f>
        <v>#REF!</v>
      </c>
      <c r="CF6" s="74" t="e">
        <f>IF(CF41=#REF!,#REF!+#REF!,0)</f>
        <v>#REF!</v>
      </c>
      <c r="CG6" s="74" t="e">
        <f>IF(CG41=#REF!,#REF!+#REF!,0)</f>
        <v>#REF!</v>
      </c>
      <c r="CH6" s="74" t="e">
        <f>IF(CH41=#REF!,#REF!+#REF!,0)</f>
        <v>#REF!</v>
      </c>
      <c r="CI6" s="74" t="e">
        <f>IF(CI41=#REF!,#REF!+#REF!,0)</f>
        <v>#REF!</v>
      </c>
      <c r="CJ6" s="74" t="e">
        <f>IF(CJ41=#REF!,#REF!+#REF!,0)</f>
        <v>#REF!</v>
      </c>
      <c r="CK6" s="74" t="e">
        <f>IF(CK41=#REF!,#REF!+#REF!,0)</f>
        <v>#REF!</v>
      </c>
      <c r="CL6" s="74" t="e">
        <f>IF(CL41=#REF!,#REF!+#REF!,0)</f>
        <v>#REF!</v>
      </c>
      <c r="CM6" s="74" t="e">
        <f>IF(CM41=#REF!,#REF!+#REF!,0)</f>
        <v>#REF!</v>
      </c>
      <c r="CN6" s="74" t="e">
        <f>IF(CN41=#REF!,#REF!+#REF!,0)</f>
        <v>#REF!</v>
      </c>
      <c r="CO6" s="74" t="e">
        <f>IF(CO41=#REF!,#REF!+#REF!,0)</f>
        <v>#REF!</v>
      </c>
      <c r="CP6" s="74" t="e">
        <f>IF(CP41=#REF!,#REF!+#REF!,0)</f>
        <v>#REF!</v>
      </c>
      <c r="CQ6" s="75" t="e">
        <f t="shared" ref="CQ6:CQ11" si="9">SUM(CE6:CP6)</f>
        <v>#REF!</v>
      </c>
      <c r="CR6" s="74" t="e">
        <f>IF(CR41=#REF!,#REF!+#REF!,0)</f>
        <v>#REF!</v>
      </c>
      <c r="CS6" s="74" t="e">
        <f>IF(CS41=#REF!,#REF!+#REF!,0)</f>
        <v>#REF!</v>
      </c>
      <c r="CT6" s="74" t="e">
        <f>IF(CT41=#REF!,#REF!+#REF!,0)</f>
        <v>#REF!</v>
      </c>
      <c r="CU6" s="74" t="e">
        <f>IF(CU41=#REF!,#REF!+#REF!,0)</f>
        <v>#REF!</v>
      </c>
      <c r="CV6" s="74" t="e">
        <f>IF(CV41=#REF!,#REF!+#REF!,0)</f>
        <v>#REF!</v>
      </c>
      <c r="CW6" s="74" t="e">
        <f>IF(CW41=#REF!,#REF!+#REF!,0)</f>
        <v>#REF!</v>
      </c>
      <c r="CX6" s="74" t="e">
        <f>IF(CX41=#REF!,#REF!+#REF!,0)</f>
        <v>#REF!</v>
      </c>
      <c r="CY6" s="74" t="e">
        <f>IF(CY41=#REF!,#REF!+#REF!,0)</f>
        <v>#REF!</v>
      </c>
      <c r="CZ6" s="74" t="e">
        <f>IF(CZ41=#REF!,#REF!+#REF!,0)</f>
        <v>#REF!</v>
      </c>
      <c r="DA6" s="74" t="e">
        <f>IF(DA41=#REF!,#REF!+#REF!,0)</f>
        <v>#REF!</v>
      </c>
      <c r="DB6" s="74" t="e">
        <f>IF(DB41=#REF!,#REF!+#REF!,0)</f>
        <v>#REF!</v>
      </c>
      <c r="DC6" s="74" t="e">
        <f>IF(DC41=#REF!,#REF!+#REF!,0)</f>
        <v>#REF!</v>
      </c>
      <c r="DD6" s="75" t="e">
        <f t="shared" ref="DD6:DD11" si="10">SUM(CR6:DC6)</f>
        <v>#REF!</v>
      </c>
      <c r="DE6" s="74" t="e">
        <f>IF(DE41=#REF!,#REF!+#REF!,0)</f>
        <v>#REF!</v>
      </c>
      <c r="DF6" s="74" t="e">
        <f>IF(DF41=#REF!,#REF!+#REF!,0)</f>
        <v>#REF!</v>
      </c>
      <c r="DG6" s="74" t="e">
        <f>IF(DG41=#REF!,#REF!+#REF!,0)</f>
        <v>#REF!</v>
      </c>
      <c r="DH6" s="74" t="e">
        <f>IF(DH41=#REF!,#REF!+#REF!,0)</f>
        <v>#REF!</v>
      </c>
      <c r="DI6" s="74" t="e">
        <f>IF(DI41=#REF!,#REF!+#REF!,0)</f>
        <v>#REF!</v>
      </c>
      <c r="DJ6" s="74" t="e">
        <f>IF(DJ41=#REF!,#REF!+#REF!,0)</f>
        <v>#REF!</v>
      </c>
      <c r="DK6" s="74" t="e">
        <f>IF(DK41=#REF!,#REF!+#REF!,0)</f>
        <v>#REF!</v>
      </c>
      <c r="DL6" s="74" t="e">
        <f>IF(DL41=#REF!,#REF!+#REF!,0)</f>
        <v>#REF!</v>
      </c>
      <c r="DM6" s="74" t="e">
        <f>IF(DM41=#REF!,#REF!+#REF!,0)</f>
        <v>#REF!</v>
      </c>
      <c r="DN6" s="74" t="e">
        <f>IF(DN41=#REF!,#REF!+#REF!,0)</f>
        <v>#REF!</v>
      </c>
      <c r="DO6" s="74" t="e">
        <f>IF(DO41=#REF!,#REF!+#REF!,0)</f>
        <v>#REF!</v>
      </c>
      <c r="DP6" s="74" t="e">
        <f>IF(DP41=#REF!,#REF!+#REF!,0)</f>
        <v>#REF!</v>
      </c>
      <c r="DQ6" s="75" t="e">
        <f t="shared" ref="DQ6:DQ11" si="11">SUM(DE6:DP6)</f>
        <v>#REF!</v>
      </c>
      <c r="DR6" s="74" t="e">
        <f>IF(DR41=#REF!,#REF!+#REF!,0)</f>
        <v>#REF!</v>
      </c>
      <c r="DS6" s="74" t="e">
        <f>IF(DS41=#REF!,#REF!+#REF!,0)</f>
        <v>#REF!</v>
      </c>
      <c r="DT6" s="74" t="e">
        <f>IF(DT41=#REF!,#REF!+#REF!,0)</f>
        <v>#REF!</v>
      </c>
      <c r="DU6" s="74" t="e">
        <f>IF(DU41=#REF!,#REF!+#REF!,0)</f>
        <v>#REF!</v>
      </c>
      <c r="DV6" s="74" t="e">
        <f>IF(DV41=#REF!,#REF!+#REF!,0)</f>
        <v>#REF!</v>
      </c>
      <c r="DW6" s="74" t="e">
        <f>IF(DW41=#REF!,#REF!+#REF!,0)</f>
        <v>#REF!</v>
      </c>
      <c r="DX6" s="74" t="e">
        <f>IF(DX41=#REF!,#REF!+#REF!,0)</f>
        <v>#REF!</v>
      </c>
      <c r="DY6" s="74" t="e">
        <f>IF(DY41=#REF!,#REF!+#REF!,0)</f>
        <v>#REF!</v>
      </c>
      <c r="DZ6" s="74" t="e">
        <f>IF(DZ41=#REF!,#REF!+#REF!,0)</f>
        <v>#REF!</v>
      </c>
      <c r="EA6" s="74" t="e">
        <f>IF(EA41=#REF!,#REF!+#REF!,0)</f>
        <v>#REF!</v>
      </c>
      <c r="EB6" s="74" t="e">
        <f>IF(EB41=#REF!,#REF!+#REF!,0)</f>
        <v>#REF!</v>
      </c>
      <c r="EC6" s="74" t="e">
        <f>IF(EC41=#REF!,#REF!+#REF!,0)</f>
        <v>#REF!</v>
      </c>
      <c r="ED6" s="75" t="e">
        <f t="shared" ref="ED6:ED11" si="12">SUM(DR6:EC6)</f>
        <v>#REF!</v>
      </c>
      <c r="EE6" s="74" t="e">
        <f>IF(EE41=#REF!,#REF!+#REF!,0)</f>
        <v>#REF!</v>
      </c>
      <c r="EF6" s="74" t="e">
        <f>IF(EF41=#REF!,#REF!+#REF!,0)</f>
        <v>#REF!</v>
      </c>
      <c r="EG6" s="74" t="e">
        <f>IF(EG41=#REF!,#REF!+#REF!,0)</f>
        <v>#REF!</v>
      </c>
      <c r="EH6" s="74" t="e">
        <f>IF(EH41=#REF!,#REF!+#REF!,0)</f>
        <v>#REF!</v>
      </c>
      <c r="EI6" s="74" t="e">
        <f>IF(EI41=#REF!,#REF!+#REF!,0)</f>
        <v>#REF!</v>
      </c>
      <c r="EJ6" s="74" t="e">
        <f>IF(EJ41=#REF!,#REF!+#REF!,0)</f>
        <v>#REF!</v>
      </c>
      <c r="EK6" s="74" t="e">
        <f>IF(EK41=#REF!,#REF!+#REF!,0)</f>
        <v>#REF!</v>
      </c>
      <c r="EL6" s="74" t="e">
        <f>IF(EL41=#REF!,#REF!+#REF!,0)</f>
        <v>#REF!</v>
      </c>
      <c r="EM6" s="74" t="e">
        <f>IF(EM41=#REF!,#REF!+#REF!,0)</f>
        <v>#REF!</v>
      </c>
      <c r="EN6" s="74" t="e">
        <f>IF(EN41=#REF!,#REF!+#REF!,0)</f>
        <v>#REF!</v>
      </c>
      <c r="EO6" s="74" t="e">
        <f>IF(EO41=#REF!,#REF!+#REF!,0)</f>
        <v>#REF!</v>
      </c>
      <c r="EP6" s="74" t="e">
        <f>IF(EP41=#REF!,#REF!+#REF!,0)</f>
        <v>#REF!</v>
      </c>
      <c r="EQ6" s="75" t="e">
        <f t="shared" ref="EQ6:EQ11" si="13">SUM(EE6:EP6)</f>
        <v>#REF!</v>
      </c>
      <c r="ER6" s="75"/>
      <c r="ES6" s="75"/>
      <c r="ET6" s="75"/>
      <c r="EU6" s="75"/>
      <c r="EV6" s="75"/>
      <c r="EW6" s="75"/>
      <c r="EX6" s="75"/>
      <c r="EY6" s="75"/>
      <c r="EZ6" s="75"/>
      <c r="FA6" s="75"/>
      <c r="FB6" s="82" t="e">
        <f>+D6/#REF!</f>
        <v>#REF!</v>
      </c>
      <c r="FD6" s="25"/>
    </row>
    <row r="7" spans="2:160" hidden="1" outlineLevel="1">
      <c r="B7" s="68" t="s">
        <v>81</v>
      </c>
      <c r="C7" s="61"/>
      <c r="D7" s="73"/>
      <c r="E7" s="74"/>
      <c r="F7" s="74"/>
      <c r="G7" s="74"/>
      <c r="H7" s="74"/>
      <c r="I7" s="74"/>
      <c r="J7" s="74"/>
      <c r="K7" s="74"/>
      <c r="L7" s="74"/>
      <c r="M7" s="74"/>
      <c r="N7" s="74"/>
      <c r="O7" s="74"/>
      <c r="P7" s="74"/>
      <c r="Q7" s="75">
        <f t="shared" si="3"/>
        <v>0</v>
      </c>
      <c r="R7" s="74"/>
      <c r="S7" s="74"/>
      <c r="T7" s="74"/>
      <c r="U7" s="74"/>
      <c r="V7" s="74"/>
      <c r="W7" s="74"/>
      <c r="X7" s="74"/>
      <c r="Y7" s="74"/>
      <c r="Z7" s="74"/>
      <c r="AA7" s="74"/>
      <c r="AB7" s="74"/>
      <c r="AC7" s="74"/>
      <c r="AD7" s="75">
        <f t="shared" si="4"/>
        <v>0</v>
      </c>
      <c r="AE7" s="74"/>
      <c r="AF7" s="74"/>
      <c r="AG7" s="74"/>
      <c r="AH7" s="74"/>
      <c r="AI7" s="74"/>
      <c r="AJ7" s="74"/>
      <c r="AK7" s="74"/>
      <c r="AL7" s="74"/>
      <c r="AM7" s="74"/>
      <c r="AN7" s="74"/>
      <c r="AO7" s="74"/>
      <c r="AP7" s="74"/>
      <c r="AQ7" s="75">
        <f t="shared" si="5"/>
        <v>0</v>
      </c>
      <c r="AR7" s="74"/>
      <c r="AS7" s="74"/>
      <c r="AT7" s="74"/>
      <c r="AU7" s="74"/>
      <c r="AV7" s="74"/>
      <c r="AW7" s="74"/>
      <c r="AX7" s="74"/>
      <c r="AY7" s="74"/>
      <c r="AZ7" s="74"/>
      <c r="BA7" s="74"/>
      <c r="BB7" s="74"/>
      <c r="BC7" s="74"/>
      <c r="BD7" s="75">
        <f t="shared" si="6"/>
        <v>0</v>
      </c>
      <c r="BE7" s="74"/>
      <c r="BF7" s="74"/>
      <c r="BG7" s="74"/>
      <c r="BH7" s="74"/>
      <c r="BI7" s="74"/>
      <c r="BJ7" s="74"/>
      <c r="BK7" s="74"/>
      <c r="BL7" s="74"/>
      <c r="BM7" s="74"/>
      <c r="BN7" s="74"/>
      <c r="BO7" s="74"/>
      <c r="BP7" s="74"/>
      <c r="BQ7" s="75">
        <f t="shared" si="7"/>
        <v>0</v>
      </c>
      <c r="BR7" s="74"/>
      <c r="BS7" s="74"/>
      <c r="BT7" s="74"/>
      <c r="BU7" s="74"/>
      <c r="BV7" s="74"/>
      <c r="BW7" s="74"/>
      <c r="BX7" s="74"/>
      <c r="BY7" s="74"/>
      <c r="BZ7" s="74"/>
      <c r="CA7" s="74"/>
      <c r="CB7" s="74"/>
      <c r="CC7" s="74"/>
      <c r="CD7" s="75">
        <f t="shared" si="8"/>
        <v>0</v>
      </c>
      <c r="CE7" s="74"/>
      <c r="CF7" s="74"/>
      <c r="CG7" s="74"/>
      <c r="CH7" s="74"/>
      <c r="CI7" s="74"/>
      <c r="CJ7" s="74"/>
      <c r="CK7" s="74"/>
      <c r="CL7" s="74"/>
      <c r="CM7" s="74"/>
      <c r="CN7" s="74"/>
      <c r="CO7" s="74"/>
      <c r="CP7" s="74"/>
      <c r="CQ7" s="75">
        <f t="shared" si="9"/>
        <v>0</v>
      </c>
      <c r="CR7" s="74"/>
      <c r="CS7" s="74"/>
      <c r="CT7" s="74"/>
      <c r="CU7" s="74"/>
      <c r="CV7" s="74"/>
      <c r="CW7" s="74"/>
      <c r="CX7" s="74"/>
      <c r="CY7" s="74"/>
      <c r="CZ7" s="74"/>
      <c r="DA7" s="74"/>
      <c r="DB7" s="74"/>
      <c r="DC7" s="74"/>
      <c r="DD7" s="75">
        <f t="shared" si="10"/>
        <v>0</v>
      </c>
      <c r="DE7" s="74"/>
      <c r="DF7" s="74"/>
      <c r="DG7" s="74"/>
      <c r="DH7" s="74"/>
      <c r="DI7" s="74"/>
      <c r="DJ7" s="74"/>
      <c r="DK7" s="74"/>
      <c r="DL7" s="74"/>
      <c r="DM7" s="74"/>
      <c r="DN7" s="74"/>
      <c r="DO7" s="74"/>
      <c r="DP7" s="74"/>
      <c r="DQ7" s="75">
        <f t="shared" si="11"/>
        <v>0</v>
      </c>
      <c r="DR7" s="74"/>
      <c r="DS7" s="74"/>
      <c r="DT7" s="74"/>
      <c r="DU7" s="74"/>
      <c r="DV7" s="74"/>
      <c r="DW7" s="74"/>
      <c r="DX7" s="74"/>
      <c r="DY7" s="74"/>
      <c r="DZ7" s="74"/>
      <c r="EA7" s="74"/>
      <c r="EB7" s="74"/>
      <c r="EC7" s="74"/>
      <c r="ED7" s="75">
        <f t="shared" si="12"/>
        <v>0</v>
      </c>
      <c r="EE7" s="74"/>
      <c r="EF7" s="74"/>
      <c r="EG7" s="74"/>
      <c r="EH7" s="74"/>
      <c r="EI7" s="74"/>
      <c r="EJ7" s="74"/>
      <c r="EK7" s="74"/>
      <c r="EL7" s="74"/>
      <c r="EM7" s="74"/>
      <c r="EN7" s="74"/>
      <c r="EO7" s="74"/>
      <c r="EP7" s="74"/>
      <c r="EQ7" s="75">
        <f t="shared" si="13"/>
        <v>0</v>
      </c>
      <c r="ER7" s="75"/>
      <c r="ES7" s="75"/>
      <c r="ET7" s="75"/>
      <c r="EU7" s="75"/>
      <c r="EV7" s="75"/>
      <c r="EW7" s="75"/>
      <c r="EX7" s="75"/>
      <c r="EY7" s="75"/>
      <c r="EZ7" s="75"/>
      <c r="FA7" s="75"/>
      <c r="FB7" s="77"/>
      <c r="FD7" s="25"/>
    </row>
    <row r="8" spans="2:160" hidden="1" outlineLevel="1">
      <c r="B8" s="68" t="e">
        <f>+#REF!</f>
        <v>#REF!</v>
      </c>
      <c r="C8" s="61"/>
      <c r="D8" s="73"/>
      <c r="E8" s="74"/>
      <c r="F8" s="74"/>
      <c r="G8" s="74"/>
      <c r="H8" s="74"/>
      <c r="I8" s="74"/>
      <c r="J8" s="74"/>
      <c r="K8" s="74"/>
      <c r="L8" s="74"/>
      <c r="M8" s="74"/>
      <c r="N8" s="74"/>
      <c r="O8" s="74"/>
      <c r="P8" s="74"/>
      <c r="Q8" s="75">
        <f t="shared" si="3"/>
        <v>0</v>
      </c>
      <c r="R8" s="74"/>
      <c r="S8" s="74"/>
      <c r="T8" s="74"/>
      <c r="U8" s="74"/>
      <c r="V8" s="74"/>
      <c r="W8" s="74"/>
      <c r="X8" s="74"/>
      <c r="Y8" s="74"/>
      <c r="Z8" s="74"/>
      <c r="AA8" s="74"/>
      <c r="AB8" s="74"/>
      <c r="AC8" s="74"/>
      <c r="AD8" s="75">
        <f t="shared" si="4"/>
        <v>0</v>
      </c>
      <c r="AE8" s="74"/>
      <c r="AF8" s="74"/>
      <c r="AG8" s="74"/>
      <c r="AH8" s="74"/>
      <c r="AI8" s="74"/>
      <c r="AJ8" s="74"/>
      <c r="AK8" s="74"/>
      <c r="AL8" s="74"/>
      <c r="AM8" s="74"/>
      <c r="AN8" s="74"/>
      <c r="AO8" s="74"/>
      <c r="AP8" s="74"/>
      <c r="AQ8" s="75">
        <f t="shared" si="5"/>
        <v>0</v>
      </c>
      <c r="AR8" s="74"/>
      <c r="AS8" s="74"/>
      <c r="AT8" s="74"/>
      <c r="AU8" s="74"/>
      <c r="AV8" s="74"/>
      <c r="AW8" s="74"/>
      <c r="AX8" s="74"/>
      <c r="AY8" s="74"/>
      <c r="AZ8" s="74"/>
      <c r="BA8" s="74"/>
      <c r="BB8" s="74"/>
      <c r="BC8" s="74"/>
      <c r="BD8" s="75">
        <f t="shared" si="6"/>
        <v>0</v>
      </c>
      <c r="BE8" s="74"/>
      <c r="BF8" s="74"/>
      <c r="BG8" s="74"/>
      <c r="BH8" s="74"/>
      <c r="BI8" s="74"/>
      <c r="BJ8" s="74"/>
      <c r="BK8" s="74"/>
      <c r="BL8" s="74"/>
      <c r="BM8" s="74"/>
      <c r="BN8" s="74"/>
      <c r="BO8" s="74"/>
      <c r="BP8" s="74"/>
      <c r="BQ8" s="75">
        <f t="shared" si="7"/>
        <v>0</v>
      </c>
      <c r="BR8" s="74"/>
      <c r="BS8" s="74"/>
      <c r="BT8" s="74"/>
      <c r="BU8" s="74"/>
      <c r="BV8" s="74"/>
      <c r="BW8" s="74"/>
      <c r="BX8" s="74"/>
      <c r="BY8" s="74"/>
      <c r="BZ8" s="74"/>
      <c r="CA8" s="74"/>
      <c r="CB8" s="74"/>
      <c r="CC8" s="74"/>
      <c r="CD8" s="75">
        <f t="shared" si="8"/>
        <v>0</v>
      </c>
      <c r="CE8" s="74"/>
      <c r="CF8" s="74"/>
      <c r="CG8" s="74"/>
      <c r="CH8" s="74"/>
      <c r="CI8" s="74"/>
      <c r="CJ8" s="74"/>
      <c r="CK8" s="74"/>
      <c r="CL8" s="74"/>
      <c r="CM8" s="74"/>
      <c r="CN8" s="74"/>
      <c r="CO8" s="74"/>
      <c r="CP8" s="74"/>
      <c r="CQ8" s="75">
        <f t="shared" si="9"/>
        <v>0</v>
      </c>
      <c r="CR8" s="74"/>
      <c r="CS8" s="74"/>
      <c r="CT8" s="74"/>
      <c r="CU8" s="74"/>
      <c r="CV8" s="74"/>
      <c r="CW8" s="74"/>
      <c r="CX8" s="74"/>
      <c r="CY8" s="74"/>
      <c r="CZ8" s="74"/>
      <c r="DA8" s="74"/>
      <c r="DB8" s="74"/>
      <c r="DC8" s="74"/>
      <c r="DD8" s="75">
        <f t="shared" si="10"/>
        <v>0</v>
      </c>
      <c r="DE8" s="74"/>
      <c r="DF8" s="74"/>
      <c r="DG8" s="74"/>
      <c r="DH8" s="74"/>
      <c r="DI8" s="74"/>
      <c r="DJ8" s="74"/>
      <c r="DK8" s="74"/>
      <c r="DL8" s="74"/>
      <c r="DM8" s="74"/>
      <c r="DN8" s="74"/>
      <c r="DO8" s="74"/>
      <c r="DP8" s="74"/>
      <c r="DQ8" s="75">
        <f t="shared" si="11"/>
        <v>0</v>
      </c>
      <c r="DR8" s="74"/>
      <c r="DS8" s="74"/>
      <c r="DT8" s="74"/>
      <c r="DU8" s="74"/>
      <c r="DV8" s="74"/>
      <c r="DW8" s="74"/>
      <c r="DX8" s="74"/>
      <c r="DY8" s="74"/>
      <c r="DZ8" s="74"/>
      <c r="EA8" s="74"/>
      <c r="EB8" s="74"/>
      <c r="EC8" s="74"/>
      <c r="ED8" s="75">
        <f t="shared" si="12"/>
        <v>0</v>
      </c>
      <c r="EE8" s="74"/>
      <c r="EF8" s="74"/>
      <c r="EG8" s="74"/>
      <c r="EH8" s="74"/>
      <c r="EI8" s="74"/>
      <c r="EJ8" s="74"/>
      <c r="EK8" s="74"/>
      <c r="EL8" s="74"/>
      <c r="EM8" s="74"/>
      <c r="EN8" s="74"/>
      <c r="EO8" s="74"/>
      <c r="EP8" s="74"/>
      <c r="EQ8" s="75">
        <f t="shared" si="13"/>
        <v>0</v>
      </c>
      <c r="ER8" s="75"/>
      <c r="ES8" s="75"/>
      <c r="ET8" s="75"/>
      <c r="EU8" s="75"/>
      <c r="EV8" s="75"/>
      <c r="EW8" s="75"/>
      <c r="EX8" s="75"/>
      <c r="EY8" s="75"/>
      <c r="EZ8" s="75"/>
      <c r="FA8" s="75"/>
      <c r="FB8" s="77"/>
      <c r="FD8" s="25"/>
    </row>
    <row r="9" spans="2:160" hidden="1" outlineLevel="1">
      <c r="B9" s="68" t="e">
        <f>+#REF!</f>
        <v>#REF!</v>
      </c>
      <c r="C9" s="61"/>
      <c r="D9" s="73"/>
      <c r="E9" s="74"/>
      <c r="F9" s="74"/>
      <c r="G9" s="74"/>
      <c r="H9" s="74"/>
      <c r="I9" s="74"/>
      <c r="J9" s="74"/>
      <c r="K9" s="74"/>
      <c r="L9" s="74"/>
      <c r="M9" s="74"/>
      <c r="N9" s="74"/>
      <c r="O9" s="74"/>
      <c r="P9" s="74"/>
      <c r="Q9" s="75">
        <f t="shared" si="3"/>
        <v>0</v>
      </c>
      <c r="R9" s="74"/>
      <c r="S9" s="74"/>
      <c r="T9" s="74"/>
      <c r="U9" s="74"/>
      <c r="V9" s="74"/>
      <c r="W9" s="74"/>
      <c r="X9" s="74"/>
      <c r="Y9" s="74"/>
      <c r="Z9" s="74"/>
      <c r="AA9" s="74"/>
      <c r="AB9" s="74"/>
      <c r="AC9" s="74"/>
      <c r="AD9" s="75">
        <f t="shared" si="4"/>
        <v>0</v>
      </c>
      <c r="AE9" s="74"/>
      <c r="AF9" s="74"/>
      <c r="AG9" s="74"/>
      <c r="AH9" s="74"/>
      <c r="AI9" s="74"/>
      <c r="AJ9" s="74"/>
      <c r="AK9" s="74"/>
      <c r="AL9" s="74"/>
      <c r="AM9" s="74"/>
      <c r="AN9" s="74"/>
      <c r="AO9" s="74"/>
      <c r="AP9" s="74"/>
      <c r="AQ9" s="75">
        <f t="shared" si="5"/>
        <v>0</v>
      </c>
      <c r="AR9" s="74"/>
      <c r="AS9" s="74"/>
      <c r="AT9" s="74"/>
      <c r="AU9" s="74"/>
      <c r="AV9" s="74"/>
      <c r="AW9" s="74"/>
      <c r="AX9" s="74"/>
      <c r="AY9" s="74"/>
      <c r="AZ9" s="74"/>
      <c r="BA9" s="74"/>
      <c r="BB9" s="74"/>
      <c r="BC9" s="74"/>
      <c r="BD9" s="75">
        <f t="shared" si="6"/>
        <v>0</v>
      </c>
      <c r="BE9" s="74"/>
      <c r="BF9" s="74"/>
      <c r="BG9" s="74"/>
      <c r="BH9" s="74"/>
      <c r="BI9" s="74"/>
      <c r="BJ9" s="74"/>
      <c r="BK9" s="74"/>
      <c r="BL9" s="74"/>
      <c r="BM9" s="74"/>
      <c r="BN9" s="74"/>
      <c r="BO9" s="74"/>
      <c r="BP9" s="74"/>
      <c r="BQ9" s="75">
        <f t="shared" si="7"/>
        <v>0</v>
      </c>
      <c r="BR9" s="74"/>
      <c r="BS9" s="74"/>
      <c r="BT9" s="74"/>
      <c r="BU9" s="74"/>
      <c r="BV9" s="74"/>
      <c r="BW9" s="74"/>
      <c r="BX9" s="74"/>
      <c r="BY9" s="74"/>
      <c r="BZ9" s="74"/>
      <c r="CA9" s="74"/>
      <c r="CB9" s="74"/>
      <c r="CC9" s="74"/>
      <c r="CD9" s="75">
        <f t="shared" si="8"/>
        <v>0</v>
      </c>
      <c r="CE9" s="74"/>
      <c r="CF9" s="74"/>
      <c r="CG9" s="74"/>
      <c r="CH9" s="74"/>
      <c r="CI9" s="74"/>
      <c r="CJ9" s="74"/>
      <c r="CK9" s="74"/>
      <c r="CL9" s="74"/>
      <c r="CM9" s="74"/>
      <c r="CN9" s="74"/>
      <c r="CO9" s="74"/>
      <c r="CP9" s="74"/>
      <c r="CQ9" s="75">
        <f t="shared" si="9"/>
        <v>0</v>
      </c>
      <c r="CR9" s="74"/>
      <c r="CS9" s="74"/>
      <c r="CT9" s="74"/>
      <c r="CU9" s="74"/>
      <c r="CV9" s="74"/>
      <c r="CW9" s="74"/>
      <c r="CX9" s="74"/>
      <c r="CY9" s="74"/>
      <c r="CZ9" s="74"/>
      <c r="DA9" s="74"/>
      <c r="DB9" s="74"/>
      <c r="DC9" s="74"/>
      <c r="DD9" s="75">
        <f t="shared" si="10"/>
        <v>0</v>
      </c>
      <c r="DE9" s="74"/>
      <c r="DF9" s="74"/>
      <c r="DG9" s="74"/>
      <c r="DH9" s="74"/>
      <c r="DI9" s="74"/>
      <c r="DJ9" s="74"/>
      <c r="DK9" s="74"/>
      <c r="DL9" s="74"/>
      <c r="DM9" s="74"/>
      <c r="DN9" s="74"/>
      <c r="DO9" s="74"/>
      <c r="DP9" s="74"/>
      <c r="DQ9" s="75">
        <f t="shared" si="11"/>
        <v>0</v>
      </c>
      <c r="DR9" s="74"/>
      <c r="DS9" s="74"/>
      <c r="DT9" s="74"/>
      <c r="DU9" s="74"/>
      <c r="DV9" s="74"/>
      <c r="DW9" s="74"/>
      <c r="DX9" s="74"/>
      <c r="DY9" s="74"/>
      <c r="DZ9" s="74"/>
      <c r="EA9" s="74"/>
      <c r="EB9" s="74"/>
      <c r="EC9" s="74"/>
      <c r="ED9" s="75">
        <f t="shared" si="12"/>
        <v>0</v>
      </c>
      <c r="EE9" s="74"/>
      <c r="EF9" s="74"/>
      <c r="EG9" s="74"/>
      <c r="EH9" s="74"/>
      <c r="EI9" s="74"/>
      <c r="EJ9" s="74"/>
      <c r="EK9" s="74"/>
      <c r="EL9" s="74"/>
      <c r="EM9" s="74"/>
      <c r="EN9" s="74"/>
      <c r="EO9" s="74"/>
      <c r="EP9" s="74"/>
      <c r="EQ9" s="75">
        <f t="shared" si="13"/>
        <v>0</v>
      </c>
      <c r="ER9" s="75"/>
      <c r="ES9" s="75"/>
      <c r="ET9" s="75"/>
      <c r="EU9" s="75"/>
      <c r="EV9" s="75"/>
      <c r="EW9" s="75"/>
      <c r="EX9" s="75"/>
      <c r="EY9" s="75"/>
      <c r="EZ9" s="75"/>
      <c r="FA9" s="75"/>
      <c r="FB9" s="77"/>
      <c r="FD9" s="25"/>
    </row>
    <row r="10" spans="2:160" hidden="1" outlineLevel="1">
      <c r="B10" s="68" t="e">
        <f>+#REF!</f>
        <v>#REF!</v>
      </c>
      <c r="C10" s="61"/>
      <c r="D10" s="73"/>
      <c r="E10" s="74"/>
      <c r="F10" s="74"/>
      <c r="G10" s="74"/>
      <c r="H10" s="74"/>
      <c r="I10" s="74"/>
      <c r="J10" s="74"/>
      <c r="K10" s="74"/>
      <c r="L10" s="74"/>
      <c r="M10" s="74"/>
      <c r="N10" s="74"/>
      <c r="O10" s="74"/>
      <c r="P10" s="74"/>
      <c r="Q10" s="75">
        <f t="shared" si="3"/>
        <v>0</v>
      </c>
      <c r="R10" s="74"/>
      <c r="S10" s="74"/>
      <c r="T10" s="74"/>
      <c r="U10" s="74"/>
      <c r="V10" s="74"/>
      <c r="W10" s="74"/>
      <c r="X10" s="74"/>
      <c r="Y10" s="74"/>
      <c r="Z10" s="74"/>
      <c r="AA10" s="74"/>
      <c r="AB10" s="74"/>
      <c r="AC10" s="74"/>
      <c r="AD10" s="75">
        <f t="shared" si="4"/>
        <v>0</v>
      </c>
      <c r="AE10" s="74"/>
      <c r="AF10" s="74"/>
      <c r="AG10" s="74"/>
      <c r="AH10" s="74"/>
      <c r="AI10" s="74"/>
      <c r="AJ10" s="74"/>
      <c r="AK10" s="74"/>
      <c r="AL10" s="74"/>
      <c r="AM10" s="74"/>
      <c r="AN10" s="74"/>
      <c r="AO10" s="74"/>
      <c r="AP10" s="74"/>
      <c r="AQ10" s="75">
        <f t="shared" si="5"/>
        <v>0</v>
      </c>
      <c r="AR10" s="74"/>
      <c r="AS10" s="74"/>
      <c r="AT10" s="74"/>
      <c r="AU10" s="74"/>
      <c r="AV10" s="74"/>
      <c r="AW10" s="74"/>
      <c r="AX10" s="74"/>
      <c r="AY10" s="74"/>
      <c r="AZ10" s="74"/>
      <c r="BA10" s="74"/>
      <c r="BB10" s="74"/>
      <c r="BC10" s="74"/>
      <c r="BD10" s="75">
        <f t="shared" si="6"/>
        <v>0</v>
      </c>
      <c r="BE10" s="74"/>
      <c r="BF10" s="74"/>
      <c r="BG10" s="74"/>
      <c r="BH10" s="74"/>
      <c r="BI10" s="74"/>
      <c r="BJ10" s="74"/>
      <c r="BK10" s="74"/>
      <c r="BL10" s="74"/>
      <c r="BM10" s="74"/>
      <c r="BN10" s="74"/>
      <c r="BO10" s="74"/>
      <c r="BP10" s="74"/>
      <c r="BQ10" s="75">
        <f t="shared" si="7"/>
        <v>0</v>
      </c>
      <c r="BR10" s="74"/>
      <c r="BS10" s="74"/>
      <c r="BT10" s="74"/>
      <c r="BU10" s="74"/>
      <c r="BV10" s="74"/>
      <c r="BW10" s="74"/>
      <c r="BX10" s="74"/>
      <c r="BY10" s="74"/>
      <c r="BZ10" s="74"/>
      <c r="CA10" s="74"/>
      <c r="CB10" s="74"/>
      <c r="CC10" s="74"/>
      <c r="CD10" s="75">
        <f t="shared" si="8"/>
        <v>0</v>
      </c>
      <c r="CE10" s="74"/>
      <c r="CF10" s="74"/>
      <c r="CG10" s="74"/>
      <c r="CH10" s="74"/>
      <c r="CI10" s="74"/>
      <c r="CJ10" s="74"/>
      <c r="CK10" s="74"/>
      <c r="CL10" s="74"/>
      <c r="CM10" s="74"/>
      <c r="CN10" s="74"/>
      <c r="CO10" s="74"/>
      <c r="CP10" s="74"/>
      <c r="CQ10" s="75">
        <f t="shared" si="9"/>
        <v>0</v>
      </c>
      <c r="CR10" s="74"/>
      <c r="CS10" s="74"/>
      <c r="CT10" s="74"/>
      <c r="CU10" s="74"/>
      <c r="CV10" s="74"/>
      <c r="CW10" s="74"/>
      <c r="CX10" s="74"/>
      <c r="CY10" s="74"/>
      <c r="CZ10" s="74"/>
      <c r="DA10" s="74"/>
      <c r="DB10" s="74"/>
      <c r="DC10" s="74"/>
      <c r="DD10" s="75">
        <f t="shared" si="10"/>
        <v>0</v>
      </c>
      <c r="DE10" s="74"/>
      <c r="DF10" s="74"/>
      <c r="DG10" s="74"/>
      <c r="DH10" s="74"/>
      <c r="DI10" s="74"/>
      <c r="DJ10" s="74"/>
      <c r="DK10" s="74"/>
      <c r="DL10" s="74"/>
      <c r="DM10" s="74"/>
      <c r="DN10" s="74"/>
      <c r="DO10" s="74"/>
      <c r="DP10" s="74"/>
      <c r="DQ10" s="75">
        <f t="shared" si="11"/>
        <v>0</v>
      </c>
      <c r="DR10" s="74"/>
      <c r="DS10" s="74"/>
      <c r="DT10" s="74"/>
      <c r="DU10" s="74"/>
      <c r="DV10" s="74"/>
      <c r="DW10" s="74"/>
      <c r="DX10" s="74"/>
      <c r="DY10" s="74"/>
      <c r="DZ10" s="74"/>
      <c r="EA10" s="74"/>
      <c r="EB10" s="74"/>
      <c r="EC10" s="74"/>
      <c r="ED10" s="75">
        <f t="shared" si="12"/>
        <v>0</v>
      </c>
      <c r="EE10" s="74"/>
      <c r="EF10" s="74"/>
      <c r="EG10" s="74"/>
      <c r="EH10" s="74"/>
      <c r="EI10" s="74"/>
      <c r="EJ10" s="74"/>
      <c r="EK10" s="74"/>
      <c r="EL10" s="74"/>
      <c r="EM10" s="74"/>
      <c r="EN10" s="74"/>
      <c r="EO10" s="74"/>
      <c r="EP10" s="74"/>
      <c r="EQ10" s="75">
        <f t="shared" si="13"/>
        <v>0</v>
      </c>
      <c r="ER10" s="75"/>
      <c r="ES10" s="75"/>
      <c r="ET10" s="75"/>
      <c r="EU10" s="75"/>
      <c r="EV10" s="75"/>
      <c r="EW10" s="75"/>
      <c r="EX10" s="75"/>
      <c r="EY10" s="75"/>
      <c r="EZ10" s="75"/>
      <c r="FA10" s="75"/>
      <c r="FB10" s="77"/>
      <c r="FD10" s="25"/>
    </row>
    <row r="11" spans="2:160" hidden="1" outlineLevel="1">
      <c r="B11" s="68" t="e">
        <f>+#REF!</f>
        <v>#REF!</v>
      </c>
      <c r="C11" s="61"/>
      <c r="D11" s="73"/>
      <c r="E11" s="74"/>
      <c r="F11" s="74"/>
      <c r="G11" s="74"/>
      <c r="H11" s="74"/>
      <c r="I11" s="74"/>
      <c r="J11" s="74"/>
      <c r="K11" s="74"/>
      <c r="L11" s="74"/>
      <c r="M11" s="74"/>
      <c r="N11" s="74"/>
      <c r="O11" s="74"/>
      <c r="P11" s="74"/>
      <c r="Q11" s="75">
        <f t="shared" si="3"/>
        <v>0</v>
      </c>
      <c r="R11" s="74"/>
      <c r="S11" s="74"/>
      <c r="T11" s="74"/>
      <c r="U11" s="74"/>
      <c r="V11" s="74"/>
      <c r="W11" s="74"/>
      <c r="X11" s="74"/>
      <c r="Y11" s="74"/>
      <c r="Z11" s="74"/>
      <c r="AA11" s="74"/>
      <c r="AB11" s="74"/>
      <c r="AC11" s="74"/>
      <c r="AD11" s="75">
        <f t="shared" si="4"/>
        <v>0</v>
      </c>
      <c r="AE11" s="74"/>
      <c r="AF11" s="74"/>
      <c r="AG11" s="74"/>
      <c r="AH11" s="74"/>
      <c r="AI11" s="74"/>
      <c r="AJ11" s="74"/>
      <c r="AK11" s="74"/>
      <c r="AL11" s="74"/>
      <c r="AM11" s="74"/>
      <c r="AN11" s="74"/>
      <c r="AO11" s="74"/>
      <c r="AP11" s="74"/>
      <c r="AQ11" s="75">
        <f t="shared" si="5"/>
        <v>0</v>
      </c>
      <c r="AR11" s="74"/>
      <c r="AS11" s="74"/>
      <c r="AT11" s="74"/>
      <c r="AU11" s="74"/>
      <c r="AV11" s="74"/>
      <c r="AW11" s="74"/>
      <c r="AX11" s="74"/>
      <c r="AY11" s="74"/>
      <c r="AZ11" s="74"/>
      <c r="BA11" s="74"/>
      <c r="BB11" s="74"/>
      <c r="BC11" s="74"/>
      <c r="BD11" s="75">
        <f t="shared" si="6"/>
        <v>0</v>
      </c>
      <c r="BE11" s="74"/>
      <c r="BF11" s="74"/>
      <c r="BG11" s="74"/>
      <c r="BH11" s="74"/>
      <c r="BI11" s="74"/>
      <c r="BJ11" s="74"/>
      <c r="BK11" s="74"/>
      <c r="BL11" s="74"/>
      <c r="BM11" s="74"/>
      <c r="BN11" s="74"/>
      <c r="BO11" s="74"/>
      <c r="BP11" s="74"/>
      <c r="BQ11" s="75">
        <f t="shared" si="7"/>
        <v>0</v>
      </c>
      <c r="BR11" s="74"/>
      <c r="BS11" s="74"/>
      <c r="BT11" s="74"/>
      <c r="BU11" s="74"/>
      <c r="BV11" s="74"/>
      <c r="BW11" s="74"/>
      <c r="BX11" s="74"/>
      <c r="BY11" s="74"/>
      <c r="BZ11" s="74"/>
      <c r="CA11" s="74"/>
      <c r="CB11" s="74"/>
      <c r="CC11" s="74"/>
      <c r="CD11" s="75">
        <f t="shared" si="8"/>
        <v>0</v>
      </c>
      <c r="CE11" s="74"/>
      <c r="CF11" s="74"/>
      <c r="CG11" s="74"/>
      <c r="CH11" s="74"/>
      <c r="CI11" s="74"/>
      <c r="CJ11" s="74"/>
      <c r="CK11" s="74"/>
      <c r="CL11" s="74"/>
      <c r="CM11" s="74"/>
      <c r="CN11" s="74"/>
      <c r="CO11" s="74"/>
      <c r="CP11" s="74"/>
      <c r="CQ11" s="75">
        <f t="shared" si="9"/>
        <v>0</v>
      </c>
      <c r="CR11" s="74"/>
      <c r="CS11" s="74"/>
      <c r="CT11" s="74"/>
      <c r="CU11" s="74"/>
      <c r="CV11" s="74"/>
      <c r="CW11" s="74"/>
      <c r="CX11" s="74"/>
      <c r="CY11" s="74"/>
      <c r="CZ11" s="74"/>
      <c r="DA11" s="74"/>
      <c r="DB11" s="74"/>
      <c r="DC11" s="74"/>
      <c r="DD11" s="75">
        <f t="shared" si="10"/>
        <v>0</v>
      </c>
      <c r="DE11" s="74"/>
      <c r="DF11" s="74"/>
      <c r="DG11" s="74"/>
      <c r="DH11" s="74"/>
      <c r="DI11" s="74"/>
      <c r="DJ11" s="74"/>
      <c r="DK11" s="74"/>
      <c r="DL11" s="74"/>
      <c r="DM11" s="74"/>
      <c r="DN11" s="74"/>
      <c r="DO11" s="74"/>
      <c r="DP11" s="74"/>
      <c r="DQ11" s="75">
        <f t="shared" si="11"/>
        <v>0</v>
      </c>
      <c r="DR11" s="74"/>
      <c r="DS11" s="74"/>
      <c r="DT11" s="74"/>
      <c r="DU11" s="74"/>
      <c r="DV11" s="74"/>
      <c r="DW11" s="74"/>
      <c r="DX11" s="74"/>
      <c r="DY11" s="74"/>
      <c r="DZ11" s="74"/>
      <c r="EA11" s="74"/>
      <c r="EB11" s="74"/>
      <c r="EC11" s="74"/>
      <c r="ED11" s="75">
        <f t="shared" si="12"/>
        <v>0</v>
      </c>
      <c r="EE11" s="74"/>
      <c r="EF11" s="74"/>
      <c r="EG11" s="74"/>
      <c r="EH11" s="74"/>
      <c r="EI11" s="74"/>
      <c r="EJ11" s="74"/>
      <c r="EK11" s="74"/>
      <c r="EL11" s="74"/>
      <c r="EM11" s="74"/>
      <c r="EN11" s="74"/>
      <c r="EO11" s="74"/>
      <c r="EP11" s="74"/>
      <c r="EQ11" s="75">
        <f t="shared" si="13"/>
        <v>0</v>
      </c>
      <c r="ER11" s="75"/>
      <c r="ES11" s="75"/>
      <c r="ET11" s="75"/>
      <c r="EU11" s="75"/>
      <c r="EV11" s="75"/>
      <c r="EW11" s="75"/>
      <c r="EX11" s="75"/>
      <c r="EY11" s="75"/>
      <c r="EZ11" s="75"/>
      <c r="FA11" s="75"/>
      <c r="FB11" s="77"/>
      <c r="FD11" s="25"/>
    </row>
    <row r="12" spans="2:160" ht="13.5" collapsed="1" thickBot="1">
      <c r="B12" s="67"/>
      <c r="C12" s="62"/>
      <c r="D12" s="78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5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5"/>
      <c r="AE12" s="79"/>
      <c r="AF12" s="79"/>
      <c r="AG12" s="79"/>
      <c r="AH12" s="79"/>
      <c r="AI12" s="79"/>
      <c r="AJ12" s="79"/>
      <c r="AK12" s="79"/>
      <c r="AL12" s="79"/>
      <c r="AM12" s="79"/>
      <c r="AN12" s="79"/>
      <c r="AO12" s="79"/>
      <c r="AP12" s="79"/>
      <c r="AQ12" s="75"/>
      <c r="AR12" s="79"/>
      <c r="AS12" s="79"/>
      <c r="AT12" s="79"/>
      <c r="AU12" s="79"/>
      <c r="AV12" s="79"/>
      <c r="AW12" s="79"/>
      <c r="AX12" s="79"/>
      <c r="AY12" s="79"/>
      <c r="AZ12" s="79"/>
      <c r="BA12" s="79"/>
      <c r="BB12" s="79"/>
      <c r="BC12" s="79"/>
      <c r="BD12" s="75"/>
      <c r="BE12" s="79"/>
      <c r="BF12" s="79"/>
      <c r="BG12" s="79"/>
      <c r="BH12" s="79"/>
      <c r="BI12" s="79"/>
      <c r="BJ12" s="79"/>
      <c r="BK12" s="79"/>
      <c r="BL12" s="79"/>
      <c r="BM12" s="79"/>
      <c r="BN12" s="79"/>
      <c r="BO12" s="79"/>
      <c r="BP12" s="79"/>
      <c r="BQ12" s="75"/>
      <c r="BR12" s="79"/>
      <c r="BS12" s="79"/>
      <c r="BT12" s="79"/>
      <c r="BU12" s="79"/>
      <c r="BV12" s="79"/>
      <c r="BW12" s="79"/>
      <c r="BX12" s="79"/>
      <c r="BY12" s="79"/>
      <c r="BZ12" s="79"/>
      <c r="CA12" s="79"/>
      <c r="CB12" s="79"/>
      <c r="CC12" s="79"/>
      <c r="CD12" s="75"/>
      <c r="CE12" s="79"/>
      <c r="CF12" s="79"/>
      <c r="CG12" s="79"/>
      <c r="CH12" s="79"/>
      <c r="CI12" s="79"/>
      <c r="CJ12" s="79"/>
      <c r="CK12" s="79"/>
      <c r="CL12" s="79"/>
      <c r="CM12" s="79"/>
      <c r="CN12" s="79"/>
      <c r="CO12" s="79"/>
      <c r="CP12" s="79"/>
      <c r="CQ12" s="75"/>
      <c r="CR12" s="79"/>
      <c r="CS12" s="79"/>
      <c r="CT12" s="79"/>
      <c r="CU12" s="79"/>
      <c r="CV12" s="79"/>
      <c r="CW12" s="79"/>
      <c r="CX12" s="79"/>
      <c r="CY12" s="79"/>
      <c r="CZ12" s="79"/>
      <c r="DA12" s="79"/>
      <c r="DB12" s="79"/>
      <c r="DC12" s="79"/>
      <c r="DD12" s="75"/>
      <c r="DE12" s="79"/>
      <c r="DF12" s="79"/>
      <c r="DG12" s="79"/>
      <c r="DH12" s="79"/>
      <c r="DI12" s="79"/>
      <c r="DJ12" s="79"/>
      <c r="DK12" s="79"/>
      <c r="DL12" s="79"/>
      <c r="DM12" s="79"/>
      <c r="DN12" s="79"/>
      <c r="DO12" s="79"/>
      <c r="DP12" s="79"/>
      <c r="DQ12" s="75"/>
      <c r="DR12" s="79"/>
      <c r="DS12" s="79"/>
      <c r="DT12" s="79"/>
      <c r="DU12" s="79"/>
      <c r="DV12" s="79"/>
      <c r="DW12" s="79"/>
      <c r="DX12" s="79"/>
      <c r="DY12" s="79"/>
      <c r="DZ12" s="79"/>
      <c r="EA12" s="79"/>
      <c r="EB12" s="79"/>
      <c r="EC12" s="79"/>
      <c r="ED12" s="75"/>
      <c r="EE12" s="79"/>
      <c r="EF12" s="79"/>
      <c r="EG12" s="79"/>
      <c r="EH12" s="79"/>
      <c r="EI12" s="79"/>
      <c r="EJ12" s="79"/>
      <c r="EK12" s="79"/>
      <c r="EL12" s="79"/>
      <c r="EM12" s="79"/>
      <c r="EN12" s="79"/>
      <c r="EO12" s="79"/>
      <c r="EP12" s="79"/>
      <c r="EQ12" s="75"/>
      <c r="ER12" s="75"/>
      <c r="ES12" s="75"/>
      <c r="ET12" s="75"/>
      <c r="EU12" s="75"/>
      <c r="EV12" s="75"/>
      <c r="EW12" s="75"/>
      <c r="EX12" s="75"/>
      <c r="EY12" s="75"/>
      <c r="EZ12" s="75"/>
      <c r="FA12" s="75"/>
      <c r="FB12" s="77"/>
      <c r="FD12" s="25"/>
    </row>
    <row r="13" spans="2:160" s="20" customFormat="1" ht="18.75" thickBot="1">
      <c r="B13" s="131" t="s">
        <v>52</v>
      </c>
      <c r="C13" s="132"/>
      <c r="D13" s="133" t="e">
        <f>+Q13+AD13+AQ13+BD13+BQ13+CD13+CQ13+DD13+DQ13+ED13+EQ13</f>
        <v>#REF!</v>
      </c>
      <c r="E13" s="134" t="e">
        <f>E4-E6</f>
        <v>#REF!</v>
      </c>
      <c r="F13" s="134" t="e">
        <f t="shared" ref="F13:P13" si="14">F4-F6</f>
        <v>#REF!</v>
      </c>
      <c r="G13" s="134" t="e">
        <f t="shared" si="14"/>
        <v>#REF!</v>
      </c>
      <c r="H13" s="134" t="e">
        <f t="shared" si="14"/>
        <v>#REF!</v>
      </c>
      <c r="I13" s="134" t="e">
        <f t="shared" si="14"/>
        <v>#REF!</v>
      </c>
      <c r="J13" s="134" t="e">
        <f t="shared" si="14"/>
        <v>#REF!</v>
      </c>
      <c r="K13" s="134" t="e">
        <f t="shared" si="14"/>
        <v>#REF!</v>
      </c>
      <c r="L13" s="134" t="e">
        <f t="shared" si="14"/>
        <v>#REF!</v>
      </c>
      <c r="M13" s="134" t="e">
        <f t="shared" si="14"/>
        <v>#REF!</v>
      </c>
      <c r="N13" s="134" t="e">
        <f t="shared" si="14"/>
        <v>#REF!</v>
      </c>
      <c r="O13" s="134" t="e">
        <f t="shared" si="14"/>
        <v>#REF!</v>
      </c>
      <c r="P13" s="134" t="e">
        <f t="shared" si="14"/>
        <v>#REF!</v>
      </c>
      <c r="Q13" s="134" t="e">
        <f>SUM(E13:P13)</f>
        <v>#REF!</v>
      </c>
      <c r="R13" s="134" t="e">
        <f t="shared" ref="R13:CC13" si="15">R4-R6</f>
        <v>#REF!</v>
      </c>
      <c r="S13" s="134" t="e">
        <f t="shared" si="15"/>
        <v>#REF!</v>
      </c>
      <c r="T13" s="134" t="e">
        <f t="shared" si="15"/>
        <v>#REF!</v>
      </c>
      <c r="U13" s="134" t="e">
        <f t="shared" si="15"/>
        <v>#REF!</v>
      </c>
      <c r="V13" s="134" t="e">
        <f t="shared" si="15"/>
        <v>#REF!</v>
      </c>
      <c r="W13" s="134" t="e">
        <f t="shared" si="15"/>
        <v>#REF!</v>
      </c>
      <c r="X13" s="134" t="e">
        <f t="shared" si="15"/>
        <v>#REF!</v>
      </c>
      <c r="Y13" s="134" t="e">
        <f t="shared" si="15"/>
        <v>#REF!</v>
      </c>
      <c r="Z13" s="134" t="e">
        <f t="shared" si="15"/>
        <v>#REF!</v>
      </c>
      <c r="AA13" s="134" t="e">
        <f t="shared" si="15"/>
        <v>#REF!</v>
      </c>
      <c r="AB13" s="134" t="e">
        <f t="shared" si="15"/>
        <v>#REF!</v>
      </c>
      <c r="AC13" s="134" t="e">
        <f t="shared" si="15"/>
        <v>#REF!</v>
      </c>
      <c r="AD13" s="134" t="e">
        <f>SUM(R13:AC13)</f>
        <v>#REF!</v>
      </c>
      <c r="AE13" s="134" t="e">
        <f>AE4-AE6</f>
        <v>#REF!</v>
      </c>
      <c r="AF13" s="134" t="e">
        <f t="shared" si="15"/>
        <v>#REF!</v>
      </c>
      <c r="AG13" s="134" t="e">
        <f t="shared" si="15"/>
        <v>#REF!</v>
      </c>
      <c r="AH13" s="134" t="e">
        <f t="shared" si="15"/>
        <v>#REF!</v>
      </c>
      <c r="AI13" s="134" t="e">
        <f t="shared" si="15"/>
        <v>#REF!</v>
      </c>
      <c r="AJ13" s="134" t="e">
        <f t="shared" si="15"/>
        <v>#REF!</v>
      </c>
      <c r="AK13" s="134" t="e">
        <f t="shared" si="15"/>
        <v>#REF!</v>
      </c>
      <c r="AL13" s="134" t="e">
        <f t="shared" si="15"/>
        <v>#REF!</v>
      </c>
      <c r="AM13" s="134" t="e">
        <f t="shared" si="15"/>
        <v>#REF!</v>
      </c>
      <c r="AN13" s="134" t="e">
        <f t="shared" si="15"/>
        <v>#REF!</v>
      </c>
      <c r="AO13" s="134" t="e">
        <f t="shared" si="15"/>
        <v>#REF!</v>
      </c>
      <c r="AP13" s="134" t="e">
        <f t="shared" si="15"/>
        <v>#REF!</v>
      </c>
      <c r="AQ13" s="134" t="e">
        <f>SUM(AE13:AP13)</f>
        <v>#REF!</v>
      </c>
      <c r="AR13" s="134" t="e">
        <f>AR4-AR6</f>
        <v>#REF!</v>
      </c>
      <c r="AS13" s="134" t="e">
        <f t="shared" si="15"/>
        <v>#REF!</v>
      </c>
      <c r="AT13" s="134" t="e">
        <f t="shared" si="15"/>
        <v>#REF!</v>
      </c>
      <c r="AU13" s="134" t="e">
        <f t="shared" si="15"/>
        <v>#REF!</v>
      </c>
      <c r="AV13" s="134" t="e">
        <f t="shared" si="15"/>
        <v>#REF!</v>
      </c>
      <c r="AW13" s="134" t="e">
        <f t="shared" si="15"/>
        <v>#REF!</v>
      </c>
      <c r="AX13" s="134" t="e">
        <f t="shared" si="15"/>
        <v>#REF!</v>
      </c>
      <c r="AY13" s="134" t="e">
        <f t="shared" si="15"/>
        <v>#REF!</v>
      </c>
      <c r="AZ13" s="134" t="e">
        <f t="shared" si="15"/>
        <v>#REF!</v>
      </c>
      <c r="BA13" s="134" t="e">
        <f t="shared" si="15"/>
        <v>#REF!</v>
      </c>
      <c r="BB13" s="134" t="e">
        <f t="shared" si="15"/>
        <v>#REF!</v>
      </c>
      <c r="BC13" s="134" t="e">
        <f t="shared" si="15"/>
        <v>#REF!</v>
      </c>
      <c r="BD13" s="134" t="e">
        <f>SUM(AR13:BC13)</f>
        <v>#REF!</v>
      </c>
      <c r="BE13" s="134" t="e">
        <f>BE4-BE6</f>
        <v>#REF!</v>
      </c>
      <c r="BF13" s="134" t="e">
        <f t="shared" si="15"/>
        <v>#REF!</v>
      </c>
      <c r="BG13" s="134" t="e">
        <f t="shared" si="15"/>
        <v>#REF!</v>
      </c>
      <c r="BH13" s="134" t="e">
        <f t="shared" si="15"/>
        <v>#REF!</v>
      </c>
      <c r="BI13" s="134" t="e">
        <f t="shared" si="15"/>
        <v>#REF!</v>
      </c>
      <c r="BJ13" s="134" t="e">
        <f t="shared" si="15"/>
        <v>#REF!</v>
      </c>
      <c r="BK13" s="134" t="e">
        <f t="shared" si="15"/>
        <v>#REF!</v>
      </c>
      <c r="BL13" s="134" t="e">
        <f t="shared" si="15"/>
        <v>#REF!</v>
      </c>
      <c r="BM13" s="134" t="e">
        <f t="shared" si="15"/>
        <v>#REF!</v>
      </c>
      <c r="BN13" s="134" t="e">
        <f t="shared" si="15"/>
        <v>#REF!</v>
      </c>
      <c r="BO13" s="134" t="e">
        <f t="shared" si="15"/>
        <v>#REF!</v>
      </c>
      <c r="BP13" s="134" t="e">
        <f t="shared" si="15"/>
        <v>#REF!</v>
      </c>
      <c r="BQ13" s="134" t="e">
        <f>SUM(BE13:BP13)</f>
        <v>#REF!</v>
      </c>
      <c r="BR13" s="134" t="e">
        <f>BR4-BR6</f>
        <v>#REF!</v>
      </c>
      <c r="BS13" s="134" t="e">
        <f t="shared" si="15"/>
        <v>#REF!</v>
      </c>
      <c r="BT13" s="134" t="e">
        <f t="shared" si="15"/>
        <v>#REF!</v>
      </c>
      <c r="BU13" s="134" t="e">
        <f t="shared" si="15"/>
        <v>#REF!</v>
      </c>
      <c r="BV13" s="134" t="e">
        <f t="shared" si="15"/>
        <v>#REF!</v>
      </c>
      <c r="BW13" s="134" t="e">
        <f t="shared" si="15"/>
        <v>#REF!</v>
      </c>
      <c r="BX13" s="134" t="e">
        <f t="shared" si="15"/>
        <v>#REF!</v>
      </c>
      <c r="BY13" s="134" t="e">
        <f t="shared" si="15"/>
        <v>#REF!</v>
      </c>
      <c r="BZ13" s="134" t="e">
        <f t="shared" si="15"/>
        <v>#REF!</v>
      </c>
      <c r="CA13" s="134" t="e">
        <f t="shared" si="15"/>
        <v>#REF!</v>
      </c>
      <c r="CB13" s="134" t="e">
        <f t="shared" si="15"/>
        <v>#REF!</v>
      </c>
      <c r="CC13" s="134" t="e">
        <f t="shared" si="15"/>
        <v>#REF!</v>
      </c>
      <c r="CD13" s="134" t="e">
        <f>SUM(BR13:CC13)</f>
        <v>#REF!</v>
      </c>
      <c r="CE13" s="134" t="e">
        <f t="shared" ref="CE13:EP13" si="16">CE4-CE6</f>
        <v>#REF!</v>
      </c>
      <c r="CF13" s="134" t="e">
        <f t="shared" si="16"/>
        <v>#REF!</v>
      </c>
      <c r="CG13" s="134" t="e">
        <f t="shared" si="16"/>
        <v>#REF!</v>
      </c>
      <c r="CH13" s="134" t="e">
        <f t="shared" si="16"/>
        <v>#REF!</v>
      </c>
      <c r="CI13" s="134" t="e">
        <f t="shared" si="16"/>
        <v>#REF!</v>
      </c>
      <c r="CJ13" s="134" t="e">
        <f t="shared" si="16"/>
        <v>#REF!</v>
      </c>
      <c r="CK13" s="134" t="e">
        <f t="shared" si="16"/>
        <v>#REF!</v>
      </c>
      <c r="CL13" s="134" t="e">
        <f t="shared" si="16"/>
        <v>#REF!</v>
      </c>
      <c r="CM13" s="134" t="e">
        <f t="shared" si="16"/>
        <v>#REF!</v>
      </c>
      <c r="CN13" s="134" t="e">
        <f t="shared" si="16"/>
        <v>#REF!</v>
      </c>
      <c r="CO13" s="134" t="e">
        <f t="shared" si="16"/>
        <v>#REF!</v>
      </c>
      <c r="CP13" s="134" t="e">
        <f t="shared" si="16"/>
        <v>#REF!</v>
      </c>
      <c r="CQ13" s="134" t="e">
        <f>SUM(CE13:CP13)</f>
        <v>#REF!</v>
      </c>
      <c r="CR13" s="134" t="e">
        <f>CR4-CR6</f>
        <v>#REF!</v>
      </c>
      <c r="CS13" s="134" t="e">
        <f t="shared" si="16"/>
        <v>#REF!</v>
      </c>
      <c r="CT13" s="134" t="e">
        <f t="shared" si="16"/>
        <v>#REF!</v>
      </c>
      <c r="CU13" s="134" t="e">
        <f t="shared" si="16"/>
        <v>#REF!</v>
      </c>
      <c r="CV13" s="134" t="e">
        <f t="shared" si="16"/>
        <v>#REF!</v>
      </c>
      <c r="CW13" s="134" t="e">
        <f t="shared" si="16"/>
        <v>#REF!</v>
      </c>
      <c r="CX13" s="134" t="e">
        <f t="shared" si="16"/>
        <v>#REF!</v>
      </c>
      <c r="CY13" s="134" t="e">
        <f t="shared" si="16"/>
        <v>#REF!</v>
      </c>
      <c r="CZ13" s="134" t="e">
        <f t="shared" si="16"/>
        <v>#REF!</v>
      </c>
      <c r="DA13" s="134" t="e">
        <f t="shared" si="16"/>
        <v>#REF!</v>
      </c>
      <c r="DB13" s="134" t="e">
        <f t="shared" si="16"/>
        <v>#REF!</v>
      </c>
      <c r="DC13" s="134" t="e">
        <f t="shared" si="16"/>
        <v>#REF!</v>
      </c>
      <c r="DD13" s="134" t="e">
        <f>SUM(CR13:DC13)</f>
        <v>#REF!</v>
      </c>
      <c r="DE13" s="134" t="e">
        <f>DE4-DE6</f>
        <v>#REF!</v>
      </c>
      <c r="DF13" s="134" t="e">
        <f t="shared" si="16"/>
        <v>#REF!</v>
      </c>
      <c r="DG13" s="134" t="e">
        <f t="shared" si="16"/>
        <v>#REF!</v>
      </c>
      <c r="DH13" s="134" t="e">
        <f t="shared" si="16"/>
        <v>#REF!</v>
      </c>
      <c r="DI13" s="134" t="e">
        <f t="shared" si="16"/>
        <v>#REF!</v>
      </c>
      <c r="DJ13" s="134" t="e">
        <f t="shared" si="16"/>
        <v>#REF!</v>
      </c>
      <c r="DK13" s="134" t="e">
        <f t="shared" si="16"/>
        <v>#REF!</v>
      </c>
      <c r="DL13" s="134" t="e">
        <f t="shared" si="16"/>
        <v>#REF!</v>
      </c>
      <c r="DM13" s="134" t="e">
        <f t="shared" si="16"/>
        <v>#REF!</v>
      </c>
      <c r="DN13" s="134" t="e">
        <f t="shared" si="16"/>
        <v>#REF!</v>
      </c>
      <c r="DO13" s="134" t="e">
        <f t="shared" si="16"/>
        <v>#REF!</v>
      </c>
      <c r="DP13" s="134" t="e">
        <f t="shared" si="16"/>
        <v>#REF!</v>
      </c>
      <c r="DQ13" s="134" t="e">
        <f>SUM(DE13:DP13)</f>
        <v>#REF!</v>
      </c>
      <c r="DR13" s="134" t="e">
        <f>DR4-DR6</f>
        <v>#REF!</v>
      </c>
      <c r="DS13" s="134" t="e">
        <f t="shared" si="16"/>
        <v>#REF!</v>
      </c>
      <c r="DT13" s="134" t="e">
        <f t="shared" si="16"/>
        <v>#REF!</v>
      </c>
      <c r="DU13" s="134" t="e">
        <f t="shared" si="16"/>
        <v>#REF!</v>
      </c>
      <c r="DV13" s="134" t="e">
        <f t="shared" si="16"/>
        <v>#REF!</v>
      </c>
      <c r="DW13" s="134" t="e">
        <f t="shared" si="16"/>
        <v>#REF!</v>
      </c>
      <c r="DX13" s="134" t="e">
        <f t="shared" si="16"/>
        <v>#REF!</v>
      </c>
      <c r="DY13" s="134" t="e">
        <f t="shared" si="16"/>
        <v>#REF!</v>
      </c>
      <c r="DZ13" s="134" t="e">
        <f t="shared" si="16"/>
        <v>#REF!</v>
      </c>
      <c r="EA13" s="134" t="e">
        <f t="shared" si="16"/>
        <v>#REF!</v>
      </c>
      <c r="EB13" s="134" t="e">
        <f t="shared" si="16"/>
        <v>#REF!</v>
      </c>
      <c r="EC13" s="134" t="e">
        <f t="shared" si="16"/>
        <v>#REF!</v>
      </c>
      <c r="ED13" s="134" t="e">
        <f>SUM(DR13:EC13)</f>
        <v>#REF!</v>
      </c>
      <c r="EE13" s="134" t="e">
        <f>EE4-EE6</f>
        <v>#REF!</v>
      </c>
      <c r="EF13" s="134" t="e">
        <f t="shared" si="16"/>
        <v>#REF!</v>
      </c>
      <c r="EG13" s="134" t="e">
        <f t="shared" si="16"/>
        <v>#REF!</v>
      </c>
      <c r="EH13" s="134" t="e">
        <f t="shared" si="16"/>
        <v>#REF!</v>
      </c>
      <c r="EI13" s="134" t="e">
        <f t="shared" si="16"/>
        <v>#REF!</v>
      </c>
      <c r="EJ13" s="134" t="e">
        <f t="shared" si="16"/>
        <v>#REF!</v>
      </c>
      <c r="EK13" s="134" t="e">
        <f t="shared" si="16"/>
        <v>#REF!</v>
      </c>
      <c r="EL13" s="134" t="e">
        <f t="shared" si="16"/>
        <v>#REF!</v>
      </c>
      <c r="EM13" s="134" t="e">
        <f t="shared" si="16"/>
        <v>#REF!</v>
      </c>
      <c r="EN13" s="134" t="e">
        <f t="shared" si="16"/>
        <v>#REF!</v>
      </c>
      <c r="EO13" s="134" t="e">
        <f t="shared" si="16"/>
        <v>#REF!</v>
      </c>
      <c r="EP13" s="134" t="e">
        <f t="shared" si="16"/>
        <v>#REF!</v>
      </c>
      <c r="EQ13" s="134" t="e">
        <f>SUM(EE13:EP13)</f>
        <v>#REF!</v>
      </c>
      <c r="ER13" s="135"/>
      <c r="ES13" s="135"/>
      <c r="ET13" s="135"/>
      <c r="EU13" s="135"/>
      <c r="EV13" s="135"/>
      <c r="EW13" s="135"/>
      <c r="EX13" s="135"/>
      <c r="EY13" s="135"/>
      <c r="EZ13" s="135"/>
      <c r="FA13" s="135"/>
      <c r="FB13" s="136" t="e">
        <f>+D13/#REF!</f>
        <v>#REF!</v>
      </c>
      <c r="FD13" s="25"/>
    </row>
    <row r="14" spans="2:160" s="29" customFormat="1">
      <c r="B14" s="69" t="s">
        <v>50</v>
      </c>
      <c r="C14" s="64"/>
      <c r="D14" s="65" t="e">
        <f>IF((D$4)=0,0,+D13/(D$4))</f>
        <v>#REF!</v>
      </c>
      <c r="E14" s="70"/>
      <c r="F14" s="70"/>
      <c r="G14" s="70"/>
      <c r="H14" s="70"/>
      <c r="I14" s="70"/>
      <c r="J14" s="70"/>
      <c r="K14" s="70"/>
      <c r="L14" s="70"/>
      <c r="M14" s="70"/>
      <c r="N14" s="70"/>
      <c r="O14" s="70"/>
      <c r="P14" s="70"/>
      <c r="Q14" s="70"/>
      <c r="R14" s="70"/>
      <c r="S14" s="70"/>
      <c r="T14" s="70"/>
      <c r="U14" s="70"/>
      <c r="V14" s="70"/>
      <c r="W14" s="70"/>
      <c r="X14" s="70"/>
      <c r="Y14" s="70"/>
      <c r="Z14" s="70"/>
      <c r="AA14" s="70"/>
      <c r="AB14" s="70"/>
      <c r="AC14" s="70"/>
      <c r="AD14" s="70"/>
      <c r="AE14" s="70"/>
      <c r="AF14" s="70"/>
      <c r="AG14" s="70"/>
      <c r="AH14" s="70"/>
      <c r="AI14" s="70"/>
      <c r="AJ14" s="70"/>
      <c r="AK14" s="70"/>
      <c r="AL14" s="70"/>
      <c r="AM14" s="70"/>
      <c r="AN14" s="70"/>
      <c r="AO14" s="70"/>
      <c r="AP14" s="70"/>
      <c r="AQ14" s="70"/>
      <c r="AR14" s="70"/>
      <c r="AS14" s="70"/>
      <c r="AT14" s="70"/>
      <c r="AU14" s="70"/>
      <c r="AV14" s="70"/>
      <c r="AW14" s="70"/>
      <c r="AX14" s="70"/>
      <c r="AY14" s="70"/>
      <c r="AZ14" s="70"/>
      <c r="BA14" s="70"/>
      <c r="BB14" s="70"/>
      <c r="BC14" s="70"/>
      <c r="BD14" s="70"/>
      <c r="BE14" s="70"/>
      <c r="BF14" s="70"/>
      <c r="BG14" s="70"/>
      <c r="BH14" s="70"/>
      <c r="BI14" s="70"/>
      <c r="BJ14" s="70"/>
      <c r="BK14" s="70"/>
      <c r="BL14" s="70"/>
      <c r="BM14" s="70"/>
      <c r="BN14" s="70"/>
      <c r="BO14" s="70"/>
      <c r="BP14" s="70"/>
      <c r="BQ14" s="70"/>
      <c r="BR14" s="70"/>
      <c r="BS14" s="70"/>
      <c r="BT14" s="70"/>
      <c r="BU14" s="70"/>
      <c r="BV14" s="70"/>
      <c r="BW14" s="70"/>
      <c r="BX14" s="70"/>
      <c r="BY14" s="70"/>
      <c r="BZ14" s="70"/>
      <c r="CA14" s="70"/>
      <c r="CB14" s="70"/>
      <c r="CC14" s="70"/>
      <c r="CD14" s="70"/>
      <c r="CE14" s="70"/>
      <c r="CF14" s="70"/>
      <c r="CG14" s="70"/>
      <c r="CH14" s="70"/>
      <c r="CI14" s="70"/>
      <c r="CJ14" s="70"/>
      <c r="CK14" s="70"/>
      <c r="CL14" s="70"/>
      <c r="CM14" s="70"/>
      <c r="CN14" s="70"/>
      <c r="CO14" s="70"/>
      <c r="CP14" s="70"/>
      <c r="CQ14" s="70"/>
      <c r="CR14" s="70"/>
      <c r="CS14" s="70"/>
      <c r="CT14" s="70"/>
      <c r="CU14" s="70"/>
      <c r="CV14" s="70"/>
      <c r="CW14" s="70"/>
      <c r="CX14" s="70"/>
      <c r="CY14" s="70"/>
      <c r="CZ14" s="70"/>
      <c r="DA14" s="70"/>
      <c r="DB14" s="70"/>
      <c r="DC14" s="70"/>
      <c r="DD14" s="70"/>
      <c r="DE14" s="70"/>
      <c r="DF14" s="70"/>
      <c r="DG14" s="70"/>
      <c r="DH14" s="70"/>
      <c r="DI14" s="70"/>
      <c r="DJ14" s="70"/>
      <c r="DK14" s="70"/>
      <c r="DL14" s="70"/>
      <c r="DM14" s="70"/>
      <c r="DN14" s="70"/>
      <c r="DO14" s="70"/>
      <c r="DP14" s="70"/>
      <c r="DQ14" s="70"/>
      <c r="DR14" s="70"/>
      <c r="DS14" s="70"/>
      <c r="DT14" s="70"/>
      <c r="DU14" s="70"/>
      <c r="DV14" s="70"/>
      <c r="DW14" s="70"/>
      <c r="DX14" s="70"/>
      <c r="DY14" s="70"/>
      <c r="DZ14" s="70"/>
      <c r="EA14" s="70"/>
      <c r="EB14" s="70"/>
      <c r="EC14" s="70"/>
      <c r="ED14" s="70"/>
      <c r="EE14" s="70"/>
      <c r="EF14" s="70"/>
      <c r="EG14" s="70"/>
      <c r="EH14" s="70"/>
      <c r="EI14" s="70"/>
      <c r="EJ14" s="70"/>
      <c r="EK14" s="70"/>
      <c r="EL14" s="70"/>
      <c r="EM14" s="70"/>
      <c r="EN14" s="70"/>
      <c r="EO14" s="70"/>
      <c r="EP14" s="70"/>
      <c r="EQ14" s="70"/>
      <c r="ER14" s="63"/>
      <c r="ES14" s="63"/>
      <c r="ET14" s="63"/>
      <c r="EU14" s="63"/>
      <c r="EV14" s="63"/>
      <c r="EW14" s="63"/>
      <c r="EX14" s="63"/>
      <c r="EY14" s="63"/>
      <c r="EZ14" s="63"/>
      <c r="FA14" s="63"/>
      <c r="FB14" s="57"/>
      <c r="FD14" s="25"/>
    </row>
    <row r="15" spans="2:160">
      <c r="B15" s="67"/>
      <c r="C15" s="62"/>
      <c r="D15" s="60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39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39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39"/>
      <c r="AR15" s="21"/>
      <c r="AS15" s="21"/>
      <c r="AT15" s="21"/>
      <c r="AU15" s="21"/>
      <c r="AV15" s="21"/>
      <c r="AW15" s="21"/>
      <c r="AX15" s="21"/>
      <c r="AY15" s="21"/>
      <c r="AZ15" s="21"/>
      <c r="BA15" s="21"/>
      <c r="BB15" s="21"/>
      <c r="BC15" s="21"/>
      <c r="BD15" s="39"/>
      <c r="BE15" s="21"/>
      <c r="BF15" s="21"/>
      <c r="BG15" s="21"/>
      <c r="BH15" s="21"/>
      <c r="BI15" s="21"/>
      <c r="BJ15" s="21"/>
      <c r="BK15" s="21"/>
      <c r="BL15" s="21"/>
      <c r="BM15" s="21"/>
      <c r="BN15" s="21"/>
      <c r="BO15" s="21"/>
      <c r="BP15" s="21"/>
      <c r="BQ15" s="39"/>
      <c r="BR15" s="21"/>
      <c r="BS15" s="21"/>
      <c r="BT15" s="21"/>
      <c r="BU15" s="21"/>
      <c r="BV15" s="21"/>
      <c r="BW15" s="21"/>
      <c r="BX15" s="21"/>
      <c r="BY15" s="21"/>
      <c r="BZ15" s="21"/>
      <c r="CA15" s="21"/>
      <c r="CB15" s="21"/>
      <c r="CC15" s="21"/>
      <c r="CD15" s="39"/>
      <c r="CE15" s="21"/>
      <c r="CF15" s="21"/>
      <c r="CG15" s="21"/>
      <c r="CH15" s="21"/>
      <c r="CI15" s="21"/>
      <c r="CJ15" s="21"/>
      <c r="CK15" s="21"/>
      <c r="CL15" s="21"/>
      <c r="CM15" s="21"/>
      <c r="CN15" s="21"/>
      <c r="CO15" s="21"/>
      <c r="CP15" s="21"/>
      <c r="CQ15" s="39"/>
      <c r="CR15" s="21"/>
      <c r="CS15" s="21"/>
      <c r="CT15" s="21"/>
      <c r="CU15" s="21"/>
      <c r="CV15" s="21"/>
      <c r="CW15" s="21"/>
      <c r="CX15" s="21"/>
      <c r="CY15" s="21"/>
      <c r="CZ15" s="21"/>
      <c r="DA15" s="21"/>
      <c r="DB15" s="21"/>
      <c r="DC15" s="21"/>
      <c r="DD15" s="39"/>
      <c r="DE15" s="21"/>
      <c r="DF15" s="21"/>
      <c r="DG15" s="21"/>
      <c r="DH15" s="21"/>
      <c r="DI15" s="21"/>
      <c r="DJ15" s="21"/>
      <c r="DK15" s="21"/>
      <c r="DL15" s="21"/>
      <c r="DM15" s="21"/>
      <c r="DN15" s="21"/>
      <c r="DO15" s="21"/>
      <c r="DP15" s="21"/>
      <c r="DQ15" s="39"/>
      <c r="DR15" s="21"/>
      <c r="DS15" s="21"/>
      <c r="DT15" s="21"/>
      <c r="DU15" s="21"/>
      <c r="DV15" s="21"/>
      <c r="DW15" s="21"/>
      <c r="DX15" s="21"/>
      <c r="DY15" s="21"/>
      <c r="DZ15" s="21"/>
      <c r="EA15" s="21"/>
      <c r="EB15" s="21"/>
      <c r="EC15" s="21"/>
      <c r="ED15" s="39"/>
      <c r="EE15" s="21"/>
      <c r="EF15" s="21"/>
      <c r="EG15" s="21"/>
      <c r="EH15" s="21"/>
      <c r="EI15" s="21"/>
      <c r="EJ15" s="21"/>
      <c r="EK15" s="21"/>
      <c r="EL15" s="21"/>
      <c r="EM15" s="21"/>
      <c r="EN15" s="21"/>
      <c r="EO15" s="21"/>
      <c r="EP15" s="21"/>
      <c r="EQ15" s="39"/>
      <c r="ER15" s="39"/>
      <c r="ES15" s="39"/>
      <c r="ET15" s="39"/>
      <c r="EU15" s="39"/>
      <c r="EV15" s="39"/>
      <c r="EW15" s="39"/>
      <c r="EX15" s="39"/>
      <c r="EY15" s="39"/>
      <c r="EZ15" s="39"/>
      <c r="FA15" s="39"/>
      <c r="FB15" s="56"/>
      <c r="FD15" s="25"/>
    </row>
    <row r="16" spans="2:160">
      <c r="B16" s="67" t="s">
        <v>51</v>
      </c>
      <c r="C16" s="59"/>
      <c r="D16" s="73" t="e">
        <f t="shared" ref="D16:D22" si="17">+Q16+AD16+AQ16+BD16+BQ16+CD16+CQ16+DD16+DQ16+ED16+EQ16</f>
        <v>#REF!</v>
      </c>
      <c r="E16" s="74" t="e">
        <f>+#REF!</f>
        <v>#REF!</v>
      </c>
      <c r="F16" s="74" t="e">
        <f>+#REF!</f>
        <v>#REF!</v>
      </c>
      <c r="G16" s="74" t="e">
        <f>+#REF!</f>
        <v>#REF!</v>
      </c>
      <c r="H16" s="74" t="e">
        <f>+#REF!</f>
        <v>#REF!</v>
      </c>
      <c r="I16" s="74" t="e">
        <f>+#REF!</f>
        <v>#REF!</v>
      </c>
      <c r="J16" s="74" t="e">
        <f>+#REF!</f>
        <v>#REF!</v>
      </c>
      <c r="K16" s="74" t="e">
        <f>+#REF!</f>
        <v>#REF!</v>
      </c>
      <c r="L16" s="74" t="e">
        <f>+#REF!</f>
        <v>#REF!</v>
      </c>
      <c r="M16" s="74" t="e">
        <f>+#REF!</f>
        <v>#REF!</v>
      </c>
      <c r="N16" s="74" t="e">
        <f>+#REF!</f>
        <v>#REF!</v>
      </c>
      <c r="O16" s="74" t="e">
        <f>+#REF!</f>
        <v>#REF!</v>
      </c>
      <c r="P16" s="74" t="e">
        <f>+#REF!</f>
        <v>#REF!</v>
      </c>
      <c r="Q16" s="75" t="e">
        <f t="shared" ref="Q16:Q22" si="18">SUM(E16:P16)</f>
        <v>#REF!</v>
      </c>
      <c r="R16" s="74" t="e">
        <f>+#REF!</f>
        <v>#REF!</v>
      </c>
      <c r="S16" s="74" t="e">
        <f>+#REF!</f>
        <v>#REF!</v>
      </c>
      <c r="T16" s="74" t="e">
        <f>+#REF!</f>
        <v>#REF!</v>
      </c>
      <c r="U16" s="74" t="e">
        <f>+#REF!</f>
        <v>#REF!</v>
      </c>
      <c r="V16" s="74" t="e">
        <f>+#REF!</f>
        <v>#REF!</v>
      </c>
      <c r="W16" s="74" t="e">
        <f>+#REF!</f>
        <v>#REF!</v>
      </c>
      <c r="X16" s="74" t="e">
        <f>+#REF!</f>
        <v>#REF!</v>
      </c>
      <c r="Y16" s="74" t="e">
        <f>+#REF!</f>
        <v>#REF!</v>
      </c>
      <c r="Z16" s="74" t="e">
        <f>+#REF!</f>
        <v>#REF!</v>
      </c>
      <c r="AA16" s="74" t="e">
        <f>+#REF!</f>
        <v>#REF!</v>
      </c>
      <c r="AB16" s="74" t="e">
        <f>+#REF!</f>
        <v>#REF!</v>
      </c>
      <c r="AC16" s="74" t="e">
        <f>+#REF!</f>
        <v>#REF!</v>
      </c>
      <c r="AD16" s="75" t="e">
        <f t="shared" ref="AD16:AD22" si="19">SUM(R16:AC16)</f>
        <v>#REF!</v>
      </c>
      <c r="AE16" s="74" t="e">
        <f>+#REF!</f>
        <v>#REF!</v>
      </c>
      <c r="AF16" s="74" t="e">
        <f>+#REF!</f>
        <v>#REF!</v>
      </c>
      <c r="AG16" s="74" t="e">
        <f>+#REF!</f>
        <v>#REF!</v>
      </c>
      <c r="AH16" s="74" t="e">
        <f>+#REF!</f>
        <v>#REF!</v>
      </c>
      <c r="AI16" s="74" t="e">
        <f>+#REF!</f>
        <v>#REF!</v>
      </c>
      <c r="AJ16" s="74" t="e">
        <f>+#REF!</f>
        <v>#REF!</v>
      </c>
      <c r="AK16" s="74" t="e">
        <f>+#REF!</f>
        <v>#REF!</v>
      </c>
      <c r="AL16" s="74" t="e">
        <f>+#REF!</f>
        <v>#REF!</v>
      </c>
      <c r="AM16" s="74" t="e">
        <f>+#REF!</f>
        <v>#REF!</v>
      </c>
      <c r="AN16" s="74" t="e">
        <f>+#REF!</f>
        <v>#REF!</v>
      </c>
      <c r="AO16" s="74" t="e">
        <f>+#REF!</f>
        <v>#REF!</v>
      </c>
      <c r="AP16" s="74" t="e">
        <f>+#REF!</f>
        <v>#REF!</v>
      </c>
      <c r="AQ16" s="75" t="e">
        <f t="shared" ref="AQ16:AQ22" si="20">SUM(AE16:AP16)</f>
        <v>#REF!</v>
      </c>
      <c r="AR16" s="74" t="e">
        <f>+#REF!</f>
        <v>#REF!</v>
      </c>
      <c r="AS16" s="74" t="e">
        <f>+#REF!</f>
        <v>#REF!</v>
      </c>
      <c r="AT16" s="74" t="e">
        <f>+#REF!</f>
        <v>#REF!</v>
      </c>
      <c r="AU16" s="74" t="e">
        <f>+#REF!</f>
        <v>#REF!</v>
      </c>
      <c r="AV16" s="74" t="e">
        <f>+#REF!</f>
        <v>#REF!</v>
      </c>
      <c r="AW16" s="74" t="e">
        <f>+#REF!</f>
        <v>#REF!</v>
      </c>
      <c r="AX16" s="74" t="e">
        <f>+#REF!</f>
        <v>#REF!</v>
      </c>
      <c r="AY16" s="74" t="e">
        <f>+#REF!</f>
        <v>#REF!</v>
      </c>
      <c r="AZ16" s="74" t="e">
        <f>+#REF!</f>
        <v>#REF!</v>
      </c>
      <c r="BA16" s="74" t="e">
        <f>+#REF!</f>
        <v>#REF!</v>
      </c>
      <c r="BB16" s="74" t="e">
        <f>+#REF!</f>
        <v>#REF!</v>
      </c>
      <c r="BC16" s="74" t="e">
        <f>+#REF!</f>
        <v>#REF!</v>
      </c>
      <c r="BD16" s="75" t="e">
        <f t="shared" ref="BD16:BD22" si="21">SUM(AR16:BC16)</f>
        <v>#REF!</v>
      </c>
      <c r="BE16" s="74" t="e">
        <f>+#REF!</f>
        <v>#REF!</v>
      </c>
      <c r="BF16" s="74" t="e">
        <f>+#REF!</f>
        <v>#REF!</v>
      </c>
      <c r="BG16" s="74" t="e">
        <f>+#REF!</f>
        <v>#REF!</v>
      </c>
      <c r="BH16" s="74" t="e">
        <f>+#REF!</f>
        <v>#REF!</v>
      </c>
      <c r="BI16" s="74" t="e">
        <f>+#REF!</f>
        <v>#REF!</v>
      </c>
      <c r="BJ16" s="74" t="e">
        <f>+#REF!</f>
        <v>#REF!</v>
      </c>
      <c r="BK16" s="74" t="e">
        <f>+#REF!</f>
        <v>#REF!</v>
      </c>
      <c r="BL16" s="74" t="e">
        <f>+#REF!</f>
        <v>#REF!</v>
      </c>
      <c r="BM16" s="74" t="e">
        <f>+#REF!</f>
        <v>#REF!</v>
      </c>
      <c r="BN16" s="74" t="e">
        <f>+#REF!</f>
        <v>#REF!</v>
      </c>
      <c r="BO16" s="74" t="e">
        <f>+#REF!</f>
        <v>#REF!</v>
      </c>
      <c r="BP16" s="74" t="e">
        <f>+#REF!</f>
        <v>#REF!</v>
      </c>
      <c r="BQ16" s="75" t="e">
        <f t="shared" ref="BQ16:BQ22" si="22">SUM(BE16:BP16)</f>
        <v>#REF!</v>
      </c>
      <c r="BR16" s="74" t="e">
        <f>+#REF!</f>
        <v>#REF!</v>
      </c>
      <c r="BS16" s="74" t="e">
        <f>+#REF!</f>
        <v>#REF!</v>
      </c>
      <c r="BT16" s="74" t="e">
        <f>+#REF!</f>
        <v>#REF!</v>
      </c>
      <c r="BU16" s="74" t="e">
        <f>+#REF!</f>
        <v>#REF!</v>
      </c>
      <c r="BV16" s="74" t="e">
        <f>+#REF!</f>
        <v>#REF!</v>
      </c>
      <c r="BW16" s="74" t="e">
        <f>+#REF!</f>
        <v>#REF!</v>
      </c>
      <c r="BX16" s="74" t="e">
        <f>+#REF!</f>
        <v>#REF!</v>
      </c>
      <c r="BY16" s="74" t="e">
        <f>+#REF!</f>
        <v>#REF!</v>
      </c>
      <c r="BZ16" s="74" t="e">
        <f>+#REF!</f>
        <v>#REF!</v>
      </c>
      <c r="CA16" s="74" t="e">
        <f>+#REF!</f>
        <v>#REF!</v>
      </c>
      <c r="CB16" s="74" t="e">
        <f>+#REF!</f>
        <v>#REF!</v>
      </c>
      <c r="CC16" s="74" t="e">
        <f>+#REF!</f>
        <v>#REF!</v>
      </c>
      <c r="CD16" s="75" t="e">
        <f t="shared" ref="CD16:CD22" si="23">SUM(BR16:CC16)</f>
        <v>#REF!</v>
      </c>
      <c r="CE16" s="74" t="e">
        <f>+#REF!</f>
        <v>#REF!</v>
      </c>
      <c r="CF16" s="74" t="e">
        <f>+#REF!</f>
        <v>#REF!</v>
      </c>
      <c r="CG16" s="74" t="e">
        <f>+#REF!</f>
        <v>#REF!</v>
      </c>
      <c r="CH16" s="74" t="e">
        <f>+#REF!</f>
        <v>#REF!</v>
      </c>
      <c r="CI16" s="74" t="e">
        <f>+#REF!</f>
        <v>#REF!</v>
      </c>
      <c r="CJ16" s="74" t="e">
        <f>+#REF!</f>
        <v>#REF!</v>
      </c>
      <c r="CK16" s="74" t="e">
        <f>+#REF!</f>
        <v>#REF!</v>
      </c>
      <c r="CL16" s="74" t="e">
        <f>+#REF!</f>
        <v>#REF!</v>
      </c>
      <c r="CM16" s="74" t="e">
        <f>+#REF!</f>
        <v>#REF!</v>
      </c>
      <c r="CN16" s="74" t="e">
        <f>+#REF!</f>
        <v>#REF!</v>
      </c>
      <c r="CO16" s="74" t="e">
        <f>+#REF!</f>
        <v>#REF!</v>
      </c>
      <c r="CP16" s="74" t="e">
        <f>+#REF!</f>
        <v>#REF!</v>
      </c>
      <c r="CQ16" s="75" t="e">
        <f t="shared" ref="CQ16:CQ22" si="24">SUM(CE16:CP16)</f>
        <v>#REF!</v>
      </c>
      <c r="CR16" s="74" t="e">
        <f>+#REF!</f>
        <v>#REF!</v>
      </c>
      <c r="CS16" s="74" t="e">
        <f>+#REF!</f>
        <v>#REF!</v>
      </c>
      <c r="CT16" s="74" t="e">
        <f>+#REF!</f>
        <v>#REF!</v>
      </c>
      <c r="CU16" s="74" t="e">
        <f>+#REF!</f>
        <v>#REF!</v>
      </c>
      <c r="CV16" s="74" t="e">
        <f>+#REF!</f>
        <v>#REF!</v>
      </c>
      <c r="CW16" s="74" t="e">
        <f>+#REF!</f>
        <v>#REF!</v>
      </c>
      <c r="CX16" s="74" t="e">
        <f>+#REF!</f>
        <v>#REF!</v>
      </c>
      <c r="CY16" s="74" t="e">
        <f>+#REF!</f>
        <v>#REF!</v>
      </c>
      <c r="CZ16" s="74" t="e">
        <f>+#REF!</f>
        <v>#REF!</v>
      </c>
      <c r="DA16" s="74" t="e">
        <f>+#REF!</f>
        <v>#REF!</v>
      </c>
      <c r="DB16" s="74" t="e">
        <f>+#REF!</f>
        <v>#REF!</v>
      </c>
      <c r="DC16" s="74" t="e">
        <f>+#REF!</f>
        <v>#REF!</v>
      </c>
      <c r="DD16" s="75" t="e">
        <f t="shared" ref="DD16:DD22" si="25">SUM(CR16:DC16)</f>
        <v>#REF!</v>
      </c>
      <c r="DE16" s="74" t="e">
        <f>+#REF!</f>
        <v>#REF!</v>
      </c>
      <c r="DF16" s="74" t="e">
        <f>+#REF!</f>
        <v>#REF!</v>
      </c>
      <c r="DG16" s="74" t="e">
        <f>+#REF!</f>
        <v>#REF!</v>
      </c>
      <c r="DH16" s="74" t="e">
        <f>+#REF!</f>
        <v>#REF!</v>
      </c>
      <c r="DI16" s="74" t="e">
        <f>+#REF!</f>
        <v>#REF!</v>
      </c>
      <c r="DJ16" s="74" t="e">
        <f>+#REF!</f>
        <v>#REF!</v>
      </c>
      <c r="DK16" s="74" t="e">
        <f>+#REF!</f>
        <v>#REF!</v>
      </c>
      <c r="DL16" s="74" t="e">
        <f>+#REF!</f>
        <v>#REF!</v>
      </c>
      <c r="DM16" s="74" t="e">
        <f>+#REF!</f>
        <v>#REF!</v>
      </c>
      <c r="DN16" s="74" t="e">
        <f>+#REF!</f>
        <v>#REF!</v>
      </c>
      <c r="DO16" s="74" t="e">
        <f>+#REF!</f>
        <v>#REF!</v>
      </c>
      <c r="DP16" s="74" t="e">
        <f>+#REF!</f>
        <v>#REF!</v>
      </c>
      <c r="DQ16" s="75" t="e">
        <f t="shared" ref="DQ16:DQ22" si="26">SUM(DE16:DP16)</f>
        <v>#REF!</v>
      </c>
      <c r="DR16" s="74" t="e">
        <f>+#REF!</f>
        <v>#REF!</v>
      </c>
      <c r="DS16" s="74" t="e">
        <f>+#REF!</f>
        <v>#REF!</v>
      </c>
      <c r="DT16" s="74" t="e">
        <f>+#REF!</f>
        <v>#REF!</v>
      </c>
      <c r="DU16" s="74" t="e">
        <f>+#REF!</f>
        <v>#REF!</v>
      </c>
      <c r="DV16" s="74" t="e">
        <f>+#REF!</f>
        <v>#REF!</v>
      </c>
      <c r="DW16" s="74" t="e">
        <f>+#REF!</f>
        <v>#REF!</v>
      </c>
      <c r="DX16" s="74" t="e">
        <f>+#REF!</f>
        <v>#REF!</v>
      </c>
      <c r="DY16" s="74" t="e">
        <f>+#REF!</f>
        <v>#REF!</v>
      </c>
      <c r="DZ16" s="74" t="e">
        <f>+#REF!</f>
        <v>#REF!</v>
      </c>
      <c r="EA16" s="74" t="e">
        <f>+#REF!</f>
        <v>#REF!</v>
      </c>
      <c r="EB16" s="74" t="e">
        <f>+#REF!</f>
        <v>#REF!</v>
      </c>
      <c r="EC16" s="74" t="e">
        <f>+#REF!</f>
        <v>#REF!</v>
      </c>
      <c r="ED16" s="75" t="e">
        <f t="shared" ref="ED16:ED22" si="27">SUM(DR16:EC16)</f>
        <v>#REF!</v>
      </c>
      <c r="EE16" s="74" t="e">
        <f>+#REF!</f>
        <v>#REF!</v>
      </c>
      <c r="EF16" s="74" t="e">
        <f>+#REF!</f>
        <v>#REF!</v>
      </c>
      <c r="EG16" s="74" t="e">
        <f>+#REF!</f>
        <v>#REF!</v>
      </c>
      <c r="EH16" s="74" t="e">
        <f>+#REF!</f>
        <v>#REF!</v>
      </c>
      <c r="EI16" s="74" t="e">
        <f>+#REF!</f>
        <v>#REF!</v>
      </c>
      <c r="EJ16" s="74" t="e">
        <f>+#REF!</f>
        <v>#REF!</v>
      </c>
      <c r="EK16" s="74" t="e">
        <f>+#REF!</f>
        <v>#REF!</v>
      </c>
      <c r="EL16" s="74" t="e">
        <f>+#REF!</f>
        <v>#REF!</v>
      </c>
      <c r="EM16" s="74" t="e">
        <f>+#REF!</f>
        <v>#REF!</v>
      </c>
      <c r="EN16" s="74" t="e">
        <f>+#REF!</f>
        <v>#REF!</v>
      </c>
      <c r="EO16" s="74" t="e">
        <f>+#REF!</f>
        <v>#REF!</v>
      </c>
      <c r="EP16" s="74" t="e">
        <f>+#REF!</f>
        <v>#REF!</v>
      </c>
      <c r="EQ16" s="75" t="e">
        <f t="shared" ref="EQ16:EQ22" si="28">SUM(EE16:EP16)</f>
        <v>#REF!</v>
      </c>
      <c r="ER16" s="75"/>
      <c r="ES16" s="75"/>
      <c r="ET16" s="75"/>
      <c r="EU16" s="75"/>
      <c r="EV16" s="75"/>
      <c r="EW16" s="75"/>
      <c r="EX16" s="75"/>
      <c r="EY16" s="75"/>
      <c r="EZ16" s="75"/>
      <c r="FA16" s="75"/>
      <c r="FB16" s="82" t="e">
        <f>+D16/#REF!</f>
        <v>#REF!</v>
      </c>
      <c r="FD16" s="25"/>
    </row>
    <row r="17" spans="2:160" hidden="1" outlineLevel="1">
      <c r="B17" s="68" t="e">
        <f>+#REF!</f>
        <v>#REF!</v>
      </c>
      <c r="C17" s="61"/>
      <c r="D17" s="80" t="e">
        <f t="shared" si="17"/>
        <v>#REF!</v>
      </c>
      <c r="E17" s="74" t="e">
        <f>+#REF!</f>
        <v>#REF!</v>
      </c>
      <c r="F17" s="74" t="e">
        <f>+#REF!</f>
        <v>#REF!</v>
      </c>
      <c r="G17" s="74" t="e">
        <f>+#REF!</f>
        <v>#REF!</v>
      </c>
      <c r="H17" s="74" t="e">
        <f>+#REF!</f>
        <v>#REF!</v>
      </c>
      <c r="I17" s="74" t="e">
        <f>+#REF!</f>
        <v>#REF!</v>
      </c>
      <c r="J17" s="74" t="e">
        <f>+#REF!</f>
        <v>#REF!</v>
      </c>
      <c r="K17" s="74" t="e">
        <f>+#REF!</f>
        <v>#REF!</v>
      </c>
      <c r="L17" s="74" t="e">
        <f>+#REF!</f>
        <v>#REF!</v>
      </c>
      <c r="M17" s="74" t="e">
        <f>+#REF!</f>
        <v>#REF!</v>
      </c>
      <c r="N17" s="74" t="e">
        <f>+#REF!</f>
        <v>#REF!</v>
      </c>
      <c r="O17" s="74" t="e">
        <f>+#REF!</f>
        <v>#REF!</v>
      </c>
      <c r="P17" s="74" t="e">
        <f>+#REF!</f>
        <v>#REF!</v>
      </c>
      <c r="Q17" s="75" t="e">
        <f t="shared" si="18"/>
        <v>#REF!</v>
      </c>
      <c r="R17" s="74" t="e">
        <f>+#REF!</f>
        <v>#REF!</v>
      </c>
      <c r="S17" s="74" t="e">
        <f>+#REF!</f>
        <v>#REF!</v>
      </c>
      <c r="T17" s="74" t="e">
        <f>+#REF!</f>
        <v>#REF!</v>
      </c>
      <c r="U17" s="74" t="e">
        <f>+#REF!</f>
        <v>#REF!</v>
      </c>
      <c r="V17" s="74" t="e">
        <f>+#REF!</f>
        <v>#REF!</v>
      </c>
      <c r="W17" s="74" t="e">
        <f>+#REF!</f>
        <v>#REF!</v>
      </c>
      <c r="X17" s="74" t="e">
        <f>+#REF!</f>
        <v>#REF!</v>
      </c>
      <c r="Y17" s="74" t="e">
        <f>+#REF!</f>
        <v>#REF!</v>
      </c>
      <c r="Z17" s="74" t="e">
        <f>+#REF!</f>
        <v>#REF!</v>
      </c>
      <c r="AA17" s="74" t="e">
        <f>+#REF!</f>
        <v>#REF!</v>
      </c>
      <c r="AB17" s="74" t="e">
        <f>+#REF!</f>
        <v>#REF!</v>
      </c>
      <c r="AC17" s="74" t="e">
        <f>+#REF!</f>
        <v>#REF!</v>
      </c>
      <c r="AD17" s="75" t="e">
        <f t="shared" si="19"/>
        <v>#REF!</v>
      </c>
      <c r="AE17" s="74" t="e">
        <f>+#REF!</f>
        <v>#REF!</v>
      </c>
      <c r="AF17" s="74" t="e">
        <f>+#REF!</f>
        <v>#REF!</v>
      </c>
      <c r="AG17" s="74" t="e">
        <f>+#REF!</f>
        <v>#REF!</v>
      </c>
      <c r="AH17" s="74" t="e">
        <f>+#REF!</f>
        <v>#REF!</v>
      </c>
      <c r="AI17" s="74" t="e">
        <f>+#REF!</f>
        <v>#REF!</v>
      </c>
      <c r="AJ17" s="74" t="e">
        <f>+#REF!</f>
        <v>#REF!</v>
      </c>
      <c r="AK17" s="74" t="e">
        <f>+#REF!</f>
        <v>#REF!</v>
      </c>
      <c r="AL17" s="74" t="e">
        <f>+#REF!</f>
        <v>#REF!</v>
      </c>
      <c r="AM17" s="74" t="e">
        <f>+#REF!</f>
        <v>#REF!</v>
      </c>
      <c r="AN17" s="74" t="e">
        <f>+#REF!</f>
        <v>#REF!</v>
      </c>
      <c r="AO17" s="74" t="e">
        <f>+#REF!</f>
        <v>#REF!</v>
      </c>
      <c r="AP17" s="74" t="e">
        <f>+#REF!</f>
        <v>#REF!</v>
      </c>
      <c r="AQ17" s="75" t="e">
        <f t="shared" si="20"/>
        <v>#REF!</v>
      </c>
      <c r="AR17" s="74" t="e">
        <f>+#REF!</f>
        <v>#REF!</v>
      </c>
      <c r="AS17" s="74" t="e">
        <f>+#REF!</f>
        <v>#REF!</v>
      </c>
      <c r="AT17" s="74" t="e">
        <f>+#REF!</f>
        <v>#REF!</v>
      </c>
      <c r="AU17" s="74" t="e">
        <f>+#REF!</f>
        <v>#REF!</v>
      </c>
      <c r="AV17" s="74" t="e">
        <f>+#REF!</f>
        <v>#REF!</v>
      </c>
      <c r="AW17" s="74" t="e">
        <f>+#REF!</f>
        <v>#REF!</v>
      </c>
      <c r="AX17" s="74" t="e">
        <f>+#REF!</f>
        <v>#REF!</v>
      </c>
      <c r="AY17" s="74" t="e">
        <f>+#REF!</f>
        <v>#REF!</v>
      </c>
      <c r="AZ17" s="74" t="e">
        <f>+#REF!</f>
        <v>#REF!</v>
      </c>
      <c r="BA17" s="74" t="e">
        <f>+#REF!</f>
        <v>#REF!</v>
      </c>
      <c r="BB17" s="74" t="e">
        <f>+#REF!</f>
        <v>#REF!</v>
      </c>
      <c r="BC17" s="74" t="e">
        <f>+#REF!</f>
        <v>#REF!</v>
      </c>
      <c r="BD17" s="75" t="e">
        <f t="shared" si="21"/>
        <v>#REF!</v>
      </c>
      <c r="BE17" s="74" t="e">
        <f>+#REF!</f>
        <v>#REF!</v>
      </c>
      <c r="BF17" s="74" t="e">
        <f>+#REF!</f>
        <v>#REF!</v>
      </c>
      <c r="BG17" s="74" t="e">
        <f>+#REF!</f>
        <v>#REF!</v>
      </c>
      <c r="BH17" s="74" t="e">
        <f>+#REF!</f>
        <v>#REF!</v>
      </c>
      <c r="BI17" s="74" t="e">
        <f>+#REF!</f>
        <v>#REF!</v>
      </c>
      <c r="BJ17" s="74" t="e">
        <f>+#REF!</f>
        <v>#REF!</v>
      </c>
      <c r="BK17" s="74" t="e">
        <f>+#REF!</f>
        <v>#REF!</v>
      </c>
      <c r="BL17" s="74" t="e">
        <f>+#REF!</f>
        <v>#REF!</v>
      </c>
      <c r="BM17" s="74" t="e">
        <f>+#REF!</f>
        <v>#REF!</v>
      </c>
      <c r="BN17" s="74" t="e">
        <f>+#REF!</f>
        <v>#REF!</v>
      </c>
      <c r="BO17" s="74" t="e">
        <f>+#REF!</f>
        <v>#REF!</v>
      </c>
      <c r="BP17" s="74" t="e">
        <f>+#REF!</f>
        <v>#REF!</v>
      </c>
      <c r="BQ17" s="75" t="e">
        <f t="shared" si="22"/>
        <v>#REF!</v>
      </c>
      <c r="BR17" s="74" t="e">
        <f>+#REF!</f>
        <v>#REF!</v>
      </c>
      <c r="BS17" s="74" t="e">
        <f>+#REF!</f>
        <v>#REF!</v>
      </c>
      <c r="BT17" s="74" t="e">
        <f>+#REF!</f>
        <v>#REF!</v>
      </c>
      <c r="BU17" s="74" t="e">
        <f>+#REF!</f>
        <v>#REF!</v>
      </c>
      <c r="BV17" s="74" t="e">
        <f>+#REF!</f>
        <v>#REF!</v>
      </c>
      <c r="BW17" s="74" t="e">
        <f>+#REF!</f>
        <v>#REF!</v>
      </c>
      <c r="BX17" s="74" t="e">
        <f>+#REF!</f>
        <v>#REF!</v>
      </c>
      <c r="BY17" s="74" t="e">
        <f>+#REF!</f>
        <v>#REF!</v>
      </c>
      <c r="BZ17" s="74" t="e">
        <f>+#REF!</f>
        <v>#REF!</v>
      </c>
      <c r="CA17" s="74" t="e">
        <f>+#REF!</f>
        <v>#REF!</v>
      </c>
      <c r="CB17" s="74" t="e">
        <f>+#REF!</f>
        <v>#REF!</v>
      </c>
      <c r="CC17" s="74" t="e">
        <f>+#REF!</f>
        <v>#REF!</v>
      </c>
      <c r="CD17" s="75" t="e">
        <f t="shared" si="23"/>
        <v>#REF!</v>
      </c>
      <c r="CE17" s="74" t="e">
        <f>+#REF!</f>
        <v>#REF!</v>
      </c>
      <c r="CF17" s="74" t="e">
        <f>+#REF!</f>
        <v>#REF!</v>
      </c>
      <c r="CG17" s="74" t="e">
        <f>+#REF!</f>
        <v>#REF!</v>
      </c>
      <c r="CH17" s="74" t="e">
        <f>+#REF!</f>
        <v>#REF!</v>
      </c>
      <c r="CI17" s="74" t="e">
        <f>+#REF!</f>
        <v>#REF!</v>
      </c>
      <c r="CJ17" s="74" t="e">
        <f>+#REF!</f>
        <v>#REF!</v>
      </c>
      <c r="CK17" s="74" t="e">
        <f>+#REF!</f>
        <v>#REF!</v>
      </c>
      <c r="CL17" s="74" t="e">
        <f>+#REF!</f>
        <v>#REF!</v>
      </c>
      <c r="CM17" s="74" t="e">
        <f>+#REF!</f>
        <v>#REF!</v>
      </c>
      <c r="CN17" s="74" t="e">
        <f>+#REF!</f>
        <v>#REF!</v>
      </c>
      <c r="CO17" s="74" t="e">
        <f>+#REF!</f>
        <v>#REF!</v>
      </c>
      <c r="CP17" s="74" t="e">
        <f>+#REF!</f>
        <v>#REF!</v>
      </c>
      <c r="CQ17" s="75" t="e">
        <f t="shared" si="24"/>
        <v>#REF!</v>
      </c>
      <c r="CR17" s="74" t="e">
        <f>+#REF!</f>
        <v>#REF!</v>
      </c>
      <c r="CS17" s="74" t="e">
        <f>+#REF!</f>
        <v>#REF!</v>
      </c>
      <c r="CT17" s="74" t="e">
        <f>+#REF!</f>
        <v>#REF!</v>
      </c>
      <c r="CU17" s="74" t="e">
        <f>+#REF!</f>
        <v>#REF!</v>
      </c>
      <c r="CV17" s="74" t="e">
        <f>+#REF!</f>
        <v>#REF!</v>
      </c>
      <c r="CW17" s="74" t="e">
        <f>+#REF!</f>
        <v>#REF!</v>
      </c>
      <c r="CX17" s="74" t="e">
        <f>+#REF!</f>
        <v>#REF!</v>
      </c>
      <c r="CY17" s="74" t="e">
        <f>+#REF!</f>
        <v>#REF!</v>
      </c>
      <c r="CZ17" s="74" t="e">
        <f>+#REF!</f>
        <v>#REF!</v>
      </c>
      <c r="DA17" s="74" t="e">
        <f>+#REF!</f>
        <v>#REF!</v>
      </c>
      <c r="DB17" s="74" t="e">
        <f>+#REF!</f>
        <v>#REF!</v>
      </c>
      <c r="DC17" s="74" t="e">
        <f>+#REF!</f>
        <v>#REF!</v>
      </c>
      <c r="DD17" s="75" t="e">
        <f t="shared" si="25"/>
        <v>#REF!</v>
      </c>
      <c r="DE17" s="74" t="e">
        <f>+#REF!</f>
        <v>#REF!</v>
      </c>
      <c r="DF17" s="74" t="e">
        <f>+#REF!</f>
        <v>#REF!</v>
      </c>
      <c r="DG17" s="74" t="e">
        <f>+#REF!</f>
        <v>#REF!</v>
      </c>
      <c r="DH17" s="74" t="e">
        <f>+#REF!</f>
        <v>#REF!</v>
      </c>
      <c r="DI17" s="74" t="e">
        <f>+#REF!</f>
        <v>#REF!</v>
      </c>
      <c r="DJ17" s="74" t="e">
        <f>+#REF!</f>
        <v>#REF!</v>
      </c>
      <c r="DK17" s="74" t="e">
        <f>+#REF!</f>
        <v>#REF!</v>
      </c>
      <c r="DL17" s="74" t="e">
        <f>+#REF!</f>
        <v>#REF!</v>
      </c>
      <c r="DM17" s="74" t="e">
        <f>+#REF!</f>
        <v>#REF!</v>
      </c>
      <c r="DN17" s="74" t="e">
        <f>+#REF!</f>
        <v>#REF!</v>
      </c>
      <c r="DO17" s="74" t="e">
        <f>+#REF!</f>
        <v>#REF!</v>
      </c>
      <c r="DP17" s="74" t="e">
        <f>+#REF!</f>
        <v>#REF!</v>
      </c>
      <c r="DQ17" s="75" t="e">
        <f t="shared" si="26"/>
        <v>#REF!</v>
      </c>
      <c r="DR17" s="74" t="e">
        <f>+#REF!</f>
        <v>#REF!</v>
      </c>
      <c r="DS17" s="74" t="e">
        <f>+#REF!</f>
        <v>#REF!</v>
      </c>
      <c r="DT17" s="74" t="e">
        <f>+#REF!</f>
        <v>#REF!</v>
      </c>
      <c r="DU17" s="74" t="e">
        <f>+#REF!</f>
        <v>#REF!</v>
      </c>
      <c r="DV17" s="74" t="e">
        <f>+#REF!</f>
        <v>#REF!</v>
      </c>
      <c r="DW17" s="74" t="e">
        <f>+#REF!</f>
        <v>#REF!</v>
      </c>
      <c r="DX17" s="74" t="e">
        <f>+#REF!</f>
        <v>#REF!</v>
      </c>
      <c r="DY17" s="74" t="e">
        <f>+#REF!</f>
        <v>#REF!</v>
      </c>
      <c r="DZ17" s="74" t="e">
        <f>+#REF!</f>
        <v>#REF!</v>
      </c>
      <c r="EA17" s="74" t="e">
        <f>+#REF!</f>
        <v>#REF!</v>
      </c>
      <c r="EB17" s="74" t="e">
        <f>+#REF!</f>
        <v>#REF!</v>
      </c>
      <c r="EC17" s="74" t="e">
        <f>+#REF!</f>
        <v>#REF!</v>
      </c>
      <c r="ED17" s="75" t="e">
        <f t="shared" si="27"/>
        <v>#REF!</v>
      </c>
      <c r="EE17" s="74" t="e">
        <f>+#REF!</f>
        <v>#REF!</v>
      </c>
      <c r="EF17" s="74" t="e">
        <f>+#REF!</f>
        <v>#REF!</v>
      </c>
      <c r="EG17" s="74" t="e">
        <f>+#REF!</f>
        <v>#REF!</v>
      </c>
      <c r="EH17" s="74" t="e">
        <f>+#REF!</f>
        <v>#REF!</v>
      </c>
      <c r="EI17" s="74" t="e">
        <f>+#REF!</f>
        <v>#REF!</v>
      </c>
      <c r="EJ17" s="74" t="e">
        <f>+#REF!</f>
        <v>#REF!</v>
      </c>
      <c r="EK17" s="74" t="e">
        <f>+#REF!</f>
        <v>#REF!</v>
      </c>
      <c r="EL17" s="74" t="e">
        <f>+#REF!</f>
        <v>#REF!</v>
      </c>
      <c r="EM17" s="74" t="e">
        <f>+#REF!</f>
        <v>#REF!</v>
      </c>
      <c r="EN17" s="74" t="e">
        <f>+#REF!</f>
        <v>#REF!</v>
      </c>
      <c r="EO17" s="74" t="e">
        <f>+#REF!</f>
        <v>#REF!</v>
      </c>
      <c r="EP17" s="74" t="e">
        <f>+#REF!</f>
        <v>#REF!</v>
      </c>
      <c r="EQ17" s="75" t="e">
        <f t="shared" si="28"/>
        <v>#REF!</v>
      </c>
      <c r="ER17" s="75"/>
      <c r="ES17" s="75"/>
      <c r="ET17" s="75"/>
      <c r="EU17" s="75"/>
      <c r="EV17" s="75"/>
      <c r="EW17" s="75"/>
      <c r="EX17" s="75"/>
      <c r="EY17" s="75"/>
      <c r="EZ17" s="75"/>
      <c r="FA17" s="75"/>
      <c r="FB17" s="76" t="e">
        <f>+D17/#REF!</f>
        <v>#REF!</v>
      </c>
      <c r="FD17" s="25"/>
    </row>
    <row r="18" spans="2:160" hidden="1" outlineLevel="1">
      <c r="B18" s="68" t="e">
        <f>+#REF!</f>
        <v>#REF!</v>
      </c>
      <c r="C18" s="61"/>
      <c r="D18" s="80" t="e">
        <f t="shared" si="17"/>
        <v>#REF!</v>
      </c>
      <c r="E18" s="74" t="e">
        <f>+#REF!</f>
        <v>#REF!</v>
      </c>
      <c r="F18" s="74" t="e">
        <f>+#REF!</f>
        <v>#REF!</v>
      </c>
      <c r="G18" s="74" t="e">
        <f>+#REF!</f>
        <v>#REF!</v>
      </c>
      <c r="H18" s="74" t="e">
        <f>+#REF!</f>
        <v>#REF!</v>
      </c>
      <c r="I18" s="74" t="e">
        <f>+#REF!</f>
        <v>#REF!</v>
      </c>
      <c r="J18" s="74" t="e">
        <f>+#REF!</f>
        <v>#REF!</v>
      </c>
      <c r="K18" s="74" t="e">
        <f>+#REF!</f>
        <v>#REF!</v>
      </c>
      <c r="L18" s="74" t="e">
        <f>+#REF!</f>
        <v>#REF!</v>
      </c>
      <c r="M18" s="74" t="e">
        <f>+#REF!</f>
        <v>#REF!</v>
      </c>
      <c r="N18" s="74" t="e">
        <f>+#REF!</f>
        <v>#REF!</v>
      </c>
      <c r="O18" s="74" t="e">
        <f>+#REF!</f>
        <v>#REF!</v>
      </c>
      <c r="P18" s="74" t="e">
        <f>+#REF!</f>
        <v>#REF!</v>
      </c>
      <c r="Q18" s="75" t="e">
        <f t="shared" si="18"/>
        <v>#REF!</v>
      </c>
      <c r="R18" s="74" t="e">
        <f>+#REF!</f>
        <v>#REF!</v>
      </c>
      <c r="S18" s="74" t="e">
        <f>+#REF!</f>
        <v>#REF!</v>
      </c>
      <c r="T18" s="74" t="e">
        <f>+#REF!</f>
        <v>#REF!</v>
      </c>
      <c r="U18" s="74" t="e">
        <f>+#REF!</f>
        <v>#REF!</v>
      </c>
      <c r="V18" s="74" t="e">
        <f>+#REF!</f>
        <v>#REF!</v>
      </c>
      <c r="W18" s="74" t="e">
        <f>+#REF!</f>
        <v>#REF!</v>
      </c>
      <c r="X18" s="74" t="e">
        <f>+#REF!</f>
        <v>#REF!</v>
      </c>
      <c r="Y18" s="74" t="e">
        <f>+#REF!</f>
        <v>#REF!</v>
      </c>
      <c r="Z18" s="74" t="e">
        <f>+#REF!</f>
        <v>#REF!</v>
      </c>
      <c r="AA18" s="74" t="e">
        <f>+#REF!</f>
        <v>#REF!</v>
      </c>
      <c r="AB18" s="74" t="e">
        <f>+#REF!</f>
        <v>#REF!</v>
      </c>
      <c r="AC18" s="74" t="e">
        <f>+#REF!</f>
        <v>#REF!</v>
      </c>
      <c r="AD18" s="75" t="e">
        <f t="shared" si="19"/>
        <v>#REF!</v>
      </c>
      <c r="AE18" s="74" t="e">
        <f>+#REF!</f>
        <v>#REF!</v>
      </c>
      <c r="AF18" s="74" t="e">
        <f>+#REF!</f>
        <v>#REF!</v>
      </c>
      <c r="AG18" s="74" t="e">
        <f>+#REF!</f>
        <v>#REF!</v>
      </c>
      <c r="AH18" s="74" t="e">
        <f>+#REF!</f>
        <v>#REF!</v>
      </c>
      <c r="AI18" s="74" t="e">
        <f>+#REF!</f>
        <v>#REF!</v>
      </c>
      <c r="AJ18" s="74" t="e">
        <f>+#REF!</f>
        <v>#REF!</v>
      </c>
      <c r="AK18" s="74" t="e">
        <f>+#REF!</f>
        <v>#REF!</v>
      </c>
      <c r="AL18" s="74" t="e">
        <f>+#REF!</f>
        <v>#REF!</v>
      </c>
      <c r="AM18" s="74" t="e">
        <f>+#REF!</f>
        <v>#REF!</v>
      </c>
      <c r="AN18" s="74" t="e">
        <f>+#REF!</f>
        <v>#REF!</v>
      </c>
      <c r="AO18" s="74" t="e">
        <f>+#REF!</f>
        <v>#REF!</v>
      </c>
      <c r="AP18" s="74" t="e">
        <f>+#REF!</f>
        <v>#REF!</v>
      </c>
      <c r="AQ18" s="75" t="e">
        <f t="shared" si="20"/>
        <v>#REF!</v>
      </c>
      <c r="AR18" s="74" t="e">
        <f>+#REF!</f>
        <v>#REF!</v>
      </c>
      <c r="AS18" s="74" t="e">
        <f>+#REF!</f>
        <v>#REF!</v>
      </c>
      <c r="AT18" s="74" t="e">
        <f>+#REF!</f>
        <v>#REF!</v>
      </c>
      <c r="AU18" s="74" t="e">
        <f>+#REF!</f>
        <v>#REF!</v>
      </c>
      <c r="AV18" s="74" t="e">
        <f>+#REF!</f>
        <v>#REF!</v>
      </c>
      <c r="AW18" s="74" t="e">
        <f>+#REF!</f>
        <v>#REF!</v>
      </c>
      <c r="AX18" s="74" t="e">
        <f>+#REF!</f>
        <v>#REF!</v>
      </c>
      <c r="AY18" s="74" t="e">
        <f>+#REF!</f>
        <v>#REF!</v>
      </c>
      <c r="AZ18" s="74" t="e">
        <f>+#REF!</f>
        <v>#REF!</v>
      </c>
      <c r="BA18" s="74" t="e">
        <f>+#REF!</f>
        <v>#REF!</v>
      </c>
      <c r="BB18" s="74" t="e">
        <f>+#REF!</f>
        <v>#REF!</v>
      </c>
      <c r="BC18" s="74" t="e">
        <f>+#REF!</f>
        <v>#REF!</v>
      </c>
      <c r="BD18" s="75" t="e">
        <f t="shared" si="21"/>
        <v>#REF!</v>
      </c>
      <c r="BE18" s="74" t="e">
        <f>+#REF!</f>
        <v>#REF!</v>
      </c>
      <c r="BF18" s="74" t="e">
        <f>+#REF!</f>
        <v>#REF!</v>
      </c>
      <c r="BG18" s="74" t="e">
        <f>+#REF!</f>
        <v>#REF!</v>
      </c>
      <c r="BH18" s="74" t="e">
        <f>+#REF!</f>
        <v>#REF!</v>
      </c>
      <c r="BI18" s="74" t="e">
        <f>+#REF!</f>
        <v>#REF!</v>
      </c>
      <c r="BJ18" s="74" t="e">
        <f>+#REF!</f>
        <v>#REF!</v>
      </c>
      <c r="BK18" s="74" t="e">
        <f>+#REF!</f>
        <v>#REF!</v>
      </c>
      <c r="BL18" s="74" t="e">
        <f>+#REF!</f>
        <v>#REF!</v>
      </c>
      <c r="BM18" s="74" t="e">
        <f>+#REF!</f>
        <v>#REF!</v>
      </c>
      <c r="BN18" s="74" t="e">
        <f>+#REF!</f>
        <v>#REF!</v>
      </c>
      <c r="BO18" s="74" t="e">
        <f>+#REF!</f>
        <v>#REF!</v>
      </c>
      <c r="BP18" s="74" t="e">
        <f>+#REF!</f>
        <v>#REF!</v>
      </c>
      <c r="BQ18" s="75" t="e">
        <f t="shared" si="22"/>
        <v>#REF!</v>
      </c>
      <c r="BR18" s="74" t="e">
        <f>+#REF!</f>
        <v>#REF!</v>
      </c>
      <c r="BS18" s="74" t="e">
        <f>+#REF!</f>
        <v>#REF!</v>
      </c>
      <c r="BT18" s="74" t="e">
        <f>+#REF!</f>
        <v>#REF!</v>
      </c>
      <c r="BU18" s="74" t="e">
        <f>+#REF!</f>
        <v>#REF!</v>
      </c>
      <c r="BV18" s="74" t="e">
        <f>+#REF!</f>
        <v>#REF!</v>
      </c>
      <c r="BW18" s="74" t="e">
        <f>+#REF!</f>
        <v>#REF!</v>
      </c>
      <c r="BX18" s="74" t="e">
        <f>+#REF!</f>
        <v>#REF!</v>
      </c>
      <c r="BY18" s="74" t="e">
        <f>+#REF!</f>
        <v>#REF!</v>
      </c>
      <c r="BZ18" s="74" t="e">
        <f>+#REF!</f>
        <v>#REF!</v>
      </c>
      <c r="CA18" s="74" t="e">
        <f>+#REF!</f>
        <v>#REF!</v>
      </c>
      <c r="CB18" s="74" t="e">
        <f>+#REF!</f>
        <v>#REF!</v>
      </c>
      <c r="CC18" s="74" t="e">
        <f>+#REF!</f>
        <v>#REF!</v>
      </c>
      <c r="CD18" s="75" t="e">
        <f t="shared" si="23"/>
        <v>#REF!</v>
      </c>
      <c r="CE18" s="74" t="e">
        <f>+#REF!</f>
        <v>#REF!</v>
      </c>
      <c r="CF18" s="74" t="e">
        <f>+#REF!</f>
        <v>#REF!</v>
      </c>
      <c r="CG18" s="74" t="e">
        <f>+#REF!</f>
        <v>#REF!</v>
      </c>
      <c r="CH18" s="74" t="e">
        <f>+#REF!</f>
        <v>#REF!</v>
      </c>
      <c r="CI18" s="74" t="e">
        <f>+#REF!</f>
        <v>#REF!</v>
      </c>
      <c r="CJ18" s="74" t="e">
        <f>+#REF!</f>
        <v>#REF!</v>
      </c>
      <c r="CK18" s="74" t="e">
        <f>+#REF!</f>
        <v>#REF!</v>
      </c>
      <c r="CL18" s="74" t="e">
        <f>+#REF!</f>
        <v>#REF!</v>
      </c>
      <c r="CM18" s="74" t="e">
        <f>+#REF!</f>
        <v>#REF!</v>
      </c>
      <c r="CN18" s="74" t="e">
        <f>+#REF!</f>
        <v>#REF!</v>
      </c>
      <c r="CO18" s="74" t="e">
        <f>+#REF!</f>
        <v>#REF!</v>
      </c>
      <c r="CP18" s="74" t="e">
        <f>+#REF!</f>
        <v>#REF!</v>
      </c>
      <c r="CQ18" s="75" t="e">
        <f t="shared" si="24"/>
        <v>#REF!</v>
      </c>
      <c r="CR18" s="74" t="e">
        <f>+#REF!</f>
        <v>#REF!</v>
      </c>
      <c r="CS18" s="74" t="e">
        <f>+#REF!</f>
        <v>#REF!</v>
      </c>
      <c r="CT18" s="74" t="e">
        <f>+#REF!</f>
        <v>#REF!</v>
      </c>
      <c r="CU18" s="74" t="e">
        <f>+#REF!</f>
        <v>#REF!</v>
      </c>
      <c r="CV18" s="74" t="e">
        <f>+#REF!</f>
        <v>#REF!</v>
      </c>
      <c r="CW18" s="74" t="e">
        <f>+#REF!</f>
        <v>#REF!</v>
      </c>
      <c r="CX18" s="74" t="e">
        <f>+#REF!</f>
        <v>#REF!</v>
      </c>
      <c r="CY18" s="74" t="e">
        <f>+#REF!</f>
        <v>#REF!</v>
      </c>
      <c r="CZ18" s="74" t="e">
        <f>+#REF!</f>
        <v>#REF!</v>
      </c>
      <c r="DA18" s="74" t="e">
        <f>+#REF!</f>
        <v>#REF!</v>
      </c>
      <c r="DB18" s="74" t="e">
        <f>+#REF!</f>
        <v>#REF!</v>
      </c>
      <c r="DC18" s="74" t="e">
        <f>+#REF!</f>
        <v>#REF!</v>
      </c>
      <c r="DD18" s="75" t="e">
        <f t="shared" si="25"/>
        <v>#REF!</v>
      </c>
      <c r="DE18" s="74" t="e">
        <f>+#REF!</f>
        <v>#REF!</v>
      </c>
      <c r="DF18" s="74" t="e">
        <f>+#REF!</f>
        <v>#REF!</v>
      </c>
      <c r="DG18" s="74" t="e">
        <f>+#REF!</f>
        <v>#REF!</v>
      </c>
      <c r="DH18" s="74" t="e">
        <f>+#REF!</f>
        <v>#REF!</v>
      </c>
      <c r="DI18" s="74" t="e">
        <f>+#REF!</f>
        <v>#REF!</v>
      </c>
      <c r="DJ18" s="74" t="e">
        <f>+#REF!</f>
        <v>#REF!</v>
      </c>
      <c r="DK18" s="74" t="e">
        <f>+#REF!</f>
        <v>#REF!</v>
      </c>
      <c r="DL18" s="74" t="e">
        <f>+#REF!</f>
        <v>#REF!</v>
      </c>
      <c r="DM18" s="74" t="e">
        <f>+#REF!</f>
        <v>#REF!</v>
      </c>
      <c r="DN18" s="74" t="e">
        <f>+#REF!</f>
        <v>#REF!</v>
      </c>
      <c r="DO18" s="74" t="e">
        <f>+#REF!</f>
        <v>#REF!</v>
      </c>
      <c r="DP18" s="74" t="e">
        <f>+#REF!</f>
        <v>#REF!</v>
      </c>
      <c r="DQ18" s="75" t="e">
        <f t="shared" si="26"/>
        <v>#REF!</v>
      </c>
      <c r="DR18" s="74" t="e">
        <f>+#REF!</f>
        <v>#REF!</v>
      </c>
      <c r="DS18" s="74" t="e">
        <f>+#REF!</f>
        <v>#REF!</v>
      </c>
      <c r="DT18" s="74" t="e">
        <f>+#REF!</f>
        <v>#REF!</v>
      </c>
      <c r="DU18" s="74" t="e">
        <f>+#REF!</f>
        <v>#REF!</v>
      </c>
      <c r="DV18" s="74" t="e">
        <f>+#REF!</f>
        <v>#REF!</v>
      </c>
      <c r="DW18" s="74" t="e">
        <f>+#REF!</f>
        <v>#REF!</v>
      </c>
      <c r="DX18" s="74" t="e">
        <f>+#REF!</f>
        <v>#REF!</v>
      </c>
      <c r="DY18" s="74" t="e">
        <f>+#REF!</f>
        <v>#REF!</v>
      </c>
      <c r="DZ18" s="74" t="e">
        <f>+#REF!</f>
        <v>#REF!</v>
      </c>
      <c r="EA18" s="74" t="e">
        <f>+#REF!</f>
        <v>#REF!</v>
      </c>
      <c r="EB18" s="74" t="e">
        <f>+#REF!</f>
        <v>#REF!</v>
      </c>
      <c r="EC18" s="74" t="e">
        <f>+#REF!</f>
        <v>#REF!</v>
      </c>
      <c r="ED18" s="75" t="e">
        <f t="shared" si="27"/>
        <v>#REF!</v>
      </c>
      <c r="EE18" s="74" t="e">
        <f>+#REF!</f>
        <v>#REF!</v>
      </c>
      <c r="EF18" s="74" t="e">
        <f>+#REF!</f>
        <v>#REF!</v>
      </c>
      <c r="EG18" s="74" t="e">
        <f>+#REF!</f>
        <v>#REF!</v>
      </c>
      <c r="EH18" s="74" t="e">
        <f>+#REF!</f>
        <v>#REF!</v>
      </c>
      <c r="EI18" s="74" t="e">
        <f>+#REF!</f>
        <v>#REF!</v>
      </c>
      <c r="EJ18" s="74" t="e">
        <f>+#REF!</f>
        <v>#REF!</v>
      </c>
      <c r="EK18" s="74" t="e">
        <f>+#REF!</f>
        <v>#REF!</v>
      </c>
      <c r="EL18" s="74" t="e">
        <f>+#REF!</f>
        <v>#REF!</v>
      </c>
      <c r="EM18" s="74" t="e">
        <f>+#REF!</f>
        <v>#REF!</v>
      </c>
      <c r="EN18" s="74" t="e">
        <f>+#REF!</f>
        <v>#REF!</v>
      </c>
      <c r="EO18" s="74" t="e">
        <f>+#REF!</f>
        <v>#REF!</v>
      </c>
      <c r="EP18" s="74" t="e">
        <f>+#REF!</f>
        <v>#REF!</v>
      </c>
      <c r="EQ18" s="75" t="e">
        <f t="shared" si="28"/>
        <v>#REF!</v>
      </c>
      <c r="ER18" s="75"/>
      <c r="ES18" s="75"/>
      <c r="ET18" s="75"/>
      <c r="EU18" s="75"/>
      <c r="EV18" s="75"/>
      <c r="EW18" s="75"/>
      <c r="EX18" s="75"/>
      <c r="EY18" s="75"/>
      <c r="EZ18" s="75"/>
      <c r="FA18" s="75"/>
      <c r="FB18" s="76" t="e">
        <f>+D18/#REF!</f>
        <v>#REF!</v>
      </c>
      <c r="FD18" s="25"/>
    </row>
    <row r="19" spans="2:160" hidden="1" outlineLevel="1">
      <c r="B19" s="68" t="e">
        <f>+#REF!</f>
        <v>#REF!</v>
      </c>
      <c r="C19" s="61"/>
      <c r="D19" s="80" t="e">
        <f t="shared" si="17"/>
        <v>#REF!</v>
      </c>
      <c r="E19" s="74" t="e">
        <f>+#REF!</f>
        <v>#REF!</v>
      </c>
      <c r="F19" s="74" t="e">
        <f>+#REF!</f>
        <v>#REF!</v>
      </c>
      <c r="G19" s="74" t="e">
        <f>+#REF!</f>
        <v>#REF!</v>
      </c>
      <c r="H19" s="74" t="e">
        <f>+#REF!</f>
        <v>#REF!</v>
      </c>
      <c r="I19" s="74" t="e">
        <f>+#REF!</f>
        <v>#REF!</v>
      </c>
      <c r="J19" s="74" t="e">
        <f>+#REF!</f>
        <v>#REF!</v>
      </c>
      <c r="K19" s="74" t="e">
        <f>+#REF!</f>
        <v>#REF!</v>
      </c>
      <c r="L19" s="74" t="e">
        <f>+#REF!</f>
        <v>#REF!</v>
      </c>
      <c r="M19" s="74" t="e">
        <f>+#REF!</f>
        <v>#REF!</v>
      </c>
      <c r="N19" s="74" t="e">
        <f>+#REF!</f>
        <v>#REF!</v>
      </c>
      <c r="O19" s="74" t="e">
        <f>+#REF!</f>
        <v>#REF!</v>
      </c>
      <c r="P19" s="74" t="e">
        <f>+#REF!</f>
        <v>#REF!</v>
      </c>
      <c r="Q19" s="75" t="e">
        <f t="shared" si="18"/>
        <v>#REF!</v>
      </c>
      <c r="R19" s="74" t="e">
        <f>+#REF!</f>
        <v>#REF!</v>
      </c>
      <c r="S19" s="74" t="e">
        <f>+#REF!</f>
        <v>#REF!</v>
      </c>
      <c r="T19" s="74" t="e">
        <f>+#REF!</f>
        <v>#REF!</v>
      </c>
      <c r="U19" s="74" t="e">
        <f>+#REF!</f>
        <v>#REF!</v>
      </c>
      <c r="V19" s="74" t="e">
        <f>+#REF!</f>
        <v>#REF!</v>
      </c>
      <c r="W19" s="74" t="e">
        <f>+#REF!</f>
        <v>#REF!</v>
      </c>
      <c r="X19" s="74" t="e">
        <f>+#REF!</f>
        <v>#REF!</v>
      </c>
      <c r="Y19" s="74" t="e">
        <f>+#REF!</f>
        <v>#REF!</v>
      </c>
      <c r="Z19" s="74" t="e">
        <f>+#REF!</f>
        <v>#REF!</v>
      </c>
      <c r="AA19" s="74" t="e">
        <f>+#REF!</f>
        <v>#REF!</v>
      </c>
      <c r="AB19" s="74" t="e">
        <f>+#REF!</f>
        <v>#REF!</v>
      </c>
      <c r="AC19" s="74" t="e">
        <f>+#REF!</f>
        <v>#REF!</v>
      </c>
      <c r="AD19" s="75" t="e">
        <f t="shared" si="19"/>
        <v>#REF!</v>
      </c>
      <c r="AE19" s="74" t="e">
        <f>+#REF!</f>
        <v>#REF!</v>
      </c>
      <c r="AF19" s="74" t="e">
        <f>+#REF!</f>
        <v>#REF!</v>
      </c>
      <c r="AG19" s="74" t="e">
        <f>+#REF!</f>
        <v>#REF!</v>
      </c>
      <c r="AH19" s="74" t="e">
        <f>+#REF!</f>
        <v>#REF!</v>
      </c>
      <c r="AI19" s="74" t="e">
        <f>+#REF!</f>
        <v>#REF!</v>
      </c>
      <c r="AJ19" s="74" t="e">
        <f>+#REF!</f>
        <v>#REF!</v>
      </c>
      <c r="AK19" s="74" t="e">
        <f>+#REF!</f>
        <v>#REF!</v>
      </c>
      <c r="AL19" s="74" t="e">
        <f>+#REF!</f>
        <v>#REF!</v>
      </c>
      <c r="AM19" s="74" t="e">
        <f>+#REF!</f>
        <v>#REF!</v>
      </c>
      <c r="AN19" s="74" t="e">
        <f>+#REF!</f>
        <v>#REF!</v>
      </c>
      <c r="AO19" s="74" t="e">
        <f>+#REF!</f>
        <v>#REF!</v>
      </c>
      <c r="AP19" s="74" t="e">
        <f>+#REF!</f>
        <v>#REF!</v>
      </c>
      <c r="AQ19" s="75" t="e">
        <f t="shared" si="20"/>
        <v>#REF!</v>
      </c>
      <c r="AR19" s="74" t="e">
        <f>+#REF!</f>
        <v>#REF!</v>
      </c>
      <c r="AS19" s="74" t="e">
        <f>+#REF!</f>
        <v>#REF!</v>
      </c>
      <c r="AT19" s="74" t="e">
        <f>+#REF!</f>
        <v>#REF!</v>
      </c>
      <c r="AU19" s="74" t="e">
        <f>+#REF!</f>
        <v>#REF!</v>
      </c>
      <c r="AV19" s="74" t="e">
        <f>+#REF!</f>
        <v>#REF!</v>
      </c>
      <c r="AW19" s="74" t="e">
        <f>+#REF!</f>
        <v>#REF!</v>
      </c>
      <c r="AX19" s="74" t="e">
        <f>+#REF!</f>
        <v>#REF!</v>
      </c>
      <c r="AY19" s="74" t="e">
        <f>+#REF!</f>
        <v>#REF!</v>
      </c>
      <c r="AZ19" s="74" t="e">
        <f>+#REF!</f>
        <v>#REF!</v>
      </c>
      <c r="BA19" s="74" t="e">
        <f>+#REF!</f>
        <v>#REF!</v>
      </c>
      <c r="BB19" s="74" t="e">
        <f>+#REF!</f>
        <v>#REF!</v>
      </c>
      <c r="BC19" s="74" t="e">
        <f>+#REF!</f>
        <v>#REF!</v>
      </c>
      <c r="BD19" s="75" t="e">
        <f t="shared" si="21"/>
        <v>#REF!</v>
      </c>
      <c r="BE19" s="74" t="e">
        <f>+#REF!</f>
        <v>#REF!</v>
      </c>
      <c r="BF19" s="74" t="e">
        <f>+#REF!</f>
        <v>#REF!</v>
      </c>
      <c r="BG19" s="74" t="e">
        <f>+#REF!</f>
        <v>#REF!</v>
      </c>
      <c r="BH19" s="74" t="e">
        <f>+#REF!</f>
        <v>#REF!</v>
      </c>
      <c r="BI19" s="74" t="e">
        <f>+#REF!</f>
        <v>#REF!</v>
      </c>
      <c r="BJ19" s="74" t="e">
        <f>+#REF!</f>
        <v>#REF!</v>
      </c>
      <c r="BK19" s="74" t="e">
        <f>+#REF!</f>
        <v>#REF!</v>
      </c>
      <c r="BL19" s="74" t="e">
        <f>+#REF!</f>
        <v>#REF!</v>
      </c>
      <c r="BM19" s="74" t="e">
        <f>+#REF!</f>
        <v>#REF!</v>
      </c>
      <c r="BN19" s="74" t="e">
        <f>+#REF!</f>
        <v>#REF!</v>
      </c>
      <c r="BO19" s="74" t="e">
        <f>+#REF!</f>
        <v>#REF!</v>
      </c>
      <c r="BP19" s="74" t="e">
        <f>+#REF!</f>
        <v>#REF!</v>
      </c>
      <c r="BQ19" s="75" t="e">
        <f t="shared" si="22"/>
        <v>#REF!</v>
      </c>
      <c r="BR19" s="74" t="e">
        <f>+#REF!</f>
        <v>#REF!</v>
      </c>
      <c r="BS19" s="74" t="e">
        <f>+#REF!</f>
        <v>#REF!</v>
      </c>
      <c r="BT19" s="74" t="e">
        <f>+#REF!</f>
        <v>#REF!</v>
      </c>
      <c r="BU19" s="74" t="e">
        <f>+#REF!</f>
        <v>#REF!</v>
      </c>
      <c r="BV19" s="74" t="e">
        <f>+#REF!</f>
        <v>#REF!</v>
      </c>
      <c r="BW19" s="74" t="e">
        <f>+#REF!</f>
        <v>#REF!</v>
      </c>
      <c r="BX19" s="74" t="e">
        <f>+#REF!</f>
        <v>#REF!</v>
      </c>
      <c r="BY19" s="74" t="e">
        <f>+#REF!</f>
        <v>#REF!</v>
      </c>
      <c r="BZ19" s="74" t="e">
        <f>+#REF!</f>
        <v>#REF!</v>
      </c>
      <c r="CA19" s="74" t="e">
        <f>+#REF!</f>
        <v>#REF!</v>
      </c>
      <c r="CB19" s="74" t="e">
        <f>+#REF!</f>
        <v>#REF!</v>
      </c>
      <c r="CC19" s="74" t="e">
        <f>+#REF!</f>
        <v>#REF!</v>
      </c>
      <c r="CD19" s="75" t="e">
        <f t="shared" si="23"/>
        <v>#REF!</v>
      </c>
      <c r="CE19" s="74" t="e">
        <f>+#REF!</f>
        <v>#REF!</v>
      </c>
      <c r="CF19" s="74" t="e">
        <f>+#REF!</f>
        <v>#REF!</v>
      </c>
      <c r="CG19" s="74" t="e">
        <f>+#REF!</f>
        <v>#REF!</v>
      </c>
      <c r="CH19" s="74" t="e">
        <f>+#REF!</f>
        <v>#REF!</v>
      </c>
      <c r="CI19" s="74" t="e">
        <f>+#REF!</f>
        <v>#REF!</v>
      </c>
      <c r="CJ19" s="74" t="e">
        <f>+#REF!</f>
        <v>#REF!</v>
      </c>
      <c r="CK19" s="74" t="e">
        <f>+#REF!</f>
        <v>#REF!</v>
      </c>
      <c r="CL19" s="74" t="e">
        <f>+#REF!</f>
        <v>#REF!</v>
      </c>
      <c r="CM19" s="74" t="e">
        <f>+#REF!</f>
        <v>#REF!</v>
      </c>
      <c r="CN19" s="74" t="e">
        <f>+#REF!</f>
        <v>#REF!</v>
      </c>
      <c r="CO19" s="74" t="e">
        <f>+#REF!</f>
        <v>#REF!</v>
      </c>
      <c r="CP19" s="74" t="e">
        <f>+#REF!</f>
        <v>#REF!</v>
      </c>
      <c r="CQ19" s="75" t="e">
        <f t="shared" si="24"/>
        <v>#REF!</v>
      </c>
      <c r="CR19" s="74" t="e">
        <f>+#REF!</f>
        <v>#REF!</v>
      </c>
      <c r="CS19" s="74" t="e">
        <f>+#REF!</f>
        <v>#REF!</v>
      </c>
      <c r="CT19" s="74" t="e">
        <f>+#REF!</f>
        <v>#REF!</v>
      </c>
      <c r="CU19" s="74" t="e">
        <f>+#REF!</f>
        <v>#REF!</v>
      </c>
      <c r="CV19" s="74" t="e">
        <f>+#REF!</f>
        <v>#REF!</v>
      </c>
      <c r="CW19" s="74" t="e">
        <f>+#REF!</f>
        <v>#REF!</v>
      </c>
      <c r="CX19" s="74" t="e">
        <f>+#REF!</f>
        <v>#REF!</v>
      </c>
      <c r="CY19" s="74" t="e">
        <f>+#REF!</f>
        <v>#REF!</v>
      </c>
      <c r="CZ19" s="74" t="e">
        <f>+#REF!</f>
        <v>#REF!</v>
      </c>
      <c r="DA19" s="74" t="e">
        <f>+#REF!</f>
        <v>#REF!</v>
      </c>
      <c r="DB19" s="74" t="e">
        <f>+#REF!</f>
        <v>#REF!</v>
      </c>
      <c r="DC19" s="74" t="e">
        <f>+#REF!</f>
        <v>#REF!</v>
      </c>
      <c r="DD19" s="75" t="e">
        <f t="shared" si="25"/>
        <v>#REF!</v>
      </c>
      <c r="DE19" s="74" t="e">
        <f>+#REF!</f>
        <v>#REF!</v>
      </c>
      <c r="DF19" s="74" t="e">
        <f>+#REF!</f>
        <v>#REF!</v>
      </c>
      <c r="DG19" s="74" t="e">
        <f>+#REF!</f>
        <v>#REF!</v>
      </c>
      <c r="DH19" s="74" t="e">
        <f>+#REF!</f>
        <v>#REF!</v>
      </c>
      <c r="DI19" s="74" t="e">
        <f>+#REF!</f>
        <v>#REF!</v>
      </c>
      <c r="DJ19" s="74" t="e">
        <f>+#REF!</f>
        <v>#REF!</v>
      </c>
      <c r="DK19" s="74" t="e">
        <f>+#REF!</f>
        <v>#REF!</v>
      </c>
      <c r="DL19" s="74" t="e">
        <f>+#REF!</f>
        <v>#REF!</v>
      </c>
      <c r="DM19" s="74" t="e">
        <f>+#REF!</f>
        <v>#REF!</v>
      </c>
      <c r="DN19" s="74" t="e">
        <f>+#REF!</f>
        <v>#REF!</v>
      </c>
      <c r="DO19" s="74" t="e">
        <f>+#REF!</f>
        <v>#REF!</v>
      </c>
      <c r="DP19" s="74" t="e">
        <f>+#REF!</f>
        <v>#REF!</v>
      </c>
      <c r="DQ19" s="75" t="e">
        <f t="shared" si="26"/>
        <v>#REF!</v>
      </c>
      <c r="DR19" s="74" t="e">
        <f>+#REF!</f>
        <v>#REF!</v>
      </c>
      <c r="DS19" s="74" t="e">
        <f>+#REF!</f>
        <v>#REF!</v>
      </c>
      <c r="DT19" s="74" t="e">
        <f>+#REF!</f>
        <v>#REF!</v>
      </c>
      <c r="DU19" s="74" t="e">
        <f>+#REF!</f>
        <v>#REF!</v>
      </c>
      <c r="DV19" s="74" t="e">
        <f>+#REF!</f>
        <v>#REF!</v>
      </c>
      <c r="DW19" s="74" t="e">
        <f>+#REF!</f>
        <v>#REF!</v>
      </c>
      <c r="DX19" s="74" t="e">
        <f>+#REF!</f>
        <v>#REF!</v>
      </c>
      <c r="DY19" s="74" t="e">
        <f>+#REF!</f>
        <v>#REF!</v>
      </c>
      <c r="DZ19" s="74" t="e">
        <f>+#REF!</f>
        <v>#REF!</v>
      </c>
      <c r="EA19" s="74" t="e">
        <f>+#REF!</f>
        <v>#REF!</v>
      </c>
      <c r="EB19" s="74" t="e">
        <f>+#REF!</f>
        <v>#REF!</v>
      </c>
      <c r="EC19" s="74" t="e">
        <f>+#REF!</f>
        <v>#REF!</v>
      </c>
      <c r="ED19" s="75" t="e">
        <f t="shared" si="27"/>
        <v>#REF!</v>
      </c>
      <c r="EE19" s="74" t="e">
        <f>+#REF!</f>
        <v>#REF!</v>
      </c>
      <c r="EF19" s="74" t="e">
        <f>+#REF!</f>
        <v>#REF!</v>
      </c>
      <c r="EG19" s="74" t="e">
        <f>+#REF!</f>
        <v>#REF!</v>
      </c>
      <c r="EH19" s="74" t="e">
        <f>+#REF!</f>
        <v>#REF!</v>
      </c>
      <c r="EI19" s="74" t="e">
        <f>+#REF!</f>
        <v>#REF!</v>
      </c>
      <c r="EJ19" s="74" t="e">
        <f>+#REF!</f>
        <v>#REF!</v>
      </c>
      <c r="EK19" s="74" t="e">
        <f>+#REF!</f>
        <v>#REF!</v>
      </c>
      <c r="EL19" s="74" t="e">
        <f>+#REF!</f>
        <v>#REF!</v>
      </c>
      <c r="EM19" s="74" t="e">
        <f>+#REF!</f>
        <v>#REF!</v>
      </c>
      <c r="EN19" s="74" t="e">
        <f>+#REF!</f>
        <v>#REF!</v>
      </c>
      <c r="EO19" s="74" t="e">
        <f>+#REF!</f>
        <v>#REF!</v>
      </c>
      <c r="EP19" s="74" t="e">
        <f>+#REF!</f>
        <v>#REF!</v>
      </c>
      <c r="EQ19" s="75" t="e">
        <f t="shared" si="28"/>
        <v>#REF!</v>
      </c>
      <c r="ER19" s="75"/>
      <c r="ES19" s="75"/>
      <c r="ET19" s="75"/>
      <c r="EU19" s="75"/>
      <c r="EV19" s="75"/>
      <c r="EW19" s="75"/>
      <c r="EX19" s="75"/>
      <c r="EY19" s="75"/>
      <c r="EZ19" s="75"/>
      <c r="FA19" s="75"/>
      <c r="FB19" s="76" t="e">
        <f>+D19/#REF!</f>
        <v>#REF!</v>
      </c>
      <c r="FD19" s="25"/>
    </row>
    <row r="20" spans="2:160" hidden="1" outlineLevel="1">
      <c r="B20" s="68" t="e">
        <f>+#REF!</f>
        <v>#REF!</v>
      </c>
      <c r="C20" s="61"/>
      <c r="D20" s="80" t="e">
        <f t="shared" si="17"/>
        <v>#REF!</v>
      </c>
      <c r="E20" s="74" t="e">
        <f>+#REF!</f>
        <v>#REF!</v>
      </c>
      <c r="F20" s="74" t="e">
        <f>+#REF!</f>
        <v>#REF!</v>
      </c>
      <c r="G20" s="74" t="e">
        <f>+#REF!</f>
        <v>#REF!</v>
      </c>
      <c r="H20" s="74" t="e">
        <f>+#REF!</f>
        <v>#REF!</v>
      </c>
      <c r="I20" s="74" t="e">
        <f>+#REF!</f>
        <v>#REF!</v>
      </c>
      <c r="J20" s="74" t="e">
        <f>+#REF!</f>
        <v>#REF!</v>
      </c>
      <c r="K20" s="74" t="e">
        <f>+#REF!</f>
        <v>#REF!</v>
      </c>
      <c r="L20" s="74" t="e">
        <f>+#REF!</f>
        <v>#REF!</v>
      </c>
      <c r="M20" s="74" t="e">
        <f>+#REF!</f>
        <v>#REF!</v>
      </c>
      <c r="N20" s="74" t="e">
        <f>+#REF!</f>
        <v>#REF!</v>
      </c>
      <c r="O20" s="74" t="e">
        <f>+#REF!</f>
        <v>#REF!</v>
      </c>
      <c r="P20" s="74" t="e">
        <f>+#REF!</f>
        <v>#REF!</v>
      </c>
      <c r="Q20" s="75" t="e">
        <f t="shared" si="18"/>
        <v>#REF!</v>
      </c>
      <c r="R20" s="74" t="e">
        <f>+#REF!</f>
        <v>#REF!</v>
      </c>
      <c r="S20" s="74" t="e">
        <f>+#REF!</f>
        <v>#REF!</v>
      </c>
      <c r="T20" s="74" t="e">
        <f>+#REF!</f>
        <v>#REF!</v>
      </c>
      <c r="U20" s="74" t="e">
        <f>+#REF!</f>
        <v>#REF!</v>
      </c>
      <c r="V20" s="74" t="e">
        <f>+#REF!</f>
        <v>#REF!</v>
      </c>
      <c r="W20" s="74" t="e">
        <f>+#REF!</f>
        <v>#REF!</v>
      </c>
      <c r="X20" s="74" t="e">
        <f>+#REF!</f>
        <v>#REF!</v>
      </c>
      <c r="Y20" s="74" t="e">
        <f>+#REF!</f>
        <v>#REF!</v>
      </c>
      <c r="Z20" s="74" t="e">
        <f>+#REF!</f>
        <v>#REF!</v>
      </c>
      <c r="AA20" s="74" t="e">
        <f>+#REF!</f>
        <v>#REF!</v>
      </c>
      <c r="AB20" s="74" t="e">
        <f>+#REF!</f>
        <v>#REF!</v>
      </c>
      <c r="AC20" s="74" t="e">
        <f>+#REF!</f>
        <v>#REF!</v>
      </c>
      <c r="AD20" s="75" t="e">
        <f t="shared" si="19"/>
        <v>#REF!</v>
      </c>
      <c r="AE20" s="74" t="e">
        <f>+#REF!</f>
        <v>#REF!</v>
      </c>
      <c r="AF20" s="74" t="e">
        <f>+#REF!</f>
        <v>#REF!</v>
      </c>
      <c r="AG20" s="74" t="e">
        <f>+#REF!</f>
        <v>#REF!</v>
      </c>
      <c r="AH20" s="74" t="e">
        <f>+#REF!</f>
        <v>#REF!</v>
      </c>
      <c r="AI20" s="74" t="e">
        <f>+#REF!</f>
        <v>#REF!</v>
      </c>
      <c r="AJ20" s="74" t="e">
        <f>+#REF!</f>
        <v>#REF!</v>
      </c>
      <c r="AK20" s="74" t="e">
        <f>+#REF!</f>
        <v>#REF!</v>
      </c>
      <c r="AL20" s="74" t="e">
        <f>+#REF!</f>
        <v>#REF!</v>
      </c>
      <c r="AM20" s="74" t="e">
        <f>+#REF!</f>
        <v>#REF!</v>
      </c>
      <c r="AN20" s="74" t="e">
        <f>+#REF!</f>
        <v>#REF!</v>
      </c>
      <c r="AO20" s="74" t="e">
        <f>+#REF!</f>
        <v>#REF!</v>
      </c>
      <c r="AP20" s="74" t="e">
        <f>+#REF!</f>
        <v>#REF!</v>
      </c>
      <c r="AQ20" s="75" t="e">
        <f t="shared" si="20"/>
        <v>#REF!</v>
      </c>
      <c r="AR20" s="74" t="e">
        <f>+#REF!</f>
        <v>#REF!</v>
      </c>
      <c r="AS20" s="74" t="e">
        <f>+#REF!</f>
        <v>#REF!</v>
      </c>
      <c r="AT20" s="74" t="e">
        <f>+#REF!</f>
        <v>#REF!</v>
      </c>
      <c r="AU20" s="74" t="e">
        <f>+#REF!</f>
        <v>#REF!</v>
      </c>
      <c r="AV20" s="74" t="e">
        <f>+#REF!</f>
        <v>#REF!</v>
      </c>
      <c r="AW20" s="74" t="e">
        <f>+#REF!</f>
        <v>#REF!</v>
      </c>
      <c r="AX20" s="74" t="e">
        <f>+#REF!</f>
        <v>#REF!</v>
      </c>
      <c r="AY20" s="74" t="e">
        <f>+#REF!</f>
        <v>#REF!</v>
      </c>
      <c r="AZ20" s="74" t="e">
        <f>+#REF!</f>
        <v>#REF!</v>
      </c>
      <c r="BA20" s="74" t="e">
        <f>+#REF!</f>
        <v>#REF!</v>
      </c>
      <c r="BB20" s="74" t="e">
        <f>+#REF!</f>
        <v>#REF!</v>
      </c>
      <c r="BC20" s="74" t="e">
        <f>+#REF!</f>
        <v>#REF!</v>
      </c>
      <c r="BD20" s="75" t="e">
        <f t="shared" si="21"/>
        <v>#REF!</v>
      </c>
      <c r="BE20" s="74" t="e">
        <f>+#REF!</f>
        <v>#REF!</v>
      </c>
      <c r="BF20" s="74" t="e">
        <f>+#REF!</f>
        <v>#REF!</v>
      </c>
      <c r="BG20" s="74" t="e">
        <f>+#REF!</f>
        <v>#REF!</v>
      </c>
      <c r="BH20" s="74" t="e">
        <f>+#REF!</f>
        <v>#REF!</v>
      </c>
      <c r="BI20" s="74" t="e">
        <f>+#REF!</f>
        <v>#REF!</v>
      </c>
      <c r="BJ20" s="74" t="e">
        <f>+#REF!</f>
        <v>#REF!</v>
      </c>
      <c r="BK20" s="74" t="e">
        <f>+#REF!</f>
        <v>#REF!</v>
      </c>
      <c r="BL20" s="74" t="e">
        <f>+#REF!</f>
        <v>#REF!</v>
      </c>
      <c r="BM20" s="74" t="e">
        <f>+#REF!</f>
        <v>#REF!</v>
      </c>
      <c r="BN20" s="74" t="e">
        <f>+#REF!</f>
        <v>#REF!</v>
      </c>
      <c r="BO20" s="74" t="e">
        <f>+#REF!</f>
        <v>#REF!</v>
      </c>
      <c r="BP20" s="74" t="e">
        <f>+#REF!</f>
        <v>#REF!</v>
      </c>
      <c r="BQ20" s="75" t="e">
        <f t="shared" si="22"/>
        <v>#REF!</v>
      </c>
      <c r="BR20" s="74" t="e">
        <f>+#REF!</f>
        <v>#REF!</v>
      </c>
      <c r="BS20" s="74" t="e">
        <f>+#REF!</f>
        <v>#REF!</v>
      </c>
      <c r="BT20" s="74" t="e">
        <f>+#REF!</f>
        <v>#REF!</v>
      </c>
      <c r="BU20" s="74" t="e">
        <f>+#REF!</f>
        <v>#REF!</v>
      </c>
      <c r="BV20" s="74" t="e">
        <f>+#REF!</f>
        <v>#REF!</v>
      </c>
      <c r="BW20" s="74" t="e">
        <f>+#REF!</f>
        <v>#REF!</v>
      </c>
      <c r="BX20" s="74" t="e">
        <f>+#REF!</f>
        <v>#REF!</v>
      </c>
      <c r="BY20" s="74" t="e">
        <f>+#REF!</f>
        <v>#REF!</v>
      </c>
      <c r="BZ20" s="74" t="e">
        <f>+#REF!</f>
        <v>#REF!</v>
      </c>
      <c r="CA20" s="74" t="e">
        <f>+#REF!</f>
        <v>#REF!</v>
      </c>
      <c r="CB20" s="74" t="e">
        <f>+#REF!</f>
        <v>#REF!</v>
      </c>
      <c r="CC20" s="74" t="e">
        <f>+#REF!</f>
        <v>#REF!</v>
      </c>
      <c r="CD20" s="75" t="e">
        <f t="shared" si="23"/>
        <v>#REF!</v>
      </c>
      <c r="CE20" s="74" t="e">
        <f>+#REF!</f>
        <v>#REF!</v>
      </c>
      <c r="CF20" s="74" t="e">
        <f>+#REF!</f>
        <v>#REF!</v>
      </c>
      <c r="CG20" s="74" t="e">
        <f>+#REF!</f>
        <v>#REF!</v>
      </c>
      <c r="CH20" s="74" t="e">
        <f>+#REF!</f>
        <v>#REF!</v>
      </c>
      <c r="CI20" s="74" t="e">
        <f>+#REF!</f>
        <v>#REF!</v>
      </c>
      <c r="CJ20" s="74" t="e">
        <f>+#REF!</f>
        <v>#REF!</v>
      </c>
      <c r="CK20" s="74" t="e">
        <f>+#REF!</f>
        <v>#REF!</v>
      </c>
      <c r="CL20" s="74" t="e">
        <f>+#REF!</f>
        <v>#REF!</v>
      </c>
      <c r="CM20" s="74" t="e">
        <f>+#REF!</f>
        <v>#REF!</v>
      </c>
      <c r="CN20" s="74" t="e">
        <f>+#REF!</f>
        <v>#REF!</v>
      </c>
      <c r="CO20" s="74" t="e">
        <f>+#REF!</f>
        <v>#REF!</v>
      </c>
      <c r="CP20" s="74" t="e">
        <f>+#REF!</f>
        <v>#REF!</v>
      </c>
      <c r="CQ20" s="75" t="e">
        <f t="shared" si="24"/>
        <v>#REF!</v>
      </c>
      <c r="CR20" s="74" t="e">
        <f>+#REF!</f>
        <v>#REF!</v>
      </c>
      <c r="CS20" s="74" t="e">
        <f>+#REF!</f>
        <v>#REF!</v>
      </c>
      <c r="CT20" s="74" t="e">
        <f>+#REF!</f>
        <v>#REF!</v>
      </c>
      <c r="CU20" s="74" t="e">
        <f>+#REF!</f>
        <v>#REF!</v>
      </c>
      <c r="CV20" s="74" t="e">
        <f>+#REF!</f>
        <v>#REF!</v>
      </c>
      <c r="CW20" s="74" t="e">
        <f>+#REF!</f>
        <v>#REF!</v>
      </c>
      <c r="CX20" s="74" t="e">
        <f>+#REF!</f>
        <v>#REF!</v>
      </c>
      <c r="CY20" s="74" t="e">
        <f>+#REF!</f>
        <v>#REF!</v>
      </c>
      <c r="CZ20" s="74" t="e">
        <f>+#REF!</f>
        <v>#REF!</v>
      </c>
      <c r="DA20" s="74" t="e">
        <f>+#REF!</f>
        <v>#REF!</v>
      </c>
      <c r="DB20" s="74" t="e">
        <f>+#REF!</f>
        <v>#REF!</v>
      </c>
      <c r="DC20" s="74" t="e">
        <f>+#REF!</f>
        <v>#REF!</v>
      </c>
      <c r="DD20" s="75" t="e">
        <f t="shared" si="25"/>
        <v>#REF!</v>
      </c>
      <c r="DE20" s="74" t="e">
        <f>+#REF!</f>
        <v>#REF!</v>
      </c>
      <c r="DF20" s="74" t="e">
        <f>+#REF!</f>
        <v>#REF!</v>
      </c>
      <c r="DG20" s="74" t="e">
        <f>+#REF!</f>
        <v>#REF!</v>
      </c>
      <c r="DH20" s="74" t="e">
        <f>+#REF!</f>
        <v>#REF!</v>
      </c>
      <c r="DI20" s="74" t="e">
        <f>+#REF!</f>
        <v>#REF!</v>
      </c>
      <c r="DJ20" s="74" t="e">
        <f>+#REF!</f>
        <v>#REF!</v>
      </c>
      <c r="DK20" s="74" t="e">
        <f>+#REF!</f>
        <v>#REF!</v>
      </c>
      <c r="DL20" s="74" t="e">
        <f>+#REF!</f>
        <v>#REF!</v>
      </c>
      <c r="DM20" s="74" t="e">
        <f>+#REF!</f>
        <v>#REF!</v>
      </c>
      <c r="DN20" s="74" t="e">
        <f>+#REF!</f>
        <v>#REF!</v>
      </c>
      <c r="DO20" s="74" t="e">
        <f>+#REF!</f>
        <v>#REF!</v>
      </c>
      <c r="DP20" s="74" t="e">
        <f>+#REF!</f>
        <v>#REF!</v>
      </c>
      <c r="DQ20" s="75" t="e">
        <f t="shared" si="26"/>
        <v>#REF!</v>
      </c>
      <c r="DR20" s="74" t="e">
        <f>+#REF!</f>
        <v>#REF!</v>
      </c>
      <c r="DS20" s="74" t="e">
        <f>+#REF!</f>
        <v>#REF!</v>
      </c>
      <c r="DT20" s="74" t="e">
        <f>+#REF!</f>
        <v>#REF!</v>
      </c>
      <c r="DU20" s="74" t="e">
        <f>+#REF!</f>
        <v>#REF!</v>
      </c>
      <c r="DV20" s="74" t="e">
        <f>+#REF!</f>
        <v>#REF!</v>
      </c>
      <c r="DW20" s="74" t="e">
        <f>+#REF!</f>
        <v>#REF!</v>
      </c>
      <c r="DX20" s="74" t="e">
        <f>+#REF!</f>
        <v>#REF!</v>
      </c>
      <c r="DY20" s="74" t="e">
        <f>+#REF!</f>
        <v>#REF!</v>
      </c>
      <c r="DZ20" s="74" t="e">
        <f>+#REF!</f>
        <v>#REF!</v>
      </c>
      <c r="EA20" s="74" t="e">
        <f>+#REF!</f>
        <v>#REF!</v>
      </c>
      <c r="EB20" s="74" t="e">
        <f>+#REF!</f>
        <v>#REF!</v>
      </c>
      <c r="EC20" s="74" t="e">
        <f>+#REF!</f>
        <v>#REF!</v>
      </c>
      <c r="ED20" s="75" t="e">
        <f t="shared" si="27"/>
        <v>#REF!</v>
      </c>
      <c r="EE20" s="74" t="e">
        <f>+#REF!</f>
        <v>#REF!</v>
      </c>
      <c r="EF20" s="74" t="e">
        <f>+#REF!</f>
        <v>#REF!</v>
      </c>
      <c r="EG20" s="74" t="e">
        <f>+#REF!</f>
        <v>#REF!</v>
      </c>
      <c r="EH20" s="74" t="e">
        <f>+#REF!</f>
        <v>#REF!</v>
      </c>
      <c r="EI20" s="74" t="e">
        <f>+#REF!</f>
        <v>#REF!</v>
      </c>
      <c r="EJ20" s="74" t="e">
        <f>+#REF!</f>
        <v>#REF!</v>
      </c>
      <c r="EK20" s="74" t="e">
        <f>+#REF!</f>
        <v>#REF!</v>
      </c>
      <c r="EL20" s="74" t="e">
        <f>+#REF!</f>
        <v>#REF!</v>
      </c>
      <c r="EM20" s="74" t="e">
        <f>+#REF!</f>
        <v>#REF!</v>
      </c>
      <c r="EN20" s="74" t="e">
        <f>+#REF!</f>
        <v>#REF!</v>
      </c>
      <c r="EO20" s="74" t="e">
        <f>+#REF!</f>
        <v>#REF!</v>
      </c>
      <c r="EP20" s="74" t="e">
        <f>+#REF!</f>
        <v>#REF!</v>
      </c>
      <c r="EQ20" s="75" t="e">
        <f t="shared" si="28"/>
        <v>#REF!</v>
      </c>
      <c r="ER20" s="75"/>
      <c r="ES20" s="75"/>
      <c r="ET20" s="75"/>
      <c r="EU20" s="75"/>
      <c r="EV20" s="75"/>
      <c r="EW20" s="75"/>
      <c r="EX20" s="75"/>
      <c r="EY20" s="75"/>
      <c r="EZ20" s="75"/>
      <c r="FA20" s="75"/>
      <c r="FB20" s="76" t="e">
        <f>+D20/#REF!</f>
        <v>#REF!</v>
      </c>
      <c r="FD20" s="25"/>
    </row>
    <row r="21" spans="2:160" hidden="1" outlineLevel="1">
      <c r="B21" s="68" t="e">
        <f>+#REF!</f>
        <v>#REF!</v>
      </c>
      <c r="C21" s="61"/>
      <c r="D21" s="80" t="e">
        <f t="shared" si="17"/>
        <v>#REF!</v>
      </c>
      <c r="E21" s="74" t="e">
        <f>+#REF!</f>
        <v>#REF!</v>
      </c>
      <c r="F21" s="74" t="e">
        <f>+#REF!</f>
        <v>#REF!</v>
      </c>
      <c r="G21" s="74" t="e">
        <f>+#REF!</f>
        <v>#REF!</v>
      </c>
      <c r="H21" s="74" t="e">
        <f>+#REF!</f>
        <v>#REF!</v>
      </c>
      <c r="I21" s="74" t="e">
        <f>+#REF!</f>
        <v>#REF!</v>
      </c>
      <c r="J21" s="74" t="e">
        <f>+#REF!</f>
        <v>#REF!</v>
      </c>
      <c r="K21" s="74" t="e">
        <f>+#REF!</f>
        <v>#REF!</v>
      </c>
      <c r="L21" s="74" t="e">
        <f>+#REF!</f>
        <v>#REF!</v>
      </c>
      <c r="M21" s="74" t="e">
        <f>+#REF!</f>
        <v>#REF!</v>
      </c>
      <c r="N21" s="74" t="e">
        <f>+#REF!</f>
        <v>#REF!</v>
      </c>
      <c r="O21" s="74" t="e">
        <f>+#REF!</f>
        <v>#REF!</v>
      </c>
      <c r="P21" s="74" t="e">
        <f>+#REF!</f>
        <v>#REF!</v>
      </c>
      <c r="Q21" s="75" t="e">
        <f t="shared" si="18"/>
        <v>#REF!</v>
      </c>
      <c r="R21" s="74" t="e">
        <f>+#REF!</f>
        <v>#REF!</v>
      </c>
      <c r="S21" s="74" t="e">
        <f>+#REF!</f>
        <v>#REF!</v>
      </c>
      <c r="T21" s="74" t="e">
        <f>+#REF!</f>
        <v>#REF!</v>
      </c>
      <c r="U21" s="74" t="e">
        <f>+#REF!</f>
        <v>#REF!</v>
      </c>
      <c r="V21" s="74" t="e">
        <f>+#REF!</f>
        <v>#REF!</v>
      </c>
      <c r="W21" s="74" t="e">
        <f>+#REF!</f>
        <v>#REF!</v>
      </c>
      <c r="X21" s="74" t="e">
        <f>+#REF!</f>
        <v>#REF!</v>
      </c>
      <c r="Y21" s="74" t="e">
        <f>+#REF!</f>
        <v>#REF!</v>
      </c>
      <c r="Z21" s="74" t="e">
        <f>+#REF!</f>
        <v>#REF!</v>
      </c>
      <c r="AA21" s="74" t="e">
        <f>+#REF!</f>
        <v>#REF!</v>
      </c>
      <c r="AB21" s="74" t="e">
        <f>+#REF!</f>
        <v>#REF!</v>
      </c>
      <c r="AC21" s="74" t="e">
        <f>+#REF!</f>
        <v>#REF!</v>
      </c>
      <c r="AD21" s="75" t="e">
        <f t="shared" si="19"/>
        <v>#REF!</v>
      </c>
      <c r="AE21" s="74" t="e">
        <f>+#REF!</f>
        <v>#REF!</v>
      </c>
      <c r="AF21" s="74" t="e">
        <f>+#REF!</f>
        <v>#REF!</v>
      </c>
      <c r="AG21" s="74" t="e">
        <f>+#REF!</f>
        <v>#REF!</v>
      </c>
      <c r="AH21" s="74" t="e">
        <f>+#REF!</f>
        <v>#REF!</v>
      </c>
      <c r="AI21" s="74" t="e">
        <f>+#REF!</f>
        <v>#REF!</v>
      </c>
      <c r="AJ21" s="74" t="e">
        <f>+#REF!</f>
        <v>#REF!</v>
      </c>
      <c r="AK21" s="74" t="e">
        <f>+#REF!</f>
        <v>#REF!</v>
      </c>
      <c r="AL21" s="74" t="e">
        <f>+#REF!</f>
        <v>#REF!</v>
      </c>
      <c r="AM21" s="74" t="e">
        <f>+#REF!</f>
        <v>#REF!</v>
      </c>
      <c r="AN21" s="74" t="e">
        <f>+#REF!</f>
        <v>#REF!</v>
      </c>
      <c r="AO21" s="74" t="e">
        <f>+#REF!</f>
        <v>#REF!</v>
      </c>
      <c r="AP21" s="74" t="e">
        <f>+#REF!</f>
        <v>#REF!</v>
      </c>
      <c r="AQ21" s="75" t="e">
        <f t="shared" si="20"/>
        <v>#REF!</v>
      </c>
      <c r="AR21" s="74" t="e">
        <f>+#REF!</f>
        <v>#REF!</v>
      </c>
      <c r="AS21" s="74" t="e">
        <f>+#REF!</f>
        <v>#REF!</v>
      </c>
      <c r="AT21" s="74" t="e">
        <f>+#REF!</f>
        <v>#REF!</v>
      </c>
      <c r="AU21" s="74" t="e">
        <f>+#REF!</f>
        <v>#REF!</v>
      </c>
      <c r="AV21" s="74" t="e">
        <f>+#REF!</f>
        <v>#REF!</v>
      </c>
      <c r="AW21" s="74" t="e">
        <f>+#REF!</f>
        <v>#REF!</v>
      </c>
      <c r="AX21" s="74" t="e">
        <f>+#REF!</f>
        <v>#REF!</v>
      </c>
      <c r="AY21" s="74" t="e">
        <f>+#REF!</f>
        <v>#REF!</v>
      </c>
      <c r="AZ21" s="74" t="e">
        <f>+#REF!</f>
        <v>#REF!</v>
      </c>
      <c r="BA21" s="74" t="e">
        <f>+#REF!</f>
        <v>#REF!</v>
      </c>
      <c r="BB21" s="74" t="e">
        <f>+#REF!</f>
        <v>#REF!</v>
      </c>
      <c r="BC21" s="74" t="e">
        <f>+#REF!</f>
        <v>#REF!</v>
      </c>
      <c r="BD21" s="75" t="e">
        <f t="shared" si="21"/>
        <v>#REF!</v>
      </c>
      <c r="BE21" s="74" t="e">
        <f>+#REF!</f>
        <v>#REF!</v>
      </c>
      <c r="BF21" s="74" t="e">
        <f>+#REF!</f>
        <v>#REF!</v>
      </c>
      <c r="BG21" s="74" t="e">
        <f>+#REF!</f>
        <v>#REF!</v>
      </c>
      <c r="BH21" s="74" t="e">
        <f>+#REF!</f>
        <v>#REF!</v>
      </c>
      <c r="BI21" s="74" t="e">
        <f>+#REF!</f>
        <v>#REF!</v>
      </c>
      <c r="BJ21" s="74" t="e">
        <f>+#REF!</f>
        <v>#REF!</v>
      </c>
      <c r="BK21" s="74" t="e">
        <f>+#REF!</f>
        <v>#REF!</v>
      </c>
      <c r="BL21" s="74" t="e">
        <f>+#REF!</f>
        <v>#REF!</v>
      </c>
      <c r="BM21" s="74" t="e">
        <f>+#REF!</f>
        <v>#REF!</v>
      </c>
      <c r="BN21" s="74" t="e">
        <f>+#REF!</f>
        <v>#REF!</v>
      </c>
      <c r="BO21" s="74" t="e">
        <f>+#REF!</f>
        <v>#REF!</v>
      </c>
      <c r="BP21" s="74" t="e">
        <f>+#REF!</f>
        <v>#REF!</v>
      </c>
      <c r="BQ21" s="75" t="e">
        <f t="shared" si="22"/>
        <v>#REF!</v>
      </c>
      <c r="BR21" s="74" t="e">
        <f>+#REF!</f>
        <v>#REF!</v>
      </c>
      <c r="BS21" s="74" t="e">
        <f>+#REF!</f>
        <v>#REF!</v>
      </c>
      <c r="BT21" s="74" t="e">
        <f>+#REF!</f>
        <v>#REF!</v>
      </c>
      <c r="BU21" s="74" t="e">
        <f>+#REF!</f>
        <v>#REF!</v>
      </c>
      <c r="BV21" s="74" t="e">
        <f>+#REF!</f>
        <v>#REF!</v>
      </c>
      <c r="BW21" s="74" t="e">
        <f>+#REF!</f>
        <v>#REF!</v>
      </c>
      <c r="BX21" s="74" t="e">
        <f>+#REF!</f>
        <v>#REF!</v>
      </c>
      <c r="BY21" s="74" t="e">
        <f>+#REF!</f>
        <v>#REF!</v>
      </c>
      <c r="BZ21" s="74" t="e">
        <f>+#REF!</f>
        <v>#REF!</v>
      </c>
      <c r="CA21" s="74" t="e">
        <f>+#REF!</f>
        <v>#REF!</v>
      </c>
      <c r="CB21" s="74" t="e">
        <f>+#REF!</f>
        <v>#REF!</v>
      </c>
      <c r="CC21" s="74" t="e">
        <f>+#REF!</f>
        <v>#REF!</v>
      </c>
      <c r="CD21" s="75" t="e">
        <f t="shared" si="23"/>
        <v>#REF!</v>
      </c>
      <c r="CE21" s="74" t="e">
        <f>+#REF!</f>
        <v>#REF!</v>
      </c>
      <c r="CF21" s="74" t="e">
        <f>+#REF!</f>
        <v>#REF!</v>
      </c>
      <c r="CG21" s="74" t="e">
        <f>+#REF!</f>
        <v>#REF!</v>
      </c>
      <c r="CH21" s="74" t="e">
        <f>+#REF!</f>
        <v>#REF!</v>
      </c>
      <c r="CI21" s="74" t="e">
        <f>+#REF!</f>
        <v>#REF!</v>
      </c>
      <c r="CJ21" s="74" t="e">
        <f>+#REF!</f>
        <v>#REF!</v>
      </c>
      <c r="CK21" s="74" t="e">
        <f>+#REF!</f>
        <v>#REF!</v>
      </c>
      <c r="CL21" s="74" t="e">
        <f>+#REF!</f>
        <v>#REF!</v>
      </c>
      <c r="CM21" s="74" t="e">
        <f>+#REF!</f>
        <v>#REF!</v>
      </c>
      <c r="CN21" s="74" t="e">
        <f>+#REF!</f>
        <v>#REF!</v>
      </c>
      <c r="CO21" s="74" t="e">
        <f>+#REF!</f>
        <v>#REF!</v>
      </c>
      <c r="CP21" s="74" t="e">
        <f>+#REF!</f>
        <v>#REF!</v>
      </c>
      <c r="CQ21" s="75" t="e">
        <f t="shared" si="24"/>
        <v>#REF!</v>
      </c>
      <c r="CR21" s="74" t="e">
        <f>+#REF!</f>
        <v>#REF!</v>
      </c>
      <c r="CS21" s="74" t="e">
        <f>+#REF!</f>
        <v>#REF!</v>
      </c>
      <c r="CT21" s="74" t="e">
        <f>+#REF!</f>
        <v>#REF!</v>
      </c>
      <c r="CU21" s="74" t="e">
        <f>+#REF!</f>
        <v>#REF!</v>
      </c>
      <c r="CV21" s="74" t="e">
        <f>+#REF!</f>
        <v>#REF!</v>
      </c>
      <c r="CW21" s="74" t="e">
        <f>+#REF!</f>
        <v>#REF!</v>
      </c>
      <c r="CX21" s="74" t="e">
        <f>+#REF!</f>
        <v>#REF!</v>
      </c>
      <c r="CY21" s="74" t="e">
        <f>+#REF!</f>
        <v>#REF!</v>
      </c>
      <c r="CZ21" s="74" t="e">
        <f>+#REF!</f>
        <v>#REF!</v>
      </c>
      <c r="DA21" s="74" t="e">
        <f>+#REF!</f>
        <v>#REF!</v>
      </c>
      <c r="DB21" s="74" t="e">
        <f>+#REF!</f>
        <v>#REF!</v>
      </c>
      <c r="DC21" s="74" t="e">
        <f>+#REF!</f>
        <v>#REF!</v>
      </c>
      <c r="DD21" s="75" t="e">
        <f t="shared" si="25"/>
        <v>#REF!</v>
      </c>
      <c r="DE21" s="74" t="e">
        <f>+#REF!</f>
        <v>#REF!</v>
      </c>
      <c r="DF21" s="74" t="e">
        <f>+#REF!</f>
        <v>#REF!</v>
      </c>
      <c r="DG21" s="74" t="e">
        <f>+#REF!</f>
        <v>#REF!</v>
      </c>
      <c r="DH21" s="74" t="e">
        <f>+#REF!</f>
        <v>#REF!</v>
      </c>
      <c r="DI21" s="74" t="e">
        <f>+#REF!</f>
        <v>#REF!</v>
      </c>
      <c r="DJ21" s="74" t="e">
        <f>+#REF!</f>
        <v>#REF!</v>
      </c>
      <c r="DK21" s="74" t="e">
        <f>+#REF!</f>
        <v>#REF!</v>
      </c>
      <c r="DL21" s="74" t="e">
        <f>+#REF!</f>
        <v>#REF!</v>
      </c>
      <c r="DM21" s="74" t="e">
        <f>+#REF!</f>
        <v>#REF!</v>
      </c>
      <c r="DN21" s="74" t="e">
        <f>+#REF!</f>
        <v>#REF!</v>
      </c>
      <c r="DO21" s="74" t="e">
        <f>+#REF!</f>
        <v>#REF!</v>
      </c>
      <c r="DP21" s="74" t="e">
        <f>+#REF!</f>
        <v>#REF!</v>
      </c>
      <c r="DQ21" s="75" t="e">
        <f t="shared" si="26"/>
        <v>#REF!</v>
      </c>
      <c r="DR21" s="74" t="e">
        <f>+#REF!</f>
        <v>#REF!</v>
      </c>
      <c r="DS21" s="74" t="e">
        <f>+#REF!</f>
        <v>#REF!</v>
      </c>
      <c r="DT21" s="74" t="e">
        <f>+#REF!</f>
        <v>#REF!</v>
      </c>
      <c r="DU21" s="74" t="e">
        <f>+#REF!</f>
        <v>#REF!</v>
      </c>
      <c r="DV21" s="74" t="e">
        <f>+#REF!</f>
        <v>#REF!</v>
      </c>
      <c r="DW21" s="74" t="e">
        <f>+#REF!</f>
        <v>#REF!</v>
      </c>
      <c r="DX21" s="74" t="e">
        <f>+#REF!</f>
        <v>#REF!</v>
      </c>
      <c r="DY21" s="74" t="e">
        <f>+#REF!</f>
        <v>#REF!</v>
      </c>
      <c r="DZ21" s="74" t="e">
        <f>+#REF!</f>
        <v>#REF!</v>
      </c>
      <c r="EA21" s="74" t="e">
        <f>+#REF!</f>
        <v>#REF!</v>
      </c>
      <c r="EB21" s="74" t="e">
        <f>+#REF!</f>
        <v>#REF!</v>
      </c>
      <c r="EC21" s="74" t="e">
        <f>+#REF!</f>
        <v>#REF!</v>
      </c>
      <c r="ED21" s="75" t="e">
        <f t="shared" si="27"/>
        <v>#REF!</v>
      </c>
      <c r="EE21" s="74" t="e">
        <f>+#REF!</f>
        <v>#REF!</v>
      </c>
      <c r="EF21" s="74" t="e">
        <f>+#REF!</f>
        <v>#REF!</v>
      </c>
      <c r="EG21" s="74" t="e">
        <f>+#REF!</f>
        <v>#REF!</v>
      </c>
      <c r="EH21" s="74" t="e">
        <f>+#REF!</f>
        <v>#REF!</v>
      </c>
      <c r="EI21" s="74" t="e">
        <f>+#REF!</f>
        <v>#REF!</v>
      </c>
      <c r="EJ21" s="74" t="e">
        <f>+#REF!</f>
        <v>#REF!</v>
      </c>
      <c r="EK21" s="74" t="e">
        <f>+#REF!</f>
        <v>#REF!</v>
      </c>
      <c r="EL21" s="74" t="e">
        <f>+#REF!</f>
        <v>#REF!</v>
      </c>
      <c r="EM21" s="74" t="e">
        <f>+#REF!</f>
        <v>#REF!</v>
      </c>
      <c r="EN21" s="74" t="e">
        <f>+#REF!</f>
        <v>#REF!</v>
      </c>
      <c r="EO21" s="74" t="e">
        <f>+#REF!</f>
        <v>#REF!</v>
      </c>
      <c r="EP21" s="74" t="e">
        <f>+#REF!</f>
        <v>#REF!</v>
      </c>
      <c r="EQ21" s="75" t="e">
        <f t="shared" si="28"/>
        <v>#REF!</v>
      </c>
      <c r="ER21" s="75"/>
      <c r="ES21" s="75"/>
      <c r="ET21" s="75"/>
      <c r="EU21" s="75"/>
      <c r="EV21" s="75"/>
      <c r="EW21" s="75"/>
      <c r="EX21" s="75"/>
      <c r="EY21" s="75"/>
      <c r="EZ21" s="75"/>
      <c r="FA21" s="75"/>
      <c r="FB21" s="76" t="e">
        <f>+D21/#REF!</f>
        <v>#REF!</v>
      </c>
      <c r="FD21" s="25"/>
    </row>
    <row r="22" spans="2:160" hidden="1" outlineLevel="1">
      <c r="B22" s="68" t="e">
        <f>+#REF!</f>
        <v>#REF!</v>
      </c>
      <c r="C22" s="61"/>
      <c r="D22" s="80" t="e">
        <f t="shared" si="17"/>
        <v>#REF!</v>
      </c>
      <c r="E22" s="74" t="e">
        <f>+#REF!</f>
        <v>#REF!</v>
      </c>
      <c r="F22" s="74" t="e">
        <f>+#REF!</f>
        <v>#REF!</v>
      </c>
      <c r="G22" s="74" t="e">
        <f>+#REF!</f>
        <v>#REF!</v>
      </c>
      <c r="H22" s="74" t="e">
        <f>+#REF!</f>
        <v>#REF!</v>
      </c>
      <c r="I22" s="74" t="e">
        <f>+#REF!</f>
        <v>#REF!</v>
      </c>
      <c r="J22" s="74" t="e">
        <f>+#REF!</f>
        <v>#REF!</v>
      </c>
      <c r="K22" s="74" t="e">
        <f>+#REF!</f>
        <v>#REF!</v>
      </c>
      <c r="L22" s="74" t="e">
        <f>+#REF!</f>
        <v>#REF!</v>
      </c>
      <c r="M22" s="74" t="e">
        <f>+#REF!</f>
        <v>#REF!</v>
      </c>
      <c r="N22" s="74" t="e">
        <f>+#REF!</f>
        <v>#REF!</v>
      </c>
      <c r="O22" s="74" t="e">
        <f>+#REF!</f>
        <v>#REF!</v>
      </c>
      <c r="P22" s="74" t="e">
        <f>+#REF!</f>
        <v>#REF!</v>
      </c>
      <c r="Q22" s="75" t="e">
        <f t="shared" si="18"/>
        <v>#REF!</v>
      </c>
      <c r="R22" s="74" t="e">
        <f>+#REF!</f>
        <v>#REF!</v>
      </c>
      <c r="S22" s="74" t="e">
        <f>+#REF!</f>
        <v>#REF!</v>
      </c>
      <c r="T22" s="74" t="e">
        <f>+#REF!</f>
        <v>#REF!</v>
      </c>
      <c r="U22" s="74" t="e">
        <f>+#REF!</f>
        <v>#REF!</v>
      </c>
      <c r="V22" s="74" t="e">
        <f>+#REF!</f>
        <v>#REF!</v>
      </c>
      <c r="W22" s="74" t="e">
        <f>+#REF!</f>
        <v>#REF!</v>
      </c>
      <c r="X22" s="74" t="e">
        <f>+#REF!</f>
        <v>#REF!</v>
      </c>
      <c r="Y22" s="74" t="e">
        <f>+#REF!</f>
        <v>#REF!</v>
      </c>
      <c r="Z22" s="74" t="e">
        <f>+#REF!</f>
        <v>#REF!</v>
      </c>
      <c r="AA22" s="74" t="e">
        <f>+#REF!</f>
        <v>#REF!</v>
      </c>
      <c r="AB22" s="74" t="e">
        <f>+#REF!</f>
        <v>#REF!</v>
      </c>
      <c r="AC22" s="74" t="e">
        <f>+#REF!</f>
        <v>#REF!</v>
      </c>
      <c r="AD22" s="75" t="e">
        <f t="shared" si="19"/>
        <v>#REF!</v>
      </c>
      <c r="AE22" s="74" t="e">
        <f>+#REF!</f>
        <v>#REF!</v>
      </c>
      <c r="AF22" s="74" t="e">
        <f>+#REF!</f>
        <v>#REF!</v>
      </c>
      <c r="AG22" s="74" t="e">
        <f>+#REF!</f>
        <v>#REF!</v>
      </c>
      <c r="AH22" s="74" t="e">
        <f>+#REF!</f>
        <v>#REF!</v>
      </c>
      <c r="AI22" s="74" t="e">
        <f>+#REF!</f>
        <v>#REF!</v>
      </c>
      <c r="AJ22" s="74" t="e">
        <f>+#REF!</f>
        <v>#REF!</v>
      </c>
      <c r="AK22" s="74" t="e">
        <f>+#REF!</f>
        <v>#REF!</v>
      </c>
      <c r="AL22" s="74" t="e">
        <f>+#REF!</f>
        <v>#REF!</v>
      </c>
      <c r="AM22" s="74" t="e">
        <f>+#REF!</f>
        <v>#REF!</v>
      </c>
      <c r="AN22" s="74" t="e">
        <f>+#REF!</f>
        <v>#REF!</v>
      </c>
      <c r="AO22" s="74" t="e">
        <f>+#REF!</f>
        <v>#REF!</v>
      </c>
      <c r="AP22" s="74" t="e">
        <f>+#REF!</f>
        <v>#REF!</v>
      </c>
      <c r="AQ22" s="75" t="e">
        <f t="shared" si="20"/>
        <v>#REF!</v>
      </c>
      <c r="AR22" s="74" t="e">
        <f>+#REF!</f>
        <v>#REF!</v>
      </c>
      <c r="AS22" s="74" t="e">
        <f>+#REF!</f>
        <v>#REF!</v>
      </c>
      <c r="AT22" s="74" t="e">
        <f>+#REF!</f>
        <v>#REF!</v>
      </c>
      <c r="AU22" s="74" t="e">
        <f>+#REF!</f>
        <v>#REF!</v>
      </c>
      <c r="AV22" s="74" t="e">
        <f>+#REF!</f>
        <v>#REF!</v>
      </c>
      <c r="AW22" s="74" t="e">
        <f>+#REF!</f>
        <v>#REF!</v>
      </c>
      <c r="AX22" s="74" t="e">
        <f>+#REF!</f>
        <v>#REF!</v>
      </c>
      <c r="AY22" s="74" t="e">
        <f>+#REF!</f>
        <v>#REF!</v>
      </c>
      <c r="AZ22" s="74" t="e">
        <f>+#REF!</f>
        <v>#REF!</v>
      </c>
      <c r="BA22" s="74" t="e">
        <f>+#REF!</f>
        <v>#REF!</v>
      </c>
      <c r="BB22" s="74" t="e">
        <f>+#REF!</f>
        <v>#REF!</v>
      </c>
      <c r="BC22" s="74" t="e">
        <f>+#REF!</f>
        <v>#REF!</v>
      </c>
      <c r="BD22" s="75" t="e">
        <f t="shared" si="21"/>
        <v>#REF!</v>
      </c>
      <c r="BE22" s="74" t="e">
        <f>+#REF!</f>
        <v>#REF!</v>
      </c>
      <c r="BF22" s="74" t="e">
        <f>+#REF!</f>
        <v>#REF!</v>
      </c>
      <c r="BG22" s="74" t="e">
        <f>+#REF!</f>
        <v>#REF!</v>
      </c>
      <c r="BH22" s="74" t="e">
        <f>+#REF!</f>
        <v>#REF!</v>
      </c>
      <c r="BI22" s="74" t="e">
        <f>+#REF!</f>
        <v>#REF!</v>
      </c>
      <c r="BJ22" s="74" t="e">
        <f>+#REF!</f>
        <v>#REF!</v>
      </c>
      <c r="BK22" s="74" t="e">
        <f>+#REF!</f>
        <v>#REF!</v>
      </c>
      <c r="BL22" s="74" t="e">
        <f>+#REF!</f>
        <v>#REF!</v>
      </c>
      <c r="BM22" s="74" t="e">
        <f>+#REF!</f>
        <v>#REF!</v>
      </c>
      <c r="BN22" s="74" t="e">
        <f>+#REF!</f>
        <v>#REF!</v>
      </c>
      <c r="BO22" s="74" t="e">
        <f>+#REF!</f>
        <v>#REF!</v>
      </c>
      <c r="BP22" s="74" t="e">
        <f>+#REF!</f>
        <v>#REF!</v>
      </c>
      <c r="BQ22" s="75" t="e">
        <f t="shared" si="22"/>
        <v>#REF!</v>
      </c>
      <c r="BR22" s="74" t="e">
        <f>+#REF!</f>
        <v>#REF!</v>
      </c>
      <c r="BS22" s="74" t="e">
        <f>+#REF!</f>
        <v>#REF!</v>
      </c>
      <c r="BT22" s="74" t="e">
        <f>+#REF!</f>
        <v>#REF!</v>
      </c>
      <c r="BU22" s="74" t="e">
        <f>+#REF!</f>
        <v>#REF!</v>
      </c>
      <c r="BV22" s="74" t="e">
        <f>+#REF!</f>
        <v>#REF!</v>
      </c>
      <c r="BW22" s="74" t="e">
        <f>+#REF!</f>
        <v>#REF!</v>
      </c>
      <c r="BX22" s="74" t="e">
        <f>+#REF!</f>
        <v>#REF!</v>
      </c>
      <c r="BY22" s="74" t="e">
        <f>+#REF!</f>
        <v>#REF!</v>
      </c>
      <c r="BZ22" s="74" t="e">
        <f>+#REF!</f>
        <v>#REF!</v>
      </c>
      <c r="CA22" s="74" t="e">
        <f>+#REF!</f>
        <v>#REF!</v>
      </c>
      <c r="CB22" s="74" t="e">
        <f>+#REF!</f>
        <v>#REF!</v>
      </c>
      <c r="CC22" s="74" t="e">
        <f>+#REF!</f>
        <v>#REF!</v>
      </c>
      <c r="CD22" s="75" t="e">
        <f t="shared" si="23"/>
        <v>#REF!</v>
      </c>
      <c r="CE22" s="74" t="e">
        <f>+#REF!</f>
        <v>#REF!</v>
      </c>
      <c r="CF22" s="74" t="e">
        <f>+#REF!</f>
        <v>#REF!</v>
      </c>
      <c r="CG22" s="74" t="e">
        <f>+#REF!</f>
        <v>#REF!</v>
      </c>
      <c r="CH22" s="74" t="e">
        <f>+#REF!</f>
        <v>#REF!</v>
      </c>
      <c r="CI22" s="74" t="e">
        <f>+#REF!</f>
        <v>#REF!</v>
      </c>
      <c r="CJ22" s="74" t="e">
        <f>+#REF!</f>
        <v>#REF!</v>
      </c>
      <c r="CK22" s="74" t="e">
        <f>+#REF!</f>
        <v>#REF!</v>
      </c>
      <c r="CL22" s="74" t="e">
        <f>+#REF!</f>
        <v>#REF!</v>
      </c>
      <c r="CM22" s="74" t="e">
        <f>+#REF!</f>
        <v>#REF!</v>
      </c>
      <c r="CN22" s="74" t="e">
        <f>+#REF!</f>
        <v>#REF!</v>
      </c>
      <c r="CO22" s="74" t="e">
        <f>+#REF!</f>
        <v>#REF!</v>
      </c>
      <c r="CP22" s="74" t="e">
        <f>+#REF!</f>
        <v>#REF!</v>
      </c>
      <c r="CQ22" s="75" t="e">
        <f t="shared" si="24"/>
        <v>#REF!</v>
      </c>
      <c r="CR22" s="74" t="e">
        <f>+#REF!</f>
        <v>#REF!</v>
      </c>
      <c r="CS22" s="74" t="e">
        <f>+#REF!</f>
        <v>#REF!</v>
      </c>
      <c r="CT22" s="74" t="e">
        <f>+#REF!</f>
        <v>#REF!</v>
      </c>
      <c r="CU22" s="74" t="e">
        <f>+#REF!</f>
        <v>#REF!</v>
      </c>
      <c r="CV22" s="74" t="e">
        <f>+#REF!</f>
        <v>#REF!</v>
      </c>
      <c r="CW22" s="74" t="e">
        <f>+#REF!</f>
        <v>#REF!</v>
      </c>
      <c r="CX22" s="74" t="e">
        <f>+#REF!</f>
        <v>#REF!</v>
      </c>
      <c r="CY22" s="74" t="e">
        <f>+#REF!</f>
        <v>#REF!</v>
      </c>
      <c r="CZ22" s="74" t="e">
        <f>+#REF!</f>
        <v>#REF!</v>
      </c>
      <c r="DA22" s="74" t="e">
        <f>+#REF!</f>
        <v>#REF!</v>
      </c>
      <c r="DB22" s="74" t="e">
        <f>+#REF!</f>
        <v>#REF!</v>
      </c>
      <c r="DC22" s="74" t="e">
        <f>+#REF!</f>
        <v>#REF!</v>
      </c>
      <c r="DD22" s="75" t="e">
        <f t="shared" si="25"/>
        <v>#REF!</v>
      </c>
      <c r="DE22" s="74" t="e">
        <f>+#REF!</f>
        <v>#REF!</v>
      </c>
      <c r="DF22" s="74" t="e">
        <f>+#REF!</f>
        <v>#REF!</v>
      </c>
      <c r="DG22" s="74" t="e">
        <f>+#REF!</f>
        <v>#REF!</v>
      </c>
      <c r="DH22" s="74" t="e">
        <f>+#REF!</f>
        <v>#REF!</v>
      </c>
      <c r="DI22" s="74" t="e">
        <f>+#REF!</f>
        <v>#REF!</v>
      </c>
      <c r="DJ22" s="74" t="e">
        <f>+#REF!</f>
        <v>#REF!</v>
      </c>
      <c r="DK22" s="74" t="e">
        <f>+#REF!</f>
        <v>#REF!</v>
      </c>
      <c r="DL22" s="74" t="e">
        <f>+#REF!</f>
        <v>#REF!</v>
      </c>
      <c r="DM22" s="74" t="e">
        <f>+#REF!</f>
        <v>#REF!</v>
      </c>
      <c r="DN22" s="74" t="e">
        <f>+#REF!</f>
        <v>#REF!</v>
      </c>
      <c r="DO22" s="74" t="e">
        <f>+#REF!</f>
        <v>#REF!</v>
      </c>
      <c r="DP22" s="74" t="e">
        <f>+#REF!</f>
        <v>#REF!</v>
      </c>
      <c r="DQ22" s="75" t="e">
        <f t="shared" si="26"/>
        <v>#REF!</v>
      </c>
      <c r="DR22" s="74" t="e">
        <f>+#REF!</f>
        <v>#REF!</v>
      </c>
      <c r="DS22" s="74" t="e">
        <f>+#REF!</f>
        <v>#REF!</v>
      </c>
      <c r="DT22" s="74" t="e">
        <f>+#REF!</f>
        <v>#REF!</v>
      </c>
      <c r="DU22" s="74" t="e">
        <f>+#REF!</f>
        <v>#REF!</v>
      </c>
      <c r="DV22" s="74" t="e">
        <f>+#REF!</f>
        <v>#REF!</v>
      </c>
      <c r="DW22" s="74" t="e">
        <f>+#REF!</f>
        <v>#REF!</v>
      </c>
      <c r="DX22" s="74" t="e">
        <f>+#REF!</f>
        <v>#REF!</v>
      </c>
      <c r="DY22" s="74" t="e">
        <f>+#REF!</f>
        <v>#REF!</v>
      </c>
      <c r="DZ22" s="74" t="e">
        <f>+#REF!</f>
        <v>#REF!</v>
      </c>
      <c r="EA22" s="74" t="e">
        <f>+#REF!</f>
        <v>#REF!</v>
      </c>
      <c r="EB22" s="74" t="e">
        <f>+#REF!</f>
        <v>#REF!</v>
      </c>
      <c r="EC22" s="74" t="e">
        <f>+#REF!</f>
        <v>#REF!</v>
      </c>
      <c r="ED22" s="75" t="e">
        <f t="shared" si="27"/>
        <v>#REF!</v>
      </c>
      <c r="EE22" s="74" t="e">
        <f>+#REF!</f>
        <v>#REF!</v>
      </c>
      <c r="EF22" s="74" t="e">
        <f>+#REF!</f>
        <v>#REF!</v>
      </c>
      <c r="EG22" s="74" t="e">
        <f>+#REF!</f>
        <v>#REF!</v>
      </c>
      <c r="EH22" s="74" t="e">
        <f>+#REF!</f>
        <v>#REF!</v>
      </c>
      <c r="EI22" s="74" t="e">
        <f>+#REF!</f>
        <v>#REF!</v>
      </c>
      <c r="EJ22" s="74" t="e">
        <f>+#REF!</f>
        <v>#REF!</v>
      </c>
      <c r="EK22" s="74" t="e">
        <f>+#REF!</f>
        <v>#REF!</v>
      </c>
      <c r="EL22" s="74" t="e">
        <f>+#REF!</f>
        <v>#REF!</v>
      </c>
      <c r="EM22" s="74" t="e">
        <f>+#REF!</f>
        <v>#REF!</v>
      </c>
      <c r="EN22" s="74" t="e">
        <f>+#REF!</f>
        <v>#REF!</v>
      </c>
      <c r="EO22" s="74" t="e">
        <f>+#REF!</f>
        <v>#REF!</v>
      </c>
      <c r="EP22" s="74" t="e">
        <f>+#REF!</f>
        <v>#REF!</v>
      </c>
      <c r="EQ22" s="75" t="e">
        <f t="shared" si="28"/>
        <v>#REF!</v>
      </c>
      <c r="ER22" s="75"/>
      <c r="ES22" s="75"/>
      <c r="ET22" s="75"/>
      <c r="EU22" s="75"/>
      <c r="EV22" s="75"/>
      <c r="EW22" s="75"/>
      <c r="EX22" s="75"/>
      <c r="EY22" s="75"/>
      <c r="EZ22" s="75"/>
      <c r="FA22" s="75"/>
      <c r="FB22" s="76" t="e">
        <f>+D22/#REF!</f>
        <v>#REF!</v>
      </c>
      <c r="FD22" s="25"/>
    </row>
    <row r="23" spans="2:160" ht="13.5" collapsed="1" thickBot="1">
      <c r="B23" s="67"/>
      <c r="C23" s="62"/>
      <c r="D23" s="78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  <c r="Q23" s="75"/>
      <c r="R23" s="79"/>
      <c r="S23" s="79"/>
      <c r="T23" s="79"/>
      <c r="U23" s="79"/>
      <c r="V23" s="79"/>
      <c r="W23" s="79"/>
      <c r="X23" s="79"/>
      <c r="Y23" s="79"/>
      <c r="Z23" s="79"/>
      <c r="AA23" s="79"/>
      <c r="AB23" s="79"/>
      <c r="AC23" s="79"/>
      <c r="AD23" s="75"/>
      <c r="AE23" s="79"/>
      <c r="AF23" s="79"/>
      <c r="AG23" s="79"/>
      <c r="AH23" s="79"/>
      <c r="AI23" s="79"/>
      <c r="AJ23" s="79"/>
      <c r="AK23" s="79"/>
      <c r="AL23" s="79"/>
      <c r="AM23" s="79"/>
      <c r="AN23" s="79"/>
      <c r="AO23" s="79"/>
      <c r="AP23" s="79"/>
      <c r="AQ23" s="75"/>
      <c r="AR23" s="79"/>
      <c r="AS23" s="79"/>
      <c r="AT23" s="79"/>
      <c r="AU23" s="79"/>
      <c r="AV23" s="79"/>
      <c r="AW23" s="79"/>
      <c r="AX23" s="79"/>
      <c r="AY23" s="79"/>
      <c r="AZ23" s="79"/>
      <c r="BA23" s="79"/>
      <c r="BB23" s="79"/>
      <c r="BC23" s="79"/>
      <c r="BD23" s="75"/>
      <c r="BE23" s="79"/>
      <c r="BF23" s="79"/>
      <c r="BG23" s="79"/>
      <c r="BH23" s="79"/>
      <c r="BI23" s="79"/>
      <c r="BJ23" s="79"/>
      <c r="BK23" s="79"/>
      <c r="BL23" s="79"/>
      <c r="BM23" s="79"/>
      <c r="BN23" s="79"/>
      <c r="BO23" s="79"/>
      <c r="BP23" s="79"/>
      <c r="BQ23" s="75"/>
      <c r="BR23" s="79"/>
      <c r="BS23" s="79"/>
      <c r="BT23" s="79"/>
      <c r="BU23" s="79"/>
      <c r="BV23" s="79"/>
      <c r="BW23" s="79"/>
      <c r="BX23" s="79"/>
      <c r="BY23" s="79"/>
      <c r="BZ23" s="79"/>
      <c r="CA23" s="79"/>
      <c r="CB23" s="79"/>
      <c r="CC23" s="79"/>
      <c r="CD23" s="75"/>
      <c r="CE23" s="79"/>
      <c r="CF23" s="79"/>
      <c r="CG23" s="79"/>
      <c r="CH23" s="79"/>
      <c r="CI23" s="79"/>
      <c r="CJ23" s="79"/>
      <c r="CK23" s="79"/>
      <c r="CL23" s="79"/>
      <c r="CM23" s="79"/>
      <c r="CN23" s="79"/>
      <c r="CO23" s="79"/>
      <c r="CP23" s="79"/>
      <c r="CQ23" s="75"/>
      <c r="CR23" s="79"/>
      <c r="CS23" s="79"/>
      <c r="CT23" s="79"/>
      <c r="CU23" s="79"/>
      <c r="CV23" s="79"/>
      <c r="CW23" s="79"/>
      <c r="CX23" s="79"/>
      <c r="CY23" s="79"/>
      <c r="CZ23" s="79"/>
      <c r="DA23" s="79"/>
      <c r="DB23" s="79"/>
      <c r="DC23" s="79"/>
      <c r="DD23" s="75"/>
      <c r="DE23" s="79"/>
      <c r="DF23" s="79"/>
      <c r="DG23" s="79"/>
      <c r="DH23" s="79"/>
      <c r="DI23" s="79"/>
      <c r="DJ23" s="79"/>
      <c r="DK23" s="79"/>
      <c r="DL23" s="79"/>
      <c r="DM23" s="79"/>
      <c r="DN23" s="79"/>
      <c r="DO23" s="79"/>
      <c r="DP23" s="79"/>
      <c r="DQ23" s="75"/>
      <c r="DR23" s="79"/>
      <c r="DS23" s="79"/>
      <c r="DT23" s="79"/>
      <c r="DU23" s="79"/>
      <c r="DV23" s="79"/>
      <c r="DW23" s="79"/>
      <c r="DX23" s="79"/>
      <c r="DY23" s="79"/>
      <c r="DZ23" s="79"/>
      <c r="EA23" s="79"/>
      <c r="EB23" s="79"/>
      <c r="EC23" s="79"/>
      <c r="ED23" s="75"/>
      <c r="EE23" s="79"/>
      <c r="EF23" s="79"/>
      <c r="EG23" s="79"/>
      <c r="EH23" s="79"/>
      <c r="EI23" s="79"/>
      <c r="EJ23" s="79"/>
      <c r="EK23" s="79"/>
      <c r="EL23" s="79"/>
      <c r="EM23" s="79"/>
      <c r="EN23" s="79"/>
      <c r="EO23" s="79"/>
      <c r="EP23" s="79"/>
      <c r="EQ23" s="75"/>
      <c r="ER23" s="75"/>
      <c r="ES23" s="75"/>
      <c r="ET23" s="75"/>
      <c r="EU23" s="75"/>
      <c r="EV23" s="75"/>
      <c r="EW23" s="75"/>
      <c r="EX23" s="75"/>
      <c r="EY23" s="75"/>
      <c r="EZ23" s="75"/>
      <c r="FA23" s="75"/>
      <c r="FB23" s="77"/>
      <c r="FD23" s="25"/>
    </row>
    <row r="24" spans="2:160" s="20" customFormat="1" ht="18.75" thickBot="1">
      <c r="B24" s="131" t="s">
        <v>33</v>
      </c>
      <c r="C24" s="132"/>
      <c r="D24" s="133" t="e">
        <f>+Q24+AD24+AQ24+BD24+BQ24+CD24+CQ24+DD24+DQ24+ED24+EQ24</f>
        <v>#REF!</v>
      </c>
      <c r="E24" s="134" t="e">
        <f>E13-E16</f>
        <v>#REF!</v>
      </c>
      <c r="F24" s="134" t="e">
        <f t="shared" ref="F24:P24" si="29">F13-F16</f>
        <v>#REF!</v>
      </c>
      <c r="G24" s="134" t="e">
        <f t="shared" si="29"/>
        <v>#REF!</v>
      </c>
      <c r="H24" s="134" t="e">
        <f t="shared" si="29"/>
        <v>#REF!</v>
      </c>
      <c r="I24" s="134" t="e">
        <f t="shared" si="29"/>
        <v>#REF!</v>
      </c>
      <c r="J24" s="134" t="e">
        <f t="shared" si="29"/>
        <v>#REF!</v>
      </c>
      <c r="K24" s="134" t="e">
        <f t="shared" si="29"/>
        <v>#REF!</v>
      </c>
      <c r="L24" s="134" t="e">
        <f t="shared" si="29"/>
        <v>#REF!</v>
      </c>
      <c r="M24" s="134" t="e">
        <f t="shared" si="29"/>
        <v>#REF!</v>
      </c>
      <c r="N24" s="134" t="e">
        <f t="shared" si="29"/>
        <v>#REF!</v>
      </c>
      <c r="O24" s="134" t="e">
        <f t="shared" si="29"/>
        <v>#REF!</v>
      </c>
      <c r="P24" s="134" t="e">
        <f t="shared" si="29"/>
        <v>#REF!</v>
      </c>
      <c r="Q24" s="134" t="e">
        <f>SUM(E24:P24)</f>
        <v>#REF!</v>
      </c>
      <c r="R24" s="134" t="e">
        <f t="shared" ref="R24:CC24" si="30">R13-R16</f>
        <v>#REF!</v>
      </c>
      <c r="S24" s="134" t="e">
        <f t="shared" si="30"/>
        <v>#REF!</v>
      </c>
      <c r="T24" s="134" t="e">
        <f t="shared" si="30"/>
        <v>#REF!</v>
      </c>
      <c r="U24" s="134" t="e">
        <f t="shared" si="30"/>
        <v>#REF!</v>
      </c>
      <c r="V24" s="134" t="e">
        <f t="shared" si="30"/>
        <v>#REF!</v>
      </c>
      <c r="W24" s="134" t="e">
        <f t="shared" si="30"/>
        <v>#REF!</v>
      </c>
      <c r="X24" s="134" t="e">
        <f t="shared" si="30"/>
        <v>#REF!</v>
      </c>
      <c r="Y24" s="134" t="e">
        <f t="shared" si="30"/>
        <v>#REF!</v>
      </c>
      <c r="Z24" s="134" t="e">
        <f t="shared" si="30"/>
        <v>#REF!</v>
      </c>
      <c r="AA24" s="134" t="e">
        <f t="shared" si="30"/>
        <v>#REF!</v>
      </c>
      <c r="AB24" s="134" t="e">
        <f t="shared" si="30"/>
        <v>#REF!</v>
      </c>
      <c r="AC24" s="134" t="e">
        <f t="shared" si="30"/>
        <v>#REF!</v>
      </c>
      <c r="AD24" s="134" t="e">
        <f>SUM(R24:AC24)</f>
        <v>#REF!</v>
      </c>
      <c r="AE24" s="134" t="e">
        <f>AE13-AE16</f>
        <v>#REF!</v>
      </c>
      <c r="AF24" s="134" t="e">
        <f t="shared" si="30"/>
        <v>#REF!</v>
      </c>
      <c r="AG24" s="134" t="e">
        <f t="shared" si="30"/>
        <v>#REF!</v>
      </c>
      <c r="AH24" s="134" t="e">
        <f t="shared" si="30"/>
        <v>#REF!</v>
      </c>
      <c r="AI24" s="134" t="e">
        <f t="shared" si="30"/>
        <v>#REF!</v>
      </c>
      <c r="AJ24" s="134" t="e">
        <f t="shared" si="30"/>
        <v>#REF!</v>
      </c>
      <c r="AK24" s="134" t="e">
        <f t="shared" si="30"/>
        <v>#REF!</v>
      </c>
      <c r="AL24" s="134" t="e">
        <f t="shared" si="30"/>
        <v>#REF!</v>
      </c>
      <c r="AM24" s="134" t="e">
        <f t="shared" si="30"/>
        <v>#REF!</v>
      </c>
      <c r="AN24" s="134" t="e">
        <f t="shared" si="30"/>
        <v>#REF!</v>
      </c>
      <c r="AO24" s="134" t="e">
        <f t="shared" si="30"/>
        <v>#REF!</v>
      </c>
      <c r="AP24" s="134" t="e">
        <f t="shared" si="30"/>
        <v>#REF!</v>
      </c>
      <c r="AQ24" s="134" t="e">
        <f>SUM(AE24:AP24)</f>
        <v>#REF!</v>
      </c>
      <c r="AR24" s="134" t="e">
        <f>AR13-AR16</f>
        <v>#REF!</v>
      </c>
      <c r="AS24" s="134" t="e">
        <f t="shared" si="30"/>
        <v>#REF!</v>
      </c>
      <c r="AT24" s="134" t="e">
        <f t="shared" si="30"/>
        <v>#REF!</v>
      </c>
      <c r="AU24" s="134" t="e">
        <f t="shared" si="30"/>
        <v>#REF!</v>
      </c>
      <c r="AV24" s="134" t="e">
        <f t="shared" si="30"/>
        <v>#REF!</v>
      </c>
      <c r="AW24" s="134" t="e">
        <f t="shared" si="30"/>
        <v>#REF!</v>
      </c>
      <c r="AX24" s="134" t="e">
        <f t="shared" si="30"/>
        <v>#REF!</v>
      </c>
      <c r="AY24" s="134" t="e">
        <f t="shared" si="30"/>
        <v>#REF!</v>
      </c>
      <c r="AZ24" s="134" t="e">
        <f t="shared" si="30"/>
        <v>#REF!</v>
      </c>
      <c r="BA24" s="134" t="e">
        <f t="shared" si="30"/>
        <v>#REF!</v>
      </c>
      <c r="BB24" s="134" t="e">
        <f t="shared" si="30"/>
        <v>#REF!</v>
      </c>
      <c r="BC24" s="134" t="e">
        <f t="shared" si="30"/>
        <v>#REF!</v>
      </c>
      <c r="BD24" s="134" t="e">
        <f>SUM(AR24:BC24)</f>
        <v>#REF!</v>
      </c>
      <c r="BE24" s="134" t="e">
        <f>BE13-BE16</f>
        <v>#REF!</v>
      </c>
      <c r="BF24" s="134" t="e">
        <f t="shared" si="30"/>
        <v>#REF!</v>
      </c>
      <c r="BG24" s="134" t="e">
        <f t="shared" si="30"/>
        <v>#REF!</v>
      </c>
      <c r="BH24" s="134" t="e">
        <f t="shared" si="30"/>
        <v>#REF!</v>
      </c>
      <c r="BI24" s="134" t="e">
        <f t="shared" si="30"/>
        <v>#REF!</v>
      </c>
      <c r="BJ24" s="134" t="e">
        <f t="shared" si="30"/>
        <v>#REF!</v>
      </c>
      <c r="BK24" s="134" t="e">
        <f t="shared" si="30"/>
        <v>#REF!</v>
      </c>
      <c r="BL24" s="134" t="e">
        <f t="shared" si="30"/>
        <v>#REF!</v>
      </c>
      <c r="BM24" s="134" t="e">
        <f t="shared" si="30"/>
        <v>#REF!</v>
      </c>
      <c r="BN24" s="134" t="e">
        <f t="shared" si="30"/>
        <v>#REF!</v>
      </c>
      <c r="BO24" s="134" t="e">
        <f t="shared" si="30"/>
        <v>#REF!</v>
      </c>
      <c r="BP24" s="134" t="e">
        <f t="shared" si="30"/>
        <v>#REF!</v>
      </c>
      <c r="BQ24" s="134" t="e">
        <f>SUM(BE24:BP24)</f>
        <v>#REF!</v>
      </c>
      <c r="BR24" s="134" t="e">
        <f>BR13-BR16</f>
        <v>#REF!</v>
      </c>
      <c r="BS24" s="134" t="e">
        <f t="shared" si="30"/>
        <v>#REF!</v>
      </c>
      <c r="BT24" s="134" t="e">
        <f t="shared" si="30"/>
        <v>#REF!</v>
      </c>
      <c r="BU24" s="134" t="e">
        <f t="shared" si="30"/>
        <v>#REF!</v>
      </c>
      <c r="BV24" s="134" t="e">
        <f t="shared" si="30"/>
        <v>#REF!</v>
      </c>
      <c r="BW24" s="134" t="e">
        <f t="shared" si="30"/>
        <v>#REF!</v>
      </c>
      <c r="BX24" s="134" t="e">
        <f t="shared" si="30"/>
        <v>#REF!</v>
      </c>
      <c r="BY24" s="134" t="e">
        <f t="shared" si="30"/>
        <v>#REF!</v>
      </c>
      <c r="BZ24" s="134" t="e">
        <f t="shared" si="30"/>
        <v>#REF!</v>
      </c>
      <c r="CA24" s="134" t="e">
        <f t="shared" si="30"/>
        <v>#REF!</v>
      </c>
      <c r="CB24" s="134" t="e">
        <f t="shared" si="30"/>
        <v>#REF!</v>
      </c>
      <c r="CC24" s="134" t="e">
        <f t="shared" si="30"/>
        <v>#REF!</v>
      </c>
      <c r="CD24" s="134" t="e">
        <f>SUM(BR24:CC24)</f>
        <v>#REF!</v>
      </c>
      <c r="CE24" s="134" t="e">
        <f t="shared" ref="CE24:EC24" si="31">CE13-CE16</f>
        <v>#REF!</v>
      </c>
      <c r="CF24" s="134" t="e">
        <f t="shared" si="31"/>
        <v>#REF!</v>
      </c>
      <c r="CG24" s="134" t="e">
        <f t="shared" si="31"/>
        <v>#REF!</v>
      </c>
      <c r="CH24" s="134" t="e">
        <f t="shared" si="31"/>
        <v>#REF!</v>
      </c>
      <c r="CI24" s="134" t="e">
        <f t="shared" si="31"/>
        <v>#REF!</v>
      </c>
      <c r="CJ24" s="134" t="e">
        <f t="shared" si="31"/>
        <v>#REF!</v>
      </c>
      <c r="CK24" s="134" t="e">
        <f t="shared" si="31"/>
        <v>#REF!</v>
      </c>
      <c r="CL24" s="134" t="e">
        <f t="shared" si="31"/>
        <v>#REF!</v>
      </c>
      <c r="CM24" s="134" t="e">
        <f t="shared" si="31"/>
        <v>#REF!</v>
      </c>
      <c r="CN24" s="134" t="e">
        <f t="shared" si="31"/>
        <v>#REF!</v>
      </c>
      <c r="CO24" s="134" t="e">
        <f t="shared" si="31"/>
        <v>#REF!</v>
      </c>
      <c r="CP24" s="134" t="e">
        <f t="shared" si="31"/>
        <v>#REF!</v>
      </c>
      <c r="CQ24" s="134" t="e">
        <f>SUM(CE24:CP24)</f>
        <v>#REF!</v>
      </c>
      <c r="CR24" s="134" t="e">
        <f>CR13-CR16</f>
        <v>#REF!</v>
      </c>
      <c r="CS24" s="134" t="e">
        <f t="shared" si="31"/>
        <v>#REF!</v>
      </c>
      <c r="CT24" s="134" t="e">
        <f t="shared" si="31"/>
        <v>#REF!</v>
      </c>
      <c r="CU24" s="134" t="e">
        <f t="shared" si="31"/>
        <v>#REF!</v>
      </c>
      <c r="CV24" s="134" t="e">
        <f t="shared" si="31"/>
        <v>#REF!</v>
      </c>
      <c r="CW24" s="134" t="e">
        <f t="shared" si="31"/>
        <v>#REF!</v>
      </c>
      <c r="CX24" s="134" t="e">
        <f t="shared" si="31"/>
        <v>#REF!</v>
      </c>
      <c r="CY24" s="134" t="e">
        <f t="shared" si="31"/>
        <v>#REF!</v>
      </c>
      <c r="CZ24" s="134" t="e">
        <f t="shared" si="31"/>
        <v>#REF!</v>
      </c>
      <c r="DA24" s="134" t="e">
        <f t="shared" si="31"/>
        <v>#REF!</v>
      </c>
      <c r="DB24" s="134" t="e">
        <f t="shared" si="31"/>
        <v>#REF!</v>
      </c>
      <c r="DC24" s="134" t="e">
        <f t="shared" si="31"/>
        <v>#REF!</v>
      </c>
      <c r="DD24" s="134" t="e">
        <f>SUM(CR24:DC24)</f>
        <v>#REF!</v>
      </c>
      <c r="DE24" s="134" t="e">
        <f>DE13-DE16</f>
        <v>#REF!</v>
      </c>
      <c r="DF24" s="134" t="e">
        <f t="shared" si="31"/>
        <v>#REF!</v>
      </c>
      <c r="DG24" s="134" t="e">
        <f t="shared" si="31"/>
        <v>#REF!</v>
      </c>
      <c r="DH24" s="134" t="e">
        <f t="shared" si="31"/>
        <v>#REF!</v>
      </c>
      <c r="DI24" s="134" t="e">
        <f t="shared" si="31"/>
        <v>#REF!</v>
      </c>
      <c r="DJ24" s="134" t="e">
        <f t="shared" si="31"/>
        <v>#REF!</v>
      </c>
      <c r="DK24" s="134" t="e">
        <f t="shared" si="31"/>
        <v>#REF!</v>
      </c>
      <c r="DL24" s="134" t="e">
        <f t="shared" si="31"/>
        <v>#REF!</v>
      </c>
      <c r="DM24" s="134" t="e">
        <f t="shared" si="31"/>
        <v>#REF!</v>
      </c>
      <c r="DN24" s="134" t="e">
        <f t="shared" si="31"/>
        <v>#REF!</v>
      </c>
      <c r="DO24" s="134" t="e">
        <f t="shared" si="31"/>
        <v>#REF!</v>
      </c>
      <c r="DP24" s="134" t="e">
        <f t="shared" si="31"/>
        <v>#REF!</v>
      </c>
      <c r="DQ24" s="134" t="e">
        <f>SUM(DE24:DP24)</f>
        <v>#REF!</v>
      </c>
      <c r="DR24" s="134" t="e">
        <f>DR13-DR16</f>
        <v>#REF!</v>
      </c>
      <c r="DS24" s="134" t="e">
        <f t="shared" si="31"/>
        <v>#REF!</v>
      </c>
      <c r="DT24" s="134" t="e">
        <f t="shared" si="31"/>
        <v>#REF!</v>
      </c>
      <c r="DU24" s="134" t="e">
        <f t="shared" si="31"/>
        <v>#REF!</v>
      </c>
      <c r="DV24" s="134" t="e">
        <f t="shared" si="31"/>
        <v>#REF!</v>
      </c>
      <c r="DW24" s="134" t="e">
        <f t="shared" si="31"/>
        <v>#REF!</v>
      </c>
      <c r="DX24" s="134" t="e">
        <f t="shared" si="31"/>
        <v>#REF!</v>
      </c>
      <c r="DY24" s="134" t="e">
        <f t="shared" si="31"/>
        <v>#REF!</v>
      </c>
      <c r="DZ24" s="134" t="e">
        <f t="shared" si="31"/>
        <v>#REF!</v>
      </c>
      <c r="EA24" s="134" t="e">
        <f t="shared" si="31"/>
        <v>#REF!</v>
      </c>
      <c r="EB24" s="134" t="e">
        <f t="shared" si="31"/>
        <v>#REF!</v>
      </c>
      <c r="EC24" s="134" t="e">
        <f t="shared" si="31"/>
        <v>#REF!</v>
      </c>
      <c r="ED24" s="134" t="e">
        <f>SUM(DR24:EC24)</f>
        <v>#REF!</v>
      </c>
      <c r="EE24" s="134" t="e">
        <f>EE13-EE16</f>
        <v>#REF!</v>
      </c>
      <c r="EF24" s="134" t="e">
        <f t="shared" ref="EF24:EP24" si="32">EF13-EF16</f>
        <v>#REF!</v>
      </c>
      <c r="EG24" s="134" t="e">
        <f t="shared" si="32"/>
        <v>#REF!</v>
      </c>
      <c r="EH24" s="134" t="e">
        <f t="shared" si="32"/>
        <v>#REF!</v>
      </c>
      <c r="EI24" s="134" t="e">
        <f t="shared" si="32"/>
        <v>#REF!</v>
      </c>
      <c r="EJ24" s="134" t="e">
        <f t="shared" si="32"/>
        <v>#REF!</v>
      </c>
      <c r="EK24" s="134" t="e">
        <f t="shared" si="32"/>
        <v>#REF!</v>
      </c>
      <c r="EL24" s="134" t="e">
        <f t="shared" si="32"/>
        <v>#REF!</v>
      </c>
      <c r="EM24" s="134" t="e">
        <f t="shared" si="32"/>
        <v>#REF!</v>
      </c>
      <c r="EN24" s="134" t="e">
        <f t="shared" si="32"/>
        <v>#REF!</v>
      </c>
      <c r="EO24" s="134" t="e">
        <f t="shared" si="32"/>
        <v>#REF!</v>
      </c>
      <c r="EP24" s="134" t="e">
        <f t="shared" si="32"/>
        <v>#REF!</v>
      </c>
      <c r="EQ24" s="134" t="e">
        <f>SUM(EE24:EP24)</f>
        <v>#REF!</v>
      </c>
      <c r="ER24" s="135"/>
      <c r="ES24" s="135"/>
      <c r="ET24" s="135"/>
      <c r="EU24" s="135"/>
      <c r="EV24" s="135"/>
      <c r="EW24" s="135"/>
      <c r="EX24" s="135"/>
      <c r="EY24" s="135"/>
      <c r="EZ24" s="135"/>
      <c r="FA24" s="135"/>
      <c r="FB24" s="136" t="e">
        <f>+D24/#REF!</f>
        <v>#REF!</v>
      </c>
      <c r="FD24" s="25"/>
    </row>
    <row r="25" spans="2:160" s="29" customFormat="1">
      <c r="B25" s="69" t="s">
        <v>50</v>
      </c>
      <c r="C25" s="64"/>
      <c r="D25" s="66" t="e">
        <f>IF((D$4)=0,0,+D24/(D$4))</f>
        <v>#REF!</v>
      </c>
      <c r="E25" s="70"/>
      <c r="F25" s="70"/>
      <c r="G25" s="70"/>
      <c r="H25" s="70"/>
      <c r="I25" s="70"/>
      <c r="J25" s="70"/>
      <c r="K25" s="70"/>
      <c r="L25" s="70"/>
      <c r="M25" s="70"/>
      <c r="N25" s="70"/>
      <c r="O25" s="70"/>
      <c r="P25" s="70"/>
      <c r="Q25" s="70"/>
      <c r="R25" s="70"/>
      <c r="S25" s="70"/>
      <c r="T25" s="70"/>
      <c r="U25" s="70"/>
      <c r="V25" s="70"/>
      <c r="W25" s="70"/>
      <c r="X25" s="70"/>
      <c r="Y25" s="70"/>
      <c r="Z25" s="70"/>
      <c r="AA25" s="70"/>
      <c r="AB25" s="70"/>
      <c r="AC25" s="70"/>
      <c r="AD25" s="70"/>
      <c r="AE25" s="70"/>
      <c r="AF25" s="70"/>
      <c r="AG25" s="70"/>
      <c r="AH25" s="70"/>
      <c r="AI25" s="70"/>
      <c r="AJ25" s="70"/>
      <c r="AK25" s="70"/>
      <c r="AL25" s="70"/>
      <c r="AM25" s="70"/>
      <c r="AN25" s="70"/>
      <c r="AO25" s="70"/>
      <c r="AP25" s="70"/>
      <c r="AQ25" s="70"/>
      <c r="AR25" s="70"/>
      <c r="AS25" s="70"/>
      <c r="AT25" s="70"/>
      <c r="AU25" s="70"/>
      <c r="AV25" s="70"/>
      <c r="AW25" s="70"/>
      <c r="AX25" s="70"/>
      <c r="AY25" s="70"/>
      <c r="AZ25" s="70"/>
      <c r="BA25" s="70"/>
      <c r="BB25" s="70"/>
      <c r="BC25" s="70"/>
      <c r="BD25" s="70"/>
      <c r="BE25" s="70"/>
      <c r="BF25" s="70"/>
      <c r="BG25" s="70"/>
      <c r="BH25" s="70"/>
      <c r="BI25" s="70"/>
      <c r="BJ25" s="70"/>
      <c r="BK25" s="70"/>
      <c r="BL25" s="70"/>
      <c r="BM25" s="70"/>
      <c r="BN25" s="70"/>
      <c r="BO25" s="70"/>
      <c r="BP25" s="70"/>
      <c r="BQ25" s="70"/>
      <c r="BR25" s="70"/>
      <c r="BS25" s="70"/>
      <c r="BT25" s="70"/>
      <c r="BU25" s="70"/>
      <c r="BV25" s="70"/>
      <c r="BW25" s="70"/>
      <c r="BX25" s="70"/>
      <c r="BY25" s="70"/>
      <c r="BZ25" s="70"/>
      <c r="CA25" s="70"/>
      <c r="CB25" s="70"/>
      <c r="CC25" s="70"/>
      <c r="CD25" s="70"/>
      <c r="CE25" s="70"/>
      <c r="CF25" s="70"/>
      <c r="CG25" s="70"/>
      <c r="CH25" s="70"/>
      <c r="CI25" s="70"/>
      <c r="CJ25" s="70"/>
      <c r="CK25" s="70"/>
      <c r="CL25" s="70"/>
      <c r="CM25" s="70"/>
      <c r="CN25" s="70"/>
      <c r="CO25" s="70"/>
      <c r="CP25" s="70"/>
      <c r="CQ25" s="70"/>
      <c r="CR25" s="70"/>
      <c r="CS25" s="70"/>
      <c r="CT25" s="70"/>
      <c r="CU25" s="70"/>
      <c r="CV25" s="70"/>
      <c r="CW25" s="70"/>
      <c r="CX25" s="70"/>
      <c r="CY25" s="70"/>
      <c r="CZ25" s="70"/>
      <c r="DA25" s="70"/>
      <c r="DB25" s="70"/>
      <c r="DC25" s="70"/>
      <c r="DD25" s="70"/>
      <c r="DE25" s="70"/>
      <c r="DF25" s="70"/>
      <c r="DG25" s="70"/>
      <c r="DH25" s="70"/>
      <c r="DI25" s="70"/>
      <c r="DJ25" s="70"/>
      <c r="DK25" s="70"/>
      <c r="DL25" s="70"/>
      <c r="DM25" s="70"/>
      <c r="DN25" s="70"/>
      <c r="DO25" s="70"/>
      <c r="DP25" s="70"/>
      <c r="DQ25" s="70"/>
      <c r="DR25" s="70"/>
      <c r="DS25" s="70"/>
      <c r="DT25" s="70"/>
      <c r="DU25" s="70"/>
      <c r="DV25" s="70"/>
      <c r="DW25" s="70"/>
      <c r="DX25" s="70"/>
      <c r="DY25" s="70"/>
      <c r="DZ25" s="70"/>
      <c r="EA25" s="70"/>
      <c r="EB25" s="70"/>
      <c r="EC25" s="70"/>
      <c r="ED25" s="70"/>
      <c r="EE25" s="70"/>
      <c r="EF25" s="70"/>
      <c r="EG25" s="70"/>
      <c r="EH25" s="70"/>
      <c r="EI25" s="70"/>
      <c r="EJ25" s="70"/>
      <c r="EK25" s="70"/>
      <c r="EL25" s="70"/>
      <c r="EM25" s="70"/>
      <c r="EN25" s="70"/>
      <c r="EO25" s="70"/>
      <c r="EP25" s="70"/>
      <c r="EQ25" s="70"/>
      <c r="ER25" s="63"/>
      <c r="ES25" s="63"/>
      <c r="ET25" s="63"/>
      <c r="EU25" s="63"/>
      <c r="EV25" s="63"/>
      <c r="EW25" s="63"/>
      <c r="EX25" s="63"/>
      <c r="EY25" s="63"/>
      <c r="EZ25" s="63"/>
      <c r="FA25" s="63"/>
      <c r="FB25" s="57"/>
      <c r="FD25" s="25"/>
    </row>
    <row r="26" spans="2:160">
      <c r="B26" s="67"/>
      <c r="C26" s="62"/>
      <c r="D26" s="60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39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39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39"/>
      <c r="AR26" s="21"/>
      <c r="AS26" s="21"/>
      <c r="AT26" s="21"/>
      <c r="AU26" s="21"/>
      <c r="AV26" s="21"/>
      <c r="AW26" s="21"/>
      <c r="AX26" s="21"/>
      <c r="AY26" s="21"/>
      <c r="AZ26" s="21"/>
      <c r="BA26" s="21"/>
      <c r="BB26" s="21"/>
      <c r="BC26" s="21"/>
      <c r="BD26" s="39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39"/>
      <c r="BR26" s="21"/>
      <c r="BS26" s="21"/>
      <c r="BT26" s="21"/>
      <c r="BU26" s="21"/>
      <c r="BV26" s="21"/>
      <c r="BW26" s="21"/>
      <c r="BX26" s="21"/>
      <c r="BY26" s="21"/>
      <c r="BZ26" s="21"/>
      <c r="CA26" s="21"/>
      <c r="CB26" s="21"/>
      <c r="CC26" s="21"/>
      <c r="CD26" s="39"/>
      <c r="CE26" s="21"/>
      <c r="CF26" s="21"/>
      <c r="CG26" s="21"/>
      <c r="CH26" s="21"/>
      <c r="CI26" s="21"/>
      <c r="CJ26" s="21"/>
      <c r="CK26" s="21"/>
      <c r="CL26" s="21"/>
      <c r="CM26" s="21"/>
      <c r="CN26" s="21"/>
      <c r="CO26" s="21"/>
      <c r="CP26" s="21"/>
      <c r="CQ26" s="39"/>
      <c r="CR26" s="21"/>
      <c r="CS26" s="21"/>
      <c r="CT26" s="21"/>
      <c r="CU26" s="21"/>
      <c r="CV26" s="21"/>
      <c r="CW26" s="21"/>
      <c r="CX26" s="21"/>
      <c r="CY26" s="21"/>
      <c r="CZ26" s="21"/>
      <c r="DA26" s="21"/>
      <c r="DB26" s="21"/>
      <c r="DC26" s="21"/>
      <c r="DD26" s="39"/>
      <c r="DE26" s="21"/>
      <c r="DF26" s="21"/>
      <c r="DG26" s="21"/>
      <c r="DH26" s="21"/>
      <c r="DI26" s="21"/>
      <c r="DJ26" s="21"/>
      <c r="DK26" s="21"/>
      <c r="DL26" s="21"/>
      <c r="DM26" s="21"/>
      <c r="DN26" s="21"/>
      <c r="DO26" s="21"/>
      <c r="DP26" s="21"/>
      <c r="DQ26" s="39"/>
      <c r="DR26" s="21"/>
      <c r="DS26" s="21"/>
      <c r="DT26" s="21"/>
      <c r="DU26" s="21"/>
      <c r="DV26" s="21"/>
      <c r="DW26" s="21"/>
      <c r="DX26" s="21"/>
      <c r="DY26" s="21"/>
      <c r="DZ26" s="21"/>
      <c r="EA26" s="21"/>
      <c r="EB26" s="21"/>
      <c r="EC26" s="21"/>
      <c r="ED26" s="39"/>
      <c r="EE26" s="21"/>
      <c r="EF26" s="21"/>
      <c r="EG26" s="21"/>
      <c r="EH26" s="21"/>
      <c r="EI26" s="21"/>
      <c r="EJ26" s="21"/>
      <c r="EK26" s="21"/>
      <c r="EL26" s="21"/>
      <c r="EM26" s="21"/>
      <c r="EN26" s="21"/>
      <c r="EO26" s="21"/>
      <c r="EP26" s="21"/>
      <c r="EQ26" s="39"/>
      <c r="ER26" s="39"/>
      <c r="ES26" s="39"/>
      <c r="ET26" s="39"/>
      <c r="EU26" s="39"/>
      <c r="EV26" s="39"/>
      <c r="EW26" s="39"/>
      <c r="EX26" s="39"/>
      <c r="EY26" s="39"/>
      <c r="EZ26" s="39"/>
      <c r="FA26" s="39"/>
      <c r="FB26" s="56"/>
      <c r="FD26" s="25"/>
    </row>
    <row r="27" spans="2:160">
      <c r="B27" s="67" t="e">
        <f>+#REF!</f>
        <v>#REF!</v>
      </c>
      <c r="C27" s="61"/>
      <c r="D27" s="73" t="e">
        <f>+Q27+AD27+AQ27+BD27+BQ27+CD27+CQ27+DD27+DQ27+ED27+EQ27</f>
        <v>#REF!</v>
      </c>
      <c r="E27" s="74" t="e">
        <f>+#REF!</f>
        <v>#REF!</v>
      </c>
      <c r="F27" s="74" t="e">
        <f>+#REF!</f>
        <v>#REF!</v>
      </c>
      <c r="G27" s="74" t="e">
        <f>+#REF!</f>
        <v>#REF!</v>
      </c>
      <c r="H27" s="74" t="e">
        <f>+#REF!</f>
        <v>#REF!</v>
      </c>
      <c r="I27" s="74" t="e">
        <f>+#REF!</f>
        <v>#REF!</v>
      </c>
      <c r="J27" s="74" t="e">
        <f>+#REF!</f>
        <v>#REF!</v>
      </c>
      <c r="K27" s="74" t="e">
        <f>+#REF!</f>
        <v>#REF!</v>
      </c>
      <c r="L27" s="74" t="e">
        <f>+#REF!</f>
        <v>#REF!</v>
      </c>
      <c r="M27" s="74" t="e">
        <f>+#REF!</f>
        <v>#REF!</v>
      </c>
      <c r="N27" s="74" t="e">
        <f>+#REF!</f>
        <v>#REF!</v>
      </c>
      <c r="O27" s="74" t="e">
        <f>+#REF!</f>
        <v>#REF!</v>
      </c>
      <c r="P27" s="74" t="e">
        <f>+#REF!</f>
        <v>#REF!</v>
      </c>
      <c r="Q27" s="75" t="e">
        <f>SUM(E27:P27)</f>
        <v>#REF!</v>
      </c>
      <c r="R27" s="74" t="e">
        <f>+#REF!</f>
        <v>#REF!</v>
      </c>
      <c r="S27" s="74" t="e">
        <f>+#REF!</f>
        <v>#REF!</v>
      </c>
      <c r="T27" s="74" t="e">
        <f>+#REF!</f>
        <v>#REF!</v>
      </c>
      <c r="U27" s="74" t="e">
        <f>+#REF!</f>
        <v>#REF!</v>
      </c>
      <c r="V27" s="74" t="e">
        <f>+#REF!</f>
        <v>#REF!</v>
      </c>
      <c r="W27" s="74" t="e">
        <f>+#REF!</f>
        <v>#REF!</v>
      </c>
      <c r="X27" s="74" t="e">
        <f>+#REF!</f>
        <v>#REF!</v>
      </c>
      <c r="Y27" s="74" t="e">
        <f>+#REF!</f>
        <v>#REF!</v>
      </c>
      <c r="Z27" s="74" t="e">
        <f>+#REF!</f>
        <v>#REF!</v>
      </c>
      <c r="AA27" s="74" t="e">
        <f>+#REF!</f>
        <v>#REF!</v>
      </c>
      <c r="AB27" s="74" t="e">
        <f>+#REF!</f>
        <v>#REF!</v>
      </c>
      <c r="AC27" s="74" t="e">
        <f>+#REF!</f>
        <v>#REF!</v>
      </c>
      <c r="AD27" s="75" t="e">
        <f>SUM(R27:AC27)</f>
        <v>#REF!</v>
      </c>
      <c r="AE27" s="74" t="e">
        <f>+#REF!</f>
        <v>#REF!</v>
      </c>
      <c r="AF27" s="74" t="e">
        <f>+#REF!</f>
        <v>#REF!</v>
      </c>
      <c r="AG27" s="74" t="e">
        <f>+#REF!</f>
        <v>#REF!</v>
      </c>
      <c r="AH27" s="74" t="e">
        <f>+#REF!</f>
        <v>#REF!</v>
      </c>
      <c r="AI27" s="74" t="e">
        <f>+#REF!</f>
        <v>#REF!</v>
      </c>
      <c r="AJ27" s="74" t="e">
        <f>+#REF!</f>
        <v>#REF!</v>
      </c>
      <c r="AK27" s="74" t="e">
        <f>+#REF!</f>
        <v>#REF!</v>
      </c>
      <c r="AL27" s="74" t="e">
        <f>+#REF!</f>
        <v>#REF!</v>
      </c>
      <c r="AM27" s="74" t="e">
        <f>+#REF!</f>
        <v>#REF!</v>
      </c>
      <c r="AN27" s="74" t="e">
        <f>+#REF!</f>
        <v>#REF!</v>
      </c>
      <c r="AO27" s="74" t="e">
        <f>+#REF!</f>
        <v>#REF!</v>
      </c>
      <c r="AP27" s="74" t="e">
        <f>+#REF!</f>
        <v>#REF!</v>
      </c>
      <c r="AQ27" s="75" t="e">
        <f>SUM(AE27:AP27)</f>
        <v>#REF!</v>
      </c>
      <c r="AR27" s="74" t="e">
        <f>+#REF!</f>
        <v>#REF!</v>
      </c>
      <c r="AS27" s="74" t="e">
        <f>+#REF!</f>
        <v>#REF!</v>
      </c>
      <c r="AT27" s="74" t="e">
        <f>+#REF!</f>
        <v>#REF!</v>
      </c>
      <c r="AU27" s="74" t="e">
        <f>+#REF!</f>
        <v>#REF!</v>
      </c>
      <c r="AV27" s="74" t="e">
        <f>+#REF!</f>
        <v>#REF!</v>
      </c>
      <c r="AW27" s="74" t="e">
        <f>+#REF!</f>
        <v>#REF!</v>
      </c>
      <c r="AX27" s="74" t="e">
        <f>+#REF!</f>
        <v>#REF!</v>
      </c>
      <c r="AY27" s="74" t="e">
        <f>+#REF!</f>
        <v>#REF!</v>
      </c>
      <c r="AZ27" s="74" t="e">
        <f>+#REF!</f>
        <v>#REF!</v>
      </c>
      <c r="BA27" s="74" t="e">
        <f>+#REF!</f>
        <v>#REF!</v>
      </c>
      <c r="BB27" s="74" t="e">
        <f>+#REF!</f>
        <v>#REF!</v>
      </c>
      <c r="BC27" s="74" t="e">
        <f>+#REF!</f>
        <v>#REF!</v>
      </c>
      <c r="BD27" s="75" t="e">
        <f>SUM(AR27:BC27)</f>
        <v>#REF!</v>
      </c>
      <c r="BE27" s="74" t="e">
        <f>+#REF!</f>
        <v>#REF!</v>
      </c>
      <c r="BF27" s="74" t="e">
        <f>+#REF!</f>
        <v>#REF!</v>
      </c>
      <c r="BG27" s="74" t="e">
        <f>+#REF!</f>
        <v>#REF!</v>
      </c>
      <c r="BH27" s="74" t="e">
        <f>+#REF!</f>
        <v>#REF!</v>
      </c>
      <c r="BI27" s="74" t="e">
        <f>+#REF!</f>
        <v>#REF!</v>
      </c>
      <c r="BJ27" s="74" t="e">
        <f>+#REF!</f>
        <v>#REF!</v>
      </c>
      <c r="BK27" s="74" t="e">
        <f>+#REF!</f>
        <v>#REF!</v>
      </c>
      <c r="BL27" s="74" t="e">
        <f>+#REF!</f>
        <v>#REF!</v>
      </c>
      <c r="BM27" s="74" t="e">
        <f>+#REF!</f>
        <v>#REF!</v>
      </c>
      <c r="BN27" s="74" t="e">
        <f>+#REF!</f>
        <v>#REF!</v>
      </c>
      <c r="BO27" s="74" t="e">
        <f>+#REF!</f>
        <v>#REF!</v>
      </c>
      <c r="BP27" s="74" t="e">
        <f>+#REF!</f>
        <v>#REF!</v>
      </c>
      <c r="BQ27" s="75" t="e">
        <f>SUM(BE27:BP27)</f>
        <v>#REF!</v>
      </c>
      <c r="BR27" s="74" t="e">
        <f>+#REF!</f>
        <v>#REF!</v>
      </c>
      <c r="BS27" s="74" t="e">
        <f>+#REF!</f>
        <v>#REF!</v>
      </c>
      <c r="BT27" s="74" t="e">
        <f>+#REF!</f>
        <v>#REF!</v>
      </c>
      <c r="BU27" s="74" t="e">
        <f>+#REF!</f>
        <v>#REF!</v>
      </c>
      <c r="BV27" s="74" t="e">
        <f>+#REF!</f>
        <v>#REF!</v>
      </c>
      <c r="BW27" s="74" t="e">
        <f>+#REF!</f>
        <v>#REF!</v>
      </c>
      <c r="BX27" s="74" t="e">
        <f>+#REF!</f>
        <v>#REF!</v>
      </c>
      <c r="BY27" s="74" t="e">
        <f>+#REF!</f>
        <v>#REF!</v>
      </c>
      <c r="BZ27" s="74" t="e">
        <f>+#REF!</f>
        <v>#REF!</v>
      </c>
      <c r="CA27" s="74" t="e">
        <f>+#REF!</f>
        <v>#REF!</v>
      </c>
      <c r="CB27" s="74" t="e">
        <f>+#REF!</f>
        <v>#REF!</v>
      </c>
      <c r="CC27" s="74" t="e">
        <f>+#REF!</f>
        <v>#REF!</v>
      </c>
      <c r="CD27" s="75" t="e">
        <f>SUM(BR27:CC27)</f>
        <v>#REF!</v>
      </c>
      <c r="CE27" s="74" t="e">
        <f>+#REF!</f>
        <v>#REF!</v>
      </c>
      <c r="CF27" s="74" t="e">
        <f>+#REF!</f>
        <v>#REF!</v>
      </c>
      <c r="CG27" s="74" t="e">
        <f>+#REF!</f>
        <v>#REF!</v>
      </c>
      <c r="CH27" s="74" t="e">
        <f>+#REF!</f>
        <v>#REF!</v>
      </c>
      <c r="CI27" s="74" t="e">
        <f>+#REF!</f>
        <v>#REF!</v>
      </c>
      <c r="CJ27" s="74" t="e">
        <f>+#REF!</f>
        <v>#REF!</v>
      </c>
      <c r="CK27" s="74" t="e">
        <f>+#REF!</f>
        <v>#REF!</v>
      </c>
      <c r="CL27" s="74" t="e">
        <f>+#REF!</f>
        <v>#REF!</v>
      </c>
      <c r="CM27" s="74" t="e">
        <f>+#REF!</f>
        <v>#REF!</v>
      </c>
      <c r="CN27" s="74" t="e">
        <f>+#REF!</f>
        <v>#REF!</v>
      </c>
      <c r="CO27" s="74" t="e">
        <f>+#REF!</f>
        <v>#REF!</v>
      </c>
      <c r="CP27" s="74" t="e">
        <f>+#REF!</f>
        <v>#REF!</v>
      </c>
      <c r="CQ27" s="75" t="e">
        <f>SUM(CE27:CP27)</f>
        <v>#REF!</v>
      </c>
      <c r="CR27" s="74" t="e">
        <f>+#REF!</f>
        <v>#REF!</v>
      </c>
      <c r="CS27" s="74" t="e">
        <f>+#REF!</f>
        <v>#REF!</v>
      </c>
      <c r="CT27" s="74" t="e">
        <f>+#REF!</f>
        <v>#REF!</v>
      </c>
      <c r="CU27" s="74" t="e">
        <f>+#REF!</f>
        <v>#REF!</v>
      </c>
      <c r="CV27" s="74" t="e">
        <f>+#REF!</f>
        <v>#REF!</v>
      </c>
      <c r="CW27" s="74" t="e">
        <f>+#REF!</f>
        <v>#REF!</v>
      </c>
      <c r="CX27" s="74" t="e">
        <f>+#REF!</f>
        <v>#REF!</v>
      </c>
      <c r="CY27" s="74" t="e">
        <f>+#REF!</f>
        <v>#REF!</v>
      </c>
      <c r="CZ27" s="74" t="e">
        <f>+#REF!</f>
        <v>#REF!</v>
      </c>
      <c r="DA27" s="74" t="e">
        <f>+#REF!</f>
        <v>#REF!</v>
      </c>
      <c r="DB27" s="74" t="e">
        <f>+#REF!</f>
        <v>#REF!</v>
      </c>
      <c r="DC27" s="74" t="e">
        <f>+#REF!</f>
        <v>#REF!</v>
      </c>
      <c r="DD27" s="75" t="e">
        <f>SUM(CR27:DC27)</f>
        <v>#REF!</v>
      </c>
      <c r="DE27" s="74" t="e">
        <f>+#REF!</f>
        <v>#REF!</v>
      </c>
      <c r="DF27" s="74" t="e">
        <f>+#REF!</f>
        <v>#REF!</v>
      </c>
      <c r="DG27" s="74" t="e">
        <f>+#REF!</f>
        <v>#REF!</v>
      </c>
      <c r="DH27" s="74" t="e">
        <f>+#REF!</f>
        <v>#REF!</v>
      </c>
      <c r="DI27" s="74" t="e">
        <f>+#REF!</f>
        <v>#REF!</v>
      </c>
      <c r="DJ27" s="74" t="e">
        <f>+#REF!</f>
        <v>#REF!</v>
      </c>
      <c r="DK27" s="74" t="e">
        <f>+#REF!</f>
        <v>#REF!</v>
      </c>
      <c r="DL27" s="74" t="e">
        <f>+#REF!</f>
        <v>#REF!</v>
      </c>
      <c r="DM27" s="74" t="e">
        <f>+#REF!</f>
        <v>#REF!</v>
      </c>
      <c r="DN27" s="74" t="e">
        <f>+#REF!</f>
        <v>#REF!</v>
      </c>
      <c r="DO27" s="74" t="e">
        <f>+#REF!</f>
        <v>#REF!</v>
      </c>
      <c r="DP27" s="74" t="e">
        <f>+#REF!</f>
        <v>#REF!</v>
      </c>
      <c r="DQ27" s="75" t="e">
        <f>SUM(DE27:DP27)</f>
        <v>#REF!</v>
      </c>
      <c r="DR27" s="74" t="e">
        <f>+#REF!</f>
        <v>#REF!</v>
      </c>
      <c r="DS27" s="74" t="e">
        <f>+#REF!</f>
        <v>#REF!</v>
      </c>
      <c r="DT27" s="74" t="e">
        <f>+#REF!</f>
        <v>#REF!</v>
      </c>
      <c r="DU27" s="74" t="e">
        <f>+#REF!</f>
        <v>#REF!</v>
      </c>
      <c r="DV27" s="74" t="e">
        <f>+#REF!</f>
        <v>#REF!</v>
      </c>
      <c r="DW27" s="74" t="e">
        <f>+#REF!</f>
        <v>#REF!</v>
      </c>
      <c r="DX27" s="74" t="e">
        <f>+#REF!</f>
        <v>#REF!</v>
      </c>
      <c r="DY27" s="74" t="e">
        <f>+#REF!</f>
        <v>#REF!</v>
      </c>
      <c r="DZ27" s="74" t="e">
        <f>+#REF!</f>
        <v>#REF!</v>
      </c>
      <c r="EA27" s="74" t="e">
        <f>+#REF!</f>
        <v>#REF!</v>
      </c>
      <c r="EB27" s="74" t="e">
        <f>+#REF!</f>
        <v>#REF!</v>
      </c>
      <c r="EC27" s="74" t="e">
        <f>+#REF!</f>
        <v>#REF!</v>
      </c>
      <c r="ED27" s="75" t="e">
        <f>SUM(DR27:EC27)</f>
        <v>#REF!</v>
      </c>
      <c r="EE27" s="74" t="e">
        <f>+#REF!</f>
        <v>#REF!</v>
      </c>
      <c r="EF27" s="74" t="e">
        <f>+#REF!</f>
        <v>#REF!</v>
      </c>
      <c r="EG27" s="74" t="e">
        <f>+#REF!</f>
        <v>#REF!</v>
      </c>
      <c r="EH27" s="74" t="e">
        <f>+#REF!</f>
        <v>#REF!</v>
      </c>
      <c r="EI27" s="74" t="e">
        <f>+#REF!</f>
        <v>#REF!</v>
      </c>
      <c r="EJ27" s="74" t="e">
        <f>+#REF!</f>
        <v>#REF!</v>
      </c>
      <c r="EK27" s="74" t="e">
        <f>+#REF!</f>
        <v>#REF!</v>
      </c>
      <c r="EL27" s="74" t="e">
        <f>+#REF!</f>
        <v>#REF!</v>
      </c>
      <c r="EM27" s="74" t="e">
        <f>+#REF!</f>
        <v>#REF!</v>
      </c>
      <c r="EN27" s="74" t="e">
        <f>+#REF!</f>
        <v>#REF!</v>
      </c>
      <c r="EO27" s="74" t="e">
        <f>+#REF!</f>
        <v>#REF!</v>
      </c>
      <c r="EP27" s="74" t="e">
        <f>+#REF!</f>
        <v>#REF!</v>
      </c>
      <c r="EQ27" s="75" t="e">
        <f>SUM(EE27:EP27)</f>
        <v>#REF!</v>
      </c>
      <c r="ER27" s="75"/>
      <c r="ES27" s="75"/>
      <c r="ET27" s="75"/>
      <c r="EU27" s="75"/>
      <c r="EV27" s="75"/>
      <c r="EW27" s="75"/>
      <c r="EX27" s="75"/>
      <c r="EY27" s="75"/>
      <c r="EZ27" s="75"/>
      <c r="FA27" s="75"/>
      <c r="FB27" s="82" t="e">
        <f>+D27/#REF!</f>
        <v>#REF!</v>
      </c>
      <c r="FD27" s="25"/>
    </row>
    <row r="28" spans="2:160">
      <c r="B28" s="67" t="e">
        <f>+#REF!</f>
        <v>#REF!</v>
      </c>
      <c r="C28" s="61"/>
      <c r="D28" s="73" t="e">
        <f>+Q28+AD28+AQ28+BD28+BQ28+CD28+CQ28+DD28+DQ28+ED28+EQ28</f>
        <v>#REF!</v>
      </c>
      <c r="E28" s="74" t="e">
        <f>+#REF!</f>
        <v>#REF!</v>
      </c>
      <c r="F28" s="74" t="e">
        <f>+#REF!</f>
        <v>#REF!</v>
      </c>
      <c r="G28" s="74" t="e">
        <f>+#REF!</f>
        <v>#REF!</v>
      </c>
      <c r="H28" s="74" t="e">
        <f>+#REF!</f>
        <v>#REF!</v>
      </c>
      <c r="I28" s="74" t="e">
        <f>+#REF!</f>
        <v>#REF!</v>
      </c>
      <c r="J28" s="74" t="e">
        <f>+#REF!</f>
        <v>#REF!</v>
      </c>
      <c r="K28" s="74" t="e">
        <f>+#REF!</f>
        <v>#REF!</v>
      </c>
      <c r="L28" s="74" t="e">
        <f>+#REF!</f>
        <v>#REF!</v>
      </c>
      <c r="M28" s="74" t="e">
        <f>+#REF!</f>
        <v>#REF!</v>
      </c>
      <c r="N28" s="74" t="e">
        <f>+#REF!</f>
        <v>#REF!</v>
      </c>
      <c r="O28" s="74" t="e">
        <f>+#REF!</f>
        <v>#REF!</v>
      </c>
      <c r="P28" s="74" t="e">
        <f>+#REF!</f>
        <v>#REF!</v>
      </c>
      <c r="Q28" s="75" t="e">
        <f>SUM(E28:P28)</f>
        <v>#REF!</v>
      </c>
      <c r="R28" s="74" t="e">
        <f>+#REF!</f>
        <v>#REF!</v>
      </c>
      <c r="S28" s="74" t="e">
        <f>+#REF!</f>
        <v>#REF!</v>
      </c>
      <c r="T28" s="74" t="e">
        <f>+#REF!</f>
        <v>#REF!</v>
      </c>
      <c r="U28" s="74" t="e">
        <f>+#REF!</f>
        <v>#REF!</v>
      </c>
      <c r="V28" s="74" t="e">
        <f>+#REF!</f>
        <v>#REF!</v>
      </c>
      <c r="W28" s="74" t="e">
        <f>+#REF!</f>
        <v>#REF!</v>
      </c>
      <c r="X28" s="74" t="e">
        <f>+#REF!</f>
        <v>#REF!</v>
      </c>
      <c r="Y28" s="74" t="e">
        <f>+#REF!</f>
        <v>#REF!</v>
      </c>
      <c r="Z28" s="74" t="e">
        <f>+#REF!</f>
        <v>#REF!</v>
      </c>
      <c r="AA28" s="74" t="e">
        <f>+#REF!</f>
        <v>#REF!</v>
      </c>
      <c r="AB28" s="74" t="e">
        <f>+#REF!</f>
        <v>#REF!</v>
      </c>
      <c r="AC28" s="74" t="e">
        <f>+#REF!</f>
        <v>#REF!</v>
      </c>
      <c r="AD28" s="75" t="e">
        <f>SUM(R28:AC28)</f>
        <v>#REF!</v>
      </c>
      <c r="AE28" s="74" t="e">
        <f>+#REF!</f>
        <v>#REF!</v>
      </c>
      <c r="AF28" s="74" t="e">
        <f>+#REF!</f>
        <v>#REF!</v>
      </c>
      <c r="AG28" s="74" t="e">
        <f>+#REF!</f>
        <v>#REF!</v>
      </c>
      <c r="AH28" s="74" t="e">
        <f>+#REF!</f>
        <v>#REF!</v>
      </c>
      <c r="AI28" s="74" t="e">
        <f>+#REF!</f>
        <v>#REF!</v>
      </c>
      <c r="AJ28" s="74" t="e">
        <f>+#REF!</f>
        <v>#REF!</v>
      </c>
      <c r="AK28" s="74" t="e">
        <f>+#REF!</f>
        <v>#REF!</v>
      </c>
      <c r="AL28" s="74" t="e">
        <f>+#REF!</f>
        <v>#REF!</v>
      </c>
      <c r="AM28" s="74" t="e">
        <f>+#REF!</f>
        <v>#REF!</v>
      </c>
      <c r="AN28" s="74" t="e">
        <f>+#REF!</f>
        <v>#REF!</v>
      </c>
      <c r="AO28" s="74" t="e">
        <f>+#REF!</f>
        <v>#REF!</v>
      </c>
      <c r="AP28" s="74" t="e">
        <f>+#REF!</f>
        <v>#REF!</v>
      </c>
      <c r="AQ28" s="75" t="e">
        <f>SUM(AE28:AP28)</f>
        <v>#REF!</v>
      </c>
      <c r="AR28" s="74" t="e">
        <f>+#REF!</f>
        <v>#REF!</v>
      </c>
      <c r="AS28" s="74" t="e">
        <f>+#REF!</f>
        <v>#REF!</v>
      </c>
      <c r="AT28" s="74" t="e">
        <f>+#REF!</f>
        <v>#REF!</v>
      </c>
      <c r="AU28" s="74" t="e">
        <f>+#REF!</f>
        <v>#REF!</v>
      </c>
      <c r="AV28" s="74" t="e">
        <f>+#REF!</f>
        <v>#REF!</v>
      </c>
      <c r="AW28" s="74" t="e">
        <f>+#REF!</f>
        <v>#REF!</v>
      </c>
      <c r="AX28" s="74" t="e">
        <f>+#REF!</f>
        <v>#REF!</v>
      </c>
      <c r="AY28" s="74" t="e">
        <f>+#REF!</f>
        <v>#REF!</v>
      </c>
      <c r="AZ28" s="74" t="e">
        <f>+#REF!</f>
        <v>#REF!</v>
      </c>
      <c r="BA28" s="74" t="e">
        <f>+#REF!</f>
        <v>#REF!</v>
      </c>
      <c r="BB28" s="74" t="e">
        <f>+#REF!</f>
        <v>#REF!</v>
      </c>
      <c r="BC28" s="74" t="e">
        <f>+#REF!</f>
        <v>#REF!</v>
      </c>
      <c r="BD28" s="75" t="e">
        <f>SUM(AR28:BC28)</f>
        <v>#REF!</v>
      </c>
      <c r="BE28" s="74" t="e">
        <f>+#REF!</f>
        <v>#REF!</v>
      </c>
      <c r="BF28" s="74" t="e">
        <f>+#REF!</f>
        <v>#REF!</v>
      </c>
      <c r="BG28" s="74" t="e">
        <f>+#REF!</f>
        <v>#REF!</v>
      </c>
      <c r="BH28" s="74" t="e">
        <f>+#REF!</f>
        <v>#REF!</v>
      </c>
      <c r="BI28" s="74" t="e">
        <f>+#REF!</f>
        <v>#REF!</v>
      </c>
      <c r="BJ28" s="74" t="e">
        <f>+#REF!</f>
        <v>#REF!</v>
      </c>
      <c r="BK28" s="74" t="e">
        <f>+#REF!</f>
        <v>#REF!</v>
      </c>
      <c r="BL28" s="74" t="e">
        <f>+#REF!</f>
        <v>#REF!</v>
      </c>
      <c r="BM28" s="74" t="e">
        <f>+#REF!</f>
        <v>#REF!</v>
      </c>
      <c r="BN28" s="74" t="e">
        <f>+#REF!</f>
        <v>#REF!</v>
      </c>
      <c r="BO28" s="74" t="e">
        <f>+#REF!</f>
        <v>#REF!</v>
      </c>
      <c r="BP28" s="74" t="e">
        <f>+#REF!</f>
        <v>#REF!</v>
      </c>
      <c r="BQ28" s="75" t="e">
        <f>SUM(BE28:BP28)</f>
        <v>#REF!</v>
      </c>
      <c r="BR28" s="74" t="e">
        <f>+#REF!</f>
        <v>#REF!</v>
      </c>
      <c r="BS28" s="74" t="e">
        <f>+#REF!</f>
        <v>#REF!</v>
      </c>
      <c r="BT28" s="74" t="e">
        <f>+#REF!</f>
        <v>#REF!</v>
      </c>
      <c r="BU28" s="74" t="e">
        <f>+#REF!</f>
        <v>#REF!</v>
      </c>
      <c r="BV28" s="74" t="e">
        <f>+#REF!</f>
        <v>#REF!</v>
      </c>
      <c r="BW28" s="74" t="e">
        <f>+#REF!</f>
        <v>#REF!</v>
      </c>
      <c r="BX28" s="74" t="e">
        <f>+#REF!</f>
        <v>#REF!</v>
      </c>
      <c r="BY28" s="74" t="e">
        <f>+#REF!</f>
        <v>#REF!</v>
      </c>
      <c r="BZ28" s="74" t="e">
        <f>+#REF!</f>
        <v>#REF!</v>
      </c>
      <c r="CA28" s="74" t="e">
        <f>+#REF!</f>
        <v>#REF!</v>
      </c>
      <c r="CB28" s="74" t="e">
        <f>+#REF!</f>
        <v>#REF!</v>
      </c>
      <c r="CC28" s="74" t="e">
        <f>+#REF!</f>
        <v>#REF!</v>
      </c>
      <c r="CD28" s="75" t="e">
        <f>SUM(BR28:CC28)</f>
        <v>#REF!</v>
      </c>
      <c r="CE28" s="74" t="e">
        <f>+#REF!</f>
        <v>#REF!</v>
      </c>
      <c r="CF28" s="74" t="e">
        <f>+#REF!</f>
        <v>#REF!</v>
      </c>
      <c r="CG28" s="74" t="e">
        <f>+#REF!</f>
        <v>#REF!</v>
      </c>
      <c r="CH28" s="74" t="e">
        <f>+#REF!</f>
        <v>#REF!</v>
      </c>
      <c r="CI28" s="74" t="e">
        <f>+#REF!</f>
        <v>#REF!</v>
      </c>
      <c r="CJ28" s="74" t="e">
        <f>+#REF!</f>
        <v>#REF!</v>
      </c>
      <c r="CK28" s="74" t="e">
        <f>+#REF!</f>
        <v>#REF!</v>
      </c>
      <c r="CL28" s="74" t="e">
        <f>+#REF!</f>
        <v>#REF!</v>
      </c>
      <c r="CM28" s="74" t="e">
        <f>+#REF!</f>
        <v>#REF!</v>
      </c>
      <c r="CN28" s="74" t="e">
        <f>+#REF!</f>
        <v>#REF!</v>
      </c>
      <c r="CO28" s="74" t="e">
        <f>+#REF!</f>
        <v>#REF!</v>
      </c>
      <c r="CP28" s="74" t="e">
        <f>+#REF!</f>
        <v>#REF!</v>
      </c>
      <c r="CQ28" s="75" t="e">
        <f>SUM(CE28:CP28)</f>
        <v>#REF!</v>
      </c>
      <c r="CR28" s="74" t="e">
        <f>+#REF!</f>
        <v>#REF!</v>
      </c>
      <c r="CS28" s="74" t="e">
        <f>+#REF!</f>
        <v>#REF!</v>
      </c>
      <c r="CT28" s="74" t="e">
        <f>+#REF!</f>
        <v>#REF!</v>
      </c>
      <c r="CU28" s="74" t="e">
        <f>+#REF!</f>
        <v>#REF!</v>
      </c>
      <c r="CV28" s="74" t="e">
        <f>+#REF!</f>
        <v>#REF!</v>
      </c>
      <c r="CW28" s="74" t="e">
        <f>+#REF!</f>
        <v>#REF!</v>
      </c>
      <c r="CX28" s="74" t="e">
        <f>+#REF!</f>
        <v>#REF!</v>
      </c>
      <c r="CY28" s="74" t="e">
        <f>+#REF!</f>
        <v>#REF!</v>
      </c>
      <c r="CZ28" s="74" t="e">
        <f>+#REF!</f>
        <v>#REF!</v>
      </c>
      <c r="DA28" s="74" t="e">
        <f>+#REF!</f>
        <v>#REF!</v>
      </c>
      <c r="DB28" s="74" t="e">
        <f>+#REF!</f>
        <v>#REF!</v>
      </c>
      <c r="DC28" s="74" t="e">
        <f>+#REF!</f>
        <v>#REF!</v>
      </c>
      <c r="DD28" s="75" t="e">
        <f>SUM(CR28:DC28)</f>
        <v>#REF!</v>
      </c>
      <c r="DE28" s="74" t="e">
        <f>+#REF!</f>
        <v>#REF!</v>
      </c>
      <c r="DF28" s="74" t="e">
        <f>+#REF!</f>
        <v>#REF!</v>
      </c>
      <c r="DG28" s="74" t="e">
        <f>+#REF!</f>
        <v>#REF!</v>
      </c>
      <c r="DH28" s="74" t="e">
        <f>+#REF!</f>
        <v>#REF!</v>
      </c>
      <c r="DI28" s="74" t="e">
        <f>+#REF!</f>
        <v>#REF!</v>
      </c>
      <c r="DJ28" s="74" t="e">
        <f>+#REF!</f>
        <v>#REF!</v>
      </c>
      <c r="DK28" s="74" t="e">
        <f>+#REF!</f>
        <v>#REF!</v>
      </c>
      <c r="DL28" s="74" t="e">
        <f>+#REF!</f>
        <v>#REF!</v>
      </c>
      <c r="DM28" s="74" t="e">
        <f>+#REF!</f>
        <v>#REF!</v>
      </c>
      <c r="DN28" s="74" t="e">
        <f>+#REF!</f>
        <v>#REF!</v>
      </c>
      <c r="DO28" s="74" t="e">
        <f>+#REF!</f>
        <v>#REF!</v>
      </c>
      <c r="DP28" s="74" t="e">
        <f>+#REF!</f>
        <v>#REF!</v>
      </c>
      <c r="DQ28" s="75" t="e">
        <f>SUM(DE28:DP28)</f>
        <v>#REF!</v>
      </c>
      <c r="DR28" s="74" t="e">
        <f>+#REF!</f>
        <v>#REF!</v>
      </c>
      <c r="DS28" s="74" t="e">
        <f>+#REF!</f>
        <v>#REF!</v>
      </c>
      <c r="DT28" s="74" t="e">
        <f>+#REF!</f>
        <v>#REF!</v>
      </c>
      <c r="DU28" s="74" t="e">
        <f>+#REF!</f>
        <v>#REF!</v>
      </c>
      <c r="DV28" s="74" t="e">
        <f>+#REF!</f>
        <v>#REF!</v>
      </c>
      <c r="DW28" s="74" t="e">
        <f>+#REF!</f>
        <v>#REF!</v>
      </c>
      <c r="DX28" s="74" t="e">
        <f>+#REF!</f>
        <v>#REF!</v>
      </c>
      <c r="DY28" s="74" t="e">
        <f>+#REF!</f>
        <v>#REF!</v>
      </c>
      <c r="DZ28" s="74" t="e">
        <f>+#REF!</f>
        <v>#REF!</v>
      </c>
      <c r="EA28" s="74" t="e">
        <f>+#REF!</f>
        <v>#REF!</v>
      </c>
      <c r="EB28" s="74" t="e">
        <f>+#REF!</f>
        <v>#REF!</v>
      </c>
      <c r="EC28" s="74" t="e">
        <f>+#REF!</f>
        <v>#REF!</v>
      </c>
      <c r="ED28" s="75" t="e">
        <f>SUM(DR28:EC28)</f>
        <v>#REF!</v>
      </c>
      <c r="EE28" s="74" t="e">
        <f>+#REF!</f>
        <v>#REF!</v>
      </c>
      <c r="EF28" s="74" t="e">
        <f>+#REF!</f>
        <v>#REF!</v>
      </c>
      <c r="EG28" s="74" t="e">
        <f>+#REF!</f>
        <v>#REF!</v>
      </c>
      <c r="EH28" s="74" t="e">
        <f>+#REF!</f>
        <v>#REF!</v>
      </c>
      <c r="EI28" s="74" t="e">
        <f>+#REF!</f>
        <v>#REF!</v>
      </c>
      <c r="EJ28" s="74" t="e">
        <f>+#REF!</f>
        <v>#REF!</v>
      </c>
      <c r="EK28" s="74" t="e">
        <f>+#REF!</f>
        <v>#REF!</v>
      </c>
      <c r="EL28" s="74" t="e">
        <f>+#REF!</f>
        <v>#REF!</v>
      </c>
      <c r="EM28" s="74" t="e">
        <f>+#REF!</f>
        <v>#REF!</v>
      </c>
      <c r="EN28" s="74" t="e">
        <f>+#REF!</f>
        <v>#REF!</v>
      </c>
      <c r="EO28" s="74" t="e">
        <f>+#REF!</f>
        <v>#REF!</v>
      </c>
      <c r="EP28" s="74" t="e">
        <f>+#REF!</f>
        <v>#REF!</v>
      </c>
      <c r="EQ28" s="75" t="e">
        <f>SUM(EE28:EP28)</f>
        <v>#REF!</v>
      </c>
      <c r="ER28" s="75"/>
      <c r="ES28" s="75"/>
      <c r="ET28" s="75"/>
      <c r="EU28" s="75"/>
      <c r="EV28" s="75"/>
      <c r="EW28" s="75"/>
      <c r="EX28" s="75"/>
      <c r="EY28" s="75"/>
      <c r="EZ28" s="75"/>
      <c r="FA28" s="75"/>
      <c r="FB28" s="82" t="e">
        <f>+D28/#REF!</f>
        <v>#REF!</v>
      </c>
      <c r="FD28" s="25"/>
    </row>
    <row r="29" spans="2:160">
      <c r="B29" s="67" t="e">
        <f>+#REF!</f>
        <v>#REF!</v>
      </c>
      <c r="C29" s="61"/>
      <c r="D29" s="73" t="e">
        <f>+Q29+AD29+AQ29+BD29+BQ29+CD29+CQ29+DD29+DQ29+ED29+EQ29</f>
        <v>#REF!</v>
      </c>
      <c r="E29" s="74" t="e">
        <f>+#REF!</f>
        <v>#REF!</v>
      </c>
      <c r="F29" s="74" t="e">
        <f>+#REF!</f>
        <v>#REF!</v>
      </c>
      <c r="G29" s="74" t="e">
        <f>+#REF!</f>
        <v>#REF!</v>
      </c>
      <c r="H29" s="74" t="e">
        <f>+#REF!</f>
        <v>#REF!</v>
      </c>
      <c r="I29" s="74" t="e">
        <f>+#REF!</f>
        <v>#REF!</v>
      </c>
      <c r="J29" s="74" t="e">
        <f>+#REF!</f>
        <v>#REF!</v>
      </c>
      <c r="K29" s="74" t="e">
        <f>+#REF!</f>
        <v>#REF!</v>
      </c>
      <c r="L29" s="74" t="e">
        <f>+#REF!</f>
        <v>#REF!</v>
      </c>
      <c r="M29" s="74" t="e">
        <f>+#REF!</f>
        <v>#REF!</v>
      </c>
      <c r="N29" s="74" t="e">
        <f>+#REF!</f>
        <v>#REF!</v>
      </c>
      <c r="O29" s="74" t="e">
        <f>+#REF!</f>
        <v>#REF!</v>
      </c>
      <c r="P29" s="74" t="e">
        <f>+#REF!</f>
        <v>#REF!</v>
      </c>
      <c r="Q29" s="75" t="e">
        <f>SUM(E29:P29)</f>
        <v>#REF!</v>
      </c>
      <c r="R29" s="74" t="e">
        <f>+#REF!</f>
        <v>#REF!</v>
      </c>
      <c r="S29" s="74" t="e">
        <f>+#REF!</f>
        <v>#REF!</v>
      </c>
      <c r="T29" s="74" t="e">
        <f>+#REF!</f>
        <v>#REF!</v>
      </c>
      <c r="U29" s="74" t="e">
        <f>+#REF!</f>
        <v>#REF!</v>
      </c>
      <c r="V29" s="74" t="e">
        <f>+#REF!</f>
        <v>#REF!</v>
      </c>
      <c r="W29" s="74" t="e">
        <f>+#REF!</f>
        <v>#REF!</v>
      </c>
      <c r="X29" s="74" t="e">
        <f>+#REF!</f>
        <v>#REF!</v>
      </c>
      <c r="Y29" s="74" t="e">
        <f>+#REF!</f>
        <v>#REF!</v>
      </c>
      <c r="Z29" s="74" t="e">
        <f>+#REF!</f>
        <v>#REF!</v>
      </c>
      <c r="AA29" s="74" t="e">
        <f>+#REF!</f>
        <v>#REF!</v>
      </c>
      <c r="AB29" s="74" t="e">
        <f>+#REF!</f>
        <v>#REF!</v>
      </c>
      <c r="AC29" s="74" t="e">
        <f>+#REF!</f>
        <v>#REF!</v>
      </c>
      <c r="AD29" s="75" t="e">
        <f>SUM(R29:AC29)</f>
        <v>#REF!</v>
      </c>
      <c r="AE29" s="74" t="e">
        <f>+#REF!</f>
        <v>#REF!</v>
      </c>
      <c r="AF29" s="74" t="e">
        <f>+#REF!</f>
        <v>#REF!</v>
      </c>
      <c r="AG29" s="74" t="e">
        <f>+#REF!</f>
        <v>#REF!</v>
      </c>
      <c r="AH29" s="74" t="e">
        <f>+#REF!</f>
        <v>#REF!</v>
      </c>
      <c r="AI29" s="74" t="e">
        <f>+#REF!</f>
        <v>#REF!</v>
      </c>
      <c r="AJ29" s="74" t="e">
        <f>+#REF!</f>
        <v>#REF!</v>
      </c>
      <c r="AK29" s="74" t="e">
        <f>+#REF!</f>
        <v>#REF!</v>
      </c>
      <c r="AL29" s="74" t="e">
        <f>+#REF!</f>
        <v>#REF!</v>
      </c>
      <c r="AM29" s="74" t="e">
        <f>+#REF!</f>
        <v>#REF!</v>
      </c>
      <c r="AN29" s="74" t="e">
        <f>+#REF!</f>
        <v>#REF!</v>
      </c>
      <c r="AO29" s="74" t="e">
        <f>+#REF!</f>
        <v>#REF!</v>
      </c>
      <c r="AP29" s="74" t="e">
        <f>+#REF!</f>
        <v>#REF!</v>
      </c>
      <c r="AQ29" s="75" t="e">
        <f>SUM(AE29:AP29)</f>
        <v>#REF!</v>
      </c>
      <c r="AR29" s="74" t="e">
        <f>+#REF!</f>
        <v>#REF!</v>
      </c>
      <c r="AS29" s="74" t="e">
        <f>+#REF!</f>
        <v>#REF!</v>
      </c>
      <c r="AT29" s="74" t="e">
        <f>+#REF!</f>
        <v>#REF!</v>
      </c>
      <c r="AU29" s="74" t="e">
        <f>+#REF!</f>
        <v>#REF!</v>
      </c>
      <c r="AV29" s="74" t="e">
        <f>+#REF!</f>
        <v>#REF!</v>
      </c>
      <c r="AW29" s="74" t="e">
        <f>+#REF!</f>
        <v>#REF!</v>
      </c>
      <c r="AX29" s="74" t="e">
        <f>+#REF!</f>
        <v>#REF!</v>
      </c>
      <c r="AY29" s="74" t="e">
        <f>+#REF!</f>
        <v>#REF!</v>
      </c>
      <c r="AZ29" s="74" t="e">
        <f>+#REF!</f>
        <v>#REF!</v>
      </c>
      <c r="BA29" s="74" t="e">
        <f>+#REF!</f>
        <v>#REF!</v>
      </c>
      <c r="BB29" s="74" t="e">
        <f>+#REF!</f>
        <v>#REF!</v>
      </c>
      <c r="BC29" s="74" t="e">
        <f>+#REF!</f>
        <v>#REF!</v>
      </c>
      <c r="BD29" s="75" t="e">
        <f>SUM(AR29:BC29)</f>
        <v>#REF!</v>
      </c>
      <c r="BE29" s="74" t="e">
        <f>+#REF!</f>
        <v>#REF!</v>
      </c>
      <c r="BF29" s="74" t="e">
        <f>+#REF!</f>
        <v>#REF!</v>
      </c>
      <c r="BG29" s="74" t="e">
        <f>+#REF!</f>
        <v>#REF!</v>
      </c>
      <c r="BH29" s="74" t="e">
        <f>+#REF!</f>
        <v>#REF!</v>
      </c>
      <c r="BI29" s="74" t="e">
        <f>+#REF!</f>
        <v>#REF!</v>
      </c>
      <c r="BJ29" s="74" t="e">
        <f>+#REF!</f>
        <v>#REF!</v>
      </c>
      <c r="BK29" s="74" t="e">
        <f>+#REF!</f>
        <v>#REF!</v>
      </c>
      <c r="BL29" s="74" t="e">
        <f>+#REF!</f>
        <v>#REF!</v>
      </c>
      <c r="BM29" s="74" t="e">
        <f>+#REF!</f>
        <v>#REF!</v>
      </c>
      <c r="BN29" s="74" t="e">
        <f>+#REF!</f>
        <v>#REF!</v>
      </c>
      <c r="BO29" s="74" t="e">
        <f>+#REF!</f>
        <v>#REF!</v>
      </c>
      <c r="BP29" s="74" t="e">
        <f>+#REF!</f>
        <v>#REF!</v>
      </c>
      <c r="BQ29" s="75" t="e">
        <f>SUM(BE29:BP29)</f>
        <v>#REF!</v>
      </c>
      <c r="BR29" s="74" t="e">
        <f>+#REF!</f>
        <v>#REF!</v>
      </c>
      <c r="BS29" s="74" t="e">
        <f>+#REF!</f>
        <v>#REF!</v>
      </c>
      <c r="BT29" s="74" t="e">
        <f>+#REF!</f>
        <v>#REF!</v>
      </c>
      <c r="BU29" s="74" t="e">
        <f>+#REF!</f>
        <v>#REF!</v>
      </c>
      <c r="BV29" s="74" t="e">
        <f>+#REF!</f>
        <v>#REF!</v>
      </c>
      <c r="BW29" s="74" t="e">
        <f>+#REF!</f>
        <v>#REF!</v>
      </c>
      <c r="BX29" s="74" t="e">
        <f>+#REF!</f>
        <v>#REF!</v>
      </c>
      <c r="BY29" s="74" t="e">
        <f>+#REF!</f>
        <v>#REF!</v>
      </c>
      <c r="BZ29" s="74" t="e">
        <f>+#REF!</f>
        <v>#REF!</v>
      </c>
      <c r="CA29" s="74" t="e">
        <f>+#REF!</f>
        <v>#REF!</v>
      </c>
      <c r="CB29" s="74" t="e">
        <f>+#REF!</f>
        <v>#REF!</v>
      </c>
      <c r="CC29" s="74" t="e">
        <f>+#REF!</f>
        <v>#REF!</v>
      </c>
      <c r="CD29" s="75" t="e">
        <f>SUM(BR29:CC29)</f>
        <v>#REF!</v>
      </c>
      <c r="CE29" s="74" t="e">
        <f>+#REF!</f>
        <v>#REF!</v>
      </c>
      <c r="CF29" s="74" t="e">
        <f>+#REF!</f>
        <v>#REF!</v>
      </c>
      <c r="CG29" s="74" t="e">
        <f>+#REF!</f>
        <v>#REF!</v>
      </c>
      <c r="CH29" s="74" t="e">
        <f>+#REF!</f>
        <v>#REF!</v>
      </c>
      <c r="CI29" s="74" t="e">
        <f>+#REF!</f>
        <v>#REF!</v>
      </c>
      <c r="CJ29" s="74" t="e">
        <f>+#REF!</f>
        <v>#REF!</v>
      </c>
      <c r="CK29" s="74" t="e">
        <f>+#REF!</f>
        <v>#REF!</v>
      </c>
      <c r="CL29" s="74" t="e">
        <f>+#REF!</f>
        <v>#REF!</v>
      </c>
      <c r="CM29" s="74" t="e">
        <f>+#REF!</f>
        <v>#REF!</v>
      </c>
      <c r="CN29" s="74" t="e">
        <f>+#REF!</f>
        <v>#REF!</v>
      </c>
      <c r="CO29" s="74" t="e">
        <f>+#REF!</f>
        <v>#REF!</v>
      </c>
      <c r="CP29" s="74" t="e">
        <f>+#REF!</f>
        <v>#REF!</v>
      </c>
      <c r="CQ29" s="75" t="e">
        <f>SUM(CE29:CP29)</f>
        <v>#REF!</v>
      </c>
      <c r="CR29" s="74" t="e">
        <f>+#REF!</f>
        <v>#REF!</v>
      </c>
      <c r="CS29" s="74" t="e">
        <f>+#REF!</f>
        <v>#REF!</v>
      </c>
      <c r="CT29" s="74" t="e">
        <f>+#REF!</f>
        <v>#REF!</v>
      </c>
      <c r="CU29" s="74" t="e">
        <f>+#REF!</f>
        <v>#REF!</v>
      </c>
      <c r="CV29" s="74" t="e">
        <f>+#REF!</f>
        <v>#REF!</v>
      </c>
      <c r="CW29" s="74" t="e">
        <f>+#REF!</f>
        <v>#REF!</v>
      </c>
      <c r="CX29" s="74" t="e">
        <f>+#REF!</f>
        <v>#REF!</v>
      </c>
      <c r="CY29" s="74" t="e">
        <f>+#REF!</f>
        <v>#REF!</v>
      </c>
      <c r="CZ29" s="74" t="e">
        <f>+#REF!</f>
        <v>#REF!</v>
      </c>
      <c r="DA29" s="74" t="e">
        <f>+#REF!</f>
        <v>#REF!</v>
      </c>
      <c r="DB29" s="74" t="e">
        <f>+#REF!</f>
        <v>#REF!</v>
      </c>
      <c r="DC29" s="74" t="e">
        <f>+#REF!</f>
        <v>#REF!</v>
      </c>
      <c r="DD29" s="75" t="e">
        <f>SUM(CR29:DC29)</f>
        <v>#REF!</v>
      </c>
      <c r="DE29" s="74" t="e">
        <f>+#REF!</f>
        <v>#REF!</v>
      </c>
      <c r="DF29" s="74" t="e">
        <f>+#REF!</f>
        <v>#REF!</v>
      </c>
      <c r="DG29" s="74" t="e">
        <f>+#REF!</f>
        <v>#REF!</v>
      </c>
      <c r="DH29" s="74" t="e">
        <f>+#REF!</f>
        <v>#REF!</v>
      </c>
      <c r="DI29" s="74" t="e">
        <f>+#REF!</f>
        <v>#REF!</v>
      </c>
      <c r="DJ29" s="74" t="e">
        <f>+#REF!</f>
        <v>#REF!</v>
      </c>
      <c r="DK29" s="74" t="e">
        <f>+#REF!</f>
        <v>#REF!</v>
      </c>
      <c r="DL29" s="74" t="e">
        <f>+#REF!</f>
        <v>#REF!</v>
      </c>
      <c r="DM29" s="74" t="e">
        <f>+#REF!</f>
        <v>#REF!</v>
      </c>
      <c r="DN29" s="74" t="e">
        <f>+#REF!</f>
        <v>#REF!</v>
      </c>
      <c r="DO29" s="74" t="e">
        <f>+#REF!</f>
        <v>#REF!</v>
      </c>
      <c r="DP29" s="74" t="e">
        <f>+#REF!</f>
        <v>#REF!</v>
      </c>
      <c r="DQ29" s="75" t="e">
        <f>SUM(DE29:DP29)</f>
        <v>#REF!</v>
      </c>
      <c r="DR29" s="74" t="e">
        <f>+#REF!</f>
        <v>#REF!</v>
      </c>
      <c r="DS29" s="74" t="e">
        <f>+#REF!</f>
        <v>#REF!</v>
      </c>
      <c r="DT29" s="74" t="e">
        <f>+#REF!</f>
        <v>#REF!</v>
      </c>
      <c r="DU29" s="74" t="e">
        <f>+#REF!</f>
        <v>#REF!</v>
      </c>
      <c r="DV29" s="74" t="e">
        <f>+#REF!</f>
        <v>#REF!</v>
      </c>
      <c r="DW29" s="74" t="e">
        <f>+#REF!</f>
        <v>#REF!</v>
      </c>
      <c r="DX29" s="74" t="e">
        <f>+#REF!</f>
        <v>#REF!</v>
      </c>
      <c r="DY29" s="74" t="e">
        <f>+#REF!</f>
        <v>#REF!</v>
      </c>
      <c r="DZ29" s="74" t="e">
        <f>+#REF!</f>
        <v>#REF!</v>
      </c>
      <c r="EA29" s="74" t="e">
        <f>+#REF!</f>
        <v>#REF!</v>
      </c>
      <c r="EB29" s="74" t="e">
        <f>+#REF!</f>
        <v>#REF!</v>
      </c>
      <c r="EC29" s="74" t="e">
        <f>+#REF!</f>
        <v>#REF!</v>
      </c>
      <c r="ED29" s="75" t="e">
        <f>SUM(DR29:EC29)</f>
        <v>#REF!</v>
      </c>
      <c r="EE29" s="74" t="e">
        <f>+#REF!</f>
        <v>#REF!</v>
      </c>
      <c r="EF29" s="74" t="e">
        <f>+#REF!</f>
        <v>#REF!</v>
      </c>
      <c r="EG29" s="74" t="e">
        <f>+#REF!</f>
        <v>#REF!</v>
      </c>
      <c r="EH29" s="74" t="e">
        <f>+#REF!</f>
        <v>#REF!</v>
      </c>
      <c r="EI29" s="74" t="e">
        <f>+#REF!</f>
        <v>#REF!</v>
      </c>
      <c r="EJ29" s="74" t="e">
        <f>+#REF!</f>
        <v>#REF!</v>
      </c>
      <c r="EK29" s="74" t="e">
        <f>+#REF!</f>
        <v>#REF!</v>
      </c>
      <c r="EL29" s="74" t="e">
        <f>+#REF!</f>
        <v>#REF!</v>
      </c>
      <c r="EM29" s="74" t="e">
        <f>+#REF!</f>
        <v>#REF!</v>
      </c>
      <c r="EN29" s="74" t="e">
        <f>+#REF!</f>
        <v>#REF!</v>
      </c>
      <c r="EO29" s="74" t="e">
        <f>+#REF!</f>
        <v>#REF!</v>
      </c>
      <c r="EP29" s="74" t="e">
        <f>+#REF!</f>
        <v>#REF!</v>
      </c>
      <c r="EQ29" s="75" t="e">
        <f>SUM(EE29:EP29)</f>
        <v>#REF!</v>
      </c>
      <c r="ER29" s="75"/>
      <c r="ES29" s="75"/>
      <c r="ET29" s="75"/>
      <c r="EU29" s="75"/>
      <c r="EV29" s="75"/>
      <c r="EW29" s="75"/>
      <c r="EX29" s="75"/>
      <c r="EY29" s="75"/>
      <c r="EZ29" s="75"/>
      <c r="FA29" s="75"/>
      <c r="FB29" s="82" t="e">
        <f>+D29/#REF!</f>
        <v>#REF!</v>
      </c>
      <c r="FD29" s="25"/>
    </row>
    <row r="30" spans="2:160">
      <c r="B30" s="67" t="e">
        <f>+#REF!</f>
        <v>#REF!</v>
      </c>
      <c r="C30" s="61"/>
      <c r="D30" s="73" t="e">
        <f>+Q30+AD30+AQ30+BD30+BQ30+CD30+CQ30+DD30+DQ30+ED30+EQ30</f>
        <v>#REF!</v>
      </c>
      <c r="E30" s="74" t="e">
        <f>+#REF!</f>
        <v>#REF!</v>
      </c>
      <c r="F30" s="74" t="e">
        <f>+#REF!</f>
        <v>#REF!</v>
      </c>
      <c r="G30" s="74" t="e">
        <f>+#REF!</f>
        <v>#REF!</v>
      </c>
      <c r="H30" s="74" t="e">
        <f>+#REF!</f>
        <v>#REF!</v>
      </c>
      <c r="I30" s="74" t="e">
        <f>+#REF!</f>
        <v>#REF!</v>
      </c>
      <c r="J30" s="74" t="e">
        <f>+#REF!</f>
        <v>#REF!</v>
      </c>
      <c r="K30" s="74" t="e">
        <f>+#REF!</f>
        <v>#REF!</v>
      </c>
      <c r="L30" s="74" t="e">
        <f>+#REF!</f>
        <v>#REF!</v>
      </c>
      <c r="M30" s="74" t="e">
        <f>+#REF!</f>
        <v>#REF!</v>
      </c>
      <c r="N30" s="74" t="e">
        <f>+#REF!</f>
        <v>#REF!</v>
      </c>
      <c r="O30" s="74" t="e">
        <f>+#REF!</f>
        <v>#REF!</v>
      </c>
      <c r="P30" s="74" t="e">
        <f>+#REF!</f>
        <v>#REF!</v>
      </c>
      <c r="Q30" s="75" t="e">
        <f>SUM(E30:P30)</f>
        <v>#REF!</v>
      </c>
      <c r="R30" s="74" t="e">
        <f>+#REF!</f>
        <v>#REF!</v>
      </c>
      <c r="S30" s="74" t="e">
        <f>+#REF!</f>
        <v>#REF!</v>
      </c>
      <c r="T30" s="74" t="e">
        <f>+#REF!</f>
        <v>#REF!</v>
      </c>
      <c r="U30" s="74" t="e">
        <f>+#REF!</f>
        <v>#REF!</v>
      </c>
      <c r="V30" s="74" t="e">
        <f>+#REF!</f>
        <v>#REF!</v>
      </c>
      <c r="W30" s="74" t="e">
        <f>+#REF!</f>
        <v>#REF!</v>
      </c>
      <c r="X30" s="74" t="e">
        <f>+#REF!</f>
        <v>#REF!</v>
      </c>
      <c r="Y30" s="74" t="e">
        <f>+#REF!</f>
        <v>#REF!</v>
      </c>
      <c r="Z30" s="74" t="e">
        <f>+#REF!</f>
        <v>#REF!</v>
      </c>
      <c r="AA30" s="74" t="e">
        <f>+#REF!</f>
        <v>#REF!</v>
      </c>
      <c r="AB30" s="74" t="e">
        <f>+#REF!</f>
        <v>#REF!</v>
      </c>
      <c r="AC30" s="74" t="e">
        <f>+#REF!</f>
        <v>#REF!</v>
      </c>
      <c r="AD30" s="75" t="e">
        <f>SUM(R30:AC30)</f>
        <v>#REF!</v>
      </c>
      <c r="AE30" s="74" t="e">
        <f>+#REF!</f>
        <v>#REF!</v>
      </c>
      <c r="AF30" s="74" t="e">
        <f>+#REF!</f>
        <v>#REF!</v>
      </c>
      <c r="AG30" s="74" t="e">
        <f>+#REF!</f>
        <v>#REF!</v>
      </c>
      <c r="AH30" s="74" t="e">
        <f>+#REF!</f>
        <v>#REF!</v>
      </c>
      <c r="AI30" s="74" t="e">
        <f>+#REF!</f>
        <v>#REF!</v>
      </c>
      <c r="AJ30" s="74" t="e">
        <f>+#REF!</f>
        <v>#REF!</v>
      </c>
      <c r="AK30" s="74" t="e">
        <f>+#REF!</f>
        <v>#REF!</v>
      </c>
      <c r="AL30" s="74" t="e">
        <f>+#REF!</f>
        <v>#REF!</v>
      </c>
      <c r="AM30" s="74" t="e">
        <f>+#REF!</f>
        <v>#REF!</v>
      </c>
      <c r="AN30" s="74" t="e">
        <f>+#REF!</f>
        <v>#REF!</v>
      </c>
      <c r="AO30" s="74" t="e">
        <f>+#REF!</f>
        <v>#REF!</v>
      </c>
      <c r="AP30" s="74" t="e">
        <f>+#REF!</f>
        <v>#REF!</v>
      </c>
      <c r="AQ30" s="75" t="e">
        <f>SUM(AE30:AP30)</f>
        <v>#REF!</v>
      </c>
      <c r="AR30" s="74" t="e">
        <f>+#REF!</f>
        <v>#REF!</v>
      </c>
      <c r="AS30" s="74" t="e">
        <f>+#REF!</f>
        <v>#REF!</v>
      </c>
      <c r="AT30" s="74" t="e">
        <f>+#REF!</f>
        <v>#REF!</v>
      </c>
      <c r="AU30" s="74" t="e">
        <f>+#REF!</f>
        <v>#REF!</v>
      </c>
      <c r="AV30" s="74" t="e">
        <f>+#REF!</f>
        <v>#REF!</v>
      </c>
      <c r="AW30" s="74" t="e">
        <f>+#REF!</f>
        <v>#REF!</v>
      </c>
      <c r="AX30" s="74" t="e">
        <f>+#REF!</f>
        <v>#REF!</v>
      </c>
      <c r="AY30" s="74" t="e">
        <f>+#REF!</f>
        <v>#REF!</v>
      </c>
      <c r="AZ30" s="74" t="e">
        <f>+#REF!</f>
        <v>#REF!</v>
      </c>
      <c r="BA30" s="74" t="e">
        <f>+#REF!</f>
        <v>#REF!</v>
      </c>
      <c r="BB30" s="74" t="e">
        <f>+#REF!</f>
        <v>#REF!</v>
      </c>
      <c r="BC30" s="74" t="e">
        <f>+#REF!</f>
        <v>#REF!</v>
      </c>
      <c r="BD30" s="75" t="e">
        <f>SUM(AR30:BC30)</f>
        <v>#REF!</v>
      </c>
      <c r="BE30" s="74" t="e">
        <f>+#REF!</f>
        <v>#REF!</v>
      </c>
      <c r="BF30" s="74" t="e">
        <f>+#REF!</f>
        <v>#REF!</v>
      </c>
      <c r="BG30" s="74" t="e">
        <f>+#REF!</f>
        <v>#REF!</v>
      </c>
      <c r="BH30" s="74" t="e">
        <f>+#REF!</f>
        <v>#REF!</v>
      </c>
      <c r="BI30" s="74" t="e">
        <f>+#REF!</f>
        <v>#REF!</v>
      </c>
      <c r="BJ30" s="74" t="e">
        <f>+#REF!</f>
        <v>#REF!</v>
      </c>
      <c r="BK30" s="74" t="e">
        <f>+#REF!</f>
        <v>#REF!</v>
      </c>
      <c r="BL30" s="74" t="e">
        <f>+#REF!</f>
        <v>#REF!</v>
      </c>
      <c r="BM30" s="74" t="e">
        <f>+#REF!</f>
        <v>#REF!</v>
      </c>
      <c r="BN30" s="74" t="e">
        <f>+#REF!</f>
        <v>#REF!</v>
      </c>
      <c r="BO30" s="74" t="e">
        <f>+#REF!</f>
        <v>#REF!</v>
      </c>
      <c r="BP30" s="74" t="e">
        <f>+#REF!</f>
        <v>#REF!</v>
      </c>
      <c r="BQ30" s="75" t="e">
        <f>SUM(BE30:BP30)</f>
        <v>#REF!</v>
      </c>
      <c r="BR30" s="74" t="e">
        <f>+#REF!</f>
        <v>#REF!</v>
      </c>
      <c r="BS30" s="74" t="e">
        <f>+#REF!</f>
        <v>#REF!</v>
      </c>
      <c r="BT30" s="74" t="e">
        <f>+#REF!</f>
        <v>#REF!</v>
      </c>
      <c r="BU30" s="74" t="e">
        <f>+#REF!</f>
        <v>#REF!</v>
      </c>
      <c r="BV30" s="74" t="e">
        <f>+#REF!</f>
        <v>#REF!</v>
      </c>
      <c r="BW30" s="74" t="e">
        <f>+#REF!</f>
        <v>#REF!</v>
      </c>
      <c r="BX30" s="74" t="e">
        <f>+#REF!</f>
        <v>#REF!</v>
      </c>
      <c r="BY30" s="74" t="e">
        <f>+#REF!</f>
        <v>#REF!</v>
      </c>
      <c r="BZ30" s="74" t="e">
        <f>+#REF!</f>
        <v>#REF!</v>
      </c>
      <c r="CA30" s="74" t="e">
        <f>+#REF!</f>
        <v>#REF!</v>
      </c>
      <c r="CB30" s="74" t="e">
        <f>+#REF!</f>
        <v>#REF!</v>
      </c>
      <c r="CC30" s="74" t="e">
        <f>+#REF!</f>
        <v>#REF!</v>
      </c>
      <c r="CD30" s="75" t="e">
        <f>SUM(BR30:CC30)</f>
        <v>#REF!</v>
      </c>
      <c r="CE30" s="74" t="e">
        <f>+#REF!</f>
        <v>#REF!</v>
      </c>
      <c r="CF30" s="74" t="e">
        <f>+#REF!</f>
        <v>#REF!</v>
      </c>
      <c r="CG30" s="74" t="e">
        <f>+#REF!</f>
        <v>#REF!</v>
      </c>
      <c r="CH30" s="74" t="e">
        <f>+#REF!</f>
        <v>#REF!</v>
      </c>
      <c r="CI30" s="74" t="e">
        <f>+#REF!</f>
        <v>#REF!</v>
      </c>
      <c r="CJ30" s="74" t="e">
        <f>+#REF!</f>
        <v>#REF!</v>
      </c>
      <c r="CK30" s="74" t="e">
        <f>+#REF!</f>
        <v>#REF!</v>
      </c>
      <c r="CL30" s="74" t="e">
        <f>+#REF!</f>
        <v>#REF!</v>
      </c>
      <c r="CM30" s="74" t="e">
        <f>+#REF!</f>
        <v>#REF!</v>
      </c>
      <c r="CN30" s="74" t="e">
        <f>+#REF!</f>
        <v>#REF!</v>
      </c>
      <c r="CO30" s="74" t="e">
        <f>+#REF!</f>
        <v>#REF!</v>
      </c>
      <c r="CP30" s="74" t="e">
        <f>+#REF!</f>
        <v>#REF!</v>
      </c>
      <c r="CQ30" s="75" t="e">
        <f>SUM(CE30:CP30)</f>
        <v>#REF!</v>
      </c>
      <c r="CR30" s="74" t="e">
        <f>+#REF!</f>
        <v>#REF!</v>
      </c>
      <c r="CS30" s="74" t="e">
        <f>+#REF!</f>
        <v>#REF!</v>
      </c>
      <c r="CT30" s="74" t="e">
        <f>+#REF!</f>
        <v>#REF!</v>
      </c>
      <c r="CU30" s="74" t="e">
        <f>+#REF!</f>
        <v>#REF!</v>
      </c>
      <c r="CV30" s="74" t="e">
        <f>+#REF!</f>
        <v>#REF!</v>
      </c>
      <c r="CW30" s="74" t="e">
        <f>+#REF!</f>
        <v>#REF!</v>
      </c>
      <c r="CX30" s="74" t="e">
        <f>+#REF!</f>
        <v>#REF!</v>
      </c>
      <c r="CY30" s="74" t="e">
        <f>+#REF!</f>
        <v>#REF!</v>
      </c>
      <c r="CZ30" s="74" t="e">
        <f>+#REF!</f>
        <v>#REF!</v>
      </c>
      <c r="DA30" s="74" t="e">
        <f>+#REF!</f>
        <v>#REF!</v>
      </c>
      <c r="DB30" s="74" t="e">
        <f>+#REF!</f>
        <v>#REF!</v>
      </c>
      <c r="DC30" s="74" t="e">
        <f>+#REF!</f>
        <v>#REF!</v>
      </c>
      <c r="DD30" s="75" t="e">
        <f>SUM(CR30:DC30)</f>
        <v>#REF!</v>
      </c>
      <c r="DE30" s="74" t="e">
        <f>+#REF!</f>
        <v>#REF!</v>
      </c>
      <c r="DF30" s="74" t="e">
        <f>+#REF!</f>
        <v>#REF!</v>
      </c>
      <c r="DG30" s="74" t="e">
        <f>+#REF!</f>
        <v>#REF!</v>
      </c>
      <c r="DH30" s="74" t="e">
        <f>+#REF!</f>
        <v>#REF!</v>
      </c>
      <c r="DI30" s="74" t="e">
        <f>+#REF!</f>
        <v>#REF!</v>
      </c>
      <c r="DJ30" s="74" t="e">
        <f>+#REF!</f>
        <v>#REF!</v>
      </c>
      <c r="DK30" s="74" t="e">
        <f>+#REF!</f>
        <v>#REF!</v>
      </c>
      <c r="DL30" s="74" t="e">
        <f>+#REF!</f>
        <v>#REF!</v>
      </c>
      <c r="DM30" s="74" t="e">
        <f>+#REF!</f>
        <v>#REF!</v>
      </c>
      <c r="DN30" s="74" t="e">
        <f>+#REF!</f>
        <v>#REF!</v>
      </c>
      <c r="DO30" s="74" t="e">
        <f>+#REF!</f>
        <v>#REF!</v>
      </c>
      <c r="DP30" s="74" t="e">
        <f>+#REF!</f>
        <v>#REF!</v>
      </c>
      <c r="DQ30" s="75" t="e">
        <f>SUM(DE30:DP30)</f>
        <v>#REF!</v>
      </c>
      <c r="DR30" s="74" t="e">
        <f>+#REF!</f>
        <v>#REF!</v>
      </c>
      <c r="DS30" s="74" t="e">
        <f>+#REF!</f>
        <v>#REF!</v>
      </c>
      <c r="DT30" s="74" t="e">
        <f>+#REF!</f>
        <v>#REF!</v>
      </c>
      <c r="DU30" s="74" t="e">
        <f>+#REF!</f>
        <v>#REF!</v>
      </c>
      <c r="DV30" s="74" t="e">
        <f>+#REF!</f>
        <v>#REF!</v>
      </c>
      <c r="DW30" s="74" t="e">
        <f>+#REF!</f>
        <v>#REF!</v>
      </c>
      <c r="DX30" s="74" t="e">
        <f>+#REF!</f>
        <v>#REF!</v>
      </c>
      <c r="DY30" s="74" t="e">
        <f>+#REF!</f>
        <v>#REF!</v>
      </c>
      <c r="DZ30" s="74" t="e">
        <f>+#REF!</f>
        <v>#REF!</v>
      </c>
      <c r="EA30" s="74" t="e">
        <f>+#REF!</f>
        <v>#REF!</v>
      </c>
      <c r="EB30" s="74" t="e">
        <f>+#REF!</f>
        <v>#REF!</v>
      </c>
      <c r="EC30" s="74" t="e">
        <f>+#REF!</f>
        <v>#REF!</v>
      </c>
      <c r="ED30" s="75" t="e">
        <f>SUM(DR30:EC30)</f>
        <v>#REF!</v>
      </c>
      <c r="EE30" s="74" t="e">
        <f>+#REF!</f>
        <v>#REF!</v>
      </c>
      <c r="EF30" s="74" t="e">
        <f>+#REF!</f>
        <v>#REF!</v>
      </c>
      <c r="EG30" s="74" t="e">
        <f>+#REF!</f>
        <v>#REF!</v>
      </c>
      <c r="EH30" s="74" t="e">
        <f>+#REF!</f>
        <v>#REF!</v>
      </c>
      <c r="EI30" s="74" t="e">
        <f>+#REF!</f>
        <v>#REF!</v>
      </c>
      <c r="EJ30" s="74" t="e">
        <f>+#REF!</f>
        <v>#REF!</v>
      </c>
      <c r="EK30" s="74" t="e">
        <f>+#REF!</f>
        <v>#REF!</v>
      </c>
      <c r="EL30" s="74" t="e">
        <f>+#REF!</f>
        <v>#REF!</v>
      </c>
      <c r="EM30" s="74" t="e">
        <f>+#REF!</f>
        <v>#REF!</v>
      </c>
      <c r="EN30" s="74" t="e">
        <f>+#REF!</f>
        <v>#REF!</v>
      </c>
      <c r="EO30" s="74" t="e">
        <f>+#REF!</f>
        <v>#REF!</v>
      </c>
      <c r="EP30" s="74" t="e">
        <f>+#REF!</f>
        <v>#REF!</v>
      </c>
      <c r="EQ30" s="75" t="e">
        <f>SUM(EE30:EP30)</f>
        <v>#REF!</v>
      </c>
      <c r="ER30" s="75"/>
      <c r="ES30" s="75"/>
      <c r="ET30" s="75"/>
      <c r="EU30" s="75"/>
      <c r="EV30" s="75"/>
      <c r="EW30" s="75"/>
      <c r="EX30" s="75"/>
      <c r="EY30" s="75"/>
      <c r="EZ30" s="75"/>
      <c r="FA30" s="75"/>
      <c r="FB30" s="82" t="e">
        <f>+D30/#REF!</f>
        <v>#REF!</v>
      </c>
      <c r="FD30" s="25"/>
    </row>
    <row r="31" spans="2:160">
      <c r="B31" s="67" t="s">
        <v>35</v>
      </c>
      <c r="C31" s="61"/>
      <c r="D31" s="73" t="e">
        <f>+Q31+AD31+AQ31+BD31+BQ31+CD31+CQ31+DD31+DQ31+ED31+EQ31</f>
        <v>#REF!</v>
      </c>
      <c r="E31" s="74" t="e">
        <f>+#REF!-#REF!+#REF!</f>
        <v>#REF!</v>
      </c>
      <c r="F31" s="74" t="e">
        <f>+#REF!-#REF!+#REF!</f>
        <v>#REF!</v>
      </c>
      <c r="G31" s="74" t="e">
        <f>+#REF!-#REF!+#REF!</f>
        <v>#REF!</v>
      </c>
      <c r="H31" s="74" t="e">
        <f>+#REF!-#REF!+#REF!</f>
        <v>#REF!</v>
      </c>
      <c r="I31" s="74" t="e">
        <f>+#REF!-#REF!+#REF!</f>
        <v>#REF!</v>
      </c>
      <c r="J31" s="74" t="e">
        <f>+#REF!-#REF!+#REF!</f>
        <v>#REF!</v>
      </c>
      <c r="K31" s="74" t="e">
        <f>+#REF!-#REF!+#REF!</f>
        <v>#REF!</v>
      </c>
      <c r="L31" s="74" t="e">
        <f>+#REF!-#REF!+#REF!</f>
        <v>#REF!</v>
      </c>
      <c r="M31" s="74" t="e">
        <f>+#REF!-#REF!+#REF!</f>
        <v>#REF!</v>
      </c>
      <c r="N31" s="74" t="e">
        <f>+#REF!-#REF!+#REF!</f>
        <v>#REF!</v>
      </c>
      <c r="O31" s="74" t="e">
        <f>+#REF!-#REF!+#REF!</f>
        <v>#REF!</v>
      </c>
      <c r="P31" s="74" t="e">
        <f>+#REF!-#REF!+#REF!</f>
        <v>#REF!</v>
      </c>
      <c r="Q31" s="75" t="e">
        <f>SUM(E31:P31)</f>
        <v>#REF!</v>
      </c>
      <c r="R31" s="74" t="e">
        <f>+#REF!-#REF!+#REF!</f>
        <v>#REF!</v>
      </c>
      <c r="S31" s="74" t="e">
        <f>+#REF!-#REF!+#REF!</f>
        <v>#REF!</v>
      </c>
      <c r="T31" s="74" t="e">
        <f>+#REF!-#REF!+#REF!</f>
        <v>#REF!</v>
      </c>
      <c r="U31" s="74" t="e">
        <f>+#REF!-#REF!+#REF!</f>
        <v>#REF!</v>
      </c>
      <c r="V31" s="74" t="e">
        <f>+#REF!-#REF!+#REF!</f>
        <v>#REF!</v>
      </c>
      <c r="W31" s="74" t="e">
        <f>+#REF!-#REF!+#REF!</f>
        <v>#REF!</v>
      </c>
      <c r="X31" s="74" t="e">
        <f>+#REF!-#REF!+#REF!</f>
        <v>#REF!</v>
      </c>
      <c r="Y31" s="74" t="e">
        <f>+#REF!-#REF!+#REF!</f>
        <v>#REF!</v>
      </c>
      <c r="Z31" s="74" t="e">
        <f>+#REF!-#REF!+#REF!</f>
        <v>#REF!</v>
      </c>
      <c r="AA31" s="74" t="e">
        <f>+#REF!-#REF!+#REF!</f>
        <v>#REF!</v>
      </c>
      <c r="AB31" s="74" t="e">
        <f>+#REF!-#REF!+#REF!</f>
        <v>#REF!</v>
      </c>
      <c r="AC31" s="74" t="e">
        <f>+#REF!-#REF!+#REF!</f>
        <v>#REF!</v>
      </c>
      <c r="AD31" s="75" t="e">
        <f>SUM(R31:AC31)</f>
        <v>#REF!</v>
      </c>
      <c r="AE31" s="74" t="e">
        <f>+#REF!-#REF!+#REF!</f>
        <v>#REF!</v>
      </c>
      <c r="AF31" s="74" t="e">
        <f>+#REF!-#REF!+#REF!</f>
        <v>#REF!</v>
      </c>
      <c r="AG31" s="74" t="e">
        <f>+#REF!-#REF!+#REF!</f>
        <v>#REF!</v>
      </c>
      <c r="AH31" s="74" t="e">
        <f>+#REF!-#REF!+#REF!</f>
        <v>#REF!</v>
      </c>
      <c r="AI31" s="74" t="e">
        <f>+#REF!-#REF!+#REF!</f>
        <v>#REF!</v>
      </c>
      <c r="AJ31" s="74" t="e">
        <f>+#REF!-#REF!+#REF!</f>
        <v>#REF!</v>
      </c>
      <c r="AK31" s="74" t="e">
        <f>+#REF!-#REF!+#REF!</f>
        <v>#REF!</v>
      </c>
      <c r="AL31" s="74" t="e">
        <f>+#REF!-#REF!+#REF!</f>
        <v>#REF!</v>
      </c>
      <c r="AM31" s="74" t="e">
        <f>+#REF!-#REF!+#REF!</f>
        <v>#REF!</v>
      </c>
      <c r="AN31" s="74" t="e">
        <f>+#REF!-#REF!+#REF!</f>
        <v>#REF!</v>
      </c>
      <c r="AO31" s="74" t="e">
        <f>+#REF!-#REF!+#REF!</f>
        <v>#REF!</v>
      </c>
      <c r="AP31" s="74" t="e">
        <f>+#REF!-#REF!+#REF!</f>
        <v>#REF!</v>
      </c>
      <c r="AQ31" s="75" t="e">
        <f>SUM(AE31:AP31)</f>
        <v>#REF!</v>
      </c>
      <c r="AR31" s="74" t="e">
        <f>+#REF!-#REF!+#REF!</f>
        <v>#REF!</v>
      </c>
      <c r="AS31" s="74" t="e">
        <f>+#REF!-#REF!+#REF!</f>
        <v>#REF!</v>
      </c>
      <c r="AT31" s="74" t="e">
        <f>+#REF!-#REF!+#REF!</f>
        <v>#REF!</v>
      </c>
      <c r="AU31" s="74" t="e">
        <f>+#REF!-#REF!+#REF!</f>
        <v>#REF!</v>
      </c>
      <c r="AV31" s="74" t="e">
        <f>+#REF!-#REF!+#REF!</f>
        <v>#REF!</v>
      </c>
      <c r="AW31" s="74" t="e">
        <f>+#REF!-#REF!+#REF!</f>
        <v>#REF!</v>
      </c>
      <c r="AX31" s="74" t="e">
        <f>+#REF!-#REF!+#REF!</f>
        <v>#REF!</v>
      </c>
      <c r="AY31" s="74" t="e">
        <f>+#REF!-#REF!+#REF!</f>
        <v>#REF!</v>
      </c>
      <c r="AZ31" s="74" t="e">
        <f>+#REF!-#REF!+#REF!</f>
        <v>#REF!</v>
      </c>
      <c r="BA31" s="74" t="e">
        <f>+#REF!-#REF!+#REF!</f>
        <v>#REF!</v>
      </c>
      <c r="BB31" s="74" t="e">
        <f>+#REF!-#REF!+#REF!</f>
        <v>#REF!</v>
      </c>
      <c r="BC31" s="74" t="e">
        <f>+#REF!-#REF!+#REF!</f>
        <v>#REF!</v>
      </c>
      <c r="BD31" s="75" t="e">
        <f>SUM(AR31:BC31)</f>
        <v>#REF!</v>
      </c>
      <c r="BE31" s="74" t="e">
        <f>+#REF!-#REF!+#REF!</f>
        <v>#REF!</v>
      </c>
      <c r="BF31" s="74" t="e">
        <f>+#REF!-#REF!+#REF!</f>
        <v>#REF!</v>
      </c>
      <c r="BG31" s="74" t="e">
        <f>+#REF!-#REF!+#REF!</f>
        <v>#REF!</v>
      </c>
      <c r="BH31" s="74" t="e">
        <f>+#REF!-#REF!+#REF!</f>
        <v>#REF!</v>
      </c>
      <c r="BI31" s="74" t="e">
        <f>+#REF!-#REF!+#REF!</f>
        <v>#REF!</v>
      </c>
      <c r="BJ31" s="74" t="e">
        <f>+#REF!-#REF!+#REF!</f>
        <v>#REF!</v>
      </c>
      <c r="BK31" s="74" t="e">
        <f>+#REF!-#REF!+#REF!</f>
        <v>#REF!</v>
      </c>
      <c r="BL31" s="74" t="e">
        <f>+#REF!-#REF!+#REF!</f>
        <v>#REF!</v>
      </c>
      <c r="BM31" s="74" t="e">
        <f>+#REF!-#REF!+#REF!</f>
        <v>#REF!</v>
      </c>
      <c r="BN31" s="74" t="e">
        <f>+#REF!-#REF!+#REF!</f>
        <v>#REF!</v>
      </c>
      <c r="BO31" s="74" t="e">
        <f>+#REF!-#REF!+#REF!</f>
        <v>#REF!</v>
      </c>
      <c r="BP31" s="74" t="e">
        <f>+#REF!-#REF!+#REF!</f>
        <v>#REF!</v>
      </c>
      <c r="BQ31" s="75" t="e">
        <f>SUM(BE31:BP31)</f>
        <v>#REF!</v>
      </c>
      <c r="BR31" s="74" t="e">
        <f>+#REF!-#REF!+#REF!</f>
        <v>#REF!</v>
      </c>
      <c r="BS31" s="74" t="e">
        <f>+#REF!-#REF!+#REF!</f>
        <v>#REF!</v>
      </c>
      <c r="BT31" s="74" t="e">
        <f>+#REF!-#REF!+#REF!</f>
        <v>#REF!</v>
      </c>
      <c r="BU31" s="74" t="e">
        <f>+#REF!-#REF!+#REF!</f>
        <v>#REF!</v>
      </c>
      <c r="BV31" s="74" t="e">
        <f>+#REF!-#REF!+#REF!</f>
        <v>#REF!</v>
      </c>
      <c r="BW31" s="74" t="e">
        <f>+#REF!-#REF!+#REF!</f>
        <v>#REF!</v>
      </c>
      <c r="BX31" s="74" t="e">
        <f>+#REF!-#REF!+#REF!</f>
        <v>#REF!</v>
      </c>
      <c r="BY31" s="74" t="e">
        <f>+#REF!-#REF!+#REF!</f>
        <v>#REF!</v>
      </c>
      <c r="BZ31" s="74" t="e">
        <f>+#REF!-#REF!+#REF!</f>
        <v>#REF!</v>
      </c>
      <c r="CA31" s="74" t="e">
        <f>+#REF!-#REF!+#REF!</f>
        <v>#REF!</v>
      </c>
      <c r="CB31" s="74" t="e">
        <f>+#REF!-#REF!+#REF!</f>
        <v>#REF!</v>
      </c>
      <c r="CC31" s="74" t="e">
        <f>+#REF!-#REF!+#REF!</f>
        <v>#REF!</v>
      </c>
      <c r="CD31" s="75" t="e">
        <f>SUM(BR31:CC31)</f>
        <v>#REF!</v>
      </c>
      <c r="CE31" s="74" t="e">
        <f>+#REF!-#REF!+#REF!</f>
        <v>#REF!</v>
      </c>
      <c r="CF31" s="74" t="e">
        <f>+#REF!-#REF!+#REF!</f>
        <v>#REF!</v>
      </c>
      <c r="CG31" s="74" t="e">
        <f>+#REF!-#REF!+#REF!</f>
        <v>#REF!</v>
      </c>
      <c r="CH31" s="74" t="e">
        <f>+#REF!-#REF!+#REF!</f>
        <v>#REF!</v>
      </c>
      <c r="CI31" s="74" t="e">
        <f>+#REF!-#REF!+#REF!</f>
        <v>#REF!</v>
      </c>
      <c r="CJ31" s="74" t="e">
        <f>+#REF!-#REF!+#REF!</f>
        <v>#REF!</v>
      </c>
      <c r="CK31" s="74" t="e">
        <f>+#REF!-#REF!+#REF!</f>
        <v>#REF!</v>
      </c>
      <c r="CL31" s="74" t="e">
        <f>+#REF!-#REF!+#REF!</f>
        <v>#REF!</v>
      </c>
      <c r="CM31" s="74" t="e">
        <f>+#REF!-#REF!+#REF!</f>
        <v>#REF!</v>
      </c>
      <c r="CN31" s="74" t="e">
        <f>+#REF!-#REF!+#REF!</f>
        <v>#REF!</v>
      </c>
      <c r="CO31" s="74" t="e">
        <f>+#REF!-#REF!+#REF!</f>
        <v>#REF!</v>
      </c>
      <c r="CP31" s="74" t="e">
        <f>+#REF!-#REF!+#REF!</f>
        <v>#REF!</v>
      </c>
      <c r="CQ31" s="75" t="e">
        <f>SUM(CE31:CP31)</f>
        <v>#REF!</v>
      </c>
      <c r="CR31" s="74" t="e">
        <f>+#REF!-#REF!+#REF!</f>
        <v>#REF!</v>
      </c>
      <c r="CS31" s="74" t="e">
        <f>+#REF!-#REF!+#REF!</f>
        <v>#REF!</v>
      </c>
      <c r="CT31" s="74" t="e">
        <f>+#REF!-#REF!+#REF!</f>
        <v>#REF!</v>
      </c>
      <c r="CU31" s="74" t="e">
        <f>+#REF!-#REF!+#REF!</f>
        <v>#REF!</v>
      </c>
      <c r="CV31" s="74" t="e">
        <f>+#REF!-#REF!+#REF!</f>
        <v>#REF!</v>
      </c>
      <c r="CW31" s="74" t="e">
        <f>+#REF!-#REF!+#REF!</f>
        <v>#REF!</v>
      </c>
      <c r="CX31" s="74" t="e">
        <f>+#REF!-#REF!+#REF!</f>
        <v>#REF!</v>
      </c>
      <c r="CY31" s="74" t="e">
        <f>+#REF!-#REF!+#REF!</f>
        <v>#REF!</v>
      </c>
      <c r="CZ31" s="74" t="e">
        <f>+#REF!-#REF!+#REF!</f>
        <v>#REF!</v>
      </c>
      <c r="DA31" s="74" t="e">
        <f>+#REF!-#REF!+#REF!</f>
        <v>#REF!</v>
      </c>
      <c r="DB31" s="74" t="e">
        <f>+#REF!-#REF!+#REF!</f>
        <v>#REF!</v>
      </c>
      <c r="DC31" s="74" t="e">
        <f>+#REF!-#REF!+#REF!</f>
        <v>#REF!</v>
      </c>
      <c r="DD31" s="75" t="e">
        <f>SUM(CR31:DC31)</f>
        <v>#REF!</v>
      </c>
      <c r="DE31" s="74" t="e">
        <f>+#REF!-#REF!+#REF!</f>
        <v>#REF!</v>
      </c>
      <c r="DF31" s="74" t="e">
        <f>+#REF!-#REF!+#REF!</f>
        <v>#REF!</v>
      </c>
      <c r="DG31" s="74" t="e">
        <f>+#REF!-#REF!+#REF!</f>
        <v>#REF!</v>
      </c>
      <c r="DH31" s="74" t="e">
        <f>+#REF!-#REF!+#REF!</f>
        <v>#REF!</v>
      </c>
      <c r="DI31" s="74" t="e">
        <f>+#REF!-#REF!+#REF!</f>
        <v>#REF!</v>
      </c>
      <c r="DJ31" s="74" t="e">
        <f>+#REF!-#REF!+#REF!</f>
        <v>#REF!</v>
      </c>
      <c r="DK31" s="74" t="e">
        <f>+#REF!-#REF!+#REF!</f>
        <v>#REF!</v>
      </c>
      <c r="DL31" s="74" t="e">
        <f>+#REF!-#REF!+#REF!</f>
        <v>#REF!</v>
      </c>
      <c r="DM31" s="74" t="e">
        <f>+#REF!-#REF!+#REF!</f>
        <v>#REF!</v>
      </c>
      <c r="DN31" s="74" t="e">
        <f>+#REF!-#REF!+#REF!</f>
        <v>#REF!</v>
      </c>
      <c r="DO31" s="74" t="e">
        <f>+#REF!-#REF!+#REF!</f>
        <v>#REF!</v>
      </c>
      <c r="DP31" s="74" t="e">
        <f>+#REF!-#REF!+#REF!</f>
        <v>#REF!</v>
      </c>
      <c r="DQ31" s="75" t="e">
        <f>SUM(DE31:DP31)</f>
        <v>#REF!</v>
      </c>
      <c r="DR31" s="74" t="e">
        <f>+#REF!-#REF!+#REF!</f>
        <v>#REF!</v>
      </c>
      <c r="DS31" s="74" t="e">
        <f>+#REF!-#REF!+#REF!</f>
        <v>#REF!</v>
      </c>
      <c r="DT31" s="74" t="e">
        <f>+#REF!-#REF!+#REF!</f>
        <v>#REF!</v>
      </c>
      <c r="DU31" s="74" t="e">
        <f>+#REF!-#REF!+#REF!</f>
        <v>#REF!</v>
      </c>
      <c r="DV31" s="74" t="e">
        <f>+#REF!-#REF!+#REF!</f>
        <v>#REF!</v>
      </c>
      <c r="DW31" s="74" t="e">
        <f>+#REF!-#REF!+#REF!</f>
        <v>#REF!</v>
      </c>
      <c r="DX31" s="74" t="e">
        <f>+#REF!-#REF!+#REF!</f>
        <v>#REF!</v>
      </c>
      <c r="DY31" s="74" t="e">
        <f>+#REF!-#REF!+#REF!</f>
        <v>#REF!</v>
      </c>
      <c r="DZ31" s="74" t="e">
        <f>+#REF!-#REF!+#REF!</f>
        <v>#REF!</v>
      </c>
      <c r="EA31" s="74" t="e">
        <f>+#REF!-#REF!+#REF!</f>
        <v>#REF!</v>
      </c>
      <c r="EB31" s="74" t="e">
        <f>+#REF!-#REF!+#REF!</f>
        <v>#REF!</v>
      </c>
      <c r="EC31" s="74" t="e">
        <f>+#REF!-#REF!+#REF!</f>
        <v>#REF!</v>
      </c>
      <c r="ED31" s="75" t="e">
        <f>SUM(DR31:EC31)</f>
        <v>#REF!</v>
      </c>
      <c r="EE31" s="74" t="e">
        <f>+#REF!-#REF!+#REF!</f>
        <v>#REF!</v>
      </c>
      <c r="EF31" s="74" t="e">
        <f>+#REF!-#REF!+#REF!</f>
        <v>#REF!</v>
      </c>
      <c r="EG31" s="74" t="e">
        <f>+#REF!-#REF!+#REF!</f>
        <v>#REF!</v>
      </c>
      <c r="EH31" s="74" t="e">
        <f>+#REF!-#REF!+#REF!</f>
        <v>#REF!</v>
      </c>
      <c r="EI31" s="74" t="e">
        <f>+#REF!-#REF!+#REF!</f>
        <v>#REF!</v>
      </c>
      <c r="EJ31" s="74" t="e">
        <f>+#REF!-#REF!+#REF!</f>
        <v>#REF!</v>
      </c>
      <c r="EK31" s="74" t="e">
        <f>+#REF!-#REF!+#REF!</f>
        <v>#REF!</v>
      </c>
      <c r="EL31" s="74" t="e">
        <f>+#REF!-#REF!+#REF!</f>
        <v>#REF!</v>
      </c>
      <c r="EM31" s="74" t="e">
        <f>+#REF!-#REF!+#REF!</f>
        <v>#REF!</v>
      </c>
      <c r="EN31" s="74" t="e">
        <f>+#REF!-#REF!+#REF!</f>
        <v>#REF!</v>
      </c>
      <c r="EO31" s="74" t="e">
        <f>+#REF!-#REF!+#REF!</f>
        <v>#REF!</v>
      </c>
      <c r="EP31" s="74" t="e">
        <f>+#REF!-#REF!+#REF!</f>
        <v>#REF!</v>
      </c>
      <c r="EQ31" s="75" t="e">
        <f>SUM(EE31:EP31)</f>
        <v>#REF!</v>
      </c>
      <c r="ER31" s="75"/>
      <c r="ES31" s="75"/>
      <c r="ET31" s="75"/>
      <c r="EU31" s="75"/>
      <c r="EV31" s="75"/>
      <c r="EW31" s="75"/>
      <c r="EX31" s="75"/>
      <c r="EY31" s="75"/>
      <c r="EZ31" s="75"/>
      <c r="FA31" s="75"/>
      <c r="FB31" s="82" t="e">
        <f>+D31/#REF!</f>
        <v>#REF!</v>
      </c>
      <c r="FD31" s="25"/>
    </row>
    <row r="32" spans="2:160" ht="13.5" thickBot="1">
      <c r="B32" s="67"/>
      <c r="C32" s="62"/>
      <c r="D32" s="73"/>
      <c r="E32" s="74"/>
      <c r="F32" s="74"/>
      <c r="G32" s="74"/>
      <c r="H32" s="74"/>
      <c r="I32" s="74"/>
      <c r="J32" s="74"/>
      <c r="K32" s="74"/>
      <c r="L32" s="74"/>
      <c r="M32" s="74"/>
      <c r="N32" s="74"/>
      <c r="O32" s="74"/>
      <c r="P32" s="74"/>
      <c r="Q32" s="75"/>
      <c r="R32" s="74"/>
      <c r="S32" s="74"/>
      <c r="T32" s="74"/>
      <c r="U32" s="74"/>
      <c r="V32" s="74"/>
      <c r="W32" s="74"/>
      <c r="X32" s="74"/>
      <c r="Y32" s="74"/>
      <c r="Z32" s="74"/>
      <c r="AA32" s="74"/>
      <c r="AB32" s="74"/>
      <c r="AC32" s="74"/>
      <c r="AD32" s="75"/>
      <c r="AE32" s="74"/>
      <c r="AF32" s="74"/>
      <c r="AG32" s="74"/>
      <c r="AH32" s="74"/>
      <c r="AI32" s="74"/>
      <c r="AJ32" s="74"/>
      <c r="AK32" s="74"/>
      <c r="AL32" s="74"/>
      <c r="AM32" s="74"/>
      <c r="AN32" s="74"/>
      <c r="AO32" s="74"/>
      <c r="AP32" s="74"/>
      <c r="AQ32" s="75"/>
      <c r="AR32" s="74"/>
      <c r="AS32" s="74"/>
      <c r="AT32" s="74"/>
      <c r="AU32" s="74"/>
      <c r="AV32" s="74"/>
      <c r="AW32" s="74"/>
      <c r="AX32" s="74"/>
      <c r="AY32" s="74"/>
      <c r="AZ32" s="74"/>
      <c r="BA32" s="74"/>
      <c r="BB32" s="74"/>
      <c r="BC32" s="74"/>
      <c r="BD32" s="75"/>
      <c r="BE32" s="74"/>
      <c r="BF32" s="74"/>
      <c r="BG32" s="74"/>
      <c r="BH32" s="74"/>
      <c r="BI32" s="74"/>
      <c r="BJ32" s="74"/>
      <c r="BK32" s="74"/>
      <c r="BL32" s="74"/>
      <c r="BM32" s="74"/>
      <c r="BN32" s="74"/>
      <c r="BO32" s="74"/>
      <c r="BP32" s="74"/>
      <c r="BQ32" s="75"/>
      <c r="BR32" s="74"/>
      <c r="BS32" s="74"/>
      <c r="BT32" s="74"/>
      <c r="BU32" s="74"/>
      <c r="BV32" s="74"/>
      <c r="BW32" s="74"/>
      <c r="BX32" s="74"/>
      <c r="BY32" s="74"/>
      <c r="BZ32" s="74"/>
      <c r="CA32" s="74"/>
      <c r="CB32" s="74"/>
      <c r="CC32" s="74"/>
      <c r="CD32" s="75"/>
      <c r="CE32" s="74"/>
      <c r="CF32" s="74"/>
      <c r="CG32" s="74"/>
      <c r="CH32" s="74"/>
      <c r="CI32" s="74"/>
      <c r="CJ32" s="74"/>
      <c r="CK32" s="74"/>
      <c r="CL32" s="74"/>
      <c r="CM32" s="74"/>
      <c r="CN32" s="74"/>
      <c r="CO32" s="74"/>
      <c r="CP32" s="74"/>
      <c r="CQ32" s="75"/>
      <c r="CR32" s="74"/>
      <c r="CS32" s="74"/>
      <c r="CT32" s="74"/>
      <c r="CU32" s="74"/>
      <c r="CV32" s="74"/>
      <c r="CW32" s="74"/>
      <c r="CX32" s="74"/>
      <c r="CY32" s="74"/>
      <c r="CZ32" s="74"/>
      <c r="DA32" s="74"/>
      <c r="DB32" s="74"/>
      <c r="DC32" s="74"/>
      <c r="DD32" s="75"/>
      <c r="DE32" s="74"/>
      <c r="DF32" s="74"/>
      <c r="DG32" s="74"/>
      <c r="DH32" s="74"/>
      <c r="DI32" s="74"/>
      <c r="DJ32" s="74"/>
      <c r="DK32" s="74"/>
      <c r="DL32" s="74"/>
      <c r="DM32" s="74"/>
      <c r="DN32" s="74"/>
      <c r="DO32" s="74"/>
      <c r="DP32" s="74"/>
      <c r="DQ32" s="75"/>
      <c r="DR32" s="74"/>
      <c r="DS32" s="74"/>
      <c r="DT32" s="74"/>
      <c r="DU32" s="74"/>
      <c r="DV32" s="74"/>
      <c r="DW32" s="74"/>
      <c r="DX32" s="74"/>
      <c r="DY32" s="74"/>
      <c r="DZ32" s="74"/>
      <c r="EA32" s="74"/>
      <c r="EB32" s="74"/>
      <c r="EC32" s="74"/>
      <c r="ED32" s="75"/>
      <c r="EE32" s="74"/>
      <c r="EF32" s="74"/>
      <c r="EG32" s="74"/>
      <c r="EH32" s="74"/>
      <c r="EI32" s="74"/>
      <c r="EJ32" s="74"/>
      <c r="EK32" s="74"/>
      <c r="EL32" s="74"/>
      <c r="EM32" s="74"/>
      <c r="EN32" s="74"/>
      <c r="EO32" s="74"/>
      <c r="EP32" s="74"/>
      <c r="EQ32" s="75"/>
      <c r="ER32" s="75"/>
      <c r="ES32" s="75"/>
      <c r="ET32" s="75"/>
      <c r="EU32" s="75"/>
      <c r="EV32" s="75"/>
      <c r="EW32" s="75"/>
      <c r="EX32" s="75"/>
      <c r="EY32" s="75"/>
      <c r="EZ32" s="75"/>
      <c r="FA32" s="75"/>
      <c r="FB32" s="83"/>
      <c r="FD32" s="25"/>
    </row>
    <row r="33" spans="1:167" s="20" customFormat="1" ht="18.75" thickBot="1">
      <c r="B33" s="131" t="s">
        <v>34</v>
      </c>
      <c r="C33" s="132"/>
      <c r="D33" s="133" t="e">
        <f>+Q33+AD33+AQ33+BD33+BQ33+CD33+CQ33+DD33+DQ33+ED33+EQ33</f>
        <v>#REF!</v>
      </c>
      <c r="E33" s="134" t="e">
        <f>+E24-SUM(E27:E31)</f>
        <v>#REF!</v>
      </c>
      <c r="F33" s="134" t="e">
        <f t="shared" ref="F33:P33" si="33">+F24-SUM(F27:F31)</f>
        <v>#REF!</v>
      </c>
      <c r="G33" s="134" t="e">
        <f>+G24-SUM(G27:G31)</f>
        <v>#REF!</v>
      </c>
      <c r="H33" s="134" t="e">
        <f t="shared" si="33"/>
        <v>#REF!</v>
      </c>
      <c r="I33" s="134" t="e">
        <f t="shared" si="33"/>
        <v>#REF!</v>
      </c>
      <c r="J33" s="134" t="e">
        <f t="shared" si="33"/>
        <v>#REF!</v>
      </c>
      <c r="K33" s="134" t="e">
        <f t="shared" si="33"/>
        <v>#REF!</v>
      </c>
      <c r="L33" s="134" t="e">
        <f t="shared" si="33"/>
        <v>#REF!</v>
      </c>
      <c r="M33" s="134" t="e">
        <f t="shared" si="33"/>
        <v>#REF!</v>
      </c>
      <c r="N33" s="134" t="e">
        <f t="shared" si="33"/>
        <v>#REF!</v>
      </c>
      <c r="O33" s="134" t="e">
        <f t="shared" si="33"/>
        <v>#REF!</v>
      </c>
      <c r="P33" s="134" t="e">
        <f t="shared" si="33"/>
        <v>#REF!</v>
      </c>
      <c r="Q33" s="134" t="e">
        <f>SUM(E33:P33)</f>
        <v>#REF!</v>
      </c>
      <c r="R33" s="134" t="e">
        <f t="shared" ref="R33:CC33" si="34">+R24-SUM(R27:R31)</f>
        <v>#REF!</v>
      </c>
      <c r="S33" s="134" t="e">
        <f t="shared" si="34"/>
        <v>#REF!</v>
      </c>
      <c r="T33" s="134" t="e">
        <f t="shared" si="34"/>
        <v>#REF!</v>
      </c>
      <c r="U33" s="134" t="e">
        <f t="shared" si="34"/>
        <v>#REF!</v>
      </c>
      <c r="V33" s="134" t="e">
        <f t="shared" si="34"/>
        <v>#REF!</v>
      </c>
      <c r="W33" s="134" t="e">
        <f t="shared" si="34"/>
        <v>#REF!</v>
      </c>
      <c r="X33" s="134" t="e">
        <f t="shared" si="34"/>
        <v>#REF!</v>
      </c>
      <c r="Y33" s="134" t="e">
        <f t="shared" si="34"/>
        <v>#REF!</v>
      </c>
      <c r="Z33" s="134" t="e">
        <f t="shared" si="34"/>
        <v>#REF!</v>
      </c>
      <c r="AA33" s="134" t="e">
        <f t="shared" si="34"/>
        <v>#REF!</v>
      </c>
      <c r="AB33" s="134" t="e">
        <f t="shared" si="34"/>
        <v>#REF!</v>
      </c>
      <c r="AC33" s="134" t="e">
        <f t="shared" si="34"/>
        <v>#REF!</v>
      </c>
      <c r="AD33" s="134" t="e">
        <f>SUM(R33:AC33)</f>
        <v>#REF!</v>
      </c>
      <c r="AE33" s="134" t="e">
        <f>+AE24-SUM(AE27:AE31)</f>
        <v>#REF!</v>
      </c>
      <c r="AF33" s="134" t="e">
        <f t="shared" si="34"/>
        <v>#REF!</v>
      </c>
      <c r="AG33" s="134" t="e">
        <f t="shared" si="34"/>
        <v>#REF!</v>
      </c>
      <c r="AH33" s="134" t="e">
        <f t="shared" si="34"/>
        <v>#REF!</v>
      </c>
      <c r="AI33" s="134" t="e">
        <f t="shared" si="34"/>
        <v>#REF!</v>
      </c>
      <c r="AJ33" s="134" t="e">
        <f t="shared" si="34"/>
        <v>#REF!</v>
      </c>
      <c r="AK33" s="134" t="e">
        <f t="shared" si="34"/>
        <v>#REF!</v>
      </c>
      <c r="AL33" s="134" t="e">
        <f t="shared" si="34"/>
        <v>#REF!</v>
      </c>
      <c r="AM33" s="134" t="e">
        <f t="shared" si="34"/>
        <v>#REF!</v>
      </c>
      <c r="AN33" s="134" t="e">
        <f t="shared" si="34"/>
        <v>#REF!</v>
      </c>
      <c r="AO33" s="134" t="e">
        <f t="shared" si="34"/>
        <v>#REF!</v>
      </c>
      <c r="AP33" s="134" t="e">
        <f t="shared" si="34"/>
        <v>#REF!</v>
      </c>
      <c r="AQ33" s="134" t="e">
        <f>SUM(AE33:AP33)</f>
        <v>#REF!</v>
      </c>
      <c r="AR33" s="134" t="e">
        <f>+AR24-SUM(AR27:AR31)</f>
        <v>#REF!</v>
      </c>
      <c r="AS33" s="134" t="e">
        <f t="shared" si="34"/>
        <v>#REF!</v>
      </c>
      <c r="AT33" s="134" t="e">
        <f t="shared" si="34"/>
        <v>#REF!</v>
      </c>
      <c r="AU33" s="134" t="e">
        <f t="shared" si="34"/>
        <v>#REF!</v>
      </c>
      <c r="AV33" s="134" t="e">
        <f t="shared" si="34"/>
        <v>#REF!</v>
      </c>
      <c r="AW33" s="134" t="e">
        <f t="shared" si="34"/>
        <v>#REF!</v>
      </c>
      <c r="AX33" s="134" t="e">
        <f t="shared" si="34"/>
        <v>#REF!</v>
      </c>
      <c r="AY33" s="134" t="e">
        <f t="shared" si="34"/>
        <v>#REF!</v>
      </c>
      <c r="AZ33" s="134" t="e">
        <f t="shared" si="34"/>
        <v>#REF!</v>
      </c>
      <c r="BA33" s="134" t="e">
        <f t="shared" si="34"/>
        <v>#REF!</v>
      </c>
      <c r="BB33" s="134" t="e">
        <f t="shared" si="34"/>
        <v>#REF!</v>
      </c>
      <c r="BC33" s="134" t="e">
        <f t="shared" si="34"/>
        <v>#REF!</v>
      </c>
      <c r="BD33" s="134" t="e">
        <f>SUM(AR33:BC33)</f>
        <v>#REF!</v>
      </c>
      <c r="BE33" s="134" t="e">
        <f>+BE24-SUM(BE27:BE31)</f>
        <v>#REF!</v>
      </c>
      <c r="BF33" s="134" t="e">
        <f t="shared" si="34"/>
        <v>#REF!</v>
      </c>
      <c r="BG33" s="134" t="e">
        <f t="shared" si="34"/>
        <v>#REF!</v>
      </c>
      <c r="BH33" s="134" t="e">
        <f t="shared" si="34"/>
        <v>#REF!</v>
      </c>
      <c r="BI33" s="134" t="e">
        <f t="shared" si="34"/>
        <v>#REF!</v>
      </c>
      <c r="BJ33" s="134" t="e">
        <f t="shared" si="34"/>
        <v>#REF!</v>
      </c>
      <c r="BK33" s="134" t="e">
        <f t="shared" si="34"/>
        <v>#REF!</v>
      </c>
      <c r="BL33" s="134" t="e">
        <f t="shared" si="34"/>
        <v>#REF!</v>
      </c>
      <c r="BM33" s="134" t="e">
        <f t="shared" si="34"/>
        <v>#REF!</v>
      </c>
      <c r="BN33" s="134" t="e">
        <f t="shared" si="34"/>
        <v>#REF!</v>
      </c>
      <c r="BO33" s="134" t="e">
        <f t="shared" si="34"/>
        <v>#REF!</v>
      </c>
      <c r="BP33" s="134" t="e">
        <f t="shared" si="34"/>
        <v>#REF!</v>
      </c>
      <c r="BQ33" s="134" t="e">
        <f>SUM(BE33:BP33)</f>
        <v>#REF!</v>
      </c>
      <c r="BR33" s="134" t="e">
        <f>+BR24-SUM(BR27:BR31)</f>
        <v>#REF!</v>
      </c>
      <c r="BS33" s="134" t="e">
        <f t="shared" si="34"/>
        <v>#REF!</v>
      </c>
      <c r="BT33" s="134" t="e">
        <f t="shared" si="34"/>
        <v>#REF!</v>
      </c>
      <c r="BU33" s="134" t="e">
        <f t="shared" si="34"/>
        <v>#REF!</v>
      </c>
      <c r="BV33" s="134" t="e">
        <f t="shared" si="34"/>
        <v>#REF!</v>
      </c>
      <c r="BW33" s="134" t="e">
        <f t="shared" si="34"/>
        <v>#REF!</v>
      </c>
      <c r="BX33" s="134" t="e">
        <f t="shared" si="34"/>
        <v>#REF!</v>
      </c>
      <c r="BY33" s="134" t="e">
        <f t="shared" si="34"/>
        <v>#REF!</v>
      </c>
      <c r="BZ33" s="134" t="e">
        <f t="shared" si="34"/>
        <v>#REF!</v>
      </c>
      <c r="CA33" s="134" t="e">
        <f t="shared" si="34"/>
        <v>#REF!</v>
      </c>
      <c r="CB33" s="134" t="e">
        <f t="shared" si="34"/>
        <v>#REF!</v>
      </c>
      <c r="CC33" s="134" t="e">
        <f t="shared" si="34"/>
        <v>#REF!</v>
      </c>
      <c r="CD33" s="134" t="e">
        <f>SUM(BR33:CC33)</f>
        <v>#REF!</v>
      </c>
      <c r="CE33" s="134" t="e">
        <f t="shared" ref="CE33:EC33" si="35">+CE24-SUM(CE27:CE31)</f>
        <v>#REF!</v>
      </c>
      <c r="CF33" s="134" t="e">
        <f t="shared" si="35"/>
        <v>#REF!</v>
      </c>
      <c r="CG33" s="134" t="e">
        <f t="shared" si="35"/>
        <v>#REF!</v>
      </c>
      <c r="CH33" s="134" t="e">
        <f t="shared" si="35"/>
        <v>#REF!</v>
      </c>
      <c r="CI33" s="134" t="e">
        <f t="shared" si="35"/>
        <v>#REF!</v>
      </c>
      <c r="CJ33" s="134" t="e">
        <f t="shared" si="35"/>
        <v>#REF!</v>
      </c>
      <c r="CK33" s="134" t="e">
        <f t="shared" si="35"/>
        <v>#REF!</v>
      </c>
      <c r="CL33" s="134" t="e">
        <f t="shared" si="35"/>
        <v>#REF!</v>
      </c>
      <c r="CM33" s="134" t="e">
        <f t="shared" si="35"/>
        <v>#REF!</v>
      </c>
      <c r="CN33" s="134" t="e">
        <f t="shared" si="35"/>
        <v>#REF!</v>
      </c>
      <c r="CO33" s="134" t="e">
        <f t="shared" si="35"/>
        <v>#REF!</v>
      </c>
      <c r="CP33" s="134" t="e">
        <f t="shared" si="35"/>
        <v>#REF!</v>
      </c>
      <c r="CQ33" s="134" t="e">
        <f>SUM(CE33:CP33)</f>
        <v>#REF!</v>
      </c>
      <c r="CR33" s="134" t="e">
        <f>+CR24-SUM(CR27:CR31)</f>
        <v>#REF!</v>
      </c>
      <c r="CS33" s="134" t="e">
        <f t="shared" si="35"/>
        <v>#REF!</v>
      </c>
      <c r="CT33" s="134" t="e">
        <f t="shared" si="35"/>
        <v>#REF!</v>
      </c>
      <c r="CU33" s="134" t="e">
        <f t="shared" si="35"/>
        <v>#REF!</v>
      </c>
      <c r="CV33" s="134" t="e">
        <f t="shared" si="35"/>
        <v>#REF!</v>
      </c>
      <c r="CW33" s="134" t="e">
        <f t="shared" si="35"/>
        <v>#REF!</v>
      </c>
      <c r="CX33" s="134" t="e">
        <f t="shared" si="35"/>
        <v>#REF!</v>
      </c>
      <c r="CY33" s="134" t="e">
        <f t="shared" si="35"/>
        <v>#REF!</v>
      </c>
      <c r="CZ33" s="134" t="e">
        <f t="shared" si="35"/>
        <v>#REF!</v>
      </c>
      <c r="DA33" s="134" t="e">
        <f t="shared" si="35"/>
        <v>#REF!</v>
      </c>
      <c r="DB33" s="134" t="e">
        <f t="shared" si="35"/>
        <v>#REF!</v>
      </c>
      <c r="DC33" s="134" t="e">
        <f t="shared" si="35"/>
        <v>#REF!</v>
      </c>
      <c r="DD33" s="134" t="e">
        <f>SUM(CR33:DC33)</f>
        <v>#REF!</v>
      </c>
      <c r="DE33" s="134" t="e">
        <f>+DE24-SUM(DE27:DE31)</f>
        <v>#REF!</v>
      </c>
      <c r="DF33" s="134" t="e">
        <f t="shared" si="35"/>
        <v>#REF!</v>
      </c>
      <c r="DG33" s="134" t="e">
        <f t="shared" si="35"/>
        <v>#REF!</v>
      </c>
      <c r="DH33" s="134" t="e">
        <f t="shared" si="35"/>
        <v>#REF!</v>
      </c>
      <c r="DI33" s="134" t="e">
        <f t="shared" si="35"/>
        <v>#REF!</v>
      </c>
      <c r="DJ33" s="134" t="e">
        <f t="shared" si="35"/>
        <v>#REF!</v>
      </c>
      <c r="DK33" s="134" t="e">
        <f t="shared" si="35"/>
        <v>#REF!</v>
      </c>
      <c r="DL33" s="134" t="e">
        <f t="shared" si="35"/>
        <v>#REF!</v>
      </c>
      <c r="DM33" s="134" t="e">
        <f t="shared" si="35"/>
        <v>#REF!</v>
      </c>
      <c r="DN33" s="134" t="e">
        <f t="shared" si="35"/>
        <v>#REF!</v>
      </c>
      <c r="DO33" s="134" t="e">
        <f t="shared" si="35"/>
        <v>#REF!</v>
      </c>
      <c r="DP33" s="134" t="e">
        <f t="shared" si="35"/>
        <v>#REF!</v>
      </c>
      <c r="DQ33" s="134" t="e">
        <f>SUM(DE33:DP33)</f>
        <v>#REF!</v>
      </c>
      <c r="DR33" s="134" t="e">
        <f>+DR24-SUM(DR27:DR31)</f>
        <v>#REF!</v>
      </c>
      <c r="DS33" s="134" t="e">
        <f t="shared" si="35"/>
        <v>#REF!</v>
      </c>
      <c r="DT33" s="134" t="e">
        <f t="shared" si="35"/>
        <v>#REF!</v>
      </c>
      <c r="DU33" s="134" t="e">
        <f t="shared" si="35"/>
        <v>#REF!</v>
      </c>
      <c r="DV33" s="134" t="e">
        <f t="shared" si="35"/>
        <v>#REF!</v>
      </c>
      <c r="DW33" s="134" t="e">
        <f t="shared" si="35"/>
        <v>#REF!</v>
      </c>
      <c r="DX33" s="134" t="e">
        <f t="shared" si="35"/>
        <v>#REF!</v>
      </c>
      <c r="DY33" s="134" t="e">
        <f t="shared" si="35"/>
        <v>#REF!</v>
      </c>
      <c r="DZ33" s="134" t="e">
        <f t="shared" si="35"/>
        <v>#REF!</v>
      </c>
      <c r="EA33" s="134" t="e">
        <f t="shared" si="35"/>
        <v>#REF!</v>
      </c>
      <c r="EB33" s="134" t="e">
        <f t="shared" si="35"/>
        <v>#REF!</v>
      </c>
      <c r="EC33" s="134" t="e">
        <f t="shared" si="35"/>
        <v>#REF!</v>
      </c>
      <c r="ED33" s="134" t="e">
        <f>SUM(DR33:EC33)</f>
        <v>#REF!</v>
      </c>
      <c r="EE33" s="134" t="e">
        <f>+EE24-SUM(EE27:EE31)</f>
        <v>#REF!</v>
      </c>
      <c r="EF33" s="134" t="e">
        <f t="shared" ref="EF33:EP33" si="36">+EF24-SUM(EF27:EF31)</f>
        <v>#REF!</v>
      </c>
      <c r="EG33" s="134" t="e">
        <f t="shared" si="36"/>
        <v>#REF!</v>
      </c>
      <c r="EH33" s="134" t="e">
        <f t="shared" si="36"/>
        <v>#REF!</v>
      </c>
      <c r="EI33" s="134" t="e">
        <f t="shared" si="36"/>
        <v>#REF!</v>
      </c>
      <c r="EJ33" s="134" t="e">
        <f t="shared" si="36"/>
        <v>#REF!</v>
      </c>
      <c r="EK33" s="134" t="e">
        <f t="shared" si="36"/>
        <v>#REF!</v>
      </c>
      <c r="EL33" s="134" t="e">
        <f t="shared" si="36"/>
        <v>#REF!</v>
      </c>
      <c r="EM33" s="134" t="e">
        <f t="shared" si="36"/>
        <v>#REF!</v>
      </c>
      <c r="EN33" s="134" t="e">
        <f t="shared" si="36"/>
        <v>#REF!</v>
      </c>
      <c r="EO33" s="134" t="e">
        <f t="shared" si="36"/>
        <v>#REF!</v>
      </c>
      <c r="EP33" s="134" t="e">
        <f t="shared" si="36"/>
        <v>#REF!</v>
      </c>
      <c r="EQ33" s="134" t="e">
        <f>SUM(EE33:EP33)</f>
        <v>#REF!</v>
      </c>
      <c r="ER33" s="135"/>
      <c r="ES33" s="135"/>
      <c r="ET33" s="135"/>
      <c r="EU33" s="135"/>
      <c r="EV33" s="135"/>
      <c r="EW33" s="135"/>
      <c r="EX33" s="135"/>
      <c r="EY33" s="135"/>
      <c r="EZ33" s="135"/>
      <c r="FA33" s="135"/>
      <c r="FB33" s="136" t="e">
        <f>+D33/#REF!</f>
        <v>#REF!</v>
      </c>
      <c r="FD33" s="25"/>
    </row>
    <row r="34" spans="1:167" s="29" customFormat="1" ht="10.5">
      <c r="A34" s="53"/>
      <c r="B34" s="29" t="s">
        <v>50</v>
      </c>
      <c r="C34" s="30"/>
      <c r="D34" s="32" t="e">
        <f>IF((D$4)=0,0,D33/(D$4))</f>
        <v>#REF!</v>
      </c>
      <c r="E34" s="32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1"/>
      <c r="AH34" s="31"/>
      <c r="AI34" s="31"/>
      <c r="AJ34" s="31"/>
      <c r="AK34" s="31"/>
      <c r="AL34" s="31"/>
      <c r="AM34" s="31"/>
      <c r="AN34" s="31"/>
      <c r="AO34" s="31"/>
      <c r="AP34" s="31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31"/>
      <c r="BB34" s="31"/>
      <c r="BC34" s="31"/>
      <c r="BD34" s="31"/>
      <c r="BE34" s="31"/>
      <c r="BF34" s="31"/>
      <c r="BG34" s="31"/>
      <c r="BH34" s="31"/>
      <c r="BI34" s="31"/>
      <c r="BJ34" s="31"/>
      <c r="BK34" s="31"/>
      <c r="BL34" s="31"/>
      <c r="BM34" s="31"/>
      <c r="BN34" s="31"/>
      <c r="BO34" s="31"/>
      <c r="BP34" s="31"/>
      <c r="BQ34" s="31"/>
      <c r="BR34" s="31"/>
      <c r="BS34" s="31"/>
      <c r="BT34" s="31"/>
      <c r="BU34" s="31"/>
      <c r="BV34" s="31"/>
      <c r="BW34" s="31"/>
      <c r="BX34" s="31"/>
      <c r="BY34" s="31"/>
      <c r="BZ34" s="31"/>
      <c r="CA34" s="31"/>
      <c r="CB34" s="31"/>
      <c r="CC34" s="31"/>
      <c r="CD34" s="31"/>
      <c r="CE34" s="31"/>
      <c r="CF34" s="31"/>
      <c r="CG34" s="31"/>
      <c r="CH34" s="31"/>
      <c r="CI34" s="31"/>
      <c r="CJ34" s="31"/>
      <c r="CK34" s="31"/>
      <c r="CL34" s="31"/>
      <c r="CM34" s="31"/>
      <c r="CN34" s="31"/>
      <c r="CO34" s="31"/>
      <c r="CP34" s="31"/>
      <c r="CQ34" s="31"/>
      <c r="CR34" s="31"/>
      <c r="CS34" s="31"/>
      <c r="CT34" s="31"/>
      <c r="CU34" s="31"/>
      <c r="CV34" s="31"/>
      <c r="CW34" s="31"/>
      <c r="CX34" s="31"/>
      <c r="CY34" s="31"/>
      <c r="CZ34" s="31"/>
      <c r="DA34" s="31"/>
      <c r="DB34" s="31"/>
      <c r="DC34" s="31"/>
      <c r="DD34" s="31"/>
      <c r="DE34" s="31"/>
      <c r="DF34" s="31"/>
      <c r="DG34" s="31"/>
      <c r="DH34" s="31"/>
      <c r="DI34" s="31"/>
      <c r="DJ34" s="31"/>
      <c r="DK34" s="31"/>
      <c r="DL34" s="31"/>
      <c r="DM34" s="31"/>
      <c r="DN34" s="31"/>
      <c r="DO34" s="31"/>
      <c r="DP34" s="31"/>
      <c r="DQ34" s="31"/>
      <c r="DR34" s="31"/>
      <c r="DS34" s="31"/>
      <c r="DT34" s="31"/>
      <c r="DU34" s="31"/>
      <c r="DV34" s="31"/>
      <c r="DW34" s="31"/>
      <c r="DX34" s="31"/>
      <c r="DY34" s="31"/>
      <c r="DZ34" s="31"/>
      <c r="EA34" s="31"/>
      <c r="EB34" s="31"/>
      <c r="EC34" s="31"/>
      <c r="ED34" s="31"/>
      <c r="EE34" s="31"/>
      <c r="EF34" s="31"/>
      <c r="EG34" s="31"/>
      <c r="EH34" s="31"/>
      <c r="EI34" s="31"/>
      <c r="EJ34" s="31"/>
      <c r="EK34" s="31"/>
      <c r="EL34" s="31"/>
      <c r="EM34" s="31"/>
      <c r="EN34" s="31"/>
      <c r="EO34" s="31"/>
      <c r="EP34" s="31"/>
      <c r="EQ34" s="31"/>
    </row>
    <row r="35" spans="1:167">
      <c r="D35" s="22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R35" s="28"/>
      <c r="AS35" s="28"/>
      <c r="AT35" s="28"/>
      <c r="AU35" s="28"/>
      <c r="AV35" s="28"/>
      <c r="AW35" s="28"/>
      <c r="AX35" s="28"/>
      <c r="AY35" s="28"/>
      <c r="AZ35" s="28"/>
      <c r="BA35" s="28"/>
      <c r="BB35" s="28"/>
      <c r="BC35" s="28"/>
      <c r="BE35" s="28"/>
      <c r="BF35" s="28"/>
      <c r="BG35" s="28"/>
      <c r="BH35" s="28"/>
      <c r="BI35" s="28"/>
      <c r="BJ35" s="28"/>
      <c r="BK35" s="28"/>
      <c r="BL35" s="28"/>
      <c r="BM35" s="28"/>
      <c r="BN35" s="28"/>
      <c r="BO35" s="28"/>
      <c r="BP35" s="28"/>
      <c r="BR35" s="28"/>
      <c r="BS35" s="28"/>
      <c r="BT35" s="28"/>
      <c r="BU35" s="28"/>
      <c r="BV35" s="28"/>
      <c r="BW35" s="28"/>
      <c r="BX35" s="28"/>
      <c r="BY35" s="28"/>
      <c r="BZ35" s="28"/>
      <c r="CA35" s="28"/>
      <c r="CB35" s="28"/>
      <c r="CC35" s="28"/>
      <c r="CE35" s="28"/>
      <c r="CF35" s="28"/>
      <c r="CG35" s="28"/>
      <c r="CH35" s="28"/>
      <c r="CI35" s="28"/>
      <c r="CJ35" s="28"/>
      <c r="CK35" s="28"/>
      <c r="CL35" s="28"/>
      <c r="CM35" s="28"/>
      <c r="CN35" s="28"/>
      <c r="CO35" s="28"/>
      <c r="CP35" s="28"/>
      <c r="CR35" s="28"/>
      <c r="CS35" s="28"/>
      <c r="CT35" s="28"/>
      <c r="CU35" s="28"/>
      <c r="CV35" s="28"/>
      <c r="CW35" s="28"/>
      <c r="CX35" s="28"/>
      <c r="CY35" s="28"/>
      <c r="CZ35" s="28"/>
      <c r="DA35" s="28"/>
      <c r="DB35" s="28"/>
      <c r="DC35" s="28"/>
      <c r="DE35" s="28"/>
      <c r="DF35" s="28"/>
      <c r="DG35" s="28"/>
      <c r="DH35" s="28"/>
      <c r="DI35" s="28"/>
      <c r="DJ35" s="28"/>
      <c r="DK35" s="28"/>
      <c r="DL35" s="28"/>
      <c r="DM35" s="28"/>
      <c r="DN35" s="28"/>
      <c r="DO35" s="28"/>
      <c r="DP35" s="28"/>
      <c r="DR35" s="28"/>
      <c r="DS35" s="28"/>
      <c r="DT35" s="28"/>
      <c r="DU35" s="28"/>
      <c r="DV35" s="28"/>
      <c r="DW35" s="28"/>
      <c r="DX35" s="28"/>
      <c r="DY35" s="28"/>
      <c r="DZ35" s="28"/>
      <c r="EA35" s="28"/>
      <c r="EB35" s="28"/>
      <c r="EC35" s="28"/>
      <c r="EE35" s="28"/>
      <c r="EF35" s="28"/>
      <c r="EG35" s="28"/>
      <c r="EH35" s="28"/>
      <c r="EI35" s="28"/>
      <c r="EJ35" s="28"/>
      <c r="EK35" s="28"/>
      <c r="EL35" s="28"/>
      <c r="EM35" s="28"/>
      <c r="EN35" s="28"/>
      <c r="EO35" s="28"/>
      <c r="EP35" s="28"/>
    </row>
    <row r="38" spans="1:167">
      <c r="D38" s="5"/>
    </row>
    <row r="40" spans="1:167">
      <c r="B40" s="8" t="s">
        <v>85</v>
      </c>
    </row>
    <row r="41" spans="1:167">
      <c r="B41" s="1" t="s">
        <v>77</v>
      </c>
      <c r="D41" s="73" t="e">
        <f>+Q41+AD41+AQ41+BD41+BQ41+CD41+CQ41+DD41+DQ41+ED41+EQ41</f>
        <v>#REF!</v>
      </c>
      <c r="E41" s="95" t="e">
        <f>#REF!</f>
        <v>#REF!</v>
      </c>
      <c r="F41" s="95" t="e">
        <f>#REF!</f>
        <v>#REF!</v>
      </c>
      <c r="G41" s="95" t="e">
        <f>#REF!</f>
        <v>#REF!</v>
      </c>
      <c r="H41" s="95" t="e">
        <f>#REF!</f>
        <v>#REF!</v>
      </c>
      <c r="I41" s="95" t="e">
        <f>#REF!</f>
        <v>#REF!</v>
      </c>
      <c r="J41" s="95" t="e">
        <f>#REF!</f>
        <v>#REF!</v>
      </c>
      <c r="K41" s="95" t="e">
        <f>#REF!</f>
        <v>#REF!</v>
      </c>
      <c r="L41" s="95" t="e">
        <f>#REF!</f>
        <v>#REF!</v>
      </c>
      <c r="M41" s="95" t="e">
        <f>#REF!</f>
        <v>#REF!</v>
      </c>
      <c r="N41" s="95" t="e">
        <f>#REF!</f>
        <v>#REF!</v>
      </c>
      <c r="O41" s="95" t="e">
        <f>#REF!</f>
        <v>#REF!</v>
      </c>
      <c r="P41" s="95" t="e">
        <f>#REF!</f>
        <v>#REF!</v>
      </c>
      <c r="Q41" s="75" t="e">
        <f>SUM(E41:P41)</f>
        <v>#REF!</v>
      </c>
      <c r="R41" s="95" t="e">
        <f>#REF!</f>
        <v>#REF!</v>
      </c>
      <c r="S41" s="95" t="e">
        <f>#REF!</f>
        <v>#REF!</v>
      </c>
      <c r="T41" s="95" t="e">
        <f>#REF!</f>
        <v>#REF!</v>
      </c>
      <c r="U41" s="95" t="e">
        <f>#REF!</f>
        <v>#REF!</v>
      </c>
      <c r="V41" s="95" t="e">
        <f>#REF!</f>
        <v>#REF!</v>
      </c>
      <c r="W41" s="95" t="e">
        <f>#REF!</f>
        <v>#REF!</v>
      </c>
      <c r="X41" s="95" t="e">
        <f>#REF!</f>
        <v>#REF!</v>
      </c>
      <c r="Y41" s="95" t="e">
        <f>#REF!</f>
        <v>#REF!</v>
      </c>
      <c r="Z41" s="95" t="e">
        <f>#REF!</f>
        <v>#REF!</v>
      </c>
      <c r="AA41" s="95" t="e">
        <f>#REF!</f>
        <v>#REF!</v>
      </c>
      <c r="AB41" s="95" t="e">
        <f>#REF!</f>
        <v>#REF!</v>
      </c>
      <c r="AC41" s="95" t="e">
        <f>#REF!</f>
        <v>#REF!</v>
      </c>
      <c r="AD41" s="75" t="e">
        <f>SUM(R41:AC41)</f>
        <v>#REF!</v>
      </c>
      <c r="AE41" s="95" t="e">
        <f>#REF!</f>
        <v>#REF!</v>
      </c>
      <c r="AF41" s="95" t="e">
        <f>#REF!</f>
        <v>#REF!</v>
      </c>
      <c r="AG41" s="95" t="e">
        <f>#REF!</f>
        <v>#REF!</v>
      </c>
      <c r="AH41" s="95" t="e">
        <f>#REF!</f>
        <v>#REF!</v>
      </c>
      <c r="AI41" s="95" t="e">
        <f>#REF!</f>
        <v>#REF!</v>
      </c>
      <c r="AJ41" s="95" t="e">
        <f>#REF!</f>
        <v>#REF!</v>
      </c>
      <c r="AK41" s="95" t="e">
        <f>#REF!</f>
        <v>#REF!</v>
      </c>
      <c r="AL41" s="95" t="e">
        <f>#REF!</f>
        <v>#REF!</v>
      </c>
      <c r="AM41" s="95" t="e">
        <f>#REF!</f>
        <v>#REF!</v>
      </c>
      <c r="AN41" s="95" t="e">
        <f>#REF!</f>
        <v>#REF!</v>
      </c>
      <c r="AO41" s="95" t="e">
        <f>#REF!</f>
        <v>#REF!</v>
      </c>
      <c r="AP41" s="95" t="e">
        <f>#REF!</f>
        <v>#REF!</v>
      </c>
      <c r="AQ41" s="75" t="e">
        <f>SUM(AE41:AP41)</f>
        <v>#REF!</v>
      </c>
      <c r="AR41" s="95" t="e">
        <f>#REF!</f>
        <v>#REF!</v>
      </c>
      <c r="AS41" s="95" t="e">
        <f>#REF!</f>
        <v>#REF!</v>
      </c>
      <c r="AT41" s="95" t="e">
        <f>#REF!</f>
        <v>#REF!</v>
      </c>
      <c r="AU41" s="95" t="e">
        <f>#REF!</f>
        <v>#REF!</v>
      </c>
      <c r="AV41" s="95" t="e">
        <f>#REF!</f>
        <v>#REF!</v>
      </c>
      <c r="AW41" s="95" t="e">
        <f>#REF!</f>
        <v>#REF!</v>
      </c>
      <c r="AX41" s="95" t="e">
        <f>#REF!</f>
        <v>#REF!</v>
      </c>
      <c r="AY41" s="95" t="e">
        <f>#REF!</f>
        <v>#REF!</v>
      </c>
      <c r="AZ41" s="95" t="e">
        <f>#REF!</f>
        <v>#REF!</v>
      </c>
      <c r="BA41" s="95" t="e">
        <f>#REF!</f>
        <v>#REF!</v>
      </c>
      <c r="BB41" s="95" t="e">
        <f>#REF!</f>
        <v>#REF!</v>
      </c>
      <c r="BC41" s="95" t="e">
        <f>#REF!</f>
        <v>#REF!</v>
      </c>
      <c r="BD41" s="75" t="e">
        <f>SUM(AR41:BC41)</f>
        <v>#REF!</v>
      </c>
      <c r="BE41" s="95" t="e">
        <f>#REF!</f>
        <v>#REF!</v>
      </c>
      <c r="BF41" s="95" t="e">
        <f>#REF!</f>
        <v>#REF!</v>
      </c>
      <c r="BG41" s="95" t="e">
        <f>#REF!</f>
        <v>#REF!</v>
      </c>
      <c r="BH41" s="95" t="e">
        <f>#REF!</f>
        <v>#REF!</v>
      </c>
      <c r="BI41" s="95" t="e">
        <f>#REF!</f>
        <v>#REF!</v>
      </c>
      <c r="BJ41" s="95" t="e">
        <f>#REF!</f>
        <v>#REF!</v>
      </c>
      <c r="BK41" s="95" t="e">
        <f>#REF!</f>
        <v>#REF!</v>
      </c>
      <c r="BL41" s="95" t="e">
        <f>#REF!</f>
        <v>#REF!</v>
      </c>
      <c r="BM41" s="95" t="e">
        <f>#REF!</f>
        <v>#REF!</v>
      </c>
      <c r="BN41" s="95" t="e">
        <f>#REF!</f>
        <v>#REF!</v>
      </c>
      <c r="BO41" s="95" t="e">
        <f>#REF!</f>
        <v>#REF!</v>
      </c>
      <c r="BP41" s="95" t="e">
        <f>#REF!</f>
        <v>#REF!</v>
      </c>
      <c r="BQ41" s="75" t="e">
        <f>SUM(BE41:BP41)</f>
        <v>#REF!</v>
      </c>
      <c r="BR41" s="95" t="e">
        <f>#REF!</f>
        <v>#REF!</v>
      </c>
      <c r="BS41" s="95" t="e">
        <f>#REF!</f>
        <v>#REF!</v>
      </c>
      <c r="BT41" s="95" t="e">
        <f>#REF!</f>
        <v>#REF!</v>
      </c>
      <c r="BU41" s="95" t="e">
        <f>#REF!</f>
        <v>#REF!</v>
      </c>
      <c r="BV41" s="95" t="e">
        <f>#REF!</f>
        <v>#REF!</v>
      </c>
      <c r="BW41" s="95" t="e">
        <f>#REF!</f>
        <v>#REF!</v>
      </c>
      <c r="BX41" s="95" t="e">
        <f>#REF!</f>
        <v>#REF!</v>
      </c>
      <c r="BY41" s="95" t="e">
        <f>#REF!</f>
        <v>#REF!</v>
      </c>
      <c r="BZ41" s="95" t="e">
        <f>#REF!</f>
        <v>#REF!</v>
      </c>
      <c r="CA41" s="95" t="e">
        <f>#REF!</f>
        <v>#REF!</v>
      </c>
      <c r="CB41" s="95" t="e">
        <f>#REF!</f>
        <v>#REF!</v>
      </c>
      <c r="CC41" s="95" t="e">
        <f>#REF!</f>
        <v>#REF!</v>
      </c>
      <c r="CD41" s="75" t="e">
        <f>SUM(BR41:CC41)</f>
        <v>#REF!</v>
      </c>
      <c r="CE41" s="95" t="e">
        <f>#REF!</f>
        <v>#REF!</v>
      </c>
      <c r="CF41" s="95" t="e">
        <f>#REF!</f>
        <v>#REF!</v>
      </c>
      <c r="CG41" s="95" t="e">
        <f>#REF!</f>
        <v>#REF!</v>
      </c>
      <c r="CH41" s="95" t="e">
        <f>#REF!</f>
        <v>#REF!</v>
      </c>
      <c r="CI41" s="95" t="e">
        <f>#REF!</f>
        <v>#REF!</v>
      </c>
      <c r="CJ41" s="95" t="e">
        <f>#REF!</f>
        <v>#REF!</v>
      </c>
      <c r="CK41" s="95" t="e">
        <f>#REF!</f>
        <v>#REF!</v>
      </c>
      <c r="CL41" s="95" t="e">
        <f>#REF!</f>
        <v>#REF!</v>
      </c>
      <c r="CM41" s="95" t="e">
        <f>#REF!</f>
        <v>#REF!</v>
      </c>
      <c r="CN41" s="95" t="e">
        <f>#REF!</f>
        <v>#REF!</v>
      </c>
      <c r="CO41" s="95" t="e">
        <f>#REF!</f>
        <v>#REF!</v>
      </c>
      <c r="CP41" s="95" t="e">
        <f>#REF!</f>
        <v>#REF!</v>
      </c>
      <c r="CQ41" s="75" t="e">
        <f>SUM(CE41:CP41)</f>
        <v>#REF!</v>
      </c>
      <c r="CR41" s="95" t="e">
        <f>#REF!</f>
        <v>#REF!</v>
      </c>
      <c r="CS41" s="95" t="e">
        <f>#REF!</f>
        <v>#REF!</v>
      </c>
      <c r="CT41" s="95" t="e">
        <f>#REF!</f>
        <v>#REF!</v>
      </c>
      <c r="CU41" s="95" t="e">
        <f>#REF!</f>
        <v>#REF!</v>
      </c>
      <c r="CV41" s="95" t="e">
        <f>#REF!</f>
        <v>#REF!</v>
      </c>
      <c r="CW41" s="95" t="e">
        <f>#REF!</f>
        <v>#REF!</v>
      </c>
      <c r="CX41" s="95" t="e">
        <f>#REF!</f>
        <v>#REF!</v>
      </c>
      <c r="CY41" s="95" t="e">
        <f>#REF!</f>
        <v>#REF!</v>
      </c>
      <c r="CZ41" s="95" t="e">
        <f>#REF!</f>
        <v>#REF!</v>
      </c>
      <c r="DA41" s="95" t="e">
        <f>#REF!</f>
        <v>#REF!</v>
      </c>
      <c r="DB41" s="95" t="e">
        <f>#REF!</f>
        <v>#REF!</v>
      </c>
      <c r="DC41" s="95" t="e">
        <f>#REF!</f>
        <v>#REF!</v>
      </c>
      <c r="DD41" s="75" t="e">
        <f>SUM(CR41:DC41)</f>
        <v>#REF!</v>
      </c>
      <c r="DE41" s="95" t="e">
        <f>#REF!</f>
        <v>#REF!</v>
      </c>
      <c r="DF41" s="95" t="e">
        <f>#REF!</f>
        <v>#REF!</v>
      </c>
      <c r="DG41" s="95" t="e">
        <f>#REF!</f>
        <v>#REF!</v>
      </c>
      <c r="DH41" s="95" t="e">
        <f>#REF!</f>
        <v>#REF!</v>
      </c>
      <c r="DI41" s="95" t="e">
        <f>#REF!</f>
        <v>#REF!</v>
      </c>
      <c r="DJ41" s="95" t="e">
        <f>#REF!</f>
        <v>#REF!</v>
      </c>
      <c r="DK41" s="95" t="e">
        <f>#REF!</f>
        <v>#REF!</v>
      </c>
      <c r="DL41" s="95" t="e">
        <f>#REF!</f>
        <v>#REF!</v>
      </c>
      <c r="DM41" s="95" t="e">
        <f>#REF!</f>
        <v>#REF!</v>
      </c>
      <c r="DN41" s="95" t="e">
        <f>#REF!</f>
        <v>#REF!</v>
      </c>
      <c r="DO41" s="95" t="e">
        <f>#REF!</f>
        <v>#REF!</v>
      </c>
      <c r="DP41" s="95" t="e">
        <f>#REF!</f>
        <v>#REF!</v>
      </c>
      <c r="DQ41" s="75" t="e">
        <f>SUM(DE41:DP41)</f>
        <v>#REF!</v>
      </c>
      <c r="DR41" s="95" t="e">
        <f>#REF!</f>
        <v>#REF!</v>
      </c>
      <c r="DS41" s="95" t="e">
        <f>#REF!</f>
        <v>#REF!</v>
      </c>
      <c r="DT41" s="95" t="e">
        <f>#REF!</f>
        <v>#REF!</v>
      </c>
      <c r="DU41" s="95" t="e">
        <f>#REF!</f>
        <v>#REF!</v>
      </c>
      <c r="DV41" s="95" t="e">
        <f>#REF!</f>
        <v>#REF!</v>
      </c>
      <c r="DW41" s="95" t="e">
        <f>#REF!</f>
        <v>#REF!</v>
      </c>
      <c r="DX41" s="95" t="e">
        <f>#REF!</f>
        <v>#REF!</v>
      </c>
      <c r="DY41" s="95" t="e">
        <f>#REF!</f>
        <v>#REF!</v>
      </c>
      <c r="DZ41" s="95" t="e">
        <f>#REF!</f>
        <v>#REF!</v>
      </c>
      <c r="EA41" s="95" t="e">
        <f>#REF!</f>
        <v>#REF!</v>
      </c>
      <c r="EB41" s="95" t="e">
        <f>#REF!</f>
        <v>#REF!</v>
      </c>
      <c r="EC41" s="95" t="e">
        <f>#REF!</f>
        <v>#REF!</v>
      </c>
      <c r="ED41" s="75" t="e">
        <f>SUM(DR41:EC41)</f>
        <v>#REF!</v>
      </c>
      <c r="EE41" s="95" t="e">
        <f>#REF!</f>
        <v>#REF!</v>
      </c>
      <c r="EF41" s="95" t="e">
        <f>#REF!</f>
        <v>#REF!</v>
      </c>
      <c r="EG41" s="95" t="e">
        <f>#REF!</f>
        <v>#REF!</v>
      </c>
      <c r="EH41" s="95" t="e">
        <f>#REF!</f>
        <v>#REF!</v>
      </c>
      <c r="EI41" s="95" t="e">
        <f>#REF!</f>
        <v>#REF!</v>
      </c>
      <c r="EJ41" s="95" t="e">
        <f>#REF!</f>
        <v>#REF!</v>
      </c>
      <c r="EK41" s="95" t="e">
        <f>#REF!</f>
        <v>#REF!</v>
      </c>
      <c r="EL41" s="95" t="e">
        <f>#REF!</f>
        <v>#REF!</v>
      </c>
      <c r="EM41" s="95" t="e">
        <f>#REF!</f>
        <v>#REF!</v>
      </c>
      <c r="EN41" s="95" t="e">
        <f>#REF!</f>
        <v>#REF!</v>
      </c>
      <c r="EO41" s="95" t="e">
        <f>#REF!</f>
        <v>#REF!</v>
      </c>
      <c r="EP41" s="95" t="e">
        <f>#REF!</f>
        <v>#REF!</v>
      </c>
      <c r="EQ41" s="75" t="e">
        <f>SUM(EE41:EP41)</f>
        <v>#REF!</v>
      </c>
      <c r="ER41" s="95"/>
      <c r="ES41" s="95"/>
      <c r="ET41" s="95"/>
      <c r="EU41" s="95"/>
      <c r="EV41" s="95"/>
      <c r="EW41" s="95"/>
      <c r="EX41" s="95"/>
      <c r="EY41" s="95"/>
      <c r="EZ41" s="95"/>
      <c r="FA41" s="95"/>
      <c r="FB41" s="95"/>
      <c r="FC41" s="95"/>
      <c r="FD41" s="95"/>
      <c r="FE41" s="95"/>
      <c r="FF41" s="95"/>
      <c r="FG41" s="95"/>
      <c r="FH41" s="95"/>
      <c r="FI41" s="95"/>
      <c r="FJ41" s="95"/>
      <c r="FK41" s="95"/>
    </row>
    <row r="42" spans="1:167">
      <c r="B42" s="1" t="s">
        <v>74</v>
      </c>
      <c r="D42" s="73" t="e">
        <f>+Q42+AD42+AQ42+BD42+BQ42+CD42+CQ42+DD42+DQ42+ED42+EQ42</f>
        <v>#REF!</v>
      </c>
      <c r="E42" s="95" t="e">
        <f>#REF!</f>
        <v>#REF!</v>
      </c>
      <c r="F42" s="95" t="e">
        <f>#REF!</f>
        <v>#REF!</v>
      </c>
      <c r="G42" s="95" t="e">
        <f>#REF!</f>
        <v>#REF!</v>
      </c>
      <c r="H42" s="95" t="e">
        <f>#REF!</f>
        <v>#REF!</v>
      </c>
      <c r="I42" s="95" t="e">
        <f>#REF!</f>
        <v>#REF!</v>
      </c>
      <c r="J42" s="95" t="e">
        <f>#REF!</f>
        <v>#REF!</v>
      </c>
      <c r="K42" s="95" t="e">
        <f>#REF!</f>
        <v>#REF!</v>
      </c>
      <c r="L42" s="95" t="e">
        <f>#REF!</f>
        <v>#REF!</v>
      </c>
      <c r="M42" s="95" t="e">
        <f>#REF!</f>
        <v>#REF!</v>
      </c>
      <c r="N42" s="95" t="e">
        <f>#REF!</f>
        <v>#REF!</v>
      </c>
      <c r="O42" s="95" t="e">
        <f>#REF!</f>
        <v>#REF!</v>
      </c>
      <c r="P42" s="95" t="e">
        <f>#REF!</f>
        <v>#REF!</v>
      </c>
      <c r="Q42" s="75" t="e">
        <f>SUM(E42:P42)</f>
        <v>#REF!</v>
      </c>
      <c r="R42" s="95" t="e">
        <f>#REF!</f>
        <v>#REF!</v>
      </c>
      <c r="S42" s="95" t="e">
        <f>#REF!</f>
        <v>#REF!</v>
      </c>
      <c r="T42" s="95" t="e">
        <f>#REF!</f>
        <v>#REF!</v>
      </c>
      <c r="U42" s="95" t="e">
        <f>#REF!</f>
        <v>#REF!</v>
      </c>
      <c r="V42" s="95" t="e">
        <f>#REF!</f>
        <v>#REF!</v>
      </c>
      <c r="W42" s="95" t="e">
        <f>#REF!</f>
        <v>#REF!</v>
      </c>
      <c r="X42" s="95" t="e">
        <f>#REF!</f>
        <v>#REF!</v>
      </c>
      <c r="Y42" s="95" t="e">
        <f>#REF!</f>
        <v>#REF!</v>
      </c>
      <c r="Z42" s="95" t="e">
        <f>#REF!</f>
        <v>#REF!</v>
      </c>
      <c r="AA42" s="95" t="e">
        <f>#REF!</f>
        <v>#REF!</v>
      </c>
      <c r="AB42" s="95" t="e">
        <f>#REF!</f>
        <v>#REF!</v>
      </c>
      <c r="AC42" s="95" t="e">
        <f>#REF!</f>
        <v>#REF!</v>
      </c>
      <c r="AD42" s="75" t="e">
        <f>SUM(R42:AC42)</f>
        <v>#REF!</v>
      </c>
      <c r="AE42" s="95" t="e">
        <f>#REF!</f>
        <v>#REF!</v>
      </c>
      <c r="AF42" s="95" t="e">
        <f>#REF!</f>
        <v>#REF!</v>
      </c>
      <c r="AG42" s="95" t="e">
        <f>#REF!</f>
        <v>#REF!</v>
      </c>
      <c r="AH42" s="95" t="e">
        <f>#REF!</f>
        <v>#REF!</v>
      </c>
      <c r="AI42" s="95" t="e">
        <f>#REF!</f>
        <v>#REF!</v>
      </c>
      <c r="AJ42" s="95" t="e">
        <f>#REF!</f>
        <v>#REF!</v>
      </c>
      <c r="AK42" s="95" t="e">
        <f>#REF!</f>
        <v>#REF!</v>
      </c>
      <c r="AL42" s="95" t="e">
        <f>#REF!</f>
        <v>#REF!</v>
      </c>
      <c r="AM42" s="95" t="e">
        <f>#REF!</f>
        <v>#REF!</v>
      </c>
      <c r="AN42" s="95" t="e">
        <f>#REF!</f>
        <v>#REF!</v>
      </c>
      <c r="AO42" s="95" t="e">
        <f>#REF!</f>
        <v>#REF!</v>
      </c>
      <c r="AP42" s="95" t="e">
        <f>#REF!</f>
        <v>#REF!</v>
      </c>
      <c r="AQ42" s="75" t="e">
        <f>SUM(AE42:AP42)</f>
        <v>#REF!</v>
      </c>
      <c r="AR42" s="95" t="e">
        <f>#REF!</f>
        <v>#REF!</v>
      </c>
      <c r="AS42" s="95" t="e">
        <f>#REF!</f>
        <v>#REF!</v>
      </c>
      <c r="AT42" s="95" t="e">
        <f>#REF!</f>
        <v>#REF!</v>
      </c>
      <c r="AU42" s="95" t="e">
        <f>#REF!</f>
        <v>#REF!</v>
      </c>
      <c r="AV42" s="95" t="e">
        <f>#REF!</f>
        <v>#REF!</v>
      </c>
      <c r="AW42" s="95" t="e">
        <f>#REF!</f>
        <v>#REF!</v>
      </c>
      <c r="AX42" s="95" t="e">
        <f>#REF!</f>
        <v>#REF!</v>
      </c>
      <c r="AY42" s="95" t="e">
        <f>#REF!</f>
        <v>#REF!</v>
      </c>
      <c r="AZ42" s="95" t="e">
        <f>#REF!</f>
        <v>#REF!</v>
      </c>
      <c r="BA42" s="95" t="e">
        <f>#REF!</f>
        <v>#REF!</v>
      </c>
      <c r="BB42" s="95" t="e">
        <f>#REF!</f>
        <v>#REF!</v>
      </c>
      <c r="BC42" s="95" t="e">
        <f>#REF!</f>
        <v>#REF!</v>
      </c>
      <c r="BD42" s="75" t="e">
        <f>SUM(AR42:BC42)</f>
        <v>#REF!</v>
      </c>
      <c r="BE42" s="95" t="e">
        <f>#REF!</f>
        <v>#REF!</v>
      </c>
      <c r="BF42" s="95" t="e">
        <f>#REF!</f>
        <v>#REF!</v>
      </c>
      <c r="BG42" s="95" t="e">
        <f>#REF!</f>
        <v>#REF!</v>
      </c>
      <c r="BH42" s="95" t="e">
        <f>#REF!</f>
        <v>#REF!</v>
      </c>
      <c r="BI42" s="95" t="e">
        <f>#REF!</f>
        <v>#REF!</v>
      </c>
      <c r="BJ42" s="95" t="e">
        <f>#REF!</f>
        <v>#REF!</v>
      </c>
      <c r="BK42" s="95" t="e">
        <f>#REF!</f>
        <v>#REF!</v>
      </c>
      <c r="BL42" s="95" t="e">
        <f>#REF!</f>
        <v>#REF!</v>
      </c>
      <c r="BM42" s="95" t="e">
        <f>#REF!</f>
        <v>#REF!</v>
      </c>
      <c r="BN42" s="95" t="e">
        <f>#REF!</f>
        <v>#REF!</v>
      </c>
      <c r="BO42" s="95" t="e">
        <f>#REF!</f>
        <v>#REF!</v>
      </c>
      <c r="BP42" s="95" t="e">
        <f>#REF!</f>
        <v>#REF!</v>
      </c>
      <c r="BQ42" s="75" t="e">
        <f>SUM(BE42:BP42)</f>
        <v>#REF!</v>
      </c>
      <c r="BR42" s="95" t="e">
        <f>#REF!</f>
        <v>#REF!</v>
      </c>
      <c r="BS42" s="95" t="e">
        <f>#REF!</f>
        <v>#REF!</v>
      </c>
      <c r="BT42" s="95" t="e">
        <f>#REF!</f>
        <v>#REF!</v>
      </c>
      <c r="BU42" s="95" t="e">
        <f>#REF!</f>
        <v>#REF!</v>
      </c>
      <c r="BV42" s="95" t="e">
        <f>#REF!</f>
        <v>#REF!</v>
      </c>
      <c r="BW42" s="95" t="e">
        <f>#REF!</f>
        <v>#REF!</v>
      </c>
      <c r="BX42" s="95" t="e">
        <f>#REF!</f>
        <v>#REF!</v>
      </c>
      <c r="BY42" s="95" t="e">
        <f>#REF!</f>
        <v>#REF!</v>
      </c>
      <c r="BZ42" s="95" t="e">
        <f>#REF!</f>
        <v>#REF!</v>
      </c>
      <c r="CA42" s="95" t="e">
        <f>#REF!</f>
        <v>#REF!</v>
      </c>
      <c r="CB42" s="95" t="e">
        <f>#REF!</f>
        <v>#REF!</v>
      </c>
      <c r="CC42" s="95" t="e">
        <f>#REF!</f>
        <v>#REF!</v>
      </c>
      <c r="CD42" s="75" t="e">
        <f>SUM(BR42:CC42)</f>
        <v>#REF!</v>
      </c>
      <c r="CE42" s="95" t="e">
        <f>#REF!</f>
        <v>#REF!</v>
      </c>
      <c r="CF42" s="95" t="e">
        <f>#REF!</f>
        <v>#REF!</v>
      </c>
      <c r="CG42" s="95" t="e">
        <f>#REF!</f>
        <v>#REF!</v>
      </c>
      <c r="CH42" s="95" t="e">
        <f>#REF!</f>
        <v>#REF!</v>
      </c>
      <c r="CI42" s="95" t="e">
        <f>#REF!</f>
        <v>#REF!</v>
      </c>
      <c r="CJ42" s="95" t="e">
        <f>#REF!</f>
        <v>#REF!</v>
      </c>
      <c r="CK42" s="95" t="e">
        <f>#REF!</f>
        <v>#REF!</v>
      </c>
      <c r="CL42" s="95" t="e">
        <f>#REF!</f>
        <v>#REF!</v>
      </c>
      <c r="CM42" s="95" t="e">
        <f>#REF!</f>
        <v>#REF!</v>
      </c>
      <c r="CN42" s="95" t="e">
        <f>#REF!</f>
        <v>#REF!</v>
      </c>
      <c r="CO42" s="95" t="e">
        <f>#REF!</f>
        <v>#REF!</v>
      </c>
      <c r="CP42" s="95" t="e">
        <f>#REF!</f>
        <v>#REF!</v>
      </c>
      <c r="CQ42" s="75" t="e">
        <f>SUM(CE42:CP42)</f>
        <v>#REF!</v>
      </c>
      <c r="CR42" s="95" t="e">
        <f>#REF!</f>
        <v>#REF!</v>
      </c>
      <c r="CS42" s="95" t="e">
        <f>#REF!</f>
        <v>#REF!</v>
      </c>
      <c r="CT42" s="95" t="e">
        <f>#REF!</f>
        <v>#REF!</v>
      </c>
      <c r="CU42" s="95" t="e">
        <f>#REF!</f>
        <v>#REF!</v>
      </c>
      <c r="CV42" s="95" t="e">
        <f>#REF!</f>
        <v>#REF!</v>
      </c>
      <c r="CW42" s="95" t="e">
        <f>#REF!</f>
        <v>#REF!</v>
      </c>
      <c r="CX42" s="95" t="e">
        <f>#REF!</f>
        <v>#REF!</v>
      </c>
      <c r="CY42" s="95" t="e">
        <f>#REF!</f>
        <v>#REF!</v>
      </c>
      <c r="CZ42" s="95" t="e">
        <f>#REF!</f>
        <v>#REF!</v>
      </c>
      <c r="DA42" s="95" t="e">
        <f>#REF!</f>
        <v>#REF!</v>
      </c>
      <c r="DB42" s="95" t="e">
        <f>#REF!</f>
        <v>#REF!</v>
      </c>
      <c r="DC42" s="95" t="e">
        <f>#REF!</f>
        <v>#REF!</v>
      </c>
      <c r="DD42" s="75" t="e">
        <f>SUM(CR42:DC42)</f>
        <v>#REF!</v>
      </c>
      <c r="DE42" s="95" t="e">
        <f>#REF!</f>
        <v>#REF!</v>
      </c>
      <c r="DF42" s="95" t="e">
        <f>#REF!</f>
        <v>#REF!</v>
      </c>
      <c r="DG42" s="95" t="e">
        <f>#REF!</f>
        <v>#REF!</v>
      </c>
      <c r="DH42" s="95" t="e">
        <f>#REF!</f>
        <v>#REF!</v>
      </c>
      <c r="DI42" s="95" t="e">
        <f>#REF!</f>
        <v>#REF!</v>
      </c>
      <c r="DJ42" s="95" t="e">
        <f>#REF!</f>
        <v>#REF!</v>
      </c>
      <c r="DK42" s="95" t="e">
        <f>#REF!</f>
        <v>#REF!</v>
      </c>
      <c r="DL42" s="95" t="e">
        <f>#REF!</f>
        <v>#REF!</v>
      </c>
      <c r="DM42" s="95" t="e">
        <f>#REF!</f>
        <v>#REF!</v>
      </c>
      <c r="DN42" s="95" t="e">
        <f>#REF!</f>
        <v>#REF!</v>
      </c>
      <c r="DO42" s="95" t="e">
        <f>#REF!</f>
        <v>#REF!</v>
      </c>
      <c r="DP42" s="95" t="e">
        <f>#REF!</f>
        <v>#REF!</v>
      </c>
      <c r="DQ42" s="75" t="e">
        <f>SUM(DE42:DP42)</f>
        <v>#REF!</v>
      </c>
      <c r="DR42" s="95" t="e">
        <f>#REF!</f>
        <v>#REF!</v>
      </c>
      <c r="DS42" s="95" t="e">
        <f>#REF!</f>
        <v>#REF!</v>
      </c>
      <c r="DT42" s="95" t="e">
        <f>#REF!</f>
        <v>#REF!</v>
      </c>
      <c r="DU42" s="95" t="e">
        <f>#REF!</f>
        <v>#REF!</v>
      </c>
      <c r="DV42" s="95" t="e">
        <f>#REF!</f>
        <v>#REF!</v>
      </c>
      <c r="DW42" s="95" t="e">
        <f>#REF!</f>
        <v>#REF!</v>
      </c>
      <c r="DX42" s="95" t="e">
        <f>#REF!</f>
        <v>#REF!</v>
      </c>
      <c r="DY42" s="95" t="e">
        <f>#REF!</f>
        <v>#REF!</v>
      </c>
      <c r="DZ42" s="95" t="e">
        <f>#REF!</f>
        <v>#REF!</v>
      </c>
      <c r="EA42" s="95" t="e">
        <f>#REF!</f>
        <v>#REF!</v>
      </c>
      <c r="EB42" s="95" t="e">
        <f>#REF!</f>
        <v>#REF!</v>
      </c>
      <c r="EC42" s="95" t="e">
        <f>#REF!</f>
        <v>#REF!</v>
      </c>
      <c r="ED42" s="75" t="e">
        <f>SUM(DR42:EC42)</f>
        <v>#REF!</v>
      </c>
      <c r="EE42" s="95" t="e">
        <f>#REF!</f>
        <v>#REF!</v>
      </c>
      <c r="EF42" s="95" t="e">
        <f>#REF!</f>
        <v>#REF!</v>
      </c>
      <c r="EG42" s="95" t="e">
        <f>#REF!</f>
        <v>#REF!</v>
      </c>
      <c r="EH42" s="95" t="e">
        <f>#REF!</f>
        <v>#REF!</v>
      </c>
      <c r="EI42" s="95" t="e">
        <f>#REF!</f>
        <v>#REF!</v>
      </c>
      <c r="EJ42" s="95" t="e">
        <f>#REF!</f>
        <v>#REF!</v>
      </c>
      <c r="EK42" s="95" t="e">
        <f>#REF!</f>
        <v>#REF!</v>
      </c>
      <c r="EL42" s="95" t="e">
        <f>#REF!</f>
        <v>#REF!</v>
      </c>
      <c r="EM42" s="95" t="e">
        <f>#REF!</f>
        <v>#REF!</v>
      </c>
      <c r="EN42" s="95" t="e">
        <f>#REF!</f>
        <v>#REF!</v>
      </c>
      <c r="EO42" s="95" t="e">
        <f>#REF!</f>
        <v>#REF!</v>
      </c>
      <c r="EP42" s="95" t="e">
        <f>#REF!</f>
        <v>#REF!</v>
      </c>
      <c r="EQ42" s="75" t="e">
        <f>SUM(EE42:EP42)</f>
        <v>#REF!</v>
      </c>
      <c r="ER42" s="95"/>
      <c r="ES42" s="95"/>
      <c r="ET42" s="95"/>
      <c r="EU42" s="95"/>
      <c r="EV42" s="95"/>
      <c r="EW42" s="95"/>
      <c r="EX42" s="95"/>
      <c r="EY42" s="95"/>
      <c r="EZ42" s="95"/>
      <c r="FA42" s="95"/>
      <c r="FB42" s="95"/>
      <c r="FC42" s="95"/>
      <c r="FD42" s="95"/>
      <c r="FE42" s="95"/>
      <c r="FF42" s="95"/>
      <c r="FG42" s="95"/>
      <c r="FH42" s="95"/>
      <c r="FI42" s="95"/>
      <c r="FJ42" s="95"/>
      <c r="FK42" s="95"/>
    </row>
  </sheetData>
  <sheetProtection formatCells="0"/>
  <customSheetViews>
    <customSheetView guid="{179892B2-14FF-4DF7-9AE1-2066DB8B6696}" scale="80" showGridLines="0" hiddenRows="1" hiddenColumns="1" showRuler="0">
      <pane xSplit="4" topLeftCell="E1" activePane="topRight" state="frozen"/>
      <selection pane="topRight" activeCell="E23" sqref="E23"/>
      <pageMargins left="0.75" right="0.75" top="1" bottom="1" header="0" footer="0"/>
      <headerFooter alignWithMargins="0"/>
    </customSheetView>
  </customSheetViews>
  <phoneticPr fontId="6" type="noConversion"/>
  <pageMargins left="0.75" right="0.75" top="1" bottom="1" header="0" footer="0"/>
  <pageSetup orientation="landscape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3</vt:i4>
      </vt:variant>
    </vt:vector>
  </HeadingPairs>
  <TitlesOfParts>
    <vt:vector size="9" baseType="lpstr">
      <vt:lpstr>RESULTADOS</vt:lpstr>
      <vt:lpstr>REPORTE Base0</vt:lpstr>
      <vt:lpstr>Inputs  Base0</vt:lpstr>
      <vt:lpstr>CF+EERR  Base0</vt:lpstr>
      <vt:lpstr>LISTA DE PRECIOS  Base0</vt:lpstr>
      <vt:lpstr>EERR - Q.</vt:lpstr>
      <vt:lpstr>'CF+EERR  Base0'!Área_de_impresión</vt:lpstr>
      <vt:lpstr>'Inputs  Base0'!Área_de_impresión</vt:lpstr>
      <vt:lpstr>'REPORTE Base0'!Área_de_impresión</vt:lpstr>
    </vt:vector>
  </TitlesOfParts>
  <Company>ALL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</dc:creator>
  <cp:lastModifiedBy>Consu Nuñez</cp:lastModifiedBy>
  <cp:lastPrinted>2007-11-15T18:37:37Z</cp:lastPrinted>
  <dcterms:created xsi:type="dcterms:W3CDTF">2007-05-17T19:02:57Z</dcterms:created>
  <dcterms:modified xsi:type="dcterms:W3CDTF">2022-08-31T00:01:32Z</dcterms:modified>
</cp:coreProperties>
</file>