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24226"/>
  <xr:revisionPtr revIDLastSave="0" documentId="13_ncr:1_{7E1AAC8C-5F13-46AD-A8F8-53C76296A4C3}" xr6:coauthVersionLast="44" xr6:coauthVersionMax="44" xr10:uidLastSave="{00000000-0000-0000-0000-000000000000}"/>
  <bookViews>
    <workbookView xWindow="-28920" yWindow="-1605" windowWidth="29040" windowHeight="15840" xr2:uid="{00000000-000D-0000-FFFF-FFFF00000000}"/>
  </bookViews>
  <sheets>
    <sheet name="Sets" sheetId="2" r:id="rId1"/>
    <sheet name="Data" sheetId="4" r:id="rId2"/>
    <sheet name="Trans" sheetId="5" r:id="rId3"/>
    <sheet name="Costs" sheetId="3" r:id="rId4"/>
  </sheets>
  <definedNames>
    <definedName name="_xlnm._FilterDatabase" localSheetId="1" hidden="1">Data!$A$1:$E$3916</definedName>
    <definedName name="_xlnm._FilterDatabase" localSheetId="2" hidden="1">Trans!$I$29:$N$41</definedName>
    <definedName name="CI">Trans!$E$1:$G$4</definedName>
    <definedName name="CID">Trans!$A$1:$C$7</definedName>
    <definedName name="Clabor">Sets!$Z$2</definedName>
    <definedName name="COL">Data!$P$1:$S$64</definedName>
    <definedName name="CROP">Sets!$A$1:$G$2</definedName>
    <definedName name="CT">Trans!$I$1:$O$4</definedName>
    <definedName name="CTD">Trans!$AB$1:$AF$7</definedName>
    <definedName name="CTPD">Trans!$S$29:$X$31</definedName>
    <definedName name="CTPW">Trans!$I$29:$N$30</definedName>
    <definedName name="CTW">Trans!$S$1:$X$4</definedName>
    <definedName name="CTWD">Trans!$AB$29:$AG$31</definedName>
    <definedName name="CUST">Sets!$F$10:$G$13</definedName>
    <definedName name="DAYD">Sets!$L$1:$L$19</definedName>
    <definedName name="DAYH">Sets!$J$1:$K$13</definedName>
    <definedName name="DC">Sets!$O$21:$P$23</definedName>
    <definedName name="DCIR">Data!$BO$1:$BQ$13</definedName>
    <definedName name="DM">Data!$G$1:$J$145</definedName>
    <definedName name="DW">Data!$A$1:$E$163</definedName>
    <definedName name="EH">Data!$AN$1:$AR$481</definedName>
    <definedName name="ES">Data!$AN$1:$AR$445</definedName>
    <definedName name="FAC">Sets!$N$12:$O$13</definedName>
    <definedName name="FREQ">Data!$AT$1:$AU$11</definedName>
    <definedName name="INV">#REF!</definedName>
    <definedName name="KTC">Sets!$X$2</definedName>
    <definedName name="KTW">Sets!$Y$2</definedName>
    <definedName name="MOP">Sets!$AA$2</definedName>
    <definedName name="NTC">#REF!</definedName>
    <definedName name="NTD">#REF!</definedName>
    <definedName name="NTI">#REF!</definedName>
    <definedName name="NTK">#REF!</definedName>
    <definedName name="NTP">#REF!</definedName>
    <definedName name="NTW">#REF!</definedName>
    <definedName name="OPL">#REF!</definedName>
    <definedName name="PKO">Data!$CC$1:$CE$13</definedName>
    <definedName name="PLOT">Sets!$A$10:$D$14</definedName>
    <definedName name="PROB">Data!$AI$1:$AL$52</definedName>
    <definedName name="PROD">Sets!$N$1:$V$4</definedName>
    <definedName name="PWR">Data!$BK$1:$BM$13</definedName>
    <definedName name="QH">#REF!</definedName>
    <definedName name="QP">#REF!</definedName>
    <definedName name="QUAL">Sets!$F$15:$F$19</definedName>
    <definedName name="RES">Sets!$X$1:$AA$2</definedName>
    <definedName name="Rev">#REF!</definedName>
    <definedName name="SC">#REF!</definedName>
    <definedName name="SD">#REF!</definedName>
    <definedName name="SHIP">Data!$AW$1:$AX$133</definedName>
    <definedName name="SL">Data!$AE$1:$AG$13</definedName>
    <definedName name="SP">#REF!</definedName>
    <definedName name="SPW">#REF!</definedName>
    <definedName name="STRA">#REF!</definedName>
    <definedName name="SW">#REF!</definedName>
    <definedName name="SWO">#REF!</definedName>
    <definedName name="TRANS">Sets!$O$26:$O$27</definedName>
    <definedName name="VG">Data!$Z$1:$AC$145</definedName>
    <definedName name="VQ">Data!$U$1:$X$41</definedName>
    <definedName name="WARE">Sets!$N$16:$O$17</definedName>
    <definedName name="WDCR">Data!$BS$1:$BU$13</definedName>
    <definedName name="WIR" comment="wh retention">Data!$BG$1:$BI$13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2" i="5" l="1"/>
  <c r="V33" i="5"/>
  <c r="V34" i="5"/>
  <c r="V35" i="5"/>
  <c r="V36" i="5"/>
  <c r="V37" i="5"/>
  <c r="V38" i="5"/>
  <c r="V39" i="5"/>
  <c r="V40" i="5"/>
  <c r="V41" i="5"/>
  <c r="X3" i="3"/>
  <c r="X4" i="3"/>
  <c r="X5" i="3"/>
  <c r="X6" i="3"/>
  <c r="X7" i="3"/>
  <c r="X8" i="3"/>
  <c r="X9" i="3"/>
  <c r="X10" i="3"/>
  <c r="X11" i="3"/>
  <c r="X12" i="3"/>
  <c r="X13" i="3"/>
  <c r="X14" i="3"/>
  <c r="Y25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Y49" i="3"/>
  <c r="X39" i="3"/>
  <c r="X40" i="3"/>
  <c r="X41" i="3"/>
  <c r="X42" i="3"/>
  <c r="X43" i="3"/>
  <c r="X44" i="3"/>
  <c r="X45" i="3"/>
  <c r="X46" i="3"/>
  <c r="X47" i="3"/>
  <c r="X48" i="3"/>
  <c r="X49" i="3"/>
  <c r="X50" i="3"/>
  <c r="Y61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Y85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2" i="3"/>
  <c r="AS121" i="4"/>
  <c r="AS109" i="4"/>
  <c r="AS97" i="4"/>
  <c r="AS85" i="4"/>
  <c r="AS61" i="4"/>
  <c r="AS49" i="4"/>
  <c r="AS37" i="4"/>
  <c r="AS25" i="4"/>
  <c r="AS73" i="4"/>
  <c r="AS13" i="4"/>
  <c r="BD149" i="4"/>
  <c r="BD145" i="4"/>
  <c r="BD141" i="4"/>
  <c r="BD137" i="4"/>
  <c r="BD136" i="4"/>
  <c r="BD133" i="4"/>
  <c r="BD132" i="4"/>
  <c r="BD129" i="4"/>
  <c r="BD128" i="4"/>
  <c r="BD125" i="4"/>
  <c r="BD124" i="4"/>
  <c r="BD121" i="4"/>
  <c r="BD120" i="4"/>
  <c r="BD117" i="4"/>
  <c r="BD116" i="4"/>
  <c r="BD113" i="4"/>
  <c r="BD112" i="4"/>
  <c r="BD109" i="4"/>
  <c r="BD108" i="4"/>
  <c r="BD105" i="4"/>
  <c r="BD104" i="4"/>
  <c r="BD101" i="4"/>
  <c r="BD100" i="4"/>
  <c r="BD97" i="4"/>
  <c r="BD96" i="4"/>
  <c r="BD93" i="4"/>
  <c r="BD92" i="4"/>
  <c r="BD89" i="4"/>
  <c r="BD88" i="4"/>
  <c r="BD85" i="4"/>
  <c r="BD84" i="4"/>
  <c r="BD81" i="4"/>
  <c r="BD80" i="4"/>
  <c r="BD77" i="4"/>
  <c r="BD76" i="4"/>
  <c r="BD73" i="4"/>
  <c r="BD72" i="4"/>
  <c r="BE80" i="4"/>
  <c r="BD69" i="4"/>
  <c r="BD68" i="4"/>
  <c r="BD65" i="4"/>
  <c r="BD64" i="4"/>
  <c r="BE68" i="4"/>
  <c r="BD61" i="4"/>
  <c r="BD60" i="4"/>
  <c r="BD57" i="4"/>
  <c r="BD56" i="4"/>
  <c r="BD53" i="4"/>
  <c r="BD52" i="4"/>
  <c r="BD49" i="4"/>
  <c r="BE56" i="4"/>
  <c r="BD48" i="4"/>
  <c r="BD45" i="4"/>
  <c r="BD44" i="4"/>
  <c r="BD41" i="4"/>
  <c r="BD40" i="4"/>
  <c r="BD37" i="4"/>
  <c r="BD36" i="4"/>
  <c r="BD33" i="4"/>
  <c r="BE44" i="4"/>
  <c r="D164" i="4"/>
  <c r="BU15" i="4"/>
  <c r="CE14" i="4"/>
  <c r="BI15" i="4"/>
  <c r="BL17" i="4"/>
  <c r="BQ15" i="4"/>
  <c r="BP17" i="4"/>
  <c r="BM15" i="4"/>
  <c r="AC145" i="4"/>
  <c r="AC142" i="4"/>
  <c r="AC139" i="4"/>
  <c r="AC136" i="4"/>
  <c r="AC133" i="4"/>
  <c r="AC130" i="4"/>
  <c r="AC127" i="4"/>
  <c r="AC124" i="4"/>
  <c r="AC121" i="4"/>
  <c r="AC118" i="4"/>
  <c r="AC115" i="4"/>
  <c r="AC112" i="4"/>
  <c r="AC109" i="4"/>
  <c r="AC106" i="4"/>
  <c r="AC103" i="4"/>
  <c r="AC100" i="4"/>
  <c r="AC97" i="4"/>
  <c r="AC94" i="4"/>
  <c r="AC91" i="4"/>
  <c r="AC88" i="4"/>
  <c r="AC85" i="4"/>
  <c r="AC82" i="4"/>
  <c r="AC79" i="4"/>
  <c r="AC76" i="4"/>
  <c r="AC73" i="4"/>
  <c r="AC70" i="4"/>
  <c r="AC67" i="4"/>
  <c r="AC64" i="4"/>
  <c r="AC61" i="4"/>
  <c r="AC58" i="4"/>
  <c r="AC55" i="4"/>
  <c r="AC52" i="4"/>
  <c r="AC49" i="4"/>
  <c r="AC46" i="4"/>
  <c r="AD49" i="4"/>
  <c r="AC43" i="4"/>
  <c r="AD45" i="4"/>
  <c r="AC40" i="4"/>
  <c r="AC37" i="4"/>
  <c r="AD37" i="4"/>
  <c r="AC34" i="4"/>
  <c r="AD34" i="4"/>
  <c r="AC31" i="4"/>
  <c r="AD31" i="4"/>
  <c r="AC28" i="4"/>
  <c r="AD28" i="4"/>
  <c r="AC25" i="4"/>
  <c r="AD25" i="4"/>
  <c r="AC22" i="4"/>
  <c r="AD22" i="4"/>
  <c r="AC19" i="4"/>
  <c r="AD19" i="4"/>
  <c r="AC16" i="4"/>
  <c r="AD16" i="4"/>
  <c r="AC13" i="4"/>
  <c r="AD13" i="4"/>
  <c r="AC10" i="4"/>
  <c r="AD10" i="4"/>
  <c r="AC7" i="4"/>
  <c r="AD7" i="4"/>
  <c r="AC4" i="4"/>
  <c r="AD4" i="4"/>
  <c r="Y41" i="4"/>
  <c r="Y37" i="4"/>
  <c r="Y33" i="4"/>
  <c r="Y25" i="4"/>
  <c r="Y21" i="4"/>
  <c r="Y17" i="4"/>
  <c r="AH2" i="5"/>
  <c r="L2" i="5"/>
  <c r="BD34" i="4"/>
  <c r="BD35" i="4"/>
  <c r="BD38" i="4"/>
  <c r="BD39" i="4"/>
  <c r="BD42" i="4"/>
  <c r="BD43" i="4"/>
  <c r="BD46" i="4"/>
  <c r="BD47" i="4"/>
  <c r="BD50" i="4"/>
  <c r="BD51" i="4"/>
  <c r="BD54" i="4"/>
  <c r="BD55" i="4"/>
  <c r="BD58" i="4"/>
  <c r="BD59" i="4"/>
  <c r="BD62" i="4"/>
  <c r="BD63" i="4"/>
  <c r="BD66" i="4"/>
  <c r="BD67" i="4"/>
  <c r="BD70" i="4"/>
  <c r="BD71" i="4"/>
  <c r="BD74" i="4"/>
  <c r="BD75" i="4"/>
  <c r="BD78" i="4"/>
  <c r="BD79" i="4"/>
  <c r="BD82" i="4"/>
  <c r="BD83" i="4"/>
  <c r="BD86" i="4"/>
  <c r="BD87" i="4"/>
  <c r="BD90" i="4"/>
  <c r="BD91" i="4"/>
  <c r="BD94" i="4"/>
  <c r="BD95" i="4"/>
  <c r="BD98" i="4"/>
  <c r="BD99" i="4"/>
  <c r="BD102" i="4"/>
  <c r="BD103" i="4"/>
  <c r="BD106" i="4"/>
  <c r="BD107" i="4"/>
  <c r="BD110" i="4"/>
  <c r="BD111" i="4"/>
  <c r="BD114" i="4"/>
  <c r="BD115" i="4"/>
  <c r="BD118" i="4"/>
  <c r="BD119" i="4"/>
  <c r="BD122" i="4"/>
  <c r="BD123" i="4"/>
  <c r="BD126" i="4"/>
  <c r="BD127" i="4"/>
  <c r="BD130" i="4"/>
  <c r="BD131" i="4"/>
  <c r="BD134" i="4"/>
  <c r="BD135" i="4"/>
  <c r="BD138" i="4"/>
  <c r="BD139" i="4"/>
  <c r="BD140" i="4"/>
  <c r="BD142" i="4"/>
  <c r="BE152" i="4"/>
  <c r="BD143" i="4"/>
  <c r="BD144" i="4"/>
  <c r="BD146" i="4"/>
  <c r="BD147" i="4"/>
  <c r="BD148" i="4"/>
  <c r="BD150" i="4"/>
  <c r="BD151" i="4"/>
  <c r="BD152" i="4"/>
  <c r="W13" i="3"/>
  <c r="W25" i="3"/>
  <c r="W37" i="3"/>
  <c r="W49" i="3"/>
  <c r="W73" i="3"/>
  <c r="W85" i="3"/>
  <c r="W97" i="3"/>
  <c r="W109" i="3"/>
  <c r="W121" i="3"/>
  <c r="W61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U49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U73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U97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U121" i="3"/>
  <c r="T117" i="3"/>
  <c r="T118" i="3"/>
  <c r="T119" i="3"/>
  <c r="T120" i="3"/>
  <c r="T121" i="3"/>
  <c r="T135" i="3"/>
  <c r="T137" i="3"/>
  <c r="T139" i="3"/>
  <c r="T141" i="3"/>
  <c r="T143" i="3"/>
  <c r="T145" i="3"/>
  <c r="T146" i="3"/>
  <c r="T148" i="3"/>
  <c r="T150" i="3"/>
  <c r="T152" i="3"/>
  <c r="T154" i="3"/>
  <c r="T156" i="3"/>
  <c r="T159" i="3"/>
  <c r="T160" i="3"/>
  <c r="T162" i="3"/>
  <c r="T163" i="3"/>
  <c r="T165" i="3"/>
  <c r="T166" i="3"/>
  <c r="T168" i="3"/>
  <c r="T169" i="3"/>
  <c r="T170" i="3"/>
  <c r="T172" i="3"/>
  <c r="T173" i="3"/>
  <c r="T175" i="3"/>
  <c r="T176" i="3"/>
  <c r="T178" i="3"/>
  <c r="T179" i="3"/>
  <c r="T181" i="3"/>
  <c r="T182" i="3"/>
  <c r="T183" i="3"/>
  <c r="T185" i="3"/>
  <c r="T186" i="3"/>
  <c r="T188" i="3"/>
  <c r="T189" i="3"/>
  <c r="T191" i="3"/>
  <c r="T192" i="3"/>
  <c r="T195" i="3"/>
  <c r="T196" i="3"/>
  <c r="T197" i="3"/>
  <c r="T199" i="3"/>
  <c r="T200" i="3"/>
  <c r="T201" i="3"/>
  <c r="T203" i="3"/>
  <c r="T204" i="3"/>
  <c r="T205" i="3"/>
  <c r="T206" i="3"/>
  <c r="T208" i="3"/>
  <c r="T209" i="3"/>
  <c r="T210" i="3"/>
  <c r="T212" i="3"/>
  <c r="T213" i="3"/>
  <c r="T214" i="3"/>
  <c r="T216" i="3"/>
  <c r="T217" i="3"/>
  <c r="T218" i="3"/>
  <c r="T219" i="3"/>
  <c r="T221" i="3"/>
  <c r="T222" i="3"/>
  <c r="T223" i="3"/>
  <c r="T225" i="3"/>
  <c r="T226" i="3"/>
  <c r="T227" i="3"/>
  <c r="T229" i="3"/>
  <c r="T230" i="3"/>
  <c r="T231" i="3"/>
  <c r="T232" i="3"/>
  <c r="T234" i="3"/>
  <c r="T235" i="3"/>
  <c r="T236" i="3"/>
  <c r="T238" i="3"/>
  <c r="T239" i="3"/>
  <c r="T240" i="3"/>
  <c r="T255" i="3"/>
  <c r="T257" i="3"/>
  <c r="T259" i="3"/>
  <c r="T261" i="3"/>
  <c r="T263" i="3"/>
  <c r="T265" i="3"/>
  <c r="T266" i="3"/>
  <c r="T268" i="3"/>
  <c r="T270" i="3"/>
  <c r="T272" i="3"/>
  <c r="T274" i="3"/>
  <c r="T276" i="3"/>
  <c r="T279" i="3"/>
  <c r="T280" i="3"/>
  <c r="T282" i="3"/>
  <c r="T283" i="3"/>
  <c r="T285" i="3"/>
  <c r="T286" i="3"/>
  <c r="T288" i="3"/>
  <c r="T289" i="3"/>
  <c r="T290" i="3"/>
  <c r="T292" i="3"/>
  <c r="T293" i="3"/>
  <c r="T295" i="3"/>
  <c r="T296" i="3"/>
  <c r="T298" i="3"/>
  <c r="T299" i="3"/>
  <c r="T301" i="3"/>
  <c r="T302" i="3"/>
  <c r="T303" i="3"/>
  <c r="T305" i="3"/>
  <c r="T306" i="3"/>
  <c r="T308" i="3"/>
  <c r="T309" i="3"/>
  <c r="T311" i="3"/>
  <c r="T312" i="3"/>
  <c r="T315" i="3"/>
  <c r="T316" i="3"/>
  <c r="T317" i="3"/>
  <c r="T319" i="3"/>
  <c r="T320" i="3"/>
  <c r="T321" i="3"/>
  <c r="T323" i="3"/>
  <c r="T324" i="3"/>
  <c r="T325" i="3"/>
  <c r="T326" i="3"/>
  <c r="T328" i="3"/>
  <c r="T329" i="3"/>
  <c r="T330" i="3"/>
  <c r="T332" i="3"/>
  <c r="T333" i="3"/>
  <c r="T334" i="3"/>
  <c r="T336" i="3"/>
  <c r="T337" i="3"/>
  <c r="T338" i="3"/>
  <c r="T339" i="3"/>
  <c r="T341" i="3"/>
  <c r="T342" i="3"/>
  <c r="T343" i="3"/>
  <c r="T345" i="3"/>
  <c r="T346" i="3"/>
  <c r="T347" i="3"/>
  <c r="T349" i="3"/>
  <c r="T350" i="3"/>
  <c r="T351" i="3"/>
  <c r="T352" i="3"/>
  <c r="T354" i="3"/>
  <c r="T355" i="3"/>
  <c r="T356" i="3"/>
  <c r="T358" i="3"/>
  <c r="T359" i="3"/>
  <c r="T360" i="3"/>
  <c r="T375" i="3"/>
  <c r="T377" i="3"/>
  <c r="T379" i="3"/>
  <c r="T381" i="3"/>
  <c r="T383" i="3"/>
  <c r="T385" i="3"/>
  <c r="T386" i="3"/>
  <c r="T388" i="3"/>
  <c r="T390" i="3"/>
  <c r="T392" i="3"/>
  <c r="T394" i="3"/>
  <c r="T396" i="3"/>
  <c r="T399" i="3"/>
  <c r="T400" i="3"/>
  <c r="T402" i="3"/>
  <c r="T403" i="3"/>
  <c r="T405" i="3"/>
  <c r="T406" i="3"/>
  <c r="T408" i="3"/>
  <c r="T409" i="3"/>
  <c r="T410" i="3"/>
  <c r="T412" i="3"/>
  <c r="T413" i="3"/>
  <c r="T415" i="3"/>
  <c r="T416" i="3"/>
  <c r="T418" i="3"/>
  <c r="T419" i="3"/>
  <c r="T421" i="3"/>
  <c r="T422" i="3"/>
  <c r="T423" i="3"/>
  <c r="T425" i="3"/>
  <c r="T426" i="3"/>
  <c r="T428" i="3"/>
  <c r="T429" i="3"/>
  <c r="T431" i="3"/>
  <c r="T432" i="3"/>
  <c r="T435" i="3"/>
  <c r="T436" i="3"/>
  <c r="T437" i="3"/>
  <c r="T439" i="3"/>
  <c r="T440" i="3"/>
  <c r="T441" i="3"/>
  <c r="T443" i="3"/>
  <c r="T444" i="3"/>
  <c r="T445" i="3"/>
  <c r="T446" i="3"/>
  <c r="T448" i="3"/>
  <c r="T449" i="3"/>
  <c r="T450" i="3"/>
  <c r="T452" i="3"/>
  <c r="T453" i="3"/>
  <c r="T454" i="3"/>
  <c r="T456" i="3"/>
  <c r="T457" i="3"/>
  <c r="T458" i="3"/>
  <c r="T459" i="3"/>
  <c r="T461" i="3"/>
  <c r="T462" i="3"/>
  <c r="T463" i="3"/>
  <c r="T465" i="3"/>
  <c r="T466" i="3"/>
  <c r="T467" i="3"/>
  <c r="T469" i="3"/>
  <c r="T470" i="3"/>
  <c r="T471" i="3"/>
  <c r="T472" i="3"/>
  <c r="T474" i="3"/>
  <c r="T475" i="3"/>
  <c r="T476" i="3"/>
  <c r="T478" i="3"/>
  <c r="T479" i="3"/>
  <c r="T480" i="3"/>
  <c r="T495" i="3"/>
  <c r="T497" i="3"/>
  <c r="T499" i="3"/>
  <c r="T501" i="3"/>
  <c r="T503" i="3"/>
  <c r="T505" i="3"/>
  <c r="T506" i="3"/>
  <c r="T508" i="3"/>
  <c r="T510" i="3"/>
  <c r="T512" i="3"/>
  <c r="T514" i="3"/>
  <c r="T516" i="3"/>
  <c r="T519" i="3"/>
  <c r="T520" i="3"/>
  <c r="T522" i="3"/>
  <c r="T523" i="3"/>
  <c r="T525" i="3"/>
  <c r="T526" i="3"/>
  <c r="T528" i="3"/>
  <c r="T529" i="3"/>
  <c r="T530" i="3"/>
  <c r="T532" i="3"/>
  <c r="T533" i="3"/>
  <c r="T535" i="3"/>
  <c r="T536" i="3"/>
  <c r="T538" i="3"/>
  <c r="T539" i="3"/>
  <c r="T541" i="3"/>
  <c r="T542" i="3"/>
  <c r="T543" i="3"/>
  <c r="T545" i="3"/>
  <c r="T546" i="3"/>
  <c r="T548" i="3"/>
  <c r="T549" i="3"/>
  <c r="T551" i="3"/>
  <c r="T552" i="3"/>
  <c r="T555" i="3"/>
  <c r="T556" i="3"/>
  <c r="T557" i="3"/>
  <c r="T559" i="3"/>
  <c r="T560" i="3"/>
  <c r="T561" i="3"/>
  <c r="T563" i="3"/>
  <c r="T564" i="3"/>
  <c r="T565" i="3"/>
  <c r="T566" i="3"/>
  <c r="T568" i="3"/>
  <c r="T569" i="3"/>
  <c r="T570" i="3"/>
  <c r="T572" i="3"/>
  <c r="T573" i="3"/>
  <c r="T574" i="3"/>
  <c r="T576" i="3"/>
  <c r="T577" i="3"/>
  <c r="T578" i="3"/>
  <c r="T579" i="3"/>
  <c r="T581" i="3"/>
  <c r="T582" i="3"/>
  <c r="T583" i="3"/>
  <c r="T585" i="3"/>
  <c r="T586" i="3"/>
  <c r="T587" i="3"/>
  <c r="T589" i="3"/>
  <c r="T590" i="3"/>
  <c r="T591" i="3"/>
  <c r="T592" i="3"/>
  <c r="T594" i="3"/>
  <c r="T595" i="3"/>
  <c r="T596" i="3"/>
  <c r="T598" i="3"/>
  <c r="T599" i="3"/>
  <c r="T600" i="3"/>
  <c r="T3" i="3"/>
  <c r="T4" i="3"/>
  <c r="T5" i="3"/>
  <c r="T6" i="3"/>
  <c r="T7" i="3"/>
  <c r="T8" i="3"/>
  <c r="T9" i="3"/>
  <c r="T10" i="3"/>
  <c r="T11" i="3"/>
  <c r="T12" i="3"/>
  <c r="T2" i="3"/>
  <c r="U13" i="3"/>
  <c r="R601" i="3"/>
  <c r="T601" i="3"/>
  <c r="R597" i="3"/>
  <c r="T597" i="3"/>
  <c r="R593" i="3"/>
  <c r="T593" i="3"/>
  <c r="R588" i="3"/>
  <c r="T588" i="3"/>
  <c r="R584" i="3"/>
  <c r="T584" i="3"/>
  <c r="R580" i="3"/>
  <c r="T580" i="3"/>
  <c r="R575" i="3"/>
  <c r="T575" i="3"/>
  <c r="R571" i="3"/>
  <c r="T571" i="3"/>
  <c r="R567" i="3"/>
  <c r="T567" i="3"/>
  <c r="R562" i="3"/>
  <c r="T562" i="3"/>
  <c r="R558" i="3"/>
  <c r="T558" i="3"/>
  <c r="R554" i="3"/>
  <c r="T554" i="3"/>
  <c r="R553" i="3"/>
  <c r="T553" i="3"/>
  <c r="R550" i="3"/>
  <c r="T550" i="3"/>
  <c r="R547" i="3"/>
  <c r="T547" i="3"/>
  <c r="R544" i="3"/>
  <c r="T544" i="3"/>
  <c r="R540" i="3"/>
  <c r="T540" i="3"/>
  <c r="R537" i="3"/>
  <c r="T537" i="3"/>
  <c r="R534" i="3"/>
  <c r="T534" i="3"/>
  <c r="R531" i="3"/>
  <c r="T531" i="3"/>
  <c r="R527" i="3"/>
  <c r="T527" i="3"/>
  <c r="R524" i="3"/>
  <c r="T524" i="3"/>
  <c r="R521" i="3"/>
  <c r="T521" i="3"/>
  <c r="R518" i="3"/>
  <c r="T518" i="3"/>
  <c r="R517" i="3"/>
  <c r="T517" i="3"/>
  <c r="R515" i="3"/>
  <c r="T515" i="3"/>
  <c r="R513" i="3"/>
  <c r="T513" i="3"/>
  <c r="R511" i="3"/>
  <c r="T511" i="3"/>
  <c r="R509" i="3"/>
  <c r="T509" i="3"/>
  <c r="R507" i="3"/>
  <c r="T507" i="3"/>
  <c r="R504" i="3"/>
  <c r="T504" i="3"/>
  <c r="R502" i="3"/>
  <c r="T502" i="3"/>
  <c r="R500" i="3"/>
  <c r="T500" i="3"/>
  <c r="R498" i="3"/>
  <c r="T498" i="3"/>
  <c r="R496" i="3"/>
  <c r="T496" i="3"/>
  <c r="R494" i="3"/>
  <c r="T494" i="3"/>
  <c r="R493" i="3"/>
  <c r="T493" i="3"/>
  <c r="R492" i="3"/>
  <c r="T492" i="3"/>
  <c r="R491" i="3"/>
  <c r="T491" i="3"/>
  <c r="R490" i="3"/>
  <c r="T490" i="3"/>
  <c r="R489" i="3"/>
  <c r="T489" i="3"/>
  <c r="R488" i="3"/>
  <c r="T488" i="3"/>
  <c r="R487" i="3"/>
  <c r="T487" i="3"/>
  <c r="R486" i="3"/>
  <c r="T486" i="3"/>
  <c r="R485" i="3"/>
  <c r="T485" i="3"/>
  <c r="R484" i="3"/>
  <c r="T484" i="3"/>
  <c r="R483" i="3"/>
  <c r="T483" i="3"/>
  <c r="R482" i="3"/>
  <c r="T482" i="3"/>
  <c r="R481" i="3"/>
  <c r="T481" i="3"/>
  <c r="R477" i="3"/>
  <c r="T477" i="3"/>
  <c r="R473" i="3"/>
  <c r="T473" i="3"/>
  <c r="R468" i="3"/>
  <c r="T468" i="3"/>
  <c r="R464" i="3"/>
  <c r="T464" i="3"/>
  <c r="R460" i="3"/>
  <c r="T460" i="3"/>
  <c r="R455" i="3"/>
  <c r="T455" i="3"/>
  <c r="R451" i="3"/>
  <c r="T451" i="3"/>
  <c r="R447" i="3"/>
  <c r="T447" i="3"/>
  <c r="R442" i="3"/>
  <c r="T442" i="3"/>
  <c r="R438" i="3"/>
  <c r="T438" i="3"/>
  <c r="R434" i="3"/>
  <c r="T434" i="3"/>
  <c r="R433" i="3"/>
  <c r="T433" i="3"/>
  <c r="R430" i="3"/>
  <c r="T430" i="3"/>
  <c r="R427" i="3"/>
  <c r="T427" i="3"/>
  <c r="R424" i="3"/>
  <c r="T424" i="3"/>
  <c r="R420" i="3"/>
  <c r="T420" i="3"/>
  <c r="R417" i="3"/>
  <c r="T417" i="3"/>
  <c r="R414" i="3"/>
  <c r="T414" i="3"/>
  <c r="R411" i="3"/>
  <c r="T411" i="3"/>
  <c r="R407" i="3"/>
  <c r="T407" i="3"/>
  <c r="R404" i="3"/>
  <c r="T404" i="3"/>
  <c r="R401" i="3"/>
  <c r="T401" i="3"/>
  <c r="R398" i="3"/>
  <c r="T398" i="3"/>
  <c r="R397" i="3"/>
  <c r="T397" i="3"/>
  <c r="R395" i="3"/>
  <c r="T395" i="3"/>
  <c r="R393" i="3"/>
  <c r="T393" i="3"/>
  <c r="R391" i="3"/>
  <c r="T391" i="3"/>
  <c r="R389" i="3"/>
  <c r="T389" i="3"/>
  <c r="R387" i="3"/>
  <c r="T387" i="3"/>
  <c r="R384" i="3"/>
  <c r="T384" i="3"/>
  <c r="R382" i="3"/>
  <c r="T382" i="3"/>
  <c r="R380" i="3"/>
  <c r="T380" i="3"/>
  <c r="R378" i="3"/>
  <c r="T378" i="3"/>
  <c r="R376" i="3"/>
  <c r="T376" i="3"/>
  <c r="R374" i="3"/>
  <c r="T374" i="3"/>
  <c r="R373" i="3"/>
  <c r="T373" i="3"/>
  <c r="R372" i="3"/>
  <c r="T372" i="3"/>
  <c r="R371" i="3"/>
  <c r="T371" i="3"/>
  <c r="R370" i="3"/>
  <c r="T370" i="3"/>
  <c r="R369" i="3"/>
  <c r="T369" i="3"/>
  <c r="R368" i="3"/>
  <c r="T368" i="3"/>
  <c r="R367" i="3"/>
  <c r="T367" i="3"/>
  <c r="R366" i="3"/>
  <c r="T366" i="3"/>
  <c r="R365" i="3"/>
  <c r="T365" i="3"/>
  <c r="R364" i="3"/>
  <c r="T364" i="3"/>
  <c r="R363" i="3"/>
  <c r="T363" i="3"/>
  <c r="R362" i="3"/>
  <c r="T362" i="3"/>
  <c r="R361" i="3"/>
  <c r="T361" i="3"/>
  <c r="R357" i="3"/>
  <c r="T357" i="3"/>
  <c r="R353" i="3"/>
  <c r="T353" i="3"/>
  <c r="R348" i="3"/>
  <c r="T348" i="3"/>
  <c r="R344" i="3"/>
  <c r="T344" i="3"/>
  <c r="R340" i="3"/>
  <c r="T340" i="3"/>
  <c r="R335" i="3"/>
  <c r="T335" i="3"/>
  <c r="R331" i="3"/>
  <c r="T331" i="3"/>
  <c r="R327" i="3"/>
  <c r="T327" i="3"/>
  <c r="R322" i="3"/>
  <c r="T322" i="3"/>
  <c r="R318" i="3"/>
  <c r="T318" i="3"/>
  <c r="R314" i="3"/>
  <c r="T314" i="3"/>
  <c r="R313" i="3"/>
  <c r="T313" i="3"/>
  <c r="R310" i="3"/>
  <c r="T310" i="3"/>
  <c r="R307" i="3"/>
  <c r="T307" i="3"/>
  <c r="R304" i="3"/>
  <c r="T304" i="3"/>
  <c r="R300" i="3"/>
  <c r="T300" i="3"/>
  <c r="R297" i="3"/>
  <c r="T297" i="3"/>
  <c r="R294" i="3"/>
  <c r="T294" i="3"/>
  <c r="R291" i="3"/>
  <c r="T291" i="3"/>
  <c r="R287" i="3"/>
  <c r="T287" i="3"/>
  <c r="R284" i="3"/>
  <c r="T284" i="3"/>
  <c r="R281" i="3"/>
  <c r="T281" i="3"/>
  <c r="R278" i="3"/>
  <c r="T278" i="3"/>
  <c r="R277" i="3"/>
  <c r="T277" i="3"/>
  <c r="R275" i="3"/>
  <c r="T275" i="3"/>
  <c r="R273" i="3"/>
  <c r="T273" i="3"/>
  <c r="R271" i="3"/>
  <c r="T271" i="3"/>
  <c r="R269" i="3"/>
  <c r="T269" i="3"/>
  <c r="R267" i="3"/>
  <c r="T267" i="3"/>
  <c r="R264" i="3"/>
  <c r="T264" i="3"/>
  <c r="R262" i="3"/>
  <c r="T262" i="3"/>
  <c r="R260" i="3"/>
  <c r="T260" i="3"/>
  <c r="R258" i="3"/>
  <c r="T258" i="3"/>
  <c r="R256" i="3"/>
  <c r="T256" i="3"/>
  <c r="R254" i="3"/>
  <c r="T254" i="3"/>
  <c r="R253" i="3"/>
  <c r="T253" i="3"/>
  <c r="R252" i="3"/>
  <c r="T252" i="3"/>
  <c r="R251" i="3"/>
  <c r="T251" i="3"/>
  <c r="R250" i="3"/>
  <c r="T250" i="3"/>
  <c r="R249" i="3"/>
  <c r="T249" i="3"/>
  <c r="R248" i="3"/>
  <c r="T248" i="3"/>
  <c r="R247" i="3"/>
  <c r="T247" i="3"/>
  <c r="R246" i="3"/>
  <c r="T246" i="3"/>
  <c r="R245" i="3"/>
  <c r="T245" i="3"/>
  <c r="R244" i="3"/>
  <c r="T244" i="3"/>
  <c r="R243" i="3"/>
  <c r="T243" i="3"/>
  <c r="R242" i="3"/>
  <c r="T242" i="3"/>
  <c r="R241" i="3"/>
  <c r="T241" i="3"/>
  <c r="R237" i="3"/>
  <c r="T237" i="3"/>
  <c r="R233" i="3"/>
  <c r="T233" i="3"/>
  <c r="R228" i="3"/>
  <c r="T228" i="3"/>
  <c r="R224" i="3"/>
  <c r="T224" i="3"/>
  <c r="R220" i="3"/>
  <c r="T220" i="3"/>
  <c r="R215" i="3"/>
  <c r="T215" i="3"/>
  <c r="R211" i="3"/>
  <c r="T211" i="3"/>
  <c r="R207" i="3"/>
  <c r="T207" i="3"/>
  <c r="R202" i="3"/>
  <c r="T202" i="3"/>
  <c r="R198" i="3"/>
  <c r="T198" i="3"/>
  <c r="R194" i="3"/>
  <c r="T194" i="3"/>
  <c r="R193" i="3"/>
  <c r="T193" i="3"/>
  <c r="R190" i="3"/>
  <c r="T190" i="3"/>
  <c r="R187" i="3"/>
  <c r="T187" i="3"/>
  <c r="R184" i="3"/>
  <c r="T184" i="3"/>
  <c r="R180" i="3"/>
  <c r="T180" i="3"/>
  <c r="R177" i="3"/>
  <c r="T177" i="3"/>
  <c r="R174" i="3"/>
  <c r="T174" i="3"/>
  <c r="R171" i="3"/>
  <c r="T171" i="3"/>
  <c r="R167" i="3"/>
  <c r="T167" i="3"/>
  <c r="R164" i="3"/>
  <c r="T164" i="3"/>
  <c r="R161" i="3"/>
  <c r="T161" i="3"/>
  <c r="R158" i="3"/>
  <c r="T158" i="3"/>
  <c r="R157" i="3"/>
  <c r="T157" i="3"/>
  <c r="R155" i="3"/>
  <c r="T155" i="3"/>
  <c r="R153" i="3"/>
  <c r="T153" i="3"/>
  <c r="R151" i="3"/>
  <c r="T151" i="3"/>
  <c r="R149" i="3"/>
  <c r="T149" i="3"/>
  <c r="R147" i="3"/>
  <c r="T147" i="3"/>
  <c r="R144" i="3"/>
  <c r="T144" i="3"/>
  <c r="R142" i="3"/>
  <c r="T142" i="3"/>
  <c r="R140" i="3"/>
  <c r="T140" i="3"/>
  <c r="R138" i="3"/>
  <c r="T138" i="3"/>
  <c r="R136" i="3"/>
  <c r="T136" i="3"/>
  <c r="R134" i="3"/>
  <c r="T134" i="3"/>
  <c r="R133" i="3"/>
  <c r="T133" i="3"/>
  <c r="R132" i="3"/>
  <c r="T132" i="3"/>
  <c r="R131" i="3"/>
  <c r="T131" i="3"/>
  <c r="R130" i="3"/>
  <c r="T130" i="3"/>
  <c r="R129" i="3"/>
  <c r="T129" i="3"/>
  <c r="R128" i="3"/>
  <c r="T128" i="3"/>
  <c r="R127" i="3"/>
  <c r="T127" i="3"/>
  <c r="R126" i="3"/>
  <c r="T126" i="3"/>
  <c r="R125" i="3"/>
  <c r="T125" i="3"/>
  <c r="R124" i="3"/>
  <c r="T124" i="3"/>
  <c r="R123" i="3"/>
  <c r="T123" i="3"/>
  <c r="R122" i="3"/>
  <c r="T122" i="3"/>
  <c r="S121" i="3"/>
  <c r="S109" i="3"/>
  <c r="S97" i="3"/>
  <c r="S85" i="3"/>
  <c r="S73" i="3"/>
  <c r="S61" i="3"/>
  <c r="S49" i="3"/>
  <c r="S37" i="3"/>
  <c r="S25" i="3"/>
  <c r="S13" i="3"/>
  <c r="Y9" i="4"/>
  <c r="Y13" i="4"/>
  <c r="Y29" i="4"/>
  <c r="N12" i="4"/>
  <c r="N13" i="4"/>
  <c r="C2" i="3"/>
  <c r="D2" i="3"/>
  <c r="E2" i="3"/>
  <c r="F2" i="3"/>
  <c r="G11" i="3"/>
  <c r="D3" i="3"/>
  <c r="E3" i="3"/>
  <c r="F3" i="3"/>
  <c r="H3" i="3"/>
  <c r="I3" i="3"/>
  <c r="L3" i="3"/>
  <c r="M3" i="3"/>
  <c r="C9" i="3"/>
  <c r="E9" i="3"/>
  <c r="F9" i="3"/>
  <c r="L9" i="3"/>
  <c r="M9" i="3"/>
  <c r="P5" i="3"/>
  <c r="D6" i="3"/>
  <c r="E6" i="3"/>
  <c r="F6" i="3"/>
  <c r="H6" i="3"/>
  <c r="I6" i="3"/>
  <c r="L6" i="3"/>
  <c r="M6" i="3"/>
  <c r="D7" i="3"/>
  <c r="E7" i="3"/>
  <c r="F7" i="3"/>
  <c r="H7" i="3"/>
  <c r="I7" i="3"/>
  <c r="L7" i="3"/>
  <c r="M7" i="3"/>
  <c r="L8" i="3"/>
  <c r="M8" i="3"/>
  <c r="D8" i="3"/>
  <c r="E8" i="3"/>
  <c r="F8" i="3"/>
  <c r="H8" i="3"/>
  <c r="I8" i="3"/>
  <c r="D14" i="3"/>
  <c r="E14" i="3"/>
  <c r="F14" i="3"/>
  <c r="G16" i="3"/>
  <c r="D15" i="3"/>
  <c r="E15" i="3"/>
  <c r="F15" i="3"/>
  <c r="D18" i="3"/>
  <c r="E18" i="3"/>
  <c r="F18" i="3"/>
  <c r="D19" i="3"/>
  <c r="E19" i="3"/>
  <c r="F19" i="3"/>
  <c r="D20" i="3"/>
  <c r="E20" i="3"/>
  <c r="F20" i="3"/>
  <c r="H20" i="3"/>
  <c r="C21" i="3"/>
  <c r="C22" i="3"/>
  <c r="D22" i="3"/>
  <c r="C25" i="3"/>
  <c r="C26" i="3"/>
  <c r="C28" i="3"/>
  <c r="D28" i="3"/>
  <c r="H28" i="3"/>
  <c r="J28" i="3"/>
  <c r="H29" i="3"/>
  <c r="J29" i="3"/>
  <c r="K31" i="3"/>
  <c r="K32" i="3"/>
  <c r="AA3" i="2"/>
  <c r="W11" i="2"/>
  <c r="Y11" i="2"/>
  <c r="X11" i="2"/>
  <c r="W12" i="2"/>
  <c r="Y12" i="2"/>
  <c r="X12" i="2"/>
  <c r="W13" i="2"/>
  <c r="X13" i="2"/>
  <c r="Y13" i="2"/>
  <c r="W14" i="2"/>
  <c r="X14" i="2"/>
  <c r="Y14" i="2"/>
  <c r="K15" i="2"/>
  <c r="W15" i="2"/>
  <c r="X15" i="2"/>
  <c r="Y15" i="2"/>
  <c r="K16" i="2"/>
  <c r="W16" i="2"/>
  <c r="X16" i="2"/>
  <c r="Y16" i="2"/>
  <c r="K17" i="2"/>
  <c r="W17" i="2"/>
  <c r="X17" i="2"/>
  <c r="Y17" i="2"/>
  <c r="W18" i="2"/>
  <c r="Y18" i="2"/>
  <c r="X18" i="2"/>
  <c r="W19" i="2"/>
  <c r="Y19" i="2"/>
  <c r="X19" i="2"/>
  <c r="W20" i="2"/>
  <c r="Y20" i="2"/>
  <c r="X20" i="2"/>
  <c r="W21" i="2"/>
  <c r="X21" i="2"/>
  <c r="Y21" i="2"/>
  <c r="W22" i="2"/>
  <c r="Y22" i="2"/>
  <c r="X22" i="2"/>
  <c r="AX2" i="4"/>
  <c r="AX3" i="4"/>
  <c r="AX4" i="4"/>
  <c r="AX5" i="4"/>
  <c r="AX6" i="4"/>
  <c r="AX7" i="4"/>
  <c r="AX8" i="4"/>
  <c r="AX9" i="4"/>
  <c r="AX10" i="4"/>
  <c r="AX11" i="4"/>
  <c r="AX12" i="4"/>
  <c r="AX13" i="4"/>
  <c r="A68" i="4"/>
  <c r="A69" i="4"/>
  <c r="A70" i="4"/>
  <c r="A71" i="4"/>
  <c r="A72" i="4"/>
  <c r="A73" i="4"/>
  <c r="AX14" i="4"/>
  <c r="AX15" i="4"/>
  <c r="AW16" i="4"/>
  <c r="AX16" i="4"/>
  <c r="AW17" i="4"/>
  <c r="AW18" i="4"/>
  <c r="AW19" i="4"/>
  <c r="AW20" i="4"/>
  <c r="AW34" i="4"/>
  <c r="BD20" i="4"/>
  <c r="BI20" i="4"/>
  <c r="AW21" i="4"/>
  <c r="BD21" i="4"/>
  <c r="BF21" i="4"/>
  <c r="BI21" i="4"/>
  <c r="AW22" i="4"/>
  <c r="AW36" i="4"/>
  <c r="AX36" i="4"/>
  <c r="BD22" i="4"/>
  <c r="BF22" i="4"/>
  <c r="BI22" i="4"/>
  <c r="BI25" i="4"/>
  <c r="AW23" i="4"/>
  <c r="BD23" i="4"/>
  <c r="BF23" i="4"/>
  <c r="BI23" i="4"/>
  <c r="AW24" i="4"/>
  <c r="AW38" i="4"/>
  <c r="AW52" i="4"/>
  <c r="BD24" i="4"/>
  <c r="BF24" i="4"/>
  <c r="BI24" i="4"/>
  <c r="AW25" i="4"/>
  <c r="AX25" i="4"/>
  <c r="AW26" i="4"/>
  <c r="AW40" i="4"/>
  <c r="AW54" i="4"/>
  <c r="AX54" i="4"/>
  <c r="AW27" i="4"/>
  <c r="AW41" i="4"/>
  <c r="AW28" i="4"/>
  <c r="AW42" i="4"/>
  <c r="AW29" i="4"/>
  <c r="AX29" i="4"/>
  <c r="A86" i="4"/>
  <c r="A87" i="4"/>
  <c r="A88" i="4"/>
  <c r="A89" i="4"/>
  <c r="A90" i="4"/>
  <c r="A91" i="4"/>
  <c r="A104" i="4"/>
  <c r="A105" i="4"/>
  <c r="A106" i="4"/>
  <c r="A107" i="4"/>
  <c r="A108" i="4"/>
  <c r="A109" i="4"/>
  <c r="M53" i="4"/>
  <c r="M54" i="4"/>
  <c r="N53" i="4"/>
  <c r="N55" i="4"/>
  <c r="N54" i="4"/>
  <c r="N58" i="4"/>
  <c r="AX80" i="4"/>
  <c r="AW92" i="4"/>
  <c r="AX92" i="4"/>
  <c r="AX120" i="4"/>
  <c r="P2" i="5"/>
  <c r="V2" i="5"/>
  <c r="Z2" i="5"/>
  <c r="AE8" i="5"/>
  <c r="AQ2" i="5"/>
  <c r="AS2" i="5"/>
  <c r="L8" i="5"/>
  <c r="P3" i="5"/>
  <c r="W8" i="5"/>
  <c r="V8" i="5"/>
  <c r="Z3" i="5"/>
  <c r="AH3" i="5"/>
  <c r="AQ3" i="5"/>
  <c r="AT3" i="5"/>
  <c r="AS3" i="5"/>
  <c r="L14" i="5"/>
  <c r="P4" i="5"/>
  <c r="W14" i="5"/>
  <c r="V14" i="5"/>
  <c r="Z4" i="5"/>
  <c r="AH4" i="5"/>
  <c r="AQ4" i="5"/>
  <c r="AT4" i="5"/>
  <c r="AS4" i="5"/>
  <c r="L3" i="5"/>
  <c r="P5" i="5"/>
  <c r="V3" i="5"/>
  <c r="Z5" i="5"/>
  <c r="AH5" i="5"/>
  <c r="AQ5" i="5"/>
  <c r="AT5" i="5"/>
  <c r="AS5" i="5"/>
  <c r="L9" i="5"/>
  <c r="P6" i="5"/>
  <c r="W9" i="5"/>
  <c r="V9" i="5"/>
  <c r="Z6" i="5"/>
  <c r="AH6" i="5"/>
  <c r="L15" i="5"/>
  <c r="P7" i="5"/>
  <c r="W15" i="5"/>
  <c r="V15" i="5"/>
  <c r="Z7" i="5"/>
  <c r="AH7" i="5"/>
  <c r="L4" i="5"/>
  <c r="P8" i="5"/>
  <c r="Z8" i="5"/>
  <c r="AF8" i="5"/>
  <c r="L10" i="5"/>
  <c r="P9" i="5"/>
  <c r="W10" i="5"/>
  <c r="V10" i="5"/>
  <c r="AB9" i="5"/>
  <c r="L16" i="5"/>
  <c r="P10" i="5"/>
  <c r="W16" i="5"/>
  <c r="V16" i="5"/>
  <c r="AP10" i="5"/>
  <c r="AR10" i="5"/>
  <c r="L5" i="5"/>
  <c r="P11" i="5"/>
  <c r="W5" i="5"/>
  <c r="V5" i="5"/>
  <c r="Z11" i="5"/>
  <c r="AF11" i="5"/>
  <c r="AP11" i="5"/>
  <c r="AR11" i="5"/>
  <c r="L11" i="5"/>
  <c r="P12" i="5"/>
  <c r="W11" i="5"/>
  <c r="V11" i="5"/>
  <c r="Z12" i="5"/>
  <c r="AP12" i="5"/>
  <c r="AR12" i="5"/>
  <c r="L17" i="5"/>
  <c r="P13" i="5"/>
  <c r="W17" i="5"/>
  <c r="V17" i="5"/>
  <c r="Z13" i="5"/>
  <c r="AP13" i="5"/>
  <c r="AS13" i="5"/>
  <c r="L6" i="5"/>
  <c r="P14" i="5"/>
  <c r="W6" i="5"/>
  <c r="V6" i="5"/>
  <c r="Z14" i="5"/>
  <c r="AF14" i="5"/>
  <c r="AP14" i="5"/>
  <c r="AS14" i="5"/>
  <c r="L12" i="5"/>
  <c r="P15" i="5"/>
  <c r="W12" i="5"/>
  <c r="V12" i="5"/>
  <c r="Z15" i="5"/>
  <c r="AP15" i="5"/>
  <c r="AS15" i="5"/>
  <c r="L18" i="5"/>
  <c r="P16" i="5"/>
  <c r="W18" i="5"/>
  <c r="V18" i="5"/>
  <c r="Z16" i="5"/>
  <c r="AS16" i="5"/>
  <c r="L7" i="5"/>
  <c r="P17" i="5"/>
  <c r="W7" i="5"/>
  <c r="V7" i="5"/>
  <c r="Z17" i="5"/>
  <c r="AS17" i="5"/>
  <c r="L13" i="5"/>
  <c r="P18" i="5"/>
  <c r="W13" i="5"/>
  <c r="V13" i="5"/>
  <c r="Z18" i="5"/>
  <c r="L19" i="5"/>
  <c r="P19" i="5"/>
  <c r="W19" i="5"/>
  <c r="V19" i="5"/>
  <c r="Z19" i="5"/>
  <c r="AS19" i="5"/>
  <c r="AS20" i="5"/>
  <c r="AP24" i="5"/>
  <c r="AR24" i="5"/>
  <c r="AP25" i="5"/>
  <c r="AS25" i="5"/>
  <c r="AP26" i="5"/>
  <c r="AS26" i="5"/>
  <c r="AP27" i="5"/>
  <c r="AS27" i="5"/>
  <c r="AP28" i="5"/>
  <c r="AP29" i="5"/>
  <c r="B30" i="5"/>
  <c r="C30" i="5"/>
  <c r="P30" i="5"/>
  <c r="Z30" i="5"/>
  <c r="AI30" i="5"/>
  <c r="B31" i="5"/>
  <c r="C31" i="5"/>
  <c r="L34" i="5"/>
  <c r="P31" i="5"/>
  <c r="Z31" i="5"/>
  <c r="AE34" i="5"/>
  <c r="AI31" i="5"/>
  <c r="AS31" i="5"/>
  <c r="B32" i="5"/>
  <c r="C32" i="5"/>
  <c r="L38" i="5"/>
  <c r="P32" i="5"/>
  <c r="Z32" i="5"/>
  <c r="AE38" i="5"/>
  <c r="AI32" i="5"/>
  <c r="AS32" i="5"/>
  <c r="B33" i="5"/>
  <c r="C33" i="5"/>
  <c r="L31" i="5"/>
  <c r="P33" i="5"/>
  <c r="V31" i="5"/>
  <c r="Z33" i="5"/>
  <c r="AE31" i="5"/>
  <c r="AI33" i="5"/>
  <c r="AS33" i="5"/>
  <c r="B34" i="5"/>
  <c r="C34" i="5"/>
  <c r="L35" i="5"/>
  <c r="P34" i="5"/>
  <c r="Z34" i="5"/>
  <c r="AE35" i="5"/>
  <c r="AI34" i="5"/>
  <c r="B35" i="5"/>
  <c r="C35" i="5"/>
  <c r="L39" i="5"/>
  <c r="P35" i="5"/>
  <c r="Z35" i="5"/>
  <c r="AE39" i="5"/>
  <c r="AI35" i="5"/>
  <c r="B36" i="5"/>
  <c r="C36" i="5"/>
  <c r="L32" i="5"/>
  <c r="P36" i="5"/>
  <c r="Z36" i="5"/>
  <c r="AE32" i="5"/>
  <c r="AI36" i="5"/>
  <c r="B37" i="5"/>
  <c r="C37" i="5"/>
  <c r="L36" i="5"/>
  <c r="P37" i="5"/>
  <c r="Z37" i="5"/>
  <c r="AE36" i="5"/>
  <c r="AI37" i="5"/>
  <c r="B38" i="5"/>
  <c r="C38" i="5"/>
  <c r="L40" i="5"/>
  <c r="P38" i="5"/>
  <c r="Z38" i="5"/>
  <c r="AE40" i="5"/>
  <c r="AI38" i="5"/>
  <c r="B39" i="5"/>
  <c r="C39" i="5"/>
  <c r="L33" i="5"/>
  <c r="P39" i="5"/>
  <c r="Z39" i="5"/>
  <c r="AE33" i="5"/>
  <c r="AI39" i="5"/>
  <c r="B40" i="5"/>
  <c r="C40" i="5"/>
  <c r="L37" i="5"/>
  <c r="P40" i="5"/>
  <c r="Z40" i="5"/>
  <c r="AE37" i="5"/>
  <c r="AI40" i="5"/>
  <c r="B41" i="5"/>
  <c r="C41" i="5"/>
  <c r="L41" i="5"/>
  <c r="P41" i="5"/>
  <c r="Z41" i="5"/>
  <c r="AE41" i="5"/>
  <c r="AI41" i="5"/>
  <c r="B42" i="5"/>
  <c r="C42" i="5"/>
  <c r="M42" i="5"/>
  <c r="L42" i="5"/>
  <c r="N42" i="5"/>
  <c r="W42" i="5"/>
  <c r="V42" i="5"/>
  <c r="X42" i="5"/>
  <c r="AF42" i="5"/>
  <c r="AG42" i="5"/>
  <c r="B43" i="5"/>
  <c r="C43" i="5"/>
  <c r="E22" i="3"/>
  <c r="F22" i="3"/>
  <c r="F23" i="3"/>
  <c r="H9" i="3"/>
  <c r="I9" i="3"/>
  <c r="D9" i="3"/>
  <c r="D21" i="3"/>
  <c r="E21" i="3"/>
  <c r="F21" i="3"/>
  <c r="AX27" i="4"/>
  <c r="AX21" i="4"/>
  <c r="AW35" i="4"/>
  <c r="AX35" i="4"/>
  <c r="BF20" i="4"/>
  <c r="AD41" i="4"/>
  <c r="AX26" i="4"/>
  <c r="AX40" i="4"/>
  <c r="AW43" i="4"/>
  <c r="AW57" i="4"/>
  <c r="AX57" i="4"/>
  <c r="AW32" i="4"/>
  <c r="AX18" i="4"/>
  <c r="AX20" i="4"/>
  <c r="AX41" i="4"/>
  <c r="AW55" i="4"/>
  <c r="AW103" i="4"/>
  <c r="AX103" i="4"/>
  <c r="AX22" i="4"/>
  <c r="AX43" i="4"/>
  <c r="BE128" i="4"/>
  <c r="BE104" i="4"/>
  <c r="AX28" i="4"/>
  <c r="AX24" i="4"/>
  <c r="AW37" i="4"/>
  <c r="AW51" i="4"/>
  <c r="AW65" i="4"/>
  <c r="AX65" i="4"/>
  <c r="AX23" i="4"/>
  <c r="AX17" i="4"/>
  <c r="AW31" i="4"/>
  <c r="AX31" i="4"/>
  <c r="K29" i="3"/>
  <c r="C10" i="3"/>
  <c r="M13" i="3"/>
  <c r="N13" i="3"/>
  <c r="H2" i="3"/>
  <c r="I2" i="3"/>
  <c r="J4" i="3"/>
  <c r="J12" i="3"/>
  <c r="L2" i="3"/>
  <c r="M2" i="3"/>
  <c r="D10" i="3"/>
  <c r="H10" i="3"/>
  <c r="I10" i="3"/>
  <c r="AW45" i="4"/>
  <c r="AW79" i="4"/>
  <c r="AX79" i="4"/>
  <c r="BE26" i="4"/>
  <c r="AX19" i="4"/>
  <c r="AW33" i="4"/>
  <c r="AX55" i="4"/>
  <c r="AW69" i="4"/>
  <c r="AX69" i="4"/>
  <c r="BF25" i="4"/>
  <c r="Y13" i="3"/>
  <c r="Y97" i="3"/>
  <c r="Y37" i="3"/>
  <c r="U85" i="3"/>
  <c r="U37" i="3"/>
  <c r="Y73" i="3"/>
  <c r="AW47" i="4"/>
  <c r="AX33" i="4"/>
  <c r="AE42" i="5"/>
  <c r="AX51" i="4"/>
  <c r="M10" i="3"/>
  <c r="N7" i="3"/>
  <c r="AX47" i="4"/>
  <c r="AW61" i="4"/>
  <c r="AW59" i="4"/>
  <c r="AX45" i="4"/>
  <c r="AX38" i="4"/>
  <c r="G4" i="3"/>
  <c r="AX37" i="4"/>
  <c r="AW91" i="4"/>
  <c r="J11" i="3"/>
  <c r="AX42" i="4"/>
  <c r="AW56" i="4"/>
  <c r="AW48" i="4"/>
  <c r="AX34" i="4"/>
  <c r="G24" i="3"/>
  <c r="J22" i="3"/>
  <c r="J23" i="3"/>
  <c r="M4" i="3"/>
  <c r="N5" i="3"/>
  <c r="AX32" i="4"/>
  <c r="AW46" i="4"/>
  <c r="AW66" i="4"/>
  <c r="AX52" i="4"/>
  <c r="E10" i="3"/>
  <c r="F10" i="3"/>
  <c r="AW49" i="4"/>
  <c r="BW18" i="4"/>
  <c r="AW30" i="4"/>
  <c r="AW39" i="4"/>
  <c r="BE116" i="4"/>
  <c r="BE140" i="4"/>
  <c r="Y121" i="3"/>
  <c r="AW68" i="4"/>
  <c r="AW50" i="4"/>
  <c r="U61" i="3"/>
  <c r="U109" i="3"/>
  <c r="U25" i="3"/>
  <c r="BE92" i="4"/>
  <c r="Y109" i="3"/>
  <c r="AX68" i="4"/>
  <c r="AW82" i="4"/>
  <c r="AX82" i="4"/>
  <c r="AX48" i="4"/>
  <c r="AW62" i="4"/>
  <c r="AX91" i="4"/>
  <c r="AW102" i="4"/>
  <c r="AW80" i="4"/>
  <c r="AX66" i="4"/>
  <c r="AW70" i="4"/>
  <c r="AX70" i="4"/>
  <c r="AX56" i="4"/>
  <c r="AX59" i="4"/>
  <c r="AW73" i="4"/>
  <c r="AW53" i="4"/>
  <c r="AX39" i="4"/>
  <c r="AX30" i="4"/>
  <c r="AW44" i="4"/>
  <c r="AW64" i="4"/>
  <c r="AX50" i="4"/>
  <c r="AW63" i="4"/>
  <c r="AX49" i="4"/>
  <c r="AX46" i="4"/>
  <c r="AW60" i="4"/>
  <c r="AW75" i="4"/>
  <c r="AX61" i="4"/>
  <c r="AX44" i="4"/>
  <c r="AW58" i="4"/>
  <c r="AX63" i="4"/>
  <c r="AW77" i="4"/>
  <c r="AW85" i="4"/>
  <c r="AX73" i="4"/>
  <c r="AW87" i="4"/>
  <c r="AX75" i="4"/>
  <c r="AX60" i="4"/>
  <c r="AW74" i="4"/>
  <c r="AW112" i="4"/>
  <c r="AX112" i="4"/>
  <c r="AX102" i="4"/>
  <c r="AW76" i="4"/>
  <c r="AX62" i="4"/>
  <c r="AX64" i="4"/>
  <c r="AW78" i="4"/>
  <c r="AX53" i="4"/>
  <c r="AW67" i="4"/>
  <c r="AX77" i="4"/>
  <c r="AW89" i="4"/>
  <c r="AW98" i="4"/>
  <c r="AX87" i="4"/>
  <c r="AW81" i="4"/>
  <c r="AX67" i="4"/>
  <c r="AX74" i="4"/>
  <c r="AW86" i="4"/>
  <c r="AX58" i="4"/>
  <c r="AW72" i="4"/>
  <c r="AW71" i="4"/>
  <c r="AW90" i="4"/>
  <c r="AX78" i="4"/>
  <c r="AX76" i="4"/>
  <c r="AW88" i="4"/>
  <c r="AW96" i="4"/>
  <c r="AX85" i="4"/>
  <c r="AW101" i="4"/>
  <c r="AX90" i="4"/>
  <c r="AX71" i="4"/>
  <c r="AW83" i="4"/>
  <c r="AX72" i="4"/>
  <c r="AW84" i="4"/>
  <c r="AX89" i="4"/>
  <c r="AW100" i="4"/>
  <c r="AX96" i="4"/>
  <c r="AW106" i="4"/>
  <c r="AW97" i="4"/>
  <c r="AX86" i="4"/>
  <c r="AW99" i="4"/>
  <c r="AX88" i="4"/>
  <c r="AW108" i="4"/>
  <c r="AX98" i="4"/>
  <c r="AW93" i="4"/>
  <c r="AX93" i="4"/>
  <c r="AX81" i="4"/>
  <c r="AX97" i="4"/>
  <c r="AW107" i="4"/>
  <c r="AW110" i="4"/>
  <c r="AX100" i="4"/>
  <c r="AX108" i="4"/>
  <c r="AW117" i="4"/>
  <c r="AW115" i="4"/>
  <c r="AX106" i="4"/>
  <c r="AW95" i="4"/>
  <c r="AX84" i="4"/>
  <c r="AW94" i="4"/>
  <c r="AX83" i="4"/>
  <c r="AX99" i="4"/>
  <c r="AW109" i="4"/>
  <c r="AW111" i="4"/>
  <c r="AX101" i="4"/>
  <c r="AX110" i="4"/>
  <c r="AW119" i="4"/>
  <c r="AW104" i="4"/>
  <c r="AX94" i="4"/>
  <c r="AW123" i="4"/>
  <c r="AX115" i="4"/>
  <c r="AW118" i="4"/>
  <c r="AX109" i="4"/>
  <c r="AX117" i="4"/>
  <c r="AW125" i="4"/>
  <c r="AW116" i="4"/>
  <c r="AX107" i="4"/>
  <c r="AX111" i="4"/>
  <c r="AW120" i="4"/>
  <c r="AW105" i="4"/>
  <c r="AX95" i="4"/>
  <c r="AW114" i="4"/>
  <c r="AX105" i="4"/>
  <c r="AX104" i="4"/>
  <c r="AW113" i="4"/>
  <c r="AW132" i="4"/>
  <c r="AX132" i="4"/>
  <c r="AX125" i="4"/>
  <c r="AX119" i="4"/>
  <c r="AW127" i="4"/>
  <c r="AX127" i="4"/>
  <c r="AW124" i="4"/>
  <c r="AX116" i="4"/>
  <c r="AX118" i="4"/>
  <c r="AW126" i="4"/>
  <c r="AW130" i="4"/>
  <c r="AX130" i="4"/>
  <c r="AX123" i="4"/>
  <c r="AW133" i="4"/>
  <c r="AX133" i="4"/>
  <c r="AX126" i="4"/>
  <c r="AX113" i="4"/>
  <c r="AW121" i="4"/>
  <c r="AW131" i="4"/>
  <c r="AX131" i="4"/>
  <c r="AX124" i="4"/>
  <c r="AX114" i="4"/>
  <c r="AW122" i="4"/>
  <c r="AX122" i="4"/>
  <c r="AW129" i="4"/>
  <c r="AX129" i="4"/>
  <c r="AX121" i="4"/>
  <c r="AW128" i="4"/>
  <c r="AX128" i="4"/>
</calcChain>
</file>

<file path=xl/sharedStrings.xml><?xml version="1.0" encoding="utf-8"?>
<sst xmlns="http://schemas.openxmlformats.org/spreadsheetml/2006/main" count="2283" uniqueCount="199">
  <si>
    <t>Chi</t>
  </si>
  <si>
    <t>Tomato</t>
  </si>
  <si>
    <t>Ha</t>
  </si>
  <si>
    <t>Ton(60)</t>
  </si>
  <si>
    <t>25 Box</t>
  </si>
  <si>
    <t>Dollar</t>
  </si>
  <si>
    <t>Production</t>
  </si>
  <si>
    <t>Fixed</t>
  </si>
  <si>
    <t>Variable</t>
  </si>
  <si>
    <t>Harvest</t>
  </si>
  <si>
    <t>Packing</t>
  </si>
  <si>
    <t>Pack M</t>
  </si>
  <si>
    <t>Other</t>
  </si>
  <si>
    <t>Bell pepper</t>
  </si>
  <si>
    <t>Doll</t>
  </si>
  <si>
    <t>CROP</t>
  </si>
  <si>
    <t>Cfix</t>
  </si>
  <si>
    <t>Psalv</t>
  </si>
  <si>
    <t>Charv</t>
  </si>
  <si>
    <t>Ccrop</t>
  </si>
  <si>
    <t>LRH</t>
  </si>
  <si>
    <t>LBH</t>
  </si>
  <si>
    <t>DAYH</t>
  </si>
  <si>
    <t>LAH</t>
  </si>
  <si>
    <t>DAYD</t>
  </si>
  <si>
    <t>PROD</t>
  </si>
  <si>
    <t>Pcrop</t>
  </si>
  <si>
    <t>RW</t>
  </si>
  <si>
    <t>RC</t>
  </si>
  <si>
    <t>LRP</t>
  </si>
  <si>
    <t>Cpack</t>
  </si>
  <si>
    <t>Ccase</t>
  </si>
  <si>
    <t>KTC</t>
  </si>
  <si>
    <t>KTW</t>
  </si>
  <si>
    <t>Clabor</t>
  </si>
  <si>
    <t>MOP</t>
  </si>
  <si>
    <t>TA</t>
  </si>
  <si>
    <t>TA5X6</t>
  </si>
  <si>
    <t>CA</t>
  </si>
  <si>
    <t>TA5X5</t>
  </si>
  <si>
    <t>TA4X5</t>
  </si>
  <si>
    <t>TA4X4</t>
  </si>
  <si>
    <t>C1SM</t>
  </si>
  <si>
    <t>Total</t>
  </si>
  <si>
    <t>C1MD</t>
  </si>
  <si>
    <t>C1LG</t>
  </si>
  <si>
    <t>C1XL</t>
  </si>
  <si>
    <t>PLOT</t>
  </si>
  <si>
    <t>Dcrop</t>
  </si>
  <si>
    <t>AP</t>
  </si>
  <si>
    <t>LH</t>
  </si>
  <si>
    <t>CUST</t>
  </si>
  <si>
    <t>LT</t>
  </si>
  <si>
    <t>T1</t>
  </si>
  <si>
    <t>CD</t>
  </si>
  <si>
    <t>T2</t>
  </si>
  <si>
    <t>CH</t>
  </si>
  <si>
    <t>Chicago</t>
  </si>
  <si>
    <t>FAC</t>
  </si>
  <si>
    <t>KPF</t>
  </si>
  <si>
    <t>T3</t>
  </si>
  <si>
    <t>CL</t>
  </si>
  <si>
    <t>P1</t>
  </si>
  <si>
    <t>C2</t>
  </si>
  <si>
    <t>P2</t>
  </si>
  <si>
    <t>T4</t>
  </si>
  <si>
    <t>QUAL</t>
  </si>
  <si>
    <t>WARE</t>
  </si>
  <si>
    <t>Wcap</t>
  </si>
  <si>
    <t>C1</t>
  </si>
  <si>
    <t>W1</t>
  </si>
  <si>
    <t>Nogales</t>
  </si>
  <si>
    <t>C3</t>
  </si>
  <si>
    <t>W2</t>
  </si>
  <si>
    <t>McAllen</t>
  </si>
  <si>
    <t>C4</t>
  </si>
  <si>
    <t>DC</t>
  </si>
  <si>
    <t>Dcap</t>
  </si>
  <si>
    <t>D1</t>
  </si>
  <si>
    <t>D2</t>
  </si>
  <si>
    <t>TRANS</t>
  </si>
  <si>
    <t>TM1</t>
  </si>
  <si>
    <t>Truck</t>
  </si>
  <si>
    <t>TM2</t>
  </si>
  <si>
    <t>Air</t>
  </si>
  <si>
    <t>TM3</t>
  </si>
  <si>
    <t>Rail</t>
  </si>
  <si>
    <t>DW</t>
  </si>
  <si>
    <t>PC</t>
  </si>
  <si>
    <t>PN</t>
  </si>
  <si>
    <t>DM</t>
  </si>
  <si>
    <t>EH</t>
  </si>
  <si>
    <t>COL</t>
  </si>
  <si>
    <t>SCHE</t>
  </si>
  <si>
    <t>VQ</t>
  </si>
  <si>
    <t>VG</t>
  </si>
  <si>
    <t>SL</t>
  </si>
  <si>
    <t>PROB</t>
  </si>
  <si>
    <t>SH</t>
  </si>
  <si>
    <t>Freq</t>
  </si>
  <si>
    <t>CCD</t>
  </si>
  <si>
    <t>Week</t>
  </si>
  <si>
    <t>yield</t>
  </si>
  <si>
    <t>Weekly</t>
  </si>
  <si>
    <t>Daily</t>
  </si>
  <si>
    <t>Sum of ES</t>
  </si>
  <si>
    <t>Grand Total</t>
  </si>
  <si>
    <t>314*</t>
  </si>
  <si>
    <t>Average of PN</t>
  </si>
  <si>
    <t>CID</t>
  </si>
  <si>
    <t>CI</t>
  </si>
  <si>
    <t>Ti</t>
  </si>
  <si>
    <t>CT</t>
  </si>
  <si>
    <t>Tday</t>
  </si>
  <si>
    <t>Unit</t>
  </si>
  <si>
    <t>Cost</t>
  </si>
  <si>
    <t>TiW</t>
  </si>
  <si>
    <t>CTW</t>
  </si>
  <si>
    <t>Day</t>
  </si>
  <si>
    <t>TiD</t>
  </si>
  <si>
    <t>CTD</t>
  </si>
  <si>
    <t>Days</t>
  </si>
  <si>
    <t>Miles</t>
  </si>
  <si>
    <t>$/mile</t>
  </si>
  <si>
    <t>Cul</t>
  </si>
  <si>
    <t>NY</t>
  </si>
  <si>
    <t>Dal</t>
  </si>
  <si>
    <t xml:space="preserve">P1 </t>
  </si>
  <si>
    <t>Culiacan</t>
  </si>
  <si>
    <t>Elota</t>
  </si>
  <si>
    <t>Elo</t>
  </si>
  <si>
    <t>LA</t>
  </si>
  <si>
    <t>$</t>
  </si>
  <si>
    <t>CE</t>
  </si>
  <si>
    <t>CN</t>
  </si>
  <si>
    <t>Detroit</t>
  </si>
  <si>
    <t>Train</t>
  </si>
  <si>
    <t>Tm</t>
  </si>
  <si>
    <t>Td</t>
  </si>
  <si>
    <t>Lin</t>
  </si>
  <si>
    <t>Exp</t>
  </si>
  <si>
    <t>TiPW</t>
  </si>
  <si>
    <t>CTPW</t>
  </si>
  <si>
    <t>TiPD</t>
  </si>
  <si>
    <t>CTPD</t>
  </si>
  <si>
    <t>T5</t>
  </si>
  <si>
    <t>TiWD</t>
  </si>
  <si>
    <t>CTWD</t>
  </si>
  <si>
    <t>`</t>
  </si>
  <si>
    <t>Cwater</t>
  </si>
  <si>
    <t>Cenergy</t>
  </si>
  <si>
    <t>ha</t>
  </si>
  <si>
    <t>Price open market</t>
  </si>
  <si>
    <t>Not active</t>
  </si>
  <si>
    <t>This table not active</t>
  </si>
  <si>
    <t>Not happen in fl</t>
  </si>
  <si>
    <t>Original</t>
  </si>
  <si>
    <t>made it really high</t>
  </si>
  <si>
    <t>WH is really repacker</t>
  </si>
  <si>
    <t>inv cost at dc</t>
  </si>
  <si>
    <t>facility to customer</t>
  </si>
  <si>
    <t>Repacker to customer</t>
  </si>
  <si>
    <t>PH to Repacker</t>
  </si>
  <si>
    <t>PH to DC</t>
  </si>
  <si>
    <t>does not happen need to remove from obj fxn</t>
  </si>
  <si>
    <t>RP to DC</t>
  </si>
  <si>
    <t>quality distribution</t>
  </si>
  <si>
    <t>size</t>
  </si>
  <si>
    <t>dc to customer</t>
  </si>
  <si>
    <t>SD</t>
  </si>
  <si>
    <t>SW</t>
  </si>
  <si>
    <t>SWD</t>
  </si>
  <si>
    <t>SPW</t>
  </si>
  <si>
    <t>SC</t>
  </si>
  <si>
    <t>SPD</t>
  </si>
  <si>
    <t>WIR</t>
  </si>
  <si>
    <t>PWR</t>
  </si>
  <si>
    <t>DCIR</t>
  </si>
  <si>
    <t>WDCR</t>
  </si>
  <si>
    <t>more tomatoes in box, higher prob of spoilage</t>
  </si>
  <si>
    <t>travel from pack to rp survival</t>
  </si>
  <si>
    <t>DC retention rate</t>
  </si>
  <si>
    <t>rp retention</t>
  </si>
  <si>
    <t>travel from rp to dc survival</t>
  </si>
  <si>
    <t>rp packout</t>
  </si>
  <si>
    <t>PKO</t>
  </si>
  <si>
    <t>Packinghouse packout</t>
  </si>
  <si>
    <t>Jacksonville, FL</t>
  </si>
  <si>
    <t>Charlotte, NC</t>
  </si>
  <si>
    <t>White Plains, NY</t>
  </si>
  <si>
    <t>Imokolee</t>
  </si>
  <si>
    <t>cannot say</t>
  </si>
  <si>
    <t>Tampa</t>
  </si>
  <si>
    <t>Orlando, FL</t>
  </si>
  <si>
    <t>Newark, NJ</t>
  </si>
  <si>
    <t>NOT HAPPEN IN FL</t>
  </si>
  <si>
    <t>there is slack in this var since sd leq DW</t>
  </si>
  <si>
    <t>made longer by 1 day</t>
  </si>
  <si>
    <t>made 6 days longer for ethylene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</si>
</sst>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_);_(* \(#,##0.0\);_(* &quot;-&quot;??_);_(@_)"/>
    <numFmt numFmtId="167" formatCode="&quot;$&quot;#,##0.00"/>
    <numFmt numFmtId="168" formatCode="_(&quot;$&quot;* #,##0_);_(&quot;$&quot;* \(#,##0\);_(&quot;$&quot;* &quot;-&quot;??_);_(@_)"/>
    <numFmt numFmtId="169" formatCode="&quot;$&quot;#,##0"/>
    <numFmt numFmtId="170" formatCode="_(* #,##0.000_);_(* \(#,##0.000\);_(* &quot;-&quot;??_);_(@_)"/>
    <numFmt numFmtId="171" formatCode="0.0"/>
    <numFmt numFmtId="172" formatCode="_(* #,##0.0_);_(* \(#,##0.0\);_(* &quot;-&quot;?_);_(@_)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YIELD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" fillId="0" borderId="0"/>
    <xf numFmtId="0" fontId="2" fillId="0" borderId="0"/>
  </cellStyleXfs>
  <cellXfs count="154">
    <xf numFmtId="0" fontId="0" fillId="0" borderId="0" xfId="0"/>
    <xf numFmtId="0" fontId="2" fillId="0" borderId="1" xfId="4" applyBorder="1"/>
    <xf numFmtId="0" fontId="2" fillId="0" borderId="1" xfId="4" applyFill="1" applyBorder="1"/>
    <xf numFmtId="0" fontId="3" fillId="0" borderId="1" xfId="4" applyFont="1" applyBorder="1"/>
    <xf numFmtId="165" fontId="2" fillId="0" borderId="1" xfId="1" applyNumberFormat="1" applyFont="1" applyBorder="1"/>
    <xf numFmtId="2" fontId="2" fillId="0" borderId="1" xfId="4" applyNumberFormat="1" applyBorder="1"/>
    <xf numFmtId="0" fontId="2" fillId="0" borderId="0" xfId="4" applyFill="1" applyBorder="1"/>
    <xf numFmtId="0" fontId="2" fillId="0" borderId="0" xfId="4"/>
    <xf numFmtId="0" fontId="2" fillId="0" borderId="0" xfId="4" applyBorder="1"/>
    <xf numFmtId="0" fontId="0" fillId="0" borderId="1" xfId="0" applyBorder="1"/>
    <xf numFmtId="165" fontId="2" fillId="0" borderId="1" xfId="1" applyNumberFormat="1" applyFont="1" applyFill="1" applyBorder="1"/>
    <xf numFmtId="0" fontId="0" fillId="0" borderId="1" xfId="0" applyFill="1" applyBorder="1"/>
    <xf numFmtId="4" fontId="0" fillId="0" borderId="0" xfId="0" applyNumberFormat="1"/>
    <xf numFmtId="0" fontId="3" fillId="0" borderId="1" xfId="0" applyFont="1" applyFill="1" applyBorder="1"/>
    <xf numFmtId="0" fontId="3" fillId="0" borderId="1" xfId="0" applyFont="1" applyBorder="1"/>
    <xf numFmtId="2" fontId="0" fillId="0" borderId="1" xfId="0" applyNumberFormat="1" applyBorder="1"/>
    <xf numFmtId="164" fontId="2" fillId="0" borderId="0" xfId="4" applyNumberFormat="1" applyFill="1" applyBorder="1"/>
    <xf numFmtId="43" fontId="2" fillId="0" borderId="0" xfId="4" applyNumberFormat="1"/>
    <xf numFmtId="164" fontId="3" fillId="0" borderId="1" xfId="4" applyNumberFormat="1" applyFont="1" applyFill="1" applyBorder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165" fontId="5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43" fontId="5" fillId="0" borderId="1" xfId="1" applyFont="1" applyBorder="1"/>
    <xf numFmtId="166" fontId="5" fillId="0" borderId="1" xfId="1" applyNumberFormat="1" applyFont="1" applyBorder="1"/>
    <xf numFmtId="0" fontId="3" fillId="0" borderId="1" xfId="4" applyFont="1" applyFill="1" applyBorder="1"/>
    <xf numFmtId="43" fontId="0" fillId="0" borderId="0" xfId="0" applyNumberFormat="1"/>
    <xf numFmtId="0" fontId="0" fillId="0" borderId="0" xfId="0" applyFill="1" applyBorder="1"/>
    <xf numFmtId="0" fontId="3" fillId="0" borderId="1" xfId="0" applyFont="1" applyFill="1" applyBorder="1" applyAlignment="1">
      <alignment horizontal="center"/>
    </xf>
    <xf numFmtId="1" fontId="5" fillId="0" borderId="1" xfId="1" applyNumberFormat="1" applyFont="1" applyBorder="1"/>
    <xf numFmtId="43" fontId="0" fillId="0" borderId="1" xfId="0" applyNumberFormat="1" applyBorder="1"/>
    <xf numFmtId="167" fontId="0" fillId="0" borderId="1" xfId="0" applyNumberFormat="1" applyBorder="1"/>
    <xf numFmtId="165" fontId="5" fillId="0" borderId="3" xfId="1" applyNumberFormat="1" applyFont="1" applyBorder="1"/>
    <xf numFmtId="168" fontId="5" fillId="0" borderId="2" xfId="2" applyNumberFormat="1" applyFont="1" applyBorder="1"/>
    <xf numFmtId="3" fontId="0" fillId="0" borderId="1" xfId="0" applyNumberFormat="1" applyBorder="1"/>
    <xf numFmtId="4" fontId="0" fillId="0" borderId="1" xfId="0" applyNumberFormat="1" applyBorder="1"/>
    <xf numFmtId="166" fontId="5" fillId="0" borderId="0" xfId="1" applyNumberFormat="1" applyFont="1" applyBorder="1"/>
    <xf numFmtId="165" fontId="5" fillId="0" borderId="0" xfId="1" applyNumberFormat="1" applyFont="1" applyBorder="1"/>
    <xf numFmtId="0" fontId="0" fillId="0" borderId="0" xfId="0" applyBorder="1"/>
    <xf numFmtId="168" fontId="5" fillId="0" borderId="0" xfId="2" applyNumberFormat="1" applyFont="1" applyBorder="1"/>
    <xf numFmtId="168" fontId="5" fillId="0" borderId="0" xfId="2" applyNumberFormat="1" applyFont="1" applyFill="1" applyBorder="1"/>
    <xf numFmtId="165" fontId="5" fillId="0" borderId="0" xfId="1" applyNumberFormat="1" applyFont="1" applyFill="1" applyBorder="1"/>
    <xf numFmtId="164" fontId="0" fillId="0" borderId="0" xfId="0" applyNumberFormat="1"/>
    <xf numFmtId="169" fontId="0" fillId="0" borderId="0" xfId="0" applyNumberFormat="1"/>
    <xf numFmtId="165" fontId="0" fillId="0" borderId="0" xfId="0" applyNumberFormat="1"/>
    <xf numFmtId="165" fontId="5" fillId="0" borderId="0" xfId="1" applyNumberFormat="1" applyFont="1"/>
    <xf numFmtId="43" fontId="5" fillId="0" borderId="0" xfId="1" applyFont="1"/>
    <xf numFmtId="16" fontId="0" fillId="0" borderId="0" xfId="0" applyNumberFormat="1"/>
    <xf numFmtId="43" fontId="5" fillId="0" borderId="0" xfId="1" applyFont="1" applyFill="1" applyBorder="1"/>
    <xf numFmtId="167" fontId="0" fillId="0" borderId="0" xfId="0" applyNumberFormat="1"/>
    <xf numFmtId="37" fontId="0" fillId="0" borderId="1" xfId="0" applyNumberFormat="1" applyBorder="1"/>
    <xf numFmtId="43" fontId="5" fillId="0" borderId="1" xfId="1" applyNumberFormat="1" applyFont="1" applyBorder="1"/>
    <xf numFmtId="167" fontId="0" fillId="0" borderId="4" xfId="0" applyNumberFormat="1" applyBorder="1"/>
    <xf numFmtId="165" fontId="5" fillId="0" borderId="5" xfId="1" applyNumberFormat="1" applyFont="1" applyBorder="1"/>
    <xf numFmtId="169" fontId="0" fillId="0" borderId="0" xfId="0" applyNumberFormat="1" applyBorder="1"/>
    <xf numFmtId="43" fontId="5" fillId="0" borderId="1" xfId="1" applyFont="1" applyFill="1" applyBorder="1"/>
    <xf numFmtId="43" fontId="5" fillId="0" borderId="0" xfId="1" applyFont="1" applyBorder="1"/>
    <xf numFmtId="43" fontId="5" fillId="0" borderId="2" xfId="1" applyFont="1" applyFill="1" applyBorder="1"/>
    <xf numFmtId="170" fontId="4" fillId="0" borderId="1" xfId="1" applyNumberFormat="1" applyFont="1" applyBorder="1"/>
    <xf numFmtId="170" fontId="0" fillId="0" borderId="1" xfId="0" applyNumberFormat="1" applyBorder="1"/>
    <xf numFmtId="0" fontId="4" fillId="0" borderId="0" xfId="0" applyFont="1" applyBorder="1"/>
    <xf numFmtId="1" fontId="0" fillId="0" borderId="1" xfId="0" applyNumberFormat="1" applyBorder="1"/>
    <xf numFmtId="0" fontId="6" fillId="0" borderId="1" xfId="0" applyFont="1" applyBorder="1"/>
    <xf numFmtId="2" fontId="7" fillId="0" borderId="1" xfId="0" applyNumberFormat="1" applyFont="1" applyBorder="1" applyAlignment="1">
      <alignment horizontal="right"/>
    </xf>
    <xf numFmtId="0" fontId="2" fillId="0" borderId="1" xfId="4" applyFont="1" applyBorder="1"/>
    <xf numFmtId="0" fontId="2" fillId="0" borderId="0" xfId="4" applyFont="1"/>
    <xf numFmtId="0" fontId="2" fillId="2" borderId="1" xfId="4" applyFill="1" applyBorder="1"/>
    <xf numFmtId="3" fontId="0" fillId="0" borderId="0" xfId="0" applyNumberFormat="1"/>
    <xf numFmtId="0" fontId="2" fillId="0" borderId="0" xfId="4" applyFont="1" applyFill="1" applyBorder="1"/>
    <xf numFmtId="2" fontId="0" fillId="0" borderId="0" xfId="0" applyNumberFormat="1"/>
    <xf numFmtId="171" fontId="0" fillId="0" borderId="1" xfId="0" applyNumberFormat="1" applyBorder="1"/>
    <xf numFmtId="171" fontId="0" fillId="0" borderId="0" xfId="0" applyNumberFormat="1"/>
    <xf numFmtId="0" fontId="3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2" fontId="7" fillId="3" borderId="1" xfId="0" applyNumberFormat="1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2" fontId="7" fillId="0" borderId="1" xfId="0" applyNumberFormat="1" applyFont="1" applyFill="1" applyBorder="1"/>
    <xf numFmtId="170" fontId="5" fillId="0" borderId="1" xfId="1" applyNumberFormat="1" applyFont="1" applyBorder="1"/>
    <xf numFmtId="0" fontId="2" fillId="0" borderId="1" xfId="4" applyFont="1" applyFill="1" applyBorder="1"/>
    <xf numFmtId="0" fontId="6" fillId="0" borderId="1" xfId="0" applyFont="1" applyBorder="1" applyAlignment="1">
      <alignment horizontal="center"/>
    </xf>
    <xf numFmtId="0" fontId="2" fillId="0" borderId="1" xfId="3" applyBorder="1"/>
    <xf numFmtId="172" fontId="0" fillId="0" borderId="0" xfId="0" applyNumberFormat="1"/>
    <xf numFmtId="0" fontId="7" fillId="0" borderId="6" xfId="0" applyFont="1" applyBorder="1" applyAlignment="1">
      <alignment horizontal="center"/>
    </xf>
    <xf numFmtId="0" fontId="7" fillId="0" borderId="7" xfId="0" applyFont="1" applyBorder="1"/>
    <xf numFmtId="0" fontId="0" fillId="0" borderId="8" xfId="0" pivotButton="1" applyBorder="1"/>
    <xf numFmtId="0" fontId="0" fillId="0" borderId="8" xfId="0" applyBorder="1"/>
    <xf numFmtId="0" fontId="0" fillId="0" borderId="9" xfId="0" applyBorder="1"/>
    <xf numFmtId="0" fontId="0" fillId="0" borderId="9" xfId="0" applyNumberFormat="1" applyBorder="1"/>
    <xf numFmtId="0" fontId="0" fillId="0" borderId="10" xfId="0" applyBorder="1"/>
    <xf numFmtId="0" fontId="0" fillId="0" borderId="11" xfId="0" applyNumberFormat="1" applyBorder="1"/>
    <xf numFmtId="0" fontId="0" fillId="0" borderId="12" xfId="0" applyBorder="1"/>
    <xf numFmtId="0" fontId="0" fillId="0" borderId="13" xfId="0" applyNumberFormat="1" applyBorder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0" fontId="7" fillId="0" borderId="5" xfId="0" applyFont="1" applyFill="1" applyBorder="1"/>
    <xf numFmtId="166" fontId="1" fillId="0" borderId="0" xfId="1" applyNumberFormat="1" applyFont="1" applyBorder="1"/>
    <xf numFmtId="166" fontId="1" fillId="0" borderId="0" xfId="1" applyNumberFormat="1" applyFont="1" applyFill="1" applyBorder="1"/>
    <xf numFmtId="2" fontId="0" fillId="0" borderId="0" xfId="0" applyNumberFormat="1" applyBorder="1"/>
    <xf numFmtId="0" fontId="7" fillId="4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2" xfId="0" applyFont="1" applyFill="1" applyBorder="1"/>
    <xf numFmtId="0" fontId="0" fillId="4" borderId="0" xfId="0" applyFill="1"/>
    <xf numFmtId="171" fontId="0" fillId="0" borderId="1" xfId="0" applyNumberFormat="1" applyFont="1" applyBorder="1"/>
    <xf numFmtId="2" fontId="7" fillId="0" borderId="2" xfId="0" applyNumberFormat="1" applyFont="1" applyFill="1" applyBorder="1"/>
    <xf numFmtId="0" fontId="11" fillId="0" borderId="1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171" fontId="12" fillId="0" borderId="1" xfId="0" applyNumberFormat="1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43" fontId="1" fillId="0" borderId="0" xfId="1" applyFont="1"/>
    <xf numFmtId="1" fontId="0" fillId="0" borderId="0" xfId="0" applyNumberFormat="1"/>
    <xf numFmtId="1" fontId="0" fillId="0" borderId="2" xfId="0" applyNumberFormat="1" applyFill="1" applyBorder="1"/>
    <xf numFmtId="49" fontId="0" fillId="0" borderId="0" xfId="0" applyNumberFormat="1"/>
    <xf numFmtId="0" fontId="11" fillId="0" borderId="1" xfId="0" applyFont="1" applyBorder="1"/>
    <xf numFmtId="1" fontId="14" fillId="0" borderId="1" xfId="1" applyNumberFormat="1" applyFont="1" applyBorder="1"/>
    <xf numFmtId="43" fontId="11" fillId="0" borderId="1" xfId="0" applyNumberFormat="1" applyFont="1" applyBorder="1"/>
    <xf numFmtId="43" fontId="14" fillId="0" borderId="1" xfId="1" applyFont="1" applyBorder="1"/>
    <xf numFmtId="0" fontId="11" fillId="0" borderId="1" xfId="0" applyFont="1" applyFill="1" applyBorder="1"/>
    <xf numFmtId="43" fontId="14" fillId="0" borderId="1" xfId="1" applyFont="1" applyFill="1" applyBorder="1"/>
    <xf numFmtId="3" fontId="11" fillId="0" borderId="1" xfId="0" applyNumberFormat="1" applyFont="1" applyBorder="1"/>
    <xf numFmtId="4" fontId="11" fillId="0" borderId="1" xfId="0" applyNumberFormat="1" applyFont="1" applyBorder="1"/>
    <xf numFmtId="167" fontId="11" fillId="0" borderId="1" xfId="0" applyNumberFormat="1" applyFont="1" applyBorder="1"/>
    <xf numFmtId="0" fontId="12" fillId="0" borderId="1" xfId="0" applyFont="1" applyBorder="1"/>
    <xf numFmtId="3" fontId="12" fillId="0" borderId="1" xfId="0" applyNumberFormat="1" applyFont="1" applyBorder="1"/>
    <xf numFmtId="4" fontId="12" fillId="0" borderId="1" xfId="0" applyNumberFormat="1" applyFont="1" applyBorder="1"/>
    <xf numFmtId="167" fontId="12" fillId="0" borderId="1" xfId="0" applyNumberFormat="1" applyFont="1" applyBorder="1"/>
    <xf numFmtId="0" fontId="12" fillId="0" borderId="1" xfId="0" applyFont="1" applyFill="1" applyBorder="1"/>
    <xf numFmtId="166" fontId="9" fillId="0" borderId="1" xfId="1" applyNumberFormat="1" applyFont="1" applyBorder="1"/>
    <xf numFmtId="37" fontId="11" fillId="0" borderId="1" xfId="0" applyNumberFormat="1" applyFont="1" applyBorder="1"/>
    <xf numFmtId="167" fontId="11" fillId="0" borderId="4" xfId="0" applyNumberFormat="1" applyFont="1" applyBorder="1"/>
    <xf numFmtId="43" fontId="14" fillId="0" borderId="1" xfId="1" applyNumberFormat="1" applyFont="1" applyBorder="1"/>
    <xf numFmtId="0" fontId="13" fillId="0" borderId="1" xfId="0" applyFont="1" applyFill="1" applyBorder="1" applyAlignment="1">
      <alignment horizontal="center"/>
    </xf>
    <xf numFmtId="170" fontId="14" fillId="0" borderId="1" xfId="1" applyNumberFormat="1" applyFont="1" applyBorder="1"/>
    <xf numFmtId="44" fontId="14" fillId="0" borderId="1" xfId="2" applyFont="1" applyBorder="1"/>
    <xf numFmtId="0" fontId="2" fillId="0" borderId="0" xfId="0" applyFont="1" applyFill="1" applyBorder="1"/>
    <xf numFmtId="37" fontId="12" fillId="0" borderId="1" xfId="0" applyNumberFormat="1" applyFont="1" applyBorder="1"/>
    <xf numFmtId="43" fontId="9" fillId="0" borderId="1" xfId="1" applyNumberFormat="1" applyFont="1" applyBorder="1"/>
    <xf numFmtId="0" fontId="7" fillId="0" borderId="2" xfId="0" applyFont="1" applyFill="1" applyBorder="1"/>
    <xf numFmtId="0" fontId="10" fillId="0" borderId="0" xfId="0" applyFont="1"/>
    <xf numFmtId="0" fontId="0" fillId="5" borderId="1" xfId="0" applyFill="1" applyBorder="1"/>
    <xf numFmtId="0" fontId="11" fillId="0" borderId="0" xfId="0" applyFont="1"/>
    <xf numFmtId="0" fontId="15" fillId="0" borderId="0" xfId="0" applyFont="1"/>
    <xf numFmtId="0" fontId="16" fillId="0" borderId="0" xfId="0" applyFont="1"/>
    <xf numFmtId="0" fontId="0" fillId="6" borderId="1" xfId="0" applyFill="1" applyBorder="1"/>
    <xf numFmtId="0" fontId="15" fillId="0" borderId="1" xfId="0" applyFont="1" applyBorder="1"/>
    <xf numFmtId="0" fontId="15" fillId="0" borderId="1" xfId="0" applyFont="1" applyFill="1" applyBorder="1"/>
    <xf numFmtId="4" fontId="11" fillId="6" borderId="1" xfId="0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_Data" xfId="3" xr:uid="{00000000-0005-0000-0000-000003000000}"/>
    <cellStyle name="Normal_Sets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9651.325827893517" createdVersion="1" refreshedVersion="2" recordCount="144" upgradeOnRefresh="1" xr:uid="{00000000-000A-0000-FFFF-FFFF00000000}">
  <cacheSource type="worksheet">
    <worksheetSource ref="G1:J145" sheet="Data"/>
  </cacheSource>
  <cacheFields count="4">
    <cacheField name="DAYD" numFmtId="0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  <cacheField name="PROD" numFmtId="0">
      <sharedItems count="8">
        <s v="TA5X6"/>
        <s v="TA5X5"/>
        <s v="TA4X5"/>
        <s v="TA4X4"/>
        <s v="C1SM"/>
        <s v="C1MD"/>
        <s v="C1LG"/>
        <s v="C1XL"/>
      </sharedItems>
    </cacheField>
    <cacheField name="PN" numFmtId="0">
      <sharedItems containsSemiMixedTypes="0" containsString="0" containsNumber="1" minValue="5.35" maxValue="16.2" count="16">
        <n v="7.85"/>
        <n v="8.85"/>
        <n v="9.85"/>
        <n v="10.85"/>
        <n v="12.85"/>
        <n v="5.85"/>
        <n v="5.35"/>
        <n v="6.85"/>
        <n v="13.366666666666665"/>
        <n v="14.183333333333332"/>
        <n v="14.35"/>
        <n v="15.366666666666665"/>
        <n v="14.516666666666666"/>
        <n v="15.016666666666666"/>
        <n v="15.183333333333332"/>
        <n v="16.2"/>
      </sharedItems>
    </cacheField>
    <cacheField name="DM" numFmtId="0">
      <sharedItems containsSemiMixedTypes="0" containsString="0" containsNumber="1" containsInteger="1" minValue="10000" maxValue="10006" count="7">
        <n v="10000"/>
        <n v="10001"/>
        <n v="10002"/>
        <n v="10003"/>
        <n v="10004"/>
        <n v="10005"/>
        <n v="100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39669.963245254628" createdVersion="1" refreshedVersion="2" recordCount="600" upgradeOnRefresh="1" xr:uid="{00000000-000A-0000-FFFF-FFFF01000000}">
  <cacheSource type="worksheet">
    <worksheetSource ref="AN1:AR445" sheet="Data"/>
  </cacheSource>
  <cacheFields count="5">
    <cacheField name="DAY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PLOT" numFmtId="0">
      <sharedItems count="5">
        <s v="T1"/>
        <s v="C2"/>
        <s v="T2"/>
        <s v="T3"/>
        <s v="T4"/>
      </sharedItems>
    </cacheField>
    <cacheField name="SCHE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H" numFmtId="0">
      <sharedItems containsSemiMixedTypes="0" containsString="0" containsNumber="1" containsInteger="1" minValue="0" maxValue="1" count="2">
        <n v="1"/>
        <n v="0"/>
      </sharedItems>
    </cacheField>
    <cacheField name="ES" numFmtId="0">
      <sharedItems containsSemiMixedTypes="0" containsString="0" containsNumber="1" containsInteg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/>
</file>

<file path=xl/pivotCache/pivotCacheRecords2.xml><?xml version="1.0" encoding="utf-8"?>
<pivotCacheRecords xmlns="http://schemas.openxmlformats.org/spreadsheetml/2006/main" xmlns:r="http://schemas.openxmlformats.org/officeDocument/2006/relationships" count="600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BA18:BB25" firstHeaderRow="2" firstDataRow="2" firstDataCol="1"/>
  <pivotFields count="5">
    <pivotField compact="0" outline="0" subtotalTop="0" showAll="0" includeNewItemsInFilter="1"/>
    <pivotField axis="axisRow" compact="0" outline="0" subtotalTop="0" showAll="0" includeNewItemsInFilter="1">
      <items count="6">
        <item x="1"/>
        <item x="0"/>
        <item x="2"/>
        <item x="3"/>
        <item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ES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dataOnRows="1" applyNumberFormats="0" applyBorderFormats="0" applyFontFormats="0" applyPatternFormats="0" applyAlignmentFormats="0" applyWidthHeightFormats="1" dataCaption="Data" updatedVersion="2" showMemberPropertyTips="0" useAutoFormatting="1" itemPrintTitles="1" createdVersion="1" indent="0" compact="0" compactData="0" gridDropZones="1">
  <location ref="G148:H158" firstHeaderRow="2" firstDataRow="2" firstDataCol="1"/>
  <pivotFields count="4">
    <pivotField compact="0" outline="0" subtotalTop="0" showAll="0" includeNewItemsInFilter="1"/>
    <pivotField axis="axisRow" compact="0" outline="0" subtotalTop="0" showAll="0" includeNewItemsInFilter="1">
      <items count="9">
        <item x="6"/>
        <item x="5"/>
        <item x="4"/>
        <item x="7"/>
        <item x="3"/>
        <item x="2"/>
        <item x="1"/>
        <item x="0"/>
        <item t="default"/>
      </items>
    </pivotField>
    <pivotField dataField="1" compact="0" outline="0" subtotalTop="0" showAll="0" includeNewItemsInFilter="1"/>
    <pivotField compact="0" numFmtId="165" outline="0" subtotalTop="0" showAll="0" includeNewItemsInFilter="1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PN" fld="2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topLeftCell="E1" workbookViewId="0">
      <selection activeCell="J1" sqref="J1:K13"/>
    </sheetView>
  </sheetViews>
  <sheetFormatPr defaultRowHeight="14.4"/>
  <cols>
    <col min="1" max="1" width="6.33203125" bestFit="1" customWidth="1"/>
    <col min="2" max="2" width="5.88671875" bestFit="1" customWidth="1"/>
    <col min="3" max="3" width="5.44140625" bestFit="1" customWidth="1"/>
    <col min="4" max="4" width="5.5546875" bestFit="1" customWidth="1"/>
    <col min="5" max="5" width="5.88671875" bestFit="1" customWidth="1"/>
    <col min="6" max="6" width="6.5546875" customWidth="1"/>
    <col min="7" max="7" width="6.33203125" customWidth="1"/>
    <col min="8" max="8" width="15.44140625" bestFit="1" customWidth="1"/>
    <col min="9" max="9" width="3" customWidth="1"/>
    <col min="10" max="10" width="6.109375" bestFit="1" customWidth="1"/>
    <col min="11" max="11" width="5" bestFit="1" customWidth="1"/>
    <col min="12" max="12" width="6.109375" bestFit="1" customWidth="1"/>
    <col min="13" max="13" width="3.33203125" customWidth="1"/>
    <col min="14" max="14" width="6.6640625" bestFit="1" customWidth="1"/>
    <col min="15" max="15" width="8.6640625" bestFit="1" customWidth="1"/>
    <col min="16" max="16" width="7.6640625" bestFit="1" customWidth="1"/>
    <col min="17" max="17" width="8.44140625" customWidth="1"/>
    <col min="18" max="18" width="4.5546875" bestFit="1" customWidth="1"/>
    <col min="19" max="20" width="6.33203125" bestFit="1" customWidth="1"/>
    <col min="21" max="22" width="6.33203125" customWidth="1"/>
    <col min="23" max="23" width="6.6640625" bestFit="1" customWidth="1"/>
    <col min="24" max="25" width="7" bestFit="1" customWidth="1"/>
    <col min="26" max="26" width="6.33203125" bestFit="1" customWidth="1"/>
    <col min="27" max="27" width="8" bestFit="1" customWidth="1"/>
    <col min="28" max="28" width="7" bestFit="1" customWidth="1"/>
    <col min="29" max="29" width="5" bestFit="1" customWidth="1"/>
  </cols>
  <sheetData>
    <row r="1" spans="1:29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65" t="s">
        <v>21</v>
      </c>
      <c r="J1" s="84" t="s">
        <v>22</v>
      </c>
      <c r="K1" s="84" t="s">
        <v>23</v>
      </c>
      <c r="L1" s="2" t="s">
        <v>24</v>
      </c>
      <c r="N1" s="1" t="s">
        <v>25</v>
      </c>
      <c r="O1" s="1" t="s">
        <v>26</v>
      </c>
      <c r="P1" s="3" t="s">
        <v>27</v>
      </c>
      <c r="Q1" s="18" t="s">
        <v>28</v>
      </c>
      <c r="R1" s="84" t="s">
        <v>29</v>
      </c>
      <c r="S1" s="2" t="s">
        <v>30</v>
      </c>
      <c r="T1" s="2" t="s">
        <v>31</v>
      </c>
      <c r="U1" s="6" t="s">
        <v>149</v>
      </c>
      <c r="V1" s="6" t="s">
        <v>150</v>
      </c>
      <c r="X1" s="26" t="s">
        <v>32</v>
      </c>
      <c r="Y1" s="26" t="s">
        <v>33</v>
      </c>
      <c r="Z1" s="26" t="s">
        <v>34</v>
      </c>
      <c r="AA1" s="63" t="s">
        <v>35</v>
      </c>
    </row>
    <row r="2" spans="1:29">
      <c r="A2" s="65" t="s">
        <v>36</v>
      </c>
      <c r="B2" s="67">
        <v>3.83</v>
      </c>
      <c r="C2" s="1">
        <v>1</v>
      </c>
      <c r="D2" s="1">
        <v>0.2</v>
      </c>
      <c r="E2" s="1" t="s">
        <v>36</v>
      </c>
      <c r="F2" s="1">
        <v>9</v>
      </c>
      <c r="G2" s="1">
        <v>24</v>
      </c>
      <c r="J2" s="2">
        <v>1</v>
      </c>
      <c r="K2" s="2">
        <v>4296</v>
      </c>
      <c r="L2" s="2">
        <v>1</v>
      </c>
      <c r="N2" s="3" t="s">
        <v>37</v>
      </c>
      <c r="O2" s="3" t="s">
        <v>36</v>
      </c>
      <c r="P2" s="4">
        <v>21</v>
      </c>
      <c r="Q2" s="1">
        <v>88</v>
      </c>
      <c r="R2" s="1">
        <v>30</v>
      </c>
      <c r="S2" s="1">
        <v>0.44</v>
      </c>
      <c r="T2" s="9">
        <v>0.88</v>
      </c>
      <c r="U2" s="39">
        <v>1.2999999999999999E-2</v>
      </c>
      <c r="V2" s="39">
        <v>0.06</v>
      </c>
      <c r="X2" s="63">
        <v>26</v>
      </c>
      <c r="Y2" s="63">
        <v>45000</v>
      </c>
      <c r="Z2" s="63">
        <v>2.5</v>
      </c>
      <c r="AA2" s="63">
        <v>1304</v>
      </c>
    </row>
    <row r="3" spans="1:29">
      <c r="A3" s="65" t="s">
        <v>38</v>
      </c>
      <c r="B3" s="67">
        <v>4.5</v>
      </c>
      <c r="C3" s="1">
        <v>1</v>
      </c>
      <c r="D3" s="1">
        <v>0.24</v>
      </c>
      <c r="E3" s="1" t="s">
        <v>36</v>
      </c>
      <c r="F3" s="1">
        <v>11</v>
      </c>
      <c r="G3" s="1">
        <v>24</v>
      </c>
      <c r="J3" s="2">
        <v>2</v>
      </c>
      <c r="K3" s="2">
        <v>4296</v>
      </c>
      <c r="L3" s="2">
        <v>2</v>
      </c>
      <c r="N3" s="3" t="s">
        <v>39</v>
      </c>
      <c r="O3" s="3" t="s">
        <v>36</v>
      </c>
      <c r="P3" s="4">
        <v>22</v>
      </c>
      <c r="Q3" s="1">
        <v>88</v>
      </c>
      <c r="R3" s="1">
        <v>30</v>
      </c>
      <c r="S3" s="1">
        <v>0.44</v>
      </c>
      <c r="T3" s="9">
        <v>0.88</v>
      </c>
      <c r="U3" s="39">
        <v>1.2999999999999999E-2</v>
      </c>
      <c r="V3" s="39">
        <v>0.06</v>
      </c>
      <c r="AA3">
        <f>AA2/8</f>
        <v>163</v>
      </c>
    </row>
    <row r="4" spans="1:29">
      <c r="J4" s="2">
        <v>3</v>
      </c>
      <c r="K4" s="2">
        <v>4296</v>
      </c>
      <c r="L4" s="2">
        <v>3</v>
      </c>
      <c r="N4" s="3" t="s">
        <v>40</v>
      </c>
      <c r="O4" s="3" t="s">
        <v>36</v>
      </c>
      <c r="P4" s="4">
        <v>23</v>
      </c>
      <c r="Q4" s="1">
        <v>88</v>
      </c>
      <c r="R4" s="1">
        <v>30</v>
      </c>
      <c r="S4" s="1">
        <v>0.44</v>
      </c>
      <c r="T4" s="9">
        <v>0.88</v>
      </c>
      <c r="U4" s="39">
        <v>1.2999999999999999E-2</v>
      </c>
      <c r="V4" s="39">
        <v>0.06</v>
      </c>
    </row>
    <row r="5" spans="1:29">
      <c r="A5" s="69"/>
      <c r="D5" s="70"/>
      <c r="E5" s="16"/>
      <c r="J5" s="2">
        <v>4</v>
      </c>
      <c r="K5" s="2">
        <v>4296</v>
      </c>
      <c r="L5" s="2">
        <v>4</v>
      </c>
      <c r="N5" s="3" t="s">
        <v>41</v>
      </c>
      <c r="O5" s="3" t="s">
        <v>36</v>
      </c>
      <c r="P5" s="4">
        <v>23</v>
      </c>
      <c r="Q5" s="1">
        <v>88</v>
      </c>
      <c r="R5" s="1">
        <v>30</v>
      </c>
      <c r="S5" s="1">
        <v>0.44</v>
      </c>
      <c r="T5" s="9">
        <v>0.88</v>
      </c>
      <c r="U5" s="39"/>
      <c r="V5" s="39"/>
    </row>
    <row r="6" spans="1:29">
      <c r="A6" s="69"/>
      <c r="E6" s="6"/>
      <c r="J6" s="2">
        <v>5</v>
      </c>
      <c r="K6" s="2">
        <v>4296</v>
      </c>
      <c r="L6" s="2">
        <v>5</v>
      </c>
      <c r="N6" s="13" t="s">
        <v>42</v>
      </c>
      <c r="O6" s="13" t="s">
        <v>38</v>
      </c>
      <c r="P6" s="4">
        <v>25</v>
      </c>
      <c r="Q6" s="1">
        <v>56</v>
      </c>
      <c r="R6" s="1">
        <v>30</v>
      </c>
      <c r="S6" s="5">
        <v>0.46</v>
      </c>
      <c r="T6" s="15">
        <v>0.93</v>
      </c>
      <c r="U6" s="103"/>
      <c r="V6" s="103"/>
    </row>
    <row r="7" spans="1:29">
      <c r="A7" s="69"/>
      <c r="J7" s="2">
        <v>6</v>
      </c>
      <c r="K7" s="2">
        <v>4296</v>
      </c>
      <c r="L7" s="2">
        <v>6</v>
      </c>
      <c r="N7" s="13" t="s">
        <v>44</v>
      </c>
      <c r="O7" s="13" t="s">
        <v>38</v>
      </c>
      <c r="P7" s="4">
        <v>25</v>
      </c>
      <c r="Q7" s="1">
        <v>56</v>
      </c>
      <c r="R7" s="1">
        <v>30</v>
      </c>
      <c r="S7" s="5">
        <v>0.46</v>
      </c>
      <c r="T7" s="15">
        <v>0.93</v>
      </c>
      <c r="U7" s="103"/>
      <c r="V7" s="103"/>
    </row>
    <row r="8" spans="1:29">
      <c r="J8" s="2">
        <v>7</v>
      </c>
      <c r="K8" s="2">
        <v>4296</v>
      </c>
      <c r="L8" s="2">
        <v>7</v>
      </c>
      <c r="N8" s="14" t="s">
        <v>45</v>
      </c>
      <c r="O8" s="13" t="s">
        <v>38</v>
      </c>
      <c r="P8" s="4">
        <v>25</v>
      </c>
      <c r="Q8" s="1">
        <v>56</v>
      </c>
      <c r="R8" s="1">
        <v>30</v>
      </c>
      <c r="S8" s="5">
        <v>0.46</v>
      </c>
      <c r="T8" s="15">
        <v>0.93</v>
      </c>
      <c r="U8" s="103"/>
      <c r="V8" s="103"/>
    </row>
    <row r="9" spans="1:29">
      <c r="C9" t="s">
        <v>151</v>
      </c>
      <c r="J9" s="2">
        <v>8</v>
      </c>
      <c r="K9" s="2">
        <v>4296</v>
      </c>
      <c r="L9" s="2">
        <v>8</v>
      </c>
      <c r="N9" s="13" t="s">
        <v>46</v>
      </c>
      <c r="O9" s="13" t="s">
        <v>38</v>
      </c>
      <c r="P9" s="4">
        <v>25</v>
      </c>
      <c r="Q9" s="1">
        <v>56</v>
      </c>
      <c r="R9" s="1">
        <v>30</v>
      </c>
      <c r="S9" s="5">
        <v>0.46</v>
      </c>
      <c r="T9" s="15">
        <v>0.93</v>
      </c>
      <c r="U9" s="103"/>
      <c r="V9" s="103"/>
    </row>
    <row r="10" spans="1:29">
      <c r="A10" s="3" t="s">
        <v>47</v>
      </c>
      <c r="B10" s="3" t="s">
        <v>48</v>
      </c>
      <c r="C10" s="26" t="s">
        <v>49</v>
      </c>
      <c r="D10" s="26" t="s">
        <v>50</v>
      </c>
      <c r="F10" s="1" t="s">
        <v>51</v>
      </c>
      <c r="G10" s="2" t="s">
        <v>52</v>
      </c>
      <c r="J10" s="2">
        <v>9</v>
      </c>
      <c r="K10" s="2">
        <v>4296</v>
      </c>
      <c r="L10" s="2">
        <v>9</v>
      </c>
      <c r="W10" t="s">
        <v>6</v>
      </c>
      <c r="Y10" s="7"/>
      <c r="Z10" s="7"/>
      <c r="AA10" s="7"/>
    </row>
    <row r="11" spans="1:29">
      <c r="A11" s="98" t="s">
        <v>53</v>
      </c>
      <c r="B11" s="3" t="s">
        <v>36</v>
      </c>
      <c r="C11" s="3">
        <v>65</v>
      </c>
      <c r="D11" s="3">
        <v>0</v>
      </c>
      <c r="F11" s="65" t="s">
        <v>54</v>
      </c>
      <c r="G11" s="1">
        <v>1</v>
      </c>
      <c r="H11" s="66" t="s">
        <v>187</v>
      </c>
      <c r="I11" s="7"/>
      <c r="J11" s="2">
        <v>10</v>
      </c>
      <c r="K11" s="2">
        <v>4296</v>
      </c>
      <c r="L11" s="2">
        <v>10</v>
      </c>
      <c r="W11" s="59">
        <f>0.03/6</f>
        <v>5.0000000000000001E-3</v>
      </c>
      <c r="X11">
        <f>7700</f>
        <v>7700</v>
      </c>
      <c r="Y11" s="45">
        <f>ROUND(W11*X11,0)</f>
        <v>39</v>
      </c>
      <c r="AA11" s="27"/>
      <c r="AB11" s="45"/>
      <c r="AC11" s="27"/>
    </row>
    <row r="12" spans="1:29">
      <c r="A12" s="98" t="s">
        <v>55</v>
      </c>
      <c r="B12" s="3" t="s">
        <v>36</v>
      </c>
      <c r="C12" s="3">
        <v>65</v>
      </c>
      <c r="D12" s="3">
        <v>0</v>
      </c>
      <c r="F12" s="1" t="s">
        <v>56</v>
      </c>
      <c r="G12" s="1">
        <v>1</v>
      </c>
      <c r="H12" s="7" t="s">
        <v>188</v>
      </c>
      <c r="I12" s="7"/>
      <c r="J12" s="2">
        <v>11</v>
      </c>
      <c r="K12" s="2">
        <v>4296</v>
      </c>
      <c r="L12" s="2">
        <v>11</v>
      </c>
      <c r="N12" s="1" t="s">
        <v>58</v>
      </c>
      <c r="O12" s="3" t="s">
        <v>59</v>
      </c>
      <c r="P12" s="7"/>
      <c r="Q12" s="7"/>
      <c r="W12" s="59">
        <f>0.03/6</f>
        <v>5.0000000000000001E-3</v>
      </c>
      <c r="X12">
        <f>7700</f>
        <v>7700</v>
      </c>
      <c r="Y12" s="45">
        <f t="shared" ref="Y12:Y22" si="0">ROUND(W12*X12,0)</f>
        <v>39</v>
      </c>
      <c r="AA12" s="27"/>
      <c r="AB12" s="45"/>
    </row>
    <row r="13" spans="1:29">
      <c r="A13" s="4" t="s">
        <v>60</v>
      </c>
      <c r="B13" s="1" t="s">
        <v>36</v>
      </c>
      <c r="C13" s="3">
        <v>65</v>
      </c>
      <c r="D13" s="1">
        <v>0</v>
      </c>
      <c r="F13" s="2" t="s">
        <v>61</v>
      </c>
      <c r="G13" s="1">
        <v>1</v>
      </c>
      <c r="H13" s="7" t="s">
        <v>189</v>
      </c>
      <c r="I13" s="7"/>
      <c r="J13" s="2">
        <v>12</v>
      </c>
      <c r="K13" s="2">
        <v>4296</v>
      </c>
      <c r="L13" s="2">
        <v>12</v>
      </c>
      <c r="N13" s="1" t="s">
        <v>62</v>
      </c>
      <c r="O13" s="4">
        <v>400000</v>
      </c>
      <c r="P13" s="7" t="s">
        <v>190</v>
      </c>
      <c r="Q13" s="17" t="s">
        <v>191</v>
      </c>
      <c r="W13" s="59">
        <f>0.03/6</f>
        <v>5.0000000000000001E-3</v>
      </c>
      <c r="X13">
        <f>7700</f>
        <v>7700</v>
      </c>
      <c r="Y13" s="45">
        <f t="shared" si="0"/>
        <v>39</v>
      </c>
      <c r="AA13" s="27"/>
      <c r="AB13" s="45"/>
    </row>
    <row r="14" spans="1:29">
      <c r="A14" s="4" t="s">
        <v>65</v>
      </c>
      <c r="B14" s="1" t="s">
        <v>36</v>
      </c>
      <c r="C14" s="3">
        <v>65</v>
      </c>
      <c r="D14" s="1">
        <v>0</v>
      </c>
      <c r="L14" s="2">
        <v>13</v>
      </c>
      <c r="N14" s="1" t="s">
        <v>64</v>
      </c>
      <c r="O14" s="4">
        <v>400000</v>
      </c>
      <c r="P14" s="7"/>
      <c r="Q14" s="7"/>
      <c r="T14" s="7"/>
      <c r="U14" s="7"/>
      <c r="V14" s="7"/>
      <c r="W14" s="59">
        <f>0.03/6</f>
        <v>5.0000000000000001E-3</v>
      </c>
      <c r="X14">
        <f>7700</f>
        <v>7700</v>
      </c>
      <c r="Y14" s="45">
        <f t="shared" si="0"/>
        <v>39</v>
      </c>
      <c r="AA14" s="27"/>
      <c r="AB14" s="45"/>
    </row>
    <row r="15" spans="1:29">
      <c r="F15" s="63" t="s">
        <v>66</v>
      </c>
      <c r="K15">
        <f>K13/8</f>
        <v>537</v>
      </c>
      <c r="L15" s="2">
        <v>14</v>
      </c>
      <c r="N15" s="7"/>
      <c r="O15" s="7"/>
      <c r="P15" s="8"/>
      <c r="Q15" s="7"/>
      <c r="R15" s="7"/>
      <c r="W15" s="59">
        <f>0.05/6</f>
        <v>8.3333333333333332E-3</v>
      </c>
      <c r="X15">
        <f>5500</f>
        <v>5500</v>
      </c>
      <c r="Y15" s="45">
        <f t="shared" si="0"/>
        <v>46</v>
      </c>
      <c r="AA15" s="27"/>
      <c r="AB15" s="45"/>
    </row>
    <row r="16" spans="1:29">
      <c r="F16" s="85">
        <v>1</v>
      </c>
      <c r="G16" s="7"/>
      <c r="H16" s="7"/>
      <c r="K16">
        <f>537*8</f>
        <v>4296</v>
      </c>
      <c r="L16" s="2">
        <v>15</v>
      </c>
      <c r="N16" s="1" t="s">
        <v>67</v>
      </c>
      <c r="O16" s="1" t="s">
        <v>68</v>
      </c>
      <c r="P16" s="7"/>
      <c r="Q16" s="7"/>
      <c r="R16" s="7"/>
      <c r="S16" s="7"/>
      <c r="W16" s="59">
        <f>0.05/6</f>
        <v>8.3333333333333332E-3</v>
      </c>
      <c r="X16">
        <f>5500</f>
        <v>5500</v>
      </c>
      <c r="Y16" s="45">
        <f t="shared" si="0"/>
        <v>46</v>
      </c>
      <c r="AA16" s="27"/>
      <c r="AB16" s="45"/>
    </row>
    <row r="17" spans="1:28">
      <c r="A17" s="99" t="s">
        <v>69</v>
      </c>
      <c r="B17" s="74" t="s">
        <v>38</v>
      </c>
      <c r="C17" s="3">
        <v>28</v>
      </c>
      <c r="D17" s="74">
        <v>0</v>
      </c>
      <c r="F17" s="85">
        <v>2</v>
      </c>
      <c r="G17" s="7"/>
      <c r="H17" s="7"/>
      <c r="K17">
        <f>515*8</f>
        <v>4120</v>
      </c>
      <c r="L17" s="2">
        <v>16</v>
      </c>
      <c r="N17" s="1" t="s">
        <v>70</v>
      </c>
      <c r="O17" s="4">
        <v>30000</v>
      </c>
      <c r="P17" s="7" t="s">
        <v>192</v>
      </c>
      <c r="Q17" s="7" t="s">
        <v>191</v>
      </c>
      <c r="R17" s="7"/>
      <c r="W17" s="59">
        <f>0.05/6</f>
        <v>8.3333333333333332E-3</v>
      </c>
      <c r="X17">
        <f>5500</f>
        <v>5500</v>
      </c>
      <c r="Y17" s="45">
        <f t="shared" si="0"/>
        <v>46</v>
      </c>
      <c r="AA17" s="27"/>
      <c r="AB17" s="45"/>
    </row>
    <row r="18" spans="1:28">
      <c r="A18" s="10" t="s">
        <v>72</v>
      </c>
      <c r="B18" s="9" t="s">
        <v>38</v>
      </c>
      <c r="C18" s="9">
        <v>30</v>
      </c>
      <c r="D18" s="9">
        <v>0</v>
      </c>
      <c r="F18" s="85">
        <v>3</v>
      </c>
      <c r="G18" s="7"/>
      <c r="H18" s="7"/>
      <c r="L18" s="2">
        <v>17</v>
      </c>
      <c r="N18" s="1" t="s">
        <v>73</v>
      </c>
      <c r="O18" s="4">
        <v>40000</v>
      </c>
      <c r="P18" s="7"/>
      <c r="Q18" s="7"/>
      <c r="R18" s="7"/>
      <c r="W18" s="59">
        <f>0.05/6</f>
        <v>8.3333333333333332E-3</v>
      </c>
      <c r="X18">
        <f>5500</f>
        <v>5500</v>
      </c>
      <c r="Y18" s="45">
        <f t="shared" si="0"/>
        <v>46</v>
      </c>
      <c r="AA18" s="27"/>
      <c r="AB18" s="45"/>
    </row>
    <row r="19" spans="1:28">
      <c r="A19" s="10" t="s">
        <v>75</v>
      </c>
      <c r="B19" s="9" t="s">
        <v>38</v>
      </c>
      <c r="C19" s="9">
        <v>36</v>
      </c>
      <c r="D19" s="9">
        <v>0</v>
      </c>
      <c r="F19" s="85">
        <v>4</v>
      </c>
      <c r="L19" s="2">
        <v>18</v>
      </c>
      <c r="O19" s="7"/>
      <c r="P19" s="7"/>
      <c r="Q19" s="7"/>
      <c r="R19" s="7"/>
      <c r="S19" s="7"/>
      <c r="T19" s="7"/>
      <c r="U19" s="7"/>
      <c r="V19" s="7"/>
      <c r="W19" s="59">
        <f>0.08/6</f>
        <v>1.3333333333333334E-2</v>
      </c>
      <c r="X19">
        <f>5500</f>
        <v>5500</v>
      </c>
      <c r="Y19" s="45">
        <f t="shared" si="0"/>
        <v>73</v>
      </c>
      <c r="AA19" s="27"/>
      <c r="AB19" s="45"/>
    </row>
    <row r="20" spans="1:28">
      <c r="F20" s="85">
        <v>5</v>
      </c>
      <c r="O20" s="7"/>
      <c r="P20" s="7"/>
      <c r="Q20" s="7"/>
      <c r="R20" s="7"/>
      <c r="S20" s="7"/>
      <c r="T20" s="7"/>
      <c r="U20" s="7"/>
      <c r="V20" s="7"/>
      <c r="W20" s="59">
        <f>0.08/6</f>
        <v>1.3333333333333334E-2</v>
      </c>
      <c r="X20">
        <f>5500</f>
        <v>5500</v>
      </c>
      <c r="Y20" s="45">
        <f t="shared" si="0"/>
        <v>73</v>
      </c>
      <c r="AA20" s="27"/>
      <c r="AB20" s="45"/>
    </row>
    <row r="21" spans="1:28">
      <c r="F21" s="85"/>
      <c r="O21" s="3" t="s">
        <v>76</v>
      </c>
      <c r="P21" s="1" t="s">
        <v>77</v>
      </c>
      <c r="Q21" s="7"/>
      <c r="R21" s="7"/>
      <c r="S21" s="7"/>
      <c r="T21" s="7"/>
      <c r="U21" s="7"/>
      <c r="V21" s="7"/>
      <c r="W21" s="59">
        <f>0.08/6</f>
        <v>1.3333333333333334E-2</v>
      </c>
      <c r="X21">
        <f>5500</f>
        <v>5500</v>
      </c>
      <c r="Y21" s="45">
        <f t="shared" si="0"/>
        <v>73</v>
      </c>
      <c r="AA21" s="27"/>
      <c r="AB21" s="45"/>
    </row>
    <row r="22" spans="1:28">
      <c r="O22" s="1" t="s">
        <v>78</v>
      </c>
      <c r="P22" s="4">
        <v>25000</v>
      </c>
      <c r="Q22" s="7" t="s">
        <v>193</v>
      </c>
      <c r="R22" s="7"/>
      <c r="S22" s="7"/>
      <c r="W22" s="59">
        <f>0.08/6</f>
        <v>1.3333333333333334E-2</v>
      </c>
      <c r="X22">
        <f>5500</f>
        <v>5500</v>
      </c>
      <c r="Y22" s="45">
        <f t="shared" si="0"/>
        <v>73</v>
      </c>
      <c r="AA22" s="27"/>
      <c r="AB22" s="45"/>
    </row>
    <row r="23" spans="1:28">
      <c r="O23" s="1" t="s">
        <v>79</v>
      </c>
      <c r="P23" s="4">
        <v>20000</v>
      </c>
      <c r="Q23" s="7" t="s">
        <v>194</v>
      </c>
      <c r="R23" s="7"/>
      <c r="S23" s="7"/>
      <c r="Z23" s="7"/>
      <c r="AA23" s="7"/>
      <c r="AB23" s="7"/>
    </row>
    <row r="24" spans="1:28">
      <c r="O24" s="7"/>
      <c r="P24" s="7"/>
      <c r="Q24" s="7"/>
      <c r="R24" s="7"/>
      <c r="S24" s="7"/>
      <c r="Z24" s="7"/>
      <c r="AA24" s="7"/>
      <c r="AB24" s="7"/>
    </row>
    <row r="25" spans="1:28">
      <c r="O25" s="7"/>
      <c r="P25" s="7"/>
      <c r="Q25" s="7"/>
      <c r="R25" s="7"/>
      <c r="S25" s="7"/>
      <c r="T25" s="7"/>
      <c r="U25" s="7"/>
      <c r="V25" s="7"/>
      <c r="X25" s="7"/>
      <c r="Y25" s="7"/>
      <c r="Z25" s="7"/>
      <c r="AA25" s="7"/>
      <c r="AB25" s="7"/>
    </row>
    <row r="26" spans="1:28">
      <c r="O26" s="1" t="s">
        <v>80</v>
      </c>
      <c r="P26" s="8"/>
      <c r="Q26" s="7"/>
      <c r="R26" s="7"/>
      <c r="S26" s="7"/>
      <c r="T26" s="7"/>
      <c r="U26" s="7"/>
      <c r="V26" s="7"/>
      <c r="X26" s="7"/>
      <c r="Y26" s="7"/>
      <c r="Z26" s="7"/>
      <c r="AA26" s="7"/>
      <c r="AB26" s="7"/>
    </row>
    <row r="27" spans="1:28">
      <c r="O27" s="1" t="s">
        <v>81</v>
      </c>
      <c r="P27" s="8" t="s">
        <v>82</v>
      </c>
      <c r="Q27" s="7"/>
      <c r="R27" s="7"/>
      <c r="S27" s="7"/>
      <c r="T27" s="7"/>
      <c r="U27" s="7"/>
      <c r="V27" s="7"/>
      <c r="X27" s="7"/>
      <c r="Y27" s="7"/>
      <c r="Z27" s="7"/>
      <c r="AA27" s="7"/>
      <c r="AB27" s="7"/>
    </row>
    <row r="28" spans="1:28">
      <c r="O28" s="1" t="s">
        <v>83</v>
      </c>
      <c r="P28" s="8" t="s">
        <v>84</v>
      </c>
      <c r="Q28" s="7"/>
      <c r="R28" s="7"/>
      <c r="S28" s="7"/>
      <c r="T28" s="7"/>
      <c r="U28" s="7"/>
      <c r="V28" s="7"/>
      <c r="X28" s="7"/>
      <c r="Y28" s="7"/>
      <c r="Z28" s="7"/>
      <c r="AA28" s="7"/>
      <c r="AB28" s="7"/>
    </row>
    <row r="29" spans="1:28">
      <c r="O29" s="1" t="s">
        <v>85</v>
      </c>
      <c r="P29" s="8" t="s">
        <v>86</v>
      </c>
      <c r="Q29" s="7"/>
      <c r="R29" s="7"/>
      <c r="S29" s="7"/>
      <c r="T29" s="7"/>
      <c r="U29" s="7"/>
      <c r="V29" s="7"/>
      <c r="X29" s="7"/>
      <c r="Y29" s="7"/>
      <c r="Z29" s="7"/>
      <c r="AA29" s="7"/>
      <c r="AB29" s="7"/>
    </row>
    <row r="30" spans="1:28">
      <c r="R30" s="7"/>
      <c r="S30" s="7"/>
      <c r="T30" s="7"/>
      <c r="U30" s="7"/>
      <c r="V30" s="7"/>
      <c r="X30" s="7"/>
      <c r="Y30" s="7"/>
      <c r="Z30" s="7"/>
      <c r="AA30" s="7"/>
      <c r="AB30" s="7"/>
    </row>
    <row r="31" spans="1:28">
      <c r="R31" s="7"/>
      <c r="S31" s="7"/>
      <c r="T31" s="7"/>
      <c r="U31" s="7"/>
      <c r="V31" s="7"/>
      <c r="X31" s="7"/>
      <c r="Y31" s="7"/>
    </row>
    <row r="32" spans="1:28">
      <c r="R32" s="7"/>
      <c r="S32" s="7"/>
      <c r="T32" s="7"/>
      <c r="U32" s="7"/>
      <c r="V32" s="7"/>
      <c r="X32" s="7"/>
      <c r="Y32" s="7"/>
    </row>
    <row r="33" spans="18:25">
      <c r="R33" s="7"/>
      <c r="S33" s="7"/>
      <c r="T33" s="7"/>
      <c r="U33" s="7"/>
      <c r="V33" s="7"/>
      <c r="X33" s="7"/>
      <c r="Y33" s="7"/>
    </row>
    <row r="34" spans="18:25">
      <c r="R34" s="7"/>
      <c r="S34" s="7"/>
      <c r="T34" s="7"/>
      <c r="U34" s="7"/>
      <c r="V34" s="7"/>
      <c r="X34" s="7"/>
      <c r="Y34" s="7"/>
    </row>
    <row r="35" spans="18:25">
      <c r="R35" s="7"/>
      <c r="S35" s="7"/>
      <c r="T35" s="7"/>
      <c r="U35" s="7"/>
      <c r="V35" s="7"/>
      <c r="X35" s="7"/>
    </row>
    <row r="36" spans="18:25">
      <c r="S36" s="7"/>
      <c r="T36" s="7"/>
      <c r="U36" s="7"/>
      <c r="V36" s="7"/>
      <c r="W36" s="7"/>
      <c r="X36" s="7"/>
    </row>
  </sheetData>
  <phoneticPr fontId="8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E3916"/>
  <sheetViews>
    <sheetView topLeftCell="M1" zoomScale="90" zoomScaleNormal="90" workbookViewId="0">
      <selection activeCell="AL39" sqref="AL39"/>
    </sheetView>
  </sheetViews>
  <sheetFormatPr defaultRowHeight="14.4"/>
  <cols>
    <col min="1" max="1" width="5.88671875" bestFit="1" customWidth="1"/>
    <col min="2" max="2" width="6.44140625" bestFit="1" customWidth="1"/>
    <col min="3" max="3" width="5.44140625" bestFit="1" customWidth="1"/>
    <col min="4" max="4" width="8.88671875" bestFit="1" customWidth="1"/>
    <col min="5" max="6" width="10.6640625" style="72" customWidth="1"/>
    <col min="7" max="7" width="13.6640625" bestFit="1" customWidth="1"/>
    <col min="8" max="8" width="12" bestFit="1" customWidth="1"/>
    <col min="9" max="9" width="7" bestFit="1" customWidth="1"/>
    <col min="10" max="10" width="16.33203125" customWidth="1"/>
    <col min="11" max="11" width="14.44140625" customWidth="1"/>
    <col min="12" max="12" width="6.109375" bestFit="1" customWidth="1"/>
    <col min="13" max="13" width="6" bestFit="1" customWidth="1"/>
    <col min="14" max="14" width="8.44140625" bestFit="1" customWidth="1"/>
    <col min="15" max="15" width="2.44140625" customWidth="1"/>
    <col min="16" max="16" width="6.109375" bestFit="1" customWidth="1"/>
    <col min="17" max="17" width="6.33203125" bestFit="1" customWidth="1"/>
    <col min="18" max="18" width="6" bestFit="1" customWidth="1"/>
    <col min="19" max="19" width="4.6640625" bestFit="1" customWidth="1"/>
    <col min="20" max="20" width="2.109375" customWidth="1"/>
    <col min="21" max="21" width="6.109375" bestFit="1" customWidth="1"/>
    <col min="22" max="22" width="6.33203125" bestFit="1" customWidth="1"/>
    <col min="23" max="23" width="6" bestFit="1" customWidth="1"/>
    <col min="24" max="24" width="4.5546875" bestFit="1" customWidth="1"/>
    <col min="25" max="25" width="18.44140625" bestFit="1" customWidth="1"/>
    <col min="26" max="26" width="6.109375" bestFit="1" customWidth="1"/>
    <col min="27" max="27" width="5.6640625" bestFit="1" customWidth="1"/>
    <col min="28" max="28" width="6.33203125" bestFit="1" customWidth="1"/>
    <col min="29" max="29" width="5" bestFit="1" customWidth="1"/>
    <col min="30" max="30" width="11" customWidth="1"/>
    <col min="31" max="31" width="6.33203125" bestFit="1" customWidth="1"/>
    <col min="32" max="32" width="6" bestFit="1" customWidth="1"/>
    <col min="33" max="33" width="3.33203125" bestFit="1" customWidth="1"/>
    <col min="35" max="35" width="6.109375" bestFit="1" customWidth="1"/>
    <col min="36" max="36" width="6.33203125" bestFit="1" customWidth="1"/>
    <col min="37" max="37" width="6" bestFit="1" customWidth="1"/>
    <col min="38" max="38" width="6.33203125" customWidth="1"/>
    <col min="39" max="39" width="5.6640625" bestFit="1" customWidth="1"/>
    <col min="40" max="42" width="6.109375" bestFit="1" customWidth="1"/>
    <col min="43" max="43" width="5.88671875" bestFit="1" customWidth="1"/>
    <col min="44" max="44" width="7" customWidth="1"/>
    <col min="46" max="46" width="6.109375" bestFit="1" customWidth="1"/>
    <col min="47" max="47" width="4.6640625" bestFit="1" customWidth="1"/>
    <col min="49" max="50" width="6.109375" style="39" bestFit="1" customWidth="1"/>
    <col min="53" max="53" width="12.6640625" bestFit="1" customWidth="1"/>
    <col min="54" max="54" width="13.33203125" bestFit="1" customWidth="1"/>
    <col min="61" max="61" width="13.6640625" customWidth="1"/>
    <col min="64" max="64" width="12.109375" customWidth="1"/>
    <col min="68" max="68" width="18.6640625" customWidth="1"/>
    <col min="72" max="72" width="9.6640625" customWidth="1"/>
    <col min="73" max="73" width="18" customWidth="1"/>
  </cols>
  <sheetData>
    <row r="1" spans="1:83">
      <c r="A1" s="112" t="s">
        <v>24</v>
      </c>
      <c r="B1" s="112" t="s">
        <v>25</v>
      </c>
      <c r="C1" s="112" t="s">
        <v>51</v>
      </c>
      <c r="D1" s="112" t="s">
        <v>87</v>
      </c>
      <c r="E1" s="113" t="s">
        <v>88</v>
      </c>
      <c r="F1" s="113"/>
      <c r="G1" s="110" t="s">
        <v>24</v>
      </c>
      <c r="H1" s="110" t="s">
        <v>25</v>
      </c>
      <c r="I1" s="110" t="s">
        <v>89</v>
      </c>
      <c r="J1" s="111" t="s">
        <v>90</v>
      </c>
      <c r="K1" s="23" t="s">
        <v>152</v>
      </c>
      <c r="L1" s="114" t="s">
        <v>22</v>
      </c>
      <c r="M1" s="115" t="s">
        <v>47</v>
      </c>
      <c r="N1" s="114" t="s">
        <v>91</v>
      </c>
      <c r="O1" s="61"/>
      <c r="P1" s="74" t="s">
        <v>24</v>
      </c>
      <c r="Q1" s="75" t="s">
        <v>15</v>
      </c>
      <c r="R1" s="74" t="s">
        <v>66</v>
      </c>
      <c r="S1" s="74" t="s">
        <v>92</v>
      </c>
      <c r="U1" s="74" t="s">
        <v>93</v>
      </c>
      <c r="V1" s="75" t="s">
        <v>15</v>
      </c>
      <c r="W1" s="104" t="s">
        <v>66</v>
      </c>
      <c r="X1" s="80" t="s">
        <v>94</v>
      </c>
      <c r="Y1" t="s">
        <v>166</v>
      </c>
      <c r="Z1" s="74" t="s">
        <v>22</v>
      </c>
      <c r="AA1" s="75" t="s">
        <v>47</v>
      </c>
      <c r="AB1" s="74" t="s">
        <v>25</v>
      </c>
      <c r="AC1" s="74" t="s">
        <v>95</v>
      </c>
      <c r="AD1" s="144" t="s">
        <v>167</v>
      </c>
      <c r="AE1" s="74" t="s">
        <v>25</v>
      </c>
      <c r="AF1" s="75" t="s">
        <v>66</v>
      </c>
      <c r="AG1" s="74" t="s">
        <v>96</v>
      </c>
      <c r="AI1" s="74" t="s">
        <v>24</v>
      </c>
      <c r="AJ1" s="75" t="s">
        <v>15</v>
      </c>
      <c r="AK1" s="74" t="s">
        <v>66</v>
      </c>
      <c r="AL1" s="74" t="s">
        <v>97</v>
      </c>
      <c r="AN1" s="80" t="s">
        <v>22</v>
      </c>
      <c r="AO1" s="80" t="s">
        <v>47</v>
      </c>
      <c r="AP1" s="80" t="s">
        <v>93</v>
      </c>
      <c r="AQ1" s="80" t="s">
        <v>98</v>
      </c>
      <c r="AR1" s="80" t="s">
        <v>91</v>
      </c>
      <c r="AT1" s="80" t="s">
        <v>93</v>
      </c>
      <c r="AU1" s="80" t="s">
        <v>99</v>
      </c>
      <c r="AV1" s="39"/>
      <c r="AW1" s="80" t="s">
        <v>22</v>
      </c>
      <c r="AX1" s="80" t="s">
        <v>24</v>
      </c>
      <c r="AY1" s="39"/>
      <c r="AZ1" s="100" t="s">
        <v>100</v>
      </c>
      <c r="BA1" s="11" t="s">
        <v>101</v>
      </c>
      <c r="BB1" s="11" t="s">
        <v>102</v>
      </c>
      <c r="BC1" s="11" t="s">
        <v>43</v>
      </c>
      <c r="BD1" s="11" t="s">
        <v>103</v>
      </c>
      <c r="BE1" s="11" t="s">
        <v>104</v>
      </c>
      <c r="BG1" t="s">
        <v>25</v>
      </c>
      <c r="BH1" t="s">
        <v>66</v>
      </c>
      <c r="BI1" s="147" t="s">
        <v>175</v>
      </c>
      <c r="BK1" t="s">
        <v>25</v>
      </c>
      <c r="BL1" t="s">
        <v>66</v>
      </c>
      <c r="BM1" t="s">
        <v>176</v>
      </c>
      <c r="BO1" t="s">
        <v>25</v>
      </c>
      <c r="BP1" t="s">
        <v>66</v>
      </c>
      <c r="BQ1" s="147" t="s">
        <v>177</v>
      </c>
      <c r="BS1" t="s">
        <v>25</v>
      </c>
      <c r="BT1" t="s">
        <v>66</v>
      </c>
      <c r="BU1" t="s">
        <v>178</v>
      </c>
      <c r="CC1" t="s">
        <v>25</v>
      </c>
      <c r="CD1" t="s">
        <v>66</v>
      </c>
      <c r="CE1" t="s">
        <v>185</v>
      </c>
    </row>
    <row r="2" spans="1:83">
      <c r="A2" s="20">
        <v>1</v>
      </c>
      <c r="B2" s="11" t="s">
        <v>37</v>
      </c>
      <c r="C2" s="9" t="s">
        <v>54</v>
      </c>
      <c r="D2" s="62">
        <v>20000</v>
      </c>
      <c r="E2" s="108">
        <v>12</v>
      </c>
      <c r="F2" s="108"/>
      <c r="G2" s="20">
        <v>1</v>
      </c>
      <c r="H2" s="11" t="s">
        <v>37</v>
      </c>
      <c r="I2" s="9">
        <v>5.85</v>
      </c>
      <c r="J2" s="21">
        <v>20000</v>
      </c>
      <c r="K2" t="s">
        <v>153</v>
      </c>
      <c r="L2" s="14">
        <v>1</v>
      </c>
      <c r="M2" s="73" t="s">
        <v>53</v>
      </c>
      <c r="N2" s="74">
        <v>97</v>
      </c>
      <c r="O2" s="59"/>
      <c r="P2" s="74">
        <v>1</v>
      </c>
      <c r="Q2" s="75" t="s">
        <v>36</v>
      </c>
      <c r="R2" s="74">
        <v>2</v>
      </c>
      <c r="S2" s="76">
        <v>2.3119944632307967</v>
      </c>
      <c r="U2" s="74">
        <v>1</v>
      </c>
      <c r="V2" s="75" t="s">
        <v>36</v>
      </c>
      <c r="W2" s="81">
        <v>1</v>
      </c>
      <c r="X2" s="82">
        <v>0.85</v>
      </c>
      <c r="Z2" s="74">
        <v>1</v>
      </c>
      <c r="AA2" s="75" t="s">
        <v>53</v>
      </c>
      <c r="AB2" s="80" t="s">
        <v>37</v>
      </c>
      <c r="AC2" s="74">
        <v>0.3</v>
      </c>
      <c r="AE2" t="s">
        <v>37</v>
      </c>
      <c r="AF2">
        <v>1</v>
      </c>
      <c r="AG2">
        <v>15</v>
      </c>
      <c r="AI2" s="9">
        <v>1</v>
      </c>
      <c r="AJ2" s="75" t="s">
        <v>36</v>
      </c>
      <c r="AK2" s="9">
        <v>2</v>
      </c>
      <c r="AL2" s="9">
        <v>1.0000000000000001E-9</v>
      </c>
      <c r="AN2" s="9">
        <v>1</v>
      </c>
      <c r="AO2" s="9" t="s">
        <v>53</v>
      </c>
      <c r="AP2" s="9">
        <v>1</v>
      </c>
      <c r="AQ2" s="9">
        <v>1</v>
      </c>
      <c r="AR2" s="39">
        <v>82</v>
      </c>
      <c r="AS2" s="118"/>
      <c r="AT2" s="9">
        <v>1</v>
      </c>
      <c r="AU2" s="9">
        <v>12</v>
      </c>
      <c r="AV2" s="39"/>
      <c r="AW2" s="11">
        <v>1</v>
      </c>
      <c r="AX2" s="11">
        <f>AW2+1</f>
        <v>2</v>
      </c>
      <c r="AY2" s="19"/>
      <c r="AZ2" s="39" t="s">
        <v>69</v>
      </c>
      <c r="BA2" s="9">
        <v>15</v>
      </c>
      <c r="BB2" s="9">
        <v>5.5417185554171855E-2</v>
      </c>
      <c r="BC2" s="9">
        <v>3147</v>
      </c>
      <c r="BD2" s="9">
        <v>174.39788293897882</v>
      </c>
      <c r="BE2" s="9">
        <v>29.066313823163139</v>
      </c>
      <c r="BG2" t="s">
        <v>37</v>
      </c>
      <c r="BH2">
        <v>1</v>
      </c>
      <c r="BI2">
        <v>0.87</v>
      </c>
      <c r="BJ2">
        <v>1</v>
      </c>
      <c r="BK2" t="s">
        <v>37</v>
      </c>
      <c r="BL2">
        <v>1</v>
      </c>
      <c r="BM2">
        <v>0.93</v>
      </c>
      <c r="BO2" t="s">
        <v>37</v>
      </c>
      <c r="BP2">
        <v>1</v>
      </c>
      <c r="BQ2">
        <v>0.94</v>
      </c>
      <c r="BS2" t="s">
        <v>37</v>
      </c>
      <c r="BT2">
        <v>1</v>
      </c>
      <c r="BU2">
        <v>0.95</v>
      </c>
      <c r="CC2" t="s">
        <v>37</v>
      </c>
      <c r="CD2">
        <v>1</v>
      </c>
      <c r="CE2">
        <v>0.9</v>
      </c>
    </row>
    <row r="3" spans="1:83">
      <c r="A3" s="20">
        <v>2</v>
      </c>
      <c r="B3" s="11" t="s">
        <v>37</v>
      </c>
      <c r="C3" s="9" t="s">
        <v>54</v>
      </c>
      <c r="D3" s="62">
        <v>20000</v>
      </c>
      <c r="E3" s="108">
        <v>12</v>
      </c>
      <c r="F3" s="108"/>
      <c r="G3" s="20">
        <v>2</v>
      </c>
      <c r="H3" s="11" t="s">
        <v>37</v>
      </c>
      <c r="I3" s="9">
        <v>5.85</v>
      </c>
      <c r="J3" s="21">
        <v>20000</v>
      </c>
      <c r="L3" s="14">
        <v>2</v>
      </c>
      <c r="M3" s="73" t="s">
        <v>53</v>
      </c>
      <c r="N3" s="74">
        <v>15</v>
      </c>
      <c r="O3" s="59"/>
      <c r="P3" s="74">
        <v>2</v>
      </c>
      <c r="Q3" s="75" t="s">
        <v>36</v>
      </c>
      <c r="R3" s="74">
        <v>2</v>
      </c>
      <c r="S3" s="76">
        <v>2.6200949409835563</v>
      </c>
      <c r="U3" s="74">
        <v>1</v>
      </c>
      <c r="V3" s="75" t="s">
        <v>36</v>
      </c>
      <c r="W3" s="81">
        <v>2</v>
      </c>
      <c r="X3" s="82">
        <v>0.15</v>
      </c>
      <c r="Z3" s="74">
        <v>1</v>
      </c>
      <c r="AA3" s="75" t="s">
        <v>53</v>
      </c>
      <c r="AB3" s="74" t="s">
        <v>39</v>
      </c>
      <c r="AC3" s="74">
        <v>0.3</v>
      </c>
      <c r="AE3" t="s">
        <v>39</v>
      </c>
      <c r="AF3">
        <v>1</v>
      </c>
      <c r="AG3">
        <v>15</v>
      </c>
      <c r="AI3" s="9">
        <v>2</v>
      </c>
      <c r="AJ3" s="75" t="s">
        <v>36</v>
      </c>
      <c r="AK3" s="9">
        <v>2</v>
      </c>
      <c r="AL3" s="9">
        <v>1.0000000000000001E-9</v>
      </c>
      <c r="AN3" s="9">
        <v>2</v>
      </c>
      <c r="AO3" s="9" t="s">
        <v>53</v>
      </c>
      <c r="AP3" s="9">
        <v>1</v>
      </c>
      <c r="AQ3" s="9">
        <v>1</v>
      </c>
      <c r="AR3" s="39">
        <v>85</v>
      </c>
      <c r="AS3" s="117"/>
      <c r="AT3" s="9">
        <v>2</v>
      </c>
      <c r="AU3" s="9">
        <v>6</v>
      </c>
      <c r="AV3" s="39"/>
      <c r="AW3" s="11">
        <v>1</v>
      </c>
      <c r="AX3" s="11">
        <f>AW3+2</f>
        <v>3</v>
      </c>
      <c r="AY3" s="39"/>
      <c r="AZ3" s="39"/>
      <c r="BA3" s="9">
        <v>16</v>
      </c>
      <c r="BB3" s="9">
        <v>0.19738480697384808</v>
      </c>
      <c r="BC3" s="9">
        <v>3147</v>
      </c>
      <c r="BD3" s="9">
        <v>621.16998754669987</v>
      </c>
      <c r="BE3" s="9">
        <v>103.52833125778331</v>
      </c>
      <c r="BG3" t="s">
        <v>37</v>
      </c>
      <c r="BH3">
        <v>2</v>
      </c>
      <c r="BI3">
        <v>0.87</v>
      </c>
      <c r="BJ3">
        <v>0.97</v>
      </c>
      <c r="BK3" t="s">
        <v>37</v>
      </c>
      <c r="BL3">
        <v>2</v>
      </c>
      <c r="BM3">
        <v>0.93</v>
      </c>
      <c r="BO3" t="s">
        <v>37</v>
      </c>
      <c r="BP3">
        <v>2</v>
      </c>
      <c r="BQ3">
        <v>0.94</v>
      </c>
      <c r="BS3" t="s">
        <v>37</v>
      </c>
      <c r="BT3">
        <v>2</v>
      </c>
      <c r="BU3">
        <v>0.95</v>
      </c>
      <c r="CC3" t="s">
        <v>37</v>
      </c>
      <c r="CD3">
        <v>2</v>
      </c>
      <c r="CE3">
        <v>0.88</v>
      </c>
    </row>
    <row r="4" spans="1:83">
      <c r="A4" s="20">
        <v>3</v>
      </c>
      <c r="B4" s="11" t="s">
        <v>37</v>
      </c>
      <c r="C4" s="9" t="s">
        <v>54</v>
      </c>
      <c r="D4" s="62">
        <v>20000</v>
      </c>
      <c r="E4" s="108">
        <v>12</v>
      </c>
      <c r="F4" s="108"/>
      <c r="G4" s="20">
        <v>3</v>
      </c>
      <c r="H4" s="11" t="s">
        <v>37</v>
      </c>
      <c r="I4" s="9">
        <v>5.85</v>
      </c>
      <c r="J4" s="21">
        <v>20000</v>
      </c>
      <c r="L4" s="14">
        <v>1</v>
      </c>
      <c r="M4" s="73" t="s">
        <v>63</v>
      </c>
      <c r="N4" s="74">
        <v>127</v>
      </c>
      <c r="O4" s="59"/>
      <c r="P4" s="74">
        <v>3</v>
      </c>
      <c r="Q4" s="75" t="s">
        <v>36</v>
      </c>
      <c r="R4" s="74">
        <v>2</v>
      </c>
      <c r="S4" s="76">
        <v>2.9200403675494466</v>
      </c>
      <c r="U4" s="74">
        <v>1</v>
      </c>
      <c r="V4" s="75" t="s">
        <v>36</v>
      </c>
      <c r="W4" s="81">
        <v>3</v>
      </c>
      <c r="X4" s="82">
        <v>0</v>
      </c>
      <c r="Z4" s="74">
        <v>1</v>
      </c>
      <c r="AA4" s="75" t="s">
        <v>53</v>
      </c>
      <c r="AB4" s="74" t="s">
        <v>40</v>
      </c>
      <c r="AC4" s="74">
        <f>1-SUM(AC2:AC3)</f>
        <v>0.4</v>
      </c>
      <c r="AD4" s="70">
        <f>SUM(AC2:AC4)</f>
        <v>1</v>
      </c>
      <c r="AE4" t="s">
        <v>40</v>
      </c>
      <c r="AF4">
        <v>1</v>
      </c>
      <c r="AG4">
        <v>15</v>
      </c>
      <c r="AI4" s="9">
        <v>3</v>
      </c>
      <c r="AJ4" s="75" t="s">
        <v>36</v>
      </c>
      <c r="AK4" s="9">
        <v>2</v>
      </c>
      <c r="AL4" s="9">
        <v>0.02</v>
      </c>
      <c r="AN4" s="9">
        <v>3</v>
      </c>
      <c r="AO4" s="9" t="s">
        <v>53</v>
      </c>
      <c r="AP4" s="9">
        <v>1</v>
      </c>
      <c r="AQ4" s="9">
        <v>1</v>
      </c>
      <c r="AR4" s="39">
        <v>85</v>
      </c>
      <c r="AS4" s="117"/>
      <c r="AT4" s="9">
        <v>3</v>
      </c>
      <c r="AU4" s="9">
        <v>6</v>
      </c>
      <c r="AV4" s="39"/>
      <c r="AW4" s="11">
        <v>1</v>
      </c>
      <c r="AX4" s="11">
        <f>AW4+3</f>
        <v>4</v>
      </c>
      <c r="AY4" s="39"/>
      <c r="AZ4" s="39"/>
      <c r="BA4" s="9">
        <v>17</v>
      </c>
      <c r="BB4" s="9">
        <v>0.10554171855541719</v>
      </c>
      <c r="BC4" s="9">
        <v>3147</v>
      </c>
      <c r="BD4" s="9">
        <v>332.13978829389788</v>
      </c>
      <c r="BE4" s="9">
        <v>55.356631382316316</v>
      </c>
      <c r="BG4" t="s">
        <v>37</v>
      </c>
      <c r="BH4">
        <v>3</v>
      </c>
      <c r="BI4">
        <v>0.87</v>
      </c>
      <c r="BJ4">
        <v>0.92</v>
      </c>
      <c r="BK4" t="s">
        <v>37</v>
      </c>
      <c r="BL4">
        <v>3</v>
      </c>
      <c r="BM4">
        <v>0.85</v>
      </c>
      <c r="BO4" t="s">
        <v>37</v>
      </c>
      <c r="BP4">
        <v>3</v>
      </c>
      <c r="BQ4">
        <v>0.94</v>
      </c>
      <c r="BS4" t="s">
        <v>37</v>
      </c>
      <c r="BT4">
        <v>3</v>
      </c>
      <c r="BU4">
        <v>0.92</v>
      </c>
      <c r="CC4" t="s">
        <v>37</v>
      </c>
      <c r="CD4">
        <v>3</v>
      </c>
      <c r="CE4">
        <v>0.8</v>
      </c>
    </row>
    <row r="5" spans="1:83">
      <c r="A5" s="20">
        <v>4</v>
      </c>
      <c r="B5" s="11" t="s">
        <v>37</v>
      </c>
      <c r="C5" s="9" t="s">
        <v>54</v>
      </c>
      <c r="D5" s="62">
        <v>20000</v>
      </c>
      <c r="E5" s="108">
        <v>12</v>
      </c>
      <c r="F5" s="108"/>
      <c r="G5" s="20">
        <v>4</v>
      </c>
      <c r="H5" s="11" t="s">
        <v>37</v>
      </c>
      <c r="I5" s="9">
        <v>5.85</v>
      </c>
      <c r="J5" s="21">
        <v>20000</v>
      </c>
      <c r="L5" s="13">
        <v>2</v>
      </c>
      <c r="M5" s="73" t="s">
        <v>63</v>
      </c>
      <c r="N5" s="74">
        <v>82</v>
      </c>
      <c r="O5" s="59"/>
      <c r="P5" s="74">
        <v>4</v>
      </c>
      <c r="Q5" s="75" t="s">
        <v>36</v>
      </c>
      <c r="R5" s="74">
        <v>2</v>
      </c>
      <c r="S5" s="76">
        <v>3.2031418400988798</v>
      </c>
      <c r="U5" s="74">
        <v>1</v>
      </c>
      <c r="V5" s="75" t="s">
        <v>36</v>
      </c>
      <c r="W5" s="81">
        <v>4</v>
      </c>
      <c r="X5" s="109">
        <v>0</v>
      </c>
      <c r="Z5" s="74">
        <v>2</v>
      </c>
      <c r="AA5" s="75" t="s">
        <v>53</v>
      </c>
      <c r="AB5" s="80" t="s">
        <v>37</v>
      </c>
      <c r="AC5" s="74">
        <v>0.3</v>
      </c>
      <c r="AD5" s="70"/>
      <c r="AE5" s="3" t="s">
        <v>37</v>
      </c>
      <c r="AF5" s="75">
        <v>2</v>
      </c>
      <c r="AG5" s="74">
        <v>12</v>
      </c>
      <c r="AI5" s="9">
        <v>4</v>
      </c>
      <c r="AJ5" s="75" t="s">
        <v>36</v>
      </c>
      <c r="AK5" s="9">
        <v>2</v>
      </c>
      <c r="AL5" s="9">
        <v>5.0000000000000001E-3</v>
      </c>
      <c r="AN5" s="9">
        <v>4</v>
      </c>
      <c r="AO5" s="9" t="s">
        <v>53</v>
      </c>
      <c r="AP5" s="9">
        <v>1</v>
      </c>
      <c r="AQ5" s="9">
        <v>1</v>
      </c>
      <c r="AR5" s="39">
        <v>85</v>
      </c>
      <c r="AS5" s="117"/>
      <c r="AT5" s="9">
        <v>4</v>
      </c>
      <c r="AU5" s="11">
        <v>4</v>
      </c>
      <c r="AV5" s="39"/>
      <c r="AW5" s="11">
        <v>1</v>
      </c>
      <c r="AX5" s="11">
        <f>AW5+4</f>
        <v>5</v>
      </c>
      <c r="AY5" s="39"/>
      <c r="AZ5" s="39"/>
      <c r="BA5" s="9">
        <v>18</v>
      </c>
      <c r="BB5" s="9">
        <v>0.18773349937733499</v>
      </c>
      <c r="BC5" s="9">
        <v>3147</v>
      </c>
      <c r="BD5" s="9">
        <v>590.79732254047326</v>
      </c>
      <c r="BE5" s="9">
        <v>98.46622042341221</v>
      </c>
      <c r="BG5" t="s">
        <v>37</v>
      </c>
      <c r="BH5">
        <v>4</v>
      </c>
      <c r="BI5">
        <v>0.87</v>
      </c>
      <c r="BJ5">
        <v>0.85</v>
      </c>
      <c r="BK5" t="s">
        <v>37</v>
      </c>
      <c r="BL5">
        <v>4</v>
      </c>
      <c r="BM5">
        <v>0.85</v>
      </c>
      <c r="BO5" t="s">
        <v>37</v>
      </c>
      <c r="BP5">
        <v>4</v>
      </c>
      <c r="BQ5">
        <v>0.94</v>
      </c>
      <c r="BS5" t="s">
        <v>37</v>
      </c>
      <c r="BT5">
        <v>4</v>
      </c>
      <c r="BU5">
        <v>0.8</v>
      </c>
      <c r="CC5" t="s">
        <v>37</v>
      </c>
      <c r="CD5">
        <v>4</v>
      </c>
      <c r="CE5">
        <v>0.8</v>
      </c>
    </row>
    <row r="6" spans="1:83">
      <c r="A6" s="20">
        <v>5</v>
      </c>
      <c r="B6" s="11" t="s">
        <v>37</v>
      </c>
      <c r="C6" s="9" t="s">
        <v>54</v>
      </c>
      <c r="D6" s="62">
        <v>20000</v>
      </c>
      <c r="E6" s="108">
        <v>11</v>
      </c>
      <c r="F6" s="108"/>
      <c r="G6" s="20">
        <v>5</v>
      </c>
      <c r="H6" s="11" t="s">
        <v>37</v>
      </c>
      <c r="I6" s="9">
        <v>5.85</v>
      </c>
      <c r="J6" s="21">
        <v>20000</v>
      </c>
      <c r="L6" s="14">
        <v>1</v>
      </c>
      <c r="M6" s="73" t="s">
        <v>55</v>
      </c>
      <c r="N6" s="74">
        <v>60</v>
      </c>
      <c r="O6" s="60"/>
      <c r="P6" s="77">
        <v>5</v>
      </c>
      <c r="Q6" s="78" t="s">
        <v>36</v>
      </c>
      <c r="R6" s="77">
        <v>2</v>
      </c>
      <c r="S6" s="79">
        <v>3.4314842559008301</v>
      </c>
      <c r="U6" s="74">
        <v>2</v>
      </c>
      <c r="V6" s="75" t="s">
        <v>36</v>
      </c>
      <c r="W6" s="81">
        <v>1</v>
      </c>
      <c r="X6" s="82">
        <v>0.56999999999999995</v>
      </c>
      <c r="Z6" s="74">
        <v>2</v>
      </c>
      <c r="AA6" s="75" t="s">
        <v>53</v>
      </c>
      <c r="AB6" s="74" t="s">
        <v>39</v>
      </c>
      <c r="AC6" s="74">
        <v>0.3</v>
      </c>
      <c r="AE6" s="3" t="s">
        <v>39</v>
      </c>
      <c r="AF6" s="75">
        <v>2</v>
      </c>
      <c r="AG6" s="74">
        <v>12</v>
      </c>
      <c r="AH6" s="74">
        <v>14</v>
      </c>
      <c r="AI6" s="9">
        <v>5</v>
      </c>
      <c r="AJ6" s="75" t="s">
        <v>36</v>
      </c>
      <c r="AK6" s="9">
        <v>2</v>
      </c>
      <c r="AL6" s="9">
        <v>0.03</v>
      </c>
      <c r="AN6" s="9">
        <v>5</v>
      </c>
      <c r="AO6" s="9" t="s">
        <v>53</v>
      </c>
      <c r="AP6" s="9">
        <v>1</v>
      </c>
      <c r="AQ6" s="9">
        <v>1</v>
      </c>
      <c r="AR6" s="39">
        <v>85</v>
      </c>
      <c r="AS6" s="118"/>
      <c r="AT6" s="9">
        <v>5</v>
      </c>
      <c r="AU6" s="11">
        <v>4</v>
      </c>
      <c r="AV6" s="39"/>
      <c r="AW6" s="11">
        <v>1</v>
      </c>
      <c r="AX6" s="11">
        <f>AW6+5</f>
        <v>6</v>
      </c>
      <c r="AY6" s="39"/>
      <c r="AZ6" s="39"/>
      <c r="BA6" s="9">
        <v>19</v>
      </c>
      <c r="BB6" s="9">
        <v>0.15909090909090909</v>
      </c>
      <c r="BC6" s="9">
        <v>3147</v>
      </c>
      <c r="BD6" s="9">
        <v>500.65909090909088</v>
      </c>
      <c r="BE6" s="9">
        <v>83.443181818181813</v>
      </c>
      <c r="BG6" t="s">
        <v>39</v>
      </c>
      <c r="BH6">
        <v>1</v>
      </c>
      <c r="BI6">
        <v>0.87</v>
      </c>
      <c r="BJ6">
        <v>0.9</v>
      </c>
      <c r="BK6" t="s">
        <v>39</v>
      </c>
      <c r="BL6">
        <v>1</v>
      </c>
      <c r="BM6">
        <v>0.93</v>
      </c>
      <c r="BO6" t="s">
        <v>39</v>
      </c>
      <c r="BP6">
        <v>1</v>
      </c>
      <c r="BQ6">
        <v>0.94</v>
      </c>
      <c r="BS6" t="s">
        <v>39</v>
      </c>
      <c r="BT6">
        <v>1</v>
      </c>
      <c r="BU6">
        <v>0.95</v>
      </c>
      <c r="CC6" t="s">
        <v>39</v>
      </c>
      <c r="CD6">
        <v>1</v>
      </c>
      <c r="CE6">
        <v>0.9</v>
      </c>
    </row>
    <row r="7" spans="1:83">
      <c r="A7" s="20">
        <v>6</v>
      </c>
      <c r="B7" s="11" t="s">
        <v>37</v>
      </c>
      <c r="C7" s="9" t="s">
        <v>54</v>
      </c>
      <c r="D7" s="62">
        <v>20000</v>
      </c>
      <c r="E7" s="108">
        <v>11</v>
      </c>
      <c r="F7" s="108"/>
      <c r="G7" s="20">
        <v>6</v>
      </c>
      <c r="H7" s="11" t="s">
        <v>37</v>
      </c>
      <c r="I7" s="9">
        <v>5.85</v>
      </c>
      <c r="J7" s="21">
        <v>20000</v>
      </c>
      <c r="L7" s="13">
        <v>2</v>
      </c>
      <c r="M7" s="73" t="s">
        <v>55</v>
      </c>
      <c r="N7" s="74">
        <v>50</v>
      </c>
      <c r="O7" s="60"/>
      <c r="P7" s="80">
        <v>6</v>
      </c>
      <c r="Q7" s="75" t="s">
        <v>36</v>
      </c>
      <c r="R7" s="74">
        <v>2</v>
      </c>
      <c r="S7" s="76">
        <v>3.7360630753095911</v>
      </c>
      <c r="U7" s="74">
        <v>2</v>
      </c>
      <c r="V7" s="75" t="s">
        <v>36</v>
      </c>
      <c r="W7" s="81">
        <v>2</v>
      </c>
      <c r="X7" s="76">
        <v>0.43</v>
      </c>
      <c r="Z7" s="74">
        <v>2</v>
      </c>
      <c r="AA7" s="75" t="s">
        <v>53</v>
      </c>
      <c r="AB7" s="74" t="s">
        <v>40</v>
      </c>
      <c r="AC7" s="74">
        <f>1-SUM(AC5:AC6)</f>
        <v>0.4</v>
      </c>
      <c r="AD7" s="70">
        <f>SUM(AC5:AC7)</f>
        <v>1</v>
      </c>
      <c r="AE7" s="3" t="s">
        <v>40</v>
      </c>
      <c r="AF7" s="75">
        <v>2</v>
      </c>
      <c r="AG7" s="74">
        <v>12</v>
      </c>
      <c r="AH7" s="74">
        <v>14</v>
      </c>
      <c r="AI7" s="9">
        <v>6</v>
      </c>
      <c r="AJ7" s="75" t="s">
        <v>36</v>
      </c>
      <c r="AK7" s="9">
        <v>2</v>
      </c>
      <c r="AL7" s="9">
        <v>0.1</v>
      </c>
      <c r="AN7" s="9">
        <v>6</v>
      </c>
      <c r="AO7" s="9" t="s">
        <v>53</v>
      </c>
      <c r="AP7" s="9">
        <v>1</v>
      </c>
      <c r="AQ7" s="9">
        <v>1</v>
      </c>
      <c r="AR7" s="39">
        <v>85</v>
      </c>
      <c r="AS7" s="117"/>
      <c r="AT7" s="9">
        <v>6</v>
      </c>
      <c r="AU7" s="11">
        <v>4</v>
      </c>
      <c r="AV7" s="39"/>
      <c r="AW7" s="11">
        <v>1</v>
      </c>
      <c r="AX7" s="11">
        <f>AW7+6</f>
        <v>7</v>
      </c>
      <c r="AY7" s="39"/>
      <c r="AZ7" s="39"/>
      <c r="BA7" s="9">
        <v>20</v>
      </c>
      <c r="BB7" s="9">
        <v>0.15068493150684931</v>
      </c>
      <c r="BC7" s="9">
        <v>3147</v>
      </c>
      <c r="BD7" s="9">
        <v>474.20547945205476</v>
      </c>
      <c r="BE7" s="9">
        <v>79.034246575342465</v>
      </c>
      <c r="BG7" t="s">
        <v>39</v>
      </c>
      <c r="BH7">
        <v>2</v>
      </c>
      <c r="BI7">
        <v>0.87</v>
      </c>
      <c r="BJ7">
        <v>0.95</v>
      </c>
      <c r="BK7" t="s">
        <v>39</v>
      </c>
      <c r="BL7">
        <v>2</v>
      </c>
      <c r="BM7">
        <v>0.93</v>
      </c>
      <c r="BO7" t="s">
        <v>39</v>
      </c>
      <c r="BP7">
        <v>2</v>
      </c>
      <c r="BQ7">
        <v>0.94</v>
      </c>
      <c r="BS7" t="s">
        <v>39</v>
      </c>
      <c r="BT7">
        <v>2</v>
      </c>
      <c r="BU7">
        <v>0.95</v>
      </c>
      <c r="CC7" t="s">
        <v>39</v>
      </c>
      <c r="CD7">
        <v>2</v>
      </c>
      <c r="CE7">
        <v>0.87</v>
      </c>
    </row>
    <row r="8" spans="1:83">
      <c r="A8" s="20">
        <v>7</v>
      </c>
      <c r="B8" s="11" t="s">
        <v>37</v>
      </c>
      <c r="C8" s="9" t="s">
        <v>54</v>
      </c>
      <c r="D8" s="62">
        <v>20000</v>
      </c>
      <c r="E8" s="108">
        <v>11</v>
      </c>
      <c r="F8" s="108"/>
      <c r="G8" s="20">
        <v>7</v>
      </c>
      <c r="H8" s="11" t="s">
        <v>37</v>
      </c>
      <c r="I8" s="9">
        <v>5.85</v>
      </c>
      <c r="J8" s="21">
        <v>20000</v>
      </c>
      <c r="L8" s="14">
        <v>1</v>
      </c>
      <c r="M8" s="73" t="s">
        <v>60</v>
      </c>
      <c r="N8" s="74">
        <v>94</v>
      </c>
      <c r="O8" s="59"/>
      <c r="P8" s="80">
        <v>7</v>
      </c>
      <c r="Q8" s="75" t="s">
        <v>36</v>
      </c>
      <c r="R8" s="74">
        <v>2</v>
      </c>
      <c r="S8" s="76">
        <v>3.9720075616702113</v>
      </c>
      <c r="U8" s="74">
        <v>2</v>
      </c>
      <c r="V8" s="75" t="s">
        <v>36</v>
      </c>
      <c r="W8" s="81">
        <v>3</v>
      </c>
      <c r="X8" s="76">
        <v>0</v>
      </c>
      <c r="Z8" s="74">
        <v>3</v>
      </c>
      <c r="AA8" s="75" t="s">
        <v>53</v>
      </c>
      <c r="AB8" s="80" t="s">
        <v>37</v>
      </c>
      <c r="AC8" s="74">
        <v>0.3</v>
      </c>
      <c r="AE8" s="3" t="s">
        <v>37</v>
      </c>
      <c r="AF8" s="75">
        <v>3</v>
      </c>
      <c r="AG8" s="74">
        <v>10</v>
      </c>
      <c r="AH8" s="74">
        <v>14</v>
      </c>
      <c r="AI8" s="9">
        <v>7</v>
      </c>
      <c r="AJ8" s="75" t="s">
        <v>36</v>
      </c>
      <c r="AK8" s="9">
        <v>2</v>
      </c>
      <c r="AL8" s="9">
        <v>0.1</v>
      </c>
      <c r="AN8" s="9">
        <v>7</v>
      </c>
      <c r="AO8" s="9" t="s">
        <v>53</v>
      </c>
      <c r="AP8" s="9">
        <v>1</v>
      </c>
      <c r="AQ8" s="9">
        <v>1</v>
      </c>
      <c r="AR8" s="39">
        <v>88</v>
      </c>
      <c r="AS8" s="117"/>
      <c r="AT8" s="9">
        <v>7</v>
      </c>
      <c r="AU8" s="11">
        <v>3</v>
      </c>
      <c r="AV8" s="39"/>
      <c r="AW8" s="11">
        <v>1</v>
      </c>
      <c r="AX8" s="11">
        <f>AW8+7</f>
        <v>8</v>
      </c>
      <c r="AY8" s="39"/>
      <c r="AZ8" s="39"/>
      <c r="BA8" s="9">
        <v>21</v>
      </c>
      <c r="BB8" s="9">
        <v>0.14414694894146948</v>
      </c>
      <c r="BC8" s="9">
        <v>3147</v>
      </c>
      <c r="BD8" s="9">
        <v>453.63044831880444</v>
      </c>
      <c r="BE8" s="9">
        <v>75.60507471980074</v>
      </c>
      <c r="BG8" t="s">
        <v>39</v>
      </c>
      <c r="BH8">
        <v>3</v>
      </c>
      <c r="BI8">
        <v>0.87</v>
      </c>
      <c r="BJ8">
        <v>0.9</v>
      </c>
      <c r="BK8" t="s">
        <v>39</v>
      </c>
      <c r="BL8">
        <v>3</v>
      </c>
      <c r="BM8">
        <v>0.85</v>
      </c>
      <c r="BO8" t="s">
        <v>39</v>
      </c>
      <c r="BP8">
        <v>3</v>
      </c>
      <c r="BQ8">
        <v>0.94</v>
      </c>
      <c r="BS8" t="s">
        <v>39</v>
      </c>
      <c r="BT8">
        <v>3</v>
      </c>
      <c r="BU8">
        <v>0.92</v>
      </c>
      <c r="CC8" t="s">
        <v>39</v>
      </c>
      <c r="CD8">
        <v>3</v>
      </c>
      <c r="CE8">
        <v>0.86578999999999995</v>
      </c>
    </row>
    <row r="9" spans="1:83">
      <c r="A9" s="20">
        <v>8</v>
      </c>
      <c r="B9" s="11" t="s">
        <v>37</v>
      </c>
      <c r="C9" s="9" t="s">
        <v>54</v>
      </c>
      <c r="D9" s="62">
        <v>20000</v>
      </c>
      <c r="E9" s="108">
        <v>10</v>
      </c>
      <c r="F9" s="108"/>
      <c r="G9" s="20">
        <v>8</v>
      </c>
      <c r="H9" s="11" t="s">
        <v>37</v>
      </c>
      <c r="I9" s="9">
        <v>4.6500000000000004</v>
      </c>
      <c r="J9" s="21">
        <v>20000</v>
      </c>
      <c r="L9" s="13">
        <v>2</v>
      </c>
      <c r="M9" s="73" t="s">
        <v>60</v>
      </c>
      <c r="N9" s="74">
        <v>129</v>
      </c>
      <c r="O9" s="60"/>
      <c r="P9" s="80">
        <v>8</v>
      </c>
      <c r="Q9" s="75" t="s">
        <v>36</v>
      </c>
      <c r="R9" s="74">
        <v>2</v>
      </c>
      <c r="S9" s="76">
        <v>4.1503424039419263</v>
      </c>
      <c r="U9" s="74">
        <v>2</v>
      </c>
      <c r="V9" s="75" t="s">
        <v>36</v>
      </c>
      <c r="W9" s="81">
        <v>4</v>
      </c>
      <c r="X9" s="109">
        <v>0</v>
      </c>
      <c r="Y9" s="70">
        <f>SUM(X6:X9)</f>
        <v>1</v>
      </c>
      <c r="Z9" s="74">
        <v>3</v>
      </c>
      <c r="AA9" s="75" t="s">
        <v>53</v>
      </c>
      <c r="AB9" s="74" t="s">
        <v>39</v>
      </c>
      <c r="AC9" s="74">
        <v>0.3</v>
      </c>
      <c r="AD9" s="70"/>
      <c r="AE9" s="3" t="s">
        <v>39</v>
      </c>
      <c r="AF9" s="75">
        <v>3</v>
      </c>
      <c r="AG9" s="74">
        <v>10</v>
      </c>
      <c r="AH9" s="74">
        <v>14</v>
      </c>
      <c r="AI9" s="9">
        <v>8</v>
      </c>
      <c r="AJ9" s="75" t="s">
        <v>36</v>
      </c>
      <c r="AK9" s="9">
        <v>2</v>
      </c>
      <c r="AL9" s="9">
        <v>0.1</v>
      </c>
      <c r="AN9" s="9">
        <v>8</v>
      </c>
      <c r="AO9" s="9" t="s">
        <v>53</v>
      </c>
      <c r="AP9" s="9">
        <v>1</v>
      </c>
      <c r="AQ9" s="9">
        <v>1</v>
      </c>
      <c r="AR9" s="39">
        <v>88</v>
      </c>
      <c r="AS9" s="118"/>
      <c r="AT9" s="9">
        <v>8</v>
      </c>
      <c r="AU9" s="11">
        <v>3</v>
      </c>
      <c r="AV9" s="39"/>
      <c r="AW9" s="11">
        <v>1</v>
      </c>
      <c r="AX9" s="11">
        <f>AW9+8</f>
        <v>9</v>
      </c>
      <c r="AY9" s="39"/>
      <c r="AZ9" s="39"/>
      <c r="BA9" s="39"/>
      <c r="BB9" s="39"/>
      <c r="BC9" s="39"/>
      <c r="BD9" s="39"/>
      <c r="BE9" s="39"/>
      <c r="BG9" t="s">
        <v>39</v>
      </c>
      <c r="BH9">
        <v>4</v>
      </c>
      <c r="BI9">
        <v>0.87</v>
      </c>
      <c r="BJ9">
        <v>0.8</v>
      </c>
      <c r="BK9" t="s">
        <v>39</v>
      </c>
      <c r="BL9">
        <v>4</v>
      </c>
      <c r="BM9">
        <v>0.85</v>
      </c>
      <c r="BO9" t="s">
        <v>39</v>
      </c>
      <c r="BP9">
        <v>4</v>
      </c>
      <c r="BQ9">
        <v>0.94</v>
      </c>
      <c r="BS9" t="s">
        <v>39</v>
      </c>
      <c r="BT9">
        <v>4</v>
      </c>
      <c r="BU9">
        <v>0.8</v>
      </c>
      <c r="CC9" t="s">
        <v>39</v>
      </c>
      <c r="CD9">
        <v>4</v>
      </c>
      <c r="CE9">
        <v>0.8</v>
      </c>
    </row>
    <row r="10" spans="1:83">
      <c r="A10" s="20">
        <v>9</v>
      </c>
      <c r="B10" s="11" t="s">
        <v>37</v>
      </c>
      <c r="C10" s="9" t="s">
        <v>54</v>
      </c>
      <c r="D10" s="62">
        <v>20000</v>
      </c>
      <c r="E10" s="108">
        <v>10</v>
      </c>
      <c r="F10" s="108"/>
      <c r="G10" s="20">
        <v>9</v>
      </c>
      <c r="H10" s="11" t="s">
        <v>37</v>
      </c>
      <c r="I10" s="9">
        <v>4.6500000000000004</v>
      </c>
      <c r="J10" s="21">
        <v>20000</v>
      </c>
      <c r="L10" s="14">
        <v>1</v>
      </c>
      <c r="M10" s="73" t="s">
        <v>65</v>
      </c>
      <c r="N10" s="74">
        <v>0</v>
      </c>
      <c r="O10" s="60"/>
      <c r="P10" s="80">
        <v>9</v>
      </c>
      <c r="Q10" s="75" t="s">
        <v>36</v>
      </c>
      <c r="R10" s="74">
        <v>2</v>
      </c>
      <c r="S10" s="76">
        <v>4.3067394951313096</v>
      </c>
      <c r="U10" s="74">
        <v>3</v>
      </c>
      <c r="V10" s="75" t="s">
        <v>36</v>
      </c>
      <c r="W10" s="81">
        <v>1</v>
      </c>
      <c r="X10" s="82">
        <v>0.56999999999999995</v>
      </c>
      <c r="Z10" s="74">
        <v>3</v>
      </c>
      <c r="AA10" s="75" t="s">
        <v>53</v>
      </c>
      <c r="AB10" s="74" t="s">
        <v>40</v>
      </c>
      <c r="AC10" s="74">
        <f>1-SUM(AC8:AC9)</f>
        <v>0.4</v>
      </c>
      <c r="AD10" s="70">
        <f>SUM(AC8:AC10)</f>
        <v>1</v>
      </c>
      <c r="AE10" s="3" t="s">
        <v>40</v>
      </c>
      <c r="AF10" s="75">
        <v>3</v>
      </c>
      <c r="AG10" s="74">
        <v>10</v>
      </c>
      <c r="AH10" s="74">
        <v>12</v>
      </c>
      <c r="AI10" s="9">
        <v>9</v>
      </c>
      <c r="AJ10" s="75" t="s">
        <v>36</v>
      </c>
      <c r="AK10" s="9">
        <v>2</v>
      </c>
      <c r="AL10" s="9">
        <v>0.1</v>
      </c>
      <c r="AN10" s="9">
        <v>9</v>
      </c>
      <c r="AO10" s="9" t="s">
        <v>53</v>
      </c>
      <c r="AP10" s="9">
        <v>1</v>
      </c>
      <c r="AQ10" s="9">
        <v>1</v>
      </c>
      <c r="AR10" s="39">
        <v>88</v>
      </c>
      <c r="AS10" s="117"/>
      <c r="AT10" s="9">
        <v>9</v>
      </c>
      <c r="AU10" s="11">
        <v>3</v>
      </c>
      <c r="AV10" s="39"/>
      <c r="AW10" s="11">
        <v>1</v>
      </c>
      <c r="AX10" s="11">
        <f>AW10+9</f>
        <v>10</v>
      </c>
      <c r="AY10" s="39"/>
      <c r="AZ10" s="39"/>
      <c r="BA10" s="39"/>
      <c r="BB10" s="39"/>
      <c r="BC10" s="39"/>
      <c r="BD10" s="39"/>
      <c r="BE10" s="39"/>
      <c r="BG10" t="s">
        <v>40</v>
      </c>
      <c r="BH10">
        <v>1</v>
      </c>
      <c r="BI10">
        <v>0.87</v>
      </c>
      <c r="BJ10">
        <v>0.9</v>
      </c>
      <c r="BK10" t="s">
        <v>40</v>
      </c>
      <c r="BL10">
        <v>1</v>
      </c>
      <c r="BM10">
        <v>0.93</v>
      </c>
      <c r="BO10" t="s">
        <v>40</v>
      </c>
      <c r="BP10">
        <v>1</v>
      </c>
      <c r="BQ10">
        <v>0.94</v>
      </c>
      <c r="BS10" t="s">
        <v>40</v>
      </c>
      <c r="BT10">
        <v>1</v>
      </c>
      <c r="BU10">
        <v>0.95</v>
      </c>
      <c r="BW10" t="s">
        <v>179</v>
      </c>
      <c r="CC10" t="s">
        <v>40</v>
      </c>
      <c r="CD10">
        <v>1</v>
      </c>
      <c r="CE10">
        <v>0.9</v>
      </c>
    </row>
    <row r="11" spans="1:83">
      <c r="A11" s="20">
        <v>10</v>
      </c>
      <c r="B11" s="11" t="s">
        <v>37</v>
      </c>
      <c r="C11" s="9" t="s">
        <v>54</v>
      </c>
      <c r="D11" s="62">
        <v>20000</v>
      </c>
      <c r="E11" s="108">
        <v>10</v>
      </c>
      <c r="F11" s="108"/>
      <c r="G11" s="20">
        <v>10</v>
      </c>
      <c r="H11" s="11" t="s">
        <v>37</v>
      </c>
      <c r="I11" s="9">
        <v>4.6500000000000004</v>
      </c>
      <c r="J11" s="21">
        <v>20000</v>
      </c>
      <c r="L11" s="13">
        <v>2</v>
      </c>
      <c r="M11" s="75" t="s">
        <v>65</v>
      </c>
      <c r="N11" s="74">
        <v>82</v>
      </c>
      <c r="P11" s="80">
        <v>10</v>
      </c>
      <c r="Q11" s="75" t="s">
        <v>36</v>
      </c>
      <c r="R11" s="74">
        <v>2</v>
      </c>
      <c r="S11" s="76">
        <v>4.4470482153140543</v>
      </c>
      <c r="U11" s="74">
        <v>3</v>
      </c>
      <c r="V11" s="75" t="s">
        <v>36</v>
      </c>
      <c r="W11" s="81">
        <v>2</v>
      </c>
      <c r="X11" s="76">
        <v>0.43</v>
      </c>
      <c r="Z11" s="74">
        <v>4</v>
      </c>
      <c r="AA11" s="75" t="s">
        <v>53</v>
      </c>
      <c r="AB11" s="80" t="s">
        <v>37</v>
      </c>
      <c r="AC11" s="74">
        <v>0.3</v>
      </c>
      <c r="AE11" s="3" t="s">
        <v>37</v>
      </c>
      <c r="AF11" s="75">
        <v>4</v>
      </c>
      <c r="AG11" s="74">
        <v>8</v>
      </c>
      <c r="AH11" s="74">
        <v>12</v>
      </c>
      <c r="AI11" s="9">
        <v>10</v>
      </c>
      <c r="AJ11" s="75" t="s">
        <v>36</v>
      </c>
      <c r="AK11" s="9">
        <v>2</v>
      </c>
      <c r="AL11" s="9">
        <v>0.1</v>
      </c>
      <c r="AN11" s="9">
        <v>10</v>
      </c>
      <c r="AO11" s="9" t="s">
        <v>53</v>
      </c>
      <c r="AP11" s="9">
        <v>1</v>
      </c>
      <c r="AQ11" s="9">
        <v>1</v>
      </c>
      <c r="AR11" s="39">
        <v>88</v>
      </c>
      <c r="AS11" s="118"/>
      <c r="AT11" s="9">
        <v>10</v>
      </c>
      <c r="AU11" s="11">
        <v>3</v>
      </c>
      <c r="AV11" s="39"/>
      <c r="AW11" s="11">
        <v>1</v>
      </c>
      <c r="AX11" s="11">
        <f>AW11+10</f>
        <v>11</v>
      </c>
      <c r="AY11" s="39"/>
      <c r="AZ11" s="39"/>
      <c r="BA11" s="39"/>
      <c r="BB11" s="39"/>
      <c r="BC11" s="39"/>
      <c r="BD11" s="39"/>
      <c r="BE11" s="39"/>
      <c r="BG11" t="s">
        <v>40</v>
      </c>
      <c r="BH11">
        <v>2</v>
      </c>
      <c r="BI11">
        <v>0.87</v>
      </c>
      <c r="BJ11">
        <v>0.89</v>
      </c>
      <c r="BK11" t="s">
        <v>40</v>
      </c>
      <c r="BL11">
        <v>2</v>
      </c>
      <c r="BM11">
        <v>0.93</v>
      </c>
      <c r="BO11" t="s">
        <v>40</v>
      </c>
      <c r="BP11">
        <v>2</v>
      </c>
      <c r="BQ11">
        <v>0.94</v>
      </c>
      <c r="BS11" t="s">
        <v>40</v>
      </c>
      <c r="BT11">
        <v>2</v>
      </c>
      <c r="BU11">
        <v>0.95</v>
      </c>
      <c r="CC11" t="s">
        <v>40</v>
      </c>
      <c r="CD11">
        <v>2</v>
      </c>
      <c r="CE11">
        <v>0.87</v>
      </c>
    </row>
    <row r="12" spans="1:83">
      <c r="A12" s="20">
        <v>11</v>
      </c>
      <c r="B12" s="11" t="s">
        <v>37</v>
      </c>
      <c r="C12" s="9" t="s">
        <v>54</v>
      </c>
      <c r="D12" s="62">
        <v>20000</v>
      </c>
      <c r="E12" s="108">
        <v>9</v>
      </c>
      <c r="F12" s="108"/>
      <c r="G12" s="20">
        <v>11</v>
      </c>
      <c r="H12" s="11" t="s">
        <v>37</v>
      </c>
      <c r="I12" s="9">
        <v>4.6500000000000004</v>
      </c>
      <c r="J12" s="21">
        <v>20000</v>
      </c>
      <c r="N12">
        <f>SUM(N2:N11)</f>
        <v>736</v>
      </c>
      <c r="P12" s="80">
        <v>11</v>
      </c>
      <c r="Q12" s="75" t="s">
        <v>36</v>
      </c>
      <c r="R12" s="74">
        <v>2</v>
      </c>
      <c r="S12" s="76">
        <v>4.5719032812232205</v>
      </c>
      <c r="U12" s="74">
        <v>3</v>
      </c>
      <c r="V12" s="75" t="s">
        <v>36</v>
      </c>
      <c r="W12" s="81">
        <v>3</v>
      </c>
      <c r="X12" s="76">
        <v>0</v>
      </c>
      <c r="Z12" s="74">
        <v>4</v>
      </c>
      <c r="AA12" s="75" t="s">
        <v>53</v>
      </c>
      <c r="AB12" s="74" t="s">
        <v>39</v>
      </c>
      <c r="AC12" s="74">
        <v>0.3</v>
      </c>
      <c r="AE12" s="3" t="s">
        <v>39</v>
      </c>
      <c r="AF12" s="75">
        <v>4</v>
      </c>
      <c r="AG12" s="74">
        <v>8</v>
      </c>
      <c r="AH12" s="74">
        <v>12</v>
      </c>
      <c r="AI12" s="9">
        <v>11</v>
      </c>
      <c r="AJ12" s="75" t="s">
        <v>36</v>
      </c>
      <c r="AK12" s="9">
        <v>2</v>
      </c>
      <c r="AL12" s="9">
        <v>0.5</v>
      </c>
      <c r="AN12" s="9">
        <v>11</v>
      </c>
      <c r="AO12" s="9" t="s">
        <v>53</v>
      </c>
      <c r="AP12" s="9">
        <v>1</v>
      </c>
      <c r="AQ12" s="9">
        <v>1</v>
      </c>
      <c r="AR12" s="39">
        <v>88</v>
      </c>
      <c r="AS12" s="117"/>
      <c r="AU12" s="39"/>
      <c r="AV12" s="39"/>
      <c r="AW12" s="11">
        <v>1</v>
      </c>
      <c r="AX12" s="11">
        <f>AW12+11</f>
        <v>12</v>
      </c>
      <c r="AY12" s="39"/>
      <c r="AZ12" s="39"/>
      <c r="BA12" s="39"/>
      <c r="BB12" s="39"/>
      <c r="BC12" s="39"/>
      <c r="BD12" s="39"/>
      <c r="BE12" s="39"/>
      <c r="BG12" t="s">
        <v>40</v>
      </c>
      <c r="BH12">
        <v>3</v>
      </c>
      <c r="BI12">
        <v>0.87</v>
      </c>
      <c r="BJ12">
        <v>0.85</v>
      </c>
      <c r="BK12" t="s">
        <v>40</v>
      </c>
      <c r="BL12">
        <v>3</v>
      </c>
      <c r="BM12">
        <v>0.85</v>
      </c>
      <c r="BO12" t="s">
        <v>40</v>
      </c>
      <c r="BP12">
        <v>3</v>
      </c>
      <c r="BQ12">
        <v>0.94</v>
      </c>
      <c r="BS12" t="s">
        <v>40</v>
      </c>
      <c r="BT12">
        <v>3</v>
      </c>
      <c r="BU12">
        <v>0.85</v>
      </c>
      <c r="CC12" t="s">
        <v>40</v>
      </c>
      <c r="CD12">
        <v>3</v>
      </c>
      <c r="CE12">
        <v>0.85</v>
      </c>
    </row>
    <row r="13" spans="1:83">
      <c r="A13" s="20">
        <v>12</v>
      </c>
      <c r="B13" s="11" t="s">
        <v>37</v>
      </c>
      <c r="C13" s="9" t="s">
        <v>54</v>
      </c>
      <c r="D13" s="62">
        <v>20000</v>
      </c>
      <c r="E13" s="108">
        <v>9</v>
      </c>
      <c r="F13" s="108"/>
      <c r="G13" s="20">
        <v>12</v>
      </c>
      <c r="H13" s="11" t="s">
        <v>37</v>
      </c>
      <c r="I13" s="9">
        <v>4.6500000000000004</v>
      </c>
      <c r="J13" s="21">
        <v>20000</v>
      </c>
      <c r="N13">
        <f>N12-SUM(N4:N5)</f>
        <v>527</v>
      </c>
      <c r="P13" s="80">
        <v>12</v>
      </c>
      <c r="Q13" s="75" t="s">
        <v>36</v>
      </c>
      <c r="R13" s="74">
        <v>2</v>
      </c>
      <c r="S13" s="76">
        <v>4.6822046925654632</v>
      </c>
      <c r="U13" s="74">
        <v>3</v>
      </c>
      <c r="V13" s="75" t="s">
        <v>36</v>
      </c>
      <c r="W13" s="81">
        <v>4</v>
      </c>
      <c r="X13" s="109">
        <v>0</v>
      </c>
      <c r="Y13" s="70">
        <f>SUM(X10:X13)</f>
        <v>1</v>
      </c>
      <c r="Z13" s="74">
        <v>4</v>
      </c>
      <c r="AA13" s="75" t="s">
        <v>53</v>
      </c>
      <c r="AB13" s="74" t="s">
        <v>40</v>
      </c>
      <c r="AC13" s="74">
        <f>1-SUM(AC11:AC12)</f>
        <v>0.4</v>
      </c>
      <c r="AD13" s="70">
        <f>SUM(AC11:AC13)</f>
        <v>1</v>
      </c>
      <c r="AE13" s="3" t="s">
        <v>40</v>
      </c>
      <c r="AF13" s="75">
        <v>4</v>
      </c>
      <c r="AG13" s="74">
        <v>8</v>
      </c>
      <c r="AH13" s="74">
        <v>12</v>
      </c>
      <c r="AI13" s="9">
        <v>12</v>
      </c>
      <c r="AJ13" s="75" t="s">
        <v>36</v>
      </c>
      <c r="AK13" s="9">
        <v>2</v>
      </c>
      <c r="AL13" s="9">
        <v>0.9</v>
      </c>
      <c r="AN13" s="9">
        <v>12</v>
      </c>
      <c r="AO13" s="9" t="s">
        <v>53</v>
      </c>
      <c r="AP13" s="9">
        <v>1</v>
      </c>
      <c r="AQ13" s="9">
        <v>1</v>
      </c>
      <c r="AR13" s="39">
        <v>88</v>
      </c>
      <c r="AS13" s="117">
        <f>SUM(AR2:AR13)</f>
        <v>1035</v>
      </c>
      <c r="AU13" s="39"/>
      <c r="AV13" s="39"/>
      <c r="AW13" s="11">
        <v>1</v>
      </c>
      <c r="AX13" s="11">
        <f>AW13+12</f>
        <v>13</v>
      </c>
      <c r="AY13" s="39"/>
      <c r="AZ13" s="39"/>
      <c r="BA13" s="39"/>
      <c r="BB13" s="39"/>
      <c r="BC13" s="39"/>
      <c r="BD13" s="39"/>
      <c r="BE13" s="39"/>
      <c r="BG13" t="s">
        <v>40</v>
      </c>
      <c r="BH13">
        <v>4</v>
      </c>
      <c r="BI13">
        <v>0.87</v>
      </c>
      <c r="BJ13">
        <v>0.75</v>
      </c>
      <c r="BK13" t="s">
        <v>40</v>
      </c>
      <c r="BL13">
        <v>4</v>
      </c>
      <c r="BM13">
        <v>0.85</v>
      </c>
      <c r="BO13" t="s">
        <v>40</v>
      </c>
      <c r="BP13">
        <v>4</v>
      </c>
      <c r="BQ13">
        <v>0.94</v>
      </c>
      <c r="BS13" t="s">
        <v>40</v>
      </c>
      <c r="BT13">
        <v>4</v>
      </c>
      <c r="BU13">
        <v>0.8</v>
      </c>
      <c r="CC13" t="s">
        <v>40</v>
      </c>
      <c r="CD13">
        <v>4</v>
      </c>
      <c r="CE13">
        <v>0.8</v>
      </c>
    </row>
    <row r="14" spans="1:83">
      <c r="A14" s="20">
        <v>13</v>
      </c>
      <c r="B14" s="11" t="s">
        <v>37</v>
      </c>
      <c r="C14" s="9" t="s">
        <v>54</v>
      </c>
      <c r="D14" s="62">
        <v>20000</v>
      </c>
      <c r="E14" s="108">
        <v>9</v>
      </c>
      <c r="F14" s="108"/>
      <c r="G14" s="20">
        <v>13</v>
      </c>
      <c r="H14" s="11" t="s">
        <v>37</v>
      </c>
      <c r="I14" s="9">
        <v>4.6500000000000004</v>
      </c>
      <c r="J14" s="21">
        <v>20000</v>
      </c>
      <c r="M14" t="s">
        <v>154</v>
      </c>
      <c r="P14" s="74">
        <v>1</v>
      </c>
      <c r="Q14" s="75" t="s">
        <v>36</v>
      </c>
      <c r="R14" s="80">
        <v>3</v>
      </c>
      <c r="S14" s="76">
        <v>3.2841272810990478</v>
      </c>
      <c r="U14" s="80">
        <v>4</v>
      </c>
      <c r="V14" s="75" t="s">
        <v>36</v>
      </c>
      <c r="W14" s="81">
        <v>1</v>
      </c>
      <c r="X14" s="76">
        <v>0.39352208508559899</v>
      </c>
      <c r="Z14" s="9">
        <v>5</v>
      </c>
      <c r="AA14" s="88" t="s">
        <v>53</v>
      </c>
      <c r="AB14" s="80" t="s">
        <v>37</v>
      </c>
      <c r="AC14" s="74">
        <v>0.3</v>
      </c>
      <c r="AH14" s="74">
        <v>8</v>
      </c>
      <c r="AI14" s="9">
        <v>1</v>
      </c>
      <c r="AJ14" s="75" t="s">
        <v>36</v>
      </c>
      <c r="AK14" s="9">
        <v>3</v>
      </c>
      <c r="AL14" s="9">
        <v>1.0000000000000001E-9</v>
      </c>
      <c r="AN14" s="9">
        <v>1</v>
      </c>
      <c r="AO14" s="9" t="s">
        <v>53</v>
      </c>
      <c r="AP14" s="9">
        <v>2</v>
      </c>
      <c r="AQ14" s="9">
        <v>1</v>
      </c>
      <c r="AR14" s="39">
        <v>170</v>
      </c>
      <c r="AS14" s="117"/>
      <c r="AU14" s="39"/>
      <c r="AV14" s="39"/>
      <c r="AW14" s="11">
        <v>1</v>
      </c>
      <c r="AX14" s="9">
        <f>AW14+13</f>
        <v>14</v>
      </c>
      <c r="AY14" s="39"/>
      <c r="AZ14" s="39"/>
      <c r="BA14" s="39"/>
      <c r="BB14" s="39"/>
      <c r="BC14" s="39"/>
      <c r="BD14" s="39"/>
      <c r="BE14" s="39"/>
      <c r="CE14">
        <f>AVERAGE(CE2:CE13)</f>
        <v>0.85298249999999998</v>
      </c>
    </row>
    <row r="15" spans="1:83">
      <c r="A15" s="20">
        <v>14</v>
      </c>
      <c r="B15" s="11" t="s">
        <v>37</v>
      </c>
      <c r="C15" s="9" t="s">
        <v>54</v>
      </c>
      <c r="D15" s="62">
        <v>20000</v>
      </c>
      <c r="E15" s="108">
        <v>9</v>
      </c>
      <c r="F15" s="108"/>
      <c r="G15" s="20">
        <v>14</v>
      </c>
      <c r="H15" s="11" t="s">
        <v>37</v>
      </c>
      <c r="I15" s="9">
        <v>4.6500000000000004</v>
      </c>
      <c r="J15" s="21">
        <v>20000</v>
      </c>
      <c r="P15" s="74">
        <v>2</v>
      </c>
      <c r="Q15" s="75" t="s">
        <v>36</v>
      </c>
      <c r="R15" s="80">
        <v>3</v>
      </c>
      <c r="S15" s="76">
        <v>3.5523557565201132</v>
      </c>
      <c r="U15" s="80">
        <v>4</v>
      </c>
      <c r="V15" s="75" t="s">
        <v>36</v>
      </c>
      <c r="W15" s="81">
        <v>2</v>
      </c>
      <c r="X15" s="76">
        <v>0.39352208508559872</v>
      </c>
      <c r="Z15" s="9">
        <v>5</v>
      </c>
      <c r="AA15" s="75" t="s">
        <v>53</v>
      </c>
      <c r="AB15" s="74" t="s">
        <v>39</v>
      </c>
      <c r="AC15" s="74">
        <v>0.3</v>
      </c>
      <c r="AH15" s="74">
        <v>8</v>
      </c>
      <c r="AI15" s="9">
        <v>2</v>
      </c>
      <c r="AJ15" s="75" t="s">
        <v>36</v>
      </c>
      <c r="AK15" s="9">
        <v>3</v>
      </c>
      <c r="AL15" s="9">
        <v>1.0000000000000001E-9</v>
      </c>
      <c r="AN15" s="9">
        <v>2</v>
      </c>
      <c r="AO15" s="9" t="s">
        <v>53</v>
      </c>
      <c r="AP15" s="9">
        <v>2</v>
      </c>
      <c r="AQ15" s="9">
        <v>0</v>
      </c>
      <c r="AR15" s="39">
        <v>0</v>
      </c>
      <c r="AS15" s="117"/>
      <c r="AU15" s="39"/>
      <c r="AV15" s="39"/>
      <c r="AW15" s="11">
        <v>1</v>
      </c>
      <c r="AX15" s="11">
        <f>AW15+14</f>
        <v>15</v>
      </c>
      <c r="AY15" s="39"/>
      <c r="AZ15" s="39"/>
      <c r="BA15" s="39"/>
      <c r="BB15" s="39"/>
      <c r="BC15" s="39"/>
      <c r="BD15" s="39"/>
      <c r="BE15" s="39"/>
      <c r="BG15" t="s">
        <v>182</v>
      </c>
      <c r="BI15">
        <f>AVERAGE(BI2:BI13)</f>
        <v>0.86999999999999977</v>
      </c>
      <c r="BK15" t="s">
        <v>180</v>
      </c>
      <c r="BM15">
        <f>AVERAGE(BM2:BM13)</f>
        <v>0.88999999999999979</v>
      </c>
      <c r="BP15" t="s">
        <v>181</v>
      </c>
      <c r="BQ15">
        <f>AVERAGE(BQ2:BQ13)</f>
        <v>0.93999999999999961</v>
      </c>
      <c r="BS15" t="s">
        <v>183</v>
      </c>
      <c r="BU15">
        <f>AVERAGE(BU2:BU13)</f>
        <v>0.89916666666666656</v>
      </c>
      <c r="CD15" t="s">
        <v>186</v>
      </c>
    </row>
    <row r="16" spans="1:83">
      <c r="A16" s="20">
        <v>15</v>
      </c>
      <c r="B16" s="11" t="s">
        <v>37</v>
      </c>
      <c r="C16" s="9" t="s">
        <v>54</v>
      </c>
      <c r="D16" s="62">
        <v>20000</v>
      </c>
      <c r="E16" s="108">
        <v>7.5</v>
      </c>
      <c r="F16" s="108"/>
      <c r="G16" s="20">
        <v>15</v>
      </c>
      <c r="H16" s="11" t="s">
        <v>37</v>
      </c>
      <c r="I16" s="9">
        <v>4.6500000000000004</v>
      </c>
      <c r="J16" s="21">
        <v>20000</v>
      </c>
      <c r="P16" s="74">
        <v>3</v>
      </c>
      <c r="Q16" s="75" t="s">
        <v>36</v>
      </c>
      <c r="R16" s="80">
        <v>3</v>
      </c>
      <c r="S16" s="76">
        <v>3.3142446744248599</v>
      </c>
      <c r="U16" s="80">
        <v>4</v>
      </c>
      <c r="V16" s="75" t="s">
        <v>36</v>
      </c>
      <c r="W16" s="81">
        <v>3</v>
      </c>
      <c r="X16" s="76">
        <v>0.11</v>
      </c>
      <c r="Z16" s="9">
        <v>5</v>
      </c>
      <c r="AA16" s="75" t="s">
        <v>53</v>
      </c>
      <c r="AB16" s="74" t="s">
        <v>40</v>
      </c>
      <c r="AC16" s="74">
        <f>1-SUM(AC14:AC15)</f>
        <v>0.4</v>
      </c>
      <c r="AD16" s="70">
        <f>SUM(AC14:AC16)</f>
        <v>1</v>
      </c>
      <c r="AH16" s="74">
        <v>8</v>
      </c>
      <c r="AI16" s="9">
        <v>3</v>
      </c>
      <c r="AJ16" s="75" t="s">
        <v>36</v>
      </c>
      <c r="AK16" s="9">
        <v>3</v>
      </c>
      <c r="AL16" s="9">
        <v>2E-3</v>
      </c>
      <c r="AN16" s="9">
        <v>3</v>
      </c>
      <c r="AO16" s="9" t="s">
        <v>53</v>
      </c>
      <c r="AP16" s="9">
        <v>2</v>
      </c>
      <c r="AQ16" s="9">
        <v>1</v>
      </c>
      <c r="AR16" s="39">
        <v>170</v>
      </c>
      <c r="AS16" s="117"/>
      <c r="AT16" s="80"/>
      <c r="AU16" s="80"/>
      <c r="AV16" s="39"/>
      <c r="AW16" s="11">
        <f>AW2+1</f>
        <v>2</v>
      </c>
      <c r="AX16" s="11">
        <f>AW16+1</f>
        <v>3</v>
      </c>
      <c r="AY16" s="39"/>
      <c r="AZ16" s="39"/>
      <c r="BA16" s="39"/>
      <c r="BB16" s="39"/>
      <c r="BC16" s="39"/>
      <c r="BD16" s="39"/>
      <c r="BE16" s="39"/>
    </row>
    <row r="17" spans="1:83">
      <c r="A17" s="20">
        <v>16</v>
      </c>
      <c r="B17" s="11" t="s">
        <v>37</v>
      </c>
      <c r="C17" s="9" t="s">
        <v>54</v>
      </c>
      <c r="D17" s="62">
        <v>20000</v>
      </c>
      <c r="E17" s="108">
        <v>7.5</v>
      </c>
      <c r="F17" s="108"/>
      <c r="G17" s="20">
        <v>16</v>
      </c>
      <c r="H17" s="11" t="s">
        <v>37</v>
      </c>
      <c r="I17" s="9">
        <v>4.6500000000000004</v>
      </c>
      <c r="J17" s="21">
        <v>20000</v>
      </c>
      <c r="P17" s="74">
        <v>4</v>
      </c>
      <c r="Q17" s="75" t="s">
        <v>36</v>
      </c>
      <c r="R17" s="80">
        <v>3</v>
      </c>
      <c r="S17" s="76">
        <v>4.0263746585441043</v>
      </c>
      <c r="U17" s="80">
        <v>4</v>
      </c>
      <c r="V17" s="75" t="s">
        <v>36</v>
      </c>
      <c r="W17" s="81">
        <v>4</v>
      </c>
      <c r="X17" s="109">
        <v>0.1</v>
      </c>
      <c r="Y17" s="70">
        <f>SUM(X14:X17)</f>
        <v>0.99704417017119762</v>
      </c>
      <c r="Z17" s="9">
        <v>6</v>
      </c>
      <c r="AA17" s="75" t="s">
        <v>53</v>
      </c>
      <c r="AB17" s="80" t="s">
        <v>37</v>
      </c>
      <c r="AC17" s="74">
        <v>0.3</v>
      </c>
      <c r="AD17" s="70"/>
      <c r="AE17" s="3"/>
      <c r="AF17" s="75"/>
      <c r="AG17" s="74"/>
      <c r="AH17" s="74">
        <v>8</v>
      </c>
      <c r="AI17" s="9">
        <v>4</v>
      </c>
      <c r="AJ17" s="75" t="s">
        <v>36</v>
      </c>
      <c r="AK17" s="9">
        <v>3</v>
      </c>
      <c r="AL17" s="9">
        <v>5.0000000000000001E-3</v>
      </c>
      <c r="AN17" s="9">
        <v>4</v>
      </c>
      <c r="AO17" s="9" t="s">
        <v>53</v>
      </c>
      <c r="AP17" s="9">
        <v>2</v>
      </c>
      <c r="AQ17" s="9">
        <v>0</v>
      </c>
      <c r="AR17" s="39">
        <v>0</v>
      </c>
      <c r="AS17" s="117"/>
      <c r="AV17" s="39"/>
      <c r="AW17" s="11">
        <f t="shared" ref="AW17:AW80" si="0">AW3+1</f>
        <v>2</v>
      </c>
      <c r="AX17" s="11">
        <f>AW17+2</f>
        <v>4</v>
      </c>
      <c r="AY17" s="39"/>
      <c r="AZ17" s="39"/>
      <c r="BA17" s="39"/>
      <c r="BB17" s="39"/>
      <c r="BC17" s="39"/>
      <c r="BD17" s="39"/>
      <c r="BE17" s="39"/>
      <c r="BK17" t="s">
        <v>184</v>
      </c>
      <c r="BL17">
        <f>1-(1-BM15+1-BI15)</f>
        <v>0.75999999999999945</v>
      </c>
      <c r="BP17">
        <f>1-(1-BQ15+1-BU15)</f>
        <v>0.83916666666666606</v>
      </c>
    </row>
    <row r="18" spans="1:83">
      <c r="A18" s="20">
        <v>17</v>
      </c>
      <c r="B18" s="11" t="s">
        <v>37</v>
      </c>
      <c r="C18" s="9" t="s">
        <v>54</v>
      </c>
      <c r="D18" s="62">
        <v>20000</v>
      </c>
      <c r="E18" s="108">
        <v>6</v>
      </c>
      <c r="F18" s="108"/>
      <c r="G18" s="20">
        <v>17</v>
      </c>
      <c r="H18" s="11" t="s">
        <v>37</v>
      </c>
      <c r="I18" s="9">
        <v>4.6500000000000004</v>
      </c>
      <c r="J18" s="21">
        <v>20000</v>
      </c>
      <c r="P18" s="77">
        <v>5</v>
      </c>
      <c r="Q18" s="78" t="s">
        <v>36</v>
      </c>
      <c r="R18" s="77">
        <v>3</v>
      </c>
      <c r="S18" s="79">
        <v>4.1946624511482709</v>
      </c>
      <c r="U18" s="80">
        <v>5</v>
      </c>
      <c r="V18" s="75" t="s">
        <v>36</v>
      </c>
      <c r="W18" s="81">
        <v>1</v>
      </c>
      <c r="X18" s="76">
        <v>0.39352208508559899</v>
      </c>
      <c r="Z18" s="9">
        <v>6</v>
      </c>
      <c r="AA18" s="75" t="s">
        <v>53</v>
      </c>
      <c r="AB18" s="74" t="s">
        <v>39</v>
      </c>
      <c r="AC18" s="74">
        <v>0.3</v>
      </c>
      <c r="AE18" s="3" t="s">
        <v>37</v>
      </c>
      <c r="AF18" s="75">
        <v>5</v>
      </c>
      <c r="AG18" s="74">
        <v>2</v>
      </c>
      <c r="AH18" s="74">
        <v>2</v>
      </c>
      <c r="AI18" s="9">
        <v>5</v>
      </c>
      <c r="AJ18" s="75" t="s">
        <v>36</v>
      </c>
      <c r="AK18" s="9">
        <v>3</v>
      </c>
      <c r="AL18" s="9">
        <v>0.01</v>
      </c>
      <c r="AN18" s="9">
        <v>5</v>
      </c>
      <c r="AO18" s="9" t="s">
        <v>53</v>
      </c>
      <c r="AP18" s="9">
        <v>2</v>
      </c>
      <c r="AQ18" s="9">
        <v>1</v>
      </c>
      <c r="AR18" s="39">
        <v>170</v>
      </c>
      <c r="AS18" s="117"/>
      <c r="AV18" s="39"/>
      <c r="AW18" s="11">
        <f t="shared" si="0"/>
        <v>2</v>
      </c>
      <c r="AX18" s="11">
        <f>AW18+3</f>
        <v>5</v>
      </c>
      <c r="AY18" s="39"/>
      <c r="AZ18" s="39"/>
      <c r="BA18" s="90" t="s">
        <v>105</v>
      </c>
      <c r="BB18" s="92"/>
      <c r="BC18" s="39"/>
      <c r="BD18" s="39"/>
      <c r="BE18" s="39"/>
      <c r="BW18">
        <f>BU15*BQ15*BM15*BI15</f>
        <v>0.65445126499999928</v>
      </c>
    </row>
    <row r="19" spans="1:83">
      <c r="A19" s="20">
        <v>18</v>
      </c>
      <c r="B19" s="11" t="s">
        <v>37</v>
      </c>
      <c r="C19" s="9" t="s">
        <v>54</v>
      </c>
      <c r="D19" s="62">
        <v>20000</v>
      </c>
      <c r="E19" s="108">
        <v>6</v>
      </c>
      <c r="F19" s="108"/>
      <c r="G19" s="20">
        <v>18</v>
      </c>
      <c r="H19" s="11" t="s">
        <v>37</v>
      </c>
      <c r="I19" s="9">
        <v>4.6500000000000004</v>
      </c>
      <c r="J19" s="21">
        <v>20000</v>
      </c>
      <c r="P19" s="80">
        <v>6</v>
      </c>
      <c r="Q19" s="75" t="s">
        <v>36</v>
      </c>
      <c r="R19" s="80">
        <v>3</v>
      </c>
      <c r="S19" s="76">
        <v>4.3466229773584768</v>
      </c>
      <c r="U19" s="80">
        <v>5</v>
      </c>
      <c r="V19" s="75" t="s">
        <v>36</v>
      </c>
      <c r="W19" s="81">
        <v>2</v>
      </c>
      <c r="X19" s="76">
        <v>0.39352208508559872</v>
      </c>
      <c r="Z19" s="9">
        <v>6</v>
      </c>
      <c r="AA19" s="75" t="s">
        <v>53</v>
      </c>
      <c r="AB19" s="74" t="s">
        <v>40</v>
      </c>
      <c r="AC19" s="74">
        <f>1-SUM(AC17:AC18)</f>
        <v>0.4</v>
      </c>
      <c r="AD19" s="70">
        <f>SUM(AC17:AC19)</f>
        <v>1</v>
      </c>
      <c r="AE19" s="3" t="s">
        <v>39</v>
      </c>
      <c r="AF19" s="75">
        <v>5</v>
      </c>
      <c r="AG19" s="74">
        <v>2</v>
      </c>
      <c r="AH19" s="74">
        <v>2</v>
      </c>
      <c r="AI19" s="9">
        <v>6</v>
      </c>
      <c r="AJ19" s="75" t="s">
        <v>36</v>
      </c>
      <c r="AK19" s="9">
        <v>3</v>
      </c>
      <c r="AL19" s="9">
        <v>0.3</v>
      </c>
      <c r="AN19" s="9">
        <v>6</v>
      </c>
      <c r="AO19" s="9" t="s">
        <v>53</v>
      </c>
      <c r="AP19" s="9">
        <v>2</v>
      </c>
      <c r="AQ19" s="9">
        <v>0</v>
      </c>
      <c r="AR19" s="39">
        <v>0</v>
      </c>
      <c r="AS19" s="117"/>
      <c r="AW19" s="11">
        <f t="shared" si="0"/>
        <v>2</v>
      </c>
      <c r="AX19" s="11">
        <f>AW19+4</f>
        <v>6</v>
      </c>
      <c r="BA19" s="90" t="s">
        <v>47</v>
      </c>
      <c r="BB19" s="92" t="s">
        <v>43</v>
      </c>
      <c r="BD19" s="39"/>
    </row>
    <row r="20" spans="1:83">
      <c r="A20" s="20">
        <v>1</v>
      </c>
      <c r="B20" s="11" t="s">
        <v>39</v>
      </c>
      <c r="C20" s="9" t="s">
        <v>54</v>
      </c>
      <c r="D20" s="62">
        <v>20000</v>
      </c>
      <c r="E20" s="108">
        <v>10.5</v>
      </c>
      <c r="F20" s="108"/>
      <c r="G20" s="20">
        <v>1</v>
      </c>
      <c r="H20" s="11" t="s">
        <v>39</v>
      </c>
      <c r="I20" s="52">
        <v>6.85</v>
      </c>
      <c r="J20" s="21">
        <v>20000</v>
      </c>
      <c r="P20" s="80">
        <v>7</v>
      </c>
      <c r="Q20" s="75" t="s">
        <v>36</v>
      </c>
      <c r="R20" s="80">
        <v>3</v>
      </c>
      <c r="S20" s="76">
        <v>4.4826365499434493</v>
      </c>
      <c r="U20" s="80">
        <v>5</v>
      </c>
      <c r="V20" s="75" t="s">
        <v>36</v>
      </c>
      <c r="W20" s="81">
        <v>3</v>
      </c>
      <c r="X20" s="76">
        <v>0.11</v>
      </c>
      <c r="Z20" s="9">
        <v>7</v>
      </c>
      <c r="AA20" s="75" t="s">
        <v>53</v>
      </c>
      <c r="AB20" s="80" t="s">
        <v>37</v>
      </c>
      <c r="AC20" s="74">
        <v>0.3</v>
      </c>
      <c r="AE20" s="3" t="s">
        <v>40</v>
      </c>
      <c r="AF20" s="75">
        <v>5</v>
      </c>
      <c r="AG20" s="74">
        <v>2</v>
      </c>
      <c r="AH20" s="74">
        <v>2</v>
      </c>
      <c r="AI20" s="9">
        <v>7</v>
      </c>
      <c r="AJ20" s="75" t="s">
        <v>36</v>
      </c>
      <c r="AK20" s="9">
        <v>3</v>
      </c>
      <c r="AL20" s="9">
        <v>0.3</v>
      </c>
      <c r="AN20" s="9">
        <v>7</v>
      </c>
      <c r="AO20" s="9" t="s">
        <v>53</v>
      </c>
      <c r="AP20" s="9">
        <v>2</v>
      </c>
      <c r="AQ20" s="9">
        <v>1</v>
      </c>
      <c r="AR20" s="39">
        <v>175</v>
      </c>
      <c r="AS20" s="117"/>
      <c r="AW20" s="11">
        <f t="shared" si="0"/>
        <v>2</v>
      </c>
      <c r="AX20" s="11">
        <f>AW20+5</f>
        <v>7</v>
      </c>
      <c r="BA20" s="91" t="s">
        <v>63</v>
      </c>
      <c r="BB20" s="93">
        <v>12540</v>
      </c>
      <c r="BC20">
        <v>12540</v>
      </c>
      <c r="BD20" s="39">
        <f>BC20/10</f>
        <v>1254</v>
      </c>
      <c r="BE20">
        <v>22</v>
      </c>
      <c r="BF20">
        <f>BD20*BE20</f>
        <v>27588</v>
      </c>
      <c r="BG20" s="98"/>
      <c r="BH20">
        <v>1254</v>
      </c>
      <c r="BI20">
        <f>BE20*BH20</f>
        <v>27588</v>
      </c>
      <c r="CD20" t="s">
        <v>66</v>
      </c>
      <c r="CE20" t="s">
        <v>185</v>
      </c>
    </row>
    <row r="21" spans="1:83">
      <c r="A21" s="20">
        <v>2</v>
      </c>
      <c r="B21" s="11" t="s">
        <v>39</v>
      </c>
      <c r="C21" s="9" t="s">
        <v>54</v>
      </c>
      <c r="D21" s="62">
        <v>20000</v>
      </c>
      <c r="E21" s="108">
        <v>10.5</v>
      </c>
      <c r="F21" s="108"/>
      <c r="G21" s="20">
        <v>2</v>
      </c>
      <c r="H21" s="11" t="s">
        <v>39</v>
      </c>
      <c r="I21" s="52">
        <v>6.85</v>
      </c>
      <c r="J21" s="21">
        <v>20000</v>
      </c>
      <c r="P21" s="80">
        <v>8</v>
      </c>
      <c r="Q21" s="75" t="s">
        <v>36</v>
      </c>
      <c r="R21" s="80">
        <v>3</v>
      </c>
      <c r="S21" s="76">
        <v>4.6034198782948472</v>
      </c>
      <c r="U21" s="80">
        <v>5</v>
      </c>
      <c r="V21" s="75" t="s">
        <v>36</v>
      </c>
      <c r="W21" s="81">
        <v>4</v>
      </c>
      <c r="X21" s="109">
        <v>0.1</v>
      </c>
      <c r="Y21" s="70">
        <f>SUM(X18:X21)</f>
        <v>0.99704417017119762</v>
      </c>
      <c r="Z21" s="9">
        <v>7</v>
      </c>
      <c r="AA21" s="75" t="s">
        <v>53</v>
      </c>
      <c r="AB21" s="74" t="s">
        <v>39</v>
      </c>
      <c r="AC21" s="74">
        <v>0.3</v>
      </c>
      <c r="AD21" s="70"/>
      <c r="AE21" s="3" t="s">
        <v>41</v>
      </c>
      <c r="AF21" s="75">
        <v>5</v>
      </c>
      <c r="AG21" s="74">
        <v>2</v>
      </c>
      <c r="AH21" s="74">
        <v>2</v>
      </c>
      <c r="AI21" s="9">
        <v>8</v>
      </c>
      <c r="AJ21" s="75" t="s">
        <v>36</v>
      </c>
      <c r="AK21" s="9">
        <v>3</v>
      </c>
      <c r="AL21" s="9">
        <v>0.3</v>
      </c>
      <c r="AN21" s="9">
        <v>8</v>
      </c>
      <c r="AO21" s="9" t="s">
        <v>53</v>
      </c>
      <c r="AP21" s="9">
        <v>2</v>
      </c>
      <c r="AQ21" s="9">
        <v>0</v>
      </c>
      <c r="AR21" s="39">
        <v>0</v>
      </c>
      <c r="AS21" s="117"/>
      <c r="AW21" s="11">
        <f t="shared" si="0"/>
        <v>2</v>
      </c>
      <c r="AX21" s="11">
        <f>AW21+6</f>
        <v>8</v>
      </c>
      <c r="BA21" s="94" t="s">
        <v>53</v>
      </c>
      <c r="BB21" s="95">
        <v>6720</v>
      </c>
      <c r="BC21">
        <v>6720</v>
      </c>
      <c r="BD21" s="39">
        <f>BC21/10</f>
        <v>672</v>
      </c>
      <c r="BE21">
        <v>134</v>
      </c>
      <c r="BF21">
        <f>BD21*BE21</f>
        <v>90048</v>
      </c>
      <c r="BG21" s="98"/>
      <c r="BH21">
        <v>672</v>
      </c>
      <c r="BI21">
        <f>BE21*BH21</f>
        <v>90048</v>
      </c>
      <c r="BM21" t="s">
        <v>66</v>
      </c>
      <c r="BN21" t="s">
        <v>176</v>
      </c>
      <c r="BP21" t="s">
        <v>66</v>
      </c>
      <c r="BQ21" t="s">
        <v>178</v>
      </c>
      <c r="CD21">
        <v>1</v>
      </c>
      <c r="CE21">
        <v>0.9</v>
      </c>
    </row>
    <row r="22" spans="1:83">
      <c r="A22" s="20">
        <v>3</v>
      </c>
      <c r="B22" s="11" t="s">
        <v>39</v>
      </c>
      <c r="C22" s="9" t="s">
        <v>54</v>
      </c>
      <c r="D22" s="62">
        <v>20000</v>
      </c>
      <c r="E22" s="108">
        <v>10.5</v>
      </c>
      <c r="F22" s="108"/>
      <c r="G22" s="20">
        <v>3</v>
      </c>
      <c r="H22" s="11" t="s">
        <v>39</v>
      </c>
      <c r="I22" s="52">
        <v>5.85</v>
      </c>
      <c r="J22" s="21">
        <v>20000</v>
      </c>
      <c r="P22" s="80">
        <v>9</v>
      </c>
      <c r="Q22" s="75" t="s">
        <v>36</v>
      </c>
      <c r="R22" s="80">
        <v>3</v>
      </c>
      <c r="S22" s="76">
        <v>4.7099291442086937</v>
      </c>
      <c r="U22" s="80">
        <v>6</v>
      </c>
      <c r="V22" s="75" t="s">
        <v>36</v>
      </c>
      <c r="W22" s="81">
        <v>1</v>
      </c>
      <c r="X22" s="76">
        <v>0.39352208508559899</v>
      </c>
      <c r="Z22" s="9">
        <v>7</v>
      </c>
      <c r="AA22" s="75" t="s">
        <v>53</v>
      </c>
      <c r="AB22" s="74" t="s">
        <v>40</v>
      </c>
      <c r="AC22" s="74">
        <f>1-SUM(AC20:AC21)</f>
        <v>0.4</v>
      </c>
      <c r="AD22" s="70">
        <f>SUM(AC20:AC22)</f>
        <v>1</v>
      </c>
      <c r="AE22" s="3" t="s">
        <v>37</v>
      </c>
      <c r="AF22" s="75">
        <v>6</v>
      </c>
      <c r="AG22" s="74">
        <v>2</v>
      </c>
      <c r="AH22" s="74">
        <v>14</v>
      </c>
      <c r="AI22" s="9">
        <v>9</v>
      </c>
      <c r="AJ22" s="75" t="s">
        <v>36</v>
      </c>
      <c r="AK22" s="9">
        <v>3</v>
      </c>
      <c r="AL22" s="9">
        <v>0.6</v>
      </c>
      <c r="AN22" s="9">
        <v>9</v>
      </c>
      <c r="AO22" s="9" t="s">
        <v>53</v>
      </c>
      <c r="AP22" s="9">
        <v>2</v>
      </c>
      <c r="AQ22" s="9">
        <v>1</v>
      </c>
      <c r="AR22" s="39">
        <v>175</v>
      </c>
      <c r="AS22" s="117"/>
      <c r="AW22" s="11">
        <f t="shared" si="0"/>
        <v>2</v>
      </c>
      <c r="AX22" s="11">
        <f>AW22+7</f>
        <v>9</v>
      </c>
      <c r="BA22" s="94" t="s">
        <v>55</v>
      </c>
      <c r="BB22" s="95">
        <v>6600</v>
      </c>
      <c r="BC22">
        <v>6600</v>
      </c>
      <c r="BD22" s="39">
        <f>BC22/10</f>
        <v>660</v>
      </c>
      <c r="BE22">
        <v>53</v>
      </c>
      <c r="BF22">
        <f>BD22*BE22</f>
        <v>34980</v>
      </c>
      <c r="BG22" s="4"/>
      <c r="BH22">
        <v>660</v>
      </c>
      <c r="BI22">
        <f>BE22*BH22</f>
        <v>34980</v>
      </c>
      <c r="BM22">
        <v>1</v>
      </c>
      <c r="BN22">
        <v>0.93</v>
      </c>
      <c r="BP22">
        <v>1</v>
      </c>
      <c r="BQ22">
        <v>0.95</v>
      </c>
      <c r="CD22">
        <v>2</v>
      </c>
      <c r="CE22">
        <v>0.88</v>
      </c>
    </row>
    <row r="23" spans="1:83">
      <c r="A23" s="20">
        <v>4</v>
      </c>
      <c r="B23" s="11" t="s">
        <v>39</v>
      </c>
      <c r="C23" s="9" t="s">
        <v>54</v>
      </c>
      <c r="D23" s="62">
        <v>20000</v>
      </c>
      <c r="E23" s="108">
        <v>10.5</v>
      </c>
      <c r="F23" s="108"/>
      <c r="G23" s="20">
        <v>4</v>
      </c>
      <c r="H23" s="11" t="s">
        <v>39</v>
      </c>
      <c r="I23" s="52">
        <v>5.85</v>
      </c>
      <c r="J23" s="21">
        <v>20000</v>
      </c>
      <c r="P23" s="80">
        <v>10</v>
      </c>
      <c r="Q23" s="75" t="s">
        <v>36</v>
      </c>
      <c r="R23" s="80">
        <v>3</v>
      </c>
      <c r="S23" s="76">
        <v>4.3143272220861402</v>
      </c>
      <c r="U23" s="80">
        <v>6</v>
      </c>
      <c r="V23" s="75" t="s">
        <v>36</v>
      </c>
      <c r="W23" s="81">
        <v>2</v>
      </c>
      <c r="X23" s="76">
        <v>0.39352208508559872</v>
      </c>
      <c r="Z23" s="9">
        <v>8</v>
      </c>
      <c r="AA23" s="75" t="s">
        <v>53</v>
      </c>
      <c r="AB23" s="80" t="s">
        <v>37</v>
      </c>
      <c r="AC23" s="74">
        <v>0.3</v>
      </c>
      <c r="AE23" s="3" t="s">
        <v>39</v>
      </c>
      <c r="AF23" s="75">
        <v>6</v>
      </c>
      <c r="AG23" s="74">
        <v>2</v>
      </c>
      <c r="AH23" s="74">
        <v>14</v>
      </c>
      <c r="AI23" s="9">
        <v>10</v>
      </c>
      <c r="AJ23" s="75" t="s">
        <v>36</v>
      </c>
      <c r="AK23" s="9">
        <v>3</v>
      </c>
      <c r="AL23" s="9">
        <v>0.7</v>
      </c>
      <c r="AN23" s="9">
        <v>10</v>
      </c>
      <c r="AO23" s="9" t="s">
        <v>53</v>
      </c>
      <c r="AP23" s="9">
        <v>2</v>
      </c>
      <c r="AQ23" s="9">
        <v>0</v>
      </c>
      <c r="AR23" s="39">
        <v>0</v>
      </c>
      <c r="AS23" s="117"/>
      <c r="AW23" s="11">
        <f t="shared" si="0"/>
        <v>2</v>
      </c>
      <c r="AX23" s="11">
        <f>AW23+8</f>
        <v>10</v>
      </c>
      <c r="BA23" s="94" t="s">
        <v>60</v>
      </c>
      <c r="BB23" s="95">
        <v>13380</v>
      </c>
      <c r="BC23">
        <v>13380</v>
      </c>
      <c r="BD23" s="39">
        <f>BC23/10</f>
        <v>1338</v>
      </c>
      <c r="BE23">
        <v>85</v>
      </c>
      <c r="BF23">
        <f>BD23*BE23</f>
        <v>113730</v>
      </c>
      <c r="BG23" s="99"/>
      <c r="BH23">
        <v>1338</v>
      </c>
      <c r="BI23">
        <f>BE23*BH23</f>
        <v>113730</v>
      </c>
      <c r="BM23">
        <v>2</v>
      </c>
      <c r="BN23">
        <v>0.93</v>
      </c>
      <c r="BP23">
        <v>2</v>
      </c>
      <c r="BQ23">
        <v>0.95</v>
      </c>
      <c r="CD23">
        <v>3</v>
      </c>
      <c r="CE23">
        <v>0.8</v>
      </c>
    </row>
    <row r="24" spans="1:83">
      <c r="A24" s="20">
        <v>5</v>
      </c>
      <c r="B24" s="11" t="s">
        <v>39</v>
      </c>
      <c r="C24" s="9" t="s">
        <v>54</v>
      </c>
      <c r="D24" s="62">
        <v>20000</v>
      </c>
      <c r="E24" s="108">
        <v>10.5</v>
      </c>
      <c r="F24" s="108"/>
      <c r="G24" s="20">
        <v>5</v>
      </c>
      <c r="H24" s="11" t="s">
        <v>39</v>
      </c>
      <c r="I24" s="52">
        <v>5.85</v>
      </c>
      <c r="J24" s="21">
        <v>20000</v>
      </c>
      <c r="P24" s="80">
        <v>11</v>
      </c>
      <c r="Q24" s="75" t="s">
        <v>36</v>
      </c>
      <c r="R24" s="80">
        <v>3</v>
      </c>
      <c r="S24" s="76">
        <v>4.8846343389675848</v>
      </c>
      <c r="U24" s="80">
        <v>6</v>
      </c>
      <c r="V24" s="75" t="s">
        <v>36</v>
      </c>
      <c r="W24" s="81">
        <v>3</v>
      </c>
      <c r="X24" s="76">
        <v>0.11</v>
      </c>
      <c r="Z24" s="9">
        <v>8</v>
      </c>
      <c r="AA24" s="75" t="s">
        <v>53</v>
      </c>
      <c r="AB24" s="74" t="s">
        <v>39</v>
      </c>
      <c r="AC24" s="74">
        <v>0.3</v>
      </c>
      <c r="AE24" s="3" t="s">
        <v>40</v>
      </c>
      <c r="AF24" s="75">
        <v>6</v>
      </c>
      <c r="AG24" s="74">
        <v>2</v>
      </c>
      <c r="AH24" s="74">
        <v>14</v>
      </c>
      <c r="AI24" s="9">
        <v>11</v>
      </c>
      <c r="AJ24" s="75" t="s">
        <v>36</v>
      </c>
      <c r="AK24" s="9">
        <v>3</v>
      </c>
      <c r="AL24" s="9">
        <v>0.9</v>
      </c>
      <c r="AN24" s="9">
        <v>11</v>
      </c>
      <c r="AO24" s="9" t="s">
        <v>53</v>
      </c>
      <c r="AP24" s="9">
        <v>2</v>
      </c>
      <c r="AQ24" s="9">
        <v>1</v>
      </c>
      <c r="AR24" s="39">
        <v>175</v>
      </c>
      <c r="AS24" s="117"/>
      <c r="AW24" s="11">
        <f t="shared" si="0"/>
        <v>2</v>
      </c>
      <c r="AX24" s="11">
        <f>AW24+9</f>
        <v>11</v>
      </c>
      <c r="BA24" s="94" t="s">
        <v>65</v>
      </c>
      <c r="BB24" s="95">
        <v>4920</v>
      </c>
      <c r="BC24">
        <v>4920</v>
      </c>
      <c r="BD24" s="39">
        <f>BC24/10</f>
        <v>492</v>
      </c>
      <c r="BE24">
        <v>47</v>
      </c>
      <c r="BF24">
        <f>BD24*BE24</f>
        <v>23124</v>
      </c>
      <c r="BG24" s="4"/>
      <c r="BH24">
        <v>492</v>
      </c>
      <c r="BI24">
        <f>BE24*BH24</f>
        <v>23124</v>
      </c>
      <c r="BM24">
        <v>3</v>
      </c>
      <c r="BN24">
        <v>0.85</v>
      </c>
      <c r="BP24">
        <v>3</v>
      </c>
      <c r="BQ24">
        <v>0.92</v>
      </c>
      <c r="CD24">
        <v>4</v>
      </c>
      <c r="CE24">
        <v>0.8</v>
      </c>
    </row>
    <row r="25" spans="1:83">
      <c r="A25" s="20">
        <v>6</v>
      </c>
      <c r="B25" s="11" t="s">
        <v>39</v>
      </c>
      <c r="C25" s="9" t="s">
        <v>54</v>
      </c>
      <c r="D25" s="62">
        <v>20000</v>
      </c>
      <c r="E25" s="108">
        <v>8</v>
      </c>
      <c r="F25" s="108"/>
      <c r="G25" s="20">
        <v>6</v>
      </c>
      <c r="H25" s="11" t="s">
        <v>39</v>
      </c>
      <c r="I25" s="52">
        <v>5.85</v>
      </c>
      <c r="J25" s="21">
        <v>20000</v>
      </c>
      <c r="P25" s="80">
        <v>12</v>
      </c>
      <c r="Q25" s="75" t="s">
        <v>36</v>
      </c>
      <c r="R25" s="80">
        <v>3</v>
      </c>
      <c r="S25" s="76">
        <v>4.9552188324783373</v>
      </c>
      <c r="U25" s="80">
        <v>6</v>
      </c>
      <c r="V25" s="75" t="s">
        <v>36</v>
      </c>
      <c r="W25" s="81">
        <v>4</v>
      </c>
      <c r="X25" s="109">
        <v>0.1</v>
      </c>
      <c r="Y25" s="70">
        <f>SUM(X22:X25)</f>
        <v>0.99704417017119762</v>
      </c>
      <c r="Z25" s="9">
        <v>8</v>
      </c>
      <c r="AA25" s="75" t="s">
        <v>53</v>
      </c>
      <c r="AB25" s="74" t="s">
        <v>40</v>
      </c>
      <c r="AC25" s="74">
        <f>1-SUM(AC23:AC24)</f>
        <v>0.4</v>
      </c>
      <c r="AD25" s="70">
        <f>SUM(AC23:AC25)</f>
        <v>1</v>
      </c>
      <c r="AE25" s="3" t="s">
        <v>41</v>
      </c>
      <c r="AF25" s="75">
        <v>6</v>
      </c>
      <c r="AG25" s="74">
        <v>2</v>
      </c>
      <c r="AH25" s="74">
        <v>14</v>
      </c>
      <c r="AI25" s="9">
        <v>12</v>
      </c>
      <c r="AJ25" s="75" t="s">
        <v>36</v>
      </c>
      <c r="AK25" s="9">
        <v>3</v>
      </c>
      <c r="AL25" s="9">
        <v>0.9</v>
      </c>
      <c r="AN25" s="9">
        <v>12</v>
      </c>
      <c r="AO25" s="9" t="s">
        <v>53</v>
      </c>
      <c r="AP25" s="9">
        <v>2</v>
      </c>
      <c r="AQ25" s="9">
        <v>0</v>
      </c>
      <c r="AR25" s="39">
        <v>0</v>
      </c>
      <c r="AS25" s="117">
        <f>SUM(AR14:AR25)</f>
        <v>1035</v>
      </c>
      <c r="AW25" s="11">
        <f t="shared" si="0"/>
        <v>2</v>
      </c>
      <c r="AX25" s="11">
        <f>AW25+10</f>
        <v>12</v>
      </c>
      <c r="BA25" s="96" t="s">
        <v>106</v>
      </c>
      <c r="BB25" s="97">
        <v>44160</v>
      </c>
      <c r="BD25" s="39"/>
      <c r="BF25">
        <f>SUM(BF20:BF24)</f>
        <v>289470</v>
      </c>
      <c r="BI25">
        <f>SUM(BI20:BI24)</f>
        <v>289470</v>
      </c>
      <c r="BM25">
        <v>4</v>
      </c>
      <c r="BN25">
        <v>0.85</v>
      </c>
      <c r="BP25">
        <v>4</v>
      </c>
      <c r="BQ25">
        <v>0.8</v>
      </c>
      <c r="CD25">
        <v>1</v>
      </c>
      <c r="CE25">
        <v>0.9</v>
      </c>
    </row>
    <row r="26" spans="1:83">
      <c r="A26" s="20">
        <v>7</v>
      </c>
      <c r="B26" s="11" t="s">
        <v>39</v>
      </c>
      <c r="C26" s="9" t="s">
        <v>54</v>
      </c>
      <c r="D26" s="62">
        <v>20000</v>
      </c>
      <c r="E26" s="108">
        <v>8</v>
      </c>
      <c r="F26" s="108"/>
      <c r="G26" s="20">
        <v>7</v>
      </c>
      <c r="H26" s="11" t="s">
        <v>39</v>
      </c>
      <c r="I26" s="52">
        <v>5</v>
      </c>
      <c r="J26" s="21">
        <v>20000</v>
      </c>
      <c r="P26" s="74">
        <v>1</v>
      </c>
      <c r="Q26" s="75" t="s">
        <v>36</v>
      </c>
      <c r="R26" s="80">
        <v>4</v>
      </c>
      <c r="S26" s="76">
        <v>4.1707184464717297</v>
      </c>
      <c r="U26" s="80">
        <v>7</v>
      </c>
      <c r="V26" s="75" t="s">
        <v>36</v>
      </c>
      <c r="W26" s="81">
        <v>1</v>
      </c>
      <c r="X26" s="76">
        <v>0.46</v>
      </c>
      <c r="Z26" s="9">
        <v>9</v>
      </c>
      <c r="AA26" s="88" t="s">
        <v>53</v>
      </c>
      <c r="AB26" s="80" t="s">
        <v>37</v>
      </c>
      <c r="AC26" s="74">
        <v>0.3</v>
      </c>
      <c r="AE26" s="13"/>
      <c r="AF26" s="75"/>
      <c r="AG26" s="74"/>
      <c r="AH26" s="74">
        <v>14</v>
      </c>
      <c r="AI26" s="9">
        <v>1</v>
      </c>
      <c r="AJ26" s="75" t="s">
        <v>36</v>
      </c>
      <c r="AK26" s="9">
        <v>4</v>
      </c>
      <c r="AL26" s="9">
        <v>1.0000000000000001E-9</v>
      </c>
      <c r="AN26" s="9">
        <v>1</v>
      </c>
      <c r="AO26" s="9" t="s">
        <v>53</v>
      </c>
      <c r="AP26" s="9">
        <v>3</v>
      </c>
      <c r="AQ26" s="9">
        <v>0</v>
      </c>
      <c r="AR26" s="39">
        <v>0</v>
      </c>
      <c r="AS26" s="117"/>
      <c r="AW26" s="11">
        <f t="shared" si="0"/>
        <v>2</v>
      </c>
      <c r="AX26" s="11">
        <f>AW26+11</f>
        <v>13</v>
      </c>
      <c r="BD26" s="39"/>
      <c r="BE26">
        <f>SUMPRODUCT(BD20:BD24,BE20:BE24)</f>
        <v>289470</v>
      </c>
      <c r="BM26">
        <v>1</v>
      </c>
      <c r="BN26">
        <v>0.93</v>
      </c>
      <c r="BP26">
        <v>1</v>
      </c>
      <c r="BQ26">
        <v>0.95</v>
      </c>
      <c r="CD26">
        <v>2</v>
      </c>
      <c r="CE26">
        <v>0.87</v>
      </c>
    </row>
    <row r="27" spans="1:83">
      <c r="A27" s="20">
        <v>8</v>
      </c>
      <c r="B27" s="11" t="s">
        <v>39</v>
      </c>
      <c r="C27" s="9" t="s">
        <v>54</v>
      </c>
      <c r="D27" s="62">
        <v>20000</v>
      </c>
      <c r="E27" s="108">
        <v>8</v>
      </c>
      <c r="F27" s="108"/>
      <c r="G27" s="20">
        <v>8</v>
      </c>
      <c r="H27" s="11" t="s">
        <v>39</v>
      </c>
      <c r="I27" s="52">
        <v>5</v>
      </c>
      <c r="J27" s="21">
        <v>20000</v>
      </c>
      <c r="P27" s="74">
        <v>2</v>
      </c>
      <c r="Q27" s="75" t="s">
        <v>36</v>
      </c>
      <c r="R27" s="80">
        <v>4</v>
      </c>
      <c r="S27" s="76">
        <v>4.325087921624494</v>
      </c>
      <c r="U27" s="80">
        <v>7</v>
      </c>
      <c r="V27" s="75" t="s">
        <v>36</v>
      </c>
      <c r="W27" s="81">
        <v>2</v>
      </c>
      <c r="X27" s="76">
        <v>0.32585922537142337</v>
      </c>
      <c r="Z27" s="9">
        <v>9</v>
      </c>
      <c r="AA27" s="75" t="s">
        <v>53</v>
      </c>
      <c r="AB27" s="74" t="s">
        <v>39</v>
      </c>
      <c r="AC27" s="74">
        <v>0.3</v>
      </c>
      <c r="AE27" s="13"/>
      <c r="AF27" s="75"/>
      <c r="AG27" s="74"/>
      <c r="AH27" s="74">
        <v>14</v>
      </c>
      <c r="AI27" s="9">
        <v>2</v>
      </c>
      <c r="AJ27" s="75" t="s">
        <v>36</v>
      </c>
      <c r="AK27" s="9">
        <v>4</v>
      </c>
      <c r="AL27" s="9">
        <v>0.1</v>
      </c>
      <c r="AN27" s="9">
        <v>2</v>
      </c>
      <c r="AO27" s="9" t="s">
        <v>53</v>
      </c>
      <c r="AP27" s="9">
        <v>3</v>
      </c>
      <c r="AQ27" s="9">
        <v>1</v>
      </c>
      <c r="AR27" s="39">
        <v>170</v>
      </c>
      <c r="AS27" s="117"/>
      <c r="AW27" s="11">
        <f t="shared" si="0"/>
        <v>2</v>
      </c>
      <c r="AX27" s="11">
        <f>AW27+12</f>
        <v>14</v>
      </c>
      <c r="BD27" s="39"/>
      <c r="BM27">
        <v>2</v>
      </c>
      <c r="BN27">
        <v>0.93</v>
      </c>
      <c r="BP27">
        <v>2</v>
      </c>
      <c r="BQ27">
        <v>0.95</v>
      </c>
      <c r="CD27">
        <v>3</v>
      </c>
      <c r="CE27">
        <v>0.86578999999999995</v>
      </c>
    </row>
    <row r="28" spans="1:83">
      <c r="A28" s="20">
        <v>9</v>
      </c>
      <c r="B28" s="11" t="s">
        <v>39</v>
      </c>
      <c r="C28" s="9" t="s">
        <v>54</v>
      </c>
      <c r="D28" s="62">
        <v>20000</v>
      </c>
      <c r="E28" s="108">
        <v>8</v>
      </c>
      <c r="F28" s="108"/>
      <c r="G28" s="20">
        <v>9</v>
      </c>
      <c r="H28" s="11" t="s">
        <v>39</v>
      </c>
      <c r="I28" s="52">
        <v>5</v>
      </c>
      <c r="J28" s="21">
        <v>20000</v>
      </c>
      <c r="P28" s="74">
        <v>3</v>
      </c>
      <c r="Q28" s="75" t="s">
        <v>36</v>
      </c>
      <c r="R28" s="80">
        <v>4</v>
      </c>
      <c r="S28" s="76">
        <v>4.4634303199114926</v>
      </c>
      <c r="U28" s="80">
        <v>7</v>
      </c>
      <c r="V28" s="75" t="s">
        <v>36</v>
      </c>
      <c r="W28" s="81">
        <v>3</v>
      </c>
      <c r="X28" s="76">
        <v>0.11</v>
      </c>
      <c r="Z28" s="9">
        <v>9</v>
      </c>
      <c r="AA28" s="75" t="s">
        <v>53</v>
      </c>
      <c r="AB28" s="74" t="s">
        <v>40</v>
      </c>
      <c r="AC28" s="74">
        <f>1-SUM(AC26:AC27)</f>
        <v>0.4</v>
      </c>
      <c r="AD28" s="70">
        <f>SUM(AC26:AC28)</f>
        <v>1</v>
      </c>
      <c r="AE28" s="14"/>
      <c r="AF28" s="75"/>
      <c r="AG28" s="74"/>
      <c r="AH28" s="74">
        <v>14</v>
      </c>
      <c r="AI28" s="9">
        <v>3</v>
      </c>
      <c r="AJ28" s="75" t="s">
        <v>36</v>
      </c>
      <c r="AK28" s="9">
        <v>4</v>
      </c>
      <c r="AL28" s="9">
        <v>0.5</v>
      </c>
      <c r="AN28" s="9">
        <v>3</v>
      </c>
      <c r="AO28" s="9" t="s">
        <v>53</v>
      </c>
      <c r="AP28" s="9">
        <v>3</v>
      </c>
      <c r="AQ28" s="9">
        <v>0</v>
      </c>
      <c r="AR28" s="39">
        <v>0</v>
      </c>
      <c r="AS28" s="117"/>
      <c r="AW28" s="11">
        <f t="shared" si="0"/>
        <v>2</v>
      </c>
      <c r="AX28" s="9">
        <f>AW28+13</f>
        <v>15</v>
      </c>
      <c r="BD28" s="39"/>
      <c r="BM28">
        <v>3</v>
      </c>
      <c r="BN28">
        <v>0.85</v>
      </c>
      <c r="BP28">
        <v>3</v>
      </c>
      <c r="BQ28">
        <v>0.92</v>
      </c>
      <c r="CD28">
        <v>4</v>
      </c>
      <c r="CE28">
        <v>0.8</v>
      </c>
    </row>
    <row r="29" spans="1:83">
      <c r="A29" s="20">
        <v>10</v>
      </c>
      <c r="B29" s="11" t="s">
        <v>39</v>
      </c>
      <c r="C29" s="9" t="s">
        <v>54</v>
      </c>
      <c r="D29" s="62">
        <v>20000</v>
      </c>
      <c r="E29" s="108">
        <v>7</v>
      </c>
      <c r="F29" s="108"/>
      <c r="G29" s="20">
        <v>10</v>
      </c>
      <c r="H29" s="11" t="s">
        <v>39</v>
      </c>
      <c r="I29" s="52">
        <v>5</v>
      </c>
      <c r="J29" s="21">
        <v>20000</v>
      </c>
      <c r="P29" s="74">
        <v>4</v>
      </c>
      <c r="Q29" s="75" t="s">
        <v>36</v>
      </c>
      <c r="R29" s="80">
        <v>4</v>
      </c>
      <c r="S29" s="76">
        <v>4.5864186826617539</v>
      </c>
      <c r="U29" s="80">
        <v>7</v>
      </c>
      <c r="V29" s="75" t="s">
        <v>36</v>
      </c>
      <c r="W29" s="81">
        <v>4</v>
      </c>
      <c r="X29" s="109">
        <v>0.1</v>
      </c>
      <c r="Y29" s="70">
        <f>SUM(X26:X29)</f>
        <v>0.99585922537142335</v>
      </c>
      <c r="Z29" s="9">
        <v>10</v>
      </c>
      <c r="AA29" s="75" t="s">
        <v>53</v>
      </c>
      <c r="AB29" s="80" t="s">
        <v>37</v>
      </c>
      <c r="AC29" s="74">
        <v>0.3</v>
      </c>
      <c r="AD29" s="70"/>
      <c r="AE29" s="13"/>
      <c r="AF29" s="75"/>
      <c r="AG29" s="74"/>
      <c r="AH29" s="74">
        <v>14</v>
      </c>
      <c r="AI29" s="9">
        <v>4</v>
      </c>
      <c r="AJ29" s="75" t="s">
        <v>36</v>
      </c>
      <c r="AK29" s="9">
        <v>4</v>
      </c>
      <c r="AL29" s="9">
        <v>0.7</v>
      </c>
      <c r="AN29" s="9">
        <v>4</v>
      </c>
      <c r="AO29" s="9" t="s">
        <v>53</v>
      </c>
      <c r="AP29" s="9">
        <v>3</v>
      </c>
      <c r="AQ29" s="9">
        <v>1</v>
      </c>
      <c r="AR29" s="39">
        <v>170</v>
      </c>
      <c r="AS29" s="117"/>
      <c r="AW29" s="11">
        <f t="shared" si="0"/>
        <v>2</v>
      </c>
      <c r="AX29" s="11">
        <f>AW29+14</f>
        <v>16</v>
      </c>
      <c r="BD29" s="39"/>
      <c r="BM29">
        <v>4</v>
      </c>
      <c r="BN29">
        <v>0.85</v>
      </c>
      <c r="BP29">
        <v>4</v>
      </c>
      <c r="BQ29">
        <v>0.8</v>
      </c>
      <c r="CD29">
        <v>1</v>
      </c>
      <c r="CE29">
        <v>0.9</v>
      </c>
    </row>
    <row r="30" spans="1:83">
      <c r="A30" s="20">
        <v>11</v>
      </c>
      <c r="B30" s="11" t="s">
        <v>39</v>
      </c>
      <c r="C30" s="9" t="s">
        <v>54</v>
      </c>
      <c r="D30" s="62">
        <v>20000</v>
      </c>
      <c r="E30" s="108">
        <v>7</v>
      </c>
      <c r="F30" s="108"/>
      <c r="G30" s="20">
        <v>11</v>
      </c>
      <c r="H30" s="11" t="s">
        <v>39</v>
      </c>
      <c r="I30" s="52">
        <v>5</v>
      </c>
      <c r="J30" s="21">
        <v>20000</v>
      </c>
      <c r="P30" s="77">
        <v>5</v>
      </c>
      <c r="Q30" s="78" t="s">
        <v>36</v>
      </c>
      <c r="R30" s="77">
        <v>4</v>
      </c>
      <c r="S30" s="79">
        <v>4.6949794772499871</v>
      </c>
      <c r="U30" s="80">
        <v>8</v>
      </c>
      <c r="V30" s="75" t="s">
        <v>36</v>
      </c>
      <c r="W30" s="81">
        <v>1</v>
      </c>
      <c r="X30" s="76">
        <v>0.46</v>
      </c>
      <c r="Z30" s="9">
        <v>10</v>
      </c>
      <c r="AA30" s="75" t="s">
        <v>53</v>
      </c>
      <c r="AB30" s="74" t="s">
        <v>39</v>
      </c>
      <c r="AC30" s="74">
        <v>0.3</v>
      </c>
      <c r="AE30" s="13"/>
      <c r="AF30" s="75"/>
      <c r="AG30" s="74"/>
      <c r="AH30" s="74">
        <v>14</v>
      </c>
      <c r="AI30" s="9">
        <v>5</v>
      </c>
      <c r="AJ30" s="75" t="s">
        <v>36</v>
      </c>
      <c r="AK30" s="9">
        <v>4</v>
      </c>
      <c r="AL30" s="9">
        <v>0.7</v>
      </c>
      <c r="AN30" s="9">
        <v>5</v>
      </c>
      <c r="AO30" s="9" t="s">
        <v>53</v>
      </c>
      <c r="AP30" s="9">
        <v>3</v>
      </c>
      <c r="AQ30" s="9">
        <v>0</v>
      </c>
      <c r="AR30" s="39">
        <v>0</v>
      </c>
      <c r="AS30" s="117"/>
      <c r="AW30" s="11">
        <f>AW16+1</f>
        <v>3</v>
      </c>
      <c r="AX30" s="11">
        <f>AW30+1</f>
        <v>4</v>
      </c>
      <c r="BD30" s="39"/>
      <c r="BM30">
        <v>1</v>
      </c>
      <c r="BN30">
        <v>0.93</v>
      </c>
      <c r="BP30">
        <v>1</v>
      </c>
      <c r="BQ30">
        <v>0.95</v>
      </c>
      <c r="CD30">
        <v>2</v>
      </c>
      <c r="CE30">
        <v>0.87</v>
      </c>
    </row>
    <row r="31" spans="1:83">
      <c r="A31" s="20">
        <v>12</v>
      </c>
      <c r="B31" s="11" t="s">
        <v>39</v>
      </c>
      <c r="C31" s="9" t="s">
        <v>54</v>
      </c>
      <c r="D31" s="62">
        <v>20000</v>
      </c>
      <c r="E31" s="108">
        <v>7</v>
      </c>
      <c r="F31" s="108"/>
      <c r="G31" s="20">
        <v>12</v>
      </c>
      <c r="H31" s="11" t="s">
        <v>39</v>
      </c>
      <c r="I31" s="52">
        <v>5</v>
      </c>
      <c r="J31" s="21">
        <v>20000</v>
      </c>
      <c r="P31" s="80">
        <v>6</v>
      </c>
      <c r="Q31" s="75" t="s">
        <v>36</v>
      </c>
      <c r="R31" s="80">
        <v>4</v>
      </c>
      <c r="S31" s="76">
        <v>4.7902031133049405</v>
      </c>
      <c r="U31" s="80">
        <v>8</v>
      </c>
      <c r="V31" s="75" t="s">
        <v>36</v>
      </c>
      <c r="W31" s="81">
        <v>2</v>
      </c>
      <c r="X31" s="76">
        <v>0.32585922537142337</v>
      </c>
      <c r="Z31" s="9">
        <v>10</v>
      </c>
      <c r="AA31" s="75" t="s">
        <v>53</v>
      </c>
      <c r="AB31" s="74" t="s">
        <v>40</v>
      </c>
      <c r="AC31" s="74">
        <f>1-SUM(AC29:AC30)</f>
        <v>0.4</v>
      </c>
      <c r="AD31" s="70">
        <f>SUM(AC29:AC31)</f>
        <v>1</v>
      </c>
      <c r="AE31" s="13"/>
      <c r="AF31" s="75"/>
      <c r="AG31" s="74"/>
      <c r="AH31" s="74">
        <v>14</v>
      </c>
      <c r="AI31" s="9">
        <v>6</v>
      </c>
      <c r="AJ31" s="75" t="s">
        <v>36</v>
      </c>
      <c r="AK31" s="9">
        <v>4</v>
      </c>
      <c r="AL31" s="9">
        <v>0.8</v>
      </c>
      <c r="AN31" s="9">
        <v>6</v>
      </c>
      <c r="AO31" s="9" t="s">
        <v>53</v>
      </c>
      <c r="AP31" s="9">
        <v>3</v>
      </c>
      <c r="AQ31" s="9">
        <v>1</v>
      </c>
      <c r="AR31" s="39">
        <v>170</v>
      </c>
      <c r="AS31" s="117"/>
      <c r="AW31" s="11">
        <f t="shared" si="0"/>
        <v>3</v>
      </c>
      <c r="AX31" s="11">
        <f>AW31+2</f>
        <v>5</v>
      </c>
      <c r="BD31" s="39"/>
      <c r="BM31">
        <v>2</v>
      </c>
      <c r="BN31">
        <v>0.93</v>
      </c>
      <c r="BP31">
        <v>2</v>
      </c>
      <c r="BQ31">
        <v>0.95</v>
      </c>
      <c r="CD31">
        <v>3</v>
      </c>
      <c r="CE31">
        <v>0.85</v>
      </c>
    </row>
    <row r="32" spans="1:83">
      <c r="A32" s="20">
        <v>13</v>
      </c>
      <c r="B32" s="11" t="s">
        <v>39</v>
      </c>
      <c r="C32" s="9" t="s">
        <v>54</v>
      </c>
      <c r="D32" s="62">
        <v>20000</v>
      </c>
      <c r="E32" s="108">
        <v>6</v>
      </c>
      <c r="F32" s="108"/>
      <c r="G32" s="20">
        <v>13</v>
      </c>
      <c r="H32" s="11" t="s">
        <v>39</v>
      </c>
      <c r="I32" s="52">
        <v>5</v>
      </c>
      <c r="J32" s="21">
        <v>20000</v>
      </c>
      <c r="P32" s="80">
        <v>7</v>
      </c>
      <c r="Q32" s="75" t="s">
        <v>36</v>
      </c>
      <c r="R32" s="80">
        <v>4</v>
      </c>
      <c r="S32" s="76">
        <v>4.8732674528711835</v>
      </c>
      <c r="U32" s="80">
        <v>8</v>
      </c>
      <c r="V32" s="75" t="s">
        <v>36</v>
      </c>
      <c r="W32" s="81">
        <v>3</v>
      </c>
      <c r="X32" s="76">
        <v>0.11</v>
      </c>
      <c r="Z32" s="9">
        <v>11</v>
      </c>
      <c r="AA32" s="75" t="s">
        <v>53</v>
      </c>
      <c r="AB32" s="80" t="s">
        <v>37</v>
      </c>
      <c r="AC32" s="74">
        <v>0.3</v>
      </c>
      <c r="AE32" s="14"/>
      <c r="AF32" s="75"/>
      <c r="AG32" s="74"/>
      <c r="AH32" s="74">
        <v>14</v>
      </c>
      <c r="AI32" s="9">
        <v>7</v>
      </c>
      <c r="AJ32" s="75" t="s">
        <v>36</v>
      </c>
      <c r="AK32" s="9">
        <v>4</v>
      </c>
      <c r="AL32" s="9">
        <v>0.9</v>
      </c>
      <c r="AN32" s="9">
        <v>7</v>
      </c>
      <c r="AO32" s="9" t="s">
        <v>53</v>
      </c>
      <c r="AP32" s="9">
        <v>3</v>
      </c>
      <c r="AQ32" s="9">
        <v>0</v>
      </c>
      <c r="AR32" s="39">
        <v>0</v>
      </c>
      <c r="AS32" s="117"/>
      <c r="AW32" s="11">
        <f t="shared" si="0"/>
        <v>3</v>
      </c>
      <c r="AX32" s="11">
        <f>AW32+3</f>
        <v>6</v>
      </c>
      <c r="BD32" s="39"/>
      <c r="BM32">
        <v>3</v>
      </c>
      <c r="BN32">
        <v>0.85</v>
      </c>
      <c r="BP32">
        <v>3</v>
      </c>
      <c r="BQ32">
        <v>0.85</v>
      </c>
      <c r="CD32">
        <v>4</v>
      </c>
      <c r="CE32">
        <v>0.8</v>
      </c>
    </row>
    <row r="33" spans="1:69">
      <c r="A33" s="20">
        <v>14</v>
      </c>
      <c r="B33" s="11" t="s">
        <v>39</v>
      </c>
      <c r="C33" s="9" t="s">
        <v>54</v>
      </c>
      <c r="D33" s="62">
        <v>20000</v>
      </c>
      <c r="E33" s="108">
        <v>6</v>
      </c>
      <c r="F33" s="108"/>
      <c r="G33" s="20">
        <v>14</v>
      </c>
      <c r="H33" s="11" t="s">
        <v>39</v>
      </c>
      <c r="I33" s="52">
        <v>5</v>
      </c>
      <c r="J33" s="21">
        <v>20000</v>
      </c>
      <c r="P33" s="80">
        <v>8</v>
      </c>
      <c r="Q33" s="75" t="s">
        <v>36</v>
      </c>
      <c r="R33" s="80">
        <v>4</v>
      </c>
      <c r="S33" s="76">
        <v>4.945376298644403</v>
      </c>
      <c r="U33" s="80">
        <v>8</v>
      </c>
      <c r="V33" s="75" t="s">
        <v>36</v>
      </c>
      <c r="W33" s="81">
        <v>4</v>
      </c>
      <c r="X33" s="109">
        <v>0.1</v>
      </c>
      <c r="Y33" s="70">
        <f>SUM(X30:X33)</f>
        <v>0.99585922537142335</v>
      </c>
      <c r="Z33" s="9">
        <v>11</v>
      </c>
      <c r="AA33" s="75" t="s">
        <v>53</v>
      </c>
      <c r="AB33" s="74" t="s">
        <v>39</v>
      </c>
      <c r="AC33" s="74">
        <v>0.3</v>
      </c>
      <c r="AD33" s="70"/>
      <c r="AE33" s="13"/>
      <c r="AF33" s="75"/>
      <c r="AG33" s="74"/>
      <c r="AH33" s="74">
        <v>14</v>
      </c>
      <c r="AI33" s="9">
        <v>8</v>
      </c>
      <c r="AJ33" s="75" t="s">
        <v>36</v>
      </c>
      <c r="AK33" s="9">
        <v>4</v>
      </c>
      <c r="AL33" s="9">
        <v>1</v>
      </c>
      <c r="AN33" s="9">
        <v>8</v>
      </c>
      <c r="AO33" s="9" t="s">
        <v>53</v>
      </c>
      <c r="AP33" s="9">
        <v>3</v>
      </c>
      <c r="AQ33" s="9">
        <v>1</v>
      </c>
      <c r="AR33" s="39">
        <v>175</v>
      </c>
      <c r="AS33" s="117"/>
      <c r="AW33" s="11">
        <f t="shared" si="0"/>
        <v>3</v>
      </c>
      <c r="AX33" s="11">
        <f>AW33+4</f>
        <v>7</v>
      </c>
      <c r="BC33">
        <v>82</v>
      </c>
      <c r="BD33" s="39">
        <f>ROUNDUP(BC33,0)</f>
        <v>82</v>
      </c>
      <c r="BM33">
        <v>4</v>
      </c>
      <c r="BN33">
        <v>0.85</v>
      </c>
      <c r="BP33">
        <v>4</v>
      </c>
      <c r="BQ33">
        <v>0.8</v>
      </c>
    </row>
    <row r="34" spans="1:69">
      <c r="A34" s="20">
        <v>15</v>
      </c>
      <c r="B34" s="11" t="s">
        <v>39</v>
      </c>
      <c r="C34" s="9" t="s">
        <v>54</v>
      </c>
      <c r="D34" s="62">
        <v>20000</v>
      </c>
      <c r="E34" s="108">
        <v>6</v>
      </c>
      <c r="F34" s="108"/>
      <c r="G34" s="20">
        <v>15</v>
      </c>
      <c r="H34" s="11" t="s">
        <v>39</v>
      </c>
      <c r="I34" s="52">
        <v>5</v>
      </c>
      <c r="J34" s="21">
        <v>20000</v>
      </c>
      <c r="P34" s="80">
        <v>9</v>
      </c>
      <c r="Q34" s="75" t="s">
        <v>36</v>
      </c>
      <c r="R34" s="80">
        <v>4</v>
      </c>
      <c r="S34" s="76">
        <v>5.0226460838100735</v>
      </c>
      <c r="U34" s="80">
        <v>9</v>
      </c>
      <c r="V34" s="75" t="s">
        <v>36</v>
      </c>
      <c r="W34" s="81">
        <v>1</v>
      </c>
      <c r="X34" s="76">
        <v>0.46</v>
      </c>
      <c r="Z34" s="9">
        <v>11</v>
      </c>
      <c r="AA34" s="75" t="s">
        <v>53</v>
      </c>
      <c r="AB34" s="74" t="s">
        <v>40</v>
      </c>
      <c r="AC34" s="74">
        <f>1-SUM(AC32:AC33)</f>
        <v>0.4</v>
      </c>
      <c r="AD34" s="70">
        <f>SUM(AC32:AC34)</f>
        <v>1</v>
      </c>
      <c r="AI34" s="9">
        <v>9</v>
      </c>
      <c r="AJ34" s="75" t="s">
        <v>36</v>
      </c>
      <c r="AK34" s="9">
        <v>4</v>
      </c>
      <c r="AL34" s="9">
        <v>1</v>
      </c>
      <c r="AN34" s="9">
        <v>9</v>
      </c>
      <c r="AO34" s="9" t="s">
        <v>53</v>
      </c>
      <c r="AP34" s="9">
        <v>3</v>
      </c>
      <c r="AQ34" s="9">
        <v>0</v>
      </c>
      <c r="AR34" s="39">
        <v>0</v>
      </c>
      <c r="AS34" s="117"/>
      <c r="AW34" s="11">
        <f t="shared" si="0"/>
        <v>3</v>
      </c>
      <c r="AX34" s="11">
        <f>AW34+5</f>
        <v>8</v>
      </c>
      <c r="BC34">
        <v>84.644999999999996</v>
      </c>
      <c r="BD34" s="39">
        <f t="shared" ref="BD34:BD97" si="1">ROUNDUP(BC34,0)</f>
        <v>85</v>
      </c>
    </row>
    <row r="35" spans="1:69">
      <c r="A35" s="20">
        <v>16</v>
      </c>
      <c r="B35" s="11" t="s">
        <v>39</v>
      </c>
      <c r="C35" s="9" t="s">
        <v>54</v>
      </c>
      <c r="D35" s="62">
        <v>20000</v>
      </c>
      <c r="E35" s="108">
        <v>5.4001831501831496</v>
      </c>
      <c r="F35" s="108"/>
      <c r="G35" s="20">
        <v>16</v>
      </c>
      <c r="H35" s="11" t="s">
        <v>39</v>
      </c>
      <c r="I35" s="52">
        <v>5</v>
      </c>
      <c r="J35" s="21">
        <v>20000</v>
      </c>
      <c r="P35" s="80">
        <v>10</v>
      </c>
      <c r="Q35" s="75" t="s">
        <v>36</v>
      </c>
      <c r="R35" s="80">
        <v>4</v>
      </c>
      <c r="S35" s="76">
        <v>5.1314299587921699</v>
      </c>
      <c r="U35" s="80">
        <v>9</v>
      </c>
      <c r="V35" s="75" t="s">
        <v>36</v>
      </c>
      <c r="W35" s="81">
        <v>2</v>
      </c>
      <c r="X35" s="76">
        <v>0.32585922537142337</v>
      </c>
      <c r="Z35" s="9">
        <v>12</v>
      </c>
      <c r="AA35" s="75" t="s">
        <v>53</v>
      </c>
      <c r="AB35" s="80" t="s">
        <v>37</v>
      </c>
      <c r="AC35" s="74">
        <v>0.3</v>
      </c>
      <c r="AI35" s="9">
        <v>10</v>
      </c>
      <c r="AJ35" s="75" t="s">
        <v>36</v>
      </c>
      <c r="AK35" s="9">
        <v>4</v>
      </c>
      <c r="AL35" s="9">
        <v>1</v>
      </c>
      <c r="AN35" s="9">
        <v>10</v>
      </c>
      <c r="AO35" s="9" t="s">
        <v>53</v>
      </c>
      <c r="AP35" s="9">
        <v>3</v>
      </c>
      <c r="AQ35" s="9">
        <v>1</v>
      </c>
      <c r="AR35" s="39">
        <v>175</v>
      </c>
      <c r="AS35" s="117"/>
      <c r="AW35" s="11">
        <f t="shared" si="0"/>
        <v>3</v>
      </c>
      <c r="AX35" s="11">
        <f>AW35+6</f>
        <v>9</v>
      </c>
      <c r="AZ35" s="119"/>
      <c r="BB35" s="70"/>
      <c r="BC35">
        <v>84.644999999999996</v>
      </c>
      <c r="BD35" s="39">
        <f t="shared" si="1"/>
        <v>85</v>
      </c>
      <c r="BF35" s="117"/>
      <c r="BG35" s="117"/>
    </row>
    <row r="36" spans="1:69">
      <c r="A36" s="20">
        <v>17</v>
      </c>
      <c r="B36" s="11" t="s">
        <v>39</v>
      </c>
      <c r="C36" s="9" t="s">
        <v>54</v>
      </c>
      <c r="D36" s="62">
        <v>20000</v>
      </c>
      <c r="E36" s="108">
        <v>5.4001831501831496</v>
      </c>
      <c r="F36" s="108"/>
      <c r="G36" s="20">
        <v>17</v>
      </c>
      <c r="H36" s="11" t="s">
        <v>39</v>
      </c>
      <c r="I36" s="52">
        <v>5</v>
      </c>
      <c r="J36" s="21">
        <v>20000</v>
      </c>
      <c r="P36" s="80">
        <v>11</v>
      </c>
      <c r="Q36" s="75" t="s">
        <v>36</v>
      </c>
      <c r="R36" s="80">
        <v>4</v>
      </c>
      <c r="S36" s="76">
        <v>5.3156712134191251</v>
      </c>
      <c r="U36" s="80">
        <v>9</v>
      </c>
      <c r="V36" s="75" t="s">
        <v>36</v>
      </c>
      <c r="W36" s="81">
        <v>3</v>
      </c>
      <c r="X36" s="76">
        <v>0.11</v>
      </c>
      <c r="Z36" s="9">
        <v>12</v>
      </c>
      <c r="AA36" s="75" t="s">
        <v>53</v>
      </c>
      <c r="AB36" s="74" t="s">
        <v>39</v>
      </c>
      <c r="AC36" s="74">
        <v>0.3</v>
      </c>
      <c r="AI36" s="9">
        <v>11</v>
      </c>
      <c r="AJ36" s="75" t="s">
        <v>36</v>
      </c>
      <c r="AK36" s="9">
        <v>4</v>
      </c>
      <c r="AL36" s="9">
        <v>1</v>
      </c>
      <c r="AN36" s="9">
        <v>11</v>
      </c>
      <c r="AO36" s="9" t="s">
        <v>53</v>
      </c>
      <c r="AP36" s="9">
        <v>3</v>
      </c>
      <c r="AQ36" s="9">
        <v>0</v>
      </c>
      <c r="AR36" s="39">
        <v>0</v>
      </c>
      <c r="AS36" s="117"/>
      <c r="AW36" s="11">
        <f t="shared" si="0"/>
        <v>3</v>
      </c>
      <c r="AX36" s="11">
        <f>AW36+7</f>
        <v>10</v>
      </c>
      <c r="AZ36" s="119"/>
      <c r="BB36" s="70"/>
      <c r="BC36">
        <v>84.644999999999996</v>
      </c>
      <c r="BD36" s="39">
        <f t="shared" si="1"/>
        <v>85</v>
      </c>
      <c r="BF36" s="117"/>
      <c r="BG36" s="117"/>
    </row>
    <row r="37" spans="1:69">
      <c r="A37" s="20">
        <v>18</v>
      </c>
      <c r="B37" s="11" t="s">
        <v>39</v>
      </c>
      <c r="C37" s="9" t="s">
        <v>54</v>
      </c>
      <c r="D37" s="62">
        <v>20000</v>
      </c>
      <c r="E37" s="108">
        <v>5.4001831501831496</v>
      </c>
      <c r="F37" s="108"/>
      <c r="G37" s="20">
        <v>18</v>
      </c>
      <c r="H37" s="11" t="s">
        <v>39</v>
      </c>
      <c r="I37" s="52">
        <v>5</v>
      </c>
      <c r="J37" s="21">
        <v>20000</v>
      </c>
      <c r="P37" s="80">
        <v>12</v>
      </c>
      <c r="Q37" s="75" t="s">
        <v>36</v>
      </c>
      <c r="R37" s="80">
        <v>4</v>
      </c>
      <c r="S37" s="76">
        <v>5.4315988725831401</v>
      </c>
      <c r="U37" s="80">
        <v>9</v>
      </c>
      <c r="V37" s="75" t="s">
        <v>36</v>
      </c>
      <c r="W37" s="81">
        <v>4</v>
      </c>
      <c r="X37" s="109">
        <v>0.1</v>
      </c>
      <c r="Y37" s="70">
        <f>SUM(X34:X37)</f>
        <v>0.99585922537142335</v>
      </c>
      <c r="Z37" s="9">
        <v>12</v>
      </c>
      <c r="AA37" s="75" t="s">
        <v>53</v>
      </c>
      <c r="AB37" s="74" t="s">
        <v>40</v>
      </c>
      <c r="AC37" s="74">
        <f>1-SUM(AC35:AC36)</f>
        <v>0.4</v>
      </c>
      <c r="AD37" s="70">
        <f>SUM(AC35:AC37)</f>
        <v>1</v>
      </c>
      <c r="AI37" s="9">
        <v>12</v>
      </c>
      <c r="AJ37" s="75" t="s">
        <v>36</v>
      </c>
      <c r="AK37" s="9">
        <v>4</v>
      </c>
      <c r="AL37" s="9">
        <v>0.99991069762451923</v>
      </c>
      <c r="AN37" s="9">
        <v>12</v>
      </c>
      <c r="AO37" s="9" t="s">
        <v>53</v>
      </c>
      <c r="AP37" s="9">
        <v>3</v>
      </c>
      <c r="AQ37" s="9">
        <v>1</v>
      </c>
      <c r="AR37" s="39">
        <v>175</v>
      </c>
      <c r="AS37" s="117">
        <f>SUM(AR26:AR37)</f>
        <v>1035</v>
      </c>
      <c r="AW37" s="11">
        <f t="shared" si="0"/>
        <v>3</v>
      </c>
      <c r="AX37" s="11">
        <f>AW37+8</f>
        <v>11</v>
      </c>
      <c r="AZ37" s="119"/>
      <c r="BB37" s="70"/>
      <c r="BC37">
        <v>84.644999999999996</v>
      </c>
      <c r="BD37" s="39">
        <f t="shared" si="1"/>
        <v>85</v>
      </c>
      <c r="BF37" s="117"/>
      <c r="BG37" s="117"/>
    </row>
    <row r="38" spans="1:69">
      <c r="A38" s="20">
        <v>1</v>
      </c>
      <c r="B38" s="11" t="s">
        <v>40</v>
      </c>
      <c r="C38" s="9" t="s">
        <v>54</v>
      </c>
      <c r="D38" s="62">
        <v>20000</v>
      </c>
      <c r="E38" s="108">
        <v>9.5</v>
      </c>
      <c r="F38" s="108"/>
      <c r="G38" s="20">
        <v>1</v>
      </c>
      <c r="H38" s="11" t="s">
        <v>40</v>
      </c>
      <c r="I38" s="9">
        <v>8.85</v>
      </c>
      <c r="J38" s="21">
        <v>20000</v>
      </c>
      <c r="P38" s="74">
        <v>1</v>
      </c>
      <c r="Q38" s="75" t="s">
        <v>36</v>
      </c>
      <c r="R38" s="80">
        <v>5</v>
      </c>
      <c r="S38" s="86">
        <v>5.6288220426234004</v>
      </c>
      <c r="U38" s="80">
        <v>10</v>
      </c>
      <c r="V38" s="75" t="s">
        <v>36</v>
      </c>
      <c r="W38" s="81">
        <v>1</v>
      </c>
      <c r="X38" s="76">
        <v>0.46</v>
      </c>
      <c r="Z38" s="74">
        <v>1</v>
      </c>
      <c r="AA38" s="75" t="s">
        <v>55</v>
      </c>
      <c r="AB38" s="80" t="s">
        <v>37</v>
      </c>
      <c r="AC38" s="74">
        <v>0.3</v>
      </c>
      <c r="AI38" s="105">
        <v>1</v>
      </c>
      <c r="AJ38" s="75" t="s">
        <v>36</v>
      </c>
      <c r="AK38" s="105">
        <v>1</v>
      </c>
      <c r="AL38" s="9">
        <v>1.0000000000000001E-9</v>
      </c>
      <c r="AN38" s="9">
        <v>1</v>
      </c>
      <c r="AO38" s="9" t="s">
        <v>53</v>
      </c>
      <c r="AP38" s="11">
        <v>4</v>
      </c>
      <c r="AQ38" s="9">
        <v>1</v>
      </c>
      <c r="AR38" s="39">
        <v>254</v>
      </c>
      <c r="AS38" s="117"/>
      <c r="AW38" s="11">
        <f t="shared" si="0"/>
        <v>3</v>
      </c>
      <c r="AX38" s="11">
        <f>AW38+9</f>
        <v>12</v>
      </c>
      <c r="AZ38" s="119"/>
      <c r="BB38" s="70"/>
      <c r="BC38">
        <v>84.644999999999996</v>
      </c>
      <c r="BD38" s="39">
        <f t="shared" si="1"/>
        <v>85</v>
      </c>
      <c r="BF38" s="117"/>
      <c r="BG38" s="117"/>
    </row>
    <row r="39" spans="1:69">
      <c r="A39" s="20">
        <v>2</v>
      </c>
      <c r="B39" s="11" t="s">
        <v>40</v>
      </c>
      <c r="C39" s="9" t="s">
        <v>54</v>
      </c>
      <c r="D39" s="62">
        <v>20000</v>
      </c>
      <c r="E39" s="108">
        <v>9.5</v>
      </c>
      <c r="F39" s="108"/>
      <c r="G39" s="20">
        <v>2</v>
      </c>
      <c r="H39" s="11" t="s">
        <v>40</v>
      </c>
      <c r="I39" s="9">
        <v>7.85</v>
      </c>
      <c r="J39" s="21">
        <v>20000</v>
      </c>
      <c r="P39" s="74">
        <v>2</v>
      </c>
      <c r="Q39" s="75" t="s">
        <v>36</v>
      </c>
      <c r="R39" s="80">
        <v>5</v>
      </c>
      <c r="S39" s="86">
        <v>5.2989676670889834</v>
      </c>
      <c r="U39" s="80">
        <v>10</v>
      </c>
      <c r="V39" s="75" t="s">
        <v>36</v>
      </c>
      <c r="W39" s="81">
        <v>2</v>
      </c>
      <c r="X39" s="76">
        <v>0.32585922537142337</v>
      </c>
      <c r="Z39" s="74">
        <v>1</v>
      </c>
      <c r="AA39" s="75" t="s">
        <v>55</v>
      </c>
      <c r="AB39" s="74" t="s">
        <v>39</v>
      </c>
      <c r="AC39" s="74">
        <v>0.3</v>
      </c>
      <c r="AI39" s="105">
        <v>2</v>
      </c>
      <c r="AJ39" s="75" t="s">
        <v>36</v>
      </c>
      <c r="AK39" s="105">
        <v>1</v>
      </c>
      <c r="AL39" s="9">
        <v>1.0000000000000001E-9</v>
      </c>
      <c r="AN39" s="9">
        <v>2</v>
      </c>
      <c r="AO39" s="9" t="s">
        <v>53</v>
      </c>
      <c r="AP39" s="11">
        <v>4</v>
      </c>
      <c r="AQ39" s="9">
        <v>0</v>
      </c>
      <c r="AR39" s="39">
        <v>0</v>
      </c>
      <c r="AS39" s="117"/>
      <c r="AW39" s="11">
        <f t="shared" si="0"/>
        <v>3</v>
      </c>
      <c r="AX39" s="11">
        <f>AW39+10</f>
        <v>13</v>
      </c>
      <c r="AZ39" s="119"/>
      <c r="BB39" s="70"/>
      <c r="BC39">
        <v>87.21</v>
      </c>
      <c r="BD39" s="39">
        <f t="shared" si="1"/>
        <v>88</v>
      </c>
      <c r="BF39" s="117"/>
      <c r="BG39" s="117"/>
    </row>
    <row r="40" spans="1:69">
      <c r="A40" s="20">
        <v>3</v>
      </c>
      <c r="B40" s="11" t="s">
        <v>40</v>
      </c>
      <c r="C40" s="9" t="s">
        <v>54</v>
      </c>
      <c r="D40" s="62">
        <v>20000</v>
      </c>
      <c r="E40" s="108">
        <v>9.5</v>
      </c>
      <c r="F40" s="108"/>
      <c r="G40" s="20">
        <v>3</v>
      </c>
      <c r="H40" s="11" t="s">
        <v>40</v>
      </c>
      <c r="I40" s="9">
        <v>6.85</v>
      </c>
      <c r="J40" s="21">
        <v>20000</v>
      </c>
      <c r="P40" s="74">
        <v>3</v>
      </c>
      <c r="Q40" s="75" t="s">
        <v>36</v>
      </c>
      <c r="R40" s="80">
        <v>5</v>
      </c>
      <c r="S40" s="86">
        <v>5.4173100389090605</v>
      </c>
      <c r="U40" s="80">
        <v>10</v>
      </c>
      <c r="V40" s="75" t="s">
        <v>36</v>
      </c>
      <c r="W40" s="81">
        <v>3</v>
      </c>
      <c r="X40" s="76">
        <v>0.11</v>
      </c>
      <c r="Z40" s="74">
        <v>1</v>
      </c>
      <c r="AA40" s="75" t="s">
        <v>55</v>
      </c>
      <c r="AB40" s="74" t="s">
        <v>40</v>
      </c>
      <c r="AC40" s="74">
        <f>1-SUM(AC38:AC39)</f>
        <v>0.4</v>
      </c>
      <c r="AI40" s="105">
        <v>3</v>
      </c>
      <c r="AJ40" s="75" t="s">
        <v>36</v>
      </c>
      <c r="AK40" s="105">
        <v>1</v>
      </c>
      <c r="AL40" s="9">
        <v>1E-4</v>
      </c>
      <c r="AN40" s="9">
        <v>3</v>
      </c>
      <c r="AO40" s="9" t="s">
        <v>53</v>
      </c>
      <c r="AP40" s="11">
        <v>4</v>
      </c>
      <c r="AQ40" s="9">
        <v>0</v>
      </c>
      <c r="AR40" s="39">
        <v>0</v>
      </c>
      <c r="AS40" s="117"/>
      <c r="AW40" s="11">
        <f t="shared" si="0"/>
        <v>3</v>
      </c>
      <c r="AX40" s="11">
        <f>AW40+11</f>
        <v>14</v>
      </c>
      <c r="AZ40" s="119"/>
      <c r="BB40" s="70"/>
      <c r="BC40">
        <v>87.21</v>
      </c>
      <c r="BD40" s="39">
        <f t="shared" si="1"/>
        <v>88</v>
      </c>
      <c r="BF40" s="117"/>
      <c r="BG40" s="117"/>
    </row>
    <row r="41" spans="1:69">
      <c r="A41" s="20">
        <v>4</v>
      </c>
      <c r="B41" s="11" t="s">
        <v>40</v>
      </c>
      <c r="C41" s="9" t="s">
        <v>54</v>
      </c>
      <c r="D41" s="62">
        <v>20000</v>
      </c>
      <c r="E41" s="108">
        <v>9.5</v>
      </c>
      <c r="F41" s="108"/>
      <c r="G41" s="20">
        <v>4</v>
      </c>
      <c r="H41" s="11" t="s">
        <v>40</v>
      </c>
      <c r="I41" s="9">
        <v>6.85</v>
      </c>
      <c r="J41" s="21">
        <v>20000</v>
      </c>
      <c r="P41" s="74">
        <v>4</v>
      </c>
      <c r="Q41" s="75" t="s">
        <v>36</v>
      </c>
      <c r="R41" s="80">
        <v>5</v>
      </c>
      <c r="S41" s="86">
        <v>5.5184505494224281</v>
      </c>
      <c r="U41" s="80">
        <v>10</v>
      </c>
      <c r="V41" s="75" t="s">
        <v>36</v>
      </c>
      <c r="W41" s="81">
        <v>4</v>
      </c>
      <c r="X41" s="109">
        <v>0.1</v>
      </c>
      <c r="Y41" s="70">
        <f>SUM(X38:X41)</f>
        <v>0.99585922537142335</v>
      </c>
      <c r="Z41" s="74">
        <v>2</v>
      </c>
      <c r="AA41" s="75" t="s">
        <v>55</v>
      </c>
      <c r="AB41" s="80" t="s">
        <v>37</v>
      </c>
      <c r="AC41" s="74">
        <v>0.3</v>
      </c>
      <c r="AD41" s="70">
        <f>SUM(AC37:AC41)</f>
        <v>1.7</v>
      </c>
      <c r="AI41" s="105">
        <v>4</v>
      </c>
      <c r="AJ41" s="75" t="s">
        <v>36</v>
      </c>
      <c r="AK41" s="105">
        <v>1</v>
      </c>
      <c r="AL41" s="105">
        <v>0.1</v>
      </c>
      <c r="AN41" s="9">
        <v>4</v>
      </c>
      <c r="AO41" s="9" t="s">
        <v>53</v>
      </c>
      <c r="AP41" s="11">
        <v>4</v>
      </c>
      <c r="AQ41" s="9">
        <v>1</v>
      </c>
      <c r="AR41" s="39">
        <v>254</v>
      </c>
      <c r="AS41" s="117"/>
      <c r="AW41" s="11">
        <f t="shared" si="0"/>
        <v>3</v>
      </c>
      <c r="AX41" s="11">
        <f>AW41+12</f>
        <v>15</v>
      </c>
      <c r="BB41" s="70"/>
      <c r="BC41">
        <v>87.21</v>
      </c>
      <c r="BD41" s="39">
        <f t="shared" si="1"/>
        <v>88</v>
      </c>
      <c r="BF41" s="117"/>
      <c r="BG41" s="117"/>
    </row>
    <row r="42" spans="1:69">
      <c r="A42" s="20">
        <v>5</v>
      </c>
      <c r="B42" s="11" t="s">
        <v>40</v>
      </c>
      <c r="C42" s="9" t="s">
        <v>54</v>
      </c>
      <c r="D42" s="62">
        <v>20000</v>
      </c>
      <c r="E42" s="108">
        <v>8</v>
      </c>
      <c r="F42" s="108"/>
      <c r="G42" s="20">
        <v>5</v>
      </c>
      <c r="H42" s="11" t="s">
        <v>40</v>
      </c>
      <c r="I42" s="9">
        <v>6.85</v>
      </c>
      <c r="J42" s="21">
        <v>20000</v>
      </c>
      <c r="P42" s="77">
        <v>5</v>
      </c>
      <c r="Q42" s="78" t="s">
        <v>36</v>
      </c>
      <c r="R42" s="77">
        <v>5</v>
      </c>
      <c r="S42" s="86">
        <v>5.6047165400538619</v>
      </c>
      <c r="U42" s="74">
        <v>1</v>
      </c>
      <c r="V42" s="75"/>
      <c r="W42" s="75"/>
      <c r="X42" s="82"/>
      <c r="Z42" s="74">
        <v>2</v>
      </c>
      <c r="AA42" s="75" t="s">
        <v>55</v>
      </c>
      <c r="AB42" s="74" t="s">
        <v>39</v>
      </c>
      <c r="AC42" s="74">
        <v>0.3</v>
      </c>
      <c r="AI42" s="105">
        <v>5</v>
      </c>
      <c r="AJ42" s="75" t="s">
        <v>36</v>
      </c>
      <c r="AK42" s="105">
        <v>1</v>
      </c>
      <c r="AL42" s="105">
        <v>0.2</v>
      </c>
      <c r="AN42" s="9">
        <v>5</v>
      </c>
      <c r="AO42" s="9" t="s">
        <v>53</v>
      </c>
      <c r="AP42" s="11">
        <v>4</v>
      </c>
      <c r="AQ42" s="9">
        <v>0</v>
      </c>
      <c r="AR42" s="39">
        <v>0</v>
      </c>
      <c r="AS42" s="117"/>
      <c r="AW42" s="11">
        <f t="shared" si="0"/>
        <v>3</v>
      </c>
      <c r="AX42" s="9">
        <f>AW42+13</f>
        <v>16</v>
      </c>
      <c r="BB42" s="70"/>
      <c r="BC42">
        <v>87.21</v>
      </c>
      <c r="BD42" s="39">
        <f t="shared" si="1"/>
        <v>88</v>
      </c>
      <c r="BF42" s="117"/>
      <c r="BG42" s="117"/>
    </row>
    <row r="43" spans="1:69">
      <c r="A43" s="20">
        <v>6</v>
      </c>
      <c r="B43" s="11" t="s">
        <v>40</v>
      </c>
      <c r="C43" s="9" t="s">
        <v>54</v>
      </c>
      <c r="D43" s="62">
        <v>20000</v>
      </c>
      <c r="E43" s="108">
        <v>8</v>
      </c>
      <c r="F43" s="108"/>
      <c r="G43" s="20">
        <v>6</v>
      </c>
      <c r="H43" s="11" t="s">
        <v>40</v>
      </c>
      <c r="I43" s="9">
        <v>6.85</v>
      </c>
      <c r="J43" s="21">
        <v>20000</v>
      </c>
      <c r="P43" s="80">
        <v>6</v>
      </c>
      <c r="Q43" s="75" t="s">
        <v>36</v>
      </c>
      <c r="R43" s="80">
        <v>5</v>
      </c>
      <c r="S43" s="86">
        <v>5.6781698862460477</v>
      </c>
      <c r="U43" s="74">
        <v>2</v>
      </c>
      <c r="V43" s="75"/>
      <c r="W43" s="75"/>
      <c r="X43" s="82"/>
      <c r="Z43" s="74">
        <v>2</v>
      </c>
      <c r="AA43" s="75" t="s">
        <v>55</v>
      </c>
      <c r="AB43" s="74" t="s">
        <v>40</v>
      </c>
      <c r="AC43" s="74">
        <f>1-SUM(AC41:AC42)</f>
        <v>0.4</v>
      </c>
      <c r="AI43" s="105">
        <v>6</v>
      </c>
      <c r="AJ43" s="75" t="s">
        <v>36</v>
      </c>
      <c r="AK43" s="105">
        <v>1</v>
      </c>
      <c r="AL43" s="105">
        <v>0.2</v>
      </c>
      <c r="AN43" s="9">
        <v>6</v>
      </c>
      <c r="AO43" s="9" t="s">
        <v>53</v>
      </c>
      <c r="AP43" s="11">
        <v>4</v>
      </c>
      <c r="AQ43" s="9">
        <v>0</v>
      </c>
      <c r="AR43" s="39">
        <v>0</v>
      </c>
      <c r="AS43" s="117"/>
      <c r="AW43" s="11">
        <f t="shared" si="0"/>
        <v>3</v>
      </c>
      <c r="AX43" s="11">
        <f>AW43+14</f>
        <v>17</v>
      </c>
      <c r="BB43" s="70"/>
      <c r="BC43">
        <v>87.21</v>
      </c>
      <c r="BD43" s="39">
        <f t="shared" si="1"/>
        <v>88</v>
      </c>
      <c r="BF43" s="117"/>
      <c r="BG43" s="117"/>
    </row>
    <row r="44" spans="1:69">
      <c r="A44" s="20">
        <v>7</v>
      </c>
      <c r="B44" s="11" t="s">
        <v>40</v>
      </c>
      <c r="C44" s="9" t="s">
        <v>54</v>
      </c>
      <c r="D44" s="62">
        <v>20000</v>
      </c>
      <c r="E44" s="108">
        <v>8</v>
      </c>
      <c r="F44" s="108"/>
      <c r="G44" s="20">
        <v>7</v>
      </c>
      <c r="H44" s="11" t="s">
        <v>40</v>
      </c>
      <c r="I44" s="9">
        <v>5.17</v>
      </c>
      <c r="J44" s="21">
        <v>20000</v>
      </c>
      <c r="P44" s="80">
        <v>7</v>
      </c>
      <c r="Q44" s="75" t="s">
        <v>36</v>
      </c>
      <c r="R44" s="80">
        <v>5</v>
      </c>
      <c r="S44" s="86">
        <v>5.7406225913708075</v>
      </c>
      <c r="U44" s="74">
        <v>3</v>
      </c>
      <c r="V44" s="75"/>
      <c r="W44" s="75"/>
      <c r="X44" s="82"/>
      <c r="Z44" s="74">
        <v>3</v>
      </c>
      <c r="AA44" s="75" t="s">
        <v>55</v>
      </c>
      <c r="AB44" s="80" t="s">
        <v>37</v>
      </c>
      <c r="AC44" s="74">
        <v>0.3</v>
      </c>
      <c r="AI44" s="105">
        <v>7</v>
      </c>
      <c r="AJ44" s="75" t="s">
        <v>36</v>
      </c>
      <c r="AK44" s="105">
        <v>1</v>
      </c>
      <c r="AL44" s="105">
        <v>0.2</v>
      </c>
      <c r="AN44" s="9">
        <v>7</v>
      </c>
      <c r="AO44" s="9" t="s">
        <v>53</v>
      </c>
      <c r="AP44" s="11">
        <v>4</v>
      </c>
      <c r="AQ44" s="9">
        <v>1</v>
      </c>
      <c r="AR44" s="39">
        <v>262</v>
      </c>
      <c r="AS44" s="117"/>
      <c r="AW44" s="11">
        <f>AW30+1</f>
        <v>4</v>
      </c>
      <c r="AX44" s="11">
        <f>AW44+1</f>
        <v>5</v>
      </c>
      <c r="BB44" s="70"/>
      <c r="BC44">
        <v>87.21</v>
      </c>
      <c r="BD44" s="39">
        <f t="shared" si="1"/>
        <v>88</v>
      </c>
      <c r="BE44">
        <f>SUM(BD33:BD44)</f>
        <v>1035</v>
      </c>
      <c r="BF44" s="117"/>
      <c r="BG44" s="117"/>
    </row>
    <row r="45" spans="1:69">
      <c r="A45" s="20">
        <v>8</v>
      </c>
      <c r="B45" s="11" t="s">
        <v>40</v>
      </c>
      <c r="C45" s="9" t="s">
        <v>54</v>
      </c>
      <c r="D45" s="62">
        <v>20000</v>
      </c>
      <c r="E45" s="108">
        <v>8</v>
      </c>
      <c r="F45" s="108"/>
      <c r="G45" s="20">
        <v>8</v>
      </c>
      <c r="H45" s="11" t="s">
        <v>40</v>
      </c>
      <c r="I45" s="9">
        <v>5.17</v>
      </c>
      <c r="J45" s="21">
        <v>20000</v>
      </c>
      <c r="P45" s="80">
        <v>8</v>
      </c>
      <c r="Q45" s="75" t="s">
        <v>36</v>
      </c>
      <c r="R45" s="80">
        <v>5</v>
      </c>
      <c r="S45" s="86">
        <v>5.7936564540199029</v>
      </c>
      <c r="U45" s="74">
        <v>4</v>
      </c>
      <c r="V45" s="75"/>
      <c r="W45" s="75"/>
      <c r="X45" s="82"/>
      <c r="Z45" s="74">
        <v>3</v>
      </c>
      <c r="AA45" s="75" t="s">
        <v>55</v>
      </c>
      <c r="AB45" s="74" t="s">
        <v>39</v>
      </c>
      <c r="AC45" s="74">
        <v>0.3</v>
      </c>
      <c r="AD45" s="70">
        <f>SUM(AC42:AC45)</f>
        <v>1.3</v>
      </c>
      <c r="AI45" s="105">
        <v>8</v>
      </c>
      <c r="AJ45" s="75" t="s">
        <v>36</v>
      </c>
      <c r="AK45" s="105">
        <v>1</v>
      </c>
      <c r="AL45" s="105">
        <v>0.2</v>
      </c>
      <c r="AN45" s="9">
        <v>8</v>
      </c>
      <c r="AO45" s="9" t="s">
        <v>53</v>
      </c>
      <c r="AP45" s="11">
        <v>4</v>
      </c>
      <c r="AQ45" s="9">
        <v>0</v>
      </c>
      <c r="AR45" s="39">
        <v>0</v>
      </c>
      <c r="AS45" s="117"/>
      <c r="AW45" s="11">
        <f t="shared" si="0"/>
        <v>4</v>
      </c>
      <c r="AX45" s="11">
        <f>AW45+2</f>
        <v>6</v>
      </c>
      <c r="BB45" s="70"/>
      <c r="BC45">
        <v>169.29</v>
      </c>
      <c r="BD45" s="39">
        <f t="shared" si="1"/>
        <v>170</v>
      </c>
      <c r="BF45" s="117"/>
      <c r="BG45" s="117"/>
    </row>
    <row r="46" spans="1:69">
      <c r="A46" s="20">
        <v>9</v>
      </c>
      <c r="B46" s="11" t="s">
        <v>40</v>
      </c>
      <c r="C46" s="9" t="s">
        <v>54</v>
      </c>
      <c r="D46" s="62">
        <v>20000</v>
      </c>
      <c r="E46" s="108">
        <v>7</v>
      </c>
      <c r="F46" s="108"/>
      <c r="G46" s="20">
        <v>9</v>
      </c>
      <c r="H46" s="11" t="s">
        <v>40</v>
      </c>
      <c r="I46" s="9">
        <v>5.17</v>
      </c>
      <c r="J46" s="21">
        <v>20000</v>
      </c>
      <c r="P46" s="80">
        <v>9</v>
      </c>
      <c r="Q46" s="75" t="s">
        <v>36</v>
      </c>
      <c r="R46" s="80">
        <v>5</v>
      </c>
      <c r="S46" s="86">
        <v>5.8386446569728205</v>
      </c>
      <c r="U46" s="74">
        <v>5</v>
      </c>
      <c r="V46" s="75"/>
      <c r="W46" s="75"/>
      <c r="X46" s="82"/>
      <c r="Z46" s="74">
        <v>3</v>
      </c>
      <c r="AA46" s="75" t="s">
        <v>55</v>
      </c>
      <c r="AB46" s="74" t="s">
        <v>40</v>
      </c>
      <c r="AC46" s="74">
        <f>1-SUM(AC44:AC45)</f>
        <v>0.4</v>
      </c>
      <c r="AI46" s="105">
        <v>9</v>
      </c>
      <c r="AJ46" s="75" t="s">
        <v>36</v>
      </c>
      <c r="AK46" s="105">
        <v>1</v>
      </c>
      <c r="AL46" s="105">
        <v>0.2</v>
      </c>
      <c r="AN46" s="9">
        <v>9</v>
      </c>
      <c r="AO46" s="9" t="s">
        <v>53</v>
      </c>
      <c r="AP46" s="11">
        <v>4</v>
      </c>
      <c r="AQ46" s="9">
        <v>0</v>
      </c>
      <c r="AR46" s="39">
        <v>0</v>
      </c>
      <c r="AS46" s="117"/>
      <c r="AW46" s="11">
        <f t="shared" si="0"/>
        <v>4</v>
      </c>
      <c r="AX46" s="11">
        <f>AW46+3</f>
        <v>7</v>
      </c>
      <c r="BB46" s="70"/>
      <c r="BC46">
        <v>0</v>
      </c>
      <c r="BD46" s="39">
        <f t="shared" si="1"/>
        <v>0</v>
      </c>
      <c r="BF46" s="117"/>
      <c r="BG46" s="117">
        <v>43529.411764705888</v>
      </c>
    </row>
    <row r="47" spans="1:69">
      <c r="A47" s="20">
        <v>10</v>
      </c>
      <c r="B47" s="11" t="s">
        <v>40</v>
      </c>
      <c r="C47" s="9" t="s">
        <v>54</v>
      </c>
      <c r="D47" s="62">
        <v>20000</v>
      </c>
      <c r="E47" s="108">
        <v>7</v>
      </c>
      <c r="F47" s="108"/>
      <c r="G47" s="20">
        <v>10</v>
      </c>
      <c r="H47" s="11" t="s">
        <v>40</v>
      </c>
      <c r="I47" s="9">
        <v>5.17</v>
      </c>
      <c r="J47" s="21">
        <v>20000</v>
      </c>
      <c r="P47" s="80">
        <v>10</v>
      </c>
      <c r="Q47" s="75" t="s">
        <v>36</v>
      </c>
      <c r="R47" s="80">
        <v>5</v>
      </c>
      <c r="S47" s="86">
        <v>5.8767737657981396</v>
      </c>
      <c r="U47" s="74">
        <v>6</v>
      </c>
      <c r="V47" s="75"/>
      <c r="W47" s="75"/>
      <c r="X47" s="82"/>
      <c r="Z47" s="74">
        <v>4</v>
      </c>
      <c r="AA47" s="75" t="s">
        <v>55</v>
      </c>
      <c r="AB47" s="80" t="s">
        <v>37</v>
      </c>
      <c r="AC47" s="74">
        <v>0.3</v>
      </c>
      <c r="AI47" s="105">
        <v>10</v>
      </c>
      <c r="AJ47" s="75" t="s">
        <v>36</v>
      </c>
      <c r="AK47" s="105">
        <v>1</v>
      </c>
      <c r="AL47" s="105">
        <v>0.2</v>
      </c>
      <c r="AN47" s="9">
        <v>10</v>
      </c>
      <c r="AO47" s="9" t="s">
        <v>53</v>
      </c>
      <c r="AP47" s="11">
        <v>4</v>
      </c>
      <c r="AQ47" s="9">
        <v>1</v>
      </c>
      <c r="AR47" s="39">
        <v>265</v>
      </c>
      <c r="AS47" s="117"/>
      <c r="AW47" s="11">
        <f t="shared" si="0"/>
        <v>4</v>
      </c>
      <c r="AX47" s="11">
        <f>AW47+4</f>
        <v>8</v>
      </c>
      <c r="BB47" s="70"/>
      <c r="BC47">
        <v>169.29</v>
      </c>
      <c r="BD47" s="39">
        <f t="shared" si="1"/>
        <v>170</v>
      </c>
      <c r="BF47" s="117"/>
      <c r="BG47" s="117"/>
    </row>
    <row r="48" spans="1:69">
      <c r="A48" s="20">
        <v>11</v>
      </c>
      <c r="B48" s="11" t="s">
        <v>40</v>
      </c>
      <c r="C48" s="9" t="s">
        <v>54</v>
      </c>
      <c r="D48" s="62">
        <v>20000</v>
      </c>
      <c r="E48" s="108">
        <v>7</v>
      </c>
      <c r="F48" s="108"/>
      <c r="G48" s="20">
        <v>11</v>
      </c>
      <c r="H48" s="11" t="s">
        <v>40</v>
      </c>
      <c r="I48" s="9">
        <v>5.17</v>
      </c>
      <c r="J48" s="21">
        <v>20000</v>
      </c>
      <c r="P48" s="80">
        <v>11</v>
      </c>
      <c r="Q48" s="75" t="s">
        <v>36</v>
      </c>
      <c r="R48" s="80">
        <v>5</v>
      </c>
      <c r="S48" s="86">
        <v>5.9090651250093869</v>
      </c>
      <c r="U48" s="74">
        <v>7</v>
      </c>
      <c r="V48" s="75"/>
      <c r="W48" s="75"/>
      <c r="X48" s="82"/>
      <c r="Z48" s="74">
        <v>4</v>
      </c>
      <c r="AA48" s="75" t="s">
        <v>55</v>
      </c>
      <c r="AB48" s="74" t="s">
        <v>39</v>
      </c>
      <c r="AC48" s="74">
        <v>0.3</v>
      </c>
      <c r="AI48" s="105">
        <v>11</v>
      </c>
      <c r="AJ48" s="75" t="s">
        <v>36</v>
      </c>
      <c r="AK48" s="105">
        <v>1</v>
      </c>
      <c r="AL48" s="105">
        <v>0.2</v>
      </c>
      <c r="AN48" s="9">
        <v>11</v>
      </c>
      <c r="AO48" s="9" t="s">
        <v>53</v>
      </c>
      <c r="AP48" s="11">
        <v>4</v>
      </c>
      <c r="AQ48" s="9">
        <v>0</v>
      </c>
      <c r="AR48" s="39">
        <v>0</v>
      </c>
      <c r="AS48" s="117"/>
      <c r="AW48" s="11">
        <f t="shared" si="0"/>
        <v>4</v>
      </c>
      <c r="AX48" s="11">
        <f>AW48+5</f>
        <v>9</v>
      </c>
      <c r="BB48" s="70"/>
      <c r="BC48">
        <v>0</v>
      </c>
      <c r="BD48" s="39">
        <f t="shared" si="1"/>
        <v>0</v>
      </c>
      <c r="BF48" s="117"/>
      <c r="BG48" s="117"/>
    </row>
    <row r="49" spans="1:59">
      <c r="A49" s="20">
        <v>12</v>
      </c>
      <c r="B49" s="11" t="s">
        <v>40</v>
      </c>
      <c r="C49" s="9" t="s">
        <v>54</v>
      </c>
      <c r="D49" s="62">
        <v>20000</v>
      </c>
      <c r="E49" s="108">
        <v>6</v>
      </c>
      <c r="F49" s="108"/>
      <c r="G49" s="20">
        <v>12</v>
      </c>
      <c r="H49" s="11" t="s">
        <v>40</v>
      </c>
      <c r="I49" s="9">
        <v>5.17</v>
      </c>
      <c r="J49" s="21">
        <v>20000</v>
      </c>
      <c r="P49" s="80">
        <v>12</v>
      </c>
      <c r="Q49" s="75" t="s">
        <v>36</v>
      </c>
      <c r="R49" s="80">
        <v>5</v>
      </c>
      <c r="S49" s="86">
        <v>5.9363950168273627</v>
      </c>
      <c r="U49" s="74">
        <v>8</v>
      </c>
      <c r="V49" s="75"/>
      <c r="W49" s="75"/>
      <c r="X49" s="82"/>
      <c r="Z49" s="74">
        <v>4</v>
      </c>
      <c r="AA49" s="75" t="s">
        <v>55</v>
      </c>
      <c r="AB49" s="74" t="s">
        <v>40</v>
      </c>
      <c r="AC49" s="74">
        <f>1-SUM(AC47:AC48)</f>
        <v>0.4</v>
      </c>
      <c r="AD49" s="70">
        <f>SUM(AC46:AC49)</f>
        <v>1.4</v>
      </c>
      <c r="AI49" s="105">
        <v>12</v>
      </c>
      <c r="AJ49" s="75" t="s">
        <v>36</v>
      </c>
      <c r="AK49" s="105">
        <v>1</v>
      </c>
      <c r="AL49" s="105">
        <v>0.2</v>
      </c>
      <c r="AN49" s="9">
        <v>12</v>
      </c>
      <c r="AO49" s="9" t="s">
        <v>53</v>
      </c>
      <c r="AP49" s="11">
        <v>4</v>
      </c>
      <c r="AQ49" s="9">
        <v>0</v>
      </c>
      <c r="AR49" s="39">
        <v>0</v>
      </c>
      <c r="AS49" s="117">
        <f>SUM(AR38:AR49)</f>
        <v>1035</v>
      </c>
      <c r="AW49" s="11">
        <f t="shared" si="0"/>
        <v>4</v>
      </c>
      <c r="AX49" s="11">
        <f>AW49+6</f>
        <v>10</v>
      </c>
      <c r="BB49" s="70"/>
      <c r="BC49">
        <v>169.29</v>
      </c>
      <c r="BD49" s="39">
        <f t="shared" si="1"/>
        <v>170</v>
      </c>
      <c r="BF49" s="117"/>
      <c r="BG49" s="117"/>
    </row>
    <row r="50" spans="1:59">
      <c r="A50" s="20">
        <v>13</v>
      </c>
      <c r="B50" s="11" t="s">
        <v>40</v>
      </c>
      <c r="C50" s="9" t="s">
        <v>54</v>
      </c>
      <c r="D50" s="62">
        <v>20000</v>
      </c>
      <c r="E50" s="108">
        <v>6</v>
      </c>
      <c r="F50" s="108"/>
      <c r="G50" s="20">
        <v>13</v>
      </c>
      <c r="H50" s="11" t="s">
        <v>40</v>
      </c>
      <c r="I50" s="9">
        <v>5.17</v>
      </c>
      <c r="J50" s="21">
        <v>20000</v>
      </c>
      <c r="P50" s="74">
        <v>1</v>
      </c>
      <c r="Q50" s="75" t="s">
        <v>36</v>
      </c>
      <c r="R50" s="74">
        <v>1</v>
      </c>
      <c r="S50" s="76">
        <v>2.3119944632307967</v>
      </c>
      <c r="U50" s="74">
        <v>9</v>
      </c>
      <c r="V50" s="75"/>
      <c r="W50" s="75"/>
      <c r="X50" s="82"/>
      <c r="Z50" s="9">
        <v>5</v>
      </c>
      <c r="AA50" s="75" t="s">
        <v>55</v>
      </c>
      <c r="AB50" s="80" t="s">
        <v>37</v>
      </c>
      <c r="AC50" s="74">
        <v>0.3</v>
      </c>
      <c r="AI50" s="105">
        <v>13</v>
      </c>
      <c r="AJ50" s="75" t="s">
        <v>36</v>
      </c>
      <c r="AK50" s="105">
        <v>1</v>
      </c>
      <c r="AL50" s="105">
        <v>0.3</v>
      </c>
      <c r="AN50" s="9">
        <v>1</v>
      </c>
      <c r="AO50" s="9" t="s">
        <v>53</v>
      </c>
      <c r="AP50" s="11">
        <v>5</v>
      </c>
      <c r="AQ50" s="9">
        <v>0</v>
      </c>
      <c r="AR50" s="39">
        <v>0</v>
      </c>
      <c r="AS50" s="117"/>
      <c r="AW50" s="11">
        <f t="shared" si="0"/>
        <v>4</v>
      </c>
      <c r="AX50" s="11">
        <f>AW50+7</f>
        <v>11</v>
      </c>
      <c r="BB50" s="70"/>
      <c r="BC50">
        <v>0</v>
      </c>
      <c r="BD50" s="39">
        <f t="shared" si="1"/>
        <v>0</v>
      </c>
      <c r="BF50" s="117"/>
      <c r="BG50" s="117"/>
    </row>
    <row r="51" spans="1:59">
      <c r="A51" s="20">
        <v>14</v>
      </c>
      <c r="B51" s="11" t="s">
        <v>40</v>
      </c>
      <c r="C51" s="9" t="s">
        <v>54</v>
      </c>
      <c r="D51" s="62">
        <v>20000</v>
      </c>
      <c r="E51" s="108">
        <v>6</v>
      </c>
      <c r="F51" s="108"/>
      <c r="G51" s="20">
        <v>14</v>
      </c>
      <c r="H51" s="11" t="s">
        <v>40</v>
      </c>
      <c r="I51" s="9">
        <v>5.17</v>
      </c>
      <c r="J51" s="21">
        <v>20000</v>
      </c>
      <c r="P51" s="74">
        <v>2</v>
      </c>
      <c r="Q51" s="75" t="s">
        <v>36</v>
      </c>
      <c r="R51" s="74">
        <v>1</v>
      </c>
      <c r="S51" s="76">
        <v>2.6200949409835563</v>
      </c>
      <c r="U51" s="74">
        <v>10</v>
      </c>
      <c r="V51" s="75"/>
      <c r="W51" s="75"/>
      <c r="X51" s="82"/>
      <c r="Z51" s="9">
        <v>5</v>
      </c>
      <c r="AA51" s="75" t="s">
        <v>55</v>
      </c>
      <c r="AB51" s="74" t="s">
        <v>39</v>
      </c>
      <c r="AC51" s="74">
        <v>0.3</v>
      </c>
      <c r="AI51" s="105">
        <v>14</v>
      </c>
      <c r="AJ51" s="75" t="s">
        <v>36</v>
      </c>
      <c r="AK51" s="105">
        <v>1</v>
      </c>
      <c r="AL51" s="105">
        <v>0.3</v>
      </c>
      <c r="AN51" s="9">
        <v>2</v>
      </c>
      <c r="AO51" s="9" t="s">
        <v>53</v>
      </c>
      <c r="AP51" s="11">
        <v>5</v>
      </c>
      <c r="AQ51" s="9">
        <v>1</v>
      </c>
      <c r="AR51" s="39">
        <v>254</v>
      </c>
      <c r="AS51" s="117"/>
      <c r="AW51" s="11">
        <f t="shared" si="0"/>
        <v>4</v>
      </c>
      <c r="AX51" s="11">
        <f>AW51+8</f>
        <v>12</v>
      </c>
      <c r="BB51" s="70"/>
      <c r="BC51">
        <v>174.42</v>
      </c>
      <c r="BD51" s="39">
        <f t="shared" si="1"/>
        <v>175</v>
      </c>
      <c r="BF51" s="117"/>
      <c r="BG51" s="117"/>
    </row>
    <row r="52" spans="1:59">
      <c r="A52" s="20">
        <v>15</v>
      </c>
      <c r="B52" s="11" t="s">
        <v>40</v>
      </c>
      <c r="C52" s="9" t="s">
        <v>54</v>
      </c>
      <c r="D52" s="62">
        <v>20000</v>
      </c>
      <c r="E52" s="108">
        <v>5.4</v>
      </c>
      <c r="F52" s="108"/>
      <c r="G52" s="20">
        <v>15</v>
      </c>
      <c r="H52" s="11" t="s">
        <v>40</v>
      </c>
      <c r="I52" s="9">
        <v>5.17</v>
      </c>
      <c r="J52" s="21">
        <v>20000</v>
      </c>
      <c r="P52" s="74">
        <v>3</v>
      </c>
      <c r="Q52" s="75" t="s">
        <v>36</v>
      </c>
      <c r="R52" s="74">
        <v>1</v>
      </c>
      <c r="S52" s="76">
        <v>2.9200403675494466</v>
      </c>
      <c r="U52" s="74"/>
      <c r="V52" s="75"/>
      <c r="W52" s="75"/>
      <c r="X52" s="82"/>
      <c r="Z52" s="9">
        <v>5</v>
      </c>
      <c r="AA52" s="75" t="s">
        <v>55</v>
      </c>
      <c r="AB52" s="74" t="s">
        <v>40</v>
      </c>
      <c r="AC52" s="74">
        <f>1-SUM(AC50:AC51)</f>
        <v>0.4</v>
      </c>
      <c r="AI52" s="106">
        <v>15</v>
      </c>
      <c r="AJ52" s="75" t="s">
        <v>36</v>
      </c>
      <c r="AK52" s="105">
        <v>1</v>
      </c>
      <c r="AL52" s="105">
        <v>0.3</v>
      </c>
      <c r="AN52" s="9">
        <v>3</v>
      </c>
      <c r="AO52" s="9" t="s">
        <v>53</v>
      </c>
      <c r="AP52" s="11">
        <v>5</v>
      </c>
      <c r="AQ52" s="9">
        <v>0</v>
      </c>
      <c r="AR52" s="39">
        <v>0</v>
      </c>
      <c r="AS52" s="117"/>
      <c r="AW52" s="11">
        <f t="shared" si="0"/>
        <v>4</v>
      </c>
      <c r="AX52" s="11">
        <f>AW52+9</f>
        <v>13</v>
      </c>
      <c r="BB52" s="70"/>
      <c r="BC52">
        <v>0</v>
      </c>
      <c r="BD52" s="39">
        <f t="shared" si="1"/>
        <v>0</v>
      </c>
      <c r="BF52" s="117"/>
      <c r="BG52" s="117"/>
    </row>
    <row r="53" spans="1:59">
      <c r="A53" s="20">
        <v>16</v>
      </c>
      <c r="B53" s="11" t="s">
        <v>40</v>
      </c>
      <c r="C53" s="9" t="s">
        <v>54</v>
      </c>
      <c r="D53" s="62">
        <v>20000</v>
      </c>
      <c r="E53" s="108">
        <v>5.4001831501831496</v>
      </c>
      <c r="F53" s="108"/>
      <c r="G53" s="20">
        <v>16</v>
      </c>
      <c r="H53" s="11" t="s">
        <v>40</v>
      </c>
      <c r="I53" s="9">
        <v>5.17</v>
      </c>
      <c r="J53" s="21">
        <v>20000</v>
      </c>
      <c r="M53">
        <f>314*39</f>
        <v>12246</v>
      </c>
      <c r="N53">
        <f>N4*33</f>
        <v>4191</v>
      </c>
      <c r="P53" s="74">
        <v>4</v>
      </c>
      <c r="Q53" s="75" t="s">
        <v>36</v>
      </c>
      <c r="R53" s="74">
        <v>1</v>
      </c>
      <c r="S53" s="76">
        <v>3.2031418400988798</v>
      </c>
      <c r="U53" s="74"/>
      <c r="V53" s="75"/>
      <c r="W53" s="75"/>
      <c r="X53" s="82"/>
      <c r="Z53" s="9">
        <v>6</v>
      </c>
      <c r="AA53" s="75" t="s">
        <v>55</v>
      </c>
      <c r="AB53" s="80" t="s">
        <v>37</v>
      </c>
      <c r="AC53" s="74">
        <v>0.3</v>
      </c>
      <c r="AN53" s="9">
        <v>4</v>
      </c>
      <c r="AO53" s="9" t="s">
        <v>53</v>
      </c>
      <c r="AP53" s="11">
        <v>5</v>
      </c>
      <c r="AQ53" s="9">
        <v>0</v>
      </c>
      <c r="AR53" s="39">
        <v>0</v>
      </c>
      <c r="AS53" s="117"/>
      <c r="AW53" s="11">
        <f t="shared" si="0"/>
        <v>4</v>
      </c>
      <c r="AX53" s="11">
        <f>AW53+10</f>
        <v>14</v>
      </c>
      <c r="BB53" s="70"/>
      <c r="BC53">
        <v>174.42</v>
      </c>
      <c r="BD53" s="39">
        <f t="shared" si="1"/>
        <v>175</v>
      </c>
      <c r="BF53" s="117"/>
      <c r="BG53" s="117"/>
    </row>
    <row r="54" spans="1:59">
      <c r="A54" s="20">
        <v>17</v>
      </c>
      <c r="B54" s="11" t="s">
        <v>40</v>
      </c>
      <c r="C54" s="9" t="s">
        <v>54</v>
      </c>
      <c r="D54" s="62">
        <v>20000</v>
      </c>
      <c r="E54" s="108">
        <v>5.4001831501831496</v>
      </c>
      <c r="F54" s="108"/>
      <c r="G54" s="20">
        <v>17</v>
      </c>
      <c r="H54" s="11" t="s">
        <v>40</v>
      </c>
      <c r="I54" s="9">
        <v>5.17</v>
      </c>
      <c r="J54" s="21">
        <v>20000</v>
      </c>
      <c r="M54">
        <f>M53/25</f>
        <v>489.84</v>
      </c>
      <c r="N54">
        <f>30*Data!N6</f>
        <v>1800</v>
      </c>
      <c r="P54" s="77">
        <v>5</v>
      </c>
      <c r="Q54" s="78" t="s">
        <v>36</v>
      </c>
      <c r="R54" s="74">
        <v>1</v>
      </c>
      <c r="S54" s="79">
        <v>3.4314842559008301</v>
      </c>
      <c r="U54" s="74"/>
      <c r="V54" s="75"/>
      <c r="W54" s="75"/>
      <c r="X54" s="82"/>
      <c r="Z54" s="9">
        <v>6</v>
      </c>
      <c r="AA54" s="75" t="s">
        <v>55</v>
      </c>
      <c r="AB54" s="74" t="s">
        <v>39</v>
      </c>
      <c r="AC54" s="74">
        <v>0.3</v>
      </c>
      <c r="AN54" s="9">
        <v>5</v>
      </c>
      <c r="AO54" s="9" t="s">
        <v>53</v>
      </c>
      <c r="AP54" s="11">
        <v>5</v>
      </c>
      <c r="AQ54" s="9">
        <v>1</v>
      </c>
      <c r="AR54" s="39">
        <v>254</v>
      </c>
      <c r="AS54" s="117"/>
      <c r="AW54" s="11">
        <f t="shared" si="0"/>
        <v>4</v>
      </c>
      <c r="AX54" s="11">
        <f>AW54+11</f>
        <v>15</v>
      </c>
      <c r="BB54" s="70"/>
      <c r="BC54">
        <v>0</v>
      </c>
      <c r="BD54" s="39">
        <f t="shared" si="1"/>
        <v>0</v>
      </c>
      <c r="BF54" s="117"/>
      <c r="BG54" s="117"/>
    </row>
    <row r="55" spans="1:59">
      <c r="A55" s="20">
        <v>18</v>
      </c>
      <c r="B55" s="11" t="s">
        <v>40</v>
      </c>
      <c r="C55" s="9" t="s">
        <v>54</v>
      </c>
      <c r="D55" s="62">
        <v>20000</v>
      </c>
      <c r="E55" s="108">
        <v>5.4001831501831496</v>
      </c>
      <c r="F55" s="108"/>
      <c r="G55" s="20">
        <v>18</v>
      </c>
      <c r="H55" s="11" t="s">
        <v>40</v>
      </c>
      <c r="I55" s="9">
        <v>5.17</v>
      </c>
      <c r="J55" s="21">
        <v>20000</v>
      </c>
      <c r="M55" t="s">
        <v>107</v>
      </c>
      <c r="N55">
        <f>SUM(N53:N54,M53)</f>
        <v>18237</v>
      </c>
      <c r="P55" s="80">
        <v>6</v>
      </c>
      <c r="Q55" s="75" t="s">
        <v>36</v>
      </c>
      <c r="R55" s="74">
        <v>1</v>
      </c>
      <c r="S55" s="76">
        <v>3.7360630753095911</v>
      </c>
      <c r="U55" s="74"/>
      <c r="V55" s="75"/>
      <c r="W55" s="75"/>
      <c r="X55" s="82"/>
      <c r="Z55" s="9">
        <v>6</v>
      </c>
      <c r="AA55" s="75" t="s">
        <v>55</v>
      </c>
      <c r="AB55" s="74" t="s">
        <v>40</v>
      </c>
      <c r="AC55" s="74">
        <f>1-SUM(AC53:AC54)</f>
        <v>0.4</v>
      </c>
      <c r="AN55" s="9">
        <v>6</v>
      </c>
      <c r="AO55" s="9" t="s">
        <v>53</v>
      </c>
      <c r="AP55" s="11">
        <v>5</v>
      </c>
      <c r="AQ55" s="9">
        <v>0</v>
      </c>
      <c r="AR55" s="39">
        <v>0</v>
      </c>
      <c r="AS55" s="117"/>
      <c r="AW55" s="11">
        <f t="shared" si="0"/>
        <v>4</v>
      </c>
      <c r="AX55" s="11">
        <f>AW55+12</f>
        <v>16</v>
      </c>
      <c r="BB55" s="70"/>
      <c r="BC55">
        <v>174.42</v>
      </c>
      <c r="BD55" s="39">
        <f t="shared" si="1"/>
        <v>175</v>
      </c>
      <c r="BF55" s="117"/>
      <c r="BG55" s="117"/>
    </row>
    <row r="56" spans="1:59">
      <c r="A56" s="20">
        <v>1</v>
      </c>
      <c r="B56" s="11" t="s">
        <v>37</v>
      </c>
      <c r="C56" s="9" t="s">
        <v>56</v>
      </c>
      <c r="D56" s="62">
        <v>20000</v>
      </c>
      <c r="E56" s="108">
        <v>12</v>
      </c>
      <c r="F56" s="108"/>
      <c r="G56" s="20">
        <v>1</v>
      </c>
      <c r="H56" s="11" t="s">
        <v>41</v>
      </c>
      <c r="I56" s="9">
        <v>8.85</v>
      </c>
      <c r="J56" s="21">
        <v>20000</v>
      </c>
      <c r="P56" s="80">
        <v>7</v>
      </c>
      <c r="Q56" s="75" t="s">
        <v>36</v>
      </c>
      <c r="R56" s="74">
        <v>1</v>
      </c>
      <c r="S56" s="76">
        <v>3.9720075616702113</v>
      </c>
      <c r="U56" s="74"/>
      <c r="V56" s="75"/>
      <c r="W56" s="75"/>
      <c r="X56" s="82"/>
      <c r="Z56" s="9">
        <v>7</v>
      </c>
      <c r="AA56" s="75" t="s">
        <v>55</v>
      </c>
      <c r="AB56" s="80" t="s">
        <v>37</v>
      </c>
      <c r="AC56" s="74">
        <v>0.3</v>
      </c>
      <c r="AN56" s="9">
        <v>7</v>
      </c>
      <c r="AO56" s="9" t="s">
        <v>53</v>
      </c>
      <c r="AP56" s="11">
        <v>5</v>
      </c>
      <c r="AQ56" s="9">
        <v>0</v>
      </c>
      <c r="AR56" s="39">
        <v>0</v>
      </c>
      <c r="AS56" s="117"/>
      <c r="AW56" s="11">
        <f t="shared" si="0"/>
        <v>4</v>
      </c>
      <c r="AX56" s="9">
        <f>AW56+13</f>
        <v>17</v>
      </c>
      <c r="BB56" s="70"/>
      <c r="BC56">
        <v>0</v>
      </c>
      <c r="BD56" s="39">
        <f t="shared" si="1"/>
        <v>0</v>
      </c>
      <c r="BE56">
        <f>SUM(BD45:BD56)</f>
        <v>1035</v>
      </c>
      <c r="BF56" s="117"/>
      <c r="BG56" s="117"/>
    </row>
    <row r="57" spans="1:59">
      <c r="A57" s="20">
        <v>2</v>
      </c>
      <c r="B57" s="11" t="s">
        <v>37</v>
      </c>
      <c r="C57" s="9" t="s">
        <v>56</v>
      </c>
      <c r="D57" s="62">
        <v>20000</v>
      </c>
      <c r="E57" s="108">
        <v>12</v>
      </c>
      <c r="F57" s="108"/>
      <c r="G57" s="20">
        <v>2</v>
      </c>
      <c r="H57" s="11" t="s">
        <v>41</v>
      </c>
      <c r="I57" s="9">
        <v>7.85</v>
      </c>
      <c r="J57" s="21">
        <v>20000</v>
      </c>
      <c r="P57" s="80">
        <v>8</v>
      </c>
      <c r="Q57" s="75" t="s">
        <v>36</v>
      </c>
      <c r="R57" s="74">
        <v>1</v>
      </c>
      <c r="S57" s="76">
        <v>4.1503424039419263</v>
      </c>
      <c r="U57" s="74"/>
      <c r="V57" s="75"/>
      <c r="W57" s="75"/>
      <c r="X57" s="82"/>
      <c r="Z57" s="9">
        <v>7</v>
      </c>
      <c r="AA57" s="75" t="s">
        <v>55</v>
      </c>
      <c r="AB57" s="74" t="s">
        <v>39</v>
      </c>
      <c r="AC57" s="74">
        <v>0.3</v>
      </c>
      <c r="AN57" s="9">
        <v>8</v>
      </c>
      <c r="AO57" s="9" t="s">
        <v>53</v>
      </c>
      <c r="AP57" s="11">
        <v>5</v>
      </c>
      <c r="AQ57" s="9">
        <v>1</v>
      </c>
      <c r="AR57" s="39">
        <v>262</v>
      </c>
      <c r="AS57" s="117"/>
      <c r="AW57" s="11">
        <f t="shared" si="0"/>
        <v>4</v>
      </c>
      <c r="AX57" s="11">
        <f>AW57+14</f>
        <v>18</v>
      </c>
      <c r="BB57" s="70"/>
      <c r="BC57">
        <v>0</v>
      </c>
      <c r="BD57" s="39">
        <f t="shared" si="1"/>
        <v>0</v>
      </c>
      <c r="BF57" s="117"/>
      <c r="BG57" s="117"/>
    </row>
    <row r="58" spans="1:59">
      <c r="A58" s="20">
        <v>3</v>
      </c>
      <c r="B58" s="11" t="s">
        <v>37</v>
      </c>
      <c r="C58" s="9" t="s">
        <v>56</v>
      </c>
      <c r="D58" s="62">
        <v>20000</v>
      </c>
      <c r="E58" s="108">
        <v>12</v>
      </c>
      <c r="F58" s="108"/>
      <c r="G58" s="20">
        <v>3</v>
      </c>
      <c r="H58" s="11" t="s">
        <v>41</v>
      </c>
      <c r="I58" s="9">
        <v>6.85</v>
      </c>
      <c r="J58" s="21">
        <v>20000</v>
      </c>
      <c r="N58">
        <f>N55*4</f>
        <v>72948</v>
      </c>
      <c r="P58" s="80">
        <v>9</v>
      </c>
      <c r="Q58" s="75" t="s">
        <v>36</v>
      </c>
      <c r="R58" s="74">
        <v>1</v>
      </c>
      <c r="S58" s="76">
        <v>4.3067394951313096</v>
      </c>
      <c r="U58" s="74"/>
      <c r="V58" s="75"/>
      <c r="W58" s="75"/>
      <c r="X58" s="82"/>
      <c r="Z58" s="9">
        <v>7</v>
      </c>
      <c r="AA58" s="75" t="s">
        <v>55</v>
      </c>
      <c r="AB58" s="74" t="s">
        <v>40</v>
      </c>
      <c r="AC58" s="74">
        <f>1-SUM(AC56:AC57)</f>
        <v>0.4</v>
      </c>
      <c r="AN58" s="9">
        <v>9</v>
      </c>
      <c r="AO58" s="9" t="s">
        <v>53</v>
      </c>
      <c r="AP58" s="11">
        <v>5</v>
      </c>
      <c r="AQ58" s="9">
        <v>0</v>
      </c>
      <c r="AR58" s="39">
        <v>0</v>
      </c>
      <c r="AS58" s="117"/>
      <c r="AW58" s="11">
        <f>AW44+1</f>
        <v>5</v>
      </c>
      <c r="AX58" s="11">
        <f>AW58+1</f>
        <v>6</v>
      </c>
      <c r="BB58" s="70"/>
      <c r="BC58">
        <v>169.29</v>
      </c>
      <c r="BD58" s="39">
        <f t="shared" si="1"/>
        <v>170</v>
      </c>
      <c r="BF58" s="117"/>
      <c r="BG58" s="117">
        <v>43529.411764705881</v>
      </c>
    </row>
    <row r="59" spans="1:59">
      <c r="A59" s="20">
        <v>4</v>
      </c>
      <c r="B59" s="11" t="s">
        <v>37</v>
      </c>
      <c r="C59" s="9" t="s">
        <v>56</v>
      </c>
      <c r="D59" s="62">
        <v>20000</v>
      </c>
      <c r="E59" s="108">
        <v>12</v>
      </c>
      <c r="F59" s="108"/>
      <c r="G59" s="20">
        <v>4</v>
      </c>
      <c r="H59" s="11" t="s">
        <v>41</v>
      </c>
      <c r="I59" s="9">
        <v>6.85</v>
      </c>
      <c r="J59" s="21">
        <v>20000</v>
      </c>
      <c r="P59" s="80">
        <v>10</v>
      </c>
      <c r="Q59" s="75" t="s">
        <v>36</v>
      </c>
      <c r="R59" s="74">
        <v>1</v>
      </c>
      <c r="S59" s="76">
        <v>4.4470482153140543</v>
      </c>
      <c r="U59" s="74"/>
      <c r="V59" s="75"/>
      <c r="W59" s="75"/>
      <c r="X59" s="82"/>
      <c r="Z59" s="9">
        <v>8</v>
      </c>
      <c r="AA59" s="75" t="s">
        <v>55</v>
      </c>
      <c r="AB59" s="80" t="s">
        <v>37</v>
      </c>
      <c r="AC59" s="74">
        <v>0.3</v>
      </c>
      <c r="AN59" s="9">
        <v>10</v>
      </c>
      <c r="AO59" s="9" t="s">
        <v>53</v>
      </c>
      <c r="AP59" s="11">
        <v>5</v>
      </c>
      <c r="AQ59" s="9">
        <v>0</v>
      </c>
      <c r="AR59" s="39">
        <v>0</v>
      </c>
      <c r="AS59" s="117"/>
      <c r="AW59" s="11">
        <f t="shared" si="0"/>
        <v>5</v>
      </c>
      <c r="AX59" s="11">
        <f>AW59+2</f>
        <v>7</v>
      </c>
      <c r="BB59" s="70"/>
      <c r="BC59">
        <v>0</v>
      </c>
      <c r="BD59" s="39">
        <f t="shared" si="1"/>
        <v>0</v>
      </c>
      <c r="BF59" s="117"/>
      <c r="BG59" s="117"/>
    </row>
    <row r="60" spans="1:59">
      <c r="A60" s="20">
        <v>5</v>
      </c>
      <c r="B60" s="11" t="s">
        <v>37</v>
      </c>
      <c r="C60" s="9" t="s">
        <v>56</v>
      </c>
      <c r="D60" s="62">
        <v>20000</v>
      </c>
      <c r="E60" s="108">
        <v>11</v>
      </c>
      <c r="F60" s="108"/>
      <c r="G60" s="20">
        <v>5</v>
      </c>
      <c r="H60" s="11" t="s">
        <v>41</v>
      </c>
      <c r="I60" s="9">
        <v>6.85</v>
      </c>
      <c r="J60" s="21">
        <v>20000</v>
      </c>
      <c r="P60" s="80">
        <v>11</v>
      </c>
      <c r="Q60" s="75" t="s">
        <v>36</v>
      </c>
      <c r="R60" s="74">
        <v>1</v>
      </c>
      <c r="S60" s="76">
        <v>4.5719032812232205</v>
      </c>
      <c r="U60" s="74"/>
      <c r="V60" s="75"/>
      <c r="W60" s="75"/>
      <c r="X60" s="82"/>
      <c r="Z60" s="9">
        <v>8</v>
      </c>
      <c r="AA60" s="75" t="s">
        <v>55</v>
      </c>
      <c r="AB60" s="74" t="s">
        <v>39</v>
      </c>
      <c r="AC60" s="74">
        <v>0.3</v>
      </c>
      <c r="AN60" s="9">
        <v>11</v>
      </c>
      <c r="AO60" s="9" t="s">
        <v>53</v>
      </c>
      <c r="AP60" s="11">
        <v>5</v>
      </c>
      <c r="AQ60" s="9">
        <v>1</v>
      </c>
      <c r="AR60" s="39">
        <v>265</v>
      </c>
      <c r="AS60" s="117"/>
      <c r="AW60" s="11">
        <f t="shared" si="0"/>
        <v>5</v>
      </c>
      <c r="AX60" s="11">
        <f>AW60+3</f>
        <v>8</v>
      </c>
      <c r="BB60" s="70"/>
      <c r="BC60">
        <v>169.29</v>
      </c>
      <c r="BD60" s="39">
        <f t="shared" si="1"/>
        <v>170</v>
      </c>
      <c r="BF60" s="117"/>
      <c r="BG60" s="117"/>
    </row>
    <row r="61" spans="1:59">
      <c r="A61" s="20">
        <v>6</v>
      </c>
      <c r="B61" s="11" t="s">
        <v>37</v>
      </c>
      <c r="C61" s="9" t="s">
        <v>56</v>
      </c>
      <c r="D61" s="62">
        <v>20000</v>
      </c>
      <c r="E61" s="108">
        <v>11</v>
      </c>
      <c r="F61" s="108"/>
      <c r="G61" s="20">
        <v>6</v>
      </c>
      <c r="H61" s="11" t="s">
        <v>41</v>
      </c>
      <c r="I61" s="9">
        <v>6.85</v>
      </c>
      <c r="J61" s="21">
        <v>20000</v>
      </c>
      <c r="P61" s="80">
        <v>12</v>
      </c>
      <c r="Q61" s="75" t="s">
        <v>36</v>
      </c>
      <c r="R61" s="74">
        <v>1</v>
      </c>
      <c r="S61" s="76">
        <v>4.6822046925654632</v>
      </c>
      <c r="U61" s="74"/>
      <c r="V61" s="75"/>
      <c r="W61" s="75"/>
      <c r="X61" s="82"/>
      <c r="Z61" s="9">
        <v>8</v>
      </c>
      <c r="AA61" s="75" t="s">
        <v>55</v>
      </c>
      <c r="AB61" s="74" t="s">
        <v>40</v>
      </c>
      <c r="AC61" s="74">
        <f>1-SUM(AC59:AC60)</f>
        <v>0.4</v>
      </c>
      <c r="AN61" s="9">
        <v>12</v>
      </c>
      <c r="AO61" s="9" t="s">
        <v>53</v>
      </c>
      <c r="AP61" s="11">
        <v>5</v>
      </c>
      <c r="AQ61" s="9">
        <v>0</v>
      </c>
      <c r="AR61" s="39">
        <v>0</v>
      </c>
      <c r="AS61" s="117">
        <f>SUM(AR50:AR61)</f>
        <v>1035</v>
      </c>
      <c r="AW61" s="11">
        <f t="shared" si="0"/>
        <v>5</v>
      </c>
      <c r="AX61" s="11">
        <f>AW61+4</f>
        <v>9</v>
      </c>
      <c r="BB61" s="70"/>
      <c r="BC61">
        <v>0</v>
      </c>
      <c r="BD61" s="39">
        <f t="shared" si="1"/>
        <v>0</v>
      </c>
      <c r="BF61" s="117"/>
      <c r="BG61" s="117"/>
    </row>
    <row r="62" spans="1:59">
      <c r="A62" s="20">
        <v>7</v>
      </c>
      <c r="B62" s="11" t="s">
        <v>37</v>
      </c>
      <c r="C62" s="9" t="s">
        <v>56</v>
      </c>
      <c r="D62" s="62">
        <v>20000</v>
      </c>
      <c r="E62" s="108">
        <v>11</v>
      </c>
      <c r="F62" s="108"/>
      <c r="G62" s="20">
        <v>7</v>
      </c>
      <c r="H62" s="11" t="s">
        <v>41</v>
      </c>
      <c r="I62" s="9">
        <v>5.17</v>
      </c>
      <c r="J62" s="21">
        <v>20000</v>
      </c>
      <c r="P62" s="80">
        <v>13</v>
      </c>
      <c r="Q62" s="75" t="s">
        <v>36</v>
      </c>
      <c r="R62" s="74">
        <v>1</v>
      </c>
      <c r="S62" s="76">
        <v>4.80220854028566</v>
      </c>
      <c r="U62" s="74"/>
      <c r="V62" s="75"/>
      <c r="W62" s="75"/>
      <c r="X62" s="82"/>
      <c r="Z62" s="9">
        <v>9</v>
      </c>
      <c r="AA62" s="75" t="s">
        <v>55</v>
      </c>
      <c r="AB62" s="80" t="s">
        <v>37</v>
      </c>
      <c r="AC62" s="74">
        <v>0.3</v>
      </c>
      <c r="AN62" s="9">
        <v>1</v>
      </c>
      <c r="AO62" s="9" t="s">
        <v>53</v>
      </c>
      <c r="AP62" s="11">
        <v>6</v>
      </c>
      <c r="AQ62" s="9">
        <v>0</v>
      </c>
      <c r="AR62" s="39">
        <v>0</v>
      </c>
      <c r="AS62" s="117"/>
      <c r="AW62" s="11">
        <f t="shared" si="0"/>
        <v>5</v>
      </c>
      <c r="AX62" s="11">
        <f>AW62+5</f>
        <v>10</v>
      </c>
      <c r="BB62" s="70"/>
      <c r="BC62">
        <v>169.29</v>
      </c>
      <c r="BD62" s="39">
        <f t="shared" si="1"/>
        <v>170</v>
      </c>
      <c r="BF62" s="117"/>
      <c r="BG62" s="117"/>
    </row>
    <row r="63" spans="1:59">
      <c r="A63" s="20">
        <v>8</v>
      </c>
      <c r="B63" s="11" t="s">
        <v>37</v>
      </c>
      <c r="C63" s="9" t="s">
        <v>56</v>
      </c>
      <c r="D63" s="62">
        <v>20000</v>
      </c>
      <c r="E63" s="108">
        <v>10</v>
      </c>
      <c r="F63" s="108"/>
      <c r="G63" s="20">
        <v>8</v>
      </c>
      <c r="H63" s="11" t="s">
        <v>41</v>
      </c>
      <c r="I63" s="9">
        <v>5.17</v>
      </c>
      <c r="J63" s="21">
        <v>20000</v>
      </c>
      <c r="P63" s="80">
        <v>14</v>
      </c>
      <c r="Q63" s="75" t="s">
        <v>36</v>
      </c>
      <c r="R63" s="74">
        <v>1</v>
      </c>
      <c r="S63" s="76">
        <v>4.9197867789113596</v>
      </c>
      <c r="U63" s="74"/>
      <c r="V63" s="75"/>
      <c r="W63" s="75"/>
      <c r="X63" s="82"/>
      <c r="Z63" s="9">
        <v>9</v>
      </c>
      <c r="AA63" s="75" t="s">
        <v>55</v>
      </c>
      <c r="AB63" s="74" t="s">
        <v>39</v>
      </c>
      <c r="AC63" s="74">
        <v>0.3</v>
      </c>
      <c r="AN63" s="9">
        <v>2</v>
      </c>
      <c r="AO63" s="9" t="s">
        <v>53</v>
      </c>
      <c r="AP63" s="11">
        <v>6</v>
      </c>
      <c r="AQ63" s="9">
        <v>0</v>
      </c>
      <c r="AR63" s="39">
        <v>0</v>
      </c>
      <c r="AS63" s="117"/>
      <c r="AW63" s="11">
        <f t="shared" si="0"/>
        <v>5</v>
      </c>
      <c r="AX63" s="11">
        <f>AW63+6</f>
        <v>11</v>
      </c>
      <c r="BB63" s="70"/>
      <c r="BC63">
        <v>0</v>
      </c>
      <c r="BD63" s="39">
        <f t="shared" si="1"/>
        <v>0</v>
      </c>
      <c r="BF63" s="117"/>
      <c r="BG63" s="117"/>
    </row>
    <row r="64" spans="1:59">
      <c r="A64" s="20">
        <v>9</v>
      </c>
      <c r="B64" s="11" t="s">
        <v>37</v>
      </c>
      <c r="C64" s="9" t="s">
        <v>56</v>
      </c>
      <c r="D64" s="62">
        <v>20000</v>
      </c>
      <c r="E64" s="108">
        <v>10</v>
      </c>
      <c r="F64" s="108"/>
      <c r="G64" s="20">
        <v>9</v>
      </c>
      <c r="H64" s="11" t="s">
        <v>41</v>
      </c>
      <c r="I64" s="9">
        <v>5.17</v>
      </c>
      <c r="J64" s="21">
        <v>20000</v>
      </c>
      <c r="P64" s="80">
        <v>15</v>
      </c>
      <c r="Q64" s="75" t="s">
        <v>36</v>
      </c>
      <c r="R64" s="74">
        <v>1</v>
      </c>
      <c r="S64" s="76">
        <v>5.0373650175370601</v>
      </c>
      <c r="U64" s="74"/>
      <c r="V64" s="75"/>
      <c r="W64" s="75"/>
      <c r="X64" s="82"/>
      <c r="Z64" s="9">
        <v>9</v>
      </c>
      <c r="AA64" s="75" t="s">
        <v>55</v>
      </c>
      <c r="AB64" s="74" t="s">
        <v>40</v>
      </c>
      <c r="AC64" s="74">
        <f>1-SUM(AC62:AC63)</f>
        <v>0.4</v>
      </c>
      <c r="AN64" s="9">
        <v>3</v>
      </c>
      <c r="AO64" s="9" t="s">
        <v>53</v>
      </c>
      <c r="AP64" s="11">
        <v>6</v>
      </c>
      <c r="AQ64" s="9">
        <v>1</v>
      </c>
      <c r="AR64" s="39">
        <v>254</v>
      </c>
      <c r="AS64" s="117"/>
      <c r="AW64" s="11">
        <f t="shared" si="0"/>
        <v>5</v>
      </c>
      <c r="AX64" s="11">
        <f>AW64+7</f>
        <v>12</v>
      </c>
      <c r="BB64" s="70"/>
      <c r="BC64">
        <v>174.42</v>
      </c>
      <c r="BD64" s="39">
        <f t="shared" si="1"/>
        <v>175</v>
      </c>
      <c r="BF64" s="117"/>
      <c r="BG64" s="117"/>
    </row>
    <row r="65" spans="1:59">
      <c r="A65" s="20">
        <v>10</v>
      </c>
      <c r="B65" s="11" t="s">
        <v>37</v>
      </c>
      <c r="C65" s="9" t="s">
        <v>56</v>
      </c>
      <c r="D65" s="62">
        <v>20000</v>
      </c>
      <c r="E65" s="108">
        <v>10</v>
      </c>
      <c r="F65" s="108"/>
      <c r="G65" s="20">
        <v>10</v>
      </c>
      <c r="H65" s="11" t="s">
        <v>41</v>
      </c>
      <c r="I65" s="9">
        <v>5.17</v>
      </c>
      <c r="J65" s="21">
        <v>20000</v>
      </c>
      <c r="P65" s="74"/>
      <c r="Q65" s="75"/>
      <c r="R65" s="74"/>
      <c r="S65" s="76"/>
      <c r="U65" s="74"/>
      <c r="V65" s="75"/>
      <c r="W65" s="75"/>
      <c r="X65" s="82"/>
      <c r="Z65" s="9">
        <v>10</v>
      </c>
      <c r="AA65" s="75" t="s">
        <v>55</v>
      </c>
      <c r="AB65" s="80" t="s">
        <v>37</v>
      </c>
      <c r="AC65" s="74">
        <v>0.3</v>
      </c>
      <c r="AI65" s="9"/>
      <c r="AJ65" s="75"/>
      <c r="AK65" s="9"/>
      <c r="AL65" s="9"/>
      <c r="AN65" s="9">
        <v>4</v>
      </c>
      <c r="AO65" s="9" t="s">
        <v>53</v>
      </c>
      <c r="AP65" s="11">
        <v>6</v>
      </c>
      <c r="AQ65" s="9">
        <v>0</v>
      </c>
      <c r="AR65" s="39">
        <v>0</v>
      </c>
      <c r="AS65" s="117"/>
      <c r="AW65" s="11">
        <f t="shared" si="0"/>
        <v>5</v>
      </c>
      <c r="AX65" s="11">
        <f>AW65+8</f>
        <v>13</v>
      </c>
      <c r="BB65" s="70"/>
      <c r="BC65">
        <v>0</v>
      </c>
      <c r="BD65" s="39">
        <f t="shared" si="1"/>
        <v>0</v>
      </c>
      <c r="BF65" s="117"/>
      <c r="BG65" s="117"/>
    </row>
    <row r="66" spans="1:59">
      <c r="A66" s="20">
        <v>11</v>
      </c>
      <c r="B66" s="11" t="s">
        <v>37</v>
      </c>
      <c r="C66" s="9" t="s">
        <v>56</v>
      </c>
      <c r="D66" s="62">
        <v>20000</v>
      </c>
      <c r="E66" s="108">
        <v>9</v>
      </c>
      <c r="F66" s="108"/>
      <c r="G66" s="20">
        <v>11</v>
      </c>
      <c r="H66" s="11" t="s">
        <v>41</v>
      </c>
      <c r="I66" s="9">
        <v>5.17</v>
      </c>
      <c r="J66" s="21">
        <v>20000</v>
      </c>
      <c r="P66" s="80"/>
      <c r="Q66" s="75"/>
      <c r="R66" s="74"/>
      <c r="S66" s="76"/>
      <c r="U66" s="74"/>
      <c r="V66" s="75"/>
      <c r="W66" s="75"/>
      <c r="X66" s="82"/>
      <c r="Z66" s="9">
        <v>10</v>
      </c>
      <c r="AA66" s="75" t="s">
        <v>55</v>
      </c>
      <c r="AB66" s="74" t="s">
        <v>39</v>
      </c>
      <c r="AC66" s="74">
        <v>0.3</v>
      </c>
      <c r="AI66" s="9"/>
      <c r="AJ66" s="75"/>
      <c r="AK66" s="9"/>
      <c r="AL66" s="9"/>
      <c r="AN66" s="9">
        <v>5</v>
      </c>
      <c r="AO66" s="9" t="s">
        <v>53</v>
      </c>
      <c r="AP66" s="11">
        <v>6</v>
      </c>
      <c r="AQ66" s="9">
        <v>0</v>
      </c>
      <c r="AR66" s="39">
        <v>0</v>
      </c>
      <c r="AS66" s="117"/>
      <c r="AW66" s="11">
        <f t="shared" si="0"/>
        <v>5</v>
      </c>
      <c r="AX66" s="11">
        <f>AW66+9</f>
        <v>14</v>
      </c>
      <c r="BB66" s="70"/>
      <c r="BC66">
        <v>174.42</v>
      </c>
      <c r="BD66" s="39">
        <f t="shared" si="1"/>
        <v>175</v>
      </c>
      <c r="BF66" s="117"/>
      <c r="BG66" s="117"/>
    </row>
    <row r="67" spans="1:59">
      <c r="A67" s="20">
        <v>12</v>
      </c>
      <c r="B67" s="11" t="s">
        <v>37</v>
      </c>
      <c r="C67" s="9" t="s">
        <v>56</v>
      </c>
      <c r="D67" s="62">
        <v>20000</v>
      </c>
      <c r="E67" s="108">
        <v>9</v>
      </c>
      <c r="F67" s="108"/>
      <c r="G67" s="20">
        <v>12</v>
      </c>
      <c r="H67" s="11" t="s">
        <v>41</v>
      </c>
      <c r="I67" s="9">
        <v>5.17</v>
      </c>
      <c r="J67" s="21">
        <v>20000</v>
      </c>
      <c r="P67" s="80"/>
      <c r="Q67" s="75"/>
      <c r="R67" s="74"/>
      <c r="S67" s="76"/>
      <c r="U67" s="74"/>
      <c r="V67" s="75"/>
      <c r="W67" s="75"/>
      <c r="X67" s="82"/>
      <c r="Z67" s="9">
        <v>10</v>
      </c>
      <c r="AA67" s="75" t="s">
        <v>55</v>
      </c>
      <c r="AB67" s="74" t="s">
        <v>40</v>
      </c>
      <c r="AC67" s="74">
        <f>1-SUM(AC65:AC66)</f>
        <v>0.4</v>
      </c>
      <c r="AI67" s="9"/>
      <c r="AJ67" s="75"/>
      <c r="AK67" s="9"/>
      <c r="AL67" s="9"/>
      <c r="AN67" s="9">
        <v>6</v>
      </c>
      <c r="AO67" s="9" t="s">
        <v>53</v>
      </c>
      <c r="AP67" s="11">
        <v>6</v>
      </c>
      <c r="AQ67" s="9">
        <v>1</v>
      </c>
      <c r="AR67" s="39">
        <v>254</v>
      </c>
      <c r="AS67" s="117"/>
      <c r="AW67" s="11">
        <f t="shared" si="0"/>
        <v>5</v>
      </c>
      <c r="AX67" s="11">
        <f>AW67+10</f>
        <v>15</v>
      </c>
      <c r="BB67" s="70"/>
      <c r="BC67">
        <v>0</v>
      </c>
      <c r="BD67" s="39">
        <f t="shared" si="1"/>
        <v>0</v>
      </c>
      <c r="BF67" s="117"/>
      <c r="BG67" s="117"/>
    </row>
    <row r="68" spans="1:59">
      <c r="A68" s="20">
        <f t="shared" ref="A68:A73" si="2">A67+1</f>
        <v>13</v>
      </c>
      <c r="B68" s="11" t="s">
        <v>37</v>
      </c>
      <c r="C68" s="9" t="s">
        <v>56</v>
      </c>
      <c r="D68" s="62">
        <v>20000</v>
      </c>
      <c r="E68" s="108">
        <v>9</v>
      </c>
      <c r="F68" s="108"/>
      <c r="G68" s="20">
        <v>13</v>
      </c>
      <c r="H68" s="11" t="s">
        <v>41</v>
      </c>
      <c r="I68" s="9">
        <v>5.17</v>
      </c>
      <c r="J68" s="21">
        <v>20000</v>
      </c>
      <c r="P68" s="80"/>
      <c r="Q68" s="75"/>
      <c r="R68" s="74"/>
      <c r="S68" s="76"/>
      <c r="U68" s="74"/>
      <c r="V68" s="75"/>
      <c r="W68" s="75"/>
      <c r="X68" s="82"/>
      <c r="Z68" s="9">
        <v>11</v>
      </c>
      <c r="AA68" s="75" t="s">
        <v>55</v>
      </c>
      <c r="AB68" s="80" t="s">
        <v>37</v>
      </c>
      <c r="AC68" s="74">
        <v>0.3</v>
      </c>
      <c r="AI68" s="9"/>
      <c r="AJ68" s="75"/>
      <c r="AK68" s="9"/>
      <c r="AL68" s="9"/>
      <c r="AN68" s="9">
        <v>7</v>
      </c>
      <c r="AO68" s="9" t="s">
        <v>53</v>
      </c>
      <c r="AP68" s="11">
        <v>6</v>
      </c>
      <c r="AQ68" s="9">
        <v>0</v>
      </c>
      <c r="AR68" s="39">
        <v>0</v>
      </c>
      <c r="AS68" s="117"/>
      <c r="AW68" s="11">
        <f t="shared" si="0"/>
        <v>5</v>
      </c>
      <c r="AX68" s="11">
        <f>AW68+11</f>
        <v>16</v>
      </c>
      <c r="BB68" s="70"/>
      <c r="BC68">
        <v>174.42</v>
      </c>
      <c r="BD68" s="39">
        <f t="shared" si="1"/>
        <v>175</v>
      </c>
      <c r="BE68">
        <f>SUM(BD57:BD68)</f>
        <v>1035</v>
      </c>
      <c r="BF68" s="117"/>
      <c r="BG68" s="117"/>
    </row>
    <row r="69" spans="1:59">
      <c r="A69" s="20">
        <f t="shared" si="2"/>
        <v>14</v>
      </c>
      <c r="B69" s="11" t="s">
        <v>37</v>
      </c>
      <c r="C69" s="9" t="s">
        <v>56</v>
      </c>
      <c r="D69" s="62">
        <v>20000</v>
      </c>
      <c r="E69" s="108">
        <v>9</v>
      </c>
      <c r="F69" s="108"/>
      <c r="G69" s="20">
        <v>14</v>
      </c>
      <c r="H69" s="11" t="s">
        <v>41</v>
      </c>
      <c r="I69" s="9">
        <v>5.17</v>
      </c>
      <c r="J69" s="21">
        <v>20000</v>
      </c>
      <c r="P69" s="80"/>
      <c r="Q69" s="75"/>
      <c r="R69" s="74"/>
      <c r="S69" s="76"/>
      <c r="U69" s="74"/>
      <c r="V69" s="75"/>
      <c r="W69" s="75"/>
      <c r="X69" s="82"/>
      <c r="Z69" s="9">
        <v>11</v>
      </c>
      <c r="AA69" s="75" t="s">
        <v>55</v>
      </c>
      <c r="AB69" s="74" t="s">
        <v>39</v>
      </c>
      <c r="AC69" s="74">
        <v>0.3</v>
      </c>
      <c r="AI69" s="9"/>
      <c r="AJ69" s="75"/>
      <c r="AK69" s="9"/>
      <c r="AL69" s="9"/>
      <c r="AN69" s="9">
        <v>8</v>
      </c>
      <c r="AO69" s="9" t="s">
        <v>53</v>
      </c>
      <c r="AP69" s="11">
        <v>6</v>
      </c>
      <c r="AQ69" s="9">
        <v>0</v>
      </c>
      <c r="AR69" s="39">
        <v>0</v>
      </c>
      <c r="AS69" s="117"/>
      <c r="AW69" s="11">
        <f t="shared" si="0"/>
        <v>5</v>
      </c>
      <c r="AX69" s="11">
        <f>AW69+12</f>
        <v>17</v>
      </c>
      <c r="BB69" s="70"/>
      <c r="BC69">
        <v>253.935</v>
      </c>
      <c r="BD69" s="39">
        <f t="shared" si="1"/>
        <v>254</v>
      </c>
      <c r="BF69" s="117"/>
      <c r="BG69" s="117"/>
    </row>
    <row r="70" spans="1:59">
      <c r="A70" s="20">
        <f t="shared" si="2"/>
        <v>15</v>
      </c>
      <c r="B70" s="11" t="s">
        <v>37</v>
      </c>
      <c r="C70" s="9" t="s">
        <v>56</v>
      </c>
      <c r="D70" s="62">
        <v>20000</v>
      </c>
      <c r="E70" s="108">
        <v>7.5</v>
      </c>
      <c r="F70" s="108"/>
      <c r="G70" s="20">
        <v>15</v>
      </c>
      <c r="H70" s="11" t="s">
        <v>41</v>
      </c>
      <c r="I70" s="9">
        <v>5.17</v>
      </c>
      <c r="J70" s="21">
        <v>20000</v>
      </c>
      <c r="P70" s="80"/>
      <c r="Q70" s="75"/>
      <c r="R70" s="74"/>
      <c r="S70" s="76"/>
      <c r="U70" s="74"/>
      <c r="V70" s="75"/>
      <c r="W70" s="75"/>
      <c r="X70" s="82"/>
      <c r="Z70" s="9">
        <v>11</v>
      </c>
      <c r="AA70" s="75" t="s">
        <v>55</v>
      </c>
      <c r="AB70" s="74" t="s">
        <v>40</v>
      </c>
      <c r="AC70" s="74">
        <f>1-SUM(AC68:AC69)</f>
        <v>0.4</v>
      </c>
      <c r="AI70" s="9"/>
      <c r="AJ70" s="75"/>
      <c r="AK70" s="9"/>
      <c r="AL70" s="9"/>
      <c r="AN70" s="9">
        <v>9</v>
      </c>
      <c r="AO70" s="9" t="s">
        <v>53</v>
      </c>
      <c r="AP70" s="11">
        <v>6</v>
      </c>
      <c r="AQ70" s="9">
        <v>1</v>
      </c>
      <c r="AR70" s="39">
        <v>262</v>
      </c>
      <c r="AS70" s="117"/>
      <c r="AW70" s="11">
        <f t="shared" si="0"/>
        <v>5</v>
      </c>
      <c r="AX70" s="9">
        <f>AW70+13</f>
        <v>18</v>
      </c>
      <c r="BB70" s="70"/>
      <c r="BC70">
        <v>0</v>
      </c>
      <c r="BD70" s="39">
        <f t="shared" si="1"/>
        <v>0</v>
      </c>
      <c r="BF70" s="117"/>
      <c r="BG70" s="117">
        <v>43529.411764705888</v>
      </c>
    </row>
    <row r="71" spans="1:59">
      <c r="A71" s="20">
        <f t="shared" si="2"/>
        <v>16</v>
      </c>
      <c r="B71" s="11" t="s">
        <v>37</v>
      </c>
      <c r="C71" s="9" t="s">
        <v>56</v>
      </c>
      <c r="D71" s="62">
        <v>20000</v>
      </c>
      <c r="E71" s="108">
        <v>7.5</v>
      </c>
      <c r="F71" s="108"/>
      <c r="G71" s="20">
        <v>16</v>
      </c>
      <c r="H71" s="11" t="s">
        <v>41</v>
      </c>
      <c r="I71" s="9">
        <v>5.17</v>
      </c>
      <c r="J71" s="21">
        <v>20000</v>
      </c>
      <c r="P71" s="80"/>
      <c r="Q71" s="75"/>
      <c r="R71" s="74"/>
      <c r="S71" s="76"/>
      <c r="U71" s="74"/>
      <c r="V71" s="75"/>
      <c r="W71" s="75"/>
      <c r="X71" s="82"/>
      <c r="Z71" s="9">
        <v>12</v>
      </c>
      <c r="AA71" s="75" t="s">
        <v>55</v>
      </c>
      <c r="AB71" s="80" t="s">
        <v>37</v>
      </c>
      <c r="AC71" s="74">
        <v>0.3</v>
      </c>
      <c r="AI71" s="9"/>
      <c r="AJ71" s="75"/>
      <c r="AK71" s="9"/>
      <c r="AL71" s="9"/>
      <c r="AN71" s="9">
        <v>10</v>
      </c>
      <c r="AO71" s="9" t="s">
        <v>53</v>
      </c>
      <c r="AP71" s="11">
        <v>6</v>
      </c>
      <c r="AQ71" s="9">
        <v>0</v>
      </c>
      <c r="AR71" s="39">
        <v>0</v>
      </c>
      <c r="AS71" s="117"/>
      <c r="AW71" s="11">
        <f>AW58+1</f>
        <v>6</v>
      </c>
      <c r="AX71" s="11">
        <f>AW71+1</f>
        <v>7</v>
      </c>
      <c r="BB71" s="70"/>
      <c r="BC71">
        <v>0</v>
      </c>
      <c r="BD71" s="39">
        <f t="shared" si="1"/>
        <v>0</v>
      </c>
      <c r="BF71" s="117"/>
      <c r="BG71" s="117"/>
    </row>
    <row r="72" spans="1:59">
      <c r="A72" s="20">
        <f t="shared" si="2"/>
        <v>17</v>
      </c>
      <c r="B72" s="11" t="s">
        <v>37</v>
      </c>
      <c r="C72" s="9" t="s">
        <v>56</v>
      </c>
      <c r="D72" s="62">
        <v>20000</v>
      </c>
      <c r="E72" s="108">
        <v>6</v>
      </c>
      <c r="F72" s="108"/>
      <c r="G72" s="20">
        <v>17</v>
      </c>
      <c r="H72" s="11" t="s">
        <v>41</v>
      </c>
      <c r="I72" s="9">
        <v>5.17</v>
      </c>
      <c r="J72" s="21">
        <v>20000</v>
      </c>
      <c r="P72" s="80"/>
      <c r="Q72" s="75"/>
      <c r="R72" s="74"/>
      <c r="S72" s="76"/>
      <c r="U72" s="74"/>
      <c r="V72" s="75"/>
      <c r="W72" s="75"/>
      <c r="X72" s="82"/>
      <c r="Z72" s="9">
        <v>12</v>
      </c>
      <c r="AA72" s="75" t="s">
        <v>55</v>
      </c>
      <c r="AB72" s="74" t="s">
        <v>39</v>
      </c>
      <c r="AC72" s="74">
        <v>0.3</v>
      </c>
      <c r="AI72" s="9"/>
      <c r="AJ72" s="75"/>
      <c r="AK72" s="9"/>
      <c r="AL72" s="9"/>
      <c r="AN72" s="9">
        <v>11</v>
      </c>
      <c r="AO72" s="9" t="s">
        <v>53</v>
      </c>
      <c r="AP72" s="11">
        <v>6</v>
      </c>
      <c r="AQ72" s="9">
        <v>0</v>
      </c>
      <c r="AR72" s="39">
        <v>0</v>
      </c>
      <c r="AS72" s="117"/>
      <c r="AW72" s="11">
        <f t="shared" si="0"/>
        <v>6</v>
      </c>
      <c r="AX72" s="11">
        <f>AW72+2</f>
        <v>8</v>
      </c>
      <c r="BB72" s="70"/>
      <c r="BC72">
        <v>253.935</v>
      </c>
      <c r="BD72" s="39">
        <f t="shared" si="1"/>
        <v>254</v>
      </c>
      <c r="BF72" s="117"/>
      <c r="BG72" s="117"/>
    </row>
    <row r="73" spans="1:59">
      <c r="A73" s="20">
        <f t="shared" si="2"/>
        <v>18</v>
      </c>
      <c r="B73" s="11" t="s">
        <v>37</v>
      </c>
      <c r="C73" s="9" t="s">
        <v>56</v>
      </c>
      <c r="D73" s="62">
        <v>20000</v>
      </c>
      <c r="E73" s="108">
        <v>6</v>
      </c>
      <c r="F73" s="108"/>
      <c r="G73" s="20">
        <v>18</v>
      </c>
      <c r="H73" s="11" t="s">
        <v>41</v>
      </c>
      <c r="I73" s="9">
        <v>5.17</v>
      </c>
      <c r="J73" s="21">
        <v>20000</v>
      </c>
      <c r="P73" s="80"/>
      <c r="Q73" s="75"/>
      <c r="R73" s="74"/>
      <c r="S73" s="76"/>
      <c r="U73" s="74"/>
      <c r="V73" s="75"/>
      <c r="W73" s="75"/>
      <c r="X73" s="82"/>
      <c r="Z73" s="9">
        <v>12</v>
      </c>
      <c r="AA73" s="75" t="s">
        <v>55</v>
      </c>
      <c r="AB73" s="74" t="s">
        <v>40</v>
      </c>
      <c r="AC73" s="74">
        <f>1-SUM(AC71:AC72)</f>
        <v>0.4</v>
      </c>
      <c r="AI73" s="9"/>
      <c r="AJ73" s="75"/>
      <c r="AK73" s="9"/>
      <c r="AL73" s="9"/>
      <c r="AN73" s="9">
        <v>12</v>
      </c>
      <c r="AO73" s="9" t="s">
        <v>53</v>
      </c>
      <c r="AP73" s="11">
        <v>6</v>
      </c>
      <c r="AQ73" s="9">
        <v>1</v>
      </c>
      <c r="AR73" s="39">
        <v>265</v>
      </c>
      <c r="AS73" s="117">
        <f>SUM(AR62:AR73)</f>
        <v>1035</v>
      </c>
      <c r="AW73" s="11">
        <f t="shared" si="0"/>
        <v>6</v>
      </c>
      <c r="AX73" s="11">
        <f>AW73+3</f>
        <v>9</v>
      </c>
      <c r="BB73" s="70"/>
      <c r="BC73">
        <v>0</v>
      </c>
      <c r="BD73" s="39">
        <f t="shared" si="1"/>
        <v>0</v>
      </c>
      <c r="BF73" s="117"/>
      <c r="BG73" s="117"/>
    </row>
    <row r="74" spans="1:59">
      <c r="A74" s="20">
        <v>1</v>
      </c>
      <c r="B74" s="11" t="s">
        <v>39</v>
      </c>
      <c r="C74" s="9" t="s">
        <v>56</v>
      </c>
      <c r="D74" s="62">
        <v>20000</v>
      </c>
      <c r="E74" s="108">
        <v>10.5</v>
      </c>
      <c r="F74" s="108"/>
      <c r="G74" s="20">
        <v>1</v>
      </c>
      <c r="H74" s="13" t="s">
        <v>42</v>
      </c>
      <c r="I74" s="64">
        <v>10.85</v>
      </c>
      <c r="J74" s="21">
        <v>20000</v>
      </c>
      <c r="P74" s="74"/>
      <c r="Q74" s="75"/>
      <c r="R74" s="74"/>
      <c r="S74" s="76"/>
      <c r="U74" s="74"/>
      <c r="V74" s="75"/>
      <c r="W74" s="75"/>
      <c r="X74" s="82"/>
      <c r="Z74" s="74">
        <v>1</v>
      </c>
      <c r="AA74" s="75" t="s">
        <v>60</v>
      </c>
      <c r="AB74" s="80" t="s">
        <v>37</v>
      </c>
      <c r="AC74" s="74">
        <v>0.3</v>
      </c>
      <c r="AI74" s="9"/>
      <c r="AJ74" s="75"/>
      <c r="AK74" s="9"/>
      <c r="AL74" s="9"/>
      <c r="AN74" s="9">
        <v>1</v>
      </c>
      <c r="AO74" s="9" t="s">
        <v>53</v>
      </c>
      <c r="AP74" s="11">
        <v>7</v>
      </c>
      <c r="AQ74" s="9">
        <v>1</v>
      </c>
      <c r="AR74" s="39">
        <v>254</v>
      </c>
      <c r="AS74" s="117"/>
      <c r="AW74" s="11">
        <f t="shared" si="0"/>
        <v>6</v>
      </c>
      <c r="AX74" s="11">
        <f>AW74+4</f>
        <v>10</v>
      </c>
      <c r="BB74" s="70"/>
      <c r="BC74">
        <v>0</v>
      </c>
      <c r="BD74" s="39">
        <f t="shared" si="1"/>
        <v>0</v>
      </c>
      <c r="BF74" s="117"/>
      <c r="BG74" s="117"/>
    </row>
    <row r="75" spans="1:59">
      <c r="A75" s="20">
        <v>2</v>
      </c>
      <c r="B75" s="11" t="s">
        <v>39</v>
      </c>
      <c r="C75" s="9" t="s">
        <v>56</v>
      </c>
      <c r="D75" s="62">
        <v>20000</v>
      </c>
      <c r="E75" s="108">
        <v>10.5</v>
      </c>
      <c r="F75" s="108"/>
      <c r="G75" s="20">
        <v>2</v>
      </c>
      <c r="H75" s="13" t="s">
        <v>42</v>
      </c>
      <c r="I75" s="64">
        <v>8.85</v>
      </c>
      <c r="J75" s="21">
        <v>20000</v>
      </c>
      <c r="P75" s="74"/>
      <c r="Q75" s="75"/>
      <c r="R75" s="74"/>
      <c r="S75" s="76"/>
      <c r="U75" s="74"/>
      <c r="V75" s="75"/>
      <c r="W75" s="75"/>
      <c r="X75" s="82"/>
      <c r="Z75" s="74">
        <v>1</v>
      </c>
      <c r="AA75" s="75" t="s">
        <v>60</v>
      </c>
      <c r="AB75" s="74" t="s">
        <v>39</v>
      </c>
      <c r="AC75" s="74">
        <v>0.3</v>
      </c>
      <c r="AI75" s="9"/>
      <c r="AJ75" s="75"/>
      <c r="AK75" s="9"/>
      <c r="AL75" s="9"/>
      <c r="AN75" s="9">
        <v>2</v>
      </c>
      <c r="AO75" s="9" t="s">
        <v>53</v>
      </c>
      <c r="AP75" s="11">
        <v>7</v>
      </c>
      <c r="AQ75" s="9">
        <v>0</v>
      </c>
      <c r="AR75" s="39">
        <v>0</v>
      </c>
      <c r="AS75" s="117"/>
      <c r="AW75" s="11">
        <f t="shared" si="0"/>
        <v>6</v>
      </c>
      <c r="AX75" s="11">
        <f>AW75+5</f>
        <v>11</v>
      </c>
      <c r="BB75" s="70"/>
      <c r="BC75">
        <v>261.63</v>
      </c>
      <c r="BD75" s="39">
        <f t="shared" si="1"/>
        <v>262</v>
      </c>
      <c r="BF75" s="117"/>
      <c r="BG75" s="117"/>
    </row>
    <row r="76" spans="1:59">
      <c r="A76" s="20">
        <v>3</v>
      </c>
      <c r="B76" s="11" t="s">
        <v>39</v>
      </c>
      <c r="C76" s="9" t="s">
        <v>56</v>
      </c>
      <c r="D76" s="62">
        <v>20000</v>
      </c>
      <c r="E76" s="108">
        <v>10.5</v>
      </c>
      <c r="F76" s="108"/>
      <c r="G76" s="20">
        <v>3</v>
      </c>
      <c r="H76" s="13" t="s">
        <v>42</v>
      </c>
      <c r="I76" s="64">
        <v>6.85</v>
      </c>
      <c r="J76" s="21">
        <v>20000</v>
      </c>
      <c r="P76" s="74"/>
      <c r="Q76" s="75"/>
      <c r="R76" s="74"/>
      <c r="S76" s="76"/>
      <c r="U76" s="74"/>
      <c r="V76" s="75"/>
      <c r="W76" s="75"/>
      <c r="X76" s="82"/>
      <c r="Z76" s="74">
        <v>1</v>
      </c>
      <c r="AA76" s="75" t="s">
        <v>60</v>
      </c>
      <c r="AB76" s="74" t="s">
        <v>40</v>
      </c>
      <c r="AC76" s="74">
        <f>1-SUM(AC74:AC75)</f>
        <v>0.4</v>
      </c>
      <c r="AI76" s="9"/>
      <c r="AJ76" s="75"/>
      <c r="AK76" s="9"/>
      <c r="AL76" s="9"/>
      <c r="AN76" s="9">
        <v>3</v>
      </c>
      <c r="AO76" s="9" t="s">
        <v>53</v>
      </c>
      <c r="AP76" s="11">
        <v>7</v>
      </c>
      <c r="AQ76" s="9">
        <v>0</v>
      </c>
      <c r="AR76" s="39">
        <v>0</v>
      </c>
      <c r="AS76" s="117"/>
      <c r="AW76" s="11">
        <f t="shared" si="0"/>
        <v>6</v>
      </c>
      <c r="AX76" s="11">
        <f>AW76+6</f>
        <v>12</v>
      </c>
      <c r="BB76" s="70"/>
      <c r="BC76">
        <v>0</v>
      </c>
      <c r="BD76" s="39">
        <f t="shared" si="1"/>
        <v>0</v>
      </c>
      <c r="BF76" s="117"/>
      <c r="BG76" s="117"/>
    </row>
    <row r="77" spans="1:59">
      <c r="A77" s="20">
        <v>4</v>
      </c>
      <c r="B77" s="11" t="s">
        <v>39</v>
      </c>
      <c r="C77" s="9" t="s">
        <v>56</v>
      </c>
      <c r="D77" s="62">
        <v>20000</v>
      </c>
      <c r="E77" s="108">
        <v>10.5</v>
      </c>
      <c r="F77" s="108"/>
      <c r="G77" s="20">
        <v>4</v>
      </c>
      <c r="H77" s="13" t="s">
        <v>42</v>
      </c>
      <c r="I77" s="64">
        <v>6.85</v>
      </c>
      <c r="J77" s="21">
        <v>20000</v>
      </c>
      <c r="P77" s="74"/>
      <c r="Q77" s="75"/>
      <c r="R77" s="74"/>
      <c r="S77" s="76"/>
      <c r="U77" s="74"/>
      <c r="V77" s="75"/>
      <c r="W77" s="75"/>
      <c r="X77" s="82"/>
      <c r="Z77" s="74">
        <v>2</v>
      </c>
      <c r="AA77" s="75" t="s">
        <v>60</v>
      </c>
      <c r="AB77" s="80" t="s">
        <v>37</v>
      </c>
      <c r="AC77" s="74">
        <v>0.3</v>
      </c>
      <c r="AI77" s="9"/>
      <c r="AJ77" s="75"/>
      <c r="AK77" s="9"/>
      <c r="AL77" s="9"/>
      <c r="AN77" s="9">
        <v>4</v>
      </c>
      <c r="AO77" s="9" t="s">
        <v>53</v>
      </c>
      <c r="AP77" s="11">
        <v>7</v>
      </c>
      <c r="AQ77" s="9">
        <v>0</v>
      </c>
      <c r="AR77" s="39">
        <v>0</v>
      </c>
      <c r="AS77" s="117"/>
      <c r="AW77" s="11">
        <f t="shared" si="0"/>
        <v>6</v>
      </c>
      <c r="AX77" s="11">
        <f>AW77+7</f>
        <v>13</v>
      </c>
      <c r="BB77" s="70"/>
      <c r="BC77">
        <v>0</v>
      </c>
      <c r="BD77" s="39">
        <f t="shared" si="1"/>
        <v>0</v>
      </c>
      <c r="BF77" s="117"/>
      <c r="BG77" s="117"/>
    </row>
    <row r="78" spans="1:59">
      <c r="A78" s="20">
        <v>5</v>
      </c>
      <c r="B78" s="11" t="s">
        <v>39</v>
      </c>
      <c r="C78" s="9" t="s">
        <v>56</v>
      </c>
      <c r="D78" s="62">
        <v>20000</v>
      </c>
      <c r="E78" s="108">
        <v>10.5</v>
      </c>
      <c r="F78" s="108"/>
      <c r="G78" s="20">
        <v>5</v>
      </c>
      <c r="H78" s="13" t="s">
        <v>42</v>
      </c>
      <c r="I78" s="64">
        <v>6.85</v>
      </c>
      <c r="J78" s="21">
        <v>20000</v>
      </c>
      <c r="P78" s="80"/>
      <c r="Q78" s="75"/>
      <c r="R78" s="74"/>
      <c r="S78" s="76"/>
      <c r="U78" s="74"/>
      <c r="V78" s="75"/>
      <c r="W78" s="75"/>
      <c r="X78" s="82"/>
      <c r="Z78" s="74">
        <v>2</v>
      </c>
      <c r="AA78" s="75" t="s">
        <v>60</v>
      </c>
      <c r="AB78" s="74" t="s">
        <v>39</v>
      </c>
      <c r="AC78" s="74">
        <v>0.3</v>
      </c>
      <c r="AI78" s="9"/>
      <c r="AJ78" s="75"/>
      <c r="AK78" s="9"/>
      <c r="AL78" s="9"/>
      <c r="AN78" s="9">
        <v>5</v>
      </c>
      <c r="AO78" s="9" t="s">
        <v>53</v>
      </c>
      <c r="AP78" s="11">
        <v>7</v>
      </c>
      <c r="AQ78" s="9">
        <v>1</v>
      </c>
      <c r="AR78" s="39">
        <v>254</v>
      </c>
      <c r="AS78" s="117"/>
      <c r="AW78" s="11">
        <f t="shared" si="0"/>
        <v>6</v>
      </c>
      <c r="AX78" s="11">
        <f>AW78+8</f>
        <v>14</v>
      </c>
      <c r="BB78" s="70"/>
      <c r="BC78">
        <v>265</v>
      </c>
      <c r="BD78" s="39">
        <f t="shared" si="1"/>
        <v>265</v>
      </c>
      <c r="BF78" s="117"/>
      <c r="BG78" s="117"/>
    </row>
    <row r="79" spans="1:59">
      <c r="A79" s="20">
        <v>6</v>
      </c>
      <c r="B79" s="11" t="s">
        <v>39</v>
      </c>
      <c r="C79" s="9" t="s">
        <v>56</v>
      </c>
      <c r="D79" s="62">
        <v>20000</v>
      </c>
      <c r="E79" s="108">
        <v>8</v>
      </c>
      <c r="F79" s="108"/>
      <c r="G79" s="20">
        <v>6</v>
      </c>
      <c r="H79" s="13" t="s">
        <v>42</v>
      </c>
      <c r="I79" s="64">
        <v>6.85</v>
      </c>
      <c r="J79" s="21">
        <v>20000</v>
      </c>
      <c r="P79" s="80"/>
      <c r="Q79" s="75"/>
      <c r="R79" s="74"/>
      <c r="S79" s="76"/>
      <c r="U79" s="74"/>
      <c r="V79" s="75"/>
      <c r="W79" s="75"/>
      <c r="X79" s="82"/>
      <c r="Z79" s="74">
        <v>2</v>
      </c>
      <c r="AA79" s="75" t="s">
        <v>60</v>
      </c>
      <c r="AB79" s="74" t="s">
        <v>40</v>
      </c>
      <c r="AC79" s="74">
        <f>1-SUM(AC77:AC78)</f>
        <v>0.4</v>
      </c>
      <c r="AI79" s="9"/>
      <c r="AJ79" s="75"/>
      <c r="AK79" s="9"/>
      <c r="AL79" s="9"/>
      <c r="AN79" s="9">
        <v>6</v>
      </c>
      <c r="AO79" s="9" t="s">
        <v>53</v>
      </c>
      <c r="AP79" s="11">
        <v>7</v>
      </c>
      <c r="AQ79" s="9">
        <v>0</v>
      </c>
      <c r="AR79" s="39">
        <v>0</v>
      </c>
      <c r="AS79" s="117"/>
      <c r="AW79" s="11">
        <f t="shared" si="0"/>
        <v>6</v>
      </c>
      <c r="AX79" s="11">
        <f>AW79+9</f>
        <v>15</v>
      </c>
      <c r="BB79" s="70"/>
      <c r="BC79">
        <v>0</v>
      </c>
      <c r="BD79" s="39">
        <f t="shared" si="1"/>
        <v>0</v>
      </c>
      <c r="BF79" s="117"/>
      <c r="BG79" s="117"/>
    </row>
    <row r="80" spans="1:59">
      <c r="A80" s="20">
        <v>7</v>
      </c>
      <c r="B80" s="11" t="s">
        <v>39</v>
      </c>
      <c r="C80" s="9" t="s">
        <v>56</v>
      </c>
      <c r="D80" s="62">
        <v>20000</v>
      </c>
      <c r="E80" s="108">
        <v>8</v>
      </c>
      <c r="F80" s="108"/>
      <c r="G80" s="20">
        <v>7</v>
      </c>
      <c r="H80" s="13" t="s">
        <v>42</v>
      </c>
      <c r="I80" s="64">
        <v>5.95</v>
      </c>
      <c r="J80" s="21">
        <v>20000</v>
      </c>
      <c r="P80" s="80"/>
      <c r="Q80" s="75"/>
      <c r="R80" s="74"/>
      <c r="S80" s="76"/>
      <c r="U80" s="74"/>
      <c r="V80" s="75"/>
      <c r="W80" s="75"/>
      <c r="X80" s="82"/>
      <c r="Z80" s="74">
        <v>3</v>
      </c>
      <c r="AA80" s="75" t="s">
        <v>60</v>
      </c>
      <c r="AB80" s="80" t="s">
        <v>37</v>
      </c>
      <c r="AC80" s="74">
        <v>0.3</v>
      </c>
      <c r="AI80" s="9"/>
      <c r="AJ80" s="75"/>
      <c r="AK80" s="9"/>
      <c r="AL80" s="9"/>
      <c r="AN80" s="9">
        <v>7</v>
      </c>
      <c r="AO80" s="9" t="s">
        <v>53</v>
      </c>
      <c r="AP80" s="11">
        <v>7</v>
      </c>
      <c r="AQ80" s="9">
        <v>0</v>
      </c>
      <c r="AR80" s="39">
        <v>0</v>
      </c>
      <c r="AS80" s="117"/>
      <c r="AW80" s="11">
        <f t="shared" si="0"/>
        <v>6</v>
      </c>
      <c r="AX80" s="11">
        <f>AW314+10</f>
        <v>10</v>
      </c>
      <c r="BB80" s="70"/>
      <c r="BC80">
        <v>0</v>
      </c>
      <c r="BD80" s="39">
        <f t="shared" si="1"/>
        <v>0</v>
      </c>
      <c r="BE80">
        <f>SUM(BD69:BD80)</f>
        <v>1035</v>
      </c>
      <c r="BF80" s="117"/>
      <c r="BG80" s="117"/>
    </row>
    <row r="81" spans="1:59">
      <c r="A81" s="20">
        <v>8</v>
      </c>
      <c r="B81" s="11" t="s">
        <v>39</v>
      </c>
      <c r="C81" s="9" t="s">
        <v>56</v>
      </c>
      <c r="D81" s="62">
        <v>20000</v>
      </c>
      <c r="E81" s="108">
        <v>8</v>
      </c>
      <c r="F81" s="108"/>
      <c r="G81" s="20">
        <v>8</v>
      </c>
      <c r="H81" s="13" t="s">
        <v>42</v>
      </c>
      <c r="I81" s="64">
        <v>4.95</v>
      </c>
      <c r="J81" s="21">
        <v>20000</v>
      </c>
      <c r="P81" s="80"/>
      <c r="Q81" s="75"/>
      <c r="R81" s="74"/>
      <c r="S81" s="76"/>
      <c r="U81" s="74"/>
      <c r="V81" s="75"/>
      <c r="W81" s="75"/>
      <c r="X81" s="82"/>
      <c r="Z81" s="74">
        <v>3</v>
      </c>
      <c r="AA81" s="75" t="s">
        <v>60</v>
      </c>
      <c r="AB81" s="74" t="s">
        <v>39</v>
      </c>
      <c r="AC81" s="74">
        <v>0.3</v>
      </c>
      <c r="AI81" s="9"/>
      <c r="AJ81" s="75"/>
      <c r="AK81" s="9"/>
      <c r="AL81" s="9"/>
      <c r="AN81" s="9">
        <v>8</v>
      </c>
      <c r="AO81" s="9" t="s">
        <v>53</v>
      </c>
      <c r="AP81" s="11">
        <v>7</v>
      </c>
      <c r="AQ81" s="9">
        <v>0</v>
      </c>
      <c r="AR81" s="39">
        <v>0</v>
      </c>
      <c r="AS81" s="117"/>
      <c r="AW81" s="11">
        <f>AW67+1</f>
        <v>6</v>
      </c>
      <c r="AX81" s="11">
        <f>AW81+11</f>
        <v>17</v>
      </c>
      <c r="BB81" s="70"/>
      <c r="BC81">
        <v>0</v>
      </c>
      <c r="BD81" s="39">
        <f t="shared" si="1"/>
        <v>0</v>
      </c>
      <c r="BF81" s="117"/>
      <c r="BG81" s="117"/>
    </row>
    <row r="82" spans="1:59">
      <c r="A82" s="20">
        <v>9</v>
      </c>
      <c r="B82" s="11" t="s">
        <v>39</v>
      </c>
      <c r="C82" s="9" t="s">
        <v>56</v>
      </c>
      <c r="D82" s="62">
        <v>20000</v>
      </c>
      <c r="E82" s="108">
        <v>8</v>
      </c>
      <c r="F82" s="108"/>
      <c r="G82" s="20">
        <v>9</v>
      </c>
      <c r="H82" s="13" t="s">
        <v>42</v>
      </c>
      <c r="I82" s="64">
        <v>4.95</v>
      </c>
      <c r="J82" s="21">
        <v>20000</v>
      </c>
      <c r="P82" s="80"/>
      <c r="Q82" s="75"/>
      <c r="R82" s="74"/>
      <c r="S82" s="76"/>
      <c r="Z82" s="74">
        <v>3</v>
      </c>
      <c r="AA82" s="75" t="s">
        <v>60</v>
      </c>
      <c r="AB82" s="74" t="s">
        <v>40</v>
      </c>
      <c r="AC82" s="74">
        <f>1-SUM(AC80:AC81)</f>
        <v>0.4</v>
      </c>
      <c r="AI82" s="9"/>
      <c r="AJ82" s="75"/>
      <c r="AK82" s="9"/>
      <c r="AL82" s="9"/>
      <c r="AN82" s="9">
        <v>9</v>
      </c>
      <c r="AO82" s="9" t="s">
        <v>53</v>
      </c>
      <c r="AP82" s="11">
        <v>7</v>
      </c>
      <c r="AQ82" s="9">
        <v>1</v>
      </c>
      <c r="AR82" s="39">
        <v>527</v>
      </c>
      <c r="AS82" s="117"/>
      <c r="AW82" s="11">
        <f>AW68+1</f>
        <v>6</v>
      </c>
      <c r="AX82" s="11">
        <f>AW82+12</f>
        <v>18</v>
      </c>
      <c r="BB82" s="70"/>
      <c r="BC82">
        <v>253.935</v>
      </c>
      <c r="BD82" s="39">
        <f t="shared" si="1"/>
        <v>254</v>
      </c>
      <c r="BF82" s="117"/>
      <c r="BG82" s="117">
        <v>43529.411764705881</v>
      </c>
    </row>
    <row r="83" spans="1:59">
      <c r="A83" s="20">
        <v>10</v>
      </c>
      <c r="B83" s="11" t="s">
        <v>39</v>
      </c>
      <c r="C83" s="9" t="s">
        <v>56</v>
      </c>
      <c r="D83" s="62">
        <v>20000</v>
      </c>
      <c r="E83" s="108">
        <v>7</v>
      </c>
      <c r="F83" s="108"/>
      <c r="G83" s="20">
        <v>10</v>
      </c>
      <c r="H83" s="13" t="s">
        <v>42</v>
      </c>
      <c r="I83" s="64">
        <v>4.95</v>
      </c>
      <c r="J83" s="21">
        <v>20000</v>
      </c>
      <c r="P83" s="80"/>
      <c r="Q83" s="75"/>
      <c r="R83" s="74"/>
      <c r="S83" s="76"/>
      <c r="Z83" s="74">
        <v>4</v>
      </c>
      <c r="AA83" s="75" t="s">
        <v>60</v>
      </c>
      <c r="AB83" s="80" t="s">
        <v>37</v>
      </c>
      <c r="AC83" s="74">
        <v>0.3</v>
      </c>
      <c r="AI83" s="9"/>
      <c r="AJ83" s="75"/>
      <c r="AK83" s="9"/>
      <c r="AL83" s="9"/>
      <c r="AN83" s="9">
        <v>10</v>
      </c>
      <c r="AO83" s="9" t="s">
        <v>53</v>
      </c>
      <c r="AP83" s="11">
        <v>7</v>
      </c>
      <c r="AQ83" s="9">
        <v>0</v>
      </c>
      <c r="AR83" s="39">
        <v>0</v>
      </c>
      <c r="AS83" s="117"/>
      <c r="AW83" s="11">
        <f>AW71+1</f>
        <v>7</v>
      </c>
      <c r="AX83" s="11">
        <f>AW83+1</f>
        <v>8</v>
      </c>
      <c r="BB83" s="70"/>
      <c r="BC83">
        <v>0</v>
      </c>
      <c r="BD83" s="39">
        <f t="shared" si="1"/>
        <v>0</v>
      </c>
      <c r="BF83" s="117"/>
      <c r="BG83" s="117"/>
    </row>
    <row r="84" spans="1:59">
      <c r="A84" s="20">
        <v>11</v>
      </c>
      <c r="B84" s="11" t="s">
        <v>39</v>
      </c>
      <c r="C84" s="9" t="s">
        <v>56</v>
      </c>
      <c r="D84" s="62">
        <v>20000</v>
      </c>
      <c r="E84" s="108">
        <v>7</v>
      </c>
      <c r="F84" s="108"/>
      <c r="G84" s="20">
        <v>11</v>
      </c>
      <c r="H84" s="13" t="s">
        <v>42</v>
      </c>
      <c r="I84" s="64">
        <v>4.95</v>
      </c>
      <c r="J84" s="21">
        <v>20000</v>
      </c>
      <c r="P84" s="80"/>
      <c r="Q84" s="75"/>
      <c r="R84" s="74"/>
      <c r="S84" s="76"/>
      <c r="Z84" s="74">
        <v>4</v>
      </c>
      <c r="AA84" s="75" t="s">
        <v>60</v>
      </c>
      <c r="AB84" s="74" t="s">
        <v>39</v>
      </c>
      <c r="AC84" s="74">
        <v>0.3</v>
      </c>
      <c r="AI84" s="9"/>
      <c r="AJ84" s="75"/>
      <c r="AK84" s="9"/>
      <c r="AL84" s="9"/>
      <c r="AN84" s="9">
        <v>11</v>
      </c>
      <c r="AO84" s="9" t="s">
        <v>53</v>
      </c>
      <c r="AP84" s="11">
        <v>7</v>
      </c>
      <c r="AQ84" s="9">
        <v>0</v>
      </c>
      <c r="AR84" s="39">
        <v>0</v>
      </c>
      <c r="AS84" s="117"/>
      <c r="AW84" s="11">
        <f t="shared" ref="AW84:AW93" si="3">AW72+1</f>
        <v>7</v>
      </c>
      <c r="AX84" s="11">
        <f>AW84+2</f>
        <v>9</v>
      </c>
      <c r="BB84" s="70"/>
      <c r="BC84">
        <v>0</v>
      </c>
      <c r="BD84" s="39">
        <f t="shared" si="1"/>
        <v>0</v>
      </c>
      <c r="BF84" s="117"/>
      <c r="BG84" s="117"/>
    </row>
    <row r="85" spans="1:59">
      <c r="A85" s="20">
        <v>12</v>
      </c>
      <c r="B85" s="11" t="s">
        <v>39</v>
      </c>
      <c r="C85" s="9" t="s">
        <v>56</v>
      </c>
      <c r="D85" s="62">
        <v>20000</v>
      </c>
      <c r="E85" s="108">
        <v>7</v>
      </c>
      <c r="F85" s="108"/>
      <c r="G85" s="20">
        <v>12</v>
      </c>
      <c r="H85" s="13" t="s">
        <v>42</v>
      </c>
      <c r="I85" s="64">
        <v>3.85</v>
      </c>
      <c r="J85" s="21">
        <v>20000</v>
      </c>
      <c r="P85" s="80"/>
      <c r="Q85" s="75"/>
      <c r="R85" s="74"/>
      <c r="S85" s="76"/>
      <c r="Z85" s="74">
        <v>4</v>
      </c>
      <c r="AA85" s="75" t="s">
        <v>60</v>
      </c>
      <c r="AB85" s="74" t="s">
        <v>40</v>
      </c>
      <c r="AC85" s="74">
        <f>1-SUM(AC83:AC84)</f>
        <v>0.4</v>
      </c>
      <c r="AI85" s="9"/>
      <c r="AJ85" s="75"/>
      <c r="AK85" s="9"/>
      <c r="AL85" s="9"/>
      <c r="AN85" s="9">
        <v>12</v>
      </c>
      <c r="AO85" s="9" t="s">
        <v>53</v>
      </c>
      <c r="AP85" s="11">
        <v>7</v>
      </c>
      <c r="AQ85" s="9">
        <v>0</v>
      </c>
      <c r="AR85" s="39">
        <v>0</v>
      </c>
      <c r="AS85" s="117">
        <f>SUM(AR74:AR85)</f>
        <v>1035</v>
      </c>
      <c r="AW85" s="11">
        <f t="shared" si="3"/>
        <v>7</v>
      </c>
      <c r="AX85" s="11">
        <f>AW85+3</f>
        <v>10</v>
      </c>
      <c r="BB85" s="70"/>
      <c r="BC85">
        <v>253.935</v>
      </c>
      <c r="BD85" s="39">
        <f t="shared" si="1"/>
        <v>254</v>
      </c>
      <c r="BF85" s="117"/>
      <c r="BG85" s="117"/>
    </row>
    <row r="86" spans="1:59">
      <c r="A86" s="20">
        <f t="shared" ref="A86:A91" si="4">A85+1</f>
        <v>13</v>
      </c>
      <c r="B86" s="11" t="s">
        <v>39</v>
      </c>
      <c r="C86" s="9" t="s">
        <v>56</v>
      </c>
      <c r="D86" s="62">
        <v>20000</v>
      </c>
      <c r="E86" s="108">
        <v>6</v>
      </c>
      <c r="F86" s="108"/>
      <c r="G86" s="20">
        <v>13</v>
      </c>
      <c r="H86" s="13" t="s">
        <v>42</v>
      </c>
      <c r="I86" s="64">
        <v>4.8499999999999996</v>
      </c>
      <c r="J86" s="21">
        <v>20000</v>
      </c>
      <c r="P86" s="74"/>
      <c r="Q86" s="75"/>
      <c r="R86" s="74"/>
      <c r="S86" s="76"/>
      <c r="Z86" s="9">
        <v>5</v>
      </c>
      <c r="AA86" s="75" t="s">
        <v>60</v>
      </c>
      <c r="AB86" s="80" t="s">
        <v>37</v>
      </c>
      <c r="AC86" s="74">
        <v>0.3</v>
      </c>
      <c r="AI86" s="9"/>
      <c r="AJ86" s="75"/>
      <c r="AK86" s="9"/>
      <c r="AL86" s="9"/>
      <c r="AN86" s="9">
        <v>1</v>
      </c>
      <c r="AO86" s="9" t="s">
        <v>53</v>
      </c>
      <c r="AP86" s="9">
        <v>8</v>
      </c>
      <c r="AQ86" s="9">
        <v>0</v>
      </c>
      <c r="AR86" s="39">
        <v>0</v>
      </c>
      <c r="AS86" s="117"/>
      <c r="AW86" s="11">
        <f t="shared" si="3"/>
        <v>7</v>
      </c>
      <c r="AX86" s="11">
        <f>AW86+4</f>
        <v>11</v>
      </c>
      <c r="BB86" s="70"/>
      <c r="BC86">
        <v>0</v>
      </c>
      <c r="BD86" s="39">
        <f t="shared" si="1"/>
        <v>0</v>
      </c>
      <c r="BF86" s="117"/>
      <c r="BG86" s="117"/>
    </row>
    <row r="87" spans="1:59">
      <c r="A87" s="20">
        <f t="shared" si="4"/>
        <v>14</v>
      </c>
      <c r="B87" s="11" t="s">
        <v>39</v>
      </c>
      <c r="C87" s="9" t="s">
        <v>56</v>
      </c>
      <c r="D87" s="62">
        <v>20000</v>
      </c>
      <c r="E87" s="108">
        <v>6</v>
      </c>
      <c r="F87" s="108"/>
      <c r="G87" s="20">
        <v>14</v>
      </c>
      <c r="H87" s="13" t="s">
        <v>42</v>
      </c>
      <c r="I87" s="64">
        <v>4.8499999999999996</v>
      </c>
      <c r="J87" s="21">
        <v>20000</v>
      </c>
      <c r="P87" s="74"/>
      <c r="Q87" s="75"/>
      <c r="R87" s="74"/>
      <c r="S87" s="76"/>
      <c r="Z87" s="9">
        <v>5</v>
      </c>
      <c r="AA87" s="75" t="s">
        <v>60</v>
      </c>
      <c r="AB87" s="74" t="s">
        <v>39</v>
      </c>
      <c r="AC87" s="74">
        <v>0.3</v>
      </c>
      <c r="AI87" s="9"/>
      <c r="AJ87" s="75"/>
      <c r="AK87" s="9"/>
      <c r="AL87" s="9"/>
      <c r="AN87" s="9">
        <v>2</v>
      </c>
      <c r="AO87" s="9" t="s">
        <v>53</v>
      </c>
      <c r="AP87" s="9">
        <v>8</v>
      </c>
      <c r="AQ87" s="9">
        <v>1</v>
      </c>
      <c r="AR87" s="39">
        <v>254</v>
      </c>
      <c r="AS87" s="117"/>
      <c r="AW87" s="11">
        <f t="shared" si="3"/>
        <v>7</v>
      </c>
      <c r="AX87" s="11">
        <f>AW87+5</f>
        <v>12</v>
      </c>
      <c r="BB87" s="70"/>
      <c r="BC87">
        <v>0</v>
      </c>
      <c r="BD87" s="39">
        <f t="shared" si="1"/>
        <v>0</v>
      </c>
      <c r="BF87" s="117"/>
      <c r="BG87" s="117"/>
    </row>
    <row r="88" spans="1:59">
      <c r="A88" s="20">
        <f t="shared" si="4"/>
        <v>15</v>
      </c>
      <c r="B88" s="11" t="s">
        <v>39</v>
      </c>
      <c r="C88" s="9" t="s">
        <v>56</v>
      </c>
      <c r="D88" s="62">
        <v>20000</v>
      </c>
      <c r="E88" s="108">
        <v>6</v>
      </c>
      <c r="F88" s="108"/>
      <c r="G88" s="20">
        <v>15</v>
      </c>
      <c r="H88" s="13" t="s">
        <v>42</v>
      </c>
      <c r="I88" s="64">
        <v>4.8499999999999996</v>
      </c>
      <c r="J88" s="21">
        <v>20000</v>
      </c>
      <c r="P88" s="74"/>
      <c r="Q88" s="75"/>
      <c r="R88" s="74"/>
      <c r="S88" s="76"/>
      <c r="Z88" s="9">
        <v>5</v>
      </c>
      <c r="AA88" s="75" t="s">
        <v>60</v>
      </c>
      <c r="AB88" s="74" t="s">
        <v>40</v>
      </c>
      <c r="AC88" s="74">
        <f>1-SUM(AC86:AC87)</f>
        <v>0.4</v>
      </c>
      <c r="AI88" s="9"/>
      <c r="AJ88" s="75"/>
      <c r="AK88" s="9"/>
      <c r="AL88" s="9"/>
      <c r="AN88" s="9">
        <v>3</v>
      </c>
      <c r="AO88" s="9" t="s">
        <v>53</v>
      </c>
      <c r="AP88" s="9">
        <v>8</v>
      </c>
      <c r="AQ88" s="9">
        <v>0</v>
      </c>
      <c r="AR88" s="39">
        <v>0</v>
      </c>
      <c r="AS88" s="117"/>
      <c r="AW88" s="11">
        <f t="shared" si="3"/>
        <v>7</v>
      </c>
      <c r="AX88" s="11">
        <f>AW88+6</f>
        <v>13</v>
      </c>
      <c r="BB88" s="70"/>
      <c r="BC88">
        <v>261.63</v>
      </c>
      <c r="BD88" s="39">
        <f t="shared" si="1"/>
        <v>262</v>
      </c>
      <c r="BF88" s="117"/>
      <c r="BG88" s="117"/>
    </row>
    <row r="89" spans="1:59">
      <c r="A89" s="20">
        <f t="shared" si="4"/>
        <v>16</v>
      </c>
      <c r="B89" s="11" t="s">
        <v>39</v>
      </c>
      <c r="C89" s="9" t="s">
        <v>56</v>
      </c>
      <c r="D89" s="62">
        <v>20000</v>
      </c>
      <c r="E89" s="108">
        <v>5.4001831501831496</v>
      </c>
      <c r="F89" s="108"/>
      <c r="G89" s="20">
        <v>16</v>
      </c>
      <c r="H89" s="13" t="s">
        <v>42</v>
      </c>
      <c r="I89" s="64">
        <v>5.85</v>
      </c>
      <c r="J89" s="21">
        <v>20000</v>
      </c>
      <c r="P89" s="74"/>
      <c r="Q89" s="75"/>
      <c r="R89" s="74"/>
      <c r="S89" s="76"/>
      <c r="Z89" s="9">
        <v>6</v>
      </c>
      <c r="AA89" s="75" t="s">
        <v>60</v>
      </c>
      <c r="AB89" s="80" t="s">
        <v>37</v>
      </c>
      <c r="AC89" s="74">
        <v>0.3</v>
      </c>
      <c r="AI89" s="9"/>
      <c r="AJ89" s="75"/>
      <c r="AK89" s="9"/>
      <c r="AL89" s="9"/>
      <c r="AN89" s="9">
        <v>4</v>
      </c>
      <c r="AO89" s="9" t="s">
        <v>53</v>
      </c>
      <c r="AP89" s="9">
        <v>8</v>
      </c>
      <c r="AQ89" s="9">
        <v>0</v>
      </c>
      <c r="AR89" s="39">
        <v>0</v>
      </c>
      <c r="AS89" s="117"/>
      <c r="AW89" s="11">
        <f t="shared" si="3"/>
        <v>7</v>
      </c>
      <c r="AX89" s="11">
        <f>AW89+7</f>
        <v>14</v>
      </c>
      <c r="BB89" s="70"/>
      <c r="BC89">
        <v>0</v>
      </c>
      <c r="BD89" s="39">
        <f t="shared" si="1"/>
        <v>0</v>
      </c>
      <c r="BF89" s="117"/>
      <c r="BG89" s="117"/>
    </row>
    <row r="90" spans="1:59">
      <c r="A90" s="20">
        <f t="shared" si="4"/>
        <v>17</v>
      </c>
      <c r="B90" s="11" t="s">
        <v>39</v>
      </c>
      <c r="C90" s="9" t="s">
        <v>56</v>
      </c>
      <c r="D90" s="62">
        <v>20000</v>
      </c>
      <c r="E90" s="108">
        <v>5.4001831501831496</v>
      </c>
      <c r="F90" s="108"/>
      <c r="G90" s="20">
        <v>17</v>
      </c>
      <c r="H90" s="13" t="s">
        <v>42</v>
      </c>
      <c r="I90" s="64">
        <v>5.85</v>
      </c>
      <c r="J90" s="21">
        <v>20000</v>
      </c>
      <c r="P90" s="80"/>
      <c r="Q90" s="75"/>
      <c r="R90" s="74"/>
      <c r="S90" s="76"/>
      <c r="Z90" s="9">
        <v>6</v>
      </c>
      <c r="AA90" s="75" t="s">
        <v>60</v>
      </c>
      <c r="AB90" s="74" t="s">
        <v>39</v>
      </c>
      <c r="AC90" s="74">
        <v>0.3</v>
      </c>
      <c r="AI90" s="9"/>
      <c r="AJ90" s="75"/>
      <c r="AK90" s="9"/>
      <c r="AL90" s="9"/>
      <c r="AN90" s="9">
        <v>5</v>
      </c>
      <c r="AO90" s="9" t="s">
        <v>53</v>
      </c>
      <c r="AP90" s="9">
        <v>8</v>
      </c>
      <c r="AQ90" s="9">
        <v>0</v>
      </c>
      <c r="AR90" s="39">
        <v>0</v>
      </c>
      <c r="AS90" s="117"/>
      <c r="AW90" s="11">
        <f t="shared" si="3"/>
        <v>7</v>
      </c>
      <c r="AX90" s="11">
        <f>AW90+8</f>
        <v>15</v>
      </c>
      <c r="BB90" s="70"/>
      <c r="BC90">
        <v>0</v>
      </c>
      <c r="BD90" s="39">
        <f t="shared" si="1"/>
        <v>0</v>
      </c>
      <c r="BF90" s="117"/>
      <c r="BG90" s="117"/>
    </row>
    <row r="91" spans="1:59">
      <c r="A91" s="20">
        <f t="shared" si="4"/>
        <v>18</v>
      </c>
      <c r="B91" s="11" t="s">
        <v>39</v>
      </c>
      <c r="C91" s="9" t="s">
        <v>56</v>
      </c>
      <c r="D91" s="62">
        <v>20000</v>
      </c>
      <c r="E91" s="108">
        <v>5.4001831501831496</v>
      </c>
      <c r="F91" s="108"/>
      <c r="G91" s="20">
        <v>18</v>
      </c>
      <c r="H91" s="13" t="s">
        <v>42</v>
      </c>
      <c r="I91" s="64">
        <v>6.85</v>
      </c>
      <c r="J91" s="21">
        <v>20000</v>
      </c>
      <c r="P91" s="80"/>
      <c r="Q91" s="75"/>
      <c r="R91" s="74"/>
      <c r="S91" s="76"/>
      <c r="Z91" s="9">
        <v>6</v>
      </c>
      <c r="AA91" s="75" t="s">
        <v>60</v>
      </c>
      <c r="AB91" s="74" t="s">
        <v>40</v>
      </c>
      <c r="AC91" s="74">
        <f>1-SUM(AC89:AC90)</f>
        <v>0.4</v>
      </c>
      <c r="AI91" s="9"/>
      <c r="AJ91" s="75"/>
      <c r="AK91" s="9"/>
      <c r="AL91" s="9"/>
      <c r="AN91" s="9">
        <v>6</v>
      </c>
      <c r="AO91" s="9" t="s">
        <v>53</v>
      </c>
      <c r="AP91" s="9">
        <v>8</v>
      </c>
      <c r="AQ91" s="9">
        <v>1</v>
      </c>
      <c r="AR91" s="39">
        <v>254</v>
      </c>
      <c r="AS91" s="117"/>
      <c r="AW91" s="11">
        <f t="shared" si="3"/>
        <v>7</v>
      </c>
      <c r="AX91" s="11">
        <f>AW91+9</f>
        <v>16</v>
      </c>
      <c r="BB91" s="70"/>
      <c r="BC91">
        <v>265</v>
      </c>
      <c r="BD91" s="39">
        <f t="shared" si="1"/>
        <v>265</v>
      </c>
      <c r="BF91" s="117"/>
      <c r="BG91" s="117"/>
    </row>
    <row r="92" spans="1:59">
      <c r="A92" s="20">
        <v>1</v>
      </c>
      <c r="B92" s="11" t="s">
        <v>40</v>
      </c>
      <c r="C92" s="9" t="s">
        <v>56</v>
      </c>
      <c r="D92" s="62">
        <v>20000</v>
      </c>
      <c r="E92" s="108">
        <v>9.5</v>
      </c>
      <c r="F92" s="108"/>
      <c r="G92" s="20">
        <v>1</v>
      </c>
      <c r="H92" s="13" t="s">
        <v>44</v>
      </c>
      <c r="I92" s="64">
        <v>10.85</v>
      </c>
      <c r="J92" s="21">
        <v>20000</v>
      </c>
      <c r="P92" s="80"/>
      <c r="Q92" s="75"/>
      <c r="R92" s="74"/>
      <c r="S92" s="76"/>
      <c r="Z92" s="9">
        <v>7</v>
      </c>
      <c r="AA92" s="75" t="s">
        <v>60</v>
      </c>
      <c r="AB92" s="80" t="s">
        <v>37</v>
      </c>
      <c r="AC92" s="74">
        <v>0.3</v>
      </c>
      <c r="AI92" s="9"/>
      <c r="AJ92" s="75"/>
      <c r="AK92" s="9"/>
      <c r="AL92" s="9"/>
      <c r="AN92" s="9">
        <v>7</v>
      </c>
      <c r="AO92" s="9" t="s">
        <v>53</v>
      </c>
      <c r="AP92" s="9">
        <v>8</v>
      </c>
      <c r="AQ92" s="9">
        <v>0</v>
      </c>
      <c r="AR92" s="39">
        <v>0</v>
      </c>
      <c r="AS92" s="117"/>
      <c r="AW92" s="11">
        <f>AW314+1</f>
        <v>1</v>
      </c>
      <c r="AX92" s="11">
        <f>AW92+10</f>
        <v>11</v>
      </c>
      <c r="BB92" s="70"/>
      <c r="BC92">
        <v>0</v>
      </c>
      <c r="BD92" s="39">
        <f t="shared" si="1"/>
        <v>0</v>
      </c>
      <c r="BE92">
        <f>SUM(BD81:BD92)</f>
        <v>1035</v>
      </c>
      <c r="BF92" s="117"/>
      <c r="BG92" s="117"/>
    </row>
    <row r="93" spans="1:59">
      <c r="A93" s="20">
        <v>2</v>
      </c>
      <c r="B93" s="11" t="s">
        <v>40</v>
      </c>
      <c r="C93" s="9" t="s">
        <v>56</v>
      </c>
      <c r="D93" s="62">
        <v>20000</v>
      </c>
      <c r="E93" s="108">
        <v>9.5</v>
      </c>
      <c r="F93" s="108"/>
      <c r="G93" s="20">
        <v>2</v>
      </c>
      <c r="H93" s="13" t="s">
        <v>44</v>
      </c>
      <c r="I93" s="64">
        <v>10.85</v>
      </c>
      <c r="J93" s="21">
        <v>20000</v>
      </c>
      <c r="P93" s="80"/>
      <c r="Q93" s="75"/>
      <c r="R93" s="74"/>
      <c r="S93" s="76"/>
      <c r="Z93" s="9">
        <v>7</v>
      </c>
      <c r="AA93" s="75" t="s">
        <v>60</v>
      </c>
      <c r="AB93" s="74" t="s">
        <v>39</v>
      </c>
      <c r="AC93" s="74">
        <v>0.3</v>
      </c>
      <c r="AI93" s="9"/>
      <c r="AJ93" s="75"/>
      <c r="AK93" s="9"/>
      <c r="AL93" s="9"/>
      <c r="AN93" s="9">
        <v>8</v>
      </c>
      <c r="AO93" s="9" t="s">
        <v>53</v>
      </c>
      <c r="AP93" s="9">
        <v>8</v>
      </c>
      <c r="AQ93" s="9">
        <v>0</v>
      </c>
      <c r="AR93" s="39">
        <v>0</v>
      </c>
      <c r="AS93" s="117"/>
      <c r="AW93" s="11">
        <f t="shared" si="3"/>
        <v>7</v>
      </c>
      <c r="AX93" s="11">
        <f>AW93+11</f>
        <v>18</v>
      </c>
      <c r="BB93" s="70"/>
      <c r="BC93">
        <v>0</v>
      </c>
      <c r="BD93" s="39">
        <f t="shared" si="1"/>
        <v>0</v>
      </c>
      <c r="BF93" s="117"/>
      <c r="BG93" s="117"/>
    </row>
    <row r="94" spans="1:59">
      <c r="A94" s="20">
        <v>3</v>
      </c>
      <c r="B94" s="11" t="s">
        <v>40</v>
      </c>
      <c r="C94" s="9" t="s">
        <v>56</v>
      </c>
      <c r="D94" s="62">
        <v>20000</v>
      </c>
      <c r="E94" s="108">
        <v>9.5</v>
      </c>
      <c r="F94" s="108"/>
      <c r="G94" s="20">
        <v>3</v>
      </c>
      <c r="H94" s="13" t="s">
        <v>44</v>
      </c>
      <c r="I94" s="64">
        <v>8.85</v>
      </c>
      <c r="J94" s="21">
        <v>20000</v>
      </c>
      <c r="P94" s="80"/>
      <c r="Q94" s="75"/>
      <c r="R94" s="74"/>
      <c r="S94" s="76"/>
      <c r="Z94" s="9">
        <v>7</v>
      </c>
      <c r="AA94" s="75" t="s">
        <v>60</v>
      </c>
      <c r="AB94" s="74" t="s">
        <v>40</v>
      </c>
      <c r="AC94" s="74">
        <f>1-SUM(AC92:AC93)</f>
        <v>0.4</v>
      </c>
      <c r="AI94" s="9"/>
      <c r="AJ94" s="75"/>
      <c r="AK94" s="9"/>
      <c r="AL94" s="9"/>
      <c r="AN94" s="9">
        <v>9</v>
      </c>
      <c r="AO94" s="9" t="s">
        <v>53</v>
      </c>
      <c r="AP94" s="9">
        <v>8</v>
      </c>
      <c r="AQ94" s="9">
        <v>0</v>
      </c>
      <c r="AR94" s="39">
        <v>0</v>
      </c>
      <c r="AS94" s="117"/>
      <c r="AW94" s="11">
        <f>AW83+1</f>
        <v>8</v>
      </c>
      <c r="AX94" s="11">
        <f>AW94+1</f>
        <v>9</v>
      </c>
      <c r="BB94" s="70"/>
      <c r="BC94">
        <v>0</v>
      </c>
      <c r="BD94" s="39">
        <f t="shared" si="1"/>
        <v>0</v>
      </c>
      <c r="BF94" s="117"/>
      <c r="BG94" s="117">
        <v>43529.411764705881</v>
      </c>
    </row>
    <row r="95" spans="1:59">
      <c r="A95" s="20">
        <v>4</v>
      </c>
      <c r="B95" s="11" t="s">
        <v>40</v>
      </c>
      <c r="C95" s="9" t="s">
        <v>56</v>
      </c>
      <c r="D95" s="62">
        <v>20000</v>
      </c>
      <c r="E95" s="108">
        <v>9.5</v>
      </c>
      <c r="F95" s="108"/>
      <c r="G95" s="20">
        <v>4</v>
      </c>
      <c r="H95" s="13" t="s">
        <v>44</v>
      </c>
      <c r="I95" s="64">
        <v>8.85</v>
      </c>
      <c r="J95" s="21">
        <v>20000</v>
      </c>
      <c r="P95" s="80"/>
      <c r="Q95" s="75"/>
      <c r="R95" s="74"/>
      <c r="S95" s="76"/>
      <c r="Z95" s="9">
        <v>8</v>
      </c>
      <c r="AA95" s="75" t="s">
        <v>60</v>
      </c>
      <c r="AB95" s="80" t="s">
        <v>37</v>
      </c>
      <c r="AC95" s="74">
        <v>0.3</v>
      </c>
      <c r="AI95" s="9"/>
      <c r="AJ95" s="75"/>
      <c r="AK95" s="9"/>
      <c r="AL95" s="9"/>
      <c r="AN95" s="9">
        <v>10</v>
      </c>
      <c r="AO95" s="9" t="s">
        <v>53</v>
      </c>
      <c r="AP95" s="9">
        <v>8</v>
      </c>
      <c r="AQ95" s="9">
        <v>1</v>
      </c>
      <c r="AR95" s="39">
        <v>527</v>
      </c>
      <c r="AS95" s="117"/>
      <c r="AW95" s="11">
        <f t="shared" ref="AW95:AW103" si="5">AW84+1</f>
        <v>8</v>
      </c>
      <c r="AX95" s="11">
        <f>AW95+2</f>
        <v>10</v>
      </c>
      <c r="BB95" s="70"/>
      <c r="BC95">
        <v>253.935</v>
      </c>
      <c r="BD95" s="39">
        <f t="shared" si="1"/>
        <v>254</v>
      </c>
      <c r="BF95" s="117"/>
      <c r="BG95" s="117"/>
    </row>
    <row r="96" spans="1:59">
      <c r="A96" s="20">
        <v>5</v>
      </c>
      <c r="B96" s="11" t="s">
        <v>40</v>
      </c>
      <c r="C96" s="9" t="s">
        <v>56</v>
      </c>
      <c r="D96" s="62">
        <v>20000</v>
      </c>
      <c r="E96" s="108">
        <v>8</v>
      </c>
      <c r="F96" s="108"/>
      <c r="G96" s="20">
        <v>5</v>
      </c>
      <c r="H96" s="13" t="s">
        <v>44</v>
      </c>
      <c r="I96" s="64">
        <v>8.85</v>
      </c>
      <c r="J96" s="21">
        <v>20000</v>
      </c>
      <c r="P96" s="80"/>
      <c r="Q96" s="75"/>
      <c r="R96" s="74"/>
      <c r="S96" s="76"/>
      <c r="Z96" s="9">
        <v>8</v>
      </c>
      <c r="AA96" s="75" t="s">
        <v>60</v>
      </c>
      <c r="AB96" s="74" t="s">
        <v>39</v>
      </c>
      <c r="AC96" s="74">
        <v>0.3</v>
      </c>
      <c r="AI96" s="9"/>
      <c r="AJ96" s="75"/>
      <c r="AK96" s="9"/>
      <c r="AL96" s="9"/>
      <c r="AN96" s="9">
        <v>11</v>
      </c>
      <c r="AO96" s="9" t="s">
        <v>53</v>
      </c>
      <c r="AP96" s="9">
        <v>8</v>
      </c>
      <c r="AQ96" s="9">
        <v>0</v>
      </c>
      <c r="AR96" s="39">
        <v>0</v>
      </c>
      <c r="AS96" s="117"/>
      <c r="AW96" s="11">
        <f t="shared" si="5"/>
        <v>8</v>
      </c>
      <c r="AX96" s="11">
        <f>AW96+3</f>
        <v>11</v>
      </c>
      <c r="BB96" s="70"/>
      <c r="BC96">
        <v>0</v>
      </c>
      <c r="BD96" s="39">
        <f t="shared" si="1"/>
        <v>0</v>
      </c>
      <c r="BF96" s="117"/>
      <c r="BG96" s="117"/>
    </row>
    <row r="97" spans="1:59">
      <c r="A97" s="20">
        <v>6</v>
      </c>
      <c r="B97" s="11" t="s">
        <v>40</v>
      </c>
      <c r="C97" s="9" t="s">
        <v>56</v>
      </c>
      <c r="D97" s="62">
        <v>20000</v>
      </c>
      <c r="E97" s="108">
        <v>8</v>
      </c>
      <c r="F97" s="108"/>
      <c r="G97" s="20">
        <v>6</v>
      </c>
      <c r="H97" s="13" t="s">
        <v>44</v>
      </c>
      <c r="I97" s="64">
        <v>8.85</v>
      </c>
      <c r="J97" s="21">
        <v>20000</v>
      </c>
      <c r="P97" s="80"/>
      <c r="Q97" s="75"/>
      <c r="R97" s="74"/>
      <c r="S97" s="76"/>
      <c r="Z97" s="9">
        <v>8</v>
      </c>
      <c r="AA97" s="75" t="s">
        <v>60</v>
      </c>
      <c r="AB97" s="74" t="s">
        <v>40</v>
      </c>
      <c r="AC97" s="74">
        <f>1-SUM(AC95:AC96)</f>
        <v>0.4</v>
      </c>
      <c r="AI97" s="9"/>
      <c r="AJ97" s="75"/>
      <c r="AK97" s="9"/>
      <c r="AL97" s="9"/>
      <c r="AN97" s="9">
        <v>12</v>
      </c>
      <c r="AO97" s="9" t="s">
        <v>53</v>
      </c>
      <c r="AP97" s="9">
        <v>8</v>
      </c>
      <c r="AQ97" s="9">
        <v>0</v>
      </c>
      <c r="AR97" s="39">
        <v>0</v>
      </c>
      <c r="AS97" s="117">
        <f>SUM(AR86:AR97)</f>
        <v>1035</v>
      </c>
      <c r="AW97" s="11">
        <f t="shared" si="5"/>
        <v>8</v>
      </c>
      <c r="AX97" s="11">
        <f>AW97+4</f>
        <v>12</v>
      </c>
      <c r="BB97" s="70"/>
      <c r="BC97">
        <v>0</v>
      </c>
      <c r="BD97" s="39">
        <f t="shared" si="1"/>
        <v>0</v>
      </c>
      <c r="BF97" s="117"/>
      <c r="BG97" s="117"/>
    </row>
    <row r="98" spans="1:59">
      <c r="A98" s="20">
        <v>7</v>
      </c>
      <c r="B98" s="11" t="s">
        <v>40</v>
      </c>
      <c r="C98" s="9" t="s">
        <v>56</v>
      </c>
      <c r="D98" s="62">
        <v>20000</v>
      </c>
      <c r="E98" s="108">
        <v>8</v>
      </c>
      <c r="F98" s="108"/>
      <c r="G98" s="20">
        <v>7</v>
      </c>
      <c r="H98" s="13" t="s">
        <v>44</v>
      </c>
      <c r="I98" s="64">
        <v>7.95</v>
      </c>
      <c r="J98" s="21">
        <v>20000</v>
      </c>
      <c r="Z98" s="9">
        <v>9</v>
      </c>
      <c r="AA98" s="75" t="s">
        <v>60</v>
      </c>
      <c r="AB98" s="80" t="s">
        <v>37</v>
      </c>
      <c r="AC98" s="74">
        <v>0.3</v>
      </c>
      <c r="AN98" s="9">
        <v>1</v>
      </c>
      <c r="AO98" s="9" t="s">
        <v>53</v>
      </c>
      <c r="AP98" s="9">
        <v>9</v>
      </c>
      <c r="AQ98" s="9">
        <v>0</v>
      </c>
      <c r="AR98" s="39">
        <v>0</v>
      </c>
      <c r="AS98" s="117"/>
      <c r="AW98" s="11">
        <f t="shared" si="5"/>
        <v>8</v>
      </c>
      <c r="AX98" s="11">
        <f>AW98+5</f>
        <v>13</v>
      </c>
      <c r="BB98" s="70"/>
      <c r="BC98">
        <v>253.935</v>
      </c>
      <c r="BD98" s="39">
        <f t="shared" ref="BD98:BD152" si="6">ROUNDUP(BC98,0)</f>
        <v>254</v>
      </c>
      <c r="BF98" s="117"/>
      <c r="BG98" s="117"/>
    </row>
    <row r="99" spans="1:59">
      <c r="A99" s="20">
        <v>8</v>
      </c>
      <c r="B99" s="11" t="s">
        <v>40</v>
      </c>
      <c r="C99" s="9" t="s">
        <v>56</v>
      </c>
      <c r="D99" s="62">
        <v>20000</v>
      </c>
      <c r="E99" s="108">
        <v>8</v>
      </c>
      <c r="F99" s="108"/>
      <c r="G99" s="20">
        <v>8</v>
      </c>
      <c r="H99" s="13" t="s">
        <v>44</v>
      </c>
      <c r="I99" s="64">
        <v>6.95</v>
      </c>
      <c r="J99" s="21">
        <v>20000</v>
      </c>
      <c r="Z99" s="9">
        <v>9</v>
      </c>
      <c r="AA99" s="75" t="s">
        <v>60</v>
      </c>
      <c r="AB99" s="74" t="s">
        <v>39</v>
      </c>
      <c r="AC99" s="74">
        <v>0.3</v>
      </c>
      <c r="AN99" s="9">
        <v>2</v>
      </c>
      <c r="AO99" s="9" t="s">
        <v>53</v>
      </c>
      <c r="AP99" s="9">
        <v>9</v>
      </c>
      <c r="AQ99" s="9">
        <v>0</v>
      </c>
      <c r="AR99" s="39">
        <v>0</v>
      </c>
      <c r="AS99" s="117"/>
      <c r="AW99" s="11">
        <f t="shared" si="5"/>
        <v>8</v>
      </c>
      <c r="AX99" s="11">
        <f>AW99+6</f>
        <v>14</v>
      </c>
      <c r="BB99" s="70"/>
      <c r="BC99">
        <v>0</v>
      </c>
      <c r="BD99" s="39">
        <f t="shared" si="6"/>
        <v>0</v>
      </c>
      <c r="BF99" s="117"/>
      <c r="BG99" s="117"/>
    </row>
    <row r="100" spans="1:59">
      <c r="A100" s="20">
        <v>9</v>
      </c>
      <c r="B100" s="11" t="s">
        <v>40</v>
      </c>
      <c r="C100" s="9" t="s">
        <v>56</v>
      </c>
      <c r="D100" s="62">
        <v>20000</v>
      </c>
      <c r="E100" s="108">
        <v>7</v>
      </c>
      <c r="F100" s="108"/>
      <c r="G100" s="20">
        <v>9</v>
      </c>
      <c r="H100" s="13" t="s">
        <v>44</v>
      </c>
      <c r="I100" s="64">
        <v>6.95</v>
      </c>
      <c r="J100" s="21">
        <v>20000</v>
      </c>
      <c r="Z100" s="9">
        <v>9</v>
      </c>
      <c r="AA100" s="75" t="s">
        <v>60</v>
      </c>
      <c r="AB100" s="74" t="s">
        <v>40</v>
      </c>
      <c r="AC100" s="74">
        <f>1-SUM(AC98:AC99)</f>
        <v>0.4</v>
      </c>
      <c r="AN100" s="9">
        <v>3</v>
      </c>
      <c r="AO100" s="9" t="s">
        <v>53</v>
      </c>
      <c r="AP100" s="9">
        <v>9</v>
      </c>
      <c r="AQ100" s="9">
        <v>1</v>
      </c>
      <c r="AR100" s="39">
        <v>511</v>
      </c>
      <c r="AS100" s="117"/>
      <c r="AW100" s="11">
        <f t="shared" si="5"/>
        <v>8</v>
      </c>
      <c r="AX100" s="11">
        <f>AW100+7</f>
        <v>15</v>
      </c>
      <c r="BB100" s="70"/>
      <c r="BC100">
        <v>0</v>
      </c>
      <c r="BD100" s="39">
        <f t="shared" si="6"/>
        <v>0</v>
      </c>
      <c r="BF100" s="117"/>
      <c r="BG100" s="117"/>
    </row>
    <row r="101" spans="1:59">
      <c r="A101" s="20">
        <v>10</v>
      </c>
      <c r="B101" s="11" t="s">
        <v>40</v>
      </c>
      <c r="C101" s="9" t="s">
        <v>56</v>
      </c>
      <c r="D101" s="62">
        <v>20000</v>
      </c>
      <c r="E101" s="108">
        <v>7</v>
      </c>
      <c r="F101" s="108"/>
      <c r="G101" s="20">
        <v>10</v>
      </c>
      <c r="H101" s="13" t="s">
        <v>44</v>
      </c>
      <c r="I101" s="64">
        <v>5.95</v>
      </c>
      <c r="J101" s="21">
        <v>20000</v>
      </c>
      <c r="Z101" s="9">
        <v>10</v>
      </c>
      <c r="AA101" s="75" t="s">
        <v>60</v>
      </c>
      <c r="AB101" s="80" t="s">
        <v>37</v>
      </c>
      <c r="AC101" s="74">
        <v>0.3</v>
      </c>
      <c r="AN101" s="9">
        <v>4</v>
      </c>
      <c r="AO101" s="9" t="s">
        <v>53</v>
      </c>
      <c r="AP101" s="9">
        <v>9</v>
      </c>
      <c r="AQ101" s="9">
        <v>0</v>
      </c>
      <c r="AR101" s="39">
        <v>0</v>
      </c>
      <c r="AS101" s="117"/>
      <c r="AW101" s="11">
        <f t="shared" si="5"/>
        <v>8</v>
      </c>
      <c r="AX101" s="11">
        <f>AW101+8</f>
        <v>16</v>
      </c>
      <c r="BB101" s="70"/>
      <c r="BC101">
        <v>261.63</v>
      </c>
      <c r="BD101" s="39">
        <f t="shared" si="6"/>
        <v>262</v>
      </c>
      <c r="BF101" s="117"/>
      <c r="BG101" s="117"/>
    </row>
    <row r="102" spans="1:59">
      <c r="A102" s="20">
        <v>11</v>
      </c>
      <c r="B102" s="11" t="s">
        <v>40</v>
      </c>
      <c r="C102" s="9" t="s">
        <v>56</v>
      </c>
      <c r="D102" s="62">
        <v>20000</v>
      </c>
      <c r="E102" s="108">
        <v>7</v>
      </c>
      <c r="F102" s="108"/>
      <c r="G102" s="20">
        <v>11</v>
      </c>
      <c r="H102" s="13" t="s">
        <v>44</v>
      </c>
      <c r="I102" s="64">
        <v>5.95</v>
      </c>
      <c r="J102" s="21">
        <v>20000</v>
      </c>
      <c r="Z102" s="9">
        <v>10</v>
      </c>
      <c r="AA102" s="75" t="s">
        <v>60</v>
      </c>
      <c r="AB102" s="74" t="s">
        <v>39</v>
      </c>
      <c r="AC102" s="74">
        <v>0.3</v>
      </c>
      <c r="AN102" s="9">
        <v>5</v>
      </c>
      <c r="AO102" s="9" t="s">
        <v>53</v>
      </c>
      <c r="AP102" s="9">
        <v>9</v>
      </c>
      <c r="AQ102" s="9">
        <v>0</v>
      </c>
      <c r="AR102" s="39">
        <v>0</v>
      </c>
      <c r="AS102" s="117"/>
      <c r="AW102" s="11">
        <f t="shared" si="5"/>
        <v>8</v>
      </c>
      <c r="AX102" s="11">
        <f>AW102+9</f>
        <v>17</v>
      </c>
      <c r="BB102" s="70"/>
      <c r="BC102">
        <v>0</v>
      </c>
      <c r="BD102" s="39">
        <f t="shared" si="6"/>
        <v>0</v>
      </c>
      <c r="BF102" s="117"/>
      <c r="BG102" s="117"/>
    </row>
    <row r="103" spans="1:59">
      <c r="A103" s="20">
        <v>12</v>
      </c>
      <c r="B103" s="11" t="s">
        <v>40</v>
      </c>
      <c r="C103" s="9" t="s">
        <v>56</v>
      </c>
      <c r="D103" s="62">
        <v>20000</v>
      </c>
      <c r="E103" s="108">
        <v>6</v>
      </c>
      <c r="F103" s="108"/>
      <c r="G103" s="20">
        <v>12</v>
      </c>
      <c r="H103" s="13" t="s">
        <v>44</v>
      </c>
      <c r="I103" s="64">
        <v>5.95</v>
      </c>
      <c r="J103" s="21">
        <v>20000</v>
      </c>
      <c r="Z103" s="9">
        <v>10</v>
      </c>
      <c r="AA103" s="75" t="s">
        <v>60</v>
      </c>
      <c r="AB103" s="74" t="s">
        <v>40</v>
      </c>
      <c r="AC103" s="74">
        <f>1-SUM(AC101:AC102)</f>
        <v>0.4</v>
      </c>
      <c r="AN103" s="9">
        <v>6</v>
      </c>
      <c r="AO103" s="9" t="s">
        <v>53</v>
      </c>
      <c r="AP103" s="9">
        <v>9</v>
      </c>
      <c r="AQ103" s="9">
        <v>0</v>
      </c>
      <c r="AR103" s="39">
        <v>0</v>
      </c>
      <c r="AS103" s="117"/>
      <c r="AW103" s="11">
        <f t="shared" si="5"/>
        <v>2</v>
      </c>
      <c r="AX103" s="11">
        <f>AW103+10</f>
        <v>12</v>
      </c>
      <c r="BB103" s="70"/>
      <c r="BC103">
        <v>0</v>
      </c>
      <c r="BD103" s="39">
        <f t="shared" si="6"/>
        <v>0</v>
      </c>
      <c r="BF103" s="117"/>
      <c r="BG103" s="117"/>
    </row>
    <row r="104" spans="1:59">
      <c r="A104" s="20">
        <f t="shared" ref="A104:A109" si="7">A103+1</f>
        <v>13</v>
      </c>
      <c r="B104" s="11" t="s">
        <v>40</v>
      </c>
      <c r="C104" s="9" t="s">
        <v>56</v>
      </c>
      <c r="D104" s="62">
        <v>20000</v>
      </c>
      <c r="E104" s="108">
        <v>6</v>
      </c>
      <c r="F104" s="108"/>
      <c r="G104" s="20">
        <v>13</v>
      </c>
      <c r="H104" s="13" t="s">
        <v>44</v>
      </c>
      <c r="I104" s="64">
        <v>6.85</v>
      </c>
      <c r="J104" s="21">
        <v>20000</v>
      </c>
      <c r="Z104" s="9">
        <v>11</v>
      </c>
      <c r="AA104" s="75" t="s">
        <v>60</v>
      </c>
      <c r="AB104" s="80" t="s">
        <v>37</v>
      </c>
      <c r="AC104" s="74">
        <v>0.3</v>
      </c>
      <c r="AN104" s="9">
        <v>7</v>
      </c>
      <c r="AO104" s="9" t="s">
        <v>53</v>
      </c>
      <c r="AP104" s="9">
        <v>9</v>
      </c>
      <c r="AQ104" s="9">
        <v>1</v>
      </c>
      <c r="AR104" s="39">
        <v>262</v>
      </c>
      <c r="AS104" s="117"/>
      <c r="AW104" s="11">
        <f>AW94+1</f>
        <v>9</v>
      </c>
      <c r="AX104" s="11">
        <f>AW104+1</f>
        <v>10</v>
      </c>
      <c r="BB104" s="70"/>
      <c r="BC104">
        <v>265</v>
      </c>
      <c r="BD104" s="39">
        <f t="shared" si="6"/>
        <v>265</v>
      </c>
      <c r="BE104">
        <f>SUM(BD93:BD104)</f>
        <v>1035</v>
      </c>
      <c r="BF104" s="117"/>
      <c r="BG104" s="117"/>
    </row>
    <row r="105" spans="1:59">
      <c r="A105" s="20">
        <f t="shared" si="7"/>
        <v>14</v>
      </c>
      <c r="B105" s="11" t="s">
        <v>40</v>
      </c>
      <c r="C105" s="9" t="s">
        <v>56</v>
      </c>
      <c r="D105" s="62">
        <v>20000</v>
      </c>
      <c r="E105" s="108">
        <v>6</v>
      </c>
      <c r="F105" s="108"/>
      <c r="G105" s="20">
        <v>14</v>
      </c>
      <c r="H105" s="13" t="s">
        <v>44</v>
      </c>
      <c r="I105" s="64">
        <v>6.85</v>
      </c>
      <c r="J105" s="21">
        <v>20000</v>
      </c>
      <c r="Z105" s="9">
        <v>11</v>
      </c>
      <c r="AA105" s="75" t="s">
        <v>60</v>
      </c>
      <c r="AB105" s="74" t="s">
        <v>39</v>
      </c>
      <c r="AC105" s="74">
        <v>0.3</v>
      </c>
      <c r="AN105" s="9">
        <v>8</v>
      </c>
      <c r="AO105" s="9" t="s">
        <v>53</v>
      </c>
      <c r="AP105" s="9">
        <v>9</v>
      </c>
      <c r="AQ105" s="9">
        <v>0</v>
      </c>
      <c r="AR105" s="39">
        <v>0</v>
      </c>
      <c r="AS105" s="117"/>
      <c r="AW105" s="11">
        <f t="shared" ref="AW105:AW112" si="8">AW95+1</f>
        <v>9</v>
      </c>
      <c r="AX105" s="11">
        <f>AW105+2</f>
        <v>11</v>
      </c>
      <c r="BB105" s="70"/>
      <c r="BC105">
        <v>253.935</v>
      </c>
      <c r="BD105" s="39">
        <f t="shared" si="6"/>
        <v>254</v>
      </c>
      <c r="BF105" s="117"/>
      <c r="BG105" s="117"/>
    </row>
    <row r="106" spans="1:59">
      <c r="A106" s="20">
        <f t="shared" si="7"/>
        <v>15</v>
      </c>
      <c r="B106" s="11" t="s">
        <v>40</v>
      </c>
      <c r="C106" s="9" t="s">
        <v>56</v>
      </c>
      <c r="D106" s="62">
        <v>20000</v>
      </c>
      <c r="E106" s="108">
        <v>5.4</v>
      </c>
      <c r="F106" s="108"/>
      <c r="G106" s="20">
        <v>15</v>
      </c>
      <c r="H106" s="13" t="s">
        <v>44</v>
      </c>
      <c r="I106" s="64">
        <v>6.85</v>
      </c>
      <c r="J106" s="21">
        <v>20000</v>
      </c>
      <c r="Z106" s="9">
        <v>11</v>
      </c>
      <c r="AA106" s="75" t="s">
        <v>60</v>
      </c>
      <c r="AB106" s="74" t="s">
        <v>40</v>
      </c>
      <c r="AC106" s="74">
        <f>1-SUM(AC104:AC105)</f>
        <v>0.4</v>
      </c>
      <c r="AN106" s="9">
        <v>9</v>
      </c>
      <c r="AO106" s="9" t="s">
        <v>53</v>
      </c>
      <c r="AP106" s="9">
        <v>9</v>
      </c>
      <c r="AQ106" s="9">
        <v>0</v>
      </c>
      <c r="AR106" s="39">
        <v>0</v>
      </c>
      <c r="AS106" s="117"/>
      <c r="AW106" s="11">
        <f t="shared" si="8"/>
        <v>9</v>
      </c>
      <c r="AX106" s="11">
        <f>AW106+3</f>
        <v>12</v>
      </c>
      <c r="BB106" s="70"/>
      <c r="BC106">
        <v>0</v>
      </c>
      <c r="BD106" s="39">
        <f t="shared" si="6"/>
        <v>0</v>
      </c>
      <c r="BF106" s="117"/>
      <c r="BG106" s="117">
        <v>43529.411764705881</v>
      </c>
    </row>
    <row r="107" spans="1:59">
      <c r="A107" s="20">
        <f t="shared" si="7"/>
        <v>16</v>
      </c>
      <c r="B107" s="11" t="s">
        <v>40</v>
      </c>
      <c r="C107" s="9" t="s">
        <v>56</v>
      </c>
      <c r="D107" s="62">
        <v>20000</v>
      </c>
      <c r="E107" s="108">
        <v>5.4001831501831496</v>
      </c>
      <c r="F107" s="108"/>
      <c r="G107" s="20">
        <v>16</v>
      </c>
      <c r="H107" s="13" t="s">
        <v>44</v>
      </c>
      <c r="I107" s="64">
        <v>7.85</v>
      </c>
      <c r="J107" s="21">
        <v>20000</v>
      </c>
      <c r="Z107" s="9">
        <v>12</v>
      </c>
      <c r="AA107" s="75" t="s">
        <v>60</v>
      </c>
      <c r="AB107" s="80" t="s">
        <v>37</v>
      </c>
      <c r="AC107" s="74">
        <v>0.3</v>
      </c>
      <c r="AN107" s="9">
        <v>10</v>
      </c>
      <c r="AO107" s="9" t="s">
        <v>53</v>
      </c>
      <c r="AP107" s="9">
        <v>9</v>
      </c>
      <c r="AQ107" s="9">
        <v>0</v>
      </c>
      <c r="AR107" s="39">
        <v>0</v>
      </c>
      <c r="AS107" s="117"/>
      <c r="AW107" s="11">
        <f t="shared" si="8"/>
        <v>9</v>
      </c>
      <c r="AX107" s="11">
        <f>AW107+4</f>
        <v>13</v>
      </c>
      <c r="BB107" s="70"/>
      <c r="BC107">
        <v>0</v>
      </c>
      <c r="BD107" s="39">
        <f t="shared" si="6"/>
        <v>0</v>
      </c>
      <c r="BF107" s="117"/>
      <c r="BG107" s="117"/>
    </row>
    <row r="108" spans="1:59">
      <c r="A108" s="20">
        <f t="shared" si="7"/>
        <v>17</v>
      </c>
      <c r="B108" s="11" t="s">
        <v>40</v>
      </c>
      <c r="C108" s="9" t="s">
        <v>56</v>
      </c>
      <c r="D108" s="62">
        <v>20000</v>
      </c>
      <c r="E108" s="108">
        <v>5.4001831501831496</v>
      </c>
      <c r="F108" s="108"/>
      <c r="G108" s="20">
        <v>17</v>
      </c>
      <c r="H108" s="13" t="s">
        <v>44</v>
      </c>
      <c r="I108" s="64">
        <v>8.85</v>
      </c>
      <c r="J108" s="21">
        <v>20000</v>
      </c>
      <c r="Z108" s="9">
        <v>12</v>
      </c>
      <c r="AA108" s="75" t="s">
        <v>60</v>
      </c>
      <c r="AB108" s="74" t="s">
        <v>39</v>
      </c>
      <c r="AC108" s="74">
        <v>0.3</v>
      </c>
      <c r="AN108" s="9">
        <v>11</v>
      </c>
      <c r="AO108" s="9" t="s">
        <v>53</v>
      </c>
      <c r="AP108" s="9">
        <v>9</v>
      </c>
      <c r="AQ108" s="9">
        <v>1</v>
      </c>
      <c r="AR108" s="39">
        <v>262</v>
      </c>
      <c r="AS108" s="117"/>
      <c r="AW108" s="11">
        <f t="shared" si="8"/>
        <v>9</v>
      </c>
      <c r="AX108" s="11">
        <f>AW108+5</f>
        <v>14</v>
      </c>
      <c r="BB108" s="70"/>
      <c r="BC108">
        <v>0</v>
      </c>
      <c r="BD108" s="39">
        <f t="shared" si="6"/>
        <v>0</v>
      </c>
      <c r="BF108" s="117"/>
      <c r="BG108" s="117"/>
    </row>
    <row r="109" spans="1:59">
      <c r="A109" s="20">
        <f t="shared" si="7"/>
        <v>18</v>
      </c>
      <c r="B109" s="11" t="s">
        <v>40</v>
      </c>
      <c r="C109" s="9" t="s">
        <v>56</v>
      </c>
      <c r="D109" s="62">
        <v>20000</v>
      </c>
      <c r="E109" s="108">
        <v>5.4001831501831496</v>
      </c>
      <c r="F109" s="108"/>
      <c r="G109" s="20">
        <v>18</v>
      </c>
      <c r="H109" s="13" t="s">
        <v>44</v>
      </c>
      <c r="I109" s="64">
        <v>8.85</v>
      </c>
      <c r="J109" s="21">
        <v>20000</v>
      </c>
      <c r="Z109" s="9">
        <v>12</v>
      </c>
      <c r="AA109" s="75" t="s">
        <v>60</v>
      </c>
      <c r="AB109" s="74" t="s">
        <v>40</v>
      </c>
      <c r="AC109" s="74">
        <f>1-SUM(AC107:AC108)</f>
        <v>0.4</v>
      </c>
      <c r="AN109" s="9">
        <v>12</v>
      </c>
      <c r="AO109" s="9" t="s">
        <v>53</v>
      </c>
      <c r="AP109" s="9">
        <v>9</v>
      </c>
      <c r="AQ109" s="9">
        <v>0</v>
      </c>
      <c r="AR109" s="39">
        <v>0</v>
      </c>
      <c r="AS109" s="117">
        <f>SUM(AR98:AR109)</f>
        <v>1035</v>
      </c>
      <c r="AW109" s="11">
        <f t="shared" si="8"/>
        <v>9</v>
      </c>
      <c r="AX109" s="11">
        <f>AW109+6</f>
        <v>15</v>
      </c>
      <c r="BB109" s="70"/>
      <c r="BC109">
        <v>253.935</v>
      </c>
      <c r="BD109" s="39">
        <f t="shared" si="6"/>
        <v>254</v>
      </c>
      <c r="BF109" s="117"/>
      <c r="BG109" s="117"/>
    </row>
    <row r="110" spans="1:59">
      <c r="A110" s="20">
        <v>1</v>
      </c>
      <c r="B110" s="11" t="s">
        <v>37</v>
      </c>
      <c r="C110" s="11" t="s">
        <v>61</v>
      </c>
      <c r="D110" s="62">
        <v>20000</v>
      </c>
      <c r="E110" s="108">
        <v>12</v>
      </c>
      <c r="F110" s="108"/>
      <c r="G110" s="20">
        <v>1</v>
      </c>
      <c r="H110" s="14" t="s">
        <v>45</v>
      </c>
      <c r="I110" s="64">
        <v>12.85</v>
      </c>
      <c r="J110" s="21">
        <v>20000</v>
      </c>
      <c r="Z110" s="74">
        <v>1</v>
      </c>
      <c r="AA110" s="75" t="s">
        <v>65</v>
      </c>
      <c r="AB110" s="80" t="s">
        <v>37</v>
      </c>
      <c r="AC110" s="74">
        <v>0.3</v>
      </c>
      <c r="AN110" s="9">
        <v>1</v>
      </c>
      <c r="AO110" s="9" t="s">
        <v>53</v>
      </c>
      <c r="AP110" s="9">
        <v>10</v>
      </c>
      <c r="AQ110" s="9">
        <v>0</v>
      </c>
      <c r="AR110" s="39">
        <v>0</v>
      </c>
      <c r="AS110" s="117"/>
      <c r="AW110" s="11">
        <f t="shared" si="8"/>
        <v>9</v>
      </c>
      <c r="AX110" s="11">
        <f>AW110+7</f>
        <v>16</v>
      </c>
      <c r="BB110" s="70"/>
      <c r="BC110">
        <v>0</v>
      </c>
      <c r="BD110" s="39">
        <f t="shared" si="6"/>
        <v>0</v>
      </c>
      <c r="BF110" s="117"/>
      <c r="BG110" s="117"/>
    </row>
    <row r="111" spans="1:59">
      <c r="A111" s="20">
        <v>2</v>
      </c>
      <c r="B111" s="11" t="s">
        <v>37</v>
      </c>
      <c r="C111" s="11" t="s">
        <v>61</v>
      </c>
      <c r="D111" s="62">
        <v>20000</v>
      </c>
      <c r="E111" s="108">
        <v>12</v>
      </c>
      <c r="F111" s="108"/>
      <c r="G111" s="20">
        <v>2</v>
      </c>
      <c r="H111" s="14" t="s">
        <v>45</v>
      </c>
      <c r="I111" s="64">
        <v>12.85</v>
      </c>
      <c r="J111" s="21">
        <v>20000</v>
      </c>
      <c r="Z111" s="74">
        <v>1</v>
      </c>
      <c r="AA111" s="75" t="s">
        <v>65</v>
      </c>
      <c r="AB111" s="74" t="s">
        <v>39</v>
      </c>
      <c r="AC111" s="74">
        <v>0.3</v>
      </c>
      <c r="AN111" s="9">
        <v>2</v>
      </c>
      <c r="AO111" s="9" t="s">
        <v>53</v>
      </c>
      <c r="AP111" s="9">
        <v>10</v>
      </c>
      <c r="AQ111" s="9">
        <v>0</v>
      </c>
      <c r="AR111" s="39">
        <v>0</v>
      </c>
      <c r="AS111" s="117"/>
      <c r="AW111" s="11">
        <f t="shared" si="8"/>
        <v>9</v>
      </c>
      <c r="AX111" s="11">
        <f>AW111+8</f>
        <v>17</v>
      </c>
      <c r="BB111" s="70"/>
      <c r="BC111">
        <v>0</v>
      </c>
      <c r="BD111" s="39">
        <f t="shared" si="6"/>
        <v>0</v>
      </c>
      <c r="BF111" s="117"/>
      <c r="BG111" s="117"/>
    </row>
    <row r="112" spans="1:59">
      <c r="A112" s="20">
        <v>3</v>
      </c>
      <c r="B112" s="11" t="s">
        <v>37</v>
      </c>
      <c r="C112" s="11" t="s">
        <v>61</v>
      </c>
      <c r="D112" s="62">
        <v>20000</v>
      </c>
      <c r="E112" s="108">
        <v>12</v>
      </c>
      <c r="F112" s="108"/>
      <c r="G112" s="20">
        <v>3</v>
      </c>
      <c r="H112" s="14" t="s">
        <v>45</v>
      </c>
      <c r="I112" s="64">
        <v>12.85</v>
      </c>
      <c r="J112" s="21">
        <v>20000</v>
      </c>
      <c r="Z112" s="74">
        <v>1</v>
      </c>
      <c r="AA112" s="75" t="s">
        <v>65</v>
      </c>
      <c r="AB112" s="74" t="s">
        <v>40</v>
      </c>
      <c r="AC112" s="74">
        <f>1-SUM(AC110:AC111)</f>
        <v>0.4</v>
      </c>
      <c r="AN112" s="9">
        <v>3</v>
      </c>
      <c r="AO112" s="9" t="s">
        <v>53</v>
      </c>
      <c r="AP112" s="9">
        <v>10</v>
      </c>
      <c r="AQ112" s="9">
        <v>0</v>
      </c>
      <c r="AR112" s="39">
        <v>0</v>
      </c>
      <c r="AS112" s="117"/>
      <c r="AW112" s="11">
        <f t="shared" si="8"/>
        <v>9</v>
      </c>
      <c r="AX112" s="11">
        <f>AW112+9</f>
        <v>18</v>
      </c>
      <c r="BB112" s="70"/>
      <c r="BC112">
        <v>0</v>
      </c>
      <c r="BD112" s="39">
        <f t="shared" si="6"/>
        <v>0</v>
      </c>
      <c r="BF112" s="117"/>
      <c r="BG112" s="117"/>
    </row>
    <row r="113" spans="1:59">
      <c r="A113" s="20">
        <v>4</v>
      </c>
      <c r="B113" s="11" t="s">
        <v>37</v>
      </c>
      <c r="C113" s="11" t="s">
        <v>61</v>
      </c>
      <c r="D113" s="62">
        <v>20000</v>
      </c>
      <c r="E113" s="108">
        <v>12</v>
      </c>
      <c r="F113" s="108"/>
      <c r="G113" s="20">
        <v>4</v>
      </c>
      <c r="H113" s="14" t="s">
        <v>45</v>
      </c>
      <c r="I113" s="64">
        <v>12.85</v>
      </c>
      <c r="J113" s="21">
        <v>20000</v>
      </c>
      <c r="Z113" s="74">
        <v>2</v>
      </c>
      <c r="AA113" s="75" t="s">
        <v>65</v>
      </c>
      <c r="AB113" s="80" t="s">
        <v>37</v>
      </c>
      <c r="AC113" s="74">
        <v>0.3</v>
      </c>
      <c r="AN113" s="9">
        <v>4</v>
      </c>
      <c r="AO113" s="9" t="s">
        <v>53</v>
      </c>
      <c r="AP113" s="9">
        <v>10</v>
      </c>
      <c r="AQ113" s="9">
        <v>1</v>
      </c>
      <c r="AR113" s="39">
        <v>508</v>
      </c>
      <c r="AS113" s="117"/>
      <c r="AW113" s="11">
        <f>AW104+1</f>
        <v>10</v>
      </c>
      <c r="AX113" s="11">
        <f>AW113+1</f>
        <v>11</v>
      </c>
      <c r="BB113" s="70"/>
      <c r="BC113">
        <v>527</v>
      </c>
      <c r="BD113" s="39">
        <f t="shared" si="6"/>
        <v>527</v>
      </c>
      <c r="BF113" s="117"/>
      <c r="BG113" s="117"/>
    </row>
    <row r="114" spans="1:59">
      <c r="A114" s="20">
        <v>5</v>
      </c>
      <c r="B114" s="11" t="s">
        <v>37</v>
      </c>
      <c r="C114" s="11" t="s">
        <v>61</v>
      </c>
      <c r="D114" s="62">
        <v>20000</v>
      </c>
      <c r="E114" s="108">
        <v>11</v>
      </c>
      <c r="F114" s="108"/>
      <c r="G114" s="20">
        <v>5</v>
      </c>
      <c r="H114" s="14" t="s">
        <v>45</v>
      </c>
      <c r="I114" s="64">
        <v>12.85</v>
      </c>
      <c r="J114" s="21">
        <v>20000</v>
      </c>
      <c r="Z114" s="74">
        <v>2</v>
      </c>
      <c r="AA114" s="75" t="s">
        <v>65</v>
      </c>
      <c r="AB114" s="74" t="s">
        <v>39</v>
      </c>
      <c r="AC114" s="74">
        <v>0.3</v>
      </c>
      <c r="AN114" s="9">
        <v>5</v>
      </c>
      <c r="AO114" s="9" t="s">
        <v>53</v>
      </c>
      <c r="AP114" s="9">
        <v>10</v>
      </c>
      <c r="AQ114" s="9">
        <v>0</v>
      </c>
      <c r="AR114" s="39">
        <v>0</v>
      </c>
      <c r="AS114" s="117"/>
      <c r="AW114" s="11">
        <f t="shared" ref="AW114:AW120" si="9">AW105+1</f>
        <v>10</v>
      </c>
      <c r="AX114" s="11">
        <f>AW114+2</f>
        <v>12</v>
      </c>
      <c r="BB114" s="70"/>
      <c r="BC114">
        <v>0</v>
      </c>
      <c r="BD114" s="39">
        <f t="shared" si="6"/>
        <v>0</v>
      </c>
      <c r="BF114" s="117"/>
      <c r="BG114" s="117"/>
    </row>
    <row r="115" spans="1:59">
      <c r="A115" s="20">
        <v>6</v>
      </c>
      <c r="B115" s="11" t="s">
        <v>37</v>
      </c>
      <c r="C115" s="11" t="s">
        <v>61</v>
      </c>
      <c r="D115" s="62">
        <v>20000</v>
      </c>
      <c r="E115" s="108">
        <v>11</v>
      </c>
      <c r="F115" s="108"/>
      <c r="G115" s="20">
        <v>6</v>
      </c>
      <c r="H115" s="14" t="s">
        <v>45</v>
      </c>
      <c r="I115" s="64">
        <v>12.85</v>
      </c>
      <c r="J115" s="21">
        <v>20000</v>
      </c>
      <c r="Z115" s="74">
        <v>2</v>
      </c>
      <c r="AA115" s="75" t="s">
        <v>65</v>
      </c>
      <c r="AB115" s="74" t="s">
        <v>40</v>
      </c>
      <c r="AC115" s="74">
        <f>1-SUM(AC113:AC114)</f>
        <v>0.4</v>
      </c>
      <c r="AN115" s="9">
        <v>6</v>
      </c>
      <c r="AO115" s="9" t="s">
        <v>53</v>
      </c>
      <c r="AP115" s="9">
        <v>10</v>
      </c>
      <c r="AQ115" s="9">
        <v>0</v>
      </c>
      <c r="AR115" s="39">
        <v>0</v>
      </c>
      <c r="AS115" s="117"/>
      <c r="AW115" s="11">
        <f t="shared" si="9"/>
        <v>10</v>
      </c>
      <c r="AX115" s="11">
        <f>AW115+3</f>
        <v>13</v>
      </c>
      <c r="BB115" s="70"/>
      <c r="BC115">
        <v>0</v>
      </c>
      <c r="BD115" s="39">
        <f t="shared" si="6"/>
        <v>0</v>
      </c>
      <c r="BF115" s="117"/>
      <c r="BG115" s="117"/>
    </row>
    <row r="116" spans="1:59">
      <c r="A116" s="20">
        <v>7</v>
      </c>
      <c r="B116" s="11" t="s">
        <v>37</v>
      </c>
      <c r="C116" s="11" t="s">
        <v>61</v>
      </c>
      <c r="D116" s="62">
        <v>20000</v>
      </c>
      <c r="E116" s="108">
        <v>11</v>
      </c>
      <c r="F116" s="108"/>
      <c r="G116" s="20">
        <v>7</v>
      </c>
      <c r="H116" s="14" t="s">
        <v>45</v>
      </c>
      <c r="I116" s="64">
        <v>9.9499999999999993</v>
      </c>
      <c r="J116" s="21">
        <v>20000</v>
      </c>
      <c r="Z116" s="74">
        <v>3</v>
      </c>
      <c r="AA116" s="75" t="s">
        <v>65</v>
      </c>
      <c r="AB116" s="80" t="s">
        <v>37</v>
      </c>
      <c r="AC116" s="74">
        <v>0.3</v>
      </c>
      <c r="AN116" s="9">
        <v>7</v>
      </c>
      <c r="AO116" s="9" t="s">
        <v>53</v>
      </c>
      <c r="AP116" s="9">
        <v>10</v>
      </c>
      <c r="AQ116" s="9">
        <v>0</v>
      </c>
      <c r="AR116" s="39">
        <v>0</v>
      </c>
      <c r="AS116" s="117"/>
      <c r="AW116" s="11">
        <f t="shared" si="9"/>
        <v>10</v>
      </c>
      <c r="AX116" s="11">
        <f>AW116+4</f>
        <v>14</v>
      </c>
      <c r="BB116" s="70"/>
      <c r="BC116">
        <v>0</v>
      </c>
      <c r="BD116" s="39">
        <f t="shared" si="6"/>
        <v>0</v>
      </c>
      <c r="BE116">
        <f>SUM(BD105:BD116)</f>
        <v>1035</v>
      </c>
      <c r="BF116" s="117"/>
      <c r="BG116" s="117"/>
    </row>
    <row r="117" spans="1:59">
      <c r="A117" s="20">
        <v>8</v>
      </c>
      <c r="B117" s="11" t="s">
        <v>37</v>
      </c>
      <c r="C117" s="11" t="s">
        <v>61</v>
      </c>
      <c r="D117" s="62">
        <v>20000</v>
      </c>
      <c r="E117" s="108">
        <v>10</v>
      </c>
      <c r="F117" s="108"/>
      <c r="G117" s="20">
        <v>8</v>
      </c>
      <c r="H117" s="14" t="s">
        <v>45</v>
      </c>
      <c r="I117" s="64">
        <v>8.85</v>
      </c>
      <c r="J117" s="21">
        <v>20000</v>
      </c>
      <c r="Z117" s="74">
        <v>3</v>
      </c>
      <c r="AA117" s="75" t="s">
        <v>65</v>
      </c>
      <c r="AB117" s="74" t="s">
        <v>39</v>
      </c>
      <c r="AC117" s="74">
        <v>0.3</v>
      </c>
      <c r="AN117" s="9">
        <v>8</v>
      </c>
      <c r="AO117" s="9" t="s">
        <v>53</v>
      </c>
      <c r="AP117" s="9">
        <v>10</v>
      </c>
      <c r="AQ117" s="9">
        <v>1</v>
      </c>
      <c r="AR117" s="39">
        <v>265</v>
      </c>
      <c r="AS117" s="117"/>
      <c r="AW117" s="11">
        <f t="shared" si="9"/>
        <v>10</v>
      </c>
      <c r="AX117" s="11">
        <f>AW117+5</f>
        <v>15</v>
      </c>
      <c r="BB117" s="70"/>
      <c r="BC117">
        <v>0</v>
      </c>
      <c r="BD117" s="39">
        <f t="shared" si="6"/>
        <v>0</v>
      </c>
      <c r="BF117" s="117"/>
      <c r="BG117" s="117"/>
    </row>
    <row r="118" spans="1:59">
      <c r="A118" s="20">
        <v>9</v>
      </c>
      <c r="B118" s="11" t="s">
        <v>37</v>
      </c>
      <c r="C118" s="11" t="s">
        <v>61</v>
      </c>
      <c r="D118" s="62">
        <v>20000</v>
      </c>
      <c r="E118" s="108">
        <v>10</v>
      </c>
      <c r="F118" s="108"/>
      <c r="G118" s="20">
        <v>9</v>
      </c>
      <c r="H118" s="14" t="s">
        <v>45</v>
      </c>
      <c r="I118" s="64">
        <v>7.95</v>
      </c>
      <c r="J118" s="21">
        <v>20000</v>
      </c>
      <c r="Z118" s="74">
        <v>3</v>
      </c>
      <c r="AA118" s="75" t="s">
        <v>65</v>
      </c>
      <c r="AB118" s="74" t="s">
        <v>40</v>
      </c>
      <c r="AC118" s="74">
        <f>1-SUM(AC116:AC117)</f>
        <v>0.4</v>
      </c>
      <c r="AN118" s="9">
        <v>9</v>
      </c>
      <c r="AO118" s="9" t="s">
        <v>53</v>
      </c>
      <c r="AP118" s="9">
        <v>10</v>
      </c>
      <c r="AQ118" s="9">
        <v>0</v>
      </c>
      <c r="AR118" s="39">
        <v>0</v>
      </c>
      <c r="AS118" s="117"/>
      <c r="AW118" s="11">
        <f t="shared" si="9"/>
        <v>10</v>
      </c>
      <c r="AX118" s="11">
        <f>AW118+6</f>
        <v>16</v>
      </c>
      <c r="BB118" s="70"/>
      <c r="BC118">
        <v>253.935</v>
      </c>
      <c r="BD118" s="39">
        <f t="shared" si="6"/>
        <v>254</v>
      </c>
      <c r="BF118" s="117"/>
      <c r="BG118" s="117">
        <v>43529.411764705888</v>
      </c>
    </row>
    <row r="119" spans="1:59">
      <c r="A119" s="20">
        <v>10</v>
      </c>
      <c r="B119" s="11" t="s">
        <v>37</v>
      </c>
      <c r="C119" s="11" t="s">
        <v>61</v>
      </c>
      <c r="D119" s="62">
        <v>20000</v>
      </c>
      <c r="E119" s="108">
        <v>10</v>
      </c>
      <c r="F119" s="108"/>
      <c r="G119" s="20">
        <v>10</v>
      </c>
      <c r="H119" s="14" t="s">
        <v>45</v>
      </c>
      <c r="I119" s="64">
        <v>7.95</v>
      </c>
      <c r="J119" s="21">
        <v>20000</v>
      </c>
      <c r="Z119" s="74">
        <v>4</v>
      </c>
      <c r="AA119" s="75" t="s">
        <v>65</v>
      </c>
      <c r="AB119" s="80" t="s">
        <v>37</v>
      </c>
      <c r="AC119" s="74">
        <v>0.3</v>
      </c>
      <c r="AN119" s="9">
        <v>10</v>
      </c>
      <c r="AO119" s="9" t="s">
        <v>53</v>
      </c>
      <c r="AP119" s="9">
        <v>10</v>
      </c>
      <c r="AQ119" s="9">
        <v>0</v>
      </c>
      <c r="AR119" s="39">
        <v>0</v>
      </c>
      <c r="AS119" s="117"/>
      <c r="AW119" s="11">
        <f t="shared" si="9"/>
        <v>10</v>
      </c>
      <c r="AX119" s="11">
        <f>AW119+7</f>
        <v>17</v>
      </c>
      <c r="BB119" s="70"/>
      <c r="BC119">
        <v>0</v>
      </c>
      <c r="BD119" s="39">
        <f t="shared" si="6"/>
        <v>0</v>
      </c>
      <c r="BF119" s="117"/>
      <c r="BG119" s="117"/>
    </row>
    <row r="120" spans="1:59">
      <c r="A120" s="20">
        <v>11</v>
      </c>
      <c r="B120" s="11" t="s">
        <v>37</v>
      </c>
      <c r="C120" s="11" t="s">
        <v>61</v>
      </c>
      <c r="D120" s="62">
        <v>20000</v>
      </c>
      <c r="E120" s="108">
        <v>9</v>
      </c>
      <c r="F120" s="108"/>
      <c r="G120" s="20">
        <v>11</v>
      </c>
      <c r="H120" s="14" t="s">
        <v>45</v>
      </c>
      <c r="I120" s="64">
        <v>7.95</v>
      </c>
      <c r="J120" s="21">
        <v>20000</v>
      </c>
      <c r="Z120" s="74">
        <v>4</v>
      </c>
      <c r="AA120" s="75" t="s">
        <v>65</v>
      </c>
      <c r="AB120" s="74" t="s">
        <v>39</v>
      </c>
      <c r="AC120" s="74">
        <v>0.3</v>
      </c>
      <c r="AN120" s="9">
        <v>11</v>
      </c>
      <c r="AO120" s="9" t="s">
        <v>53</v>
      </c>
      <c r="AP120" s="9">
        <v>10</v>
      </c>
      <c r="AQ120" s="9">
        <v>0</v>
      </c>
      <c r="AR120" s="39">
        <v>0</v>
      </c>
      <c r="AS120" s="117"/>
      <c r="AW120" s="11">
        <f t="shared" si="9"/>
        <v>10</v>
      </c>
      <c r="AX120" s="11">
        <f>AW471+8</f>
        <v>8</v>
      </c>
      <c r="BB120" s="70"/>
      <c r="BC120">
        <v>0</v>
      </c>
      <c r="BD120" s="39">
        <f t="shared" si="6"/>
        <v>0</v>
      </c>
      <c r="BF120" s="117"/>
      <c r="BG120" s="117"/>
    </row>
    <row r="121" spans="1:59">
      <c r="A121" s="20">
        <v>12</v>
      </c>
      <c r="B121" s="11" t="s">
        <v>37</v>
      </c>
      <c r="C121" s="11" t="s">
        <v>61</v>
      </c>
      <c r="D121" s="62">
        <v>20000</v>
      </c>
      <c r="E121" s="108">
        <v>9</v>
      </c>
      <c r="F121" s="108"/>
      <c r="G121" s="20">
        <v>12</v>
      </c>
      <c r="H121" s="14" t="s">
        <v>45</v>
      </c>
      <c r="I121" s="64">
        <v>7.95</v>
      </c>
      <c r="J121" s="21">
        <v>20000</v>
      </c>
      <c r="Z121" s="74">
        <v>4</v>
      </c>
      <c r="AA121" s="75" t="s">
        <v>65</v>
      </c>
      <c r="AB121" s="74" t="s">
        <v>40</v>
      </c>
      <c r="AC121" s="74">
        <f>1-SUM(AC119:AC120)</f>
        <v>0.4</v>
      </c>
      <c r="AN121" s="9">
        <v>12</v>
      </c>
      <c r="AO121" s="9" t="s">
        <v>53</v>
      </c>
      <c r="AP121" s="9">
        <v>10</v>
      </c>
      <c r="AQ121" s="9">
        <v>1</v>
      </c>
      <c r="AR121" s="39">
        <v>262</v>
      </c>
      <c r="AS121" s="117">
        <f>SUM(AR110:AR121)</f>
        <v>1035</v>
      </c>
      <c r="AW121" s="11">
        <f>AW113+1</f>
        <v>11</v>
      </c>
      <c r="AX121" s="11">
        <f>AW121+1</f>
        <v>12</v>
      </c>
      <c r="BB121" s="70"/>
      <c r="BC121">
        <v>0</v>
      </c>
      <c r="BD121" s="39">
        <f t="shared" si="6"/>
        <v>0</v>
      </c>
      <c r="BF121" s="117"/>
      <c r="BG121" s="117"/>
    </row>
    <row r="122" spans="1:59">
      <c r="A122" s="20">
        <v>13</v>
      </c>
      <c r="B122" s="11" t="s">
        <v>37</v>
      </c>
      <c r="C122" s="11" t="s">
        <v>61</v>
      </c>
      <c r="D122" s="62">
        <v>20000</v>
      </c>
      <c r="E122" s="108">
        <v>9</v>
      </c>
      <c r="F122" s="108"/>
      <c r="G122" s="20">
        <v>13</v>
      </c>
      <c r="H122" s="14" t="s">
        <v>45</v>
      </c>
      <c r="I122" s="64">
        <v>7.95</v>
      </c>
      <c r="J122" s="21">
        <v>20000</v>
      </c>
      <c r="Z122" s="9">
        <v>5</v>
      </c>
      <c r="AA122" s="75" t="s">
        <v>65</v>
      </c>
      <c r="AB122" s="80" t="s">
        <v>37</v>
      </c>
      <c r="AC122" s="74">
        <v>0.3</v>
      </c>
      <c r="AM122" s="107"/>
      <c r="AN122" s="9">
        <v>1</v>
      </c>
      <c r="AO122" s="9" t="s">
        <v>55</v>
      </c>
      <c r="AP122" s="9">
        <v>1</v>
      </c>
      <c r="AQ122" s="9">
        <v>1</v>
      </c>
      <c r="AR122" s="39">
        <v>82</v>
      </c>
      <c r="AW122" s="11">
        <f t="shared" ref="AW122:AW127" si="10">AW114+1</f>
        <v>11</v>
      </c>
      <c r="AX122" s="11">
        <f>AW122+2</f>
        <v>13</v>
      </c>
      <c r="BB122" s="70"/>
      <c r="BC122">
        <v>253.935</v>
      </c>
      <c r="BD122" s="39">
        <f t="shared" si="6"/>
        <v>254</v>
      </c>
      <c r="BF122" s="117"/>
      <c r="BG122" s="117"/>
    </row>
    <row r="123" spans="1:59">
      <c r="A123" s="20">
        <v>14</v>
      </c>
      <c r="B123" s="11" t="s">
        <v>37</v>
      </c>
      <c r="C123" s="11" t="s">
        <v>61</v>
      </c>
      <c r="D123" s="62">
        <v>20000</v>
      </c>
      <c r="E123" s="108">
        <v>9</v>
      </c>
      <c r="F123" s="108"/>
      <c r="G123" s="20">
        <v>14</v>
      </c>
      <c r="H123" s="14" t="s">
        <v>45</v>
      </c>
      <c r="I123" s="64">
        <v>7.95</v>
      </c>
      <c r="J123" s="21">
        <v>20000</v>
      </c>
      <c r="Z123" s="9">
        <v>5</v>
      </c>
      <c r="AA123" s="75" t="s">
        <v>65</v>
      </c>
      <c r="AB123" s="74" t="s">
        <v>39</v>
      </c>
      <c r="AC123" s="74">
        <v>0.3</v>
      </c>
      <c r="AN123" s="9">
        <v>2</v>
      </c>
      <c r="AO123" s="9" t="s">
        <v>55</v>
      </c>
      <c r="AP123" s="9">
        <v>1</v>
      </c>
      <c r="AQ123" s="9">
        <v>1</v>
      </c>
      <c r="AR123" s="39">
        <v>85</v>
      </c>
      <c r="AW123" s="11">
        <f t="shared" si="10"/>
        <v>11</v>
      </c>
      <c r="AX123" s="11">
        <f>AW123+3</f>
        <v>14</v>
      </c>
      <c r="BB123" s="70"/>
      <c r="BC123">
        <v>0</v>
      </c>
      <c r="BD123" s="39">
        <f t="shared" si="6"/>
        <v>0</v>
      </c>
      <c r="BF123" s="117"/>
      <c r="BG123" s="117"/>
    </row>
    <row r="124" spans="1:59">
      <c r="A124" s="20">
        <v>15</v>
      </c>
      <c r="B124" s="11" t="s">
        <v>37</v>
      </c>
      <c r="C124" s="11" t="s">
        <v>61</v>
      </c>
      <c r="D124" s="62">
        <v>20000</v>
      </c>
      <c r="E124" s="108">
        <v>7.5</v>
      </c>
      <c r="F124" s="108"/>
      <c r="G124" s="20">
        <v>15</v>
      </c>
      <c r="H124" s="14" t="s">
        <v>45</v>
      </c>
      <c r="I124" s="64">
        <v>7.95</v>
      </c>
      <c r="J124" s="21">
        <v>20000</v>
      </c>
      <c r="Z124" s="9">
        <v>5</v>
      </c>
      <c r="AA124" s="75" t="s">
        <v>65</v>
      </c>
      <c r="AB124" s="74" t="s">
        <v>40</v>
      </c>
      <c r="AC124" s="74">
        <f>1-SUM(AC122:AC123)</f>
        <v>0.4</v>
      </c>
      <c r="AN124" s="9">
        <v>3</v>
      </c>
      <c r="AO124" s="9" t="s">
        <v>55</v>
      </c>
      <c r="AP124" s="9">
        <v>1</v>
      </c>
      <c r="AQ124" s="9">
        <v>1</v>
      </c>
      <c r="AR124" s="39">
        <v>85</v>
      </c>
      <c r="AW124" s="11">
        <f t="shared" si="10"/>
        <v>11</v>
      </c>
      <c r="AX124" s="11">
        <f>AW124+4</f>
        <v>15</v>
      </c>
      <c r="BB124" s="70"/>
      <c r="BC124">
        <v>0</v>
      </c>
      <c r="BD124" s="39">
        <f t="shared" si="6"/>
        <v>0</v>
      </c>
      <c r="BF124" s="117"/>
      <c r="BG124" s="117"/>
    </row>
    <row r="125" spans="1:59">
      <c r="A125" s="20">
        <v>16</v>
      </c>
      <c r="B125" s="11" t="s">
        <v>37</v>
      </c>
      <c r="C125" s="11" t="s">
        <v>61</v>
      </c>
      <c r="D125" s="62">
        <v>20000</v>
      </c>
      <c r="E125" s="108">
        <v>7.5</v>
      </c>
      <c r="F125" s="108"/>
      <c r="G125" s="20">
        <v>16</v>
      </c>
      <c r="H125" s="14" t="s">
        <v>45</v>
      </c>
      <c r="I125" s="64">
        <v>7.95</v>
      </c>
      <c r="J125" s="21">
        <v>20000</v>
      </c>
      <c r="Z125" s="9">
        <v>6</v>
      </c>
      <c r="AA125" s="75" t="s">
        <v>65</v>
      </c>
      <c r="AB125" s="80" t="s">
        <v>37</v>
      </c>
      <c r="AC125" s="74">
        <v>0.3</v>
      </c>
      <c r="AN125" s="9">
        <v>4</v>
      </c>
      <c r="AO125" s="9" t="s">
        <v>55</v>
      </c>
      <c r="AP125" s="9">
        <v>1</v>
      </c>
      <c r="AQ125" s="9">
        <v>1</v>
      </c>
      <c r="AR125" s="39">
        <v>85</v>
      </c>
      <c r="AW125" s="11">
        <f t="shared" si="10"/>
        <v>11</v>
      </c>
      <c r="AX125" s="11">
        <f>AW125+5</f>
        <v>16</v>
      </c>
      <c r="BB125" s="70"/>
      <c r="BC125">
        <v>0</v>
      </c>
      <c r="BD125" s="39">
        <f t="shared" si="6"/>
        <v>0</v>
      </c>
      <c r="BF125" s="117"/>
      <c r="BG125" s="117"/>
    </row>
    <row r="126" spans="1:59">
      <c r="A126" s="20">
        <v>17</v>
      </c>
      <c r="B126" s="11" t="s">
        <v>37</v>
      </c>
      <c r="C126" s="11" t="s">
        <v>61</v>
      </c>
      <c r="D126" s="62">
        <v>20000</v>
      </c>
      <c r="E126" s="108">
        <v>6</v>
      </c>
      <c r="F126" s="108"/>
      <c r="G126" s="20">
        <v>17</v>
      </c>
      <c r="H126" s="14" t="s">
        <v>45</v>
      </c>
      <c r="I126" s="64">
        <v>10.85</v>
      </c>
      <c r="J126" s="21">
        <v>20000</v>
      </c>
      <c r="Z126" s="9">
        <v>6</v>
      </c>
      <c r="AA126" s="75" t="s">
        <v>65</v>
      </c>
      <c r="AB126" s="74" t="s">
        <v>39</v>
      </c>
      <c r="AC126" s="74">
        <v>0.3</v>
      </c>
      <c r="AN126" s="9">
        <v>5</v>
      </c>
      <c r="AO126" s="9" t="s">
        <v>55</v>
      </c>
      <c r="AP126" s="9">
        <v>1</v>
      </c>
      <c r="AQ126" s="9">
        <v>1</v>
      </c>
      <c r="AR126" s="39">
        <v>85</v>
      </c>
      <c r="AW126" s="11">
        <f t="shared" si="10"/>
        <v>11</v>
      </c>
      <c r="AX126" s="11">
        <f>AW126+6</f>
        <v>17</v>
      </c>
      <c r="BB126" s="70"/>
      <c r="BC126">
        <v>527</v>
      </c>
      <c r="BD126" s="39">
        <f t="shared" si="6"/>
        <v>527</v>
      </c>
      <c r="BF126" s="117"/>
      <c r="BG126" s="117"/>
    </row>
    <row r="127" spans="1:59">
      <c r="A127" s="20">
        <v>18</v>
      </c>
      <c r="B127" s="11" t="s">
        <v>37</v>
      </c>
      <c r="C127" s="11" t="s">
        <v>61</v>
      </c>
      <c r="D127" s="62">
        <v>20000</v>
      </c>
      <c r="E127" s="108">
        <v>6</v>
      </c>
      <c r="F127" s="108"/>
      <c r="G127" s="20">
        <v>18</v>
      </c>
      <c r="H127" s="14" t="s">
        <v>45</v>
      </c>
      <c r="I127" s="64">
        <v>10.85</v>
      </c>
      <c r="J127" s="21">
        <v>20000</v>
      </c>
      <c r="Z127" s="9">
        <v>6</v>
      </c>
      <c r="AA127" s="75" t="s">
        <v>65</v>
      </c>
      <c r="AB127" s="74" t="s">
        <v>40</v>
      </c>
      <c r="AC127" s="74">
        <f>1-SUM(AC125:AC126)</f>
        <v>0.4</v>
      </c>
      <c r="AN127" s="9">
        <v>6</v>
      </c>
      <c r="AO127" s="9" t="s">
        <v>55</v>
      </c>
      <c r="AP127" s="9">
        <v>1</v>
      </c>
      <c r="AQ127" s="9">
        <v>1</v>
      </c>
      <c r="AR127" s="39">
        <v>85</v>
      </c>
      <c r="AW127" s="11">
        <f t="shared" si="10"/>
        <v>11</v>
      </c>
      <c r="AX127" s="11">
        <f>AW127+7</f>
        <v>18</v>
      </c>
      <c r="BB127" s="70"/>
      <c r="BC127">
        <v>0</v>
      </c>
      <c r="BD127" s="39">
        <f t="shared" si="6"/>
        <v>0</v>
      </c>
      <c r="BF127" s="117"/>
      <c r="BG127" s="117"/>
    </row>
    <row r="128" spans="1:59">
      <c r="A128" s="20">
        <v>1</v>
      </c>
      <c r="B128" s="11" t="s">
        <v>39</v>
      </c>
      <c r="C128" s="11" t="s">
        <v>61</v>
      </c>
      <c r="D128" s="62">
        <v>20000</v>
      </c>
      <c r="E128" s="108">
        <v>10.5</v>
      </c>
      <c r="F128" s="108"/>
      <c r="G128" s="20">
        <v>1</v>
      </c>
      <c r="H128" s="13" t="s">
        <v>46</v>
      </c>
      <c r="I128" s="64">
        <v>14.85</v>
      </c>
      <c r="J128" s="21">
        <v>20000</v>
      </c>
      <c r="Z128" s="9">
        <v>7</v>
      </c>
      <c r="AA128" s="75" t="s">
        <v>65</v>
      </c>
      <c r="AB128" s="80" t="s">
        <v>37</v>
      </c>
      <c r="AC128" s="74">
        <v>0.3</v>
      </c>
      <c r="AN128" s="9">
        <v>7</v>
      </c>
      <c r="AO128" s="9" t="s">
        <v>55</v>
      </c>
      <c r="AP128" s="9">
        <v>1</v>
      </c>
      <c r="AQ128" s="9">
        <v>1</v>
      </c>
      <c r="AR128" s="39">
        <v>88</v>
      </c>
      <c r="AW128" s="11">
        <f t="shared" ref="AW128:AW133" si="11">AW121+1</f>
        <v>12</v>
      </c>
      <c r="AX128" s="11">
        <f>AW128+1</f>
        <v>13</v>
      </c>
      <c r="BB128" s="70"/>
      <c r="BC128">
        <v>0</v>
      </c>
      <c r="BD128" s="39">
        <f t="shared" si="6"/>
        <v>0</v>
      </c>
      <c r="BE128">
        <f>SUM(BD117:BD128)</f>
        <v>1035</v>
      </c>
      <c r="BF128" s="117"/>
      <c r="BG128" s="117"/>
    </row>
    <row r="129" spans="1:59">
      <c r="A129" s="20">
        <v>2</v>
      </c>
      <c r="B129" s="11" t="s">
        <v>39</v>
      </c>
      <c r="C129" s="11" t="s">
        <v>61</v>
      </c>
      <c r="D129" s="62">
        <v>20000</v>
      </c>
      <c r="E129" s="108">
        <v>10.5</v>
      </c>
      <c r="F129" s="108"/>
      <c r="G129" s="20">
        <v>2</v>
      </c>
      <c r="H129" s="13" t="s">
        <v>46</v>
      </c>
      <c r="I129" s="64">
        <v>14.85</v>
      </c>
      <c r="J129" s="21">
        <v>20000</v>
      </c>
      <c r="Z129" s="9">
        <v>7</v>
      </c>
      <c r="AA129" s="75" t="s">
        <v>65</v>
      </c>
      <c r="AB129" s="74" t="s">
        <v>39</v>
      </c>
      <c r="AC129" s="74">
        <v>0.3</v>
      </c>
      <c r="AN129" s="9">
        <v>8</v>
      </c>
      <c r="AO129" s="9" t="s">
        <v>55</v>
      </c>
      <c r="AP129" s="9">
        <v>1</v>
      </c>
      <c r="AQ129" s="9">
        <v>1</v>
      </c>
      <c r="AR129" s="39">
        <v>88</v>
      </c>
      <c r="AW129" s="11">
        <f t="shared" si="11"/>
        <v>12</v>
      </c>
      <c r="AX129" s="11">
        <f>AW129+2</f>
        <v>14</v>
      </c>
      <c r="BB129" s="70"/>
      <c r="BC129">
        <v>0</v>
      </c>
      <c r="BD129" s="39">
        <f t="shared" si="6"/>
        <v>0</v>
      </c>
      <c r="BF129" s="117"/>
      <c r="BG129" s="117"/>
    </row>
    <row r="130" spans="1:59">
      <c r="A130" s="20">
        <v>3</v>
      </c>
      <c r="B130" s="11" t="s">
        <v>39</v>
      </c>
      <c r="C130" s="11" t="s">
        <v>61</v>
      </c>
      <c r="D130" s="62">
        <v>20000</v>
      </c>
      <c r="E130" s="108">
        <v>10.5</v>
      </c>
      <c r="F130" s="108"/>
      <c r="G130" s="20">
        <v>3</v>
      </c>
      <c r="H130" s="13" t="s">
        <v>46</v>
      </c>
      <c r="I130" s="64">
        <v>14.85</v>
      </c>
      <c r="J130" s="21">
        <v>20000</v>
      </c>
      <c r="Z130" s="9">
        <v>7</v>
      </c>
      <c r="AA130" s="75" t="s">
        <v>65</v>
      </c>
      <c r="AB130" s="74" t="s">
        <v>40</v>
      </c>
      <c r="AC130" s="74">
        <f>1-SUM(AC128:AC129)</f>
        <v>0.4</v>
      </c>
      <c r="AN130" s="9">
        <v>9</v>
      </c>
      <c r="AO130" s="9" t="s">
        <v>55</v>
      </c>
      <c r="AP130" s="9">
        <v>1</v>
      </c>
      <c r="AQ130" s="9">
        <v>1</v>
      </c>
      <c r="AR130" s="39">
        <v>88</v>
      </c>
      <c r="AW130" s="11">
        <f t="shared" si="11"/>
        <v>12</v>
      </c>
      <c r="AX130" s="11">
        <f>AW130+3</f>
        <v>15</v>
      </c>
      <c r="BB130" s="70"/>
      <c r="BC130">
        <v>0</v>
      </c>
      <c r="BD130" s="39">
        <f t="shared" si="6"/>
        <v>0</v>
      </c>
      <c r="BF130" s="117"/>
      <c r="BG130" s="117">
        <v>43529.411764705881</v>
      </c>
    </row>
    <row r="131" spans="1:59">
      <c r="A131" s="20">
        <v>4</v>
      </c>
      <c r="B131" s="11" t="s">
        <v>39</v>
      </c>
      <c r="C131" s="11" t="s">
        <v>61</v>
      </c>
      <c r="D131" s="62">
        <v>20000</v>
      </c>
      <c r="E131" s="108">
        <v>10.5</v>
      </c>
      <c r="F131" s="108"/>
      <c r="G131" s="20">
        <v>4</v>
      </c>
      <c r="H131" s="13" t="s">
        <v>46</v>
      </c>
      <c r="I131" s="64">
        <v>14.85</v>
      </c>
      <c r="J131" s="21">
        <v>20000</v>
      </c>
      <c r="Z131" s="9">
        <v>8</v>
      </c>
      <c r="AA131" s="75" t="s">
        <v>65</v>
      </c>
      <c r="AB131" s="80" t="s">
        <v>37</v>
      </c>
      <c r="AC131" s="74">
        <v>0.3</v>
      </c>
      <c r="AN131" s="9">
        <v>10</v>
      </c>
      <c r="AO131" s="9" t="s">
        <v>55</v>
      </c>
      <c r="AP131" s="9">
        <v>1</v>
      </c>
      <c r="AQ131" s="9">
        <v>1</v>
      </c>
      <c r="AR131" s="39">
        <v>88</v>
      </c>
      <c r="AW131" s="11">
        <f t="shared" si="11"/>
        <v>12</v>
      </c>
      <c r="AX131" s="11">
        <f>AW131+4</f>
        <v>16</v>
      </c>
      <c r="BB131" s="70"/>
      <c r="BC131">
        <v>511</v>
      </c>
      <c r="BD131" s="39">
        <f t="shared" si="6"/>
        <v>511</v>
      </c>
      <c r="BF131" s="117"/>
      <c r="BG131" s="117"/>
    </row>
    <row r="132" spans="1:59">
      <c r="A132" s="20">
        <v>5</v>
      </c>
      <c r="B132" s="11" t="s">
        <v>39</v>
      </c>
      <c r="C132" s="11" t="s">
        <v>61</v>
      </c>
      <c r="D132" s="62">
        <v>20000</v>
      </c>
      <c r="E132" s="108">
        <v>10.5</v>
      </c>
      <c r="F132" s="108"/>
      <c r="G132" s="20">
        <v>5</v>
      </c>
      <c r="H132" s="13" t="s">
        <v>46</v>
      </c>
      <c r="I132" s="64">
        <v>14.85</v>
      </c>
      <c r="J132" s="21">
        <v>20000</v>
      </c>
      <c r="Z132" s="9">
        <v>8</v>
      </c>
      <c r="AA132" s="75" t="s">
        <v>65</v>
      </c>
      <c r="AB132" s="74" t="s">
        <v>39</v>
      </c>
      <c r="AC132" s="74">
        <v>0.3</v>
      </c>
      <c r="AN132" s="9">
        <v>11</v>
      </c>
      <c r="AO132" s="9" t="s">
        <v>55</v>
      </c>
      <c r="AP132" s="9">
        <v>1</v>
      </c>
      <c r="AQ132" s="9">
        <v>1</v>
      </c>
      <c r="AR132" s="39">
        <v>88</v>
      </c>
      <c r="AW132" s="11">
        <f t="shared" si="11"/>
        <v>12</v>
      </c>
      <c r="AX132" s="11">
        <f>AW132+5</f>
        <v>17</v>
      </c>
      <c r="BB132" s="70"/>
      <c r="BC132">
        <v>0</v>
      </c>
      <c r="BD132" s="39">
        <f t="shared" si="6"/>
        <v>0</v>
      </c>
      <c r="BF132" s="117"/>
      <c r="BG132" s="117"/>
    </row>
    <row r="133" spans="1:59">
      <c r="A133" s="20">
        <v>6</v>
      </c>
      <c r="B133" s="11" t="s">
        <v>39</v>
      </c>
      <c r="C133" s="11" t="s">
        <v>61</v>
      </c>
      <c r="D133" s="62">
        <v>20000</v>
      </c>
      <c r="E133" s="108">
        <v>8</v>
      </c>
      <c r="F133" s="108"/>
      <c r="G133" s="20">
        <v>6</v>
      </c>
      <c r="H133" s="13" t="s">
        <v>46</v>
      </c>
      <c r="I133" s="64">
        <v>14.85</v>
      </c>
      <c r="J133" s="21">
        <v>20000</v>
      </c>
      <c r="Z133" s="9">
        <v>8</v>
      </c>
      <c r="AA133" s="75" t="s">
        <v>65</v>
      </c>
      <c r="AB133" s="74" t="s">
        <v>40</v>
      </c>
      <c r="AC133" s="74">
        <f>1-SUM(AC131:AC132)</f>
        <v>0.4</v>
      </c>
      <c r="AN133" s="9">
        <v>12</v>
      </c>
      <c r="AO133" s="9" t="s">
        <v>55</v>
      </c>
      <c r="AP133" s="9">
        <v>1</v>
      </c>
      <c r="AQ133" s="9">
        <v>1</v>
      </c>
      <c r="AR133" s="39">
        <v>88</v>
      </c>
      <c r="AW133" s="11">
        <f t="shared" si="11"/>
        <v>12</v>
      </c>
      <c r="AX133" s="11">
        <f>AW133+6</f>
        <v>18</v>
      </c>
      <c r="BB133" s="70"/>
      <c r="BC133">
        <v>0</v>
      </c>
      <c r="BD133" s="39">
        <f t="shared" si="6"/>
        <v>0</v>
      </c>
      <c r="BF133" s="117"/>
      <c r="BG133" s="117"/>
    </row>
    <row r="134" spans="1:59">
      <c r="A134" s="20">
        <v>7</v>
      </c>
      <c r="B134" s="11" t="s">
        <v>39</v>
      </c>
      <c r="C134" s="11" t="s">
        <v>61</v>
      </c>
      <c r="D134" s="62">
        <v>20000</v>
      </c>
      <c r="E134" s="108">
        <v>8</v>
      </c>
      <c r="F134" s="108"/>
      <c r="G134" s="20">
        <v>7</v>
      </c>
      <c r="H134" s="13" t="s">
        <v>46</v>
      </c>
      <c r="I134" s="64">
        <v>10.95</v>
      </c>
      <c r="J134" s="21">
        <v>20000</v>
      </c>
      <c r="Z134" s="9">
        <v>9</v>
      </c>
      <c r="AA134" s="75" t="s">
        <v>65</v>
      </c>
      <c r="AB134" s="80" t="s">
        <v>37</v>
      </c>
      <c r="AC134" s="74">
        <v>0.3</v>
      </c>
      <c r="AN134" s="9">
        <v>1</v>
      </c>
      <c r="AO134" s="9" t="s">
        <v>55</v>
      </c>
      <c r="AP134" s="9">
        <v>2</v>
      </c>
      <c r="AQ134" s="9">
        <v>1</v>
      </c>
      <c r="AR134" s="39">
        <v>170</v>
      </c>
      <c r="BB134" s="70"/>
      <c r="BC134">
        <v>0</v>
      </c>
      <c r="BD134" s="39">
        <f t="shared" si="6"/>
        <v>0</v>
      </c>
      <c r="BF134" s="117"/>
      <c r="BG134" s="117"/>
    </row>
    <row r="135" spans="1:59">
      <c r="A135" s="20">
        <v>8</v>
      </c>
      <c r="B135" s="11" t="s">
        <v>39</v>
      </c>
      <c r="C135" s="11" t="s">
        <v>61</v>
      </c>
      <c r="D135" s="62">
        <v>20000</v>
      </c>
      <c r="E135" s="108">
        <v>8</v>
      </c>
      <c r="F135" s="108"/>
      <c r="G135" s="20">
        <v>8</v>
      </c>
      <c r="H135" s="13" t="s">
        <v>46</v>
      </c>
      <c r="I135" s="64">
        <v>9.9499999999999993</v>
      </c>
      <c r="J135" s="21">
        <v>20000</v>
      </c>
      <c r="Z135" s="9">
        <v>9</v>
      </c>
      <c r="AA135" s="75" t="s">
        <v>65</v>
      </c>
      <c r="AB135" s="74" t="s">
        <v>39</v>
      </c>
      <c r="AC135" s="74">
        <v>0.3</v>
      </c>
      <c r="AN135" s="9">
        <v>2</v>
      </c>
      <c r="AO135" s="9" t="s">
        <v>55</v>
      </c>
      <c r="AP135" s="9">
        <v>2</v>
      </c>
      <c r="AQ135" s="9">
        <v>0</v>
      </c>
      <c r="AR135" s="39">
        <v>0</v>
      </c>
      <c r="BB135" s="70"/>
      <c r="BC135">
        <v>261.63</v>
      </c>
      <c r="BD135" s="39">
        <f t="shared" si="6"/>
        <v>262</v>
      </c>
      <c r="BF135" s="117"/>
      <c r="BG135" s="117"/>
    </row>
    <row r="136" spans="1:59">
      <c r="A136" s="20">
        <v>9</v>
      </c>
      <c r="B136" s="11" t="s">
        <v>39</v>
      </c>
      <c r="C136" s="11" t="s">
        <v>61</v>
      </c>
      <c r="D136" s="62">
        <v>20000</v>
      </c>
      <c r="E136" s="108">
        <v>8</v>
      </c>
      <c r="F136" s="108"/>
      <c r="G136" s="20">
        <v>9</v>
      </c>
      <c r="H136" s="13" t="s">
        <v>46</v>
      </c>
      <c r="I136" s="64">
        <v>9.9499999999999993</v>
      </c>
      <c r="J136" s="21">
        <v>20000</v>
      </c>
      <c r="Z136" s="9">
        <v>9</v>
      </c>
      <c r="AA136" s="75" t="s">
        <v>65</v>
      </c>
      <c r="AB136" s="74" t="s">
        <v>40</v>
      </c>
      <c r="AC136" s="74">
        <f>1-SUM(AC134:AC135)</f>
        <v>0.4</v>
      </c>
      <c r="AN136" s="9">
        <v>3</v>
      </c>
      <c r="AO136" s="9" t="s">
        <v>55</v>
      </c>
      <c r="AP136" s="9">
        <v>2</v>
      </c>
      <c r="AQ136" s="9">
        <v>1</v>
      </c>
      <c r="AR136" s="39">
        <v>170</v>
      </c>
      <c r="BB136" s="70"/>
      <c r="BC136">
        <v>0</v>
      </c>
      <c r="BD136" s="39">
        <f t="shared" si="6"/>
        <v>0</v>
      </c>
      <c r="BF136" s="117"/>
      <c r="BG136" s="117"/>
    </row>
    <row r="137" spans="1:59">
      <c r="A137" s="20">
        <v>10</v>
      </c>
      <c r="B137" s="11" t="s">
        <v>39</v>
      </c>
      <c r="C137" s="11" t="s">
        <v>61</v>
      </c>
      <c r="D137" s="62">
        <v>20000</v>
      </c>
      <c r="E137" s="108">
        <v>7</v>
      </c>
      <c r="F137" s="108"/>
      <c r="G137" s="20">
        <v>10</v>
      </c>
      <c r="H137" s="13" t="s">
        <v>46</v>
      </c>
      <c r="I137" s="64">
        <v>9.9499999999999993</v>
      </c>
      <c r="J137" s="21">
        <v>20000</v>
      </c>
      <c r="Z137" s="9">
        <v>10</v>
      </c>
      <c r="AA137" s="75" t="s">
        <v>65</v>
      </c>
      <c r="AB137" s="80" t="s">
        <v>37</v>
      </c>
      <c r="AC137" s="74">
        <v>0.3</v>
      </c>
      <c r="AN137" s="9">
        <v>4</v>
      </c>
      <c r="AO137" s="9" t="s">
        <v>55</v>
      </c>
      <c r="AP137" s="9">
        <v>2</v>
      </c>
      <c r="AQ137" s="9">
        <v>0</v>
      </c>
      <c r="AR137" s="39">
        <v>0</v>
      </c>
      <c r="BB137" s="70"/>
      <c r="BC137">
        <v>0</v>
      </c>
      <c r="BD137" s="39">
        <f t="shared" si="6"/>
        <v>0</v>
      </c>
      <c r="BF137" s="117"/>
      <c r="BG137" s="117"/>
    </row>
    <row r="138" spans="1:59">
      <c r="A138" s="20">
        <v>11</v>
      </c>
      <c r="B138" s="11" t="s">
        <v>39</v>
      </c>
      <c r="C138" s="11" t="s">
        <v>61</v>
      </c>
      <c r="D138" s="62">
        <v>20000</v>
      </c>
      <c r="E138" s="108">
        <v>7</v>
      </c>
      <c r="F138" s="108"/>
      <c r="G138" s="20">
        <v>11</v>
      </c>
      <c r="H138" s="13" t="s">
        <v>46</v>
      </c>
      <c r="I138" s="64">
        <v>9.9499999999999993</v>
      </c>
      <c r="J138" s="21">
        <v>20000</v>
      </c>
      <c r="Z138" s="9">
        <v>10</v>
      </c>
      <c r="AA138" s="75" t="s">
        <v>65</v>
      </c>
      <c r="AB138" s="74" t="s">
        <v>39</v>
      </c>
      <c r="AC138" s="74">
        <v>0.3</v>
      </c>
      <c r="AN138" s="9">
        <v>5</v>
      </c>
      <c r="AO138" s="9" t="s">
        <v>55</v>
      </c>
      <c r="AP138" s="9">
        <v>2</v>
      </c>
      <c r="AQ138" s="9">
        <v>1</v>
      </c>
      <c r="AR138" s="39">
        <v>170</v>
      </c>
      <c r="BB138" s="70"/>
      <c r="BC138">
        <v>0</v>
      </c>
      <c r="BD138" s="39">
        <f t="shared" si="6"/>
        <v>0</v>
      </c>
      <c r="BF138" s="117"/>
      <c r="BG138" s="117"/>
    </row>
    <row r="139" spans="1:59">
      <c r="A139" s="20">
        <v>12</v>
      </c>
      <c r="B139" s="11" t="s">
        <v>39</v>
      </c>
      <c r="C139" s="11" t="s">
        <v>61</v>
      </c>
      <c r="D139" s="62">
        <v>20000</v>
      </c>
      <c r="E139" s="108">
        <v>7</v>
      </c>
      <c r="F139" s="108"/>
      <c r="G139" s="20">
        <v>12</v>
      </c>
      <c r="H139" s="13" t="s">
        <v>46</v>
      </c>
      <c r="I139" s="64">
        <v>9.9499999999999993</v>
      </c>
      <c r="J139" s="21">
        <v>20000</v>
      </c>
      <c r="Z139" s="9">
        <v>10</v>
      </c>
      <c r="AA139" s="75" t="s">
        <v>65</v>
      </c>
      <c r="AB139" s="74" t="s">
        <v>40</v>
      </c>
      <c r="AC139" s="74">
        <f>1-SUM(AC137:AC138)</f>
        <v>0.4</v>
      </c>
      <c r="AN139" s="9">
        <v>6</v>
      </c>
      <c r="AO139" s="9" t="s">
        <v>55</v>
      </c>
      <c r="AP139" s="9">
        <v>2</v>
      </c>
      <c r="AQ139" s="9">
        <v>0</v>
      </c>
      <c r="AR139" s="39">
        <v>0</v>
      </c>
      <c r="BB139" s="70"/>
      <c r="BC139">
        <v>261.63</v>
      </c>
      <c r="BD139" s="39">
        <f t="shared" si="6"/>
        <v>262</v>
      </c>
      <c r="BF139" s="117"/>
      <c r="BG139" s="117"/>
    </row>
    <row r="140" spans="1:59">
      <c r="A140" s="20">
        <v>13</v>
      </c>
      <c r="B140" s="11" t="s">
        <v>39</v>
      </c>
      <c r="C140" s="11" t="s">
        <v>61</v>
      </c>
      <c r="D140" s="62">
        <v>20000</v>
      </c>
      <c r="E140" s="108">
        <v>6</v>
      </c>
      <c r="F140" s="108"/>
      <c r="G140" s="20">
        <v>13</v>
      </c>
      <c r="H140" s="13" t="s">
        <v>46</v>
      </c>
      <c r="I140" s="64">
        <v>8.85</v>
      </c>
      <c r="J140" s="21">
        <v>20000</v>
      </c>
      <c r="Z140" s="9">
        <v>11</v>
      </c>
      <c r="AA140" s="75" t="s">
        <v>65</v>
      </c>
      <c r="AB140" s="80" t="s">
        <v>37</v>
      </c>
      <c r="AC140" s="74">
        <v>0.3</v>
      </c>
      <c r="AN140" s="9">
        <v>7</v>
      </c>
      <c r="AO140" s="9" t="s">
        <v>55</v>
      </c>
      <c r="AP140" s="9">
        <v>2</v>
      </c>
      <c r="AQ140" s="9">
        <v>1</v>
      </c>
      <c r="AR140" s="39">
        <v>175</v>
      </c>
      <c r="BB140" s="70"/>
      <c r="BC140">
        <v>0</v>
      </c>
      <c r="BD140" s="39">
        <f t="shared" si="6"/>
        <v>0</v>
      </c>
      <c r="BE140">
        <f>SUM(BD129:BD140)</f>
        <v>1035</v>
      </c>
      <c r="BF140" s="117"/>
      <c r="BG140" s="117"/>
    </row>
    <row r="141" spans="1:59">
      <c r="A141" s="20">
        <v>14</v>
      </c>
      <c r="B141" s="11" t="s">
        <v>39</v>
      </c>
      <c r="C141" s="11" t="s">
        <v>61</v>
      </c>
      <c r="D141" s="62">
        <v>20000</v>
      </c>
      <c r="E141" s="108">
        <v>6</v>
      </c>
      <c r="F141" s="108"/>
      <c r="G141" s="20">
        <v>14</v>
      </c>
      <c r="H141" s="13" t="s">
        <v>46</v>
      </c>
      <c r="I141" s="64">
        <v>10.85</v>
      </c>
      <c r="J141" s="21">
        <v>20000</v>
      </c>
      <c r="Z141" s="9">
        <v>11</v>
      </c>
      <c r="AA141" s="75" t="s">
        <v>65</v>
      </c>
      <c r="AB141" s="74" t="s">
        <v>39</v>
      </c>
      <c r="AC141" s="74">
        <v>0.3</v>
      </c>
      <c r="AN141" s="9">
        <v>8</v>
      </c>
      <c r="AO141" s="9" t="s">
        <v>55</v>
      </c>
      <c r="AP141" s="9">
        <v>2</v>
      </c>
      <c r="AQ141" s="9">
        <v>0</v>
      </c>
      <c r="AR141" s="39">
        <v>0</v>
      </c>
      <c r="BB141" s="70"/>
      <c r="BC141">
        <v>0</v>
      </c>
      <c r="BD141" s="39">
        <f t="shared" si="6"/>
        <v>0</v>
      </c>
      <c r="BF141" s="117"/>
      <c r="BG141" s="117"/>
    </row>
    <row r="142" spans="1:59">
      <c r="A142" s="20">
        <v>15</v>
      </c>
      <c r="B142" s="11" t="s">
        <v>39</v>
      </c>
      <c r="C142" s="11" t="s">
        <v>61</v>
      </c>
      <c r="D142" s="62">
        <v>20000</v>
      </c>
      <c r="E142" s="108">
        <v>6</v>
      </c>
      <c r="F142" s="108"/>
      <c r="G142" s="20">
        <v>15</v>
      </c>
      <c r="H142" s="13" t="s">
        <v>46</v>
      </c>
      <c r="I142" s="64">
        <v>10.85</v>
      </c>
      <c r="J142" s="21">
        <v>20000</v>
      </c>
      <c r="Z142" s="9">
        <v>11</v>
      </c>
      <c r="AA142" s="75" t="s">
        <v>65</v>
      </c>
      <c r="AB142" s="74" t="s">
        <v>40</v>
      </c>
      <c r="AC142" s="74">
        <f>1-SUM(AC140:AC141)</f>
        <v>0.4</v>
      </c>
      <c r="AN142" s="9">
        <v>9</v>
      </c>
      <c r="AO142" s="9" t="s">
        <v>55</v>
      </c>
      <c r="AP142" s="9">
        <v>2</v>
      </c>
      <c r="AQ142" s="9">
        <v>1</v>
      </c>
      <c r="AR142" s="39">
        <v>175</v>
      </c>
      <c r="BB142" s="70"/>
      <c r="BC142">
        <v>0</v>
      </c>
      <c r="BD142" s="39">
        <f t="shared" si="6"/>
        <v>0</v>
      </c>
      <c r="BF142" s="117"/>
      <c r="BG142" s="117">
        <v>43529.411764705881</v>
      </c>
    </row>
    <row r="143" spans="1:59">
      <c r="A143" s="20">
        <v>16</v>
      </c>
      <c r="B143" s="11" t="s">
        <v>39</v>
      </c>
      <c r="C143" s="11" t="s">
        <v>61</v>
      </c>
      <c r="D143" s="62">
        <v>20000</v>
      </c>
      <c r="E143" s="108">
        <v>5.4001831501831496</v>
      </c>
      <c r="F143" s="108"/>
      <c r="G143" s="20">
        <v>16</v>
      </c>
      <c r="H143" s="13" t="s">
        <v>46</v>
      </c>
      <c r="I143" s="64">
        <v>12.85</v>
      </c>
      <c r="J143" s="21">
        <v>20000</v>
      </c>
      <c r="Z143" s="9">
        <v>12</v>
      </c>
      <c r="AA143" s="75" t="s">
        <v>65</v>
      </c>
      <c r="AB143" s="80" t="s">
        <v>37</v>
      </c>
      <c r="AC143" s="74">
        <v>0.3</v>
      </c>
      <c r="AN143" s="9">
        <v>10</v>
      </c>
      <c r="AO143" s="9" t="s">
        <v>55</v>
      </c>
      <c r="AP143" s="9">
        <v>2</v>
      </c>
      <c r="AQ143" s="9">
        <v>0</v>
      </c>
      <c r="AR143" s="39">
        <v>0</v>
      </c>
      <c r="BB143" s="70"/>
      <c r="BC143">
        <v>0</v>
      </c>
      <c r="BD143" s="39">
        <f t="shared" si="6"/>
        <v>0</v>
      </c>
      <c r="BF143" s="117"/>
      <c r="BG143" s="117"/>
    </row>
    <row r="144" spans="1:59">
      <c r="A144" s="20">
        <v>17</v>
      </c>
      <c r="B144" s="11" t="s">
        <v>39</v>
      </c>
      <c r="C144" s="11" t="s">
        <v>61</v>
      </c>
      <c r="D144" s="62">
        <v>20000</v>
      </c>
      <c r="E144" s="108">
        <v>5.4001831501831496</v>
      </c>
      <c r="F144" s="108"/>
      <c r="G144" s="20">
        <v>17</v>
      </c>
      <c r="H144" s="13" t="s">
        <v>46</v>
      </c>
      <c r="I144" s="64">
        <v>12.85</v>
      </c>
      <c r="J144" s="21">
        <v>20000</v>
      </c>
      <c r="Z144" s="9">
        <v>12</v>
      </c>
      <c r="AA144" s="75" t="s">
        <v>65</v>
      </c>
      <c r="AB144" s="74" t="s">
        <v>39</v>
      </c>
      <c r="AC144" s="74">
        <v>0.3</v>
      </c>
      <c r="AN144" s="9">
        <v>11</v>
      </c>
      <c r="AO144" s="9" t="s">
        <v>55</v>
      </c>
      <c r="AP144" s="9">
        <v>2</v>
      </c>
      <c r="AQ144" s="9">
        <v>1</v>
      </c>
      <c r="AR144" s="39">
        <v>175</v>
      </c>
      <c r="BB144" s="70"/>
      <c r="BC144">
        <v>507.87</v>
      </c>
      <c r="BD144" s="39">
        <f t="shared" si="6"/>
        <v>508</v>
      </c>
      <c r="BF144" s="117"/>
      <c r="BG144" s="117"/>
    </row>
    <row r="145" spans="1:59">
      <c r="A145" s="20">
        <v>18</v>
      </c>
      <c r="B145" s="11" t="s">
        <v>39</v>
      </c>
      <c r="C145" s="11" t="s">
        <v>61</v>
      </c>
      <c r="D145" s="62">
        <v>20000</v>
      </c>
      <c r="E145" s="108">
        <v>5.4001831501831496</v>
      </c>
      <c r="F145" s="108"/>
      <c r="G145" s="20">
        <v>18</v>
      </c>
      <c r="H145" s="13" t="s">
        <v>46</v>
      </c>
      <c r="I145" s="64">
        <v>12.85</v>
      </c>
      <c r="J145" s="21">
        <v>20000</v>
      </c>
      <c r="Z145" s="9">
        <v>12</v>
      </c>
      <c r="AA145" s="75" t="s">
        <v>65</v>
      </c>
      <c r="AB145" s="74" t="s">
        <v>40</v>
      </c>
      <c r="AC145" s="74">
        <f>1-SUM(AC143:AC144)</f>
        <v>0.4</v>
      </c>
      <c r="AN145" s="9">
        <v>12</v>
      </c>
      <c r="AO145" s="9" t="s">
        <v>55</v>
      </c>
      <c r="AP145" s="9">
        <v>2</v>
      </c>
      <c r="AQ145" s="9">
        <v>0</v>
      </c>
      <c r="AR145" s="39">
        <v>0</v>
      </c>
      <c r="BB145" s="70"/>
      <c r="BC145">
        <v>0</v>
      </c>
      <c r="BD145" s="39">
        <f t="shared" si="6"/>
        <v>0</v>
      </c>
      <c r="BF145" s="117"/>
      <c r="BG145" s="117"/>
    </row>
    <row r="146" spans="1:59">
      <c r="A146" s="20">
        <v>1</v>
      </c>
      <c r="B146" s="11" t="s">
        <v>40</v>
      </c>
      <c r="C146" s="11" t="s">
        <v>61</v>
      </c>
      <c r="D146" s="62">
        <v>20000</v>
      </c>
      <c r="E146" s="108">
        <v>9.5</v>
      </c>
      <c r="F146" s="108"/>
      <c r="Z146" s="74"/>
      <c r="AA146" s="75"/>
      <c r="AB146" s="80"/>
      <c r="AC146" s="74"/>
      <c r="AN146" s="9">
        <v>1</v>
      </c>
      <c r="AO146" s="9" t="s">
        <v>55</v>
      </c>
      <c r="AP146" s="9">
        <v>3</v>
      </c>
      <c r="AQ146" s="9">
        <v>0</v>
      </c>
      <c r="AR146" s="39">
        <v>0</v>
      </c>
      <c r="BB146" s="70"/>
      <c r="BC146">
        <v>0</v>
      </c>
      <c r="BD146" s="39">
        <f t="shared" si="6"/>
        <v>0</v>
      </c>
      <c r="BF146" s="117"/>
      <c r="BG146" s="117"/>
    </row>
    <row r="147" spans="1:59">
      <c r="A147" s="20">
        <v>2</v>
      </c>
      <c r="B147" s="11" t="s">
        <v>40</v>
      </c>
      <c r="C147" s="11" t="s">
        <v>61</v>
      </c>
      <c r="D147" s="62">
        <v>20000</v>
      </c>
      <c r="E147" s="108">
        <v>9.5</v>
      </c>
      <c r="F147" s="108"/>
      <c r="Z147" s="74"/>
      <c r="AA147" s="75"/>
      <c r="AB147" s="74"/>
      <c r="AC147" s="74"/>
      <c r="AN147" s="9">
        <v>2</v>
      </c>
      <c r="AO147" s="9" t="s">
        <v>55</v>
      </c>
      <c r="AP147" s="9">
        <v>3</v>
      </c>
      <c r="AQ147" s="9">
        <v>1</v>
      </c>
      <c r="AR147" s="39">
        <v>170</v>
      </c>
      <c r="BB147" s="70"/>
      <c r="BC147">
        <v>0</v>
      </c>
      <c r="BD147" s="39">
        <f t="shared" si="6"/>
        <v>0</v>
      </c>
      <c r="BF147" s="117"/>
      <c r="BG147" s="117"/>
    </row>
    <row r="148" spans="1:59">
      <c r="A148" s="20">
        <v>3</v>
      </c>
      <c r="B148" s="11" t="s">
        <v>40</v>
      </c>
      <c r="C148" s="11" t="s">
        <v>61</v>
      </c>
      <c r="D148" s="62">
        <v>20000</v>
      </c>
      <c r="E148" s="108">
        <v>9.5</v>
      </c>
      <c r="F148" s="108"/>
      <c r="G148" s="90" t="s">
        <v>108</v>
      </c>
      <c r="H148" s="92"/>
      <c r="Z148" s="74"/>
      <c r="AA148" s="75"/>
      <c r="AB148" s="74"/>
      <c r="AC148" s="74"/>
      <c r="AN148" s="9">
        <v>3</v>
      </c>
      <c r="AO148" s="9" t="s">
        <v>55</v>
      </c>
      <c r="AP148" s="9">
        <v>3</v>
      </c>
      <c r="AQ148" s="9">
        <v>0</v>
      </c>
      <c r="AR148" s="39">
        <v>0</v>
      </c>
      <c r="BB148" s="70"/>
      <c r="BC148">
        <v>265</v>
      </c>
      <c r="BD148" s="39">
        <f t="shared" si="6"/>
        <v>265</v>
      </c>
      <c r="BF148" s="117"/>
      <c r="BG148" s="117"/>
    </row>
    <row r="149" spans="1:59">
      <c r="A149" s="20">
        <v>4</v>
      </c>
      <c r="B149" s="11" t="s">
        <v>40</v>
      </c>
      <c r="C149" s="11" t="s">
        <v>61</v>
      </c>
      <c r="D149" s="62">
        <v>20000</v>
      </c>
      <c r="E149" s="108">
        <v>9.5</v>
      </c>
      <c r="F149" s="108"/>
      <c r="G149" s="90" t="s">
        <v>25</v>
      </c>
      <c r="H149" s="92" t="s">
        <v>43</v>
      </c>
      <c r="Z149" s="74"/>
      <c r="AA149" s="75"/>
      <c r="AB149" s="74"/>
      <c r="AC149" s="74"/>
      <c r="AN149" s="9">
        <v>4</v>
      </c>
      <c r="AO149" s="9" t="s">
        <v>55</v>
      </c>
      <c r="AP149" s="9">
        <v>3</v>
      </c>
      <c r="AQ149" s="9">
        <v>1</v>
      </c>
      <c r="AR149" s="39">
        <v>170</v>
      </c>
      <c r="BB149" s="70"/>
      <c r="BC149">
        <v>0</v>
      </c>
      <c r="BD149" s="39">
        <f t="shared" si="6"/>
        <v>0</v>
      </c>
      <c r="BF149" s="117"/>
      <c r="BG149" s="117"/>
    </row>
    <row r="150" spans="1:59">
      <c r="A150" s="20">
        <v>5</v>
      </c>
      <c r="B150" s="11" t="s">
        <v>40</v>
      </c>
      <c r="C150" s="11" t="s">
        <v>61</v>
      </c>
      <c r="D150" s="62">
        <v>20000</v>
      </c>
      <c r="E150" s="108">
        <v>8</v>
      </c>
      <c r="F150" s="108"/>
      <c r="G150" s="91" t="s">
        <v>45</v>
      </c>
      <c r="H150" s="93">
        <v>15.076851851851854</v>
      </c>
      <c r="Z150" s="74"/>
      <c r="AA150" s="75"/>
      <c r="AB150" s="80"/>
      <c r="AC150" s="74"/>
      <c r="AN150" s="9">
        <v>5</v>
      </c>
      <c r="AO150" s="9" t="s">
        <v>55</v>
      </c>
      <c r="AP150" s="9">
        <v>3</v>
      </c>
      <c r="AQ150" s="9">
        <v>0</v>
      </c>
      <c r="AR150" s="39">
        <v>0</v>
      </c>
      <c r="BB150" s="70"/>
      <c r="BC150">
        <v>0</v>
      </c>
      <c r="BD150" s="39">
        <f t="shared" si="6"/>
        <v>0</v>
      </c>
      <c r="BF150" s="117"/>
      <c r="BG150" s="117"/>
    </row>
    <row r="151" spans="1:59">
      <c r="A151" s="20">
        <v>6</v>
      </c>
      <c r="B151" s="11" t="s">
        <v>40</v>
      </c>
      <c r="C151" s="11" t="s">
        <v>61</v>
      </c>
      <c r="D151" s="62">
        <v>20000</v>
      </c>
      <c r="E151" s="108">
        <v>8</v>
      </c>
      <c r="F151" s="108"/>
      <c r="G151" s="94" t="s">
        <v>44</v>
      </c>
      <c r="H151" s="95">
        <v>8.0722222222222193</v>
      </c>
      <c r="Z151" s="74"/>
      <c r="AA151" s="75"/>
      <c r="AB151" s="74"/>
      <c r="AC151" s="74"/>
      <c r="AN151" s="9">
        <v>6</v>
      </c>
      <c r="AO151" s="9" t="s">
        <v>55</v>
      </c>
      <c r="AP151" s="9">
        <v>3</v>
      </c>
      <c r="AQ151" s="9">
        <v>1</v>
      </c>
      <c r="AR151" s="39">
        <v>170</v>
      </c>
      <c r="BB151" s="70"/>
      <c r="BC151">
        <v>0</v>
      </c>
      <c r="BD151" s="39">
        <f t="shared" si="6"/>
        <v>0</v>
      </c>
      <c r="BF151" s="117"/>
      <c r="BG151" s="117"/>
    </row>
    <row r="152" spans="1:59">
      <c r="A152" s="20">
        <v>7</v>
      </c>
      <c r="B152" s="11" t="s">
        <v>40</v>
      </c>
      <c r="C152" s="11" t="s">
        <v>61</v>
      </c>
      <c r="D152" s="62">
        <v>20000</v>
      </c>
      <c r="E152" s="108">
        <v>8</v>
      </c>
      <c r="F152" s="108"/>
      <c r="G152" s="94" t="s">
        <v>42</v>
      </c>
      <c r="H152" s="95">
        <v>5.4055555555555541</v>
      </c>
      <c r="Z152" s="74"/>
      <c r="AA152" s="75"/>
      <c r="AB152" s="74"/>
      <c r="AC152" s="74"/>
      <c r="AN152" s="9">
        <v>7</v>
      </c>
      <c r="AO152" s="9" t="s">
        <v>55</v>
      </c>
      <c r="AP152" s="9">
        <v>3</v>
      </c>
      <c r="AQ152" s="9">
        <v>0</v>
      </c>
      <c r="AR152" s="39">
        <v>0</v>
      </c>
      <c r="BB152" s="70"/>
      <c r="BC152">
        <v>261.63</v>
      </c>
      <c r="BD152" s="39">
        <f t="shared" si="6"/>
        <v>262</v>
      </c>
      <c r="BE152">
        <f>SUM(BD141:BD152)</f>
        <v>1035</v>
      </c>
      <c r="BF152" s="117"/>
      <c r="BG152" s="117"/>
    </row>
    <row r="153" spans="1:59">
      <c r="A153" s="20">
        <v>8</v>
      </c>
      <c r="B153" s="11" t="s">
        <v>40</v>
      </c>
      <c r="C153" s="11" t="s">
        <v>61</v>
      </c>
      <c r="D153" s="62">
        <v>20000</v>
      </c>
      <c r="E153" s="108">
        <v>8</v>
      </c>
      <c r="F153" s="108"/>
      <c r="G153" s="94" t="s">
        <v>46</v>
      </c>
      <c r="H153" s="95">
        <v>15.918518518518514</v>
      </c>
      <c r="Z153" s="74"/>
      <c r="AA153" s="75"/>
      <c r="AB153" s="74"/>
      <c r="AC153" s="74"/>
      <c r="AN153" s="9">
        <v>8</v>
      </c>
      <c r="AO153" s="9" t="s">
        <v>55</v>
      </c>
      <c r="AP153" s="9">
        <v>3</v>
      </c>
      <c r="AQ153" s="9">
        <v>1</v>
      </c>
      <c r="AR153" s="39">
        <v>175</v>
      </c>
      <c r="BB153" s="70"/>
      <c r="BD153" s="39"/>
      <c r="BF153" s="117"/>
      <c r="BG153" s="117"/>
    </row>
    <row r="154" spans="1:59">
      <c r="A154" s="20">
        <v>9</v>
      </c>
      <c r="B154" s="11" t="s">
        <v>40</v>
      </c>
      <c r="C154" s="11" t="s">
        <v>61</v>
      </c>
      <c r="D154" s="62">
        <v>20000</v>
      </c>
      <c r="E154" s="108">
        <v>7</v>
      </c>
      <c r="F154" s="108"/>
      <c r="G154" s="94" t="s">
        <v>41</v>
      </c>
      <c r="H154" s="95">
        <v>12.516666666666662</v>
      </c>
      <c r="Z154" s="74"/>
      <c r="AA154" s="75"/>
      <c r="AB154" s="80"/>
      <c r="AC154" s="74"/>
      <c r="AN154" s="9">
        <v>9</v>
      </c>
      <c r="AO154" s="9" t="s">
        <v>55</v>
      </c>
      <c r="AP154" s="9">
        <v>3</v>
      </c>
      <c r="AQ154" s="9">
        <v>0</v>
      </c>
      <c r="AR154" s="39">
        <v>0</v>
      </c>
      <c r="BB154" s="70"/>
      <c r="BD154" s="39"/>
      <c r="BF154" s="117"/>
      <c r="BG154" s="117">
        <v>43529.411764705881</v>
      </c>
    </row>
    <row r="155" spans="1:59">
      <c r="A155" s="20">
        <v>10</v>
      </c>
      <c r="B155" s="11" t="s">
        <v>40</v>
      </c>
      <c r="C155" s="11" t="s">
        <v>61</v>
      </c>
      <c r="D155" s="62">
        <v>20000</v>
      </c>
      <c r="E155" s="108">
        <v>7</v>
      </c>
      <c r="F155" s="108"/>
      <c r="G155" s="94" t="s">
        <v>40</v>
      </c>
      <c r="H155" s="95">
        <v>12.516666666666662</v>
      </c>
      <c r="Z155" s="74"/>
      <c r="AA155" s="75"/>
      <c r="AB155" s="74"/>
      <c r="AC155" s="74"/>
      <c r="AN155" s="9">
        <v>10</v>
      </c>
      <c r="AO155" s="9" t="s">
        <v>55</v>
      </c>
      <c r="AP155" s="9">
        <v>3</v>
      </c>
      <c r="AQ155" s="9">
        <v>1</v>
      </c>
      <c r="AR155" s="39">
        <v>175</v>
      </c>
      <c r="BD155" s="39"/>
    </row>
    <row r="156" spans="1:59">
      <c r="A156" s="20">
        <v>11</v>
      </c>
      <c r="B156" s="11" t="s">
        <v>40</v>
      </c>
      <c r="C156" s="11" t="s">
        <v>61</v>
      </c>
      <c r="D156" s="62">
        <v>20000</v>
      </c>
      <c r="E156" s="108">
        <v>7</v>
      </c>
      <c r="F156" s="108"/>
      <c r="G156" s="94" t="s">
        <v>39</v>
      </c>
      <c r="H156" s="95">
        <v>10.572222222222219</v>
      </c>
      <c r="Z156" s="74"/>
      <c r="AA156" s="75"/>
      <c r="AB156" s="74"/>
      <c r="AC156" s="74"/>
      <c r="AN156" s="9">
        <v>11</v>
      </c>
      <c r="AO156" s="9" t="s">
        <v>55</v>
      </c>
      <c r="AP156" s="9">
        <v>3</v>
      </c>
      <c r="AQ156" s="9">
        <v>0</v>
      </c>
      <c r="AR156" s="39">
        <v>0</v>
      </c>
      <c r="BD156" s="39"/>
    </row>
    <row r="157" spans="1:59">
      <c r="A157" s="20">
        <v>12</v>
      </c>
      <c r="B157" s="11" t="s">
        <v>40</v>
      </c>
      <c r="C157" s="11" t="s">
        <v>61</v>
      </c>
      <c r="D157" s="62">
        <v>20000</v>
      </c>
      <c r="E157" s="108">
        <v>6</v>
      </c>
      <c r="F157" s="108"/>
      <c r="G157" s="94" t="s">
        <v>37</v>
      </c>
      <c r="H157" s="95">
        <v>8.7388888888888872</v>
      </c>
      <c r="Z157" s="74"/>
      <c r="AA157" s="75"/>
      <c r="AB157" s="74"/>
      <c r="AC157" s="74"/>
      <c r="AN157" s="9">
        <v>12</v>
      </c>
      <c r="AO157" s="9" t="s">
        <v>55</v>
      </c>
      <c r="AP157" s="9">
        <v>3</v>
      </c>
      <c r="AQ157" s="9">
        <v>1</v>
      </c>
      <c r="AR157" s="39">
        <v>175</v>
      </c>
      <c r="BD157" s="39"/>
    </row>
    <row r="158" spans="1:59">
      <c r="A158" s="20">
        <v>13</v>
      </c>
      <c r="B158" s="11" t="s">
        <v>40</v>
      </c>
      <c r="C158" s="11" t="s">
        <v>61</v>
      </c>
      <c r="D158" s="62">
        <v>20000</v>
      </c>
      <c r="E158" s="108">
        <v>6</v>
      </c>
      <c r="F158" s="108"/>
      <c r="G158" s="96" t="s">
        <v>106</v>
      </c>
      <c r="H158" s="97">
        <v>11.102199074074052</v>
      </c>
      <c r="Z158" s="74"/>
      <c r="AA158" s="75"/>
      <c r="AB158" s="80"/>
      <c r="AC158" s="74"/>
      <c r="AN158" s="9">
        <v>1</v>
      </c>
      <c r="AO158" s="9" t="s">
        <v>55</v>
      </c>
      <c r="AP158" s="11">
        <v>4</v>
      </c>
      <c r="AQ158" s="9">
        <v>1</v>
      </c>
      <c r="AR158" s="39">
        <v>254</v>
      </c>
      <c r="BD158" s="39"/>
    </row>
    <row r="159" spans="1:59">
      <c r="A159" s="20">
        <v>14</v>
      </c>
      <c r="B159" s="11" t="s">
        <v>40</v>
      </c>
      <c r="C159" s="11" t="s">
        <v>61</v>
      </c>
      <c r="D159" s="62">
        <v>20000</v>
      </c>
      <c r="E159" s="108">
        <v>6</v>
      </c>
      <c r="F159" s="108"/>
      <c r="Z159" s="74"/>
      <c r="AA159" s="75"/>
      <c r="AB159" s="74"/>
      <c r="AC159" s="74"/>
      <c r="AN159" s="9">
        <v>2</v>
      </c>
      <c r="AO159" s="9" t="s">
        <v>55</v>
      </c>
      <c r="AP159" s="11">
        <v>4</v>
      </c>
      <c r="AQ159" s="9">
        <v>0</v>
      </c>
      <c r="AR159" s="39">
        <v>0</v>
      </c>
      <c r="BD159" s="39"/>
    </row>
    <row r="160" spans="1:59">
      <c r="A160" s="20">
        <v>15</v>
      </c>
      <c r="B160" s="11" t="s">
        <v>40</v>
      </c>
      <c r="C160" s="11" t="s">
        <v>61</v>
      </c>
      <c r="D160" s="62">
        <v>20000</v>
      </c>
      <c r="E160" s="108">
        <v>5.4</v>
      </c>
      <c r="F160" s="108"/>
      <c r="Z160" s="74"/>
      <c r="AA160" s="75"/>
      <c r="AB160" s="74"/>
      <c r="AC160" s="74"/>
      <c r="AN160" s="9">
        <v>3</v>
      </c>
      <c r="AO160" s="9" t="s">
        <v>55</v>
      </c>
      <c r="AP160" s="11">
        <v>4</v>
      </c>
      <c r="AQ160" s="9">
        <v>0</v>
      </c>
      <c r="AR160" s="39">
        <v>0</v>
      </c>
      <c r="BD160" s="39"/>
    </row>
    <row r="161" spans="1:56">
      <c r="A161" s="20">
        <v>16</v>
      </c>
      <c r="B161" s="11" t="s">
        <v>40</v>
      </c>
      <c r="C161" s="11" t="s">
        <v>61</v>
      </c>
      <c r="D161" s="62">
        <v>20000</v>
      </c>
      <c r="E161" s="108">
        <v>5.4001831501831496</v>
      </c>
      <c r="F161" s="108"/>
      <c r="Z161" s="89"/>
      <c r="AA161" s="75"/>
      <c r="AB161" s="74"/>
      <c r="AC161" s="74"/>
      <c r="AN161" s="9">
        <v>4</v>
      </c>
      <c r="AO161" s="9" t="s">
        <v>55</v>
      </c>
      <c r="AP161" s="11">
        <v>4</v>
      </c>
      <c r="AQ161" s="9">
        <v>1</v>
      </c>
      <c r="AR161" s="39">
        <v>254</v>
      </c>
      <c r="BD161" s="39"/>
    </row>
    <row r="162" spans="1:56">
      <c r="A162" s="20">
        <v>17</v>
      </c>
      <c r="B162" s="11" t="s">
        <v>40</v>
      </c>
      <c r="C162" s="11" t="s">
        <v>61</v>
      </c>
      <c r="D162" s="62">
        <v>20000</v>
      </c>
      <c r="E162" s="108">
        <v>5.4001831501831496</v>
      </c>
      <c r="F162" s="108"/>
      <c r="Z162" s="9"/>
      <c r="AA162" s="75"/>
      <c r="AB162" s="80"/>
      <c r="AC162" s="74"/>
      <c r="AN162" s="9">
        <v>5</v>
      </c>
      <c r="AO162" s="9" t="s">
        <v>55</v>
      </c>
      <c r="AP162" s="11">
        <v>4</v>
      </c>
      <c r="AQ162" s="9">
        <v>0</v>
      </c>
      <c r="AR162" s="39">
        <v>0</v>
      </c>
      <c r="BC162" s="70"/>
      <c r="BD162" s="103"/>
    </row>
    <row r="163" spans="1:56">
      <c r="A163" s="20">
        <v>18</v>
      </c>
      <c r="B163" s="11" t="s">
        <v>40</v>
      </c>
      <c r="C163" s="11" t="s">
        <v>61</v>
      </c>
      <c r="D163" s="62">
        <v>20000</v>
      </c>
      <c r="E163" s="108">
        <v>5.4001831501831496</v>
      </c>
      <c r="F163" s="108"/>
      <c r="Z163" s="9"/>
      <c r="AA163" s="75"/>
      <c r="AB163" s="74"/>
      <c r="AC163" s="74"/>
      <c r="AN163" s="9">
        <v>6</v>
      </c>
      <c r="AO163" s="9" t="s">
        <v>55</v>
      </c>
      <c r="AP163" s="11">
        <v>4</v>
      </c>
      <c r="AQ163" s="9">
        <v>0</v>
      </c>
      <c r="AR163" s="39">
        <v>0</v>
      </c>
      <c r="BC163" s="70"/>
      <c r="BD163" s="103"/>
    </row>
    <row r="164" spans="1:56">
      <c r="D164" s="117">
        <f>SUM(D2:D163)</f>
        <v>3240000</v>
      </c>
      <c r="Z164" s="9"/>
      <c r="AA164" s="75"/>
      <c r="AB164" s="74"/>
      <c r="AC164" s="74"/>
      <c r="AN164" s="9">
        <v>7</v>
      </c>
      <c r="AO164" s="9" t="s">
        <v>55</v>
      </c>
      <c r="AP164" s="11">
        <v>4</v>
      </c>
      <c r="AQ164" s="9">
        <v>1</v>
      </c>
      <c r="AR164" s="39">
        <v>262</v>
      </c>
      <c r="BC164" s="70"/>
      <c r="BD164" s="103"/>
    </row>
    <row r="165" spans="1:56">
      <c r="D165" t="s">
        <v>196</v>
      </c>
      <c r="Z165" s="9"/>
      <c r="AA165" s="75"/>
      <c r="AB165" s="74"/>
      <c r="AC165" s="74"/>
      <c r="AN165" s="9">
        <v>8</v>
      </c>
      <c r="AO165" s="9" t="s">
        <v>55</v>
      </c>
      <c r="AP165" s="11">
        <v>4</v>
      </c>
      <c r="AQ165" s="9">
        <v>0</v>
      </c>
      <c r="AR165" s="39">
        <v>0</v>
      </c>
      <c r="BC165" s="70"/>
      <c r="BD165" s="103"/>
    </row>
    <row r="166" spans="1:56">
      <c r="Z166" s="9"/>
      <c r="AA166" s="75"/>
      <c r="AB166" s="80"/>
      <c r="AC166" s="74"/>
      <c r="AN166" s="9">
        <v>9</v>
      </c>
      <c r="AO166" s="9" t="s">
        <v>55</v>
      </c>
      <c r="AP166" s="11">
        <v>4</v>
      </c>
      <c r="AQ166" s="9">
        <v>0</v>
      </c>
      <c r="AR166" s="39">
        <v>0</v>
      </c>
      <c r="BC166" s="70"/>
      <c r="BD166" s="103"/>
    </row>
    <row r="167" spans="1:56">
      <c r="Z167" s="9"/>
      <c r="AA167" s="75"/>
      <c r="AB167" s="74"/>
      <c r="AC167" s="74"/>
      <c r="AN167" s="9">
        <v>10</v>
      </c>
      <c r="AO167" s="9" t="s">
        <v>55</v>
      </c>
      <c r="AP167" s="11">
        <v>4</v>
      </c>
      <c r="AQ167" s="9">
        <v>1</v>
      </c>
      <c r="AR167" s="39">
        <v>265</v>
      </c>
      <c r="BC167" s="70"/>
      <c r="BD167" s="103"/>
    </row>
    <row r="168" spans="1:56">
      <c r="Z168" s="9"/>
      <c r="AA168" s="75"/>
      <c r="AB168" s="74"/>
      <c r="AC168" s="74"/>
      <c r="AN168" s="9">
        <v>11</v>
      </c>
      <c r="AO168" s="9" t="s">
        <v>55</v>
      </c>
      <c r="AP168" s="11">
        <v>4</v>
      </c>
      <c r="AQ168" s="9">
        <v>0</v>
      </c>
      <c r="AR168" s="39">
        <v>0</v>
      </c>
      <c r="BC168" s="70"/>
      <c r="BD168" s="103"/>
    </row>
    <row r="169" spans="1:56">
      <c r="Z169" s="9"/>
      <c r="AA169" s="75"/>
      <c r="AB169" s="74"/>
      <c r="AC169" s="74"/>
      <c r="AN169" s="9">
        <v>12</v>
      </c>
      <c r="AO169" s="9" t="s">
        <v>55</v>
      </c>
      <c r="AP169" s="11">
        <v>4</v>
      </c>
      <c r="AQ169" s="9">
        <v>0</v>
      </c>
      <c r="AR169" s="39">
        <v>0</v>
      </c>
      <c r="BC169" s="70"/>
      <c r="BD169" s="103"/>
    </row>
    <row r="170" spans="1:56">
      <c r="Z170" s="9"/>
      <c r="AA170" s="75"/>
      <c r="AB170" s="80"/>
      <c r="AC170" s="74"/>
      <c r="AN170" s="9">
        <v>1</v>
      </c>
      <c r="AO170" s="9" t="s">
        <v>55</v>
      </c>
      <c r="AP170" s="11">
        <v>5</v>
      </c>
      <c r="AQ170" s="9">
        <v>0</v>
      </c>
      <c r="AR170" s="39">
        <v>0</v>
      </c>
      <c r="BC170" s="70"/>
      <c r="BD170" s="103"/>
    </row>
    <row r="171" spans="1:56">
      <c r="Z171" s="9"/>
      <c r="AA171" s="75"/>
      <c r="AB171" s="74"/>
      <c r="AC171" s="74"/>
      <c r="AN171" s="9">
        <v>2</v>
      </c>
      <c r="AO171" s="9" t="s">
        <v>55</v>
      </c>
      <c r="AP171" s="11">
        <v>5</v>
      </c>
      <c r="AQ171" s="9">
        <v>1</v>
      </c>
      <c r="AR171" s="39">
        <v>254</v>
      </c>
      <c r="BC171" s="70"/>
      <c r="BD171" s="103"/>
    </row>
    <row r="172" spans="1:56">
      <c r="Z172" s="9"/>
      <c r="AA172" s="75"/>
      <c r="AB172" s="74"/>
      <c r="AC172" s="74"/>
      <c r="AN172" s="9">
        <v>3</v>
      </c>
      <c r="AO172" s="9" t="s">
        <v>55</v>
      </c>
      <c r="AP172" s="11">
        <v>5</v>
      </c>
      <c r="AQ172" s="9">
        <v>0</v>
      </c>
      <c r="AR172" s="39">
        <v>0</v>
      </c>
      <c r="BC172" s="70"/>
      <c r="BD172" s="103"/>
    </row>
    <row r="173" spans="1:56">
      <c r="Z173" s="9"/>
      <c r="AA173" s="75"/>
      <c r="AB173" s="74"/>
      <c r="AC173" s="74"/>
      <c r="AN173" s="9">
        <v>4</v>
      </c>
      <c r="AO173" s="9" t="s">
        <v>55</v>
      </c>
      <c r="AP173" s="11">
        <v>5</v>
      </c>
      <c r="AQ173" s="9">
        <v>0</v>
      </c>
      <c r="AR173" s="39">
        <v>0</v>
      </c>
      <c r="BC173" s="70"/>
      <c r="BD173" s="103"/>
    </row>
    <row r="174" spans="1:56">
      <c r="Z174" s="9"/>
      <c r="AA174" s="75"/>
      <c r="AB174" s="80"/>
      <c r="AC174" s="74"/>
      <c r="AN174" s="9">
        <v>5</v>
      </c>
      <c r="AO174" s="9" t="s">
        <v>55</v>
      </c>
      <c r="AP174" s="11">
        <v>5</v>
      </c>
      <c r="AQ174" s="9">
        <v>1</v>
      </c>
      <c r="AR174" s="39">
        <v>254</v>
      </c>
      <c r="BC174" s="70"/>
      <c r="BD174" s="103"/>
    </row>
    <row r="175" spans="1:56">
      <c r="Z175" s="9"/>
      <c r="AA175" s="75"/>
      <c r="AB175" s="74"/>
      <c r="AC175" s="74"/>
      <c r="AN175" s="9">
        <v>6</v>
      </c>
      <c r="AO175" s="9" t="s">
        <v>55</v>
      </c>
      <c r="AP175" s="11">
        <v>5</v>
      </c>
      <c r="AQ175" s="9">
        <v>0</v>
      </c>
      <c r="AR175" s="39">
        <v>0</v>
      </c>
      <c r="BC175" s="70"/>
      <c r="BD175" s="103"/>
    </row>
    <row r="176" spans="1:56">
      <c r="Z176" s="9"/>
      <c r="AA176" s="75"/>
      <c r="AB176" s="74"/>
      <c r="AC176" s="74"/>
      <c r="AN176" s="9">
        <v>7</v>
      </c>
      <c r="AO176" s="9" t="s">
        <v>55</v>
      </c>
      <c r="AP176" s="11">
        <v>5</v>
      </c>
      <c r="AQ176" s="9">
        <v>0</v>
      </c>
      <c r="AR176" s="39">
        <v>0</v>
      </c>
      <c r="BC176" s="70"/>
      <c r="BD176" s="103"/>
    </row>
    <row r="177" spans="7:56">
      <c r="Z177" s="9"/>
      <c r="AA177" s="75"/>
      <c r="AB177" s="74"/>
      <c r="AC177" s="74"/>
      <c r="AN177" s="9">
        <v>8</v>
      </c>
      <c r="AO177" s="9" t="s">
        <v>55</v>
      </c>
      <c r="AP177" s="11">
        <v>5</v>
      </c>
      <c r="AQ177" s="9">
        <v>1</v>
      </c>
      <c r="AR177" s="39">
        <v>262</v>
      </c>
      <c r="BC177" s="70"/>
      <c r="BD177" s="103"/>
    </row>
    <row r="178" spans="7:56">
      <c r="Z178" s="9"/>
      <c r="AA178" s="75"/>
      <c r="AB178" s="80"/>
      <c r="AC178" s="74"/>
      <c r="AN178" s="9">
        <v>9</v>
      </c>
      <c r="AO178" s="9" t="s">
        <v>55</v>
      </c>
      <c r="AP178" s="11">
        <v>5</v>
      </c>
      <c r="AQ178" s="9">
        <v>0</v>
      </c>
      <c r="AR178" s="39">
        <v>0</v>
      </c>
      <c r="BC178" s="70"/>
      <c r="BD178" s="103"/>
    </row>
    <row r="179" spans="7:56">
      <c r="Z179" s="9"/>
      <c r="AA179" s="75"/>
      <c r="AB179" s="74"/>
      <c r="AC179" s="74"/>
      <c r="AN179" s="9">
        <v>10</v>
      </c>
      <c r="AO179" s="9" t="s">
        <v>55</v>
      </c>
      <c r="AP179" s="11">
        <v>5</v>
      </c>
      <c r="AQ179" s="9">
        <v>0</v>
      </c>
      <c r="AR179" s="39">
        <v>0</v>
      </c>
      <c r="BC179" s="70"/>
      <c r="BD179" s="103"/>
    </row>
    <row r="180" spans="7:56">
      <c r="Z180" s="9"/>
      <c r="AA180" s="75"/>
      <c r="AB180" s="74"/>
      <c r="AC180" s="74"/>
      <c r="AN180" s="9">
        <v>11</v>
      </c>
      <c r="AO180" s="9" t="s">
        <v>55</v>
      </c>
      <c r="AP180" s="11">
        <v>5</v>
      </c>
      <c r="AQ180" s="9">
        <v>1</v>
      </c>
      <c r="AR180" s="39">
        <v>265</v>
      </c>
      <c r="BC180" s="70"/>
      <c r="BD180" s="103"/>
    </row>
    <row r="181" spans="7:56">
      <c r="Z181" s="9"/>
      <c r="AA181" s="75"/>
      <c r="AB181" s="74"/>
      <c r="AC181" s="74"/>
      <c r="AN181" s="9">
        <v>12</v>
      </c>
      <c r="AO181" s="9" t="s">
        <v>55</v>
      </c>
      <c r="AP181" s="11">
        <v>5</v>
      </c>
      <c r="AQ181" s="9">
        <v>0</v>
      </c>
      <c r="AR181" s="39">
        <v>0</v>
      </c>
      <c r="BC181" s="70"/>
      <c r="BD181" s="103"/>
    </row>
    <row r="182" spans="7:56">
      <c r="H182">
        <v>8</v>
      </c>
      <c r="I182">
        <v>7</v>
      </c>
      <c r="Z182" s="9"/>
      <c r="AA182" s="75"/>
      <c r="AB182" s="80"/>
      <c r="AC182" s="74"/>
      <c r="AN182" s="9">
        <v>1</v>
      </c>
      <c r="AO182" s="9" t="s">
        <v>55</v>
      </c>
      <c r="AP182" s="11">
        <v>6</v>
      </c>
      <c r="AQ182" s="9">
        <v>0</v>
      </c>
      <c r="AR182" s="39">
        <v>0</v>
      </c>
      <c r="BC182" s="70"/>
      <c r="BD182" s="103"/>
    </row>
    <row r="183" spans="7:56">
      <c r="G183">
        <v>10.5</v>
      </c>
      <c r="H183">
        <v>7</v>
      </c>
      <c r="I183">
        <v>7</v>
      </c>
      <c r="Z183" s="9"/>
      <c r="AA183" s="75"/>
      <c r="AB183" s="74"/>
      <c r="AC183" s="74"/>
      <c r="AN183" s="9">
        <v>2</v>
      </c>
      <c r="AO183" s="9" t="s">
        <v>55</v>
      </c>
      <c r="AP183" s="11">
        <v>6</v>
      </c>
      <c r="AQ183" s="9">
        <v>0</v>
      </c>
      <c r="AR183" s="39">
        <v>0</v>
      </c>
      <c r="BC183" s="70"/>
      <c r="BD183" s="103"/>
    </row>
    <row r="184" spans="7:56">
      <c r="G184">
        <v>10.5</v>
      </c>
      <c r="H184">
        <v>7</v>
      </c>
      <c r="I184">
        <v>7</v>
      </c>
      <c r="Z184" s="9"/>
      <c r="AA184" s="75"/>
      <c r="AB184" s="74"/>
      <c r="AC184" s="74"/>
      <c r="AN184" s="9">
        <v>3</v>
      </c>
      <c r="AO184" s="9" t="s">
        <v>55</v>
      </c>
      <c r="AP184" s="11">
        <v>6</v>
      </c>
      <c r="AQ184" s="9">
        <v>1</v>
      </c>
      <c r="AR184" s="39">
        <v>254</v>
      </c>
      <c r="BC184" s="70"/>
      <c r="BD184" s="103"/>
    </row>
    <row r="185" spans="7:56">
      <c r="G185">
        <v>8</v>
      </c>
      <c r="H185">
        <v>7</v>
      </c>
      <c r="I185">
        <v>7</v>
      </c>
      <c r="Z185" s="9"/>
      <c r="AA185" s="75"/>
      <c r="AB185" s="74"/>
      <c r="AC185" s="74"/>
      <c r="AN185" s="9">
        <v>4</v>
      </c>
      <c r="AO185" s="9" t="s">
        <v>55</v>
      </c>
      <c r="AP185" s="11">
        <v>6</v>
      </c>
      <c r="AQ185" s="9">
        <v>0</v>
      </c>
      <c r="AR185" s="39">
        <v>0</v>
      </c>
      <c r="BC185" s="70"/>
      <c r="BD185" s="103"/>
    </row>
    <row r="186" spans="7:56">
      <c r="G186">
        <v>8</v>
      </c>
      <c r="H186">
        <v>7</v>
      </c>
      <c r="I186">
        <v>7</v>
      </c>
      <c r="Z186" s="9"/>
      <c r="AA186" s="75"/>
      <c r="AB186" s="80"/>
      <c r="AC186" s="74"/>
      <c r="AN186" s="9">
        <v>5</v>
      </c>
      <c r="AO186" s="9" t="s">
        <v>55</v>
      </c>
      <c r="AP186" s="11">
        <v>6</v>
      </c>
      <c r="AQ186" s="9">
        <v>0</v>
      </c>
      <c r="AR186" s="39">
        <v>0</v>
      </c>
      <c r="BC186" s="70"/>
      <c r="BD186" s="103"/>
    </row>
    <row r="187" spans="7:56">
      <c r="Z187" s="9"/>
      <c r="AA187" s="75"/>
      <c r="AB187" s="74"/>
      <c r="AC187" s="74"/>
      <c r="AN187" s="9">
        <v>6</v>
      </c>
      <c r="AO187" s="9" t="s">
        <v>55</v>
      </c>
      <c r="AP187" s="11">
        <v>6</v>
      </c>
      <c r="AQ187" s="9">
        <v>1</v>
      </c>
      <c r="AR187" s="39">
        <v>254</v>
      </c>
      <c r="BC187" s="70"/>
      <c r="BD187" s="103"/>
    </row>
    <row r="188" spans="7:56">
      <c r="Z188" s="9"/>
      <c r="AA188" s="75"/>
      <c r="AB188" s="74"/>
      <c r="AC188" s="74"/>
      <c r="AN188" s="9">
        <v>7</v>
      </c>
      <c r="AO188" s="9" t="s">
        <v>55</v>
      </c>
      <c r="AP188" s="11">
        <v>6</v>
      </c>
      <c r="AQ188" s="9">
        <v>0</v>
      </c>
      <c r="AR188" s="39">
        <v>0</v>
      </c>
      <c r="BC188" s="70"/>
      <c r="BD188" s="103"/>
    </row>
    <row r="189" spans="7:56">
      <c r="Z189" s="9"/>
      <c r="AA189" s="75"/>
      <c r="AB189" s="74"/>
      <c r="AC189" s="74"/>
      <c r="AN189" s="9">
        <v>8</v>
      </c>
      <c r="AO189" s="9" t="s">
        <v>55</v>
      </c>
      <c r="AP189" s="11">
        <v>6</v>
      </c>
      <c r="AQ189" s="9">
        <v>0</v>
      </c>
      <c r="AR189" s="39">
        <v>0</v>
      </c>
      <c r="BC189" s="70"/>
      <c r="BD189" s="103"/>
    </row>
    <row r="190" spans="7:56">
      <c r="Z190" s="9"/>
      <c r="AA190" s="75"/>
      <c r="AB190" s="80"/>
      <c r="AC190" s="74"/>
      <c r="AN190" s="9">
        <v>9</v>
      </c>
      <c r="AO190" s="9" t="s">
        <v>55</v>
      </c>
      <c r="AP190" s="11">
        <v>6</v>
      </c>
      <c r="AQ190" s="9">
        <v>1</v>
      </c>
      <c r="AR190" s="39">
        <v>262</v>
      </c>
      <c r="BC190" s="70"/>
      <c r="BD190" s="103"/>
    </row>
    <row r="191" spans="7:56">
      <c r="Z191" s="9"/>
      <c r="AA191" s="75"/>
      <c r="AB191" s="74"/>
      <c r="AC191" s="74"/>
      <c r="AN191" s="9">
        <v>10</v>
      </c>
      <c r="AO191" s="9" t="s">
        <v>55</v>
      </c>
      <c r="AP191" s="11">
        <v>6</v>
      </c>
      <c r="AQ191" s="9">
        <v>0</v>
      </c>
      <c r="AR191" s="39">
        <v>0</v>
      </c>
      <c r="BC191" s="70"/>
      <c r="BD191" s="103"/>
    </row>
    <row r="192" spans="7:56">
      <c r="Z192" s="9"/>
      <c r="AA192" s="75"/>
      <c r="AB192" s="74"/>
      <c r="AC192" s="74"/>
      <c r="AN192" s="9">
        <v>11</v>
      </c>
      <c r="AO192" s="9" t="s">
        <v>55</v>
      </c>
      <c r="AP192" s="11">
        <v>6</v>
      </c>
      <c r="AQ192" s="9">
        <v>0</v>
      </c>
      <c r="AR192" s="39">
        <v>0</v>
      </c>
      <c r="BC192" s="70"/>
      <c r="BD192" s="103"/>
    </row>
    <row r="193" spans="1:56">
      <c r="Z193" s="9"/>
      <c r="AA193" s="75"/>
      <c r="AB193" s="74"/>
      <c r="AC193" s="74"/>
      <c r="AN193" s="9">
        <v>12</v>
      </c>
      <c r="AO193" s="9" t="s">
        <v>55</v>
      </c>
      <c r="AP193" s="11">
        <v>6</v>
      </c>
      <c r="AQ193" s="9">
        <v>1</v>
      </c>
      <c r="AR193" s="39">
        <v>265</v>
      </c>
      <c r="BC193" s="70"/>
      <c r="BD193" s="103"/>
    </row>
    <row r="194" spans="1:56">
      <c r="Z194" s="74"/>
      <c r="AA194" s="75"/>
      <c r="AB194" s="80"/>
      <c r="AC194" s="74"/>
      <c r="AN194" s="9">
        <v>1</v>
      </c>
      <c r="AO194" s="9" t="s">
        <v>55</v>
      </c>
      <c r="AP194" s="11">
        <v>7</v>
      </c>
      <c r="AQ194" s="9">
        <v>1</v>
      </c>
      <c r="AR194" s="39">
        <v>254</v>
      </c>
      <c r="BC194" s="70"/>
      <c r="BD194" s="103"/>
    </row>
    <row r="195" spans="1:56">
      <c r="Z195" s="74"/>
      <c r="AA195" s="75"/>
      <c r="AB195" s="74"/>
      <c r="AC195" s="74"/>
      <c r="AN195" s="9">
        <v>2</v>
      </c>
      <c r="AO195" s="9" t="s">
        <v>55</v>
      </c>
      <c r="AP195" s="11">
        <v>7</v>
      </c>
      <c r="AQ195" s="9">
        <v>0</v>
      </c>
      <c r="AR195" s="39">
        <v>0</v>
      </c>
      <c r="BC195" s="70"/>
      <c r="BD195" s="103"/>
    </row>
    <row r="196" spans="1:56">
      <c r="Z196" s="74"/>
      <c r="AA196" s="75"/>
      <c r="AB196" s="74"/>
      <c r="AC196" s="74"/>
      <c r="AN196" s="9">
        <v>3</v>
      </c>
      <c r="AO196" s="9" t="s">
        <v>55</v>
      </c>
      <c r="AP196" s="11">
        <v>7</v>
      </c>
      <c r="AQ196" s="9">
        <v>0</v>
      </c>
      <c r="AR196" s="39">
        <v>0</v>
      </c>
      <c r="BC196" s="70"/>
      <c r="BD196" s="103"/>
    </row>
    <row r="197" spans="1:56">
      <c r="Z197" s="74"/>
      <c r="AA197" s="75"/>
      <c r="AB197" s="74"/>
      <c r="AC197" s="74"/>
      <c r="AN197" s="9">
        <v>4</v>
      </c>
      <c r="AO197" s="9" t="s">
        <v>55</v>
      </c>
      <c r="AP197" s="11">
        <v>7</v>
      </c>
      <c r="AQ197" s="9">
        <v>0</v>
      </c>
      <c r="AR197" s="39">
        <v>0</v>
      </c>
      <c r="BC197" s="70"/>
      <c r="BD197" s="103"/>
    </row>
    <row r="198" spans="1:56">
      <c r="Z198" s="74"/>
      <c r="AA198" s="75"/>
      <c r="AB198" s="80"/>
      <c r="AC198" s="74"/>
      <c r="AN198" s="9">
        <v>5</v>
      </c>
      <c r="AO198" s="9" t="s">
        <v>55</v>
      </c>
      <c r="AP198" s="11">
        <v>7</v>
      </c>
      <c r="AQ198" s="9">
        <v>1</v>
      </c>
      <c r="AR198" s="39">
        <v>254</v>
      </c>
      <c r="BC198" s="70"/>
      <c r="BD198" s="103"/>
    </row>
    <row r="199" spans="1:56">
      <c r="Z199" s="74"/>
      <c r="AA199" s="75"/>
      <c r="AB199" s="74"/>
      <c r="AC199" s="74"/>
      <c r="AN199" s="9">
        <v>6</v>
      </c>
      <c r="AO199" s="9" t="s">
        <v>55</v>
      </c>
      <c r="AP199" s="11">
        <v>7</v>
      </c>
      <c r="AQ199" s="9">
        <v>0</v>
      </c>
      <c r="AR199" s="39">
        <v>0</v>
      </c>
      <c r="BC199" s="70"/>
      <c r="BD199" s="103"/>
    </row>
    <row r="200" spans="1:56">
      <c r="A200" s="20"/>
      <c r="B200" s="11"/>
      <c r="C200" s="11"/>
      <c r="D200" s="62"/>
      <c r="E200" s="71"/>
      <c r="F200" s="71"/>
      <c r="Z200" s="74"/>
      <c r="AA200" s="75"/>
      <c r="AB200" s="74"/>
      <c r="AC200" s="74"/>
      <c r="AN200" s="9">
        <v>7</v>
      </c>
      <c r="AO200" s="9" t="s">
        <v>55</v>
      </c>
      <c r="AP200" s="11">
        <v>7</v>
      </c>
      <c r="AQ200" s="9">
        <v>0</v>
      </c>
      <c r="AR200" s="39">
        <v>0</v>
      </c>
      <c r="BC200" s="70"/>
      <c r="BD200" s="103"/>
    </row>
    <row r="201" spans="1:56">
      <c r="A201" s="20"/>
      <c r="B201" s="11"/>
      <c r="C201" s="11"/>
      <c r="D201" s="62"/>
      <c r="E201" s="71"/>
      <c r="F201" s="71"/>
      <c r="Z201" s="74"/>
      <c r="AA201" s="75"/>
      <c r="AB201" s="74"/>
      <c r="AC201" s="74"/>
      <c r="AN201" s="9">
        <v>8</v>
      </c>
      <c r="AO201" s="9" t="s">
        <v>55</v>
      </c>
      <c r="AP201" s="11">
        <v>7</v>
      </c>
      <c r="AQ201" s="9">
        <v>0</v>
      </c>
      <c r="AR201" s="39">
        <v>0</v>
      </c>
      <c r="BC201" s="70"/>
      <c r="BD201" s="103"/>
    </row>
    <row r="202" spans="1:56">
      <c r="A202" s="20"/>
      <c r="B202" s="11"/>
      <c r="C202" s="11"/>
      <c r="D202" s="62"/>
      <c r="E202" s="71"/>
      <c r="F202" s="71"/>
      <c r="Z202" s="74"/>
      <c r="AA202" s="75"/>
      <c r="AB202" s="80"/>
      <c r="AC202" s="74"/>
      <c r="AN202" s="9">
        <v>9</v>
      </c>
      <c r="AO202" s="9" t="s">
        <v>55</v>
      </c>
      <c r="AP202" s="11">
        <v>7</v>
      </c>
      <c r="AQ202" s="9">
        <v>1</v>
      </c>
      <c r="AR202" s="39">
        <v>527</v>
      </c>
      <c r="BC202" s="70"/>
      <c r="BD202" s="103"/>
    </row>
    <row r="203" spans="1:56">
      <c r="A203" s="20"/>
      <c r="B203" s="11"/>
      <c r="C203" s="11"/>
      <c r="D203" s="62"/>
      <c r="E203" s="71"/>
      <c r="F203" s="71"/>
      <c r="Z203" s="74"/>
      <c r="AA203" s="75"/>
      <c r="AB203" s="74"/>
      <c r="AC203" s="74"/>
      <c r="AN203" s="9">
        <v>10</v>
      </c>
      <c r="AO203" s="9" t="s">
        <v>55</v>
      </c>
      <c r="AP203" s="11">
        <v>7</v>
      </c>
      <c r="AQ203" s="9">
        <v>0</v>
      </c>
      <c r="AR203" s="39">
        <v>0</v>
      </c>
      <c r="BC203" s="70"/>
      <c r="BD203" s="103"/>
    </row>
    <row r="204" spans="1:56">
      <c r="A204" s="20"/>
      <c r="B204" s="11"/>
      <c r="C204" s="11"/>
      <c r="D204" s="62"/>
      <c r="E204" s="71"/>
      <c r="F204" s="71"/>
      <c r="Z204" s="74"/>
      <c r="AA204" s="75"/>
      <c r="AB204" s="74"/>
      <c r="AC204" s="74"/>
      <c r="AN204" s="9">
        <v>11</v>
      </c>
      <c r="AO204" s="9" t="s">
        <v>55</v>
      </c>
      <c r="AP204" s="11">
        <v>7</v>
      </c>
      <c r="AQ204" s="9">
        <v>0</v>
      </c>
      <c r="AR204" s="39">
        <v>0</v>
      </c>
      <c r="BC204" s="70"/>
      <c r="BD204" s="103"/>
    </row>
    <row r="205" spans="1:56">
      <c r="A205" s="20"/>
      <c r="B205" s="11"/>
      <c r="C205" s="11"/>
      <c r="D205" s="62"/>
      <c r="E205" s="71"/>
      <c r="F205" s="71"/>
      <c r="Z205" s="74"/>
      <c r="AA205" s="75"/>
      <c r="AB205" s="74"/>
      <c r="AC205" s="74"/>
      <c r="AN205" s="9">
        <v>12</v>
      </c>
      <c r="AO205" s="9" t="s">
        <v>55</v>
      </c>
      <c r="AP205" s="11">
        <v>7</v>
      </c>
      <c r="AQ205" s="9">
        <v>0</v>
      </c>
      <c r="AR205" s="39">
        <v>0</v>
      </c>
      <c r="BC205" s="70"/>
      <c r="BD205" s="103"/>
    </row>
    <row r="206" spans="1:56">
      <c r="A206" s="20"/>
      <c r="B206" s="11"/>
      <c r="C206" s="11"/>
      <c r="D206" s="62"/>
      <c r="E206" s="71"/>
      <c r="F206" s="71"/>
      <c r="Z206" s="74"/>
      <c r="AA206" s="75"/>
      <c r="AB206" s="80"/>
      <c r="AC206" s="74"/>
      <c r="AN206" s="9">
        <v>1</v>
      </c>
      <c r="AO206" s="9" t="s">
        <v>55</v>
      </c>
      <c r="AP206" s="9">
        <v>8</v>
      </c>
      <c r="AQ206" s="9">
        <v>0</v>
      </c>
      <c r="AR206" s="39">
        <v>0</v>
      </c>
      <c r="BC206" s="70"/>
      <c r="BD206" s="103"/>
    </row>
    <row r="207" spans="1:56">
      <c r="A207" s="20"/>
      <c r="B207" s="11"/>
      <c r="C207" s="11"/>
      <c r="D207" s="62"/>
      <c r="E207" s="71"/>
      <c r="F207" s="71"/>
      <c r="Z207" s="74"/>
      <c r="AA207" s="75"/>
      <c r="AB207" s="74"/>
      <c r="AC207" s="74"/>
      <c r="AN207" s="9">
        <v>2</v>
      </c>
      <c r="AO207" s="9" t="s">
        <v>55</v>
      </c>
      <c r="AP207" s="9">
        <v>8</v>
      </c>
      <c r="AQ207" s="9">
        <v>1</v>
      </c>
      <c r="AR207" s="39">
        <v>254</v>
      </c>
      <c r="BC207" s="70"/>
      <c r="BD207" s="103"/>
    </row>
    <row r="208" spans="1:56">
      <c r="A208" s="20"/>
      <c r="B208" s="11"/>
      <c r="C208" s="11"/>
      <c r="D208" s="62"/>
      <c r="E208" s="71"/>
      <c r="F208" s="71"/>
      <c r="Z208" s="74"/>
      <c r="AA208" s="75"/>
      <c r="AB208" s="74"/>
      <c r="AC208" s="74"/>
      <c r="AN208" s="9">
        <v>3</v>
      </c>
      <c r="AO208" s="9" t="s">
        <v>55</v>
      </c>
      <c r="AP208" s="9">
        <v>8</v>
      </c>
      <c r="AQ208" s="9">
        <v>0</v>
      </c>
      <c r="AR208" s="39">
        <v>0</v>
      </c>
      <c r="BC208" s="70"/>
      <c r="BD208" s="103"/>
    </row>
    <row r="209" spans="1:56">
      <c r="A209" s="20"/>
      <c r="B209" s="11"/>
      <c r="C209" s="11"/>
      <c r="D209" s="62"/>
      <c r="E209" s="71"/>
      <c r="F209" s="71"/>
      <c r="Z209" s="89"/>
      <c r="AA209" s="75"/>
      <c r="AB209" s="74"/>
      <c r="AC209" s="74"/>
      <c r="AN209" s="9">
        <v>4</v>
      </c>
      <c r="AO209" s="9" t="s">
        <v>55</v>
      </c>
      <c r="AP209" s="9">
        <v>8</v>
      </c>
      <c r="AQ209" s="9">
        <v>0</v>
      </c>
      <c r="AR209" s="39">
        <v>0</v>
      </c>
      <c r="BC209" s="70"/>
      <c r="BD209" s="103"/>
    </row>
    <row r="210" spans="1:56">
      <c r="A210" s="20"/>
      <c r="B210" s="11"/>
      <c r="C210" s="11"/>
      <c r="D210" s="62"/>
      <c r="E210" s="71"/>
      <c r="F210" s="71"/>
      <c r="Z210" s="9"/>
      <c r="AA210" s="75"/>
      <c r="AB210" s="80"/>
      <c r="AC210" s="74"/>
      <c r="AN210" s="9">
        <v>5</v>
      </c>
      <c r="AO210" s="9" t="s">
        <v>55</v>
      </c>
      <c r="AP210" s="9">
        <v>8</v>
      </c>
      <c r="AQ210" s="9">
        <v>0</v>
      </c>
      <c r="AR210" s="39">
        <v>0</v>
      </c>
      <c r="BC210" s="70"/>
      <c r="BD210" s="103"/>
    </row>
    <row r="211" spans="1:56">
      <c r="A211" s="20"/>
      <c r="B211" s="11"/>
      <c r="C211" s="11"/>
      <c r="D211" s="62"/>
      <c r="E211" s="71"/>
      <c r="F211" s="71"/>
      <c r="Z211" s="9"/>
      <c r="AA211" s="75"/>
      <c r="AB211" s="74"/>
      <c r="AC211" s="74"/>
      <c r="AN211" s="9">
        <v>6</v>
      </c>
      <c r="AO211" s="9" t="s">
        <v>55</v>
      </c>
      <c r="AP211" s="9">
        <v>8</v>
      </c>
      <c r="AQ211" s="9">
        <v>1</v>
      </c>
      <c r="AR211" s="39">
        <v>254</v>
      </c>
      <c r="BC211" s="70"/>
      <c r="BD211" s="103"/>
    </row>
    <row r="212" spans="1:56">
      <c r="A212" s="20"/>
      <c r="B212" s="11"/>
      <c r="C212" s="11"/>
      <c r="D212" s="62"/>
      <c r="E212" s="71"/>
      <c r="F212" s="71"/>
      <c r="Z212" s="9"/>
      <c r="AA212" s="75"/>
      <c r="AB212" s="74"/>
      <c r="AC212" s="74"/>
      <c r="AN212" s="9">
        <v>7</v>
      </c>
      <c r="AO212" s="9" t="s">
        <v>55</v>
      </c>
      <c r="AP212" s="9">
        <v>8</v>
      </c>
      <c r="AQ212" s="9">
        <v>0</v>
      </c>
      <c r="AR212" s="39">
        <v>0</v>
      </c>
      <c r="BC212" s="70"/>
      <c r="BD212" s="103"/>
    </row>
    <row r="213" spans="1:56">
      <c r="A213" s="20"/>
      <c r="B213" s="11"/>
      <c r="C213" s="11"/>
      <c r="D213" s="62"/>
      <c r="E213" s="71"/>
      <c r="F213" s="71"/>
      <c r="Z213" s="9"/>
      <c r="AA213" s="75"/>
      <c r="AB213" s="74"/>
      <c r="AC213" s="74"/>
      <c r="AN213" s="9">
        <v>8</v>
      </c>
      <c r="AO213" s="9" t="s">
        <v>55</v>
      </c>
      <c r="AP213" s="9">
        <v>8</v>
      </c>
      <c r="AQ213" s="9">
        <v>0</v>
      </c>
      <c r="AR213" s="39">
        <v>0</v>
      </c>
      <c r="BC213" s="70"/>
      <c r="BD213" s="103"/>
    </row>
    <row r="214" spans="1:56">
      <c r="A214" s="20"/>
      <c r="B214" s="11"/>
      <c r="C214" s="11"/>
      <c r="D214" s="62"/>
      <c r="E214" s="71"/>
      <c r="F214" s="71"/>
      <c r="Z214" s="9"/>
      <c r="AA214" s="75"/>
      <c r="AB214" s="80"/>
      <c r="AC214" s="74"/>
      <c r="AN214" s="9">
        <v>9</v>
      </c>
      <c r="AO214" s="9" t="s">
        <v>55</v>
      </c>
      <c r="AP214" s="9">
        <v>8</v>
      </c>
      <c r="AQ214" s="9">
        <v>0</v>
      </c>
      <c r="AR214" s="39">
        <v>0</v>
      </c>
      <c r="BC214" s="70"/>
      <c r="BD214" s="103"/>
    </row>
    <row r="215" spans="1:56">
      <c r="A215" s="20"/>
      <c r="B215" s="11"/>
      <c r="C215" s="11"/>
      <c r="D215" s="62"/>
      <c r="E215" s="71"/>
      <c r="F215" s="71"/>
      <c r="Z215" s="9"/>
      <c r="AA215" s="75"/>
      <c r="AB215" s="74"/>
      <c r="AC215" s="74"/>
      <c r="AN215" s="9">
        <v>10</v>
      </c>
      <c r="AO215" s="9" t="s">
        <v>55</v>
      </c>
      <c r="AP215" s="9">
        <v>8</v>
      </c>
      <c r="AQ215" s="9">
        <v>1</v>
      </c>
      <c r="AR215" s="39">
        <v>527</v>
      </c>
      <c r="BC215" s="70"/>
      <c r="BD215" s="103"/>
    </row>
    <row r="216" spans="1:56">
      <c r="A216" s="20"/>
      <c r="B216" s="11"/>
      <c r="C216" s="11"/>
      <c r="D216" s="62"/>
      <c r="E216" s="71"/>
      <c r="F216" s="71"/>
      <c r="Z216" s="9"/>
      <c r="AA216" s="75"/>
      <c r="AB216" s="74"/>
      <c r="AC216" s="74"/>
      <c r="AN216" s="9">
        <v>11</v>
      </c>
      <c r="AO216" s="9" t="s">
        <v>55</v>
      </c>
      <c r="AP216" s="9">
        <v>8</v>
      </c>
      <c r="AQ216" s="9">
        <v>0</v>
      </c>
      <c r="AR216" s="39">
        <v>0</v>
      </c>
      <c r="BC216" s="70"/>
      <c r="BD216" s="103"/>
    </row>
    <row r="217" spans="1:56">
      <c r="A217" s="20"/>
      <c r="B217" s="11"/>
      <c r="C217" s="11"/>
      <c r="D217" s="62"/>
      <c r="E217" s="71"/>
      <c r="F217" s="71"/>
      <c r="Z217" s="9"/>
      <c r="AA217" s="75"/>
      <c r="AB217" s="74"/>
      <c r="AC217" s="74"/>
      <c r="AN217" s="9">
        <v>12</v>
      </c>
      <c r="AO217" s="9" t="s">
        <v>55</v>
      </c>
      <c r="AP217" s="9">
        <v>8</v>
      </c>
      <c r="AQ217" s="9">
        <v>0</v>
      </c>
      <c r="AR217" s="39">
        <v>0</v>
      </c>
      <c r="BC217" s="70"/>
      <c r="BD217" s="103"/>
    </row>
    <row r="218" spans="1:56">
      <c r="H218">
        <v>15</v>
      </c>
      <c r="I218">
        <v>10</v>
      </c>
      <c r="Z218" s="9"/>
      <c r="AA218" s="75"/>
      <c r="AB218" s="80"/>
      <c r="AC218" s="74"/>
      <c r="AN218" s="9">
        <v>1</v>
      </c>
      <c r="AO218" s="9" t="s">
        <v>55</v>
      </c>
      <c r="AP218" s="9">
        <v>9</v>
      </c>
      <c r="AQ218" s="9">
        <v>0</v>
      </c>
      <c r="AR218" s="39">
        <v>0</v>
      </c>
      <c r="BC218" s="70"/>
      <c r="BD218" s="103"/>
    </row>
    <row r="219" spans="1:56">
      <c r="G219">
        <v>14</v>
      </c>
      <c r="H219">
        <v>14</v>
      </c>
      <c r="I219">
        <v>12</v>
      </c>
      <c r="Z219" s="9"/>
      <c r="AA219" s="75"/>
      <c r="AB219" s="74"/>
      <c r="AC219" s="74"/>
      <c r="AN219" s="9">
        <v>2</v>
      </c>
      <c r="AO219" s="9" t="s">
        <v>55</v>
      </c>
      <c r="AP219" s="9">
        <v>9</v>
      </c>
      <c r="AQ219" s="9">
        <v>0</v>
      </c>
      <c r="AR219" s="39">
        <v>0</v>
      </c>
      <c r="BC219" s="70"/>
      <c r="BD219" s="103"/>
    </row>
    <row r="220" spans="1:56">
      <c r="G220">
        <v>16</v>
      </c>
      <c r="H220">
        <v>12</v>
      </c>
      <c r="I220">
        <v>12</v>
      </c>
      <c r="Z220" s="9"/>
      <c r="AA220" s="75"/>
      <c r="AB220" s="74"/>
      <c r="AC220" s="74"/>
      <c r="AN220" s="9">
        <v>3</v>
      </c>
      <c r="AO220" s="9" t="s">
        <v>55</v>
      </c>
      <c r="AP220" s="9">
        <v>9</v>
      </c>
      <c r="AQ220" s="9">
        <v>1</v>
      </c>
      <c r="AR220" s="39">
        <v>511</v>
      </c>
      <c r="BC220" s="70"/>
      <c r="BD220" s="103"/>
    </row>
    <row r="221" spans="1:56">
      <c r="G221">
        <v>15</v>
      </c>
      <c r="H221">
        <v>12</v>
      </c>
      <c r="I221">
        <v>9</v>
      </c>
      <c r="Z221" s="9"/>
      <c r="AA221" s="75"/>
      <c r="AB221" s="74"/>
      <c r="AC221" s="74"/>
      <c r="AN221" s="9">
        <v>4</v>
      </c>
      <c r="AO221" s="9" t="s">
        <v>55</v>
      </c>
      <c r="AP221" s="9">
        <v>9</v>
      </c>
      <c r="AQ221" s="9">
        <v>0</v>
      </c>
      <c r="AR221" s="39">
        <v>0</v>
      </c>
      <c r="BC221" s="70"/>
      <c r="BD221" s="103"/>
    </row>
    <row r="222" spans="1:56">
      <c r="G222">
        <v>15</v>
      </c>
      <c r="H222">
        <v>12</v>
      </c>
      <c r="I222">
        <v>9</v>
      </c>
      <c r="Z222" s="9"/>
      <c r="AA222" s="75"/>
      <c r="AB222" s="80"/>
      <c r="AC222" s="74"/>
      <c r="AN222" s="9">
        <v>5</v>
      </c>
      <c r="AO222" s="9" t="s">
        <v>55</v>
      </c>
      <c r="AP222" s="9">
        <v>9</v>
      </c>
      <c r="AQ222" s="9">
        <v>0</v>
      </c>
      <c r="AR222" s="39">
        <v>0</v>
      </c>
      <c r="BC222" s="70"/>
      <c r="BD222" s="103"/>
    </row>
    <row r="223" spans="1:56">
      <c r="Z223" s="9"/>
      <c r="AA223" s="75"/>
      <c r="AB223" s="74"/>
      <c r="AC223" s="74"/>
      <c r="AN223" s="9">
        <v>6</v>
      </c>
      <c r="AO223" s="9" t="s">
        <v>55</v>
      </c>
      <c r="AP223" s="9">
        <v>9</v>
      </c>
      <c r="AQ223" s="9">
        <v>0</v>
      </c>
      <c r="AR223" s="39">
        <v>0</v>
      </c>
      <c r="BC223" s="70"/>
      <c r="BD223" s="103"/>
    </row>
    <row r="224" spans="1:56">
      <c r="Z224" s="9"/>
      <c r="AA224" s="75"/>
      <c r="AB224" s="74"/>
      <c r="AC224" s="74"/>
      <c r="AN224" s="9">
        <v>7</v>
      </c>
      <c r="AO224" s="9" t="s">
        <v>55</v>
      </c>
      <c r="AP224" s="9">
        <v>9</v>
      </c>
      <c r="AQ224" s="9">
        <v>1</v>
      </c>
      <c r="AR224" s="39">
        <v>262</v>
      </c>
      <c r="BC224" s="70"/>
      <c r="BD224" s="103"/>
    </row>
    <row r="225" spans="26:56">
      <c r="Z225" s="9"/>
      <c r="AA225" s="75"/>
      <c r="AB225" s="74"/>
      <c r="AC225" s="74"/>
      <c r="AN225" s="9">
        <v>8</v>
      </c>
      <c r="AO225" s="9" t="s">
        <v>55</v>
      </c>
      <c r="AP225" s="9">
        <v>9</v>
      </c>
      <c r="AQ225" s="9">
        <v>0</v>
      </c>
      <c r="AR225" s="39">
        <v>0</v>
      </c>
      <c r="BC225" s="70"/>
      <c r="BD225" s="103"/>
    </row>
    <row r="226" spans="26:56">
      <c r="Z226" s="9"/>
      <c r="AA226" s="75"/>
      <c r="AB226" s="80"/>
      <c r="AC226" s="74"/>
      <c r="AN226" s="9">
        <v>9</v>
      </c>
      <c r="AO226" s="9" t="s">
        <v>55</v>
      </c>
      <c r="AP226" s="9">
        <v>9</v>
      </c>
      <c r="AQ226" s="9">
        <v>0</v>
      </c>
      <c r="AR226" s="39">
        <v>0</v>
      </c>
      <c r="BC226" s="70"/>
      <c r="BD226" s="103"/>
    </row>
    <row r="227" spans="26:56">
      <c r="Z227" s="9"/>
      <c r="AA227" s="75"/>
      <c r="AB227" s="74"/>
      <c r="AC227" s="74"/>
      <c r="AN227" s="9">
        <v>10</v>
      </c>
      <c r="AO227" s="9" t="s">
        <v>55</v>
      </c>
      <c r="AP227" s="9">
        <v>9</v>
      </c>
      <c r="AQ227" s="9">
        <v>0</v>
      </c>
      <c r="AR227" s="39">
        <v>0</v>
      </c>
      <c r="BC227" s="70"/>
      <c r="BD227" s="103"/>
    </row>
    <row r="228" spans="26:56">
      <c r="Z228" s="9"/>
      <c r="AA228" s="75"/>
      <c r="AB228" s="74"/>
      <c r="AC228" s="74"/>
      <c r="AN228" s="9">
        <v>11</v>
      </c>
      <c r="AO228" s="9" t="s">
        <v>55</v>
      </c>
      <c r="AP228" s="9">
        <v>9</v>
      </c>
      <c r="AQ228" s="9">
        <v>1</v>
      </c>
      <c r="AR228" s="39">
        <v>262</v>
      </c>
      <c r="BC228" s="70"/>
      <c r="BD228" s="103"/>
    </row>
    <row r="229" spans="26:56">
      <c r="Z229" s="9"/>
      <c r="AA229" s="75"/>
      <c r="AB229" s="74"/>
      <c r="AC229" s="74"/>
      <c r="AN229" s="9">
        <v>12</v>
      </c>
      <c r="AO229" s="9" t="s">
        <v>55</v>
      </c>
      <c r="AP229" s="9">
        <v>9</v>
      </c>
      <c r="AQ229" s="9">
        <v>0</v>
      </c>
      <c r="AR229" s="39">
        <v>0</v>
      </c>
      <c r="BC229" s="70"/>
      <c r="BD229" s="103"/>
    </row>
    <row r="230" spans="26:56">
      <c r="Z230" s="9"/>
      <c r="AA230" s="75"/>
      <c r="AB230" s="80"/>
      <c r="AC230" s="74"/>
      <c r="AN230" s="9">
        <v>1</v>
      </c>
      <c r="AO230" s="9" t="s">
        <v>55</v>
      </c>
      <c r="AP230" s="9">
        <v>10</v>
      </c>
      <c r="AQ230" s="9">
        <v>0</v>
      </c>
      <c r="AR230" s="39">
        <v>0</v>
      </c>
      <c r="BC230" s="70"/>
      <c r="BD230" s="103"/>
    </row>
    <row r="231" spans="26:56">
      <c r="Z231" s="9"/>
      <c r="AA231" s="75"/>
      <c r="AB231" s="74"/>
      <c r="AC231" s="74"/>
      <c r="AN231" s="9">
        <v>2</v>
      </c>
      <c r="AO231" s="9" t="s">
        <v>55</v>
      </c>
      <c r="AP231" s="9">
        <v>10</v>
      </c>
      <c r="AQ231" s="9">
        <v>0</v>
      </c>
      <c r="AR231" s="39">
        <v>0</v>
      </c>
      <c r="BC231" s="70"/>
      <c r="BD231" s="103"/>
    </row>
    <row r="232" spans="26:56">
      <c r="Z232" s="9"/>
      <c r="AA232" s="75"/>
      <c r="AB232" s="74"/>
      <c r="AC232" s="74"/>
      <c r="AN232" s="9">
        <v>3</v>
      </c>
      <c r="AO232" s="9" t="s">
        <v>55</v>
      </c>
      <c r="AP232" s="9">
        <v>10</v>
      </c>
      <c r="AQ232" s="9">
        <v>0</v>
      </c>
      <c r="AR232" s="39">
        <v>0</v>
      </c>
      <c r="BC232" s="70"/>
      <c r="BD232" s="103"/>
    </row>
    <row r="233" spans="26:56">
      <c r="Z233" s="9"/>
      <c r="AA233" s="75"/>
      <c r="AB233" s="74"/>
      <c r="AC233" s="74"/>
      <c r="AN233" s="9">
        <v>4</v>
      </c>
      <c r="AO233" s="9" t="s">
        <v>55</v>
      </c>
      <c r="AP233" s="9">
        <v>10</v>
      </c>
      <c r="AQ233" s="9">
        <v>1</v>
      </c>
      <c r="AR233" s="39">
        <v>508</v>
      </c>
      <c r="BC233" s="70"/>
      <c r="BD233" s="103"/>
    </row>
    <row r="234" spans="26:56">
      <c r="Z234" s="9"/>
      <c r="AA234" s="75"/>
      <c r="AB234" s="80"/>
      <c r="AC234" s="74"/>
      <c r="AN234" s="9">
        <v>5</v>
      </c>
      <c r="AO234" s="9" t="s">
        <v>55</v>
      </c>
      <c r="AP234" s="9">
        <v>10</v>
      </c>
      <c r="AQ234" s="9">
        <v>0</v>
      </c>
      <c r="AR234" s="39">
        <v>0</v>
      </c>
      <c r="BC234" s="70"/>
      <c r="BD234" s="103"/>
    </row>
    <row r="235" spans="26:56">
      <c r="Z235" s="9"/>
      <c r="AA235" s="75"/>
      <c r="AB235" s="74"/>
      <c r="AC235" s="74"/>
      <c r="AN235" s="9">
        <v>6</v>
      </c>
      <c r="AO235" s="9" t="s">
        <v>55</v>
      </c>
      <c r="AP235" s="9">
        <v>10</v>
      </c>
      <c r="AQ235" s="9">
        <v>0</v>
      </c>
      <c r="AR235" s="39">
        <v>0</v>
      </c>
      <c r="BC235" s="70"/>
      <c r="BD235" s="103"/>
    </row>
    <row r="236" spans="26:56">
      <c r="Z236" s="9"/>
      <c r="AA236" s="75"/>
      <c r="AB236" s="74"/>
      <c r="AC236" s="74"/>
      <c r="AN236" s="9">
        <v>7</v>
      </c>
      <c r="AO236" s="9" t="s">
        <v>55</v>
      </c>
      <c r="AP236" s="9">
        <v>10</v>
      </c>
      <c r="AQ236" s="9">
        <v>0</v>
      </c>
      <c r="AR236" s="39">
        <v>0</v>
      </c>
      <c r="BC236" s="70"/>
      <c r="BD236" s="103"/>
    </row>
    <row r="237" spans="26:56">
      <c r="Z237" s="9"/>
      <c r="AA237" s="75"/>
      <c r="AB237" s="74"/>
      <c r="AC237" s="74"/>
      <c r="AN237" s="9">
        <v>8</v>
      </c>
      <c r="AO237" s="9" t="s">
        <v>55</v>
      </c>
      <c r="AP237" s="9">
        <v>10</v>
      </c>
      <c r="AQ237" s="9">
        <v>1</v>
      </c>
      <c r="AR237" s="39">
        <v>265</v>
      </c>
      <c r="BC237" s="70"/>
      <c r="BD237" s="103"/>
    </row>
    <row r="238" spans="26:56">
      <c r="Z238" s="9"/>
      <c r="AA238" s="75"/>
      <c r="AB238" s="80"/>
      <c r="AC238" s="74"/>
      <c r="AN238" s="9">
        <v>9</v>
      </c>
      <c r="AO238" s="9" t="s">
        <v>55</v>
      </c>
      <c r="AP238" s="9">
        <v>10</v>
      </c>
      <c r="AQ238" s="9">
        <v>0</v>
      </c>
      <c r="AR238" s="39">
        <v>0</v>
      </c>
      <c r="BC238" s="70"/>
      <c r="BD238" s="103"/>
    </row>
    <row r="239" spans="26:56">
      <c r="Z239" s="9"/>
      <c r="AA239" s="75"/>
      <c r="AB239" s="74"/>
      <c r="AC239" s="74"/>
      <c r="AN239" s="9">
        <v>10</v>
      </c>
      <c r="AO239" s="9" t="s">
        <v>55</v>
      </c>
      <c r="AP239" s="9">
        <v>10</v>
      </c>
      <c r="AQ239" s="9">
        <v>0</v>
      </c>
      <c r="AR239" s="39">
        <v>0</v>
      </c>
      <c r="BC239" s="70"/>
      <c r="BD239" s="103"/>
    </row>
    <row r="240" spans="26:56">
      <c r="Z240" s="9"/>
      <c r="AA240" s="75"/>
      <c r="AB240" s="74"/>
      <c r="AC240" s="74"/>
      <c r="AN240" s="9">
        <v>11</v>
      </c>
      <c r="AO240" s="9" t="s">
        <v>55</v>
      </c>
      <c r="AP240" s="9">
        <v>10</v>
      </c>
      <c r="AQ240" s="9">
        <v>0</v>
      </c>
      <c r="AR240" s="39">
        <v>0</v>
      </c>
      <c r="BC240" s="70"/>
      <c r="BD240" s="103"/>
    </row>
    <row r="241" spans="7:56">
      <c r="Z241" s="9"/>
      <c r="AA241" s="75"/>
      <c r="AB241" s="74"/>
      <c r="AC241" s="74"/>
      <c r="AN241" s="9">
        <v>12</v>
      </c>
      <c r="AO241" s="9" t="s">
        <v>55</v>
      </c>
      <c r="AP241" s="9">
        <v>10</v>
      </c>
      <c r="AQ241" s="9">
        <v>1</v>
      </c>
      <c r="AR241" s="39">
        <v>262</v>
      </c>
      <c r="BC241" s="70"/>
      <c r="BD241" s="103"/>
    </row>
    <row r="242" spans="7:56">
      <c r="AN242" s="9">
        <v>1</v>
      </c>
      <c r="AO242" s="9" t="s">
        <v>60</v>
      </c>
      <c r="AP242" s="9">
        <v>1</v>
      </c>
      <c r="AQ242" s="9">
        <v>1</v>
      </c>
      <c r="AR242" s="39">
        <v>82</v>
      </c>
      <c r="BC242" s="70"/>
      <c r="BD242" s="103"/>
    </row>
    <row r="243" spans="7:56">
      <c r="AN243" s="9">
        <v>2</v>
      </c>
      <c r="AO243" s="9" t="s">
        <v>60</v>
      </c>
      <c r="AP243" s="9">
        <v>1</v>
      </c>
      <c r="AQ243" s="9">
        <v>1</v>
      </c>
      <c r="AR243" s="39">
        <v>85</v>
      </c>
      <c r="BC243" s="70"/>
      <c r="BD243" s="103"/>
    </row>
    <row r="244" spans="7:56">
      <c r="AN244" s="9">
        <v>3</v>
      </c>
      <c r="AO244" s="9" t="s">
        <v>60</v>
      </c>
      <c r="AP244" s="9">
        <v>1</v>
      </c>
      <c r="AQ244" s="9">
        <v>1</v>
      </c>
      <c r="AR244" s="39">
        <v>85</v>
      </c>
      <c r="BC244" s="70"/>
      <c r="BD244" s="103"/>
    </row>
    <row r="245" spans="7:56">
      <c r="AN245" s="9">
        <v>4</v>
      </c>
      <c r="AO245" s="9" t="s">
        <v>60</v>
      </c>
      <c r="AP245" s="9">
        <v>1</v>
      </c>
      <c r="AQ245" s="9">
        <v>1</v>
      </c>
      <c r="AR245" s="39">
        <v>85</v>
      </c>
      <c r="BC245" s="70"/>
      <c r="BD245" s="103"/>
    </row>
    <row r="246" spans="7:56">
      <c r="AN246" s="9">
        <v>5</v>
      </c>
      <c r="AO246" s="9" t="s">
        <v>60</v>
      </c>
      <c r="AP246" s="9">
        <v>1</v>
      </c>
      <c r="AQ246" s="9">
        <v>1</v>
      </c>
      <c r="AR246" s="39">
        <v>85</v>
      </c>
      <c r="BC246" s="70"/>
      <c r="BD246" s="103"/>
    </row>
    <row r="247" spans="7:56">
      <c r="AN247" s="9">
        <v>6</v>
      </c>
      <c r="AO247" s="9" t="s">
        <v>60</v>
      </c>
      <c r="AP247" s="9">
        <v>1</v>
      </c>
      <c r="AQ247" s="9">
        <v>1</v>
      </c>
      <c r="AR247" s="39">
        <v>85</v>
      </c>
      <c r="BC247" s="70"/>
      <c r="BD247" s="103"/>
    </row>
    <row r="248" spans="7:56">
      <c r="AN248" s="9">
        <v>7</v>
      </c>
      <c r="AO248" s="9" t="s">
        <v>60</v>
      </c>
      <c r="AP248" s="9">
        <v>1</v>
      </c>
      <c r="AQ248" s="9">
        <v>1</v>
      </c>
      <c r="AR248" s="39">
        <v>88</v>
      </c>
      <c r="BC248" s="70"/>
      <c r="BD248" s="103"/>
    </row>
    <row r="249" spans="7:56">
      <c r="AN249" s="9">
        <v>8</v>
      </c>
      <c r="AO249" s="9" t="s">
        <v>60</v>
      </c>
      <c r="AP249" s="9">
        <v>1</v>
      </c>
      <c r="AQ249" s="9">
        <v>1</v>
      </c>
      <c r="AR249" s="39">
        <v>88</v>
      </c>
      <c r="BC249" s="70"/>
      <c r="BD249" s="103"/>
    </row>
    <row r="250" spans="7:56">
      <c r="AN250" s="9">
        <v>9</v>
      </c>
      <c r="AO250" s="9" t="s">
        <v>60</v>
      </c>
      <c r="AP250" s="9">
        <v>1</v>
      </c>
      <c r="AQ250" s="9">
        <v>1</v>
      </c>
      <c r="AR250" s="39">
        <v>88</v>
      </c>
      <c r="BC250" s="70"/>
      <c r="BD250" s="103"/>
    </row>
    <row r="251" spans="7:56">
      <c r="AN251" s="9">
        <v>10</v>
      </c>
      <c r="AO251" s="9" t="s">
        <v>60</v>
      </c>
      <c r="AP251" s="9">
        <v>1</v>
      </c>
      <c r="AQ251" s="9">
        <v>1</v>
      </c>
      <c r="AR251" s="39">
        <v>88</v>
      </c>
      <c r="BC251" s="70"/>
      <c r="BD251" s="103"/>
    </row>
    <row r="252" spans="7:56">
      <c r="AN252" s="9">
        <v>11</v>
      </c>
      <c r="AO252" s="9" t="s">
        <v>60</v>
      </c>
      <c r="AP252" s="9">
        <v>1</v>
      </c>
      <c r="AQ252" s="9">
        <v>1</v>
      </c>
      <c r="AR252" s="39">
        <v>88</v>
      </c>
      <c r="BC252" s="70"/>
      <c r="BD252" s="103"/>
    </row>
    <row r="253" spans="7:56">
      <c r="AN253" s="9">
        <v>12</v>
      </c>
      <c r="AO253" s="9" t="s">
        <v>60</v>
      </c>
      <c r="AP253" s="9">
        <v>1</v>
      </c>
      <c r="AQ253" s="9">
        <v>1</v>
      </c>
      <c r="AR253" s="39">
        <v>88</v>
      </c>
      <c r="BC253" s="70"/>
      <c r="BD253" s="103"/>
    </row>
    <row r="254" spans="7:56">
      <c r="H254">
        <v>19</v>
      </c>
      <c r="I254">
        <v>12</v>
      </c>
      <c r="AN254" s="9">
        <v>1</v>
      </c>
      <c r="AO254" s="9" t="s">
        <v>60</v>
      </c>
      <c r="AP254" s="9">
        <v>2</v>
      </c>
      <c r="AQ254" s="9">
        <v>1</v>
      </c>
      <c r="AR254" s="39">
        <v>170</v>
      </c>
      <c r="BC254" s="70"/>
      <c r="BD254" s="103"/>
    </row>
    <row r="255" spans="7:56">
      <c r="G255">
        <v>15</v>
      </c>
      <c r="H255">
        <v>16</v>
      </c>
      <c r="I255">
        <v>13</v>
      </c>
      <c r="AN255" s="9">
        <v>2</v>
      </c>
      <c r="AO255" s="9" t="s">
        <v>60</v>
      </c>
      <c r="AP255" s="9">
        <v>2</v>
      </c>
      <c r="AQ255" s="9">
        <v>0</v>
      </c>
      <c r="AR255" s="39">
        <v>0</v>
      </c>
      <c r="BC255" s="70"/>
      <c r="BD255" s="103"/>
    </row>
    <row r="256" spans="7:56">
      <c r="G256">
        <v>19</v>
      </c>
      <c r="H256">
        <v>14</v>
      </c>
      <c r="I256">
        <v>13</v>
      </c>
      <c r="AN256" s="9">
        <v>3</v>
      </c>
      <c r="AO256" s="9" t="s">
        <v>60</v>
      </c>
      <c r="AP256" s="9">
        <v>2</v>
      </c>
      <c r="AQ256" s="9">
        <v>1</v>
      </c>
      <c r="AR256" s="39">
        <v>170</v>
      </c>
      <c r="BC256" s="70"/>
      <c r="BD256" s="103"/>
    </row>
    <row r="257" spans="7:56">
      <c r="G257">
        <v>19</v>
      </c>
      <c r="H257">
        <v>14</v>
      </c>
      <c r="I257">
        <v>10</v>
      </c>
      <c r="AN257" s="9">
        <v>4</v>
      </c>
      <c r="AO257" s="9" t="s">
        <v>60</v>
      </c>
      <c r="AP257" s="9">
        <v>2</v>
      </c>
      <c r="AQ257" s="9">
        <v>0</v>
      </c>
      <c r="AR257" s="39">
        <v>0</v>
      </c>
      <c r="BC257" s="70"/>
      <c r="BD257" s="103"/>
    </row>
    <row r="258" spans="7:56">
      <c r="G258">
        <v>19</v>
      </c>
      <c r="H258">
        <v>14</v>
      </c>
      <c r="I258">
        <v>10</v>
      </c>
      <c r="AN258" s="9">
        <v>5</v>
      </c>
      <c r="AO258" s="9" t="s">
        <v>60</v>
      </c>
      <c r="AP258" s="9">
        <v>2</v>
      </c>
      <c r="AQ258" s="9">
        <v>1</v>
      </c>
      <c r="AR258" s="39">
        <v>170</v>
      </c>
      <c r="BC258" s="70"/>
      <c r="BD258" s="103"/>
    </row>
    <row r="259" spans="7:56">
      <c r="AN259" s="9">
        <v>6</v>
      </c>
      <c r="AO259" s="9" t="s">
        <v>60</v>
      </c>
      <c r="AP259" s="9">
        <v>2</v>
      </c>
      <c r="AQ259" s="9">
        <v>0</v>
      </c>
      <c r="AR259" s="39">
        <v>0</v>
      </c>
      <c r="BC259" s="70"/>
      <c r="BD259" s="103"/>
    </row>
    <row r="260" spans="7:56">
      <c r="AN260" s="9">
        <v>7</v>
      </c>
      <c r="AO260" s="9" t="s">
        <v>60</v>
      </c>
      <c r="AP260" s="9">
        <v>2</v>
      </c>
      <c r="AQ260" s="9">
        <v>1</v>
      </c>
      <c r="AR260" s="39">
        <v>175</v>
      </c>
      <c r="BC260" s="70"/>
      <c r="BD260" s="103"/>
    </row>
    <row r="261" spans="7:56">
      <c r="AN261" s="9">
        <v>8</v>
      </c>
      <c r="AO261" s="9" t="s">
        <v>60</v>
      </c>
      <c r="AP261" s="9">
        <v>2</v>
      </c>
      <c r="AQ261" s="9">
        <v>0</v>
      </c>
      <c r="AR261" s="39">
        <v>0</v>
      </c>
      <c r="BC261" s="70"/>
      <c r="BD261" s="103"/>
    </row>
    <row r="262" spans="7:56">
      <c r="AN262" s="9">
        <v>9</v>
      </c>
      <c r="AO262" s="9" t="s">
        <v>60</v>
      </c>
      <c r="AP262" s="9">
        <v>2</v>
      </c>
      <c r="AQ262" s="9">
        <v>1</v>
      </c>
      <c r="AR262" s="39">
        <v>175</v>
      </c>
      <c r="BC262" s="70"/>
      <c r="BD262" s="103"/>
    </row>
    <row r="263" spans="7:56">
      <c r="AN263" s="9">
        <v>10</v>
      </c>
      <c r="AO263" s="9" t="s">
        <v>60</v>
      </c>
      <c r="AP263" s="9">
        <v>2</v>
      </c>
      <c r="AQ263" s="9">
        <v>0</v>
      </c>
      <c r="AR263" s="39">
        <v>0</v>
      </c>
      <c r="BC263" s="70"/>
      <c r="BD263" s="103"/>
    </row>
    <row r="264" spans="7:56">
      <c r="AN264" s="9">
        <v>11</v>
      </c>
      <c r="AO264" s="9" t="s">
        <v>60</v>
      </c>
      <c r="AP264" s="9">
        <v>2</v>
      </c>
      <c r="AQ264" s="9">
        <v>1</v>
      </c>
      <c r="AR264" s="39">
        <v>175</v>
      </c>
      <c r="BC264" s="70"/>
      <c r="BD264" s="103"/>
    </row>
    <row r="265" spans="7:56">
      <c r="AN265" s="9">
        <v>12</v>
      </c>
      <c r="AO265" s="9" t="s">
        <v>60</v>
      </c>
      <c r="AP265" s="9">
        <v>2</v>
      </c>
      <c r="AQ265" s="9">
        <v>0</v>
      </c>
      <c r="AR265" s="39">
        <v>0</v>
      </c>
      <c r="BC265" s="70"/>
      <c r="BD265" s="103"/>
    </row>
    <row r="266" spans="7:56">
      <c r="AN266" s="9">
        <v>1</v>
      </c>
      <c r="AO266" s="9" t="s">
        <v>60</v>
      </c>
      <c r="AP266" s="9">
        <v>3</v>
      </c>
      <c r="AQ266" s="9">
        <v>0</v>
      </c>
      <c r="AR266" s="39">
        <v>0</v>
      </c>
      <c r="BC266" s="70"/>
      <c r="BD266" s="103"/>
    </row>
    <row r="267" spans="7:56">
      <c r="AN267" s="9">
        <v>2</v>
      </c>
      <c r="AO267" s="9" t="s">
        <v>60</v>
      </c>
      <c r="AP267" s="9">
        <v>3</v>
      </c>
      <c r="AQ267" s="9">
        <v>1</v>
      </c>
      <c r="AR267" s="39">
        <v>170</v>
      </c>
      <c r="BC267" s="70"/>
      <c r="BD267" s="103"/>
    </row>
    <row r="268" spans="7:56">
      <c r="AN268" s="9">
        <v>3</v>
      </c>
      <c r="AO268" s="9" t="s">
        <v>60</v>
      </c>
      <c r="AP268" s="9">
        <v>3</v>
      </c>
      <c r="AQ268" s="9">
        <v>0</v>
      </c>
      <c r="AR268" s="39">
        <v>0</v>
      </c>
      <c r="BC268" s="70"/>
      <c r="BD268" s="103"/>
    </row>
    <row r="269" spans="7:56">
      <c r="AN269" s="9">
        <v>4</v>
      </c>
      <c r="AO269" s="9" t="s">
        <v>60</v>
      </c>
      <c r="AP269" s="9">
        <v>3</v>
      </c>
      <c r="AQ269" s="9">
        <v>1</v>
      </c>
      <c r="AR269" s="39">
        <v>170</v>
      </c>
      <c r="BC269" s="70"/>
      <c r="BD269" s="103"/>
    </row>
    <row r="270" spans="7:56">
      <c r="AN270" s="9">
        <v>5</v>
      </c>
      <c r="AO270" s="9" t="s">
        <v>60</v>
      </c>
      <c r="AP270" s="9">
        <v>3</v>
      </c>
      <c r="AQ270" s="9">
        <v>0</v>
      </c>
      <c r="AR270" s="39">
        <v>0</v>
      </c>
      <c r="BC270" s="70"/>
      <c r="BD270" s="103"/>
    </row>
    <row r="271" spans="7:56">
      <c r="AN271" s="9">
        <v>6</v>
      </c>
      <c r="AO271" s="9" t="s">
        <v>60</v>
      </c>
      <c r="AP271" s="9">
        <v>3</v>
      </c>
      <c r="AQ271" s="9">
        <v>1</v>
      </c>
      <c r="AR271" s="39">
        <v>170</v>
      </c>
      <c r="BC271" s="70"/>
      <c r="BD271" s="103"/>
    </row>
    <row r="272" spans="7:56">
      <c r="H272">
        <v>19</v>
      </c>
      <c r="I272">
        <v>14</v>
      </c>
      <c r="AN272" s="9">
        <v>7</v>
      </c>
      <c r="AO272" s="9" t="s">
        <v>60</v>
      </c>
      <c r="AP272" s="9">
        <v>3</v>
      </c>
      <c r="AQ272" s="9">
        <v>0</v>
      </c>
      <c r="AR272" s="39">
        <v>0</v>
      </c>
      <c r="BC272" s="70"/>
      <c r="BD272" s="103"/>
    </row>
    <row r="273" spans="7:56">
      <c r="G273">
        <v>17</v>
      </c>
      <c r="H273">
        <v>16</v>
      </c>
      <c r="I273">
        <v>13</v>
      </c>
      <c r="AN273" s="9">
        <v>8</v>
      </c>
      <c r="AO273" s="9" t="s">
        <v>60</v>
      </c>
      <c r="AP273" s="9">
        <v>3</v>
      </c>
      <c r="AQ273" s="9">
        <v>1</v>
      </c>
      <c r="AR273" s="39">
        <v>175</v>
      </c>
      <c r="BC273" s="70"/>
      <c r="BD273" s="103"/>
    </row>
    <row r="274" spans="7:56">
      <c r="G274">
        <v>19</v>
      </c>
      <c r="H274">
        <v>15</v>
      </c>
      <c r="I274">
        <v>13</v>
      </c>
      <c r="AN274" s="9">
        <v>9</v>
      </c>
      <c r="AO274" s="9" t="s">
        <v>60</v>
      </c>
      <c r="AP274" s="9">
        <v>3</v>
      </c>
      <c r="AQ274" s="9">
        <v>0</v>
      </c>
      <c r="AR274" s="39">
        <v>0</v>
      </c>
      <c r="BC274" s="70"/>
      <c r="BD274" s="103"/>
    </row>
    <row r="275" spans="7:56">
      <c r="G275">
        <v>19</v>
      </c>
      <c r="H275">
        <v>15</v>
      </c>
      <c r="I275">
        <v>11</v>
      </c>
      <c r="AN275" s="9">
        <v>10</v>
      </c>
      <c r="AO275" s="9" t="s">
        <v>60</v>
      </c>
      <c r="AP275" s="9">
        <v>3</v>
      </c>
      <c r="AQ275" s="9">
        <v>1</v>
      </c>
      <c r="AR275" s="39">
        <v>175</v>
      </c>
      <c r="BC275" s="70"/>
      <c r="BD275" s="103"/>
    </row>
    <row r="276" spans="7:56">
      <c r="G276">
        <v>19</v>
      </c>
      <c r="H276">
        <v>15</v>
      </c>
      <c r="I276">
        <v>11</v>
      </c>
      <c r="AN276" s="9">
        <v>11</v>
      </c>
      <c r="AO276" s="9" t="s">
        <v>60</v>
      </c>
      <c r="AP276" s="9">
        <v>3</v>
      </c>
      <c r="AQ276" s="9">
        <v>0</v>
      </c>
      <c r="AR276" s="39">
        <v>0</v>
      </c>
      <c r="BC276" s="70"/>
      <c r="BD276" s="103"/>
    </row>
    <row r="277" spans="7:56">
      <c r="AN277" s="9">
        <v>12</v>
      </c>
      <c r="AO277" s="9" t="s">
        <v>60</v>
      </c>
      <c r="AP277" s="9">
        <v>3</v>
      </c>
      <c r="AQ277" s="9">
        <v>1</v>
      </c>
      <c r="AR277" s="39">
        <v>175</v>
      </c>
      <c r="BC277" s="70"/>
      <c r="BD277" s="103"/>
    </row>
    <row r="278" spans="7:56">
      <c r="AN278" s="9">
        <v>1</v>
      </c>
      <c r="AO278" s="9" t="s">
        <v>60</v>
      </c>
      <c r="AP278" s="11">
        <v>4</v>
      </c>
      <c r="AQ278" s="9">
        <v>1</v>
      </c>
      <c r="AR278" s="39">
        <v>254</v>
      </c>
      <c r="BC278" s="70"/>
      <c r="BD278" s="103"/>
    </row>
    <row r="279" spans="7:56">
      <c r="AN279" s="9">
        <v>2</v>
      </c>
      <c r="AO279" s="9" t="s">
        <v>60</v>
      </c>
      <c r="AP279" s="11">
        <v>4</v>
      </c>
      <c r="AQ279" s="9">
        <v>0</v>
      </c>
      <c r="AR279" s="39">
        <v>0</v>
      </c>
      <c r="BC279" s="70"/>
      <c r="BD279" s="103"/>
    </row>
    <row r="280" spans="7:56">
      <c r="AN280" s="9">
        <v>3</v>
      </c>
      <c r="AO280" s="9" t="s">
        <v>60</v>
      </c>
      <c r="AP280" s="11">
        <v>4</v>
      </c>
      <c r="AQ280" s="9">
        <v>0</v>
      </c>
      <c r="AR280" s="39">
        <v>0</v>
      </c>
      <c r="BC280" s="70"/>
      <c r="BD280" s="103"/>
    </row>
    <row r="281" spans="7:56">
      <c r="AN281" s="9">
        <v>4</v>
      </c>
      <c r="AO281" s="9" t="s">
        <v>60</v>
      </c>
      <c r="AP281" s="11">
        <v>4</v>
      </c>
      <c r="AQ281" s="9">
        <v>1</v>
      </c>
      <c r="AR281" s="39">
        <v>254</v>
      </c>
      <c r="BC281" s="70"/>
      <c r="BD281" s="103"/>
    </row>
    <row r="282" spans="7:56">
      <c r="AN282" s="9">
        <v>5</v>
      </c>
      <c r="AO282" s="9" t="s">
        <v>60</v>
      </c>
      <c r="AP282" s="11">
        <v>4</v>
      </c>
      <c r="AQ282" s="9">
        <v>0</v>
      </c>
      <c r="AR282" s="39">
        <v>0</v>
      </c>
      <c r="BD282" s="39"/>
    </row>
    <row r="283" spans="7:56">
      <c r="AN283" s="9">
        <v>6</v>
      </c>
      <c r="AO283" s="9" t="s">
        <v>60</v>
      </c>
      <c r="AP283" s="11">
        <v>4</v>
      </c>
      <c r="AQ283" s="9">
        <v>0</v>
      </c>
      <c r="AR283" s="39">
        <v>0</v>
      </c>
      <c r="BD283" s="39"/>
    </row>
    <row r="284" spans="7:56">
      <c r="AN284" s="9">
        <v>7</v>
      </c>
      <c r="AO284" s="9" t="s">
        <v>60</v>
      </c>
      <c r="AP284" s="11">
        <v>4</v>
      </c>
      <c r="AQ284" s="9">
        <v>1</v>
      </c>
      <c r="AR284" s="39">
        <v>262</v>
      </c>
      <c r="BD284" s="39"/>
    </row>
    <row r="285" spans="7:56">
      <c r="AN285" s="9">
        <v>8</v>
      </c>
      <c r="AO285" s="9" t="s">
        <v>60</v>
      </c>
      <c r="AP285" s="11">
        <v>4</v>
      </c>
      <c r="AQ285" s="9">
        <v>0</v>
      </c>
      <c r="AR285" s="39">
        <v>0</v>
      </c>
      <c r="BD285" s="39"/>
    </row>
    <row r="286" spans="7:56">
      <c r="AN286" s="9">
        <v>9</v>
      </c>
      <c r="AO286" s="9" t="s">
        <v>60</v>
      </c>
      <c r="AP286" s="11">
        <v>4</v>
      </c>
      <c r="AQ286" s="9">
        <v>0</v>
      </c>
      <c r="AR286" s="39">
        <v>0</v>
      </c>
      <c r="BD286" s="39"/>
    </row>
    <row r="287" spans="7:56">
      <c r="AN287" s="9">
        <v>10</v>
      </c>
      <c r="AO287" s="9" t="s">
        <v>60</v>
      </c>
      <c r="AP287" s="11">
        <v>4</v>
      </c>
      <c r="AQ287" s="9">
        <v>1</v>
      </c>
      <c r="AR287" s="39">
        <v>265</v>
      </c>
      <c r="BD287" s="39"/>
    </row>
    <row r="288" spans="7:56">
      <c r="AN288" s="9">
        <v>11</v>
      </c>
      <c r="AO288" s="9" t="s">
        <v>60</v>
      </c>
      <c r="AP288" s="11">
        <v>4</v>
      </c>
      <c r="AQ288" s="9">
        <v>0</v>
      </c>
      <c r="AR288" s="39">
        <v>0</v>
      </c>
      <c r="BD288" s="39"/>
    </row>
    <row r="289" spans="7:56">
      <c r="AN289" s="9">
        <v>12</v>
      </c>
      <c r="AO289" s="9" t="s">
        <v>60</v>
      </c>
      <c r="AP289" s="11">
        <v>4</v>
      </c>
      <c r="AQ289" s="9">
        <v>0</v>
      </c>
      <c r="AR289" s="39">
        <v>0</v>
      </c>
      <c r="BD289" s="39"/>
    </row>
    <row r="290" spans="7:56">
      <c r="H290">
        <v>9.5</v>
      </c>
      <c r="I290">
        <v>8</v>
      </c>
      <c r="AN290" s="9">
        <v>1</v>
      </c>
      <c r="AO290" s="9" t="s">
        <v>60</v>
      </c>
      <c r="AP290" s="11">
        <v>5</v>
      </c>
      <c r="AQ290" s="9">
        <v>0</v>
      </c>
      <c r="AR290" s="39">
        <v>0</v>
      </c>
      <c r="BD290" s="39"/>
    </row>
    <row r="291" spans="7:56">
      <c r="G291">
        <v>10</v>
      </c>
      <c r="H291">
        <v>9.5</v>
      </c>
      <c r="I291">
        <v>8</v>
      </c>
      <c r="AN291" s="9">
        <v>2</v>
      </c>
      <c r="AO291" s="9" t="s">
        <v>60</v>
      </c>
      <c r="AP291" s="11">
        <v>5</v>
      </c>
      <c r="AQ291" s="9">
        <v>1</v>
      </c>
      <c r="AR291" s="39">
        <v>254</v>
      </c>
      <c r="BD291" s="39"/>
    </row>
    <row r="292" spans="7:56">
      <c r="G292">
        <v>10</v>
      </c>
      <c r="H292">
        <v>9.5</v>
      </c>
      <c r="I292">
        <v>8</v>
      </c>
      <c r="AN292" s="9">
        <v>3</v>
      </c>
      <c r="AO292" s="9" t="s">
        <v>60</v>
      </c>
      <c r="AP292" s="11">
        <v>5</v>
      </c>
      <c r="AQ292" s="9">
        <v>0</v>
      </c>
      <c r="AR292" s="39">
        <v>0</v>
      </c>
      <c r="BD292" s="39"/>
    </row>
    <row r="293" spans="7:56">
      <c r="G293">
        <v>10</v>
      </c>
      <c r="H293">
        <v>8.5</v>
      </c>
      <c r="I293">
        <v>8</v>
      </c>
      <c r="AN293" s="9">
        <v>4</v>
      </c>
      <c r="AO293" s="9" t="s">
        <v>60</v>
      </c>
      <c r="AP293" s="11">
        <v>5</v>
      </c>
      <c r="AQ293" s="9">
        <v>0</v>
      </c>
      <c r="AR293" s="39">
        <v>0</v>
      </c>
      <c r="BD293" s="39"/>
    </row>
    <row r="294" spans="7:56">
      <c r="G294">
        <v>10</v>
      </c>
      <c r="H294">
        <v>8.5</v>
      </c>
      <c r="I294">
        <v>8</v>
      </c>
      <c r="AN294" s="9">
        <v>5</v>
      </c>
      <c r="AO294" s="9" t="s">
        <v>60</v>
      </c>
      <c r="AP294" s="11">
        <v>5</v>
      </c>
      <c r="AQ294" s="9">
        <v>1</v>
      </c>
      <c r="AR294" s="39">
        <v>254</v>
      </c>
      <c r="BD294" s="39"/>
    </row>
    <row r="295" spans="7:56">
      <c r="AN295" s="9">
        <v>6</v>
      </c>
      <c r="AO295" s="9" t="s">
        <v>60</v>
      </c>
      <c r="AP295" s="11">
        <v>5</v>
      </c>
      <c r="AQ295" s="9">
        <v>0</v>
      </c>
      <c r="AR295" s="39">
        <v>0</v>
      </c>
      <c r="BD295" s="39"/>
    </row>
    <row r="296" spans="7:56">
      <c r="AN296" s="9">
        <v>7</v>
      </c>
      <c r="AO296" s="9" t="s">
        <v>60</v>
      </c>
      <c r="AP296" s="11">
        <v>5</v>
      </c>
      <c r="AQ296" s="9">
        <v>0</v>
      </c>
      <c r="AR296" s="39">
        <v>0</v>
      </c>
      <c r="BD296" s="39"/>
    </row>
    <row r="297" spans="7:56">
      <c r="AN297" s="9">
        <v>8</v>
      </c>
      <c r="AO297" s="9" t="s">
        <v>60</v>
      </c>
      <c r="AP297" s="11">
        <v>5</v>
      </c>
      <c r="AQ297" s="9">
        <v>1</v>
      </c>
      <c r="AR297" s="39">
        <v>262</v>
      </c>
      <c r="BD297" s="39"/>
    </row>
    <row r="298" spans="7:56">
      <c r="AN298" s="9">
        <v>9</v>
      </c>
      <c r="AO298" s="9" t="s">
        <v>60</v>
      </c>
      <c r="AP298" s="11">
        <v>5</v>
      </c>
      <c r="AQ298" s="9">
        <v>0</v>
      </c>
      <c r="AR298" s="39">
        <v>0</v>
      </c>
      <c r="BD298" s="39"/>
    </row>
    <row r="299" spans="7:56">
      <c r="AN299" s="9">
        <v>10</v>
      </c>
      <c r="AO299" s="9" t="s">
        <v>60</v>
      </c>
      <c r="AP299" s="11">
        <v>5</v>
      </c>
      <c r="AQ299" s="9">
        <v>0</v>
      </c>
      <c r="AR299" s="39">
        <v>0</v>
      </c>
      <c r="BD299" s="39"/>
    </row>
    <row r="300" spans="7:56">
      <c r="AN300" s="9">
        <v>11</v>
      </c>
      <c r="AO300" s="9" t="s">
        <v>60</v>
      </c>
      <c r="AP300" s="11">
        <v>5</v>
      </c>
      <c r="AQ300" s="9">
        <v>1</v>
      </c>
      <c r="AR300" s="39">
        <v>265</v>
      </c>
      <c r="BD300" s="39"/>
    </row>
    <row r="301" spans="7:56">
      <c r="AN301" s="9">
        <v>12</v>
      </c>
      <c r="AO301" s="9" t="s">
        <v>60</v>
      </c>
      <c r="AP301" s="11">
        <v>5</v>
      </c>
      <c r="AQ301" s="9">
        <v>0</v>
      </c>
      <c r="AR301" s="39">
        <v>0</v>
      </c>
      <c r="BD301" s="39"/>
    </row>
    <row r="302" spans="7:56">
      <c r="AN302" s="9">
        <v>1</v>
      </c>
      <c r="AO302" s="9" t="s">
        <v>60</v>
      </c>
      <c r="AP302" s="11">
        <v>6</v>
      </c>
      <c r="AQ302" s="9">
        <v>0</v>
      </c>
      <c r="AR302" s="39">
        <v>0</v>
      </c>
      <c r="BD302" s="39"/>
    </row>
    <row r="303" spans="7:56">
      <c r="AN303" s="9">
        <v>2</v>
      </c>
      <c r="AO303" s="9" t="s">
        <v>60</v>
      </c>
      <c r="AP303" s="11">
        <v>6</v>
      </c>
      <c r="AQ303" s="9">
        <v>0</v>
      </c>
      <c r="AR303" s="39">
        <v>0</v>
      </c>
      <c r="BD303" s="39"/>
    </row>
    <row r="304" spans="7:56">
      <c r="AN304" s="9">
        <v>3</v>
      </c>
      <c r="AO304" s="9" t="s">
        <v>60</v>
      </c>
      <c r="AP304" s="11">
        <v>6</v>
      </c>
      <c r="AQ304" s="9">
        <v>1</v>
      </c>
      <c r="AR304" s="39">
        <v>254</v>
      </c>
      <c r="BD304" s="39"/>
    </row>
    <row r="305" spans="7:56">
      <c r="AN305" s="9">
        <v>4</v>
      </c>
      <c r="AO305" s="9" t="s">
        <v>60</v>
      </c>
      <c r="AP305" s="11">
        <v>6</v>
      </c>
      <c r="AQ305" s="9">
        <v>0</v>
      </c>
      <c r="AR305" s="39">
        <v>0</v>
      </c>
      <c r="BD305" s="39"/>
    </row>
    <row r="306" spans="7:56">
      <c r="AN306" s="9">
        <v>5</v>
      </c>
      <c r="AO306" s="9" t="s">
        <v>60</v>
      </c>
      <c r="AP306" s="11">
        <v>6</v>
      </c>
      <c r="AQ306" s="9">
        <v>0</v>
      </c>
      <c r="AR306" s="39">
        <v>0</v>
      </c>
      <c r="BD306" s="39"/>
    </row>
    <row r="307" spans="7:56">
      <c r="AN307" s="9">
        <v>6</v>
      </c>
      <c r="AO307" s="9" t="s">
        <v>60</v>
      </c>
      <c r="AP307" s="11">
        <v>6</v>
      </c>
      <c r="AQ307" s="9">
        <v>1</v>
      </c>
      <c r="AR307" s="39">
        <v>254</v>
      </c>
      <c r="BD307" s="39"/>
    </row>
    <row r="308" spans="7:56">
      <c r="H308">
        <v>10</v>
      </c>
      <c r="I308">
        <v>8.5</v>
      </c>
      <c r="AN308" s="9">
        <v>7</v>
      </c>
      <c r="AO308" s="9" t="s">
        <v>60</v>
      </c>
      <c r="AP308" s="11">
        <v>6</v>
      </c>
      <c r="AQ308" s="9">
        <v>0</v>
      </c>
      <c r="AR308" s="39">
        <v>0</v>
      </c>
      <c r="BD308" s="39"/>
    </row>
    <row r="309" spans="7:56">
      <c r="G309">
        <v>11</v>
      </c>
      <c r="H309">
        <v>10</v>
      </c>
      <c r="I309">
        <v>8.5</v>
      </c>
      <c r="AN309" s="9">
        <v>8</v>
      </c>
      <c r="AO309" s="9" t="s">
        <v>60</v>
      </c>
      <c r="AP309" s="11">
        <v>6</v>
      </c>
      <c r="AQ309" s="9">
        <v>0</v>
      </c>
      <c r="AR309" s="39">
        <v>0</v>
      </c>
      <c r="BD309" s="39"/>
    </row>
    <row r="310" spans="7:56">
      <c r="G310">
        <v>11</v>
      </c>
      <c r="H310">
        <v>10</v>
      </c>
      <c r="I310">
        <v>8.5</v>
      </c>
      <c r="AN310" s="9">
        <v>9</v>
      </c>
      <c r="AO310" s="9" t="s">
        <v>60</v>
      </c>
      <c r="AP310" s="11">
        <v>6</v>
      </c>
      <c r="AQ310" s="9">
        <v>1</v>
      </c>
      <c r="AR310" s="39">
        <v>262</v>
      </c>
      <c r="BD310" s="39"/>
    </row>
    <row r="311" spans="7:56">
      <c r="G311">
        <v>11</v>
      </c>
      <c r="H311">
        <v>9</v>
      </c>
      <c r="I311">
        <v>8.5</v>
      </c>
      <c r="AN311" s="9">
        <v>10</v>
      </c>
      <c r="AO311" s="9" t="s">
        <v>60</v>
      </c>
      <c r="AP311" s="11">
        <v>6</v>
      </c>
      <c r="AQ311" s="9">
        <v>0</v>
      </c>
      <c r="AR311" s="39">
        <v>0</v>
      </c>
      <c r="BD311" s="39"/>
    </row>
    <row r="312" spans="7:56">
      <c r="G312">
        <v>11</v>
      </c>
      <c r="H312">
        <v>9</v>
      </c>
      <c r="I312">
        <v>8.5</v>
      </c>
      <c r="AN312" s="9">
        <v>11</v>
      </c>
      <c r="AO312" s="9" t="s">
        <v>60</v>
      </c>
      <c r="AP312" s="11">
        <v>6</v>
      </c>
      <c r="AQ312" s="9">
        <v>0</v>
      </c>
      <c r="AR312" s="39">
        <v>0</v>
      </c>
      <c r="BD312" s="39"/>
    </row>
    <row r="313" spans="7:56">
      <c r="AN313" s="9">
        <v>12</v>
      </c>
      <c r="AO313" s="9" t="s">
        <v>60</v>
      </c>
      <c r="AP313" s="11">
        <v>6</v>
      </c>
      <c r="AQ313" s="9">
        <v>1</v>
      </c>
      <c r="AR313" s="39">
        <v>265</v>
      </c>
      <c r="BD313" s="39"/>
    </row>
    <row r="314" spans="7:56">
      <c r="AN314" s="9">
        <v>1</v>
      </c>
      <c r="AO314" s="9" t="s">
        <v>60</v>
      </c>
      <c r="AP314" s="11">
        <v>7</v>
      </c>
      <c r="AQ314" s="9">
        <v>1</v>
      </c>
      <c r="AR314" s="39">
        <v>254</v>
      </c>
      <c r="BD314" s="39"/>
    </row>
    <row r="315" spans="7:56">
      <c r="AN315" s="9">
        <v>2</v>
      </c>
      <c r="AO315" s="9" t="s">
        <v>60</v>
      </c>
      <c r="AP315" s="11">
        <v>7</v>
      </c>
      <c r="AQ315" s="9">
        <v>0</v>
      </c>
      <c r="AR315" s="39">
        <v>0</v>
      </c>
      <c r="BD315" s="39"/>
    </row>
    <row r="316" spans="7:56">
      <c r="AN316" s="9">
        <v>3</v>
      </c>
      <c r="AO316" s="9" t="s">
        <v>60</v>
      </c>
      <c r="AP316" s="11">
        <v>7</v>
      </c>
      <c r="AQ316" s="9">
        <v>0</v>
      </c>
      <c r="AR316" s="39">
        <v>0</v>
      </c>
      <c r="BD316" s="39"/>
    </row>
    <row r="317" spans="7:56">
      <c r="AN317" s="9">
        <v>4</v>
      </c>
      <c r="AO317" s="9" t="s">
        <v>60</v>
      </c>
      <c r="AP317" s="11">
        <v>7</v>
      </c>
      <c r="AQ317" s="9">
        <v>0</v>
      </c>
      <c r="AR317" s="39">
        <v>0</v>
      </c>
      <c r="BD317" s="39"/>
    </row>
    <row r="318" spans="7:56">
      <c r="AN318" s="9">
        <v>5</v>
      </c>
      <c r="AO318" s="9" t="s">
        <v>60</v>
      </c>
      <c r="AP318" s="11">
        <v>7</v>
      </c>
      <c r="AQ318" s="9">
        <v>1</v>
      </c>
      <c r="AR318" s="39">
        <v>254</v>
      </c>
      <c r="BD318" s="39"/>
    </row>
    <row r="319" spans="7:56">
      <c r="AN319" s="9">
        <v>6</v>
      </c>
      <c r="AO319" s="9" t="s">
        <v>60</v>
      </c>
      <c r="AP319" s="11">
        <v>7</v>
      </c>
      <c r="AQ319" s="9">
        <v>0</v>
      </c>
      <c r="AR319" s="39">
        <v>0</v>
      </c>
      <c r="BD319" s="39"/>
    </row>
    <row r="320" spans="7:56">
      <c r="AN320" s="9">
        <v>7</v>
      </c>
      <c r="AO320" s="9" t="s">
        <v>60</v>
      </c>
      <c r="AP320" s="11">
        <v>7</v>
      </c>
      <c r="AQ320" s="9">
        <v>0</v>
      </c>
      <c r="AR320" s="39">
        <v>0</v>
      </c>
      <c r="BD320" s="39"/>
    </row>
    <row r="321" spans="7:56">
      <c r="AN321" s="9">
        <v>8</v>
      </c>
      <c r="AO321" s="9" t="s">
        <v>60</v>
      </c>
      <c r="AP321" s="11">
        <v>7</v>
      </c>
      <c r="AQ321" s="9">
        <v>0</v>
      </c>
      <c r="AR321" s="39">
        <v>0</v>
      </c>
      <c r="BD321" s="39"/>
    </row>
    <row r="322" spans="7:56">
      <c r="AN322" s="9">
        <v>9</v>
      </c>
      <c r="AO322" s="9" t="s">
        <v>60</v>
      </c>
      <c r="AP322" s="11">
        <v>7</v>
      </c>
      <c r="AQ322" s="9">
        <v>1</v>
      </c>
      <c r="AR322" s="39">
        <v>527</v>
      </c>
      <c r="BD322" s="39"/>
    </row>
    <row r="323" spans="7:56">
      <c r="AN323" s="9">
        <v>10</v>
      </c>
      <c r="AO323" s="9" t="s">
        <v>60</v>
      </c>
      <c r="AP323" s="11">
        <v>7</v>
      </c>
      <c r="AQ323" s="9">
        <v>0</v>
      </c>
      <c r="AR323" s="39">
        <v>0</v>
      </c>
      <c r="BD323" s="39"/>
    </row>
    <row r="324" spans="7:56">
      <c r="AN324" s="9">
        <v>11</v>
      </c>
      <c r="AO324" s="9" t="s">
        <v>60</v>
      </c>
      <c r="AP324" s="11">
        <v>7</v>
      </c>
      <c r="AQ324" s="9">
        <v>0</v>
      </c>
      <c r="AR324" s="39">
        <v>0</v>
      </c>
      <c r="BD324" s="39"/>
    </row>
    <row r="325" spans="7:56">
      <c r="AN325" s="9">
        <v>12</v>
      </c>
      <c r="AO325" s="9" t="s">
        <v>60</v>
      </c>
      <c r="AP325" s="11">
        <v>7</v>
      </c>
      <c r="AQ325" s="9">
        <v>0</v>
      </c>
      <c r="AR325" s="39">
        <v>0</v>
      </c>
      <c r="BD325" s="39"/>
    </row>
    <row r="326" spans="7:56">
      <c r="H326">
        <v>11</v>
      </c>
      <c r="I326">
        <v>10</v>
      </c>
      <c r="AN326" s="9">
        <v>1</v>
      </c>
      <c r="AO326" s="9" t="s">
        <v>60</v>
      </c>
      <c r="AP326" s="9">
        <v>8</v>
      </c>
      <c r="AQ326" s="9">
        <v>0</v>
      </c>
      <c r="AR326" s="39">
        <v>0</v>
      </c>
      <c r="BD326" s="39"/>
    </row>
    <row r="327" spans="7:56">
      <c r="G327">
        <v>12</v>
      </c>
      <c r="H327">
        <v>11</v>
      </c>
      <c r="I327">
        <v>10</v>
      </c>
      <c r="AN327" s="9">
        <v>2</v>
      </c>
      <c r="AO327" s="9" t="s">
        <v>60</v>
      </c>
      <c r="AP327" s="9">
        <v>8</v>
      </c>
      <c r="AQ327" s="9">
        <v>1</v>
      </c>
      <c r="AR327" s="39">
        <v>254</v>
      </c>
      <c r="BD327" s="39"/>
    </row>
    <row r="328" spans="7:56">
      <c r="G328">
        <v>12</v>
      </c>
      <c r="H328">
        <v>11</v>
      </c>
      <c r="I328">
        <v>10</v>
      </c>
      <c r="AN328" s="9">
        <v>3</v>
      </c>
      <c r="AO328" s="9" t="s">
        <v>60</v>
      </c>
      <c r="AP328" s="9">
        <v>8</v>
      </c>
      <c r="AQ328" s="9">
        <v>0</v>
      </c>
      <c r="AR328" s="39">
        <v>0</v>
      </c>
      <c r="BD328" s="39"/>
    </row>
    <row r="329" spans="7:56">
      <c r="G329">
        <v>12</v>
      </c>
      <c r="H329">
        <v>10</v>
      </c>
      <c r="I329">
        <v>10</v>
      </c>
      <c r="AN329" s="9">
        <v>4</v>
      </c>
      <c r="AO329" s="9" t="s">
        <v>60</v>
      </c>
      <c r="AP329" s="9">
        <v>8</v>
      </c>
      <c r="AQ329" s="9">
        <v>0</v>
      </c>
      <c r="AR329" s="39">
        <v>0</v>
      </c>
      <c r="BD329" s="39"/>
    </row>
    <row r="330" spans="7:56">
      <c r="G330">
        <v>12</v>
      </c>
      <c r="H330">
        <v>10</v>
      </c>
      <c r="I330">
        <v>10</v>
      </c>
      <c r="AN330" s="9">
        <v>5</v>
      </c>
      <c r="AO330" s="9" t="s">
        <v>60</v>
      </c>
      <c r="AP330" s="9">
        <v>8</v>
      </c>
      <c r="AQ330" s="9">
        <v>0</v>
      </c>
      <c r="AR330" s="39">
        <v>0</v>
      </c>
      <c r="BD330" s="39"/>
    </row>
    <row r="331" spans="7:56">
      <c r="AN331" s="9">
        <v>6</v>
      </c>
      <c r="AO331" s="9" t="s">
        <v>60</v>
      </c>
      <c r="AP331" s="9">
        <v>8</v>
      </c>
      <c r="AQ331" s="9">
        <v>1</v>
      </c>
      <c r="AR331" s="39">
        <v>254</v>
      </c>
      <c r="BD331" s="39"/>
    </row>
    <row r="332" spans="7:56">
      <c r="AN332" s="9">
        <v>7</v>
      </c>
      <c r="AO332" s="9" t="s">
        <v>60</v>
      </c>
      <c r="AP332" s="9">
        <v>8</v>
      </c>
      <c r="AQ332" s="9">
        <v>0</v>
      </c>
      <c r="AR332" s="39">
        <v>0</v>
      </c>
      <c r="BD332" s="39"/>
    </row>
    <row r="333" spans="7:56">
      <c r="AN333" s="9">
        <v>8</v>
      </c>
      <c r="AO333" s="9" t="s">
        <v>60</v>
      </c>
      <c r="AP333" s="9">
        <v>8</v>
      </c>
      <c r="AQ333" s="9">
        <v>0</v>
      </c>
      <c r="AR333" s="39">
        <v>0</v>
      </c>
      <c r="BD333" s="39"/>
    </row>
    <row r="334" spans="7:56">
      <c r="AN334" s="9">
        <v>9</v>
      </c>
      <c r="AO334" s="9" t="s">
        <v>60</v>
      </c>
      <c r="AP334" s="9">
        <v>8</v>
      </c>
      <c r="AQ334" s="9">
        <v>0</v>
      </c>
      <c r="AR334" s="39">
        <v>0</v>
      </c>
      <c r="BD334" s="39"/>
    </row>
    <row r="335" spans="7:56">
      <c r="AN335" s="9">
        <v>10</v>
      </c>
      <c r="AO335" s="9" t="s">
        <v>60</v>
      </c>
      <c r="AP335" s="9">
        <v>8</v>
      </c>
      <c r="AQ335" s="9">
        <v>1</v>
      </c>
      <c r="AR335" s="39">
        <v>527</v>
      </c>
      <c r="BD335" s="39"/>
    </row>
    <row r="336" spans="7:56">
      <c r="AN336" s="9">
        <v>11</v>
      </c>
      <c r="AO336" s="9" t="s">
        <v>60</v>
      </c>
      <c r="AP336" s="9">
        <v>8</v>
      </c>
      <c r="AQ336" s="9">
        <v>0</v>
      </c>
      <c r="AR336" s="39">
        <v>0</v>
      </c>
      <c r="BD336" s="39"/>
    </row>
    <row r="337" spans="40:56">
      <c r="AN337" s="9">
        <v>12</v>
      </c>
      <c r="AO337" s="9" t="s">
        <v>60</v>
      </c>
      <c r="AP337" s="9">
        <v>8</v>
      </c>
      <c r="AQ337" s="9">
        <v>0</v>
      </c>
      <c r="AR337" s="39">
        <v>0</v>
      </c>
      <c r="BD337" s="39"/>
    </row>
    <row r="338" spans="40:56">
      <c r="AN338" s="9">
        <v>1</v>
      </c>
      <c r="AO338" s="9" t="s">
        <v>60</v>
      </c>
      <c r="AP338" s="9">
        <v>9</v>
      </c>
      <c r="AQ338" s="9">
        <v>0</v>
      </c>
      <c r="AR338" s="39">
        <v>0</v>
      </c>
      <c r="BD338" s="39"/>
    </row>
    <row r="339" spans="40:56">
      <c r="AN339" s="9">
        <v>2</v>
      </c>
      <c r="AO339" s="9" t="s">
        <v>60</v>
      </c>
      <c r="AP339" s="9">
        <v>9</v>
      </c>
      <c r="AQ339" s="9">
        <v>0</v>
      </c>
      <c r="AR339" s="39">
        <v>0</v>
      </c>
      <c r="BD339" s="39"/>
    </row>
    <row r="340" spans="40:56">
      <c r="AN340" s="9">
        <v>3</v>
      </c>
      <c r="AO340" s="9" t="s">
        <v>60</v>
      </c>
      <c r="AP340" s="9">
        <v>9</v>
      </c>
      <c r="AQ340" s="9">
        <v>1</v>
      </c>
      <c r="AR340" s="39">
        <v>511</v>
      </c>
      <c r="BD340" s="39"/>
    </row>
    <row r="341" spans="40:56">
      <c r="AN341" s="9">
        <v>4</v>
      </c>
      <c r="AO341" s="9" t="s">
        <v>60</v>
      </c>
      <c r="AP341" s="9">
        <v>9</v>
      </c>
      <c r="AQ341" s="9">
        <v>0</v>
      </c>
      <c r="AR341" s="39">
        <v>0</v>
      </c>
      <c r="BD341" s="39"/>
    </row>
    <row r="342" spans="40:56">
      <c r="AN342" s="9">
        <v>5</v>
      </c>
      <c r="AO342" s="9" t="s">
        <v>60</v>
      </c>
      <c r="AP342" s="9">
        <v>9</v>
      </c>
      <c r="AQ342" s="9">
        <v>0</v>
      </c>
      <c r="AR342" s="39">
        <v>0</v>
      </c>
      <c r="BD342" s="39"/>
    </row>
    <row r="343" spans="40:56">
      <c r="AN343" s="9">
        <v>6</v>
      </c>
      <c r="AO343" s="9" t="s">
        <v>60</v>
      </c>
      <c r="AP343" s="9">
        <v>9</v>
      </c>
      <c r="AQ343" s="9">
        <v>0</v>
      </c>
      <c r="AR343" s="39">
        <v>0</v>
      </c>
      <c r="BD343" s="39"/>
    </row>
    <row r="344" spans="40:56">
      <c r="AN344" s="9">
        <v>7</v>
      </c>
      <c r="AO344" s="9" t="s">
        <v>60</v>
      </c>
      <c r="AP344" s="9">
        <v>9</v>
      </c>
      <c r="AQ344" s="9">
        <v>1</v>
      </c>
      <c r="AR344" s="39">
        <v>262</v>
      </c>
      <c r="BD344" s="39"/>
    </row>
    <row r="345" spans="40:56">
      <c r="AN345" s="9">
        <v>8</v>
      </c>
      <c r="AO345" s="9" t="s">
        <v>60</v>
      </c>
      <c r="AP345" s="9">
        <v>9</v>
      </c>
      <c r="AQ345" s="9">
        <v>0</v>
      </c>
      <c r="AR345" s="39">
        <v>0</v>
      </c>
      <c r="BD345" s="39"/>
    </row>
    <row r="346" spans="40:56">
      <c r="AN346" s="9">
        <v>9</v>
      </c>
      <c r="AO346" s="9" t="s">
        <v>60</v>
      </c>
      <c r="AP346" s="9">
        <v>9</v>
      </c>
      <c r="AQ346" s="9">
        <v>0</v>
      </c>
      <c r="AR346" s="39">
        <v>0</v>
      </c>
      <c r="BD346" s="39"/>
    </row>
    <row r="347" spans="40:56">
      <c r="AN347" s="9">
        <v>10</v>
      </c>
      <c r="AO347" s="9" t="s">
        <v>60</v>
      </c>
      <c r="AP347" s="9">
        <v>9</v>
      </c>
      <c r="AQ347" s="9">
        <v>0</v>
      </c>
      <c r="AR347" s="39">
        <v>0</v>
      </c>
      <c r="BD347" s="39"/>
    </row>
    <row r="348" spans="40:56">
      <c r="AN348" s="9">
        <v>11</v>
      </c>
      <c r="AO348" s="9" t="s">
        <v>60</v>
      </c>
      <c r="AP348" s="9">
        <v>9</v>
      </c>
      <c r="AQ348" s="9">
        <v>1</v>
      </c>
      <c r="AR348" s="39">
        <v>262</v>
      </c>
      <c r="BD348" s="39"/>
    </row>
    <row r="349" spans="40:56">
      <c r="AN349" s="9">
        <v>12</v>
      </c>
      <c r="AO349" s="9" t="s">
        <v>60</v>
      </c>
      <c r="AP349" s="9">
        <v>9</v>
      </c>
      <c r="AQ349" s="9">
        <v>0</v>
      </c>
      <c r="AR349" s="39">
        <v>0</v>
      </c>
      <c r="BD349" s="39"/>
    </row>
    <row r="350" spans="40:56">
      <c r="AN350" s="9">
        <v>1</v>
      </c>
      <c r="AO350" s="9" t="s">
        <v>60</v>
      </c>
      <c r="AP350" s="9">
        <v>10</v>
      </c>
      <c r="AQ350" s="9">
        <v>0</v>
      </c>
      <c r="AR350" s="39">
        <v>0</v>
      </c>
      <c r="BD350" s="39"/>
    </row>
    <row r="351" spans="40:56">
      <c r="AN351" s="9">
        <v>2</v>
      </c>
      <c r="AO351" s="9" t="s">
        <v>60</v>
      </c>
      <c r="AP351" s="9">
        <v>10</v>
      </c>
      <c r="AQ351" s="9">
        <v>0</v>
      </c>
      <c r="AR351" s="39">
        <v>0</v>
      </c>
      <c r="BD351" s="39"/>
    </row>
    <row r="352" spans="40:56">
      <c r="AN352" s="9">
        <v>3</v>
      </c>
      <c r="AO352" s="9" t="s">
        <v>60</v>
      </c>
      <c r="AP352" s="9">
        <v>10</v>
      </c>
      <c r="AQ352" s="9">
        <v>0</v>
      </c>
      <c r="AR352" s="39">
        <v>0</v>
      </c>
      <c r="BD352" s="39"/>
    </row>
    <row r="353" spans="1:56">
      <c r="AN353" s="9">
        <v>4</v>
      </c>
      <c r="AO353" s="9" t="s">
        <v>60</v>
      </c>
      <c r="AP353" s="9">
        <v>10</v>
      </c>
      <c r="AQ353" s="9">
        <v>1</v>
      </c>
      <c r="AR353" s="39">
        <v>508</v>
      </c>
      <c r="BD353" s="39"/>
    </row>
    <row r="354" spans="1:56">
      <c r="AN354" s="9">
        <v>5</v>
      </c>
      <c r="AO354" s="9" t="s">
        <v>60</v>
      </c>
      <c r="AP354" s="9">
        <v>10</v>
      </c>
      <c r="AQ354" s="9">
        <v>0</v>
      </c>
      <c r="AR354" s="39">
        <v>0</v>
      </c>
      <c r="BD354" s="39"/>
    </row>
    <row r="355" spans="1:56">
      <c r="AN355" s="9">
        <v>6</v>
      </c>
      <c r="AO355" s="9" t="s">
        <v>60</v>
      </c>
      <c r="AP355" s="9">
        <v>10</v>
      </c>
      <c r="AQ355" s="9">
        <v>0</v>
      </c>
      <c r="AR355" s="39">
        <v>0</v>
      </c>
      <c r="BD355" s="39"/>
    </row>
    <row r="356" spans="1:56">
      <c r="AN356" s="9">
        <v>7</v>
      </c>
      <c r="AO356" s="9" t="s">
        <v>60</v>
      </c>
      <c r="AP356" s="9">
        <v>10</v>
      </c>
      <c r="AQ356" s="9">
        <v>0</v>
      </c>
      <c r="AR356" s="39">
        <v>0</v>
      </c>
      <c r="BD356" s="39"/>
    </row>
    <row r="357" spans="1:56">
      <c r="AN357" s="9">
        <v>8</v>
      </c>
      <c r="AO357" s="9" t="s">
        <v>60</v>
      </c>
      <c r="AP357" s="9">
        <v>10</v>
      </c>
      <c r="AQ357" s="9">
        <v>1</v>
      </c>
      <c r="AR357" s="39">
        <v>265</v>
      </c>
      <c r="BD357" s="39"/>
    </row>
    <row r="358" spans="1:56">
      <c r="AN358" s="9">
        <v>9</v>
      </c>
      <c r="AO358" s="9" t="s">
        <v>60</v>
      </c>
      <c r="AP358" s="9">
        <v>10</v>
      </c>
      <c r="AQ358" s="9">
        <v>0</v>
      </c>
      <c r="AR358" s="39">
        <v>0</v>
      </c>
      <c r="BD358" s="39"/>
    </row>
    <row r="359" spans="1:56">
      <c r="AN359" s="9">
        <v>10</v>
      </c>
      <c r="AO359" s="9" t="s">
        <v>60</v>
      </c>
      <c r="AP359" s="9">
        <v>10</v>
      </c>
      <c r="AQ359" s="9">
        <v>0</v>
      </c>
      <c r="AR359" s="39">
        <v>0</v>
      </c>
      <c r="BD359" s="39"/>
    </row>
    <row r="360" spans="1:56">
      <c r="AN360" s="9">
        <v>11</v>
      </c>
      <c r="AO360" s="9" t="s">
        <v>60</v>
      </c>
      <c r="AP360" s="9">
        <v>10</v>
      </c>
      <c r="AQ360" s="9">
        <v>0</v>
      </c>
      <c r="AR360" s="39">
        <v>0</v>
      </c>
      <c r="BD360" s="39"/>
    </row>
    <row r="361" spans="1:56">
      <c r="AN361" s="9">
        <v>12</v>
      </c>
      <c r="AO361" s="9" t="s">
        <v>60</v>
      </c>
      <c r="AP361" s="9">
        <v>10</v>
      </c>
      <c r="AQ361" s="9">
        <v>1</v>
      </c>
      <c r="AR361" s="39">
        <v>262</v>
      </c>
      <c r="BD361" s="39"/>
    </row>
    <row r="362" spans="1:56">
      <c r="A362" s="20">
        <v>1</v>
      </c>
      <c r="B362" s="13" t="s">
        <v>42</v>
      </c>
      <c r="C362" s="11" t="s">
        <v>61</v>
      </c>
      <c r="D362" s="62">
        <v>20000</v>
      </c>
      <c r="E362" s="71">
        <v>14</v>
      </c>
      <c r="F362" s="71"/>
      <c r="H362">
        <v>15</v>
      </c>
      <c r="I362">
        <v>10</v>
      </c>
      <c r="AN362" s="9">
        <v>1</v>
      </c>
      <c r="AO362" s="9" t="s">
        <v>65</v>
      </c>
      <c r="AP362" s="9">
        <v>1</v>
      </c>
      <c r="AQ362" s="9">
        <v>1</v>
      </c>
      <c r="AR362" s="39">
        <v>82</v>
      </c>
      <c r="BD362" s="39"/>
    </row>
    <row r="363" spans="1:56">
      <c r="A363" s="20">
        <v>2</v>
      </c>
      <c r="B363" s="13" t="s">
        <v>42</v>
      </c>
      <c r="C363" s="11" t="s">
        <v>61</v>
      </c>
      <c r="D363" s="62">
        <v>20000</v>
      </c>
      <c r="E363" s="71">
        <v>16</v>
      </c>
      <c r="F363" s="71"/>
      <c r="G363">
        <v>14</v>
      </c>
      <c r="H363">
        <v>14</v>
      </c>
      <c r="I363">
        <v>12</v>
      </c>
      <c r="AN363" s="9">
        <v>2</v>
      </c>
      <c r="AO363" s="9" t="s">
        <v>65</v>
      </c>
      <c r="AP363" s="9">
        <v>1</v>
      </c>
      <c r="AQ363" s="9">
        <v>1</v>
      </c>
      <c r="AR363" s="39">
        <v>85</v>
      </c>
      <c r="BD363" s="39"/>
    </row>
    <row r="364" spans="1:56">
      <c r="A364" s="20">
        <v>3</v>
      </c>
      <c r="B364" s="13" t="s">
        <v>42</v>
      </c>
      <c r="C364" s="11" t="s">
        <v>61</v>
      </c>
      <c r="D364" s="62">
        <v>20000</v>
      </c>
      <c r="E364" s="71">
        <v>15</v>
      </c>
      <c r="F364" s="71"/>
      <c r="G364">
        <v>16</v>
      </c>
      <c r="H364">
        <v>12</v>
      </c>
      <c r="I364">
        <v>12</v>
      </c>
      <c r="AN364" s="9">
        <v>3</v>
      </c>
      <c r="AO364" s="9" t="s">
        <v>65</v>
      </c>
      <c r="AP364" s="9">
        <v>1</v>
      </c>
      <c r="AQ364" s="9">
        <v>1</v>
      </c>
      <c r="AR364" s="39">
        <v>85</v>
      </c>
      <c r="BD364" s="39"/>
    </row>
    <row r="365" spans="1:56">
      <c r="A365" s="20">
        <v>4</v>
      </c>
      <c r="B365" s="13" t="s">
        <v>42</v>
      </c>
      <c r="C365" s="11" t="s">
        <v>61</v>
      </c>
      <c r="D365" s="62">
        <v>20000</v>
      </c>
      <c r="E365" s="71">
        <v>15</v>
      </c>
      <c r="F365" s="71"/>
      <c r="G365">
        <v>15</v>
      </c>
      <c r="H365">
        <v>12</v>
      </c>
      <c r="I365">
        <v>9</v>
      </c>
      <c r="AN365" s="9">
        <v>4</v>
      </c>
      <c r="AO365" s="9" t="s">
        <v>65</v>
      </c>
      <c r="AP365" s="9">
        <v>1</v>
      </c>
      <c r="AQ365" s="9">
        <v>1</v>
      </c>
      <c r="AR365" s="39">
        <v>85</v>
      </c>
      <c r="BD365" s="39"/>
    </row>
    <row r="366" spans="1:56">
      <c r="A366" s="20">
        <v>5</v>
      </c>
      <c r="B366" s="13" t="s">
        <v>42</v>
      </c>
      <c r="C366" s="11" t="s">
        <v>61</v>
      </c>
      <c r="D366" s="62">
        <v>20000</v>
      </c>
      <c r="E366" s="71">
        <v>15</v>
      </c>
      <c r="F366" s="71"/>
      <c r="G366">
        <v>15</v>
      </c>
      <c r="H366">
        <v>12</v>
      </c>
      <c r="I366">
        <v>9</v>
      </c>
      <c r="AN366" s="9">
        <v>5</v>
      </c>
      <c r="AO366" s="9" t="s">
        <v>65</v>
      </c>
      <c r="AP366" s="9">
        <v>1</v>
      </c>
      <c r="AQ366" s="9">
        <v>1</v>
      </c>
      <c r="AR366" s="39">
        <v>85</v>
      </c>
      <c r="BD366" s="39"/>
    </row>
    <row r="367" spans="1:56">
      <c r="A367" s="20">
        <v>6</v>
      </c>
      <c r="B367" s="13" t="s">
        <v>42</v>
      </c>
      <c r="C367" s="11" t="s">
        <v>61</v>
      </c>
      <c r="D367" s="62">
        <v>20000</v>
      </c>
      <c r="E367" s="71">
        <v>15</v>
      </c>
      <c r="F367" s="71"/>
      <c r="AN367" s="9">
        <v>6</v>
      </c>
      <c r="AO367" s="9" t="s">
        <v>65</v>
      </c>
      <c r="AP367" s="9">
        <v>1</v>
      </c>
      <c r="AQ367" s="9">
        <v>1</v>
      </c>
      <c r="AR367" s="39">
        <v>85</v>
      </c>
      <c r="BD367" s="39"/>
    </row>
    <row r="368" spans="1:56">
      <c r="A368" s="20">
        <v>7</v>
      </c>
      <c r="B368" s="13" t="s">
        <v>42</v>
      </c>
      <c r="C368" s="11" t="s">
        <v>61</v>
      </c>
      <c r="D368" s="62">
        <v>20000</v>
      </c>
      <c r="E368" s="71">
        <v>15</v>
      </c>
      <c r="F368" s="71"/>
      <c r="AN368" s="9">
        <v>7</v>
      </c>
      <c r="AO368" s="9" t="s">
        <v>65</v>
      </c>
      <c r="AP368" s="9">
        <v>1</v>
      </c>
      <c r="AQ368" s="9">
        <v>1</v>
      </c>
      <c r="AR368" s="39">
        <v>88</v>
      </c>
      <c r="BD368" s="39"/>
    </row>
    <row r="369" spans="1:56">
      <c r="A369" s="20">
        <v>8</v>
      </c>
      <c r="B369" s="13" t="s">
        <v>42</v>
      </c>
      <c r="C369" s="11" t="s">
        <v>61</v>
      </c>
      <c r="D369" s="62">
        <v>20000</v>
      </c>
      <c r="E369" s="71">
        <v>14</v>
      </c>
      <c r="F369" s="71"/>
      <c r="AN369" s="9">
        <v>8</v>
      </c>
      <c r="AO369" s="9" t="s">
        <v>65</v>
      </c>
      <c r="AP369" s="9">
        <v>1</v>
      </c>
      <c r="AQ369" s="9">
        <v>1</v>
      </c>
      <c r="AR369" s="39">
        <v>88</v>
      </c>
      <c r="BD369" s="39"/>
    </row>
    <row r="370" spans="1:56">
      <c r="A370" s="20">
        <v>9</v>
      </c>
      <c r="B370" s="13" t="s">
        <v>42</v>
      </c>
      <c r="C370" s="11" t="s">
        <v>61</v>
      </c>
      <c r="D370" s="62">
        <v>20000</v>
      </c>
      <c r="E370" s="71">
        <v>12</v>
      </c>
      <c r="F370" s="71"/>
      <c r="AN370" s="9">
        <v>9</v>
      </c>
      <c r="AO370" s="9" t="s">
        <v>65</v>
      </c>
      <c r="AP370" s="9">
        <v>1</v>
      </c>
      <c r="AQ370" s="9">
        <v>1</v>
      </c>
      <c r="AR370" s="39">
        <v>88</v>
      </c>
      <c r="BD370" s="39"/>
    </row>
    <row r="371" spans="1:56">
      <c r="A371" s="20">
        <v>10</v>
      </c>
      <c r="B371" s="13" t="s">
        <v>42</v>
      </c>
      <c r="C371" s="11" t="s">
        <v>61</v>
      </c>
      <c r="D371" s="62">
        <v>20000</v>
      </c>
      <c r="E371" s="71">
        <v>12</v>
      </c>
      <c r="F371" s="71"/>
      <c r="AN371" s="9">
        <v>10</v>
      </c>
      <c r="AO371" s="9" t="s">
        <v>65</v>
      </c>
      <c r="AP371" s="9">
        <v>1</v>
      </c>
      <c r="AQ371" s="9">
        <v>1</v>
      </c>
      <c r="AR371" s="39">
        <v>88</v>
      </c>
      <c r="BD371" s="39"/>
    </row>
    <row r="372" spans="1:56">
      <c r="A372" s="20">
        <v>11</v>
      </c>
      <c r="B372" s="13" t="s">
        <v>42</v>
      </c>
      <c r="C372" s="11" t="s">
        <v>61</v>
      </c>
      <c r="D372" s="62">
        <v>20000</v>
      </c>
      <c r="E372" s="71">
        <v>12</v>
      </c>
      <c r="F372" s="71"/>
      <c r="AN372" s="9">
        <v>11</v>
      </c>
      <c r="AO372" s="9" t="s">
        <v>65</v>
      </c>
      <c r="AP372" s="9">
        <v>1</v>
      </c>
      <c r="AQ372" s="9">
        <v>1</v>
      </c>
      <c r="AR372" s="39">
        <v>88</v>
      </c>
      <c r="BD372" s="39"/>
    </row>
    <row r="373" spans="1:56">
      <c r="A373" s="20">
        <v>12</v>
      </c>
      <c r="B373" s="13" t="s">
        <v>42</v>
      </c>
      <c r="C373" s="11" t="s">
        <v>61</v>
      </c>
      <c r="D373" s="62">
        <v>20000</v>
      </c>
      <c r="E373" s="71">
        <v>12</v>
      </c>
      <c r="F373" s="71"/>
      <c r="AN373" s="9">
        <v>12</v>
      </c>
      <c r="AO373" s="9" t="s">
        <v>65</v>
      </c>
      <c r="AP373" s="9">
        <v>1</v>
      </c>
      <c r="AQ373" s="9">
        <v>1</v>
      </c>
      <c r="AR373" s="39">
        <v>88</v>
      </c>
      <c r="BD373" s="39"/>
    </row>
    <row r="374" spans="1:56">
      <c r="A374" s="20">
        <v>13</v>
      </c>
      <c r="B374" s="13" t="s">
        <v>42</v>
      </c>
      <c r="C374" s="11" t="s">
        <v>61</v>
      </c>
      <c r="D374" s="62">
        <v>20000</v>
      </c>
      <c r="E374" s="71">
        <v>10</v>
      </c>
      <c r="F374" s="71"/>
      <c r="AN374" s="9">
        <v>1</v>
      </c>
      <c r="AO374" s="9" t="s">
        <v>65</v>
      </c>
      <c r="AP374" s="9">
        <v>2</v>
      </c>
      <c r="AQ374" s="9">
        <v>1</v>
      </c>
      <c r="AR374" s="39">
        <v>170</v>
      </c>
      <c r="BD374" s="39"/>
    </row>
    <row r="375" spans="1:56">
      <c r="A375" s="20">
        <v>14</v>
      </c>
      <c r="B375" s="13" t="s">
        <v>42</v>
      </c>
      <c r="C375" s="11" t="s">
        <v>61</v>
      </c>
      <c r="D375" s="62">
        <v>20000</v>
      </c>
      <c r="E375" s="71">
        <v>12</v>
      </c>
      <c r="F375" s="71"/>
      <c r="AN375" s="9">
        <v>2</v>
      </c>
      <c r="AO375" s="9" t="s">
        <v>65</v>
      </c>
      <c r="AP375" s="9">
        <v>2</v>
      </c>
      <c r="AQ375" s="9">
        <v>0</v>
      </c>
      <c r="AR375" s="39">
        <v>0</v>
      </c>
      <c r="BD375" s="39"/>
    </row>
    <row r="376" spans="1:56">
      <c r="A376" s="20">
        <v>15</v>
      </c>
      <c r="B376" s="13" t="s">
        <v>42</v>
      </c>
      <c r="C376" s="11" t="s">
        <v>61</v>
      </c>
      <c r="D376" s="62">
        <v>20000</v>
      </c>
      <c r="E376" s="71">
        <v>12</v>
      </c>
      <c r="F376" s="71"/>
      <c r="AN376" s="9">
        <v>3</v>
      </c>
      <c r="AO376" s="9" t="s">
        <v>65</v>
      </c>
      <c r="AP376" s="9">
        <v>2</v>
      </c>
      <c r="AQ376" s="9">
        <v>1</v>
      </c>
      <c r="AR376" s="39">
        <v>170</v>
      </c>
      <c r="BD376" s="39"/>
    </row>
    <row r="377" spans="1:56">
      <c r="A377" s="20">
        <v>16</v>
      </c>
      <c r="B377" s="13" t="s">
        <v>42</v>
      </c>
      <c r="C377" s="11" t="s">
        <v>61</v>
      </c>
      <c r="D377" s="62">
        <v>20000</v>
      </c>
      <c r="E377" s="71">
        <v>9</v>
      </c>
      <c r="F377" s="71"/>
      <c r="AN377" s="9">
        <v>4</v>
      </c>
      <c r="AO377" s="9" t="s">
        <v>65</v>
      </c>
      <c r="AP377" s="9">
        <v>2</v>
      </c>
      <c r="AQ377" s="9">
        <v>0</v>
      </c>
      <c r="AR377" s="39">
        <v>0</v>
      </c>
      <c r="BD377" s="39"/>
    </row>
    <row r="378" spans="1:56">
      <c r="A378" s="20">
        <v>17</v>
      </c>
      <c r="B378" s="13" t="s">
        <v>42</v>
      </c>
      <c r="C378" s="11" t="s">
        <v>61</v>
      </c>
      <c r="D378" s="62">
        <v>20000</v>
      </c>
      <c r="E378" s="71">
        <v>9</v>
      </c>
      <c r="F378" s="71"/>
      <c r="AN378" s="9">
        <v>5</v>
      </c>
      <c r="AO378" s="9" t="s">
        <v>65</v>
      </c>
      <c r="AP378" s="9">
        <v>2</v>
      </c>
      <c r="AQ378" s="9">
        <v>1</v>
      </c>
      <c r="AR378" s="39">
        <v>170</v>
      </c>
      <c r="BD378" s="39"/>
    </row>
    <row r="379" spans="1:56">
      <c r="A379" s="20">
        <v>18</v>
      </c>
      <c r="B379" s="13" t="s">
        <v>42</v>
      </c>
      <c r="C379" s="11" t="s">
        <v>61</v>
      </c>
      <c r="D379" s="62">
        <v>20000</v>
      </c>
      <c r="E379" s="71">
        <v>9</v>
      </c>
      <c r="F379" s="71"/>
      <c r="AN379" s="9">
        <v>6</v>
      </c>
      <c r="AO379" s="9" t="s">
        <v>65</v>
      </c>
      <c r="AP379" s="9">
        <v>2</v>
      </c>
      <c r="AQ379" s="9">
        <v>0</v>
      </c>
      <c r="AR379" s="39">
        <v>0</v>
      </c>
      <c r="BD379" s="39"/>
    </row>
    <row r="380" spans="1:56">
      <c r="A380" s="20">
        <v>1</v>
      </c>
      <c r="B380" s="13" t="s">
        <v>44</v>
      </c>
      <c r="C380" s="11" t="s">
        <v>61</v>
      </c>
      <c r="D380" s="62">
        <v>20000</v>
      </c>
      <c r="E380" s="71">
        <v>14</v>
      </c>
      <c r="F380" s="71"/>
      <c r="AN380" s="9">
        <v>7</v>
      </c>
      <c r="AO380" s="9" t="s">
        <v>65</v>
      </c>
      <c r="AP380" s="9">
        <v>2</v>
      </c>
      <c r="AQ380" s="9">
        <v>1</v>
      </c>
      <c r="AR380" s="39">
        <v>175</v>
      </c>
      <c r="BD380" s="39"/>
    </row>
    <row r="381" spans="1:56">
      <c r="A381" s="20">
        <v>2</v>
      </c>
      <c r="B381" s="13" t="s">
        <v>44</v>
      </c>
      <c r="C381" s="11" t="s">
        <v>61</v>
      </c>
      <c r="D381" s="62">
        <v>20000</v>
      </c>
      <c r="E381" s="71">
        <v>16</v>
      </c>
      <c r="F381" s="71"/>
      <c r="AN381" s="9">
        <v>8</v>
      </c>
      <c r="AO381" s="9" t="s">
        <v>65</v>
      </c>
      <c r="AP381" s="9">
        <v>2</v>
      </c>
      <c r="AQ381" s="9">
        <v>0</v>
      </c>
      <c r="AR381" s="39">
        <v>0</v>
      </c>
      <c r="BD381" s="39"/>
    </row>
    <row r="382" spans="1:56">
      <c r="A382" s="20">
        <v>3</v>
      </c>
      <c r="B382" s="13" t="s">
        <v>44</v>
      </c>
      <c r="C382" s="11" t="s">
        <v>61</v>
      </c>
      <c r="D382" s="62">
        <v>20000</v>
      </c>
      <c r="E382" s="71">
        <v>15</v>
      </c>
      <c r="F382" s="71"/>
      <c r="AN382" s="9">
        <v>9</v>
      </c>
      <c r="AO382" s="9" t="s">
        <v>65</v>
      </c>
      <c r="AP382" s="9">
        <v>2</v>
      </c>
      <c r="AQ382" s="9">
        <v>1</v>
      </c>
      <c r="AR382" s="39">
        <v>175</v>
      </c>
      <c r="BD382" s="39"/>
    </row>
    <row r="383" spans="1:56">
      <c r="A383" s="20">
        <v>4</v>
      </c>
      <c r="B383" s="13" t="s">
        <v>44</v>
      </c>
      <c r="C383" s="11" t="s">
        <v>61</v>
      </c>
      <c r="D383" s="62">
        <v>20000</v>
      </c>
      <c r="E383" s="71">
        <v>15</v>
      </c>
      <c r="F383" s="71"/>
      <c r="AN383" s="9">
        <v>10</v>
      </c>
      <c r="AO383" s="9" t="s">
        <v>65</v>
      </c>
      <c r="AP383" s="9">
        <v>2</v>
      </c>
      <c r="AQ383" s="9">
        <v>0</v>
      </c>
      <c r="AR383" s="39">
        <v>0</v>
      </c>
      <c r="BD383" s="39"/>
    </row>
    <row r="384" spans="1:56">
      <c r="A384" s="20">
        <v>5</v>
      </c>
      <c r="B384" s="13" t="s">
        <v>44</v>
      </c>
      <c r="C384" s="11" t="s">
        <v>61</v>
      </c>
      <c r="D384" s="62">
        <v>20000</v>
      </c>
      <c r="E384" s="71">
        <v>15</v>
      </c>
      <c r="F384" s="71"/>
      <c r="AN384" s="9">
        <v>11</v>
      </c>
      <c r="AO384" s="9" t="s">
        <v>65</v>
      </c>
      <c r="AP384" s="9">
        <v>2</v>
      </c>
      <c r="AQ384" s="9">
        <v>1</v>
      </c>
      <c r="AR384" s="39">
        <v>175</v>
      </c>
      <c r="BD384" s="39"/>
    </row>
    <row r="385" spans="1:56">
      <c r="A385" s="20">
        <v>6</v>
      </c>
      <c r="B385" s="13" t="s">
        <v>44</v>
      </c>
      <c r="C385" s="11" t="s">
        <v>61</v>
      </c>
      <c r="D385" s="62">
        <v>20000</v>
      </c>
      <c r="E385" s="71">
        <v>15</v>
      </c>
      <c r="F385" s="71"/>
      <c r="AN385" s="9">
        <v>12</v>
      </c>
      <c r="AO385" s="9" t="s">
        <v>65</v>
      </c>
      <c r="AP385" s="9">
        <v>2</v>
      </c>
      <c r="AQ385" s="9">
        <v>0</v>
      </c>
      <c r="AR385" s="39">
        <v>0</v>
      </c>
      <c r="BD385" s="39"/>
    </row>
    <row r="386" spans="1:56">
      <c r="A386" s="20">
        <v>7</v>
      </c>
      <c r="B386" s="13" t="s">
        <v>44</v>
      </c>
      <c r="C386" s="11" t="s">
        <v>61</v>
      </c>
      <c r="D386" s="62">
        <v>20000</v>
      </c>
      <c r="E386" s="71">
        <v>15</v>
      </c>
      <c r="F386" s="71"/>
      <c r="AN386" s="9">
        <v>1</v>
      </c>
      <c r="AO386" s="9" t="s">
        <v>65</v>
      </c>
      <c r="AP386" s="9">
        <v>3</v>
      </c>
      <c r="AQ386" s="9">
        <v>0</v>
      </c>
      <c r="AR386" s="39">
        <v>0</v>
      </c>
      <c r="BD386" s="39"/>
    </row>
    <row r="387" spans="1:56">
      <c r="A387" s="20">
        <v>8</v>
      </c>
      <c r="B387" s="13" t="s">
        <v>44</v>
      </c>
      <c r="C387" s="11" t="s">
        <v>61</v>
      </c>
      <c r="D387" s="62">
        <v>20000</v>
      </c>
      <c r="E387" s="71">
        <v>14</v>
      </c>
      <c r="F387" s="71"/>
      <c r="AN387" s="9">
        <v>2</v>
      </c>
      <c r="AO387" s="9" t="s">
        <v>65</v>
      </c>
      <c r="AP387" s="9">
        <v>3</v>
      </c>
      <c r="AQ387" s="9">
        <v>1</v>
      </c>
      <c r="AR387" s="39">
        <v>170</v>
      </c>
      <c r="BD387" s="39"/>
    </row>
    <row r="388" spans="1:56">
      <c r="A388" s="20">
        <v>9</v>
      </c>
      <c r="B388" s="13" t="s">
        <v>44</v>
      </c>
      <c r="C388" s="11" t="s">
        <v>61</v>
      </c>
      <c r="D388" s="62">
        <v>20000</v>
      </c>
      <c r="E388" s="71">
        <v>12</v>
      </c>
      <c r="F388" s="71"/>
      <c r="AN388" s="9">
        <v>3</v>
      </c>
      <c r="AO388" s="9" t="s">
        <v>65</v>
      </c>
      <c r="AP388" s="9">
        <v>3</v>
      </c>
      <c r="AQ388" s="9">
        <v>0</v>
      </c>
      <c r="AR388" s="39">
        <v>0</v>
      </c>
      <c r="BD388" s="39"/>
    </row>
    <row r="389" spans="1:56">
      <c r="A389" s="20">
        <v>10</v>
      </c>
      <c r="B389" s="13" t="s">
        <v>44</v>
      </c>
      <c r="C389" s="11" t="s">
        <v>61</v>
      </c>
      <c r="D389" s="62">
        <v>20000</v>
      </c>
      <c r="E389" s="71">
        <v>12</v>
      </c>
      <c r="F389" s="71"/>
      <c r="AN389" s="9">
        <v>4</v>
      </c>
      <c r="AO389" s="9" t="s">
        <v>65</v>
      </c>
      <c r="AP389" s="9">
        <v>3</v>
      </c>
      <c r="AQ389" s="9">
        <v>1</v>
      </c>
      <c r="AR389" s="39">
        <v>170</v>
      </c>
      <c r="BD389" s="39"/>
    </row>
    <row r="390" spans="1:56">
      <c r="A390" s="20">
        <v>11</v>
      </c>
      <c r="B390" s="13" t="s">
        <v>44</v>
      </c>
      <c r="C390" s="11" t="s">
        <v>61</v>
      </c>
      <c r="D390" s="62">
        <v>20000</v>
      </c>
      <c r="E390" s="71">
        <v>12</v>
      </c>
      <c r="F390" s="71"/>
      <c r="AN390" s="9">
        <v>5</v>
      </c>
      <c r="AO390" s="9" t="s">
        <v>65</v>
      </c>
      <c r="AP390" s="9">
        <v>3</v>
      </c>
      <c r="AQ390" s="9">
        <v>0</v>
      </c>
      <c r="AR390" s="39">
        <v>0</v>
      </c>
      <c r="BD390" s="39"/>
    </row>
    <row r="391" spans="1:56">
      <c r="A391" s="20">
        <v>12</v>
      </c>
      <c r="B391" s="13" t="s">
        <v>44</v>
      </c>
      <c r="C391" s="11" t="s">
        <v>61</v>
      </c>
      <c r="D391" s="62">
        <v>20000</v>
      </c>
      <c r="E391" s="71">
        <v>12</v>
      </c>
      <c r="F391" s="71"/>
      <c r="AN391" s="9">
        <v>6</v>
      </c>
      <c r="AO391" s="9" t="s">
        <v>65</v>
      </c>
      <c r="AP391" s="9">
        <v>3</v>
      </c>
      <c r="AQ391" s="9">
        <v>1</v>
      </c>
      <c r="AR391" s="39">
        <v>170</v>
      </c>
      <c r="BD391" s="39"/>
    </row>
    <row r="392" spans="1:56">
      <c r="A392" s="20">
        <v>13</v>
      </c>
      <c r="B392" s="13" t="s">
        <v>44</v>
      </c>
      <c r="C392" s="11" t="s">
        <v>61</v>
      </c>
      <c r="D392" s="62">
        <v>20000</v>
      </c>
      <c r="E392" s="71">
        <v>10</v>
      </c>
      <c r="F392" s="71"/>
      <c r="H392">
        <v>19</v>
      </c>
      <c r="I392">
        <v>12</v>
      </c>
      <c r="AN392" s="9">
        <v>7</v>
      </c>
      <c r="AO392" s="9" t="s">
        <v>65</v>
      </c>
      <c r="AP392" s="9">
        <v>3</v>
      </c>
      <c r="AQ392" s="9">
        <v>0</v>
      </c>
      <c r="AR392" s="39">
        <v>0</v>
      </c>
      <c r="BD392" s="39"/>
    </row>
    <row r="393" spans="1:56">
      <c r="A393" s="20">
        <v>14</v>
      </c>
      <c r="B393" s="13" t="s">
        <v>44</v>
      </c>
      <c r="C393" s="11" t="s">
        <v>61</v>
      </c>
      <c r="D393" s="62">
        <v>20000</v>
      </c>
      <c r="E393" s="71">
        <v>12</v>
      </c>
      <c r="F393" s="71"/>
      <c r="G393">
        <v>15</v>
      </c>
      <c r="H393">
        <v>16</v>
      </c>
      <c r="I393">
        <v>13</v>
      </c>
      <c r="AN393" s="9">
        <v>8</v>
      </c>
      <c r="AO393" s="9" t="s">
        <v>65</v>
      </c>
      <c r="AP393" s="9">
        <v>3</v>
      </c>
      <c r="AQ393" s="9">
        <v>1</v>
      </c>
      <c r="AR393" s="39">
        <v>175</v>
      </c>
      <c r="BD393" s="39"/>
    </row>
    <row r="394" spans="1:56">
      <c r="A394" s="20">
        <v>15</v>
      </c>
      <c r="B394" s="13" t="s">
        <v>44</v>
      </c>
      <c r="C394" s="11" t="s">
        <v>61</v>
      </c>
      <c r="D394" s="62">
        <v>20000</v>
      </c>
      <c r="E394" s="71">
        <v>12</v>
      </c>
      <c r="F394" s="71"/>
      <c r="G394">
        <v>19</v>
      </c>
      <c r="H394">
        <v>14</v>
      </c>
      <c r="I394">
        <v>13</v>
      </c>
      <c r="AN394" s="9">
        <v>9</v>
      </c>
      <c r="AO394" s="9" t="s">
        <v>65</v>
      </c>
      <c r="AP394" s="9">
        <v>3</v>
      </c>
      <c r="AQ394" s="9">
        <v>0</v>
      </c>
      <c r="AR394" s="39">
        <v>0</v>
      </c>
      <c r="BD394" s="39"/>
    </row>
    <row r="395" spans="1:56">
      <c r="A395" s="20">
        <v>16</v>
      </c>
      <c r="B395" s="13" t="s">
        <v>44</v>
      </c>
      <c r="C395" s="11" t="s">
        <v>61</v>
      </c>
      <c r="D395" s="62">
        <v>20000</v>
      </c>
      <c r="E395" s="71">
        <v>9</v>
      </c>
      <c r="F395" s="71"/>
      <c r="G395">
        <v>19</v>
      </c>
      <c r="H395">
        <v>14</v>
      </c>
      <c r="I395">
        <v>10</v>
      </c>
      <c r="AN395" s="9">
        <v>10</v>
      </c>
      <c r="AO395" s="9" t="s">
        <v>65</v>
      </c>
      <c r="AP395" s="9">
        <v>3</v>
      </c>
      <c r="AQ395" s="9">
        <v>1</v>
      </c>
      <c r="AR395" s="39">
        <v>175</v>
      </c>
      <c r="BD395" s="39"/>
    </row>
    <row r="396" spans="1:56">
      <c r="A396" s="20">
        <v>17</v>
      </c>
      <c r="B396" s="13" t="s">
        <v>44</v>
      </c>
      <c r="C396" s="11" t="s">
        <v>61</v>
      </c>
      <c r="D396" s="62">
        <v>20000</v>
      </c>
      <c r="E396" s="71">
        <v>9</v>
      </c>
      <c r="F396" s="71"/>
      <c r="G396">
        <v>19</v>
      </c>
      <c r="H396">
        <v>14</v>
      </c>
      <c r="I396">
        <v>10</v>
      </c>
      <c r="AN396" s="9">
        <v>11</v>
      </c>
      <c r="AO396" s="9" t="s">
        <v>65</v>
      </c>
      <c r="AP396" s="9">
        <v>3</v>
      </c>
      <c r="AQ396" s="9">
        <v>0</v>
      </c>
      <c r="AR396" s="39">
        <v>0</v>
      </c>
      <c r="BD396" s="39"/>
    </row>
    <row r="397" spans="1:56">
      <c r="A397" s="20">
        <v>18</v>
      </c>
      <c r="B397" s="13" t="s">
        <v>44</v>
      </c>
      <c r="C397" s="11" t="s">
        <v>61</v>
      </c>
      <c r="D397" s="62">
        <v>20000</v>
      </c>
      <c r="E397" s="71">
        <v>9</v>
      </c>
      <c r="F397" s="71"/>
      <c r="AN397" s="9">
        <v>12</v>
      </c>
      <c r="AO397" s="9" t="s">
        <v>65</v>
      </c>
      <c r="AP397" s="9">
        <v>3</v>
      </c>
      <c r="AQ397" s="9">
        <v>1</v>
      </c>
      <c r="AR397" s="39">
        <v>175</v>
      </c>
      <c r="BD397" s="39"/>
    </row>
    <row r="398" spans="1:56">
      <c r="A398" s="20">
        <v>1</v>
      </c>
      <c r="B398" s="14" t="s">
        <v>45</v>
      </c>
      <c r="C398" s="11" t="s">
        <v>61</v>
      </c>
      <c r="D398" s="62">
        <v>20000</v>
      </c>
      <c r="E398" s="71">
        <v>15</v>
      </c>
      <c r="F398" s="71"/>
      <c r="AN398" s="9">
        <v>1</v>
      </c>
      <c r="AO398" s="9" t="s">
        <v>65</v>
      </c>
      <c r="AP398" s="11">
        <v>4</v>
      </c>
      <c r="AQ398" s="9">
        <v>1</v>
      </c>
      <c r="AR398" s="39">
        <v>254</v>
      </c>
      <c r="BD398" s="39"/>
    </row>
    <row r="399" spans="1:56">
      <c r="A399" s="20">
        <v>2</v>
      </c>
      <c r="B399" s="14" t="s">
        <v>45</v>
      </c>
      <c r="C399" s="11" t="s">
        <v>61</v>
      </c>
      <c r="D399" s="62">
        <v>20000</v>
      </c>
      <c r="E399" s="71">
        <v>19</v>
      </c>
      <c r="F399" s="71"/>
      <c r="AN399" s="9">
        <v>2</v>
      </c>
      <c r="AO399" s="9" t="s">
        <v>65</v>
      </c>
      <c r="AP399" s="11">
        <v>4</v>
      </c>
      <c r="AQ399" s="9">
        <v>0</v>
      </c>
      <c r="AR399" s="39">
        <v>0</v>
      </c>
      <c r="BD399" s="39"/>
    </row>
    <row r="400" spans="1:56">
      <c r="A400" s="20">
        <v>3</v>
      </c>
      <c r="B400" s="14" t="s">
        <v>45</v>
      </c>
      <c r="C400" s="11" t="s">
        <v>61</v>
      </c>
      <c r="D400" s="62">
        <v>20000</v>
      </c>
      <c r="E400" s="71">
        <v>19</v>
      </c>
      <c r="F400" s="71"/>
      <c r="AN400" s="9">
        <v>3</v>
      </c>
      <c r="AO400" s="9" t="s">
        <v>65</v>
      </c>
      <c r="AP400" s="11">
        <v>4</v>
      </c>
      <c r="AQ400" s="9">
        <v>0</v>
      </c>
      <c r="AR400" s="39">
        <v>0</v>
      </c>
      <c r="BD400" s="39"/>
    </row>
    <row r="401" spans="1:56">
      <c r="A401" s="20">
        <v>4</v>
      </c>
      <c r="B401" s="14" t="s">
        <v>45</v>
      </c>
      <c r="C401" s="11" t="s">
        <v>61</v>
      </c>
      <c r="D401" s="62">
        <v>20000</v>
      </c>
      <c r="E401" s="71">
        <v>19</v>
      </c>
      <c r="F401" s="71"/>
      <c r="AN401" s="9">
        <v>4</v>
      </c>
      <c r="AO401" s="9" t="s">
        <v>65</v>
      </c>
      <c r="AP401" s="11">
        <v>4</v>
      </c>
      <c r="AQ401" s="9">
        <v>1</v>
      </c>
      <c r="AR401" s="39">
        <v>254</v>
      </c>
      <c r="BD401" s="39"/>
    </row>
    <row r="402" spans="1:56">
      <c r="A402" s="20">
        <v>5</v>
      </c>
      <c r="B402" s="14" t="s">
        <v>45</v>
      </c>
      <c r="C402" s="11" t="s">
        <v>61</v>
      </c>
      <c r="D402" s="62">
        <v>20000</v>
      </c>
      <c r="E402" s="71">
        <v>19</v>
      </c>
      <c r="F402" s="71"/>
      <c r="AN402" s="9">
        <v>5</v>
      </c>
      <c r="AO402" s="9" t="s">
        <v>65</v>
      </c>
      <c r="AP402" s="11">
        <v>4</v>
      </c>
      <c r="AQ402" s="9">
        <v>0</v>
      </c>
      <c r="AR402" s="39">
        <v>0</v>
      </c>
      <c r="BD402" s="39"/>
    </row>
    <row r="403" spans="1:56">
      <c r="A403" s="20">
        <v>6</v>
      </c>
      <c r="B403" s="14" t="s">
        <v>45</v>
      </c>
      <c r="C403" s="11" t="s">
        <v>61</v>
      </c>
      <c r="D403" s="62">
        <v>20000</v>
      </c>
      <c r="E403" s="71">
        <v>19</v>
      </c>
      <c r="F403" s="71"/>
      <c r="AN403" s="9">
        <v>6</v>
      </c>
      <c r="AO403" s="9" t="s">
        <v>65</v>
      </c>
      <c r="AP403" s="11">
        <v>4</v>
      </c>
      <c r="AQ403" s="9">
        <v>0</v>
      </c>
      <c r="AR403" s="39">
        <v>0</v>
      </c>
      <c r="BD403" s="39"/>
    </row>
    <row r="404" spans="1:56">
      <c r="A404" s="20">
        <v>7</v>
      </c>
      <c r="B404" s="14" t="s">
        <v>45</v>
      </c>
      <c r="C404" s="11" t="s">
        <v>61</v>
      </c>
      <c r="D404" s="62">
        <v>20000</v>
      </c>
      <c r="E404" s="71">
        <v>19</v>
      </c>
      <c r="F404" s="71"/>
      <c r="AN404" s="9">
        <v>7</v>
      </c>
      <c r="AO404" s="9" t="s">
        <v>65</v>
      </c>
      <c r="AP404" s="11">
        <v>4</v>
      </c>
      <c r="AQ404" s="9">
        <v>1</v>
      </c>
      <c r="AR404" s="39">
        <v>262</v>
      </c>
      <c r="BD404" s="39"/>
    </row>
    <row r="405" spans="1:56">
      <c r="A405" s="20">
        <v>8</v>
      </c>
      <c r="B405" s="14" t="s">
        <v>45</v>
      </c>
      <c r="C405" s="11" t="s">
        <v>61</v>
      </c>
      <c r="D405" s="62">
        <v>20000</v>
      </c>
      <c r="E405" s="71">
        <v>16</v>
      </c>
      <c r="F405" s="71"/>
      <c r="AN405" s="9">
        <v>8</v>
      </c>
      <c r="AO405" s="9" t="s">
        <v>65</v>
      </c>
      <c r="AP405" s="11">
        <v>4</v>
      </c>
      <c r="AQ405" s="9">
        <v>0</v>
      </c>
      <c r="AR405" s="39">
        <v>0</v>
      </c>
      <c r="BD405" s="39"/>
    </row>
    <row r="406" spans="1:56">
      <c r="A406" s="20">
        <v>9</v>
      </c>
      <c r="B406" s="14" t="s">
        <v>45</v>
      </c>
      <c r="C406" s="11" t="s">
        <v>61</v>
      </c>
      <c r="D406" s="62">
        <v>20000</v>
      </c>
      <c r="E406" s="71">
        <v>14</v>
      </c>
      <c r="F406" s="71"/>
      <c r="AN406" s="9">
        <v>9</v>
      </c>
      <c r="AO406" s="9" t="s">
        <v>65</v>
      </c>
      <c r="AP406" s="11">
        <v>4</v>
      </c>
      <c r="AQ406" s="9">
        <v>0</v>
      </c>
      <c r="AR406" s="39">
        <v>0</v>
      </c>
      <c r="BD406" s="39"/>
    </row>
    <row r="407" spans="1:56">
      <c r="A407" s="20">
        <v>10</v>
      </c>
      <c r="B407" s="14" t="s">
        <v>45</v>
      </c>
      <c r="C407" s="11" t="s">
        <v>61</v>
      </c>
      <c r="D407" s="62">
        <v>20000</v>
      </c>
      <c r="E407" s="71">
        <v>14</v>
      </c>
      <c r="F407" s="71"/>
      <c r="AN407" s="9">
        <v>10</v>
      </c>
      <c r="AO407" s="9" t="s">
        <v>65</v>
      </c>
      <c r="AP407" s="11">
        <v>4</v>
      </c>
      <c r="AQ407" s="9">
        <v>1</v>
      </c>
      <c r="AR407" s="39">
        <v>265</v>
      </c>
      <c r="BD407" s="39"/>
    </row>
    <row r="408" spans="1:56">
      <c r="A408" s="20">
        <v>11</v>
      </c>
      <c r="B408" s="14" t="s">
        <v>45</v>
      </c>
      <c r="C408" s="11" t="s">
        <v>61</v>
      </c>
      <c r="D408" s="62">
        <v>20000</v>
      </c>
      <c r="E408" s="71">
        <v>14</v>
      </c>
      <c r="F408" s="71"/>
      <c r="AN408" s="9">
        <v>11</v>
      </c>
      <c r="AO408" s="9" t="s">
        <v>65</v>
      </c>
      <c r="AP408" s="11">
        <v>4</v>
      </c>
      <c r="AQ408" s="9">
        <v>0</v>
      </c>
      <c r="AR408" s="39">
        <v>0</v>
      </c>
      <c r="BD408" s="39"/>
    </row>
    <row r="409" spans="1:56">
      <c r="A409" s="20">
        <v>12</v>
      </c>
      <c r="B409" s="14" t="s">
        <v>45</v>
      </c>
      <c r="C409" s="11" t="s">
        <v>61</v>
      </c>
      <c r="D409" s="62">
        <v>20000</v>
      </c>
      <c r="E409" s="71">
        <v>14</v>
      </c>
      <c r="F409" s="71"/>
      <c r="AN409" s="9">
        <v>12</v>
      </c>
      <c r="AO409" s="9" t="s">
        <v>65</v>
      </c>
      <c r="AP409" s="11">
        <v>4</v>
      </c>
      <c r="AQ409" s="9">
        <v>0</v>
      </c>
      <c r="AR409" s="39">
        <v>0</v>
      </c>
      <c r="BD409" s="39"/>
    </row>
    <row r="410" spans="1:56">
      <c r="A410" s="20">
        <v>13</v>
      </c>
      <c r="B410" s="14" t="s">
        <v>45</v>
      </c>
      <c r="C410" s="11" t="s">
        <v>61</v>
      </c>
      <c r="D410" s="62">
        <v>20000</v>
      </c>
      <c r="E410" s="71">
        <v>12</v>
      </c>
      <c r="F410" s="71"/>
      <c r="AN410" s="9">
        <v>1</v>
      </c>
      <c r="AO410" s="9" t="s">
        <v>65</v>
      </c>
      <c r="AP410" s="11">
        <v>5</v>
      </c>
      <c r="AQ410" s="9">
        <v>0</v>
      </c>
      <c r="AR410" s="39">
        <v>0</v>
      </c>
      <c r="BD410" s="39"/>
    </row>
    <row r="411" spans="1:56">
      <c r="A411" s="20">
        <v>14</v>
      </c>
      <c r="B411" s="14" t="s">
        <v>45</v>
      </c>
      <c r="C411" s="11" t="s">
        <v>61</v>
      </c>
      <c r="D411" s="62">
        <v>20000</v>
      </c>
      <c r="E411" s="71">
        <v>13</v>
      </c>
      <c r="F411" s="71"/>
      <c r="AN411" s="9">
        <v>2</v>
      </c>
      <c r="AO411" s="9" t="s">
        <v>65</v>
      </c>
      <c r="AP411" s="11">
        <v>5</v>
      </c>
      <c r="AQ411" s="9">
        <v>1</v>
      </c>
      <c r="AR411" s="39">
        <v>254</v>
      </c>
      <c r="BD411" s="39"/>
    </row>
    <row r="412" spans="1:56">
      <c r="A412" s="20">
        <v>15</v>
      </c>
      <c r="B412" s="14" t="s">
        <v>45</v>
      </c>
      <c r="C412" s="11" t="s">
        <v>61</v>
      </c>
      <c r="D412" s="62">
        <v>20000</v>
      </c>
      <c r="E412" s="71">
        <v>13</v>
      </c>
      <c r="F412" s="71"/>
      <c r="AN412" s="9">
        <v>3</v>
      </c>
      <c r="AO412" s="9" t="s">
        <v>65</v>
      </c>
      <c r="AP412" s="11">
        <v>5</v>
      </c>
      <c r="AQ412" s="9">
        <v>0</v>
      </c>
      <c r="AR412" s="39">
        <v>0</v>
      </c>
      <c r="BD412" s="39"/>
    </row>
    <row r="413" spans="1:56">
      <c r="A413" s="20">
        <v>16</v>
      </c>
      <c r="B413" s="14" t="s">
        <v>45</v>
      </c>
      <c r="C413" s="11" t="s">
        <v>61</v>
      </c>
      <c r="D413" s="62">
        <v>20000</v>
      </c>
      <c r="E413" s="71">
        <v>10</v>
      </c>
      <c r="F413" s="71"/>
      <c r="AN413" s="9">
        <v>4</v>
      </c>
      <c r="AO413" s="9" t="s">
        <v>65</v>
      </c>
      <c r="AP413" s="11">
        <v>5</v>
      </c>
      <c r="AQ413" s="9">
        <v>0</v>
      </c>
      <c r="AR413" s="39">
        <v>0</v>
      </c>
      <c r="BD413" s="39"/>
    </row>
    <row r="414" spans="1:56">
      <c r="A414" s="20">
        <v>17</v>
      </c>
      <c r="B414" s="14" t="s">
        <v>45</v>
      </c>
      <c r="C414" s="11" t="s">
        <v>61</v>
      </c>
      <c r="D414" s="62">
        <v>20000</v>
      </c>
      <c r="E414" s="71">
        <v>10</v>
      </c>
      <c r="F414" s="71"/>
      <c r="AN414" s="9">
        <v>5</v>
      </c>
      <c r="AO414" s="9" t="s">
        <v>65</v>
      </c>
      <c r="AP414" s="11">
        <v>5</v>
      </c>
      <c r="AQ414" s="9">
        <v>1</v>
      </c>
      <c r="AR414" s="39">
        <v>254</v>
      </c>
      <c r="BD414" s="39"/>
    </row>
    <row r="415" spans="1:56">
      <c r="A415" s="20">
        <v>18</v>
      </c>
      <c r="B415" s="14" t="s">
        <v>45</v>
      </c>
      <c r="C415" s="11" t="s">
        <v>61</v>
      </c>
      <c r="D415" s="62">
        <v>20000</v>
      </c>
      <c r="E415" s="71">
        <v>10</v>
      </c>
      <c r="F415" s="71"/>
      <c r="AN415" s="9">
        <v>6</v>
      </c>
      <c r="AO415" s="9" t="s">
        <v>65</v>
      </c>
      <c r="AP415" s="11">
        <v>5</v>
      </c>
      <c r="AQ415" s="9">
        <v>0</v>
      </c>
      <c r="AR415" s="39">
        <v>0</v>
      </c>
      <c r="BD415" s="39"/>
    </row>
    <row r="416" spans="1:56">
      <c r="A416" s="20">
        <v>1</v>
      </c>
      <c r="B416" s="13" t="s">
        <v>46</v>
      </c>
      <c r="C416" s="11" t="s">
        <v>61</v>
      </c>
      <c r="D416" s="62">
        <v>20000</v>
      </c>
      <c r="E416" s="71">
        <v>17</v>
      </c>
      <c r="F416" s="71"/>
      <c r="H416">
        <v>19</v>
      </c>
      <c r="I416">
        <v>14</v>
      </c>
      <c r="AN416" s="9">
        <v>7</v>
      </c>
      <c r="AO416" s="9" t="s">
        <v>65</v>
      </c>
      <c r="AP416" s="11">
        <v>5</v>
      </c>
      <c r="AQ416" s="9">
        <v>0</v>
      </c>
      <c r="AR416" s="39">
        <v>0</v>
      </c>
      <c r="BD416" s="39"/>
    </row>
    <row r="417" spans="1:56">
      <c r="A417" s="20">
        <v>2</v>
      </c>
      <c r="B417" s="13" t="s">
        <v>46</v>
      </c>
      <c r="C417" s="11" t="s">
        <v>61</v>
      </c>
      <c r="D417" s="62">
        <v>20000</v>
      </c>
      <c r="E417" s="71">
        <v>19</v>
      </c>
      <c r="F417" s="71"/>
      <c r="G417">
        <v>17</v>
      </c>
      <c r="H417">
        <v>16</v>
      </c>
      <c r="I417">
        <v>13</v>
      </c>
      <c r="AN417" s="9">
        <v>8</v>
      </c>
      <c r="AO417" s="9" t="s">
        <v>65</v>
      </c>
      <c r="AP417" s="11">
        <v>5</v>
      </c>
      <c r="AQ417" s="9">
        <v>1</v>
      </c>
      <c r="AR417" s="39">
        <v>262</v>
      </c>
      <c r="BD417" s="39"/>
    </row>
    <row r="418" spans="1:56">
      <c r="A418" s="20">
        <v>3</v>
      </c>
      <c r="B418" s="13" t="s">
        <v>46</v>
      </c>
      <c r="C418" s="11" t="s">
        <v>61</v>
      </c>
      <c r="D418" s="62">
        <v>20000</v>
      </c>
      <c r="E418" s="71">
        <v>19</v>
      </c>
      <c r="F418" s="71"/>
      <c r="G418">
        <v>19</v>
      </c>
      <c r="H418">
        <v>15</v>
      </c>
      <c r="I418">
        <v>13</v>
      </c>
      <c r="AN418" s="9">
        <v>9</v>
      </c>
      <c r="AO418" s="9" t="s">
        <v>65</v>
      </c>
      <c r="AP418" s="11">
        <v>5</v>
      </c>
      <c r="AQ418" s="9">
        <v>0</v>
      </c>
      <c r="AR418" s="39">
        <v>0</v>
      </c>
      <c r="BD418" s="39"/>
    </row>
    <row r="419" spans="1:56">
      <c r="A419" s="20">
        <v>4</v>
      </c>
      <c r="B419" s="13" t="s">
        <v>46</v>
      </c>
      <c r="C419" s="11" t="s">
        <v>61</v>
      </c>
      <c r="D419" s="62">
        <v>20000</v>
      </c>
      <c r="E419" s="71">
        <v>19</v>
      </c>
      <c r="F419" s="71"/>
      <c r="G419">
        <v>19</v>
      </c>
      <c r="H419">
        <v>15</v>
      </c>
      <c r="I419">
        <v>11</v>
      </c>
      <c r="AN419" s="9">
        <v>10</v>
      </c>
      <c r="AO419" s="9" t="s">
        <v>65</v>
      </c>
      <c r="AP419" s="11">
        <v>5</v>
      </c>
      <c r="AQ419" s="9">
        <v>0</v>
      </c>
      <c r="AR419" s="39">
        <v>0</v>
      </c>
      <c r="BD419" s="39"/>
    </row>
    <row r="420" spans="1:56">
      <c r="A420" s="20">
        <v>5</v>
      </c>
      <c r="B420" s="13" t="s">
        <v>46</v>
      </c>
      <c r="C420" s="11" t="s">
        <v>61</v>
      </c>
      <c r="D420" s="62">
        <v>20000</v>
      </c>
      <c r="E420" s="71">
        <v>19</v>
      </c>
      <c r="F420" s="71"/>
      <c r="G420">
        <v>19</v>
      </c>
      <c r="H420">
        <v>15</v>
      </c>
      <c r="I420">
        <v>11</v>
      </c>
      <c r="AN420" s="9">
        <v>11</v>
      </c>
      <c r="AO420" s="9" t="s">
        <v>65</v>
      </c>
      <c r="AP420" s="11">
        <v>5</v>
      </c>
      <c r="AQ420" s="9">
        <v>1</v>
      </c>
      <c r="AR420" s="39">
        <v>265</v>
      </c>
      <c r="BD420" s="39"/>
    </row>
    <row r="421" spans="1:56">
      <c r="A421" s="20">
        <v>6</v>
      </c>
      <c r="B421" s="13" t="s">
        <v>46</v>
      </c>
      <c r="C421" s="11" t="s">
        <v>61</v>
      </c>
      <c r="D421" s="62">
        <v>20000</v>
      </c>
      <c r="E421" s="71">
        <v>19</v>
      </c>
      <c r="F421" s="71"/>
      <c r="AN421" s="9">
        <v>12</v>
      </c>
      <c r="AO421" s="9" t="s">
        <v>65</v>
      </c>
      <c r="AP421" s="11">
        <v>5</v>
      </c>
      <c r="AQ421" s="9">
        <v>0</v>
      </c>
      <c r="AR421" s="39">
        <v>0</v>
      </c>
      <c r="BD421" s="39"/>
    </row>
    <row r="422" spans="1:56">
      <c r="A422" s="20">
        <v>7</v>
      </c>
      <c r="B422" s="13" t="s">
        <v>46</v>
      </c>
      <c r="C422" s="11" t="s">
        <v>61</v>
      </c>
      <c r="D422" s="62">
        <v>20000</v>
      </c>
      <c r="E422" s="71">
        <v>19</v>
      </c>
      <c r="F422" s="71"/>
      <c r="AN422" s="9">
        <v>1</v>
      </c>
      <c r="AO422" s="9" t="s">
        <v>65</v>
      </c>
      <c r="AP422" s="11">
        <v>6</v>
      </c>
      <c r="AQ422" s="9">
        <v>0</v>
      </c>
      <c r="AR422" s="39">
        <v>0</v>
      </c>
      <c r="BD422" s="39"/>
    </row>
    <row r="423" spans="1:56">
      <c r="A423" s="20">
        <v>8</v>
      </c>
      <c r="B423" s="13" t="s">
        <v>46</v>
      </c>
      <c r="C423" s="11" t="s">
        <v>61</v>
      </c>
      <c r="D423" s="62">
        <v>20000</v>
      </c>
      <c r="E423" s="71">
        <v>16</v>
      </c>
      <c r="F423" s="71"/>
      <c r="AN423" s="9">
        <v>2</v>
      </c>
      <c r="AO423" s="9" t="s">
        <v>65</v>
      </c>
      <c r="AP423" s="11">
        <v>6</v>
      </c>
      <c r="AQ423" s="9">
        <v>0</v>
      </c>
      <c r="AR423" s="39">
        <v>0</v>
      </c>
      <c r="BD423" s="39"/>
    </row>
    <row r="424" spans="1:56">
      <c r="A424" s="20">
        <v>9</v>
      </c>
      <c r="B424" s="13" t="s">
        <v>46</v>
      </c>
      <c r="C424" s="11" t="s">
        <v>61</v>
      </c>
      <c r="D424" s="62">
        <v>20000</v>
      </c>
      <c r="E424" s="71">
        <v>15</v>
      </c>
      <c r="F424" s="71"/>
      <c r="AN424" s="9">
        <v>3</v>
      </c>
      <c r="AO424" s="9" t="s">
        <v>65</v>
      </c>
      <c r="AP424" s="11">
        <v>6</v>
      </c>
      <c r="AQ424" s="9">
        <v>1</v>
      </c>
      <c r="AR424" s="39">
        <v>254</v>
      </c>
      <c r="BD424" s="39"/>
    </row>
    <row r="425" spans="1:56">
      <c r="A425" s="20">
        <v>10</v>
      </c>
      <c r="B425" s="13" t="s">
        <v>46</v>
      </c>
      <c r="C425" s="11" t="s">
        <v>61</v>
      </c>
      <c r="D425" s="62">
        <v>20000</v>
      </c>
      <c r="E425" s="71">
        <v>15</v>
      </c>
      <c r="F425" s="71"/>
      <c r="AN425" s="9">
        <v>4</v>
      </c>
      <c r="AO425" s="9" t="s">
        <v>65</v>
      </c>
      <c r="AP425" s="11">
        <v>6</v>
      </c>
      <c r="AQ425" s="9">
        <v>0</v>
      </c>
      <c r="AR425" s="39">
        <v>0</v>
      </c>
      <c r="BD425" s="39"/>
    </row>
    <row r="426" spans="1:56">
      <c r="A426" s="20">
        <v>11</v>
      </c>
      <c r="B426" s="13" t="s">
        <v>46</v>
      </c>
      <c r="C426" s="11" t="s">
        <v>61</v>
      </c>
      <c r="D426" s="62">
        <v>20000</v>
      </c>
      <c r="E426" s="71">
        <v>15</v>
      </c>
      <c r="F426" s="71"/>
      <c r="AN426" s="9">
        <v>5</v>
      </c>
      <c r="AO426" s="9" t="s">
        <v>65</v>
      </c>
      <c r="AP426" s="11">
        <v>6</v>
      </c>
      <c r="AQ426" s="9">
        <v>0</v>
      </c>
      <c r="AR426" s="39">
        <v>0</v>
      </c>
      <c r="BD426" s="39"/>
    </row>
    <row r="427" spans="1:56">
      <c r="A427" s="20">
        <v>12</v>
      </c>
      <c r="B427" s="13" t="s">
        <v>46</v>
      </c>
      <c r="C427" s="11" t="s">
        <v>61</v>
      </c>
      <c r="D427" s="62">
        <v>20000</v>
      </c>
      <c r="E427" s="71">
        <v>14</v>
      </c>
      <c r="F427" s="71"/>
      <c r="AN427" s="9">
        <v>6</v>
      </c>
      <c r="AO427" s="9" t="s">
        <v>65</v>
      </c>
      <c r="AP427" s="11">
        <v>6</v>
      </c>
      <c r="AQ427" s="9">
        <v>1</v>
      </c>
      <c r="AR427" s="39">
        <v>254</v>
      </c>
      <c r="BD427" s="39"/>
    </row>
    <row r="428" spans="1:56">
      <c r="A428" s="20">
        <v>13</v>
      </c>
      <c r="B428" s="13" t="s">
        <v>46</v>
      </c>
      <c r="C428" s="11" t="s">
        <v>61</v>
      </c>
      <c r="D428" s="62">
        <v>20000</v>
      </c>
      <c r="E428" s="71">
        <v>14</v>
      </c>
      <c r="F428" s="71"/>
      <c r="AN428" s="9">
        <v>7</v>
      </c>
      <c r="AO428" s="9" t="s">
        <v>65</v>
      </c>
      <c r="AP428" s="11">
        <v>6</v>
      </c>
      <c r="AQ428" s="9">
        <v>0</v>
      </c>
      <c r="AR428" s="39">
        <v>0</v>
      </c>
      <c r="BD428" s="39"/>
    </row>
    <row r="429" spans="1:56">
      <c r="A429" s="20">
        <v>14</v>
      </c>
      <c r="B429" s="13" t="s">
        <v>46</v>
      </c>
      <c r="C429" s="11" t="s">
        <v>61</v>
      </c>
      <c r="D429" s="62">
        <v>20000</v>
      </c>
      <c r="E429" s="71">
        <v>13</v>
      </c>
      <c r="F429" s="71"/>
      <c r="AN429" s="9">
        <v>8</v>
      </c>
      <c r="AO429" s="9" t="s">
        <v>65</v>
      </c>
      <c r="AP429" s="11">
        <v>6</v>
      </c>
      <c r="AQ429" s="9">
        <v>0</v>
      </c>
      <c r="AR429" s="39">
        <v>0</v>
      </c>
      <c r="BD429" s="39"/>
    </row>
    <row r="430" spans="1:56">
      <c r="A430" s="20">
        <v>15</v>
      </c>
      <c r="B430" s="13" t="s">
        <v>46</v>
      </c>
      <c r="C430" s="11" t="s">
        <v>61</v>
      </c>
      <c r="D430" s="62">
        <v>20000</v>
      </c>
      <c r="E430" s="71">
        <v>13</v>
      </c>
      <c r="F430" s="71"/>
      <c r="AN430" s="9">
        <v>9</v>
      </c>
      <c r="AO430" s="9" t="s">
        <v>65</v>
      </c>
      <c r="AP430" s="11">
        <v>6</v>
      </c>
      <c r="AQ430" s="9">
        <v>1</v>
      </c>
      <c r="AR430" s="39">
        <v>262</v>
      </c>
      <c r="BD430" s="39"/>
    </row>
    <row r="431" spans="1:56">
      <c r="A431" s="20">
        <v>16</v>
      </c>
      <c r="B431" s="13" t="s">
        <v>46</v>
      </c>
      <c r="C431" s="11" t="s">
        <v>61</v>
      </c>
      <c r="D431" s="62">
        <v>20000</v>
      </c>
      <c r="E431" s="71">
        <v>11</v>
      </c>
      <c r="F431" s="71"/>
      <c r="AN431" s="9">
        <v>10</v>
      </c>
      <c r="AO431" s="9" t="s">
        <v>65</v>
      </c>
      <c r="AP431" s="11">
        <v>6</v>
      </c>
      <c r="AQ431" s="9">
        <v>0</v>
      </c>
      <c r="AR431" s="39">
        <v>0</v>
      </c>
      <c r="BD431" s="39"/>
    </row>
    <row r="432" spans="1:56">
      <c r="A432" s="20">
        <v>17</v>
      </c>
      <c r="B432" s="13" t="s">
        <v>46</v>
      </c>
      <c r="C432" s="11" t="s">
        <v>61</v>
      </c>
      <c r="D432" s="62">
        <v>20000</v>
      </c>
      <c r="E432" s="71">
        <v>11</v>
      </c>
      <c r="F432" s="71"/>
      <c r="AN432" s="9">
        <v>11</v>
      </c>
      <c r="AO432" s="9" t="s">
        <v>65</v>
      </c>
      <c r="AP432" s="11">
        <v>6</v>
      </c>
      <c r="AQ432" s="9">
        <v>0</v>
      </c>
      <c r="AR432" s="39">
        <v>0</v>
      </c>
      <c r="BD432" s="39"/>
    </row>
    <row r="433" spans="1:56">
      <c r="A433" s="20">
        <v>18</v>
      </c>
      <c r="B433" s="13" t="s">
        <v>46</v>
      </c>
      <c r="C433" s="11" t="s">
        <v>61</v>
      </c>
      <c r="D433" s="62">
        <v>20000</v>
      </c>
      <c r="E433" s="71">
        <v>11</v>
      </c>
      <c r="F433" s="71"/>
      <c r="AN433" s="9">
        <v>12</v>
      </c>
      <c r="AO433" s="9" t="s">
        <v>65</v>
      </c>
      <c r="AP433" s="11">
        <v>6</v>
      </c>
      <c r="AQ433" s="9">
        <v>1</v>
      </c>
      <c r="AR433" s="39">
        <v>265</v>
      </c>
      <c r="BD433" s="39"/>
    </row>
    <row r="434" spans="1:56">
      <c r="AN434" s="9">
        <v>1</v>
      </c>
      <c r="AO434" s="9" t="s">
        <v>65</v>
      </c>
      <c r="AP434" s="11">
        <v>7</v>
      </c>
      <c r="AQ434" s="9">
        <v>1</v>
      </c>
      <c r="AR434" s="39">
        <v>254</v>
      </c>
      <c r="BD434" s="39"/>
    </row>
    <row r="435" spans="1:56">
      <c r="AN435" s="9">
        <v>2</v>
      </c>
      <c r="AO435" s="9" t="s">
        <v>65</v>
      </c>
      <c r="AP435" s="11">
        <v>7</v>
      </c>
      <c r="AQ435" s="9">
        <v>0</v>
      </c>
      <c r="AR435" s="39">
        <v>0</v>
      </c>
      <c r="BD435" s="39"/>
    </row>
    <row r="436" spans="1:56">
      <c r="AN436" s="9">
        <v>3</v>
      </c>
      <c r="AO436" s="9" t="s">
        <v>65</v>
      </c>
      <c r="AP436" s="11">
        <v>7</v>
      </c>
      <c r="AQ436" s="9">
        <v>0</v>
      </c>
      <c r="AR436" s="39">
        <v>0</v>
      </c>
      <c r="BD436" s="39"/>
    </row>
    <row r="437" spans="1:56">
      <c r="AN437" s="9">
        <v>4</v>
      </c>
      <c r="AO437" s="9" t="s">
        <v>65</v>
      </c>
      <c r="AP437" s="11">
        <v>7</v>
      </c>
      <c r="AQ437" s="9">
        <v>0</v>
      </c>
      <c r="AR437" s="39">
        <v>0</v>
      </c>
      <c r="BD437" s="39"/>
    </row>
    <row r="438" spans="1:56">
      <c r="AN438" s="9">
        <v>5</v>
      </c>
      <c r="AO438" s="9" t="s">
        <v>65</v>
      </c>
      <c r="AP438" s="11">
        <v>7</v>
      </c>
      <c r="AQ438" s="9">
        <v>1</v>
      </c>
      <c r="AR438" s="39">
        <v>254</v>
      </c>
      <c r="BD438" s="39"/>
    </row>
    <row r="439" spans="1:56">
      <c r="AN439" s="9">
        <v>6</v>
      </c>
      <c r="AO439" s="9" t="s">
        <v>65</v>
      </c>
      <c r="AP439" s="11">
        <v>7</v>
      </c>
      <c r="AQ439" s="9">
        <v>0</v>
      </c>
      <c r="AR439" s="39">
        <v>0</v>
      </c>
      <c r="BD439" s="39"/>
    </row>
    <row r="440" spans="1:56">
      <c r="AN440" s="9">
        <v>7</v>
      </c>
      <c r="AO440" s="9" t="s">
        <v>65</v>
      </c>
      <c r="AP440" s="11">
        <v>7</v>
      </c>
      <c r="AQ440" s="9">
        <v>0</v>
      </c>
      <c r="AR440" s="39">
        <v>0</v>
      </c>
      <c r="BD440" s="39"/>
    </row>
    <row r="441" spans="1:56">
      <c r="AN441" s="9">
        <v>8</v>
      </c>
      <c r="AO441" s="9" t="s">
        <v>65</v>
      </c>
      <c r="AP441" s="11">
        <v>7</v>
      </c>
      <c r="AQ441" s="9">
        <v>0</v>
      </c>
      <c r="AR441" s="39">
        <v>0</v>
      </c>
      <c r="BD441" s="39"/>
    </row>
    <row r="442" spans="1:56">
      <c r="AN442" s="9">
        <v>9</v>
      </c>
      <c r="AO442" s="9" t="s">
        <v>65</v>
      </c>
      <c r="AP442" s="11">
        <v>7</v>
      </c>
      <c r="AQ442" s="9">
        <v>1</v>
      </c>
      <c r="AR442" s="39">
        <v>527</v>
      </c>
      <c r="BD442" s="39"/>
    </row>
    <row r="443" spans="1:56">
      <c r="AN443" s="9">
        <v>10</v>
      </c>
      <c r="AO443" s="9" t="s">
        <v>65</v>
      </c>
      <c r="AP443" s="11">
        <v>7</v>
      </c>
      <c r="AQ443" s="9">
        <v>0</v>
      </c>
      <c r="AR443" s="39">
        <v>0</v>
      </c>
      <c r="BD443" s="39"/>
    </row>
    <row r="444" spans="1:56">
      <c r="AN444" s="9">
        <v>11</v>
      </c>
      <c r="AO444" s="9" t="s">
        <v>65</v>
      </c>
      <c r="AP444" s="11">
        <v>7</v>
      </c>
      <c r="AQ444" s="9">
        <v>0</v>
      </c>
      <c r="AR444" s="39">
        <v>0</v>
      </c>
      <c r="BD444" s="39"/>
    </row>
    <row r="445" spans="1:56">
      <c r="AN445" s="9">
        <v>12</v>
      </c>
      <c r="AO445" s="9" t="s">
        <v>65</v>
      </c>
      <c r="AP445" s="11">
        <v>7</v>
      </c>
      <c r="AQ445" s="9">
        <v>0</v>
      </c>
      <c r="AR445" s="39">
        <v>0</v>
      </c>
      <c r="BD445" s="39"/>
    </row>
    <row r="446" spans="1:56">
      <c r="AN446" s="9">
        <v>1</v>
      </c>
      <c r="AO446" s="9" t="s">
        <v>65</v>
      </c>
      <c r="AP446" s="9">
        <v>8</v>
      </c>
      <c r="AQ446" s="9">
        <v>0</v>
      </c>
      <c r="AR446" s="39">
        <v>0</v>
      </c>
      <c r="BD446" s="39"/>
    </row>
    <row r="447" spans="1:56">
      <c r="AN447" s="9">
        <v>2</v>
      </c>
      <c r="AO447" s="9" t="s">
        <v>65</v>
      </c>
      <c r="AP447" s="9">
        <v>8</v>
      </c>
      <c r="AQ447" s="9">
        <v>1</v>
      </c>
      <c r="AR447" s="39">
        <v>254</v>
      </c>
      <c r="BD447" s="39"/>
    </row>
    <row r="448" spans="1:56">
      <c r="AN448" s="9">
        <v>3</v>
      </c>
      <c r="AO448" s="9" t="s">
        <v>65</v>
      </c>
      <c r="AP448" s="9">
        <v>8</v>
      </c>
      <c r="AQ448" s="9">
        <v>0</v>
      </c>
      <c r="AR448" s="39">
        <v>0</v>
      </c>
      <c r="BD448" s="39"/>
    </row>
    <row r="449" spans="40:56">
      <c r="AN449" s="9">
        <v>4</v>
      </c>
      <c r="AO449" s="9" t="s">
        <v>65</v>
      </c>
      <c r="AP449" s="9">
        <v>8</v>
      </c>
      <c r="AQ449" s="9">
        <v>0</v>
      </c>
      <c r="AR449" s="39">
        <v>0</v>
      </c>
      <c r="BD449" s="39"/>
    </row>
    <row r="450" spans="40:56">
      <c r="AN450" s="9">
        <v>5</v>
      </c>
      <c r="AO450" s="9" t="s">
        <v>65</v>
      </c>
      <c r="AP450" s="9">
        <v>8</v>
      </c>
      <c r="AQ450" s="9">
        <v>0</v>
      </c>
      <c r="AR450" s="39">
        <v>0</v>
      </c>
      <c r="BD450" s="39"/>
    </row>
    <row r="451" spans="40:56">
      <c r="AN451" s="9">
        <v>6</v>
      </c>
      <c r="AO451" s="9" t="s">
        <v>65</v>
      </c>
      <c r="AP451" s="9">
        <v>8</v>
      </c>
      <c r="AQ451" s="9">
        <v>1</v>
      </c>
      <c r="AR451" s="39">
        <v>254</v>
      </c>
      <c r="BD451" s="39"/>
    </row>
    <row r="452" spans="40:56">
      <c r="AN452" s="9">
        <v>7</v>
      </c>
      <c r="AO452" s="9" t="s">
        <v>65</v>
      </c>
      <c r="AP452" s="9">
        <v>8</v>
      </c>
      <c r="AQ452" s="9">
        <v>0</v>
      </c>
      <c r="AR452" s="39">
        <v>0</v>
      </c>
      <c r="BD452" s="39"/>
    </row>
    <row r="453" spans="40:56">
      <c r="AN453" s="9">
        <v>8</v>
      </c>
      <c r="AO453" s="9" t="s">
        <v>65</v>
      </c>
      <c r="AP453" s="9">
        <v>8</v>
      </c>
      <c r="AQ453" s="9">
        <v>0</v>
      </c>
      <c r="AR453" s="39">
        <v>0</v>
      </c>
      <c r="BD453" s="39"/>
    </row>
    <row r="454" spans="40:56">
      <c r="AN454" s="9">
        <v>9</v>
      </c>
      <c r="AO454" s="9" t="s">
        <v>65</v>
      </c>
      <c r="AP454" s="9">
        <v>8</v>
      </c>
      <c r="AQ454" s="9">
        <v>0</v>
      </c>
      <c r="AR454" s="39">
        <v>0</v>
      </c>
      <c r="BD454" s="39"/>
    </row>
    <row r="455" spans="40:56">
      <c r="AN455" s="9">
        <v>10</v>
      </c>
      <c r="AO455" s="9" t="s">
        <v>65</v>
      </c>
      <c r="AP455" s="9">
        <v>8</v>
      </c>
      <c r="AQ455" s="9">
        <v>1</v>
      </c>
      <c r="AR455" s="39">
        <v>527</v>
      </c>
      <c r="BD455" s="39"/>
    </row>
    <row r="456" spans="40:56">
      <c r="AN456" s="9">
        <v>11</v>
      </c>
      <c r="AO456" s="9" t="s">
        <v>65</v>
      </c>
      <c r="AP456" s="9">
        <v>8</v>
      </c>
      <c r="AQ456" s="9">
        <v>0</v>
      </c>
      <c r="AR456" s="39">
        <v>0</v>
      </c>
      <c r="BD456" s="39"/>
    </row>
    <row r="457" spans="40:56">
      <c r="AN457" s="9">
        <v>12</v>
      </c>
      <c r="AO457" s="9" t="s">
        <v>65</v>
      </c>
      <c r="AP457" s="9">
        <v>8</v>
      </c>
      <c r="AQ457" s="9">
        <v>0</v>
      </c>
      <c r="AR457" s="39">
        <v>0</v>
      </c>
      <c r="BD457" s="39"/>
    </row>
    <row r="458" spans="40:56">
      <c r="AN458" s="9">
        <v>1</v>
      </c>
      <c r="AO458" s="9" t="s">
        <v>65</v>
      </c>
      <c r="AP458" s="9">
        <v>9</v>
      </c>
      <c r="AQ458" s="9">
        <v>0</v>
      </c>
      <c r="AR458" s="39">
        <v>0</v>
      </c>
      <c r="BD458" s="39"/>
    </row>
    <row r="459" spans="40:56">
      <c r="AN459" s="9">
        <v>2</v>
      </c>
      <c r="AO459" s="9" t="s">
        <v>65</v>
      </c>
      <c r="AP459" s="9">
        <v>9</v>
      </c>
      <c r="AQ459" s="9">
        <v>0</v>
      </c>
      <c r="AR459" s="39">
        <v>0</v>
      </c>
      <c r="BD459" s="39"/>
    </row>
    <row r="460" spans="40:56">
      <c r="AN460" s="9">
        <v>3</v>
      </c>
      <c r="AO460" s="9" t="s">
        <v>65</v>
      </c>
      <c r="AP460" s="9">
        <v>9</v>
      </c>
      <c r="AQ460" s="9">
        <v>1</v>
      </c>
      <c r="AR460" s="39">
        <v>511</v>
      </c>
      <c r="BD460" s="39"/>
    </row>
    <row r="461" spans="40:56">
      <c r="AN461" s="9">
        <v>4</v>
      </c>
      <c r="AO461" s="9" t="s">
        <v>65</v>
      </c>
      <c r="AP461" s="9">
        <v>9</v>
      </c>
      <c r="AQ461" s="9">
        <v>0</v>
      </c>
      <c r="AR461" s="39">
        <v>0</v>
      </c>
      <c r="BD461" s="39"/>
    </row>
    <row r="462" spans="40:56">
      <c r="AN462" s="9">
        <v>5</v>
      </c>
      <c r="AO462" s="9" t="s">
        <v>65</v>
      </c>
      <c r="AP462" s="9">
        <v>9</v>
      </c>
      <c r="AQ462" s="9">
        <v>0</v>
      </c>
      <c r="AR462" s="39">
        <v>0</v>
      </c>
      <c r="BD462" s="39"/>
    </row>
    <row r="463" spans="40:56">
      <c r="AN463" s="9">
        <v>6</v>
      </c>
      <c r="AO463" s="9" t="s">
        <v>65</v>
      </c>
      <c r="AP463" s="9">
        <v>9</v>
      </c>
      <c r="AQ463" s="9">
        <v>0</v>
      </c>
      <c r="AR463" s="39">
        <v>0</v>
      </c>
      <c r="BD463" s="39"/>
    </row>
    <row r="464" spans="40:56">
      <c r="AN464" s="9">
        <v>7</v>
      </c>
      <c r="AO464" s="9" t="s">
        <v>65</v>
      </c>
      <c r="AP464" s="9">
        <v>9</v>
      </c>
      <c r="AQ464" s="9">
        <v>1</v>
      </c>
      <c r="AR464" s="39">
        <v>262</v>
      </c>
      <c r="BD464" s="39"/>
    </row>
    <row r="465" spans="40:56">
      <c r="AN465" s="9">
        <v>8</v>
      </c>
      <c r="AO465" s="9" t="s">
        <v>65</v>
      </c>
      <c r="AP465" s="9">
        <v>9</v>
      </c>
      <c r="AQ465" s="9">
        <v>0</v>
      </c>
      <c r="AR465" s="39">
        <v>0</v>
      </c>
      <c r="BD465" s="39"/>
    </row>
    <row r="466" spans="40:56">
      <c r="AN466" s="9">
        <v>9</v>
      </c>
      <c r="AO466" s="9" t="s">
        <v>65</v>
      </c>
      <c r="AP466" s="9">
        <v>9</v>
      </c>
      <c r="AQ466" s="9">
        <v>0</v>
      </c>
      <c r="AR466" s="39">
        <v>0</v>
      </c>
      <c r="BD466" s="39"/>
    </row>
    <row r="467" spans="40:56">
      <c r="AN467" s="9">
        <v>10</v>
      </c>
      <c r="AO467" s="9" t="s">
        <v>65</v>
      </c>
      <c r="AP467" s="9">
        <v>9</v>
      </c>
      <c r="AQ467" s="9">
        <v>0</v>
      </c>
      <c r="AR467" s="39">
        <v>0</v>
      </c>
      <c r="BD467" s="39"/>
    </row>
    <row r="468" spans="40:56">
      <c r="AN468" s="9">
        <v>11</v>
      </c>
      <c r="AO468" s="9" t="s">
        <v>65</v>
      </c>
      <c r="AP468" s="9">
        <v>9</v>
      </c>
      <c r="AQ468" s="9">
        <v>1</v>
      </c>
      <c r="AR468" s="39">
        <v>262</v>
      </c>
      <c r="BD468" s="39"/>
    </row>
    <row r="469" spans="40:56">
      <c r="AN469" s="9">
        <v>12</v>
      </c>
      <c r="AO469" s="9" t="s">
        <v>65</v>
      </c>
      <c r="AP469" s="9">
        <v>9</v>
      </c>
      <c r="AQ469" s="9">
        <v>0</v>
      </c>
      <c r="AR469" s="39">
        <v>0</v>
      </c>
      <c r="BD469" s="39"/>
    </row>
    <row r="470" spans="40:56">
      <c r="AN470" s="9">
        <v>1</v>
      </c>
      <c r="AO470" s="9" t="s">
        <v>65</v>
      </c>
      <c r="AP470" s="9">
        <v>10</v>
      </c>
      <c r="AQ470" s="9">
        <v>0</v>
      </c>
      <c r="AR470" s="39">
        <v>0</v>
      </c>
      <c r="BD470" s="39"/>
    </row>
    <row r="471" spans="40:56">
      <c r="AN471" s="9">
        <v>2</v>
      </c>
      <c r="AO471" s="9" t="s">
        <v>65</v>
      </c>
      <c r="AP471" s="9">
        <v>10</v>
      </c>
      <c r="AQ471" s="9">
        <v>0</v>
      </c>
      <c r="AR471" s="39">
        <v>0</v>
      </c>
      <c r="BD471" s="39"/>
    </row>
    <row r="472" spans="40:56">
      <c r="AN472" s="9">
        <v>3</v>
      </c>
      <c r="AO472" s="9" t="s">
        <v>65</v>
      </c>
      <c r="AP472" s="9">
        <v>10</v>
      </c>
      <c r="AQ472" s="9">
        <v>0</v>
      </c>
      <c r="AR472" s="39">
        <v>0</v>
      </c>
      <c r="BD472" s="39"/>
    </row>
    <row r="473" spans="40:56">
      <c r="AN473" s="9">
        <v>4</v>
      </c>
      <c r="AO473" s="9" t="s">
        <v>65</v>
      </c>
      <c r="AP473" s="9">
        <v>10</v>
      </c>
      <c r="AQ473" s="9">
        <v>1</v>
      </c>
      <c r="AR473" s="39">
        <v>508</v>
      </c>
      <c r="BD473" s="39"/>
    </row>
    <row r="474" spans="40:56">
      <c r="AN474" s="9">
        <v>5</v>
      </c>
      <c r="AO474" s="9" t="s">
        <v>65</v>
      </c>
      <c r="AP474" s="9">
        <v>10</v>
      </c>
      <c r="AQ474" s="9">
        <v>0</v>
      </c>
      <c r="AR474" s="39">
        <v>0</v>
      </c>
      <c r="BD474" s="39"/>
    </row>
    <row r="475" spans="40:56">
      <c r="AN475" s="9">
        <v>6</v>
      </c>
      <c r="AO475" s="9" t="s">
        <v>65</v>
      </c>
      <c r="AP475" s="9">
        <v>10</v>
      </c>
      <c r="AQ475" s="9">
        <v>0</v>
      </c>
      <c r="AR475" s="39">
        <v>0</v>
      </c>
      <c r="BD475" s="39"/>
    </row>
    <row r="476" spans="40:56">
      <c r="AN476" s="9">
        <v>7</v>
      </c>
      <c r="AO476" s="9" t="s">
        <v>65</v>
      </c>
      <c r="AP476" s="9">
        <v>10</v>
      </c>
      <c r="AQ476" s="9">
        <v>0</v>
      </c>
      <c r="AR476" s="39">
        <v>0</v>
      </c>
      <c r="BD476" s="39"/>
    </row>
    <row r="477" spans="40:56">
      <c r="AN477" s="9">
        <v>8</v>
      </c>
      <c r="AO477" s="9" t="s">
        <v>65</v>
      </c>
      <c r="AP477" s="9">
        <v>10</v>
      </c>
      <c r="AQ477" s="9">
        <v>1</v>
      </c>
      <c r="AR477" s="39">
        <v>265</v>
      </c>
      <c r="BD477" s="39"/>
    </row>
    <row r="478" spans="40:56">
      <c r="AN478" s="9">
        <v>9</v>
      </c>
      <c r="AO478" s="9" t="s">
        <v>65</v>
      </c>
      <c r="AP478" s="9">
        <v>10</v>
      </c>
      <c r="AQ478" s="9">
        <v>0</v>
      </c>
      <c r="AR478" s="39">
        <v>0</v>
      </c>
      <c r="BD478" s="39"/>
    </row>
    <row r="479" spans="40:56">
      <c r="AN479" s="9">
        <v>10</v>
      </c>
      <c r="AO479" s="9" t="s">
        <v>65</v>
      </c>
      <c r="AP479" s="9">
        <v>10</v>
      </c>
      <c r="AQ479" s="9">
        <v>0</v>
      </c>
      <c r="AR479" s="39">
        <v>0</v>
      </c>
      <c r="BD479" s="39"/>
    </row>
    <row r="480" spans="40:56">
      <c r="AN480" s="9">
        <v>11</v>
      </c>
      <c r="AO480" s="9" t="s">
        <v>65</v>
      </c>
      <c r="AP480" s="9">
        <v>10</v>
      </c>
      <c r="AQ480" s="9">
        <v>0</v>
      </c>
      <c r="AR480" s="39">
        <v>0</v>
      </c>
      <c r="BD480" s="39"/>
    </row>
    <row r="481" spans="40:56">
      <c r="AN481" s="9">
        <v>12</v>
      </c>
      <c r="AO481" s="9" t="s">
        <v>65</v>
      </c>
      <c r="AP481" s="9">
        <v>10</v>
      </c>
      <c r="AQ481" s="9">
        <v>1</v>
      </c>
      <c r="AR481" s="39">
        <v>262</v>
      </c>
      <c r="BD481" s="39"/>
    </row>
    <row r="482" spans="40:56">
      <c r="BD482" s="39"/>
    </row>
    <row r="483" spans="40:56">
      <c r="BD483" s="39"/>
    </row>
    <row r="484" spans="40:56">
      <c r="BD484" s="39"/>
    </row>
    <row r="485" spans="40:56">
      <c r="BD485" s="39"/>
    </row>
    <row r="486" spans="40:56">
      <c r="BD486" s="39"/>
    </row>
    <row r="487" spans="40:56">
      <c r="BD487" s="39"/>
    </row>
    <row r="488" spans="40:56">
      <c r="BD488" s="39"/>
    </row>
    <row r="489" spans="40:56">
      <c r="BD489" s="39"/>
    </row>
    <row r="490" spans="40:56">
      <c r="BD490" s="39"/>
    </row>
    <row r="491" spans="40:56">
      <c r="BD491" s="39"/>
    </row>
    <row r="492" spans="40:56">
      <c r="BD492" s="39"/>
    </row>
    <row r="493" spans="40:56">
      <c r="BD493" s="39"/>
    </row>
    <row r="494" spans="40:56">
      <c r="BD494" s="39"/>
    </row>
    <row r="495" spans="40:56">
      <c r="BD495" s="39"/>
    </row>
    <row r="496" spans="40:56">
      <c r="BD496" s="39"/>
    </row>
    <row r="497" spans="56:56">
      <c r="BD497" s="39"/>
    </row>
    <row r="498" spans="56:56">
      <c r="BD498" s="39"/>
    </row>
    <row r="499" spans="56:56">
      <c r="BD499" s="39"/>
    </row>
    <row r="500" spans="56:56">
      <c r="BD500" s="39"/>
    </row>
    <row r="501" spans="56:56">
      <c r="BD501" s="39"/>
    </row>
    <row r="502" spans="56:56">
      <c r="BD502" s="39"/>
    </row>
    <row r="503" spans="56:56">
      <c r="BD503" s="39"/>
    </row>
    <row r="504" spans="56:56">
      <c r="BD504" s="39"/>
    </row>
    <row r="505" spans="56:56">
      <c r="BD505" s="39"/>
    </row>
    <row r="506" spans="56:56">
      <c r="BD506" s="39"/>
    </row>
    <row r="507" spans="56:56">
      <c r="BD507" s="39"/>
    </row>
    <row r="508" spans="56:56">
      <c r="BD508" s="39"/>
    </row>
    <row r="509" spans="56:56">
      <c r="BD509" s="39"/>
    </row>
    <row r="510" spans="56:56">
      <c r="BD510" s="39"/>
    </row>
    <row r="511" spans="56:56">
      <c r="BD511" s="39"/>
    </row>
    <row r="512" spans="56:56">
      <c r="BD512" s="39"/>
    </row>
    <row r="513" spans="56:56">
      <c r="BD513" s="39"/>
    </row>
    <row r="514" spans="56:56">
      <c r="BD514" s="39"/>
    </row>
    <row r="515" spans="56:56">
      <c r="BD515" s="39"/>
    </row>
    <row r="516" spans="56:56">
      <c r="BD516" s="39"/>
    </row>
    <row r="517" spans="56:56">
      <c r="BD517" s="39"/>
    </row>
    <row r="518" spans="56:56">
      <c r="BD518" s="39"/>
    </row>
    <row r="519" spans="56:56">
      <c r="BD519" s="39"/>
    </row>
    <row r="520" spans="56:56">
      <c r="BD520" s="39"/>
    </row>
    <row r="521" spans="56:56">
      <c r="BD521" s="39"/>
    </row>
    <row r="522" spans="56:56">
      <c r="BD522" s="39"/>
    </row>
    <row r="523" spans="56:56">
      <c r="BD523" s="39"/>
    </row>
    <row r="524" spans="56:56">
      <c r="BD524" s="39"/>
    </row>
    <row r="525" spans="56:56">
      <c r="BD525" s="39"/>
    </row>
    <row r="526" spans="56:56">
      <c r="BD526" s="39"/>
    </row>
    <row r="527" spans="56:56">
      <c r="BD527" s="39"/>
    </row>
    <row r="528" spans="56:56">
      <c r="BD528" s="39"/>
    </row>
    <row r="529" spans="56:56">
      <c r="BD529" s="39"/>
    </row>
    <row r="530" spans="56:56">
      <c r="BD530" s="39"/>
    </row>
    <row r="531" spans="56:56">
      <c r="BD531" s="39"/>
    </row>
    <row r="532" spans="56:56">
      <c r="BD532" s="39"/>
    </row>
    <row r="533" spans="56:56">
      <c r="BD533" s="39"/>
    </row>
    <row r="534" spans="56:56">
      <c r="BD534" s="39"/>
    </row>
    <row r="535" spans="56:56">
      <c r="BD535" s="39"/>
    </row>
    <row r="536" spans="56:56">
      <c r="BD536" s="39"/>
    </row>
    <row r="537" spans="56:56">
      <c r="BD537" s="39"/>
    </row>
    <row r="538" spans="56:56">
      <c r="BD538" s="39"/>
    </row>
    <row r="539" spans="56:56">
      <c r="BD539" s="39"/>
    </row>
    <row r="540" spans="56:56">
      <c r="BD540" s="39"/>
    </row>
    <row r="541" spans="56:56">
      <c r="BD541" s="39"/>
    </row>
    <row r="542" spans="56:56">
      <c r="BD542" s="39"/>
    </row>
    <row r="543" spans="56:56">
      <c r="BD543" s="39"/>
    </row>
    <row r="544" spans="56:56">
      <c r="BD544" s="39"/>
    </row>
    <row r="545" spans="56:56">
      <c r="BD545" s="39"/>
    </row>
    <row r="546" spans="56:56">
      <c r="BD546" s="39"/>
    </row>
    <row r="547" spans="56:56">
      <c r="BD547" s="39"/>
    </row>
    <row r="548" spans="56:56">
      <c r="BD548" s="39"/>
    </row>
    <row r="549" spans="56:56">
      <c r="BD549" s="39"/>
    </row>
    <row r="550" spans="56:56">
      <c r="BD550" s="39"/>
    </row>
    <row r="551" spans="56:56">
      <c r="BD551" s="39"/>
    </row>
    <row r="552" spans="56:56">
      <c r="BD552" s="39"/>
    </row>
    <row r="553" spans="56:56">
      <c r="BD553" s="39"/>
    </row>
    <row r="554" spans="56:56">
      <c r="BD554" s="39"/>
    </row>
    <row r="555" spans="56:56">
      <c r="BD555" s="39"/>
    </row>
    <row r="556" spans="56:56">
      <c r="BD556" s="39"/>
    </row>
    <row r="557" spans="56:56">
      <c r="BD557" s="39"/>
    </row>
    <row r="558" spans="56:56">
      <c r="BD558" s="39"/>
    </row>
    <row r="559" spans="56:56">
      <c r="BD559" s="39"/>
    </row>
    <row r="560" spans="56:56">
      <c r="BD560" s="39"/>
    </row>
    <row r="561" spans="56:56">
      <c r="BD561" s="39"/>
    </row>
    <row r="562" spans="56:56">
      <c r="BD562" s="39"/>
    </row>
    <row r="563" spans="56:56">
      <c r="BD563" s="39"/>
    </row>
    <row r="564" spans="56:56">
      <c r="BD564" s="39"/>
    </row>
    <row r="565" spans="56:56">
      <c r="BD565" s="39"/>
    </row>
    <row r="566" spans="56:56">
      <c r="BD566" s="39"/>
    </row>
    <row r="567" spans="56:56">
      <c r="BD567" s="39"/>
    </row>
    <row r="568" spans="56:56">
      <c r="BD568" s="39"/>
    </row>
    <row r="569" spans="56:56">
      <c r="BD569" s="39"/>
    </row>
    <row r="570" spans="56:56">
      <c r="BD570" s="39"/>
    </row>
    <row r="571" spans="56:56">
      <c r="BD571" s="39"/>
    </row>
    <row r="572" spans="56:56">
      <c r="BD572" s="39"/>
    </row>
    <row r="573" spans="56:56">
      <c r="BD573" s="39"/>
    </row>
    <row r="574" spans="56:56">
      <c r="BD574" s="39"/>
    </row>
    <row r="575" spans="56:56">
      <c r="BD575" s="39"/>
    </row>
    <row r="576" spans="56:56">
      <c r="BD576" s="39"/>
    </row>
    <row r="577" spans="56:56">
      <c r="BD577" s="39"/>
    </row>
    <row r="578" spans="56:56">
      <c r="BD578" s="39"/>
    </row>
    <row r="579" spans="56:56">
      <c r="BD579" s="39"/>
    </row>
    <row r="580" spans="56:56">
      <c r="BD580" s="39"/>
    </row>
    <row r="581" spans="56:56">
      <c r="BD581" s="39"/>
    </row>
    <row r="582" spans="56:56">
      <c r="BD582" s="39"/>
    </row>
    <row r="583" spans="56:56">
      <c r="BD583" s="39"/>
    </row>
    <row r="584" spans="56:56">
      <c r="BD584" s="39"/>
    </row>
    <row r="585" spans="56:56">
      <c r="BD585" s="39"/>
    </row>
    <row r="586" spans="56:56">
      <c r="BD586" s="39"/>
    </row>
    <row r="587" spans="56:56">
      <c r="BD587" s="39"/>
    </row>
    <row r="588" spans="56:56">
      <c r="BD588" s="39"/>
    </row>
    <row r="589" spans="56:56">
      <c r="BD589" s="39"/>
    </row>
    <row r="590" spans="56:56">
      <c r="BD590" s="39"/>
    </row>
    <row r="591" spans="56:56">
      <c r="BD591" s="39"/>
    </row>
    <row r="592" spans="56:56">
      <c r="BD592" s="39"/>
    </row>
    <row r="593" spans="56:56">
      <c r="BD593" s="39"/>
    </row>
    <row r="594" spans="56:56">
      <c r="BD594" s="39"/>
    </row>
    <row r="595" spans="56:56">
      <c r="BD595" s="39"/>
    </row>
    <row r="596" spans="56:56">
      <c r="BD596" s="39"/>
    </row>
    <row r="597" spans="56:56">
      <c r="BD597" s="39"/>
    </row>
    <row r="598" spans="56:56">
      <c r="BD598" s="39"/>
    </row>
    <row r="599" spans="56:56">
      <c r="BD599" s="39"/>
    </row>
    <row r="600" spans="56:56">
      <c r="BD600" s="39"/>
    </row>
    <row r="601" spans="56:56">
      <c r="BD601" s="39"/>
    </row>
    <row r="602" spans="56:56">
      <c r="BD602" s="39"/>
    </row>
    <row r="603" spans="56:56">
      <c r="BD603" s="39"/>
    </row>
    <row r="604" spans="56:56">
      <c r="BD604" s="39"/>
    </row>
    <row r="605" spans="56:56">
      <c r="BD605" s="39"/>
    </row>
    <row r="606" spans="56:56">
      <c r="BD606" s="39"/>
    </row>
    <row r="607" spans="56:56">
      <c r="BD607" s="39"/>
    </row>
    <row r="608" spans="56:56">
      <c r="BD608" s="39"/>
    </row>
    <row r="609" spans="56:56">
      <c r="BD609" s="39"/>
    </row>
    <row r="610" spans="56:56">
      <c r="BD610" s="39"/>
    </row>
    <row r="611" spans="56:56">
      <c r="BD611" s="39"/>
    </row>
    <row r="612" spans="56:56">
      <c r="BD612" s="39"/>
    </row>
    <row r="613" spans="56:56">
      <c r="BD613" s="39"/>
    </row>
    <row r="614" spans="56:56">
      <c r="BD614" s="39"/>
    </row>
    <row r="615" spans="56:56">
      <c r="BD615" s="39"/>
    </row>
    <row r="616" spans="56:56">
      <c r="BD616" s="39"/>
    </row>
    <row r="617" spans="56:56">
      <c r="BD617" s="39"/>
    </row>
    <row r="618" spans="56:56">
      <c r="BD618" s="39"/>
    </row>
    <row r="619" spans="56:56">
      <c r="BD619" s="39"/>
    </row>
    <row r="620" spans="56:56">
      <c r="BD620" s="39"/>
    </row>
    <row r="621" spans="56:56">
      <c r="BD621" s="39"/>
    </row>
    <row r="622" spans="56:56">
      <c r="BD622" s="39"/>
    </row>
    <row r="623" spans="56:56">
      <c r="BD623" s="39"/>
    </row>
    <row r="624" spans="56:56">
      <c r="BD624" s="39"/>
    </row>
    <row r="625" spans="56:56">
      <c r="BD625" s="39"/>
    </row>
    <row r="626" spans="56:56">
      <c r="BD626" s="39"/>
    </row>
    <row r="627" spans="56:56">
      <c r="BD627" s="39"/>
    </row>
    <row r="628" spans="56:56">
      <c r="BD628" s="39"/>
    </row>
    <row r="629" spans="56:56">
      <c r="BD629" s="39"/>
    </row>
    <row r="630" spans="56:56">
      <c r="BD630" s="39"/>
    </row>
    <row r="631" spans="56:56">
      <c r="BD631" s="39"/>
    </row>
    <row r="632" spans="56:56">
      <c r="BD632" s="39"/>
    </row>
    <row r="633" spans="56:56">
      <c r="BD633" s="39"/>
    </row>
    <row r="634" spans="56:56">
      <c r="BD634" s="39"/>
    </row>
    <row r="635" spans="56:56">
      <c r="BD635" s="39"/>
    </row>
    <row r="636" spans="56:56">
      <c r="BD636" s="39"/>
    </row>
    <row r="637" spans="56:56">
      <c r="BD637" s="39"/>
    </row>
    <row r="638" spans="56:56">
      <c r="BD638" s="39"/>
    </row>
    <row r="639" spans="56:56">
      <c r="BD639" s="39"/>
    </row>
    <row r="640" spans="56:56">
      <c r="BD640" s="39"/>
    </row>
    <row r="641" spans="56:56">
      <c r="BD641" s="39"/>
    </row>
    <row r="642" spans="56:56">
      <c r="BD642" s="39"/>
    </row>
    <row r="643" spans="56:56">
      <c r="BD643" s="39"/>
    </row>
    <row r="644" spans="56:56">
      <c r="BD644" s="39"/>
    </row>
    <row r="645" spans="56:56">
      <c r="BD645" s="39"/>
    </row>
    <row r="646" spans="56:56">
      <c r="BD646" s="39"/>
    </row>
    <row r="647" spans="56:56">
      <c r="BD647" s="39"/>
    </row>
    <row r="648" spans="56:56">
      <c r="BD648" s="39"/>
    </row>
    <row r="649" spans="56:56">
      <c r="BD649" s="39"/>
    </row>
    <row r="650" spans="56:56">
      <c r="BD650" s="39"/>
    </row>
    <row r="651" spans="56:56">
      <c r="BD651" s="39"/>
    </row>
    <row r="652" spans="56:56">
      <c r="BD652" s="39"/>
    </row>
    <row r="653" spans="56:56">
      <c r="BD653" s="39"/>
    </row>
    <row r="654" spans="56:56">
      <c r="BD654" s="39"/>
    </row>
    <row r="655" spans="56:56">
      <c r="BD655" s="39"/>
    </row>
    <row r="656" spans="56:56">
      <c r="BD656" s="39"/>
    </row>
    <row r="657" spans="56:56">
      <c r="BD657" s="39"/>
    </row>
    <row r="658" spans="56:56">
      <c r="BD658" s="39"/>
    </row>
    <row r="659" spans="56:56">
      <c r="BD659" s="39"/>
    </row>
    <row r="660" spans="56:56">
      <c r="BD660" s="39"/>
    </row>
    <row r="661" spans="56:56">
      <c r="BD661" s="39"/>
    </row>
    <row r="662" spans="56:56">
      <c r="BD662" s="39"/>
    </row>
    <row r="663" spans="56:56">
      <c r="BD663" s="39"/>
    </row>
    <row r="664" spans="56:56">
      <c r="BD664" s="39"/>
    </row>
    <row r="665" spans="56:56">
      <c r="BD665" s="39"/>
    </row>
    <row r="666" spans="56:56">
      <c r="BD666" s="39"/>
    </row>
    <row r="667" spans="56:56">
      <c r="BD667" s="39"/>
    </row>
    <row r="668" spans="56:56">
      <c r="BD668" s="39"/>
    </row>
    <row r="669" spans="56:56">
      <c r="BD669" s="39"/>
    </row>
    <row r="670" spans="56:56">
      <c r="BD670" s="39"/>
    </row>
    <row r="671" spans="56:56">
      <c r="BD671" s="39"/>
    </row>
    <row r="672" spans="56:56">
      <c r="BD672" s="39"/>
    </row>
    <row r="673" spans="56:56">
      <c r="BD673" s="39"/>
    </row>
    <row r="674" spans="56:56">
      <c r="BD674" s="39"/>
    </row>
    <row r="675" spans="56:56">
      <c r="BD675" s="39"/>
    </row>
    <row r="676" spans="56:56">
      <c r="BD676" s="39"/>
    </row>
    <row r="677" spans="56:56">
      <c r="BD677" s="39"/>
    </row>
    <row r="678" spans="56:56">
      <c r="BD678" s="39"/>
    </row>
    <row r="679" spans="56:56">
      <c r="BD679" s="39"/>
    </row>
    <row r="680" spans="56:56">
      <c r="BD680" s="39"/>
    </row>
    <row r="681" spans="56:56">
      <c r="BD681" s="39"/>
    </row>
    <row r="682" spans="56:56">
      <c r="BD682" s="39"/>
    </row>
    <row r="683" spans="56:56">
      <c r="BD683" s="39"/>
    </row>
    <row r="684" spans="56:56">
      <c r="BD684" s="39"/>
    </row>
    <row r="685" spans="56:56">
      <c r="BD685" s="39"/>
    </row>
    <row r="686" spans="56:56">
      <c r="BD686" s="39"/>
    </row>
    <row r="687" spans="56:56">
      <c r="BD687" s="39"/>
    </row>
    <row r="688" spans="56:56">
      <c r="BD688" s="39"/>
    </row>
    <row r="689" spans="56:56">
      <c r="BD689" s="39"/>
    </row>
    <row r="690" spans="56:56">
      <c r="BD690" s="39"/>
    </row>
    <row r="691" spans="56:56">
      <c r="BD691" s="39"/>
    </row>
    <row r="692" spans="56:56">
      <c r="BD692" s="39"/>
    </row>
    <row r="693" spans="56:56">
      <c r="BD693" s="39"/>
    </row>
    <row r="694" spans="56:56">
      <c r="BD694" s="39"/>
    </row>
    <row r="695" spans="56:56">
      <c r="BD695" s="39"/>
    </row>
    <row r="696" spans="56:56">
      <c r="BD696" s="39"/>
    </row>
    <row r="697" spans="56:56">
      <c r="BD697" s="39"/>
    </row>
    <row r="698" spans="56:56">
      <c r="BD698" s="39"/>
    </row>
    <row r="699" spans="56:56">
      <c r="BD699" s="39"/>
    </row>
    <row r="700" spans="56:56">
      <c r="BD700" s="39"/>
    </row>
    <row r="701" spans="56:56">
      <c r="BD701" s="39"/>
    </row>
    <row r="702" spans="56:56">
      <c r="BD702" s="39"/>
    </row>
    <row r="703" spans="56:56">
      <c r="BD703" s="39"/>
    </row>
    <row r="704" spans="56:56">
      <c r="BD704" s="39"/>
    </row>
    <row r="705" spans="56:56">
      <c r="BD705" s="39"/>
    </row>
    <row r="706" spans="56:56">
      <c r="BD706" s="39"/>
    </row>
    <row r="707" spans="56:56">
      <c r="BD707" s="39"/>
    </row>
    <row r="708" spans="56:56">
      <c r="BD708" s="39"/>
    </row>
    <row r="709" spans="56:56">
      <c r="BD709" s="39"/>
    </row>
    <row r="710" spans="56:56">
      <c r="BD710" s="39"/>
    </row>
    <row r="711" spans="56:56">
      <c r="BD711" s="39"/>
    </row>
    <row r="712" spans="56:56">
      <c r="BD712" s="39"/>
    </row>
    <row r="713" spans="56:56">
      <c r="BD713" s="39"/>
    </row>
    <row r="714" spans="56:56">
      <c r="BD714" s="39"/>
    </row>
    <row r="715" spans="56:56">
      <c r="BD715" s="39"/>
    </row>
    <row r="716" spans="56:56">
      <c r="BD716" s="39"/>
    </row>
    <row r="717" spans="56:56">
      <c r="BD717" s="39"/>
    </row>
    <row r="718" spans="56:56">
      <c r="BD718" s="39"/>
    </row>
    <row r="719" spans="56:56">
      <c r="BD719" s="39"/>
    </row>
    <row r="720" spans="56:56">
      <c r="BD720" s="39"/>
    </row>
    <row r="721" spans="56:56">
      <c r="BD721" s="39"/>
    </row>
    <row r="722" spans="56:56">
      <c r="BD722" s="39"/>
    </row>
    <row r="723" spans="56:56">
      <c r="BD723" s="39"/>
    </row>
    <row r="724" spans="56:56">
      <c r="BD724" s="39"/>
    </row>
    <row r="725" spans="56:56">
      <c r="BD725" s="39"/>
    </row>
    <row r="726" spans="56:56">
      <c r="BD726" s="39"/>
    </row>
    <row r="727" spans="56:56">
      <c r="BD727" s="39"/>
    </row>
    <row r="728" spans="56:56">
      <c r="BD728" s="39"/>
    </row>
    <row r="729" spans="56:56">
      <c r="BD729" s="39"/>
    </row>
    <row r="730" spans="56:56">
      <c r="BD730" s="39"/>
    </row>
    <row r="731" spans="56:56">
      <c r="BD731" s="39"/>
    </row>
    <row r="732" spans="56:56">
      <c r="BD732" s="39"/>
    </row>
    <row r="733" spans="56:56">
      <c r="BD733" s="39"/>
    </row>
    <row r="734" spans="56:56">
      <c r="BD734" s="39"/>
    </row>
    <row r="735" spans="56:56">
      <c r="BD735" s="39"/>
    </row>
    <row r="736" spans="56:56">
      <c r="BD736" s="39"/>
    </row>
    <row r="737" spans="56:56">
      <c r="BD737" s="39"/>
    </row>
    <row r="738" spans="56:56">
      <c r="BD738" s="39"/>
    </row>
    <row r="739" spans="56:56">
      <c r="BD739" s="39"/>
    </row>
    <row r="740" spans="56:56">
      <c r="BD740" s="39"/>
    </row>
    <row r="741" spans="56:56">
      <c r="BD741" s="39"/>
    </row>
    <row r="742" spans="56:56">
      <c r="BD742" s="39"/>
    </row>
    <row r="743" spans="56:56">
      <c r="BD743" s="39"/>
    </row>
    <row r="744" spans="56:56">
      <c r="BD744" s="39"/>
    </row>
    <row r="745" spans="56:56">
      <c r="BD745" s="39"/>
    </row>
    <row r="746" spans="56:56">
      <c r="BD746" s="39"/>
    </row>
    <row r="747" spans="56:56">
      <c r="BD747" s="39"/>
    </row>
    <row r="748" spans="56:56">
      <c r="BD748" s="39"/>
    </row>
    <row r="749" spans="56:56">
      <c r="BD749" s="39"/>
    </row>
    <row r="750" spans="56:56">
      <c r="BD750" s="39"/>
    </row>
    <row r="751" spans="56:56">
      <c r="BD751" s="39"/>
    </row>
    <row r="752" spans="56:56">
      <c r="BD752" s="39"/>
    </row>
    <row r="753" spans="56:56">
      <c r="BD753" s="39"/>
    </row>
    <row r="754" spans="56:56">
      <c r="BD754" s="39"/>
    </row>
    <row r="755" spans="56:56">
      <c r="BD755" s="39"/>
    </row>
    <row r="756" spans="56:56">
      <c r="BD756" s="39"/>
    </row>
    <row r="757" spans="56:56">
      <c r="BD757" s="39"/>
    </row>
    <row r="758" spans="56:56">
      <c r="BD758" s="39"/>
    </row>
    <row r="759" spans="56:56">
      <c r="BD759" s="39"/>
    </row>
    <row r="760" spans="56:56">
      <c r="BD760" s="39"/>
    </row>
    <row r="761" spans="56:56">
      <c r="BD761" s="39"/>
    </row>
    <row r="762" spans="56:56">
      <c r="BD762" s="39"/>
    </row>
    <row r="763" spans="56:56">
      <c r="BD763" s="39"/>
    </row>
    <row r="764" spans="56:56">
      <c r="BD764" s="39"/>
    </row>
    <row r="765" spans="56:56">
      <c r="BD765" s="39"/>
    </row>
    <row r="766" spans="56:56">
      <c r="BD766" s="39"/>
    </row>
    <row r="767" spans="56:56">
      <c r="BD767" s="39"/>
    </row>
    <row r="768" spans="56:56">
      <c r="BD768" s="39"/>
    </row>
    <row r="769" spans="56:56">
      <c r="BD769" s="39"/>
    </row>
    <row r="770" spans="56:56">
      <c r="BD770" s="39"/>
    </row>
    <row r="771" spans="56:56">
      <c r="BD771" s="39"/>
    </row>
    <row r="772" spans="56:56">
      <c r="BD772" s="39"/>
    </row>
    <row r="773" spans="56:56">
      <c r="BD773" s="39"/>
    </row>
    <row r="774" spans="56:56">
      <c r="BD774" s="39"/>
    </row>
    <row r="775" spans="56:56">
      <c r="BD775" s="39"/>
    </row>
    <row r="776" spans="56:56">
      <c r="BD776" s="39"/>
    </row>
    <row r="777" spans="56:56">
      <c r="BD777" s="39"/>
    </row>
    <row r="778" spans="56:56">
      <c r="BD778" s="39"/>
    </row>
    <row r="779" spans="56:56">
      <c r="BD779" s="39"/>
    </row>
    <row r="780" spans="56:56">
      <c r="BD780" s="39"/>
    </row>
    <row r="781" spans="56:56">
      <c r="BD781" s="39"/>
    </row>
    <row r="782" spans="56:56">
      <c r="BD782" s="39"/>
    </row>
    <row r="783" spans="56:56">
      <c r="BD783" s="39"/>
    </row>
    <row r="784" spans="56:56">
      <c r="BD784" s="39"/>
    </row>
    <row r="785" spans="56:56">
      <c r="BD785" s="39"/>
    </row>
    <row r="786" spans="56:56">
      <c r="BD786" s="39"/>
    </row>
    <row r="787" spans="56:56">
      <c r="BD787" s="39"/>
    </row>
    <row r="788" spans="56:56">
      <c r="BD788" s="39"/>
    </row>
    <row r="789" spans="56:56">
      <c r="BD789" s="39"/>
    </row>
    <row r="790" spans="56:56">
      <c r="BD790" s="39"/>
    </row>
    <row r="791" spans="56:56">
      <c r="BD791" s="39"/>
    </row>
    <row r="792" spans="56:56">
      <c r="BD792" s="39"/>
    </row>
    <row r="793" spans="56:56">
      <c r="BD793" s="39"/>
    </row>
    <row r="794" spans="56:56">
      <c r="BD794" s="39"/>
    </row>
    <row r="795" spans="56:56">
      <c r="BD795" s="39"/>
    </row>
    <row r="796" spans="56:56">
      <c r="BD796" s="39"/>
    </row>
    <row r="797" spans="56:56">
      <c r="BD797" s="39"/>
    </row>
    <row r="798" spans="56:56">
      <c r="BD798" s="39"/>
    </row>
    <row r="799" spans="56:56">
      <c r="BD799" s="39"/>
    </row>
    <row r="800" spans="56:56">
      <c r="BD800" s="39"/>
    </row>
    <row r="801" spans="56:56">
      <c r="BD801" s="39"/>
    </row>
    <row r="802" spans="56:56">
      <c r="BD802" s="39"/>
    </row>
    <row r="803" spans="56:56">
      <c r="BD803" s="39"/>
    </row>
    <row r="804" spans="56:56">
      <c r="BD804" s="39"/>
    </row>
    <row r="805" spans="56:56">
      <c r="BD805" s="39"/>
    </row>
    <row r="806" spans="56:56">
      <c r="BD806" s="39"/>
    </row>
    <row r="807" spans="56:56">
      <c r="BD807" s="39"/>
    </row>
    <row r="808" spans="56:56">
      <c r="BD808" s="39"/>
    </row>
    <row r="809" spans="56:56">
      <c r="BD809" s="39"/>
    </row>
    <row r="810" spans="56:56">
      <c r="BD810" s="39"/>
    </row>
    <row r="811" spans="56:56">
      <c r="BD811" s="39"/>
    </row>
    <row r="812" spans="56:56">
      <c r="BD812" s="39"/>
    </row>
    <row r="813" spans="56:56">
      <c r="BD813" s="39"/>
    </row>
    <row r="814" spans="56:56">
      <c r="BD814" s="39"/>
    </row>
    <row r="815" spans="56:56">
      <c r="BD815" s="39"/>
    </row>
    <row r="816" spans="56:56">
      <c r="BD816" s="39"/>
    </row>
    <row r="817" spans="56:56">
      <c r="BD817" s="39"/>
    </row>
    <row r="818" spans="56:56">
      <c r="BD818" s="39"/>
    </row>
    <row r="819" spans="56:56">
      <c r="BD819" s="39"/>
    </row>
    <row r="820" spans="56:56">
      <c r="BD820" s="39"/>
    </row>
    <row r="821" spans="56:56">
      <c r="BD821" s="39"/>
    </row>
    <row r="822" spans="56:56">
      <c r="BD822" s="39"/>
    </row>
    <row r="823" spans="56:56">
      <c r="BD823" s="39"/>
    </row>
    <row r="824" spans="56:56">
      <c r="BD824" s="39"/>
    </row>
    <row r="825" spans="56:56">
      <c r="BD825" s="39"/>
    </row>
    <row r="826" spans="56:56">
      <c r="BD826" s="39"/>
    </row>
    <row r="827" spans="56:56">
      <c r="BD827" s="39"/>
    </row>
    <row r="828" spans="56:56">
      <c r="BD828" s="39"/>
    </row>
    <row r="829" spans="56:56">
      <c r="BD829" s="39"/>
    </row>
    <row r="830" spans="56:56">
      <c r="BD830" s="39"/>
    </row>
    <row r="831" spans="56:56">
      <c r="BD831" s="39"/>
    </row>
    <row r="832" spans="56:56">
      <c r="BD832" s="39"/>
    </row>
    <row r="833" spans="56:56">
      <c r="BD833" s="39"/>
    </row>
    <row r="834" spans="56:56">
      <c r="BD834" s="39"/>
    </row>
    <row r="835" spans="56:56">
      <c r="BD835" s="39"/>
    </row>
    <row r="836" spans="56:56">
      <c r="BD836" s="39"/>
    </row>
    <row r="837" spans="56:56">
      <c r="BD837" s="39"/>
    </row>
    <row r="838" spans="56:56">
      <c r="BD838" s="39"/>
    </row>
    <row r="839" spans="56:56">
      <c r="BD839" s="39"/>
    </row>
    <row r="840" spans="56:56">
      <c r="BD840" s="39"/>
    </row>
    <row r="841" spans="56:56">
      <c r="BD841" s="39"/>
    </row>
    <row r="842" spans="56:56">
      <c r="BD842" s="39"/>
    </row>
    <row r="843" spans="56:56">
      <c r="BD843" s="39"/>
    </row>
    <row r="844" spans="56:56">
      <c r="BD844" s="39"/>
    </row>
    <row r="845" spans="56:56">
      <c r="BD845" s="39"/>
    </row>
    <row r="846" spans="56:56">
      <c r="BD846" s="39"/>
    </row>
    <row r="847" spans="56:56">
      <c r="BD847" s="39"/>
    </row>
    <row r="848" spans="56:56">
      <c r="BD848" s="39"/>
    </row>
    <row r="849" spans="56:56">
      <c r="BD849" s="39"/>
    </row>
    <row r="850" spans="56:56">
      <c r="BD850" s="39"/>
    </row>
    <row r="851" spans="56:56">
      <c r="BD851" s="39"/>
    </row>
    <row r="852" spans="56:56">
      <c r="BD852" s="39"/>
    </row>
    <row r="853" spans="56:56">
      <c r="BD853" s="39"/>
    </row>
    <row r="854" spans="56:56">
      <c r="BD854" s="39"/>
    </row>
    <row r="855" spans="56:56">
      <c r="BD855" s="39"/>
    </row>
    <row r="856" spans="56:56">
      <c r="BD856" s="39"/>
    </row>
    <row r="857" spans="56:56">
      <c r="BD857" s="39"/>
    </row>
    <row r="858" spans="56:56">
      <c r="BD858" s="39"/>
    </row>
    <row r="859" spans="56:56">
      <c r="BD859" s="39"/>
    </row>
    <row r="860" spans="56:56">
      <c r="BD860" s="39"/>
    </row>
    <row r="861" spans="56:56">
      <c r="BD861" s="39"/>
    </row>
    <row r="862" spans="56:56">
      <c r="BD862" s="39"/>
    </row>
    <row r="863" spans="56:56">
      <c r="BD863" s="39"/>
    </row>
    <row r="864" spans="56:56">
      <c r="BD864" s="39"/>
    </row>
    <row r="865" spans="56:56">
      <c r="BD865" s="39"/>
    </row>
    <row r="866" spans="56:56">
      <c r="BD866" s="39"/>
    </row>
    <row r="867" spans="56:56">
      <c r="BD867" s="39"/>
    </row>
    <row r="868" spans="56:56">
      <c r="BD868" s="39"/>
    </row>
    <row r="869" spans="56:56">
      <c r="BD869" s="39"/>
    </row>
    <row r="870" spans="56:56">
      <c r="BD870" s="39"/>
    </row>
    <row r="871" spans="56:56">
      <c r="BD871" s="39"/>
    </row>
    <row r="872" spans="56:56">
      <c r="BD872" s="39"/>
    </row>
    <row r="873" spans="56:56">
      <c r="BD873" s="39"/>
    </row>
    <row r="874" spans="56:56">
      <c r="BD874" s="39"/>
    </row>
    <row r="875" spans="56:56">
      <c r="BD875" s="39"/>
    </row>
    <row r="876" spans="56:56">
      <c r="BD876" s="39"/>
    </row>
    <row r="877" spans="56:56">
      <c r="BD877" s="39"/>
    </row>
    <row r="878" spans="56:56">
      <c r="BD878" s="39"/>
    </row>
    <row r="879" spans="56:56">
      <c r="BD879" s="39"/>
    </row>
    <row r="880" spans="56:56">
      <c r="BD880" s="39"/>
    </row>
    <row r="881" spans="56:56">
      <c r="BD881" s="39"/>
    </row>
    <row r="882" spans="56:56">
      <c r="BD882" s="39"/>
    </row>
    <row r="883" spans="56:56">
      <c r="BD883" s="39"/>
    </row>
    <row r="884" spans="56:56">
      <c r="BD884" s="39"/>
    </row>
    <row r="885" spans="56:56">
      <c r="BD885" s="39"/>
    </row>
    <row r="886" spans="56:56">
      <c r="BD886" s="39"/>
    </row>
    <row r="887" spans="56:56">
      <c r="BD887" s="39"/>
    </row>
    <row r="888" spans="56:56">
      <c r="BD888" s="39"/>
    </row>
    <row r="889" spans="56:56">
      <c r="BD889" s="39"/>
    </row>
    <row r="890" spans="56:56">
      <c r="BD890" s="39"/>
    </row>
    <row r="891" spans="56:56">
      <c r="BD891" s="39"/>
    </row>
    <row r="892" spans="56:56">
      <c r="BD892" s="39"/>
    </row>
    <row r="893" spans="56:56">
      <c r="BD893" s="39"/>
    </row>
    <row r="894" spans="56:56">
      <c r="BD894" s="39"/>
    </row>
    <row r="895" spans="56:56">
      <c r="BD895" s="39"/>
    </row>
    <row r="896" spans="56:56">
      <c r="BD896" s="39"/>
    </row>
    <row r="897" spans="56:56">
      <c r="BD897" s="39"/>
    </row>
    <row r="898" spans="56:56">
      <c r="BD898" s="39"/>
    </row>
    <row r="899" spans="56:56">
      <c r="BD899" s="39"/>
    </row>
    <row r="900" spans="56:56">
      <c r="BD900" s="39"/>
    </row>
    <row r="901" spans="56:56">
      <c r="BD901" s="39"/>
    </row>
    <row r="902" spans="56:56">
      <c r="BD902" s="39"/>
    </row>
    <row r="903" spans="56:56">
      <c r="BD903" s="39"/>
    </row>
    <row r="904" spans="56:56">
      <c r="BD904" s="39"/>
    </row>
    <row r="905" spans="56:56">
      <c r="BD905" s="39"/>
    </row>
    <row r="906" spans="56:56">
      <c r="BD906" s="39"/>
    </row>
    <row r="907" spans="56:56">
      <c r="BD907" s="39"/>
    </row>
    <row r="908" spans="56:56">
      <c r="BD908" s="39"/>
    </row>
    <row r="909" spans="56:56">
      <c r="BD909" s="39"/>
    </row>
    <row r="910" spans="56:56">
      <c r="BD910" s="39"/>
    </row>
    <row r="911" spans="56:56">
      <c r="BD911" s="39"/>
    </row>
    <row r="912" spans="56:56">
      <c r="BD912" s="39"/>
    </row>
    <row r="913" spans="56:56">
      <c r="BD913" s="39"/>
    </row>
    <row r="914" spans="56:56">
      <c r="BD914" s="39"/>
    </row>
    <row r="915" spans="56:56">
      <c r="BD915" s="39"/>
    </row>
    <row r="916" spans="56:56">
      <c r="BD916" s="39"/>
    </row>
    <row r="917" spans="56:56">
      <c r="BD917" s="39"/>
    </row>
    <row r="918" spans="56:56">
      <c r="BD918" s="39"/>
    </row>
    <row r="919" spans="56:56">
      <c r="BD919" s="39"/>
    </row>
    <row r="920" spans="56:56">
      <c r="BD920" s="39"/>
    </row>
    <row r="921" spans="56:56">
      <c r="BD921" s="39"/>
    </row>
    <row r="922" spans="56:56">
      <c r="BD922" s="39"/>
    </row>
    <row r="923" spans="56:56">
      <c r="BD923" s="39"/>
    </row>
    <row r="924" spans="56:56">
      <c r="BD924" s="39"/>
    </row>
    <row r="925" spans="56:56">
      <c r="BD925" s="39"/>
    </row>
    <row r="926" spans="56:56">
      <c r="BD926" s="39"/>
    </row>
    <row r="927" spans="56:56">
      <c r="BD927" s="39"/>
    </row>
    <row r="928" spans="56:56">
      <c r="BD928" s="39"/>
    </row>
    <row r="929" spans="56:56">
      <c r="BD929" s="39"/>
    </row>
    <row r="930" spans="56:56">
      <c r="BD930" s="39"/>
    </row>
    <row r="931" spans="56:56">
      <c r="BD931" s="39"/>
    </row>
    <row r="932" spans="56:56">
      <c r="BD932" s="39"/>
    </row>
    <row r="933" spans="56:56">
      <c r="BD933" s="39"/>
    </row>
    <row r="934" spans="56:56">
      <c r="BD934" s="39"/>
    </row>
    <row r="935" spans="56:56">
      <c r="BD935" s="39"/>
    </row>
    <row r="936" spans="56:56">
      <c r="BD936" s="39"/>
    </row>
    <row r="937" spans="56:56">
      <c r="BD937" s="39"/>
    </row>
    <row r="938" spans="56:56">
      <c r="BD938" s="39"/>
    </row>
    <row r="939" spans="56:56">
      <c r="BD939" s="39"/>
    </row>
    <row r="940" spans="56:56">
      <c r="BD940" s="39"/>
    </row>
    <row r="941" spans="56:56">
      <c r="BD941" s="39"/>
    </row>
    <row r="942" spans="56:56">
      <c r="BD942" s="39"/>
    </row>
    <row r="943" spans="56:56">
      <c r="BD943" s="39"/>
    </row>
    <row r="944" spans="56:56">
      <c r="BD944" s="39"/>
    </row>
    <row r="945" spans="56:56">
      <c r="BD945" s="39"/>
    </row>
    <row r="946" spans="56:56">
      <c r="BD946" s="39"/>
    </row>
    <row r="947" spans="56:56">
      <c r="BD947" s="39"/>
    </row>
    <row r="948" spans="56:56">
      <c r="BD948" s="39"/>
    </row>
    <row r="949" spans="56:56">
      <c r="BD949" s="39"/>
    </row>
    <row r="950" spans="56:56">
      <c r="BD950" s="39"/>
    </row>
    <row r="951" spans="56:56">
      <c r="BD951" s="39"/>
    </row>
    <row r="952" spans="56:56">
      <c r="BD952" s="39"/>
    </row>
    <row r="953" spans="56:56">
      <c r="BD953" s="39"/>
    </row>
    <row r="954" spans="56:56">
      <c r="BD954" s="39"/>
    </row>
    <row r="955" spans="56:56">
      <c r="BD955" s="39"/>
    </row>
    <row r="956" spans="56:56">
      <c r="BD956" s="39"/>
    </row>
    <row r="957" spans="56:56">
      <c r="BD957" s="39"/>
    </row>
    <row r="958" spans="56:56">
      <c r="BD958" s="39"/>
    </row>
    <row r="959" spans="56:56">
      <c r="BD959" s="39"/>
    </row>
    <row r="960" spans="56:56">
      <c r="BD960" s="39"/>
    </row>
    <row r="961" spans="56:56">
      <c r="BD961" s="39"/>
    </row>
    <row r="962" spans="56:56">
      <c r="BD962" s="39"/>
    </row>
    <row r="963" spans="56:56">
      <c r="BD963" s="39"/>
    </row>
    <row r="964" spans="56:56">
      <c r="BD964" s="39"/>
    </row>
    <row r="965" spans="56:56">
      <c r="BD965" s="39"/>
    </row>
    <row r="966" spans="56:56">
      <c r="BD966" s="39"/>
    </row>
    <row r="967" spans="56:56">
      <c r="BD967" s="39"/>
    </row>
    <row r="968" spans="56:56">
      <c r="BD968" s="39"/>
    </row>
    <row r="969" spans="56:56">
      <c r="BD969" s="39"/>
    </row>
    <row r="970" spans="56:56">
      <c r="BD970" s="39"/>
    </row>
    <row r="971" spans="56:56">
      <c r="BD971" s="39"/>
    </row>
    <row r="972" spans="56:56">
      <c r="BD972" s="39"/>
    </row>
    <row r="973" spans="56:56">
      <c r="BD973" s="39"/>
    </row>
    <row r="974" spans="56:56">
      <c r="BD974" s="39"/>
    </row>
    <row r="975" spans="56:56">
      <c r="BD975" s="39"/>
    </row>
    <row r="976" spans="56:56">
      <c r="BD976" s="39"/>
    </row>
    <row r="977" spans="56:56">
      <c r="BD977" s="39"/>
    </row>
    <row r="978" spans="56:56">
      <c r="BD978" s="39"/>
    </row>
    <row r="979" spans="56:56">
      <c r="BD979" s="39"/>
    </row>
    <row r="980" spans="56:56">
      <c r="BD980" s="39"/>
    </row>
    <row r="981" spans="56:56">
      <c r="BD981" s="39"/>
    </row>
    <row r="982" spans="56:56">
      <c r="BD982" s="39"/>
    </row>
    <row r="983" spans="56:56">
      <c r="BD983" s="39"/>
    </row>
    <row r="984" spans="56:56">
      <c r="BD984" s="39"/>
    </row>
    <row r="985" spans="56:56">
      <c r="BD985" s="39"/>
    </row>
    <row r="986" spans="56:56">
      <c r="BD986" s="39"/>
    </row>
    <row r="987" spans="56:56">
      <c r="BD987" s="39"/>
    </row>
    <row r="988" spans="56:56">
      <c r="BD988" s="39"/>
    </row>
    <row r="989" spans="56:56">
      <c r="BD989" s="39"/>
    </row>
    <row r="990" spans="56:56">
      <c r="BD990" s="39"/>
    </row>
    <row r="991" spans="56:56">
      <c r="BD991" s="39"/>
    </row>
    <row r="992" spans="56:56">
      <c r="BD992" s="39"/>
    </row>
    <row r="993" spans="56:56">
      <c r="BD993" s="39"/>
    </row>
    <row r="994" spans="56:56">
      <c r="BD994" s="39"/>
    </row>
    <row r="995" spans="56:56">
      <c r="BD995" s="39"/>
    </row>
    <row r="996" spans="56:56">
      <c r="BD996" s="39"/>
    </row>
    <row r="997" spans="56:56">
      <c r="BD997" s="39"/>
    </row>
    <row r="998" spans="56:56">
      <c r="BD998" s="39"/>
    </row>
    <row r="999" spans="56:56">
      <c r="BD999" s="39"/>
    </row>
    <row r="1000" spans="56:56">
      <c r="BD1000" s="39"/>
    </row>
    <row r="1001" spans="56:56">
      <c r="BD1001" s="39"/>
    </row>
    <row r="1002" spans="56:56">
      <c r="BD1002" s="39"/>
    </row>
    <row r="1003" spans="56:56">
      <c r="BD1003" s="39"/>
    </row>
    <row r="1004" spans="56:56">
      <c r="BD1004" s="39"/>
    </row>
    <row r="1005" spans="56:56">
      <c r="BD1005" s="39"/>
    </row>
    <row r="1006" spans="56:56">
      <c r="BD1006" s="39"/>
    </row>
    <row r="1007" spans="56:56">
      <c r="BD1007" s="39"/>
    </row>
    <row r="1008" spans="56:56">
      <c r="BD1008" s="39"/>
    </row>
    <row r="1009" spans="56:56">
      <c r="BD1009" s="39"/>
    </row>
    <row r="1010" spans="56:56">
      <c r="BD1010" s="39"/>
    </row>
    <row r="1011" spans="56:56">
      <c r="BD1011" s="39"/>
    </row>
    <row r="1012" spans="56:56">
      <c r="BD1012" s="39"/>
    </row>
    <row r="1013" spans="56:56">
      <c r="BD1013" s="39"/>
    </row>
    <row r="1014" spans="56:56">
      <c r="BD1014" s="39"/>
    </row>
    <row r="1015" spans="56:56">
      <c r="BD1015" s="39"/>
    </row>
    <row r="1016" spans="56:56">
      <c r="BD1016" s="39"/>
    </row>
    <row r="1017" spans="56:56">
      <c r="BD1017" s="39"/>
    </row>
    <row r="1018" spans="56:56">
      <c r="BD1018" s="39"/>
    </row>
    <row r="1019" spans="56:56">
      <c r="BD1019" s="39"/>
    </row>
    <row r="1020" spans="56:56">
      <c r="BD1020" s="39"/>
    </row>
    <row r="1021" spans="56:56">
      <c r="BD1021" s="39"/>
    </row>
    <row r="1022" spans="56:56">
      <c r="BD1022" s="39"/>
    </row>
    <row r="1023" spans="56:56">
      <c r="BD1023" s="39"/>
    </row>
    <row r="1024" spans="56:56">
      <c r="BD1024" s="39"/>
    </row>
    <row r="1025" spans="56:56">
      <c r="BD1025" s="39"/>
    </row>
    <row r="1026" spans="56:56">
      <c r="BD1026" s="39"/>
    </row>
    <row r="1027" spans="56:56">
      <c r="BD1027" s="39"/>
    </row>
    <row r="1028" spans="56:56">
      <c r="BD1028" s="39"/>
    </row>
    <row r="1029" spans="56:56">
      <c r="BD1029" s="39"/>
    </row>
    <row r="1030" spans="56:56">
      <c r="BD1030" s="39"/>
    </row>
    <row r="1031" spans="56:56">
      <c r="BD1031" s="39"/>
    </row>
    <row r="1032" spans="56:56">
      <c r="BD1032" s="39"/>
    </row>
    <row r="1033" spans="56:56">
      <c r="BD1033" s="39"/>
    </row>
    <row r="1034" spans="56:56">
      <c r="BD1034" s="39"/>
    </row>
    <row r="1035" spans="56:56">
      <c r="BD1035" s="39"/>
    </row>
    <row r="1036" spans="56:56">
      <c r="BD1036" s="39"/>
    </row>
    <row r="1037" spans="56:56">
      <c r="BD1037" s="39"/>
    </row>
    <row r="1038" spans="56:56">
      <c r="BD1038" s="39"/>
    </row>
    <row r="1039" spans="56:56">
      <c r="BD1039" s="39"/>
    </row>
    <row r="1040" spans="56:56">
      <c r="BD1040" s="39"/>
    </row>
    <row r="1041" spans="56:56">
      <c r="BD1041" s="39"/>
    </row>
    <row r="1042" spans="56:56">
      <c r="BD1042" s="39"/>
    </row>
    <row r="1043" spans="56:56">
      <c r="BD1043" s="39"/>
    </row>
    <row r="1044" spans="56:56">
      <c r="BD1044" s="39"/>
    </row>
    <row r="1045" spans="56:56">
      <c r="BD1045" s="39"/>
    </row>
    <row r="1046" spans="56:56">
      <c r="BD1046" s="39"/>
    </row>
    <row r="1047" spans="56:56">
      <c r="BD1047" s="39"/>
    </row>
    <row r="1048" spans="56:56">
      <c r="BD1048" s="39"/>
    </row>
    <row r="1049" spans="56:56">
      <c r="BD1049" s="39"/>
    </row>
    <row r="1050" spans="56:56">
      <c r="BD1050" s="39"/>
    </row>
    <row r="1051" spans="56:56">
      <c r="BD1051" s="39"/>
    </row>
    <row r="1052" spans="56:56">
      <c r="BD1052" s="39"/>
    </row>
    <row r="1053" spans="56:56">
      <c r="BD1053" s="39"/>
    </row>
    <row r="1054" spans="56:56">
      <c r="BD1054" s="39"/>
    </row>
    <row r="1055" spans="56:56">
      <c r="BD1055" s="39"/>
    </row>
    <row r="1056" spans="56:56">
      <c r="BD1056" s="39"/>
    </row>
    <row r="1057" spans="56:56">
      <c r="BD1057" s="39"/>
    </row>
    <row r="1058" spans="56:56">
      <c r="BD1058" s="39"/>
    </row>
    <row r="1059" spans="56:56">
      <c r="BD1059" s="39"/>
    </row>
    <row r="1060" spans="56:56">
      <c r="BD1060" s="39"/>
    </row>
    <row r="1061" spans="56:56">
      <c r="BD1061" s="39"/>
    </row>
    <row r="1062" spans="56:56">
      <c r="BD1062" s="39"/>
    </row>
    <row r="1063" spans="56:56">
      <c r="BD1063" s="39"/>
    </row>
    <row r="1064" spans="56:56">
      <c r="BD1064" s="39"/>
    </row>
    <row r="1065" spans="56:56">
      <c r="BD1065" s="39"/>
    </row>
    <row r="1066" spans="56:56">
      <c r="BD1066" s="39"/>
    </row>
    <row r="1067" spans="56:56">
      <c r="BD1067" s="39"/>
    </row>
    <row r="1068" spans="56:56">
      <c r="BD1068" s="39"/>
    </row>
    <row r="1069" spans="56:56">
      <c r="BD1069" s="39"/>
    </row>
    <row r="1070" spans="56:56">
      <c r="BD1070" s="39"/>
    </row>
    <row r="1071" spans="56:56">
      <c r="BD1071" s="39"/>
    </row>
    <row r="1072" spans="56:56">
      <c r="BD1072" s="39"/>
    </row>
    <row r="1073" spans="56:56">
      <c r="BD1073" s="39"/>
    </row>
    <row r="1074" spans="56:56">
      <c r="BD1074" s="39"/>
    </row>
    <row r="1075" spans="56:56">
      <c r="BD1075" s="39"/>
    </row>
    <row r="1076" spans="56:56">
      <c r="BD1076" s="39"/>
    </row>
    <row r="1077" spans="56:56">
      <c r="BD1077" s="39"/>
    </row>
    <row r="1078" spans="56:56">
      <c r="BD1078" s="39"/>
    </row>
    <row r="1079" spans="56:56">
      <c r="BD1079" s="39"/>
    </row>
    <row r="1080" spans="56:56">
      <c r="BD1080" s="39"/>
    </row>
    <row r="1081" spans="56:56">
      <c r="BD1081" s="39"/>
    </row>
    <row r="1082" spans="56:56">
      <c r="BD1082" s="39"/>
    </row>
    <row r="1083" spans="56:56">
      <c r="BD1083" s="39"/>
    </row>
    <row r="1084" spans="56:56">
      <c r="BD1084" s="39"/>
    </row>
    <row r="1085" spans="56:56">
      <c r="BD1085" s="39"/>
    </row>
    <row r="1086" spans="56:56">
      <c r="BD1086" s="39"/>
    </row>
    <row r="1087" spans="56:56">
      <c r="BD1087" s="39"/>
    </row>
    <row r="1088" spans="56:56">
      <c r="BD1088" s="39"/>
    </row>
    <row r="1089" spans="56:56">
      <c r="BD1089" s="39"/>
    </row>
    <row r="1090" spans="56:56">
      <c r="BD1090" s="39"/>
    </row>
    <row r="1091" spans="56:56">
      <c r="BD1091" s="39"/>
    </row>
    <row r="1092" spans="56:56">
      <c r="BD1092" s="39"/>
    </row>
    <row r="1093" spans="56:56">
      <c r="BD1093" s="39"/>
    </row>
    <row r="1094" spans="56:56">
      <c r="BD1094" s="39"/>
    </row>
    <row r="1095" spans="56:56">
      <c r="BD1095" s="39"/>
    </row>
    <row r="1096" spans="56:56">
      <c r="BD1096" s="39"/>
    </row>
    <row r="1097" spans="56:56">
      <c r="BD1097" s="39"/>
    </row>
    <row r="1098" spans="56:56">
      <c r="BD1098" s="39"/>
    </row>
    <row r="1099" spans="56:56">
      <c r="BD1099" s="39"/>
    </row>
    <row r="1100" spans="56:56">
      <c r="BD1100" s="39"/>
    </row>
    <row r="1101" spans="56:56">
      <c r="BD1101" s="39"/>
    </row>
    <row r="1102" spans="56:56">
      <c r="BD1102" s="39"/>
    </row>
    <row r="1103" spans="56:56">
      <c r="BD1103" s="39"/>
    </row>
    <row r="1104" spans="56:56">
      <c r="BD1104" s="39"/>
    </row>
    <row r="1105" spans="56:56">
      <c r="BD1105" s="39"/>
    </row>
    <row r="1106" spans="56:56">
      <c r="BD1106" s="39"/>
    </row>
    <row r="1107" spans="56:56">
      <c r="BD1107" s="39"/>
    </row>
    <row r="1108" spans="56:56">
      <c r="BD1108" s="39"/>
    </row>
    <row r="1109" spans="56:56">
      <c r="BD1109" s="39"/>
    </row>
    <row r="1110" spans="56:56">
      <c r="BD1110" s="39"/>
    </row>
    <row r="1111" spans="56:56">
      <c r="BD1111" s="39"/>
    </row>
    <row r="1112" spans="56:56">
      <c r="BD1112" s="39"/>
    </row>
    <row r="1113" spans="56:56">
      <c r="BD1113" s="39"/>
    </row>
    <row r="1114" spans="56:56">
      <c r="BD1114" s="39"/>
    </row>
    <row r="1115" spans="56:56">
      <c r="BD1115" s="39"/>
    </row>
    <row r="1116" spans="56:56">
      <c r="BD1116" s="39"/>
    </row>
    <row r="1117" spans="56:56">
      <c r="BD1117" s="39"/>
    </row>
    <row r="1118" spans="56:56">
      <c r="BD1118" s="39"/>
    </row>
    <row r="1119" spans="56:56">
      <c r="BD1119" s="39"/>
    </row>
    <row r="1120" spans="56:56">
      <c r="BD1120" s="39"/>
    </row>
    <row r="1121" spans="56:56">
      <c r="BD1121" s="39"/>
    </row>
    <row r="1122" spans="56:56">
      <c r="BD1122" s="39"/>
    </row>
    <row r="1123" spans="56:56">
      <c r="BD1123" s="39"/>
    </row>
    <row r="1124" spans="56:56">
      <c r="BD1124" s="39"/>
    </row>
    <row r="1125" spans="56:56">
      <c r="BD1125" s="39"/>
    </row>
    <row r="1126" spans="56:56">
      <c r="BD1126" s="39"/>
    </row>
    <row r="1127" spans="56:56">
      <c r="BD1127" s="39"/>
    </row>
    <row r="1128" spans="56:56">
      <c r="BD1128" s="39"/>
    </row>
    <row r="1129" spans="56:56">
      <c r="BD1129" s="39"/>
    </row>
    <row r="1130" spans="56:56">
      <c r="BD1130" s="39"/>
    </row>
    <row r="1131" spans="56:56">
      <c r="BD1131" s="39"/>
    </row>
    <row r="1132" spans="56:56">
      <c r="BD1132" s="39"/>
    </row>
    <row r="1133" spans="56:56">
      <c r="BD1133" s="39"/>
    </row>
    <row r="1134" spans="56:56">
      <c r="BD1134" s="39"/>
    </row>
    <row r="1135" spans="56:56">
      <c r="BD1135" s="39"/>
    </row>
    <row r="1136" spans="56:56">
      <c r="BD1136" s="39"/>
    </row>
    <row r="1137" spans="56:56">
      <c r="BD1137" s="39"/>
    </row>
    <row r="1138" spans="56:56">
      <c r="BD1138" s="39"/>
    </row>
    <row r="1139" spans="56:56">
      <c r="BD1139" s="39"/>
    </row>
    <row r="1140" spans="56:56">
      <c r="BD1140" s="39"/>
    </row>
    <row r="1141" spans="56:56">
      <c r="BD1141" s="39"/>
    </row>
    <row r="1142" spans="56:56">
      <c r="BD1142" s="39"/>
    </row>
    <row r="1143" spans="56:56">
      <c r="BD1143" s="39"/>
    </row>
    <row r="1144" spans="56:56">
      <c r="BD1144" s="39"/>
    </row>
    <row r="1145" spans="56:56">
      <c r="BD1145" s="39"/>
    </row>
    <row r="1146" spans="56:56">
      <c r="BD1146" s="39"/>
    </row>
    <row r="1147" spans="56:56">
      <c r="BD1147" s="39"/>
    </row>
    <row r="1148" spans="56:56">
      <c r="BD1148" s="39"/>
    </row>
    <row r="1149" spans="56:56">
      <c r="BD1149" s="39"/>
    </row>
    <row r="1150" spans="56:56">
      <c r="BD1150" s="39"/>
    </row>
    <row r="1151" spans="56:56">
      <c r="BD1151" s="39"/>
    </row>
    <row r="1152" spans="56:56">
      <c r="BD1152" s="39"/>
    </row>
    <row r="1153" spans="56:56">
      <c r="BD1153" s="39"/>
    </row>
    <row r="1154" spans="56:56">
      <c r="BD1154" s="39"/>
    </row>
    <row r="1155" spans="56:56">
      <c r="BD1155" s="39"/>
    </row>
    <row r="1156" spans="56:56">
      <c r="BD1156" s="39"/>
    </row>
    <row r="1157" spans="56:56">
      <c r="BD1157" s="39"/>
    </row>
    <row r="1158" spans="56:56">
      <c r="BD1158" s="39"/>
    </row>
    <row r="1159" spans="56:56">
      <c r="BD1159" s="39"/>
    </row>
    <row r="1160" spans="56:56">
      <c r="BD1160" s="39"/>
    </row>
    <row r="1161" spans="56:56">
      <c r="BD1161" s="39"/>
    </row>
    <row r="1162" spans="56:56">
      <c r="BD1162" s="39"/>
    </row>
    <row r="1163" spans="56:56">
      <c r="BD1163" s="39"/>
    </row>
    <row r="1164" spans="56:56">
      <c r="BD1164" s="39"/>
    </row>
    <row r="1165" spans="56:56">
      <c r="BD1165" s="39"/>
    </row>
    <row r="1166" spans="56:56">
      <c r="BD1166" s="39"/>
    </row>
    <row r="1167" spans="56:56">
      <c r="BD1167" s="39"/>
    </row>
    <row r="1168" spans="56:56">
      <c r="BD1168" s="39"/>
    </row>
    <row r="1169" spans="56:56">
      <c r="BD1169" s="39"/>
    </row>
    <row r="1170" spans="56:56">
      <c r="BD1170" s="39"/>
    </row>
    <row r="1171" spans="56:56">
      <c r="BD1171" s="39"/>
    </row>
    <row r="1172" spans="56:56">
      <c r="BD1172" s="39"/>
    </row>
    <row r="1173" spans="56:56">
      <c r="BD1173" s="39"/>
    </row>
    <row r="1174" spans="56:56">
      <c r="BD1174" s="39"/>
    </row>
    <row r="1175" spans="56:56">
      <c r="BD1175" s="39"/>
    </row>
    <row r="1176" spans="56:56">
      <c r="BD1176" s="39"/>
    </row>
    <row r="1177" spans="56:56">
      <c r="BD1177" s="39"/>
    </row>
    <row r="1178" spans="56:56">
      <c r="BD1178" s="39"/>
    </row>
    <row r="1179" spans="56:56">
      <c r="BD1179" s="39"/>
    </row>
    <row r="1180" spans="56:56">
      <c r="BD1180" s="39"/>
    </row>
    <row r="1181" spans="56:56">
      <c r="BD1181" s="39"/>
    </row>
    <row r="1182" spans="56:56">
      <c r="BD1182" s="39"/>
    </row>
    <row r="1183" spans="56:56">
      <c r="BD1183" s="39"/>
    </row>
    <row r="1184" spans="56:56">
      <c r="BD1184" s="39"/>
    </row>
    <row r="1185" spans="56:56">
      <c r="BD1185" s="39"/>
    </row>
    <row r="1186" spans="56:56">
      <c r="BD1186" s="39"/>
    </row>
    <row r="1187" spans="56:56">
      <c r="BD1187" s="39"/>
    </row>
    <row r="1188" spans="56:56">
      <c r="BD1188" s="39"/>
    </row>
    <row r="1189" spans="56:56">
      <c r="BD1189" s="39"/>
    </row>
    <row r="1190" spans="56:56">
      <c r="BD1190" s="39"/>
    </row>
    <row r="1191" spans="56:56">
      <c r="BD1191" s="39"/>
    </row>
    <row r="1192" spans="56:56">
      <c r="BD1192" s="39"/>
    </row>
    <row r="1193" spans="56:56">
      <c r="BD1193" s="39"/>
    </row>
    <row r="1194" spans="56:56">
      <c r="BD1194" s="39"/>
    </row>
    <row r="1195" spans="56:56">
      <c r="BD1195" s="39"/>
    </row>
    <row r="1196" spans="56:56">
      <c r="BD1196" s="39"/>
    </row>
    <row r="1197" spans="56:56">
      <c r="BD1197" s="39"/>
    </row>
    <row r="1198" spans="56:56">
      <c r="BD1198" s="39"/>
    </row>
    <row r="1199" spans="56:56">
      <c r="BD1199" s="39"/>
    </row>
    <row r="1200" spans="56:56">
      <c r="BD1200" s="39"/>
    </row>
    <row r="1201" spans="56:56">
      <c r="BD1201" s="39"/>
    </row>
    <row r="1202" spans="56:56">
      <c r="BD1202" s="39"/>
    </row>
    <row r="1203" spans="56:56">
      <c r="BD1203" s="39"/>
    </row>
    <row r="1204" spans="56:56">
      <c r="BD1204" s="39"/>
    </row>
    <row r="1205" spans="56:56">
      <c r="BD1205" s="39"/>
    </row>
    <row r="1206" spans="56:56">
      <c r="BD1206" s="39"/>
    </row>
    <row r="1207" spans="56:56">
      <c r="BD1207" s="39"/>
    </row>
    <row r="1208" spans="56:56">
      <c r="BD1208" s="39"/>
    </row>
    <row r="1209" spans="56:56">
      <c r="BD1209" s="39"/>
    </row>
    <row r="1210" spans="56:56">
      <c r="BD1210" s="39"/>
    </row>
    <row r="1211" spans="56:56">
      <c r="BD1211" s="39"/>
    </row>
    <row r="1212" spans="56:56">
      <c r="BD1212" s="39"/>
    </row>
    <row r="1213" spans="56:56">
      <c r="BD1213" s="39"/>
    </row>
    <row r="1214" spans="56:56">
      <c r="BD1214" s="39"/>
    </row>
    <row r="1215" spans="56:56">
      <c r="BD1215" s="39"/>
    </row>
    <row r="1216" spans="56:56">
      <c r="BD1216" s="39"/>
    </row>
    <row r="1217" spans="56:56">
      <c r="BD1217" s="39"/>
    </row>
    <row r="1218" spans="56:56">
      <c r="BD1218" s="39"/>
    </row>
    <row r="1219" spans="56:56">
      <c r="BD1219" s="39"/>
    </row>
    <row r="1220" spans="56:56">
      <c r="BD1220" s="39"/>
    </row>
    <row r="1221" spans="56:56">
      <c r="BD1221" s="39"/>
    </row>
    <row r="1222" spans="56:56">
      <c r="BD1222" s="39"/>
    </row>
    <row r="1223" spans="56:56">
      <c r="BD1223" s="39"/>
    </row>
    <row r="1224" spans="56:56">
      <c r="BD1224" s="39"/>
    </row>
    <row r="1225" spans="56:56">
      <c r="BD1225" s="39"/>
    </row>
    <row r="1226" spans="56:56">
      <c r="BD1226" s="39"/>
    </row>
    <row r="1227" spans="56:56">
      <c r="BD1227" s="39"/>
    </row>
    <row r="1228" spans="56:56">
      <c r="BD1228" s="39"/>
    </row>
    <row r="1229" spans="56:56">
      <c r="BD1229" s="39"/>
    </row>
    <row r="1230" spans="56:56">
      <c r="BD1230" s="39"/>
    </row>
    <row r="1231" spans="56:56">
      <c r="BD1231" s="39"/>
    </row>
    <row r="1232" spans="56:56">
      <c r="BD1232" s="39"/>
    </row>
    <row r="1233" spans="56:56">
      <c r="BD1233" s="39"/>
    </row>
    <row r="1234" spans="56:56">
      <c r="BD1234" s="39"/>
    </row>
    <row r="1235" spans="56:56">
      <c r="BD1235" s="39"/>
    </row>
    <row r="1236" spans="56:56">
      <c r="BD1236" s="39"/>
    </row>
    <row r="1237" spans="56:56">
      <c r="BD1237" s="39"/>
    </row>
    <row r="1238" spans="56:56">
      <c r="BD1238" s="39"/>
    </row>
    <row r="1239" spans="56:56">
      <c r="BD1239" s="39"/>
    </row>
    <row r="1240" spans="56:56">
      <c r="BD1240" s="39"/>
    </row>
    <row r="1241" spans="56:56">
      <c r="BD1241" s="39"/>
    </row>
    <row r="1242" spans="56:56">
      <c r="BD1242" s="39"/>
    </row>
    <row r="1243" spans="56:56">
      <c r="BD1243" s="39"/>
    </row>
    <row r="1244" spans="56:56">
      <c r="BD1244" s="39"/>
    </row>
    <row r="1245" spans="56:56">
      <c r="BD1245" s="39"/>
    </row>
    <row r="1246" spans="56:56">
      <c r="BD1246" s="39"/>
    </row>
    <row r="1247" spans="56:56">
      <c r="BD1247" s="39"/>
    </row>
    <row r="1248" spans="56:56">
      <c r="BD1248" s="39"/>
    </row>
    <row r="1249" spans="56:56">
      <c r="BD1249" s="39"/>
    </row>
    <row r="1250" spans="56:56">
      <c r="BD1250" s="39"/>
    </row>
    <row r="1251" spans="56:56">
      <c r="BD1251" s="39"/>
    </row>
    <row r="1252" spans="56:56">
      <c r="BD1252" s="39"/>
    </row>
    <row r="1253" spans="56:56">
      <c r="BD1253" s="39"/>
    </row>
    <row r="1254" spans="56:56">
      <c r="BD1254" s="39"/>
    </row>
    <row r="1255" spans="56:56">
      <c r="BD1255" s="39"/>
    </row>
    <row r="1256" spans="56:56">
      <c r="BD1256" s="39"/>
    </row>
    <row r="1257" spans="56:56">
      <c r="BD1257" s="39"/>
    </row>
    <row r="1258" spans="56:56">
      <c r="BD1258" s="39"/>
    </row>
    <row r="1259" spans="56:56">
      <c r="BD1259" s="39"/>
    </row>
    <row r="1260" spans="56:56">
      <c r="BD1260" s="39"/>
    </row>
    <row r="1261" spans="56:56">
      <c r="BD1261" s="39"/>
    </row>
    <row r="1262" spans="56:56">
      <c r="BD1262" s="39"/>
    </row>
    <row r="1263" spans="56:56">
      <c r="BD1263" s="39"/>
    </row>
    <row r="1264" spans="56:56">
      <c r="BD1264" s="39"/>
    </row>
    <row r="1265" spans="56:56">
      <c r="BD1265" s="39"/>
    </row>
    <row r="1266" spans="56:56">
      <c r="BD1266" s="39"/>
    </row>
    <row r="1267" spans="56:56">
      <c r="BD1267" s="39"/>
    </row>
    <row r="1268" spans="56:56">
      <c r="BD1268" s="39"/>
    </row>
    <row r="1269" spans="56:56">
      <c r="BD1269" s="39"/>
    </row>
    <row r="1270" spans="56:56">
      <c r="BD1270" s="39"/>
    </row>
    <row r="1271" spans="56:56">
      <c r="BD1271" s="39"/>
    </row>
    <row r="1272" spans="56:56">
      <c r="BD1272" s="39"/>
    </row>
    <row r="1273" spans="56:56">
      <c r="BD1273" s="39"/>
    </row>
    <row r="1274" spans="56:56">
      <c r="BD1274" s="39"/>
    </row>
    <row r="1275" spans="56:56">
      <c r="BD1275" s="39"/>
    </row>
    <row r="1276" spans="56:56">
      <c r="BD1276" s="39"/>
    </row>
    <row r="1277" spans="56:56">
      <c r="BD1277" s="39"/>
    </row>
    <row r="1278" spans="56:56">
      <c r="BD1278" s="39"/>
    </row>
    <row r="1279" spans="56:56">
      <c r="BD1279" s="39"/>
    </row>
    <row r="1280" spans="56:56">
      <c r="BD1280" s="39"/>
    </row>
    <row r="1281" spans="56:56">
      <c r="BD1281" s="39"/>
    </row>
    <row r="1282" spans="56:56">
      <c r="BD1282" s="39"/>
    </row>
    <row r="1283" spans="56:56">
      <c r="BD1283" s="39"/>
    </row>
    <row r="1284" spans="56:56">
      <c r="BD1284" s="39"/>
    </row>
    <row r="1285" spans="56:56">
      <c r="BD1285" s="39"/>
    </row>
    <row r="1286" spans="56:56">
      <c r="BD1286" s="39"/>
    </row>
    <row r="1287" spans="56:56">
      <c r="BD1287" s="39"/>
    </row>
    <row r="1288" spans="56:56">
      <c r="BD1288" s="39"/>
    </row>
    <row r="1289" spans="56:56">
      <c r="BD1289" s="39"/>
    </row>
    <row r="1290" spans="56:56">
      <c r="BD1290" s="39"/>
    </row>
    <row r="1291" spans="56:56">
      <c r="BD1291" s="39"/>
    </row>
    <row r="1292" spans="56:56">
      <c r="BD1292" s="39"/>
    </row>
    <row r="1293" spans="56:56">
      <c r="BD1293" s="39"/>
    </row>
    <row r="1294" spans="56:56">
      <c r="BD1294" s="39"/>
    </row>
    <row r="1295" spans="56:56">
      <c r="BD1295" s="39"/>
    </row>
    <row r="1296" spans="56:56">
      <c r="BD1296" s="39"/>
    </row>
    <row r="1297" spans="56:56">
      <c r="BD1297" s="39"/>
    </row>
    <row r="1298" spans="56:56">
      <c r="BD1298" s="39"/>
    </row>
    <row r="1299" spans="56:56">
      <c r="BD1299" s="39"/>
    </row>
    <row r="1300" spans="56:56">
      <c r="BD1300" s="39"/>
    </row>
    <row r="1301" spans="56:56">
      <c r="BD1301" s="39"/>
    </row>
    <row r="1302" spans="56:56">
      <c r="BD1302" s="39"/>
    </row>
    <row r="1303" spans="56:56">
      <c r="BD1303" s="39"/>
    </row>
    <row r="1304" spans="56:56">
      <c r="BD1304" s="39"/>
    </row>
    <row r="1305" spans="56:56">
      <c r="BD1305" s="39"/>
    </row>
    <row r="1306" spans="56:56">
      <c r="BD1306" s="39"/>
    </row>
    <row r="1307" spans="56:56">
      <c r="BD1307" s="39"/>
    </row>
    <row r="1308" spans="56:56">
      <c r="BD1308" s="39"/>
    </row>
    <row r="1309" spans="56:56">
      <c r="BD1309" s="39"/>
    </row>
    <row r="1310" spans="56:56">
      <c r="BD1310" s="39"/>
    </row>
    <row r="1311" spans="56:56">
      <c r="BD1311" s="39"/>
    </row>
    <row r="1312" spans="56:56">
      <c r="BD1312" s="39"/>
    </row>
    <row r="1313" spans="56:56">
      <c r="BD1313" s="39"/>
    </row>
    <row r="1314" spans="56:56">
      <c r="BD1314" s="39"/>
    </row>
    <row r="1315" spans="56:56">
      <c r="BD1315" s="39"/>
    </row>
    <row r="1316" spans="56:56">
      <c r="BD1316" s="39"/>
    </row>
    <row r="1317" spans="56:56">
      <c r="BD1317" s="39"/>
    </row>
    <row r="1318" spans="56:56">
      <c r="BD1318" s="39"/>
    </row>
    <row r="1319" spans="56:56">
      <c r="BD1319" s="39"/>
    </row>
    <row r="1320" spans="56:56">
      <c r="BD1320" s="39"/>
    </row>
    <row r="1321" spans="56:56">
      <c r="BD1321" s="39"/>
    </row>
    <row r="1322" spans="56:56">
      <c r="BD1322" s="39"/>
    </row>
    <row r="1323" spans="56:56">
      <c r="BD1323" s="39"/>
    </row>
    <row r="1324" spans="56:56">
      <c r="BD1324" s="39"/>
    </row>
    <row r="1325" spans="56:56">
      <c r="BD1325" s="39"/>
    </row>
    <row r="1326" spans="56:56">
      <c r="BD1326" s="39"/>
    </row>
    <row r="1327" spans="56:56">
      <c r="BD1327" s="39"/>
    </row>
    <row r="1328" spans="56:56">
      <c r="BD1328" s="39"/>
    </row>
    <row r="1329" spans="56:56">
      <c r="BD1329" s="39"/>
    </row>
    <row r="1330" spans="56:56">
      <c r="BD1330" s="39"/>
    </row>
    <row r="1331" spans="56:56">
      <c r="BD1331" s="39"/>
    </row>
    <row r="1332" spans="56:56">
      <c r="BD1332" s="39"/>
    </row>
    <row r="1333" spans="56:56">
      <c r="BD1333" s="39"/>
    </row>
    <row r="1334" spans="56:56">
      <c r="BD1334" s="39"/>
    </row>
    <row r="1335" spans="56:56">
      <c r="BD1335" s="39"/>
    </row>
    <row r="1336" spans="56:56">
      <c r="BD1336" s="39"/>
    </row>
    <row r="1337" spans="56:56">
      <c r="BD1337" s="39"/>
    </row>
    <row r="1338" spans="56:56">
      <c r="BD1338" s="39"/>
    </row>
    <row r="1339" spans="56:56">
      <c r="BD1339" s="39"/>
    </row>
    <row r="1340" spans="56:56">
      <c r="BD1340" s="39"/>
    </row>
    <row r="1341" spans="56:56">
      <c r="BD1341" s="39"/>
    </row>
    <row r="1342" spans="56:56">
      <c r="BD1342" s="39"/>
    </row>
    <row r="1343" spans="56:56">
      <c r="BD1343" s="39"/>
    </row>
    <row r="1344" spans="56:56">
      <c r="BD1344" s="39"/>
    </row>
    <row r="1345" spans="56:56">
      <c r="BD1345" s="39"/>
    </row>
    <row r="1346" spans="56:56">
      <c r="BD1346" s="39"/>
    </row>
    <row r="1347" spans="56:56">
      <c r="BD1347" s="39"/>
    </row>
    <row r="1348" spans="56:56">
      <c r="BD1348" s="39"/>
    </row>
    <row r="1349" spans="56:56">
      <c r="BD1349" s="39"/>
    </row>
    <row r="1350" spans="56:56">
      <c r="BD1350" s="39"/>
    </row>
    <row r="1351" spans="56:56">
      <c r="BD1351" s="39"/>
    </row>
    <row r="1352" spans="56:56">
      <c r="BD1352" s="39"/>
    </row>
    <row r="1353" spans="56:56">
      <c r="BD1353" s="39"/>
    </row>
    <row r="1354" spans="56:56">
      <c r="BD1354" s="39"/>
    </row>
    <row r="1355" spans="56:56">
      <c r="BD1355" s="39"/>
    </row>
    <row r="1356" spans="56:56">
      <c r="BD1356" s="39"/>
    </row>
    <row r="1357" spans="56:56">
      <c r="BD1357" s="39"/>
    </row>
    <row r="1358" spans="56:56">
      <c r="BD1358" s="39"/>
    </row>
    <row r="1359" spans="56:56">
      <c r="BD1359" s="39"/>
    </row>
    <row r="1360" spans="56:56">
      <c r="BD1360" s="39"/>
    </row>
    <row r="1361" spans="56:56">
      <c r="BD1361" s="39"/>
    </row>
    <row r="1362" spans="56:56">
      <c r="BD1362" s="39"/>
    </row>
    <row r="1363" spans="56:56">
      <c r="BD1363" s="39"/>
    </row>
    <row r="1364" spans="56:56">
      <c r="BD1364" s="39"/>
    </row>
    <row r="1365" spans="56:56">
      <c r="BD1365" s="39"/>
    </row>
    <row r="1366" spans="56:56">
      <c r="BD1366" s="39"/>
    </row>
    <row r="1367" spans="56:56">
      <c r="BD1367" s="39"/>
    </row>
    <row r="1368" spans="56:56">
      <c r="BD1368" s="39"/>
    </row>
    <row r="1369" spans="56:56">
      <c r="BD1369" s="39"/>
    </row>
    <row r="1370" spans="56:56">
      <c r="BD1370" s="39"/>
    </row>
    <row r="1371" spans="56:56">
      <c r="BD1371" s="39"/>
    </row>
    <row r="1372" spans="56:56">
      <c r="BD1372" s="39"/>
    </row>
    <row r="1373" spans="56:56">
      <c r="BD1373" s="39"/>
    </row>
    <row r="1374" spans="56:56">
      <c r="BD1374" s="39"/>
    </row>
    <row r="1375" spans="56:56">
      <c r="BD1375" s="39"/>
    </row>
    <row r="1376" spans="56:56">
      <c r="BD1376" s="39"/>
    </row>
    <row r="1377" spans="56:56">
      <c r="BD1377" s="39"/>
    </row>
    <row r="1378" spans="56:56">
      <c r="BD1378" s="39"/>
    </row>
    <row r="1379" spans="56:56">
      <c r="BD1379" s="39"/>
    </row>
    <row r="1380" spans="56:56">
      <c r="BD1380" s="39"/>
    </row>
    <row r="1381" spans="56:56">
      <c r="BD1381" s="39"/>
    </row>
    <row r="1382" spans="56:56">
      <c r="BD1382" s="39"/>
    </row>
    <row r="1383" spans="56:56">
      <c r="BD1383" s="39"/>
    </row>
    <row r="1384" spans="56:56">
      <c r="BD1384" s="39"/>
    </row>
    <row r="1385" spans="56:56">
      <c r="BD1385" s="39"/>
    </row>
    <row r="1386" spans="56:56">
      <c r="BD1386" s="39"/>
    </row>
    <row r="1387" spans="56:56">
      <c r="BD1387" s="39"/>
    </row>
    <row r="1388" spans="56:56">
      <c r="BD1388" s="39"/>
    </row>
    <row r="1389" spans="56:56">
      <c r="BD1389" s="39"/>
    </row>
    <row r="1390" spans="56:56">
      <c r="BD1390" s="39"/>
    </row>
    <row r="1391" spans="56:56">
      <c r="BD1391" s="39"/>
    </row>
    <row r="1392" spans="56:56">
      <c r="BD1392" s="39"/>
    </row>
    <row r="1393" spans="56:56">
      <c r="BD1393" s="39"/>
    </row>
    <row r="1394" spans="56:56">
      <c r="BD1394" s="39"/>
    </row>
    <row r="1395" spans="56:56">
      <c r="BD1395" s="39"/>
    </row>
    <row r="1396" spans="56:56">
      <c r="BD1396" s="39"/>
    </row>
    <row r="1397" spans="56:56">
      <c r="BD1397" s="39"/>
    </row>
    <row r="1398" spans="56:56">
      <c r="BD1398" s="39"/>
    </row>
    <row r="1399" spans="56:56">
      <c r="BD1399" s="39"/>
    </row>
    <row r="1400" spans="56:56">
      <c r="BD1400" s="39"/>
    </row>
    <row r="1401" spans="56:56">
      <c r="BD1401" s="39"/>
    </row>
    <row r="1402" spans="56:56">
      <c r="BD1402" s="39"/>
    </row>
    <row r="1403" spans="56:56">
      <c r="BD1403" s="39"/>
    </row>
    <row r="1404" spans="56:56">
      <c r="BD1404" s="39"/>
    </row>
    <row r="1405" spans="56:56">
      <c r="BD1405" s="39"/>
    </row>
    <row r="1406" spans="56:56">
      <c r="BD1406" s="39"/>
    </row>
    <row r="1407" spans="56:56">
      <c r="BD1407" s="39"/>
    </row>
    <row r="1408" spans="56:56">
      <c r="BD1408" s="39"/>
    </row>
    <row r="1409" spans="56:56">
      <c r="BD1409" s="39"/>
    </row>
    <row r="1410" spans="56:56">
      <c r="BD1410" s="39"/>
    </row>
    <row r="1411" spans="56:56">
      <c r="BD1411" s="39"/>
    </row>
    <row r="1412" spans="56:56">
      <c r="BD1412" s="39"/>
    </row>
    <row r="1413" spans="56:56">
      <c r="BD1413" s="39"/>
    </row>
    <row r="1414" spans="56:56">
      <c r="BD1414" s="39"/>
    </row>
    <row r="1415" spans="56:56">
      <c r="BD1415" s="39"/>
    </row>
    <row r="1416" spans="56:56">
      <c r="BD1416" s="39"/>
    </row>
    <row r="1417" spans="56:56">
      <c r="BD1417" s="39"/>
    </row>
    <row r="1418" spans="56:56">
      <c r="BD1418" s="39"/>
    </row>
    <row r="1419" spans="56:56">
      <c r="BD1419" s="39"/>
    </row>
    <row r="1420" spans="56:56">
      <c r="BD1420" s="39"/>
    </row>
    <row r="1421" spans="56:56">
      <c r="BD1421" s="39"/>
    </row>
    <row r="1422" spans="56:56">
      <c r="BD1422" s="39"/>
    </row>
    <row r="1423" spans="56:56">
      <c r="BD1423" s="39"/>
    </row>
    <row r="1424" spans="56:56">
      <c r="BD1424" s="39"/>
    </row>
    <row r="1425" spans="56:56">
      <c r="BD1425" s="39"/>
    </row>
    <row r="1426" spans="56:56">
      <c r="BD1426" s="39"/>
    </row>
    <row r="1427" spans="56:56">
      <c r="BD1427" s="39"/>
    </row>
    <row r="1428" spans="56:56">
      <c r="BD1428" s="39"/>
    </row>
    <row r="1429" spans="56:56">
      <c r="BD1429" s="39"/>
    </row>
    <row r="1430" spans="56:56">
      <c r="BD1430" s="39"/>
    </row>
    <row r="1431" spans="56:56">
      <c r="BD1431" s="39"/>
    </row>
    <row r="1432" spans="56:56">
      <c r="BD1432" s="39"/>
    </row>
    <row r="1433" spans="56:56">
      <c r="BD1433" s="39"/>
    </row>
    <row r="1434" spans="56:56">
      <c r="BD1434" s="39"/>
    </row>
    <row r="1435" spans="56:56">
      <c r="BD1435" s="39"/>
    </row>
    <row r="1436" spans="56:56">
      <c r="BD1436" s="39"/>
    </row>
    <row r="1437" spans="56:56">
      <c r="BD1437" s="39"/>
    </row>
    <row r="1438" spans="56:56">
      <c r="BD1438" s="39"/>
    </row>
    <row r="1439" spans="56:56">
      <c r="BD1439" s="39"/>
    </row>
    <row r="1440" spans="56:56">
      <c r="BD1440" s="39"/>
    </row>
    <row r="1441" spans="56:56">
      <c r="BD1441" s="39"/>
    </row>
    <row r="1442" spans="56:56">
      <c r="BD1442" s="39"/>
    </row>
    <row r="1443" spans="56:56">
      <c r="BD1443" s="39"/>
    </row>
    <row r="1444" spans="56:56">
      <c r="BD1444" s="39"/>
    </row>
    <row r="1445" spans="56:56">
      <c r="BD1445" s="39"/>
    </row>
    <row r="1446" spans="56:56">
      <c r="BD1446" s="39"/>
    </row>
    <row r="1447" spans="56:56">
      <c r="BD1447" s="39"/>
    </row>
    <row r="1448" spans="56:56">
      <c r="BD1448" s="39"/>
    </row>
    <row r="1449" spans="56:56">
      <c r="BD1449" s="39"/>
    </row>
    <row r="1450" spans="56:56">
      <c r="BD1450" s="39"/>
    </row>
    <row r="1451" spans="56:56">
      <c r="BD1451" s="39"/>
    </row>
    <row r="1452" spans="56:56">
      <c r="BD1452" s="39"/>
    </row>
    <row r="1453" spans="56:56">
      <c r="BD1453" s="39"/>
    </row>
    <row r="1454" spans="56:56">
      <c r="BD1454" s="39"/>
    </row>
    <row r="1455" spans="56:56">
      <c r="BD1455" s="39"/>
    </row>
    <row r="1456" spans="56:56">
      <c r="BD1456" s="39"/>
    </row>
    <row r="1457" spans="56:56">
      <c r="BD1457" s="39"/>
    </row>
    <row r="1458" spans="56:56">
      <c r="BD1458" s="39"/>
    </row>
    <row r="1459" spans="56:56">
      <c r="BD1459" s="39"/>
    </row>
    <row r="1460" spans="56:56">
      <c r="BD1460" s="39"/>
    </row>
    <row r="1461" spans="56:56">
      <c r="BD1461" s="39"/>
    </row>
    <row r="1462" spans="56:56">
      <c r="BD1462" s="39"/>
    </row>
    <row r="1463" spans="56:56">
      <c r="BD1463" s="39"/>
    </row>
    <row r="1464" spans="56:56">
      <c r="BD1464" s="39"/>
    </row>
    <row r="1465" spans="56:56">
      <c r="BD1465" s="39"/>
    </row>
    <row r="1466" spans="56:56">
      <c r="BD1466" s="39"/>
    </row>
    <row r="1467" spans="56:56">
      <c r="BD1467" s="39"/>
    </row>
    <row r="1468" spans="56:56">
      <c r="BD1468" s="39"/>
    </row>
    <row r="1469" spans="56:56">
      <c r="BD1469" s="39"/>
    </row>
    <row r="1470" spans="56:56">
      <c r="BD1470" s="39"/>
    </row>
    <row r="1471" spans="56:56">
      <c r="BD1471" s="39"/>
    </row>
    <row r="1472" spans="56:56">
      <c r="BD1472" s="39"/>
    </row>
    <row r="1473" spans="56:56">
      <c r="BD1473" s="39"/>
    </row>
    <row r="1474" spans="56:56">
      <c r="BD1474" s="39"/>
    </row>
    <row r="1475" spans="56:56">
      <c r="BD1475" s="39"/>
    </row>
    <row r="1476" spans="56:56">
      <c r="BD1476" s="39"/>
    </row>
    <row r="1477" spans="56:56">
      <c r="BD1477" s="39"/>
    </row>
    <row r="1478" spans="56:56">
      <c r="BD1478" s="39"/>
    </row>
    <row r="1479" spans="56:56">
      <c r="BD1479" s="39"/>
    </row>
    <row r="1480" spans="56:56">
      <c r="BD1480" s="39"/>
    </row>
    <row r="1481" spans="56:56">
      <c r="BD1481" s="39"/>
    </row>
    <row r="1482" spans="56:56">
      <c r="BD1482" s="39"/>
    </row>
    <row r="1483" spans="56:56">
      <c r="BD1483" s="39"/>
    </row>
    <row r="1484" spans="56:56">
      <c r="BD1484" s="39"/>
    </row>
    <row r="1485" spans="56:56">
      <c r="BD1485" s="39"/>
    </row>
    <row r="1486" spans="56:56">
      <c r="BD1486" s="39"/>
    </row>
    <row r="1487" spans="56:56">
      <c r="BD1487" s="39"/>
    </row>
    <row r="1488" spans="56:56">
      <c r="BD1488" s="39"/>
    </row>
    <row r="1489" spans="56:56">
      <c r="BD1489" s="39"/>
    </row>
    <row r="1490" spans="56:56">
      <c r="BD1490" s="39"/>
    </row>
    <row r="1491" spans="56:56">
      <c r="BD1491" s="39"/>
    </row>
    <row r="1492" spans="56:56">
      <c r="BD1492" s="39"/>
    </row>
    <row r="1493" spans="56:56">
      <c r="BD1493" s="39"/>
    </row>
    <row r="1494" spans="56:56">
      <c r="BD1494" s="39"/>
    </row>
    <row r="1495" spans="56:56">
      <c r="BD1495" s="39"/>
    </row>
    <row r="1496" spans="56:56">
      <c r="BD1496" s="39"/>
    </row>
    <row r="1497" spans="56:56">
      <c r="BD1497" s="39"/>
    </row>
    <row r="1498" spans="56:56">
      <c r="BD1498" s="39"/>
    </row>
    <row r="1499" spans="56:56">
      <c r="BD1499" s="39"/>
    </row>
    <row r="1500" spans="56:56">
      <c r="BD1500" s="39"/>
    </row>
    <row r="1501" spans="56:56">
      <c r="BD1501" s="39"/>
    </row>
    <row r="1502" spans="56:56">
      <c r="BD1502" s="39"/>
    </row>
    <row r="1503" spans="56:56">
      <c r="BD1503" s="39"/>
    </row>
    <row r="1504" spans="56:56">
      <c r="BD1504" s="39"/>
    </row>
    <row r="1505" spans="56:56">
      <c r="BD1505" s="39"/>
    </row>
    <row r="1506" spans="56:56">
      <c r="BD1506" s="39"/>
    </row>
    <row r="1507" spans="56:56">
      <c r="BD1507" s="39"/>
    </row>
    <row r="1508" spans="56:56">
      <c r="BD1508" s="39"/>
    </row>
    <row r="1509" spans="56:56">
      <c r="BD1509" s="39"/>
    </row>
    <row r="1510" spans="56:56">
      <c r="BD1510" s="39"/>
    </row>
    <row r="1511" spans="56:56">
      <c r="BD1511" s="39"/>
    </row>
    <row r="1512" spans="56:56">
      <c r="BD1512" s="39"/>
    </row>
    <row r="1513" spans="56:56">
      <c r="BD1513" s="39"/>
    </row>
    <row r="1514" spans="56:56">
      <c r="BD1514" s="39"/>
    </row>
    <row r="1515" spans="56:56">
      <c r="BD1515" s="39"/>
    </row>
    <row r="1516" spans="56:56">
      <c r="BD1516" s="39"/>
    </row>
    <row r="1517" spans="56:56">
      <c r="BD1517" s="39"/>
    </row>
    <row r="1518" spans="56:56">
      <c r="BD1518" s="39"/>
    </row>
    <row r="1519" spans="56:56">
      <c r="BD1519" s="39"/>
    </row>
    <row r="1520" spans="56:56">
      <c r="BD1520" s="39"/>
    </row>
    <row r="1521" spans="56:56">
      <c r="BD1521" s="39"/>
    </row>
    <row r="1522" spans="56:56">
      <c r="BD1522" s="39"/>
    </row>
    <row r="1523" spans="56:56">
      <c r="BD1523" s="39"/>
    </row>
    <row r="1524" spans="56:56">
      <c r="BD1524" s="39"/>
    </row>
    <row r="1525" spans="56:56">
      <c r="BD1525" s="39"/>
    </row>
    <row r="1526" spans="56:56">
      <c r="BD1526" s="39"/>
    </row>
    <row r="1527" spans="56:56">
      <c r="BD1527" s="39"/>
    </row>
    <row r="1528" spans="56:56">
      <c r="BD1528" s="39"/>
    </row>
    <row r="1529" spans="56:56">
      <c r="BD1529" s="39"/>
    </row>
    <row r="1530" spans="56:56">
      <c r="BD1530" s="39"/>
    </row>
    <row r="1531" spans="56:56">
      <c r="BD1531" s="39"/>
    </row>
    <row r="1532" spans="56:56">
      <c r="BD1532" s="39"/>
    </row>
    <row r="1533" spans="56:56">
      <c r="BD1533" s="39"/>
    </row>
    <row r="1534" spans="56:56">
      <c r="BD1534" s="39"/>
    </row>
    <row r="1535" spans="56:56">
      <c r="BD1535" s="39"/>
    </row>
    <row r="1536" spans="56:56">
      <c r="BD1536" s="39"/>
    </row>
    <row r="1537" spans="56:56">
      <c r="BD1537" s="39"/>
    </row>
    <row r="1538" spans="56:56">
      <c r="BD1538" s="39"/>
    </row>
    <row r="1539" spans="56:56">
      <c r="BD1539" s="39"/>
    </row>
    <row r="1540" spans="56:56">
      <c r="BD1540" s="39"/>
    </row>
    <row r="1541" spans="56:56">
      <c r="BD1541" s="39"/>
    </row>
    <row r="1542" spans="56:56">
      <c r="BD1542" s="39"/>
    </row>
    <row r="1543" spans="56:56">
      <c r="BD1543" s="39"/>
    </row>
    <row r="1544" spans="56:56">
      <c r="BD1544" s="39"/>
    </row>
    <row r="1545" spans="56:56">
      <c r="BD1545" s="39"/>
    </row>
    <row r="1546" spans="56:56">
      <c r="BD1546" s="39"/>
    </row>
    <row r="1547" spans="56:56">
      <c r="BD1547" s="39"/>
    </row>
    <row r="1548" spans="56:56">
      <c r="BD1548" s="39"/>
    </row>
    <row r="1549" spans="56:56">
      <c r="BD1549" s="39"/>
    </row>
    <row r="1550" spans="56:56">
      <c r="BD1550" s="39"/>
    </row>
    <row r="1551" spans="56:56">
      <c r="BD1551" s="39"/>
    </row>
    <row r="1552" spans="56:56">
      <c r="BD1552" s="39"/>
    </row>
    <row r="1553" spans="56:56">
      <c r="BD1553" s="39"/>
    </row>
    <row r="1554" spans="56:56">
      <c r="BD1554" s="39"/>
    </row>
    <row r="1555" spans="56:56">
      <c r="BD1555" s="39"/>
    </row>
    <row r="1556" spans="56:56">
      <c r="BD1556" s="39"/>
    </row>
    <row r="1557" spans="56:56">
      <c r="BD1557" s="39"/>
    </row>
    <row r="1558" spans="56:56">
      <c r="BD1558" s="39"/>
    </row>
    <row r="1559" spans="56:56">
      <c r="BD1559" s="39"/>
    </row>
    <row r="1560" spans="56:56">
      <c r="BD1560" s="39"/>
    </row>
    <row r="1561" spans="56:56">
      <c r="BD1561" s="39"/>
    </row>
    <row r="1562" spans="56:56">
      <c r="BD1562" s="39"/>
    </row>
    <row r="1563" spans="56:56">
      <c r="BD1563" s="39"/>
    </row>
    <row r="1564" spans="56:56">
      <c r="BD1564" s="39"/>
    </row>
    <row r="1565" spans="56:56">
      <c r="BD1565" s="39"/>
    </row>
    <row r="1566" spans="56:56">
      <c r="BD1566" s="39"/>
    </row>
    <row r="1567" spans="56:56">
      <c r="BD1567" s="39"/>
    </row>
    <row r="1568" spans="56:56">
      <c r="BD1568" s="39"/>
    </row>
    <row r="1569" spans="56:56">
      <c r="BD1569" s="39"/>
    </row>
    <row r="1570" spans="56:56">
      <c r="BD1570" s="39"/>
    </row>
    <row r="1571" spans="56:56">
      <c r="BD1571" s="39"/>
    </row>
    <row r="1572" spans="56:56">
      <c r="BD1572" s="39"/>
    </row>
    <row r="1573" spans="56:56">
      <c r="BD1573" s="39"/>
    </row>
    <row r="1574" spans="56:56">
      <c r="BD1574" s="39"/>
    </row>
    <row r="1575" spans="56:56">
      <c r="BD1575" s="39"/>
    </row>
    <row r="1576" spans="56:56">
      <c r="BD1576" s="39"/>
    </row>
    <row r="1577" spans="56:56">
      <c r="BD1577" s="39"/>
    </row>
    <row r="1578" spans="56:56">
      <c r="BD1578" s="39"/>
    </row>
    <row r="1579" spans="56:56">
      <c r="BD1579" s="39"/>
    </row>
    <row r="1580" spans="56:56">
      <c r="BD1580" s="39"/>
    </row>
    <row r="1581" spans="56:56">
      <c r="BD1581" s="39"/>
    </row>
    <row r="1582" spans="56:56">
      <c r="BD1582" s="39"/>
    </row>
    <row r="1583" spans="56:56">
      <c r="BD1583" s="39"/>
    </row>
    <row r="1584" spans="56:56">
      <c r="BD1584" s="39"/>
    </row>
    <row r="1585" spans="56:56">
      <c r="BD1585" s="39"/>
    </row>
    <row r="1586" spans="56:56">
      <c r="BD1586" s="39"/>
    </row>
    <row r="1587" spans="56:56">
      <c r="BD1587" s="39"/>
    </row>
    <row r="1588" spans="56:56">
      <c r="BD1588" s="39"/>
    </row>
    <row r="1589" spans="56:56">
      <c r="BD1589" s="39"/>
    </row>
    <row r="1590" spans="56:56">
      <c r="BD1590" s="39"/>
    </row>
    <row r="1591" spans="56:56">
      <c r="BD1591" s="39"/>
    </row>
    <row r="1592" spans="56:56">
      <c r="BD1592" s="39"/>
    </row>
    <row r="1593" spans="56:56">
      <c r="BD1593" s="39"/>
    </row>
    <row r="1594" spans="56:56">
      <c r="BD1594" s="39"/>
    </row>
    <row r="1595" spans="56:56">
      <c r="BD1595" s="39"/>
    </row>
    <row r="1596" spans="56:56">
      <c r="BD1596" s="39"/>
    </row>
    <row r="1597" spans="56:56">
      <c r="BD1597" s="39"/>
    </row>
    <row r="1598" spans="56:56">
      <c r="BD1598" s="39"/>
    </row>
    <row r="1599" spans="56:56">
      <c r="BD1599" s="39"/>
    </row>
    <row r="1600" spans="56:56">
      <c r="BD1600" s="39"/>
    </row>
    <row r="1601" spans="56:56">
      <c r="BD1601" s="39"/>
    </row>
    <row r="1602" spans="56:56">
      <c r="BD1602" s="39"/>
    </row>
    <row r="1603" spans="56:56">
      <c r="BD1603" s="39"/>
    </row>
    <row r="1604" spans="56:56">
      <c r="BD1604" s="39"/>
    </row>
    <row r="1605" spans="56:56">
      <c r="BD1605" s="39"/>
    </row>
    <row r="1606" spans="56:56">
      <c r="BD1606" s="39"/>
    </row>
    <row r="1607" spans="56:56">
      <c r="BD1607" s="39"/>
    </row>
    <row r="1608" spans="56:56">
      <c r="BD1608" s="39"/>
    </row>
    <row r="1609" spans="56:56">
      <c r="BD1609" s="39"/>
    </row>
    <row r="1610" spans="56:56">
      <c r="BD1610" s="39"/>
    </row>
    <row r="1611" spans="56:56">
      <c r="BD1611" s="39"/>
    </row>
    <row r="1612" spans="56:56">
      <c r="BD1612" s="39"/>
    </row>
    <row r="1613" spans="56:56">
      <c r="BD1613" s="39"/>
    </row>
    <row r="1614" spans="56:56">
      <c r="BD1614" s="39"/>
    </row>
    <row r="1615" spans="56:56">
      <c r="BD1615" s="39"/>
    </row>
    <row r="1616" spans="56:56">
      <c r="BD1616" s="39"/>
    </row>
    <row r="1617" spans="56:56">
      <c r="BD1617" s="39"/>
    </row>
    <row r="1618" spans="56:56">
      <c r="BD1618" s="39"/>
    </row>
    <row r="1619" spans="56:56">
      <c r="BD1619" s="39"/>
    </row>
    <row r="1620" spans="56:56">
      <c r="BD1620" s="39"/>
    </row>
    <row r="1621" spans="56:56">
      <c r="BD1621" s="39"/>
    </row>
    <row r="1622" spans="56:56">
      <c r="BD1622" s="39"/>
    </row>
    <row r="1623" spans="56:56">
      <c r="BD1623" s="39"/>
    </row>
    <row r="1624" spans="56:56">
      <c r="BD1624" s="39"/>
    </row>
    <row r="1625" spans="56:56">
      <c r="BD1625" s="39"/>
    </row>
    <row r="1626" spans="56:56">
      <c r="BD1626" s="39"/>
    </row>
    <row r="1627" spans="56:56">
      <c r="BD1627" s="39"/>
    </row>
    <row r="1628" spans="56:56">
      <c r="BD1628" s="39"/>
    </row>
    <row r="1629" spans="56:56">
      <c r="BD1629" s="39"/>
    </row>
    <row r="1630" spans="56:56">
      <c r="BD1630" s="39"/>
    </row>
    <row r="1631" spans="56:56">
      <c r="BD1631" s="39"/>
    </row>
    <row r="1632" spans="56:56">
      <c r="BD1632" s="39"/>
    </row>
    <row r="1633" spans="56:56">
      <c r="BD1633" s="39"/>
    </row>
    <row r="1634" spans="56:56">
      <c r="BD1634" s="39"/>
    </row>
    <row r="1635" spans="56:56">
      <c r="BD1635" s="39"/>
    </row>
    <row r="1636" spans="56:56">
      <c r="BD1636" s="39"/>
    </row>
    <row r="1637" spans="56:56">
      <c r="BD1637" s="39"/>
    </row>
    <row r="1638" spans="56:56">
      <c r="BD1638" s="39"/>
    </row>
    <row r="1639" spans="56:56">
      <c r="BD1639" s="39"/>
    </row>
    <row r="1640" spans="56:56">
      <c r="BD1640" s="39"/>
    </row>
    <row r="1641" spans="56:56">
      <c r="BD1641" s="39"/>
    </row>
    <row r="1642" spans="56:56">
      <c r="BD1642" s="39"/>
    </row>
    <row r="1643" spans="56:56">
      <c r="BD1643" s="39"/>
    </row>
    <row r="1644" spans="56:56">
      <c r="BD1644" s="39"/>
    </row>
    <row r="1645" spans="56:56">
      <c r="BD1645" s="39"/>
    </row>
    <row r="1646" spans="56:56">
      <c r="BD1646" s="39"/>
    </row>
    <row r="1647" spans="56:56">
      <c r="BD1647" s="39"/>
    </row>
    <row r="1648" spans="56:56">
      <c r="BD1648" s="39"/>
    </row>
    <row r="1649" spans="56:56">
      <c r="BD1649" s="39"/>
    </row>
    <row r="1650" spans="56:56">
      <c r="BD1650" s="39"/>
    </row>
    <row r="1651" spans="56:56">
      <c r="BD1651" s="39"/>
    </row>
    <row r="1652" spans="56:56">
      <c r="BD1652" s="39"/>
    </row>
    <row r="1653" spans="56:56">
      <c r="BD1653" s="39"/>
    </row>
    <row r="1654" spans="56:56">
      <c r="BD1654" s="39"/>
    </row>
    <row r="1655" spans="56:56">
      <c r="BD1655" s="39"/>
    </row>
    <row r="1656" spans="56:56">
      <c r="BD1656" s="39"/>
    </row>
    <row r="1657" spans="56:56">
      <c r="BD1657" s="39"/>
    </row>
    <row r="1658" spans="56:56">
      <c r="BD1658" s="39"/>
    </row>
    <row r="1659" spans="56:56">
      <c r="BD1659" s="39"/>
    </row>
    <row r="1660" spans="56:56">
      <c r="BD1660" s="39"/>
    </row>
    <row r="1661" spans="56:56">
      <c r="BD1661" s="39"/>
    </row>
    <row r="1662" spans="56:56">
      <c r="BD1662" s="39"/>
    </row>
    <row r="1663" spans="56:56">
      <c r="BD1663" s="39"/>
    </row>
    <row r="1664" spans="56:56">
      <c r="BD1664" s="39"/>
    </row>
    <row r="1665" spans="56:56">
      <c r="BD1665" s="39"/>
    </row>
    <row r="1666" spans="56:56">
      <c r="BD1666" s="39"/>
    </row>
    <row r="1667" spans="56:56">
      <c r="BD1667" s="39"/>
    </row>
    <row r="1668" spans="56:56">
      <c r="BD1668" s="39"/>
    </row>
    <row r="1669" spans="56:56">
      <c r="BD1669" s="39"/>
    </row>
    <row r="1670" spans="56:56">
      <c r="BD1670" s="39"/>
    </row>
    <row r="1671" spans="56:56">
      <c r="BD1671" s="39"/>
    </row>
    <row r="1672" spans="56:56">
      <c r="BD1672" s="39"/>
    </row>
    <row r="1673" spans="56:56">
      <c r="BD1673" s="39"/>
    </row>
    <row r="1674" spans="56:56">
      <c r="BD1674" s="39"/>
    </row>
    <row r="1675" spans="56:56">
      <c r="BD1675" s="39"/>
    </row>
    <row r="1676" spans="56:56">
      <c r="BD1676" s="39"/>
    </row>
    <row r="1677" spans="56:56">
      <c r="BD1677" s="39"/>
    </row>
    <row r="1678" spans="56:56">
      <c r="BD1678" s="39"/>
    </row>
    <row r="1679" spans="56:56">
      <c r="BD1679" s="39"/>
    </row>
    <row r="1680" spans="56:56">
      <c r="BD1680" s="39"/>
    </row>
    <row r="1681" spans="56:56">
      <c r="BD1681" s="39"/>
    </row>
    <row r="1682" spans="56:56">
      <c r="BD1682" s="39"/>
    </row>
    <row r="1683" spans="56:56">
      <c r="BD1683" s="39"/>
    </row>
    <row r="1684" spans="56:56">
      <c r="BD1684" s="39"/>
    </row>
    <row r="1685" spans="56:56">
      <c r="BD1685" s="39"/>
    </row>
    <row r="1686" spans="56:56">
      <c r="BD1686" s="39"/>
    </row>
    <row r="1687" spans="56:56">
      <c r="BD1687" s="39"/>
    </row>
    <row r="1688" spans="56:56">
      <c r="BD1688" s="39"/>
    </row>
    <row r="1689" spans="56:56">
      <c r="BD1689" s="39"/>
    </row>
    <row r="1690" spans="56:56">
      <c r="BD1690" s="39"/>
    </row>
    <row r="1691" spans="56:56">
      <c r="BD1691" s="39"/>
    </row>
    <row r="1692" spans="56:56">
      <c r="BD1692" s="39"/>
    </row>
    <row r="1693" spans="56:56">
      <c r="BD1693" s="39"/>
    </row>
    <row r="1694" spans="56:56">
      <c r="BD1694" s="39"/>
    </row>
    <row r="1695" spans="56:56">
      <c r="BD1695" s="39"/>
    </row>
    <row r="1696" spans="56:56">
      <c r="BD1696" s="39"/>
    </row>
    <row r="1697" spans="56:56">
      <c r="BD1697" s="39"/>
    </row>
    <row r="1698" spans="56:56">
      <c r="BD1698" s="39"/>
    </row>
    <row r="1699" spans="56:56">
      <c r="BD1699" s="39"/>
    </row>
    <row r="1700" spans="56:56">
      <c r="BD1700" s="39"/>
    </row>
    <row r="1701" spans="56:56">
      <c r="BD1701" s="39"/>
    </row>
    <row r="1702" spans="56:56">
      <c r="BD1702" s="39"/>
    </row>
    <row r="1703" spans="56:56">
      <c r="BD1703" s="39"/>
    </row>
    <row r="1704" spans="56:56">
      <c r="BD1704" s="39"/>
    </row>
    <row r="1705" spans="56:56">
      <c r="BD1705" s="39"/>
    </row>
    <row r="1706" spans="56:56">
      <c r="BD1706" s="39"/>
    </row>
    <row r="1707" spans="56:56">
      <c r="BD1707" s="39"/>
    </row>
    <row r="1708" spans="56:56">
      <c r="BD1708" s="39"/>
    </row>
    <row r="1709" spans="56:56">
      <c r="BD1709" s="39"/>
    </row>
    <row r="1710" spans="56:56">
      <c r="BD1710" s="39"/>
    </row>
    <row r="1711" spans="56:56">
      <c r="BD1711" s="39"/>
    </row>
    <row r="1712" spans="56:56">
      <c r="BD1712" s="39"/>
    </row>
    <row r="1713" spans="56:56">
      <c r="BD1713" s="39"/>
    </row>
    <row r="1714" spans="56:56">
      <c r="BD1714" s="39"/>
    </row>
    <row r="1715" spans="56:56">
      <c r="BD1715" s="39"/>
    </row>
    <row r="1716" spans="56:56">
      <c r="BD1716" s="39"/>
    </row>
    <row r="1717" spans="56:56">
      <c r="BD1717" s="39"/>
    </row>
    <row r="1718" spans="56:56">
      <c r="BD1718" s="39"/>
    </row>
    <row r="1719" spans="56:56">
      <c r="BD1719" s="39"/>
    </row>
    <row r="1720" spans="56:56">
      <c r="BD1720" s="39"/>
    </row>
    <row r="1721" spans="56:56">
      <c r="BD1721" s="39"/>
    </row>
    <row r="1722" spans="56:56">
      <c r="BD1722" s="39"/>
    </row>
    <row r="1723" spans="56:56">
      <c r="BD1723" s="39"/>
    </row>
    <row r="1724" spans="56:56">
      <c r="BD1724" s="39"/>
    </row>
    <row r="1725" spans="56:56">
      <c r="BD1725" s="39"/>
    </row>
    <row r="1726" spans="56:56">
      <c r="BD1726" s="39"/>
    </row>
    <row r="1727" spans="56:56">
      <c r="BD1727" s="39"/>
    </row>
    <row r="1728" spans="56:56">
      <c r="BD1728" s="39"/>
    </row>
    <row r="1729" spans="56:56">
      <c r="BD1729" s="39"/>
    </row>
    <row r="1730" spans="56:56">
      <c r="BD1730" s="39"/>
    </row>
    <row r="1731" spans="56:56">
      <c r="BD1731" s="39"/>
    </row>
    <row r="1732" spans="56:56">
      <c r="BD1732" s="39"/>
    </row>
    <row r="1733" spans="56:56">
      <c r="BD1733" s="39"/>
    </row>
    <row r="1734" spans="56:56">
      <c r="BD1734" s="39"/>
    </row>
    <row r="1735" spans="56:56">
      <c r="BD1735" s="39"/>
    </row>
    <row r="1736" spans="56:56">
      <c r="BD1736" s="39"/>
    </row>
    <row r="1737" spans="56:56">
      <c r="BD1737" s="39"/>
    </row>
    <row r="1738" spans="56:56">
      <c r="BD1738" s="39"/>
    </row>
    <row r="1739" spans="56:56">
      <c r="BD1739" s="39"/>
    </row>
    <row r="1740" spans="56:56">
      <c r="BD1740" s="39"/>
    </row>
    <row r="1741" spans="56:56">
      <c r="BD1741" s="39"/>
    </row>
    <row r="1742" spans="56:56">
      <c r="BD1742" s="39"/>
    </row>
    <row r="1743" spans="56:56">
      <c r="BD1743" s="39"/>
    </row>
    <row r="1744" spans="56:56">
      <c r="BD1744" s="39"/>
    </row>
    <row r="1745" spans="56:56">
      <c r="BD1745" s="39"/>
    </row>
    <row r="1746" spans="56:56">
      <c r="BD1746" s="39"/>
    </row>
    <row r="1747" spans="56:56">
      <c r="BD1747" s="39"/>
    </row>
    <row r="1748" spans="56:56">
      <c r="BD1748" s="39"/>
    </row>
    <row r="1749" spans="56:56">
      <c r="BD1749" s="39"/>
    </row>
    <row r="1750" spans="56:56">
      <c r="BD1750" s="39"/>
    </row>
    <row r="1751" spans="56:56">
      <c r="BD1751" s="39"/>
    </row>
    <row r="1752" spans="56:56">
      <c r="BD1752" s="39"/>
    </row>
    <row r="1753" spans="56:56">
      <c r="BD1753" s="39"/>
    </row>
    <row r="1754" spans="56:56">
      <c r="BD1754" s="39"/>
    </row>
    <row r="1755" spans="56:56">
      <c r="BD1755" s="39"/>
    </row>
    <row r="1756" spans="56:56">
      <c r="BD1756" s="39"/>
    </row>
    <row r="1757" spans="56:56">
      <c r="BD1757" s="39"/>
    </row>
    <row r="1758" spans="56:56">
      <c r="BD1758" s="39"/>
    </row>
    <row r="1759" spans="56:56">
      <c r="BD1759" s="39"/>
    </row>
    <row r="1760" spans="56:56">
      <c r="BD1760" s="39"/>
    </row>
    <row r="1761" spans="56:56">
      <c r="BD1761" s="39"/>
    </row>
    <row r="1762" spans="56:56">
      <c r="BD1762" s="39"/>
    </row>
    <row r="1763" spans="56:56">
      <c r="BD1763" s="39"/>
    </row>
    <row r="1764" spans="56:56">
      <c r="BD1764" s="39"/>
    </row>
    <row r="1765" spans="56:56">
      <c r="BD1765" s="39"/>
    </row>
    <row r="1766" spans="56:56">
      <c r="BD1766" s="39"/>
    </row>
    <row r="1767" spans="56:56">
      <c r="BD1767" s="39"/>
    </row>
    <row r="1768" spans="56:56">
      <c r="BD1768" s="39"/>
    </row>
    <row r="1769" spans="56:56">
      <c r="BD1769" s="39"/>
    </row>
    <row r="1770" spans="56:56">
      <c r="BD1770" s="39"/>
    </row>
    <row r="1771" spans="56:56">
      <c r="BD1771" s="39"/>
    </row>
    <row r="1772" spans="56:56">
      <c r="BD1772" s="39"/>
    </row>
    <row r="1773" spans="56:56">
      <c r="BD1773" s="39"/>
    </row>
    <row r="1774" spans="56:56">
      <c r="BD1774" s="39"/>
    </row>
    <row r="1775" spans="56:56">
      <c r="BD1775" s="39"/>
    </row>
    <row r="1776" spans="56:56">
      <c r="BD1776" s="39"/>
    </row>
    <row r="1777" spans="56:56">
      <c r="BD1777" s="39"/>
    </row>
    <row r="1778" spans="56:56">
      <c r="BD1778" s="39"/>
    </row>
    <row r="1779" spans="56:56">
      <c r="BD1779" s="39"/>
    </row>
    <row r="1780" spans="56:56">
      <c r="BD1780" s="39"/>
    </row>
    <row r="1781" spans="56:56">
      <c r="BD1781" s="39"/>
    </row>
    <row r="1782" spans="56:56">
      <c r="BD1782" s="39"/>
    </row>
    <row r="1783" spans="56:56">
      <c r="BD1783" s="39"/>
    </row>
    <row r="1784" spans="56:56">
      <c r="BD1784" s="39"/>
    </row>
    <row r="1785" spans="56:56">
      <c r="BD1785" s="39"/>
    </row>
    <row r="1786" spans="56:56">
      <c r="BD1786" s="39"/>
    </row>
    <row r="1787" spans="56:56">
      <c r="BD1787" s="39"/>
    </row>
    <row r="1788" spans="56:56">
      <c r="BD1788" s="39"/>
    </row>
    <row r="1789" spans="56:56">
      <c r="BD1789" s="39"/>
    </row>
    <row r="1790" spans="56:56">
      <c r="BD1790" s="39"/>
    </row>
    <row r="1791" spans="56:56">
      <c r="BD1791" s="39"/>
    </row>
    <row r="1792" spans="56:56">
      <c r="BD1792" s="39"/>
    </row>
    <row r="1793" spans="56:56">
      <c r="BD1793" s="39"/>
    </row>
    <row r="1794" spans="56:56">
      <c r="BD1794" s="39"/>
    </row>
    <row r="1795" spans="56:56">
      <c r="BD1795" s="39"/>
    </row>
    <row r="1796" spans="56:56">
      <c r="BD1796" s="39"/>
    </row>
    <row r="1797" spans="56:56">
      <c r="BD1797" s="39"/>
    </row>
    <row r="1798" spans="56:56">
      <c r="BD1798" s="39"/>
    </row>
    <row r="1799" spans="56:56">
      <c r="BD1799" s="39"/>
    </row>
    <row r="1800" spans="56:56">
      <c r="BD1800" s="39"/>
    </row>
    <row r="1801" spans="56:56">
      <c r="BD1801" s="39"/>
    </row>
    <row r="1802" spans="56:56">
      <c r="BD1802" s="39"/>
    </row>
    <row r="1803" spans="56:56">
      <c r="BD1803" s="39"/>
    </row>
    <row r="1804" spans="56:56">
      <c r="BD1804" s="39"/>
    </row>
    <row r="1805" spans="56:56">
      <c r="BD1805" s="39"/>
    </row>
    <row r="1806" spans="56:56">
      <c r="BD1806" s="39"/>
    </row>
    <row r="1807" spans="56:56">
      <c r="BD1807" s="39"/>
    </row>
    <row r="1808" spans="56:56">
      <c r="BD1808" s="39"/>
    </row>
    <row r="1809" spans="56:56">
      <c r="BD1809" s="39"/>
    </row>
    <row r="1810" spans="56:56">
      <c r="BD1810" s="39"/>
    </row>
    <row r="1811" spans="56:56">
      <c r="BD1811" s="39"/>
    </row>
    <row r="1812" spans="56:56">
      <c r="BD1812" s="39"/>
    </row>
    <row r="1813" spans="56:56">
      <c r="BD1813" s="39"/>
    </row>
    <row r="1814" spans="56:56">
      <c r="BD1814" s="39"/>
    </row>
    <row r="1815" spans="56:56">
      <c r="BD1815" s="39"/>
    </row>
    <row r="1816" spans="56:56">
      <c r="BD1816" s="39"/>
    </row>
    <row r="1817" spans="56:56">
      <c r="BD1817" s="39"/>
    </row>
    <row r="1818" spans="56:56">
      <c r="BD1818" s="39"/>
    </row>
    <row r="1819" spans="56:56">
      <c r="BD1819" s="39"/>
    </row>
    <row r="1820" spans="56:56">
      <c r="BD1820" s="39"/>
    </row>
    <row r="1821" spans="56:56">
      <c r="BD1821" s="39"/>
    </row>
    <row r="1822" spans="56:56">
      <c r="BD1822" s="39"/>
    </row>
    <row r="1823" spans="56:56">
      <c r="BD1823" s="39"/>
    </row>
    <row r="1824" spans="56:56">
      <c r="BD1824" s="39"/>
    </row>
    <row r="1825" spans="56:56">
      <c r="BD1825" s="39"/>
    </row>
    <row r="1826" spans="56:56">
      <c r="BD1826" s="39"/>
    </row>
    <row r="1827" spans="56:56">
      <c r="BD1827" s="39"/>
    </row>
    <row r="1828" spans="56:56">
      <c r="BD1828" s="39"/>
    </row>
    <row r="1829" spans="56:56">
      <c r="BD1829" s="39"/>
    </row>
    <row r="1830" spans="56:56">
      <c r="BD1830" s="39"/>
    </row>
    <row r="1831" spans="56:56">
      <c r="BD1831" s="39"/>
    </row>
    <row r="1832" spans="56:56">
      <c r="BD1832" s="39"/>
    </row>
    <row r="1833" spans="56:56">
      <c r="BD1833" s="39"/>
    </row>
    <row r="1834" spans="56:56">
      <c r="BD1834" s="39"/>
    </row>
    <row r="1835" spans="56:56">
      <c r="BD1835" s="39"/>
    </row>
    <row r="1836" spans="56:56">
      <c r="BD1836" s="39"/>
    </row>
    <row r="1837" spans="56:56">
      <c r="BD1837" s="39"/>
    </row>
    <row r="1838" spans="56:56">
      <c r="BD1838" s="39"/>
    </row>
    <row r="1839" spans="56:56">
      <c r="BD1839" s="39"/>
    </row>
    <row r="1840" spans="56:56">
      <c r="BD1840" s="39"/>
    </row>
    <row r="1841" spans="56:56">
      <c r="BD1841" s="39"/>
    </row>
    <row r="1842" spans="56:56">
      <c r="BD1842" s="39"/>
    </row>
    <row r="1843" spans="56:56">
      <c r="BD1843" s="39"/>
    </row>
    <row r="1844" spans="56:56">
      <c r="BD1844" s="39"/>
    </row>
    <row r="1845" spans="56:56">
      <c r="BD1845" s="39"/>
    </row>
    <row r="1846" spans="56:56">
      <c r="BD1846" s="39"/>
    </row>
    <row r="1847" spans="56:56">
      <c r="BD1847" s="39"/>
    </row>
    <row r="1848" spans="56:56">
      <c r="BD1848" s="39"/>
    </row>
    <row r="1849" spans="56:56">
      <c r="BD1849" s="39"/>
    </row>
    <row r="1850" spans="56:56">
      <c r="BD1850" s="39"/>
    </row>
    <row r="1851" spans="56:56">
      <c r="BD1851" s="39"/>
    </row>
    <row r="1852" spans="56:56">
      <c r="BD1852" s="39"/>
    </row>
    <row r="1853" spans="56:56">
      <c r="BD1853" s="39"/>
    </row>
    <row r="1854" spans="56:56">
      <c r="BD1854" s="39"/>
    </row>
    <row r="1855" spans="56:56">
      <c r="BD1855" s="39"/>
    </row>
    <row r="1856" spans="56:56">
      <c r="BD1856" s="39"/>
    </row>
    <row r="1857" spans="56:56">
      <c r="BD1857" s="39"/>
    </row>
    <row r="1858" spans="56:56">
      <c r="BD1858" s="39"/>
    </row>
    <row r="1859" spans="56:56">
      <c r="BD1859" s="39"/>
    </row>
    <row r="1860" spans="56:56">
      <c r="BD1860" s="39"/>
    </row>
    <row r="1861" spans="56:56">
      <c r="BD1861" s="39"/>
    </row>
    <row r="1862" spans="56:56">
      <c r="BD1862" s="39"/>
    </row>
    <row r="1863" spans="56:56">
      <c r="BD1863" s="39"/>
    </row>
    <row r="1864" spans="56:56">
      <c r="BD1864" s="39"/>
    </row>
    <row r="1865" spans="56:56">
      <c r="BD1865" s="39"/>
    </row>
    <row r="1866" spans="56:56">
      <c r="BD1866" s="39"/>
    </row>
    <row r="1867" spans="56:56">
      <c r="BD1867" s="39"/>
    </row>
    <row r="1868" spans="56:56">
      <c r="BD1868" s="39"/>
    </row>
    <row r="1869" spans="56:56">
      <c r="BD1869" s="39"/>
    </row>
    <row r="1870" spans="56:56">
      <c r="BD1870" s="39"/>
    </row>
    <row r="1871" spans="56:56">
      <c r="BD1871" s="39"/>
    </row>
    <row r="1872" spans="56:56">
      <c r="BD1872" s="39"/>
    </row>
    <row r="1873" spans="56:56">
      <c r="BD1873" s="39"/>
    </row>
    <row r="1874" spans="56:56">
      <c r="BD1874" s="39"/>
    </row>
    <row r="1875" spans="56:56">
      <c r="BD1875" s="39"/>
    </row>
    <row r="1876" spans="56:56">
      <c r="BD1876" s="39"/>
    </row>
    <row r="1877" spans="56:56">
      <c r="BD1877" s="39"/>
    </row>
    <row r="1878" spans="56:56">
      <c r="BD1878" s="39"/>
    </row>
    <row r="1879" spans="56:56">
      <c r="BD1879" s="39"/>
    </row>
    <row r="1880" spans="56:56">
      <c r="BD1880" s="39"/>
    </row>
    <row r="1881" spans="56:56">
      <c r="BD1881" s="39"/>
    </row>
    <row r="1882" spans="56:56">
      <c r="BD1882" s="39"/>
    </row>
    <row r="1883" spans="56:56">
      <c r="BD1883" s="39"/>
    </row>
    <row r="1884" spans="56:56">
      <c r="BD1884" s="39"/>
    </row>
    <row r="1885" spans="56:56">
      <c r="BD1885" s="39"/>
    </row>
    <row r="1886" spans="56:56">
      <c r="BD1886" s="39"/>
    </row>
    <row r="1887" spans="56:56">
      <c r="BD1887" s="39"/>
    </row>
    <row r="1888" spans="56:56">
      <c r="BD1888" s="39"/>
    </row>
    <row r="1889" spans="56:56">
      <c r="BD1889" s="39"/>
    </row>
    <row r="1890" spans="56:56">
      <c r="BD1890" s="39"/>
    </row>
    <row r="1891" spans="56:56">
      <c r="BD1891" s="39"/>
    </row>
    <row r="1892" spans="56:56">
      <c r="BD1892" s="39"/>
    </row>
    <row r="1893" spans="56:56">
      <c r="BD1893" s="39"/>
    </row>
    <row r="1894" spans="56:56">
      <c r="BD1894" s="39"/>
    </row>
    <row r="1895" spans="56:56">
      <c r="BD1895" s="39"/>
    </row>
    <row r="1896" spans="56:56">
      <c r="BD1896" s="39"/>
    </row>
    <row r="1897" spans="56:56">
      <c r="BD1897" s="39"/>
    </row>
    <row r="1898" spans="56:56">
      <c r="BD1898" s="39"/>
    </row>
    <row r="1899" spans="56:56">
      <c r="BD1899" s="39"/>
    </row>
    <row r="1900" spans="56:56">
      <c r="BD1900" s="39"/>
    </row>
    <row r="1901" spans="56:56">
      <c r="BD1901" s="39"/>
    </row>
    <row r="1902" spans="56:56">
      <c r="BD1902" s="39"/>
    </row>
    <row r="1903" spans="56:56">
      <c r="BD1903" s="39"/>
    </row>
    <row r="1904" spans="56:56">
      <c r="BD1904" s="39"/>
    </row>
    <row r="1905" spans="56:56">
      <c r="BD1905" s="39"/>
    </row>
    <row r="1906" spans="56:56">
      <c r="BD1906" s="39"/>
    </row>
    <row r="1907" spans="56:56">
      <c r="BD1907" s="39"/>
    </row>
    <row r="1908" spans="56:56">
      <c r="BD1908" s="39"/>
    </row>
    <row r="1909" spans="56:56">
      <c r="BD1909" s="39"/>
    </row>
    <row r="1910" spans="56:56">
      <c r="BD1910" s="39"/>
    </row>
    <row r="1911" spans="56:56">
      <c r="BD1911" s="39"/>
    </row>
    <row r="1912" spans="56:56">
      <c r="BD1912" s="39"/>
    </row>
    <row r="1913" spans="56:56">
      <c r="BD1913" s="39"/>
    </row>
    <row r="1914" spans="56:56">
      <c r="BD1914" s="39"/>
    </row>
    <row r="1915" spans="56:56">
      <c r="BD1915" s="39"/>
    </row>
    <row r="1916" spans="56:56">
      <c r="BD1916" s="39"/>
    </row>
    <row r="1917" spans="56:56">
      <c r="BD1917" s="39"/>
    </row>
    <row r="1918" spans="56:56">
      <c r="BD1918" s="39"/>
    </row>
    <row r="1919" spans="56:56">
      <c r="BD1919" s="39"/>
    </row>
    <row r="1920" spans="56:56">
      <c r="BD1920" s="39"/>
    </row>
    <row r="1921" spans="56:56">
      <c r="BD1921" s="39"/>
    </row>
    <row r="1922" spans="56:56">
      <c r="BD1922" s="39"/>
    </row>
    <row r="1923" spans="56:56">
      <c r="BD1923" s="39"/>
    </row>
    <row r="1924" spans="56:56">
      <c r="BD1924" s="39"/>
    </row>
    <row r="1925" spans="56:56">
      <c r="BD1925" s="39"/>
    </row>
    <row r="1926" spans="56:56">
      <c r="BD1926" s="39"/>
    </row>
    <row r="1927" spans="56:56">
      <c r="BD1927" s="39"/>
    </row>
    <row r="1928" spans="56:56">
      <c r="BD1928" s="39"/>
    </row>
    <row r="1929" spans="56:56">
      <c r="BD1929" s="39"/>
    </row>
    <row r="1930" spans="56:56">
      <c r="BD1930" s="39"/>
    </row>
    <row r="1931" spans="56:56">
      <c r="BD1931" s="39"/>
    </row>
    <row r="1932" spans="56:56">
      <c r="BD1932" s="39"/>
    </row>
    <row r="1933" spans="56:56">
      <c r="BD1933" s="39"/>
    </row>
    <row r="1934" spans="56:56">
      <c r="BD1934" s="39"/>
    </row>
    <row r="1935" spans="56:56">
      <c r="BD1935" s="39"/>
    </row>
    <row r="1936" spans="56:56">
      <c r="BD1936" s="39"/>
    </row>
    <row r="1937" spans="56:56">
      <c r="BD1937" s="39"/>
    </row>
    <row r="1938" spans="56:56">
      <c r="BD1938" s="39"/>
    </row>
    <row r="1939" spans="56:56">
      <c r="BD1939" s="39"/>
    </row>
    <row r="1940" spans="56:56">
      <c r="BD1940" s="39"/>
    </row>
    <row r="1941" spans="56:56">
      <c r="BD1941" s="39"/>
    </row>
    <row r="1942" spans="56:56">
      <c r="BD1942" s="39"/>
    </row>
    <row r="1943" spans="56:56">
      <c r="BD1943" s="39"/>
    </row>
    <row r="1944" spans="56:56">
      <c r="BD1944" s="39"/>
    </row>
    <row r="1945" spans="56:56">
      <c r="BD1945" s="39"/>
    </row>
    <row r="1946" spans="56:56">
      <c r="BD1946" s="39"/>
    </row>
    <row r="1947" spans="56:56">
      <c r="BD1947" s="39"/>
    </row>
    <row r="1948" spans="56:56">
      <c r="BD1948" s="39"/>
    </row>
    <row r="1949" spans="56:56">
      <c r="BD1949" s="39"/>
    </row>
    <row r="1950" spans="56:56">
      <c r="BD1950" s="39"/>
    </row>
    <row r="1951" spans="56:56">
      <c r="BD1951" s="39"/>
    </row>
    <row r="1952" spans="56:56">
      <c r="BD1952" s="39"/>
    </row>
    <row r="1953" spans="56:56">
      <c r="BD1953" s="39"/>
    </row>
    <row r="1954" spans="56:56">
      <c r="BD1954" s="39"/>
    </row>
    <row r="1955" spans="56:56">
      <c r="BD1955" s="39"/>
    </row>
    <row r="1956" spans="56:56">
      <c r="BD1956" s="39"/>
    </row>
    <row r="1957" spans="56:56">
      <c r="BD1957" s="39"/>
    </row>
    <row r="1958" spans="56:56">
      <c r="BD1958" s="39"/>
    </row>
    <row r="1959" spans="56:56">
      <c r="BD1959" s="39"/>
    </row>
    <row r="1960" spans="56:56">
      <c r="BD1960" s="39"/>
    </row>
    <row r="1961" spans="56:56">
      <c r="BD1961" s="39"/>
    </row>
    <row r="1962" spans="56:56">
      <c r="BD1962" s="39"/>
    </row>
    <row r="1963" spans="56:56">
      <c r="BD1963" s="39"/>
    </row>
    <row r="1964" spans="56:56">
      <c r="BD1964" s="39"/>
    </row>
    <row r="1965" spans="56:56">
      <c r="BD1965" s="39"/>
    </row>
    <row r="1966" spans="56:56">
      <c r="BD1966" s="39"/>
    </row>
    <row r="1967" spans="56:56">
      <c r="BD1967" s="39"/>
    </row>
    <row r="1968" spans="56:56">
      <c r="BD1968" s="39"/>
    </row>
    <row r="1969" spans="56:56">
      <c r="BD1969" s="39"/>
    </row>
    <row r="1970" spans="56:56">
      <c r="BD1970" s="39"/>
    </row>
    <row r="1971" spans="56:56">
      <c r="BD1971" s="39"/>
    </row>
    <row r="1972" spans="56:56">
      <c r="BD1972" s="39"/>
    </row>
    <row r="1973" spans="56:56">
      <c r="BD1973" s="39"/>
    </row>
    <row r="1974" spans="56:56">
      <c r="BD1974" s="39"/>
    </row>
    <row r="1975" spans="56:56">
      <c r="BD1975" s="39"/>
    </row>
    <row r="1976" spans="56:56">
      <c r="BD1976" s="39"/>
    </row>
    <row r="1977" spans="56:56">
      <c r="BD1977" s="39"/>
    </row>
    <row r="1978" spans="56:56">
      <c r="BD1978" s="39"/>
    </row>
    <row r="1979" spans="56:56">
      <c r="BD1979" s="39"/>
    </row>
    <row r="1980" spans="56:56">
      <c r="BD1980" s="39"/>
    </row>
    <row r="1981" spans="56:56">
      <c r="BD1981" s="39"/>
    </row>
    <row r="1982" spans="56:56">
      <c r="BD1982" s="39"/>
    </row>
    <row r="1983" spans="56:56">
      <c r="BD1983" s="39"/>
    </row>
    <row r="1984" spans="56:56">
      <c r="BD1984" s="39"/>
    </row>
    <row r="1985" spans="56:56">
      <c r="BD1985" s="39"/>
    </row>
    <row r="1986" spans="56:56">
      <c r="BD1986" s="39"/>
    </row>
    <row r="1987" spans="56:56">
      <c r="BD1987" s="39"/>
    </row>
    <row r="1988" spans="56:56">
      <c r="BD1988" s="39"/>
    </row>
    <row r="1989" spans="56:56">
      <c r="BD1989" s="39"/>
    </row>
    <row r="1990" spans="56:56">
      <c r="BD1990" s="39"/>
    </row>
    <row r="1991" spans="56:56">
      <c r="BD1991" s="39"/>
    </row>
    <row r="1992" spans="56:56">
      <c r="BD1992" s="39"/>
    </row>
    <row r="1993" spans="56:56">
      <c r="BD1993" s="39"/>
    </row>
    <row r="1994" spans="56:56">
      <c r="BD1994" s="39"/>
    </row>
    <row r="1995" spans="56:56">
      <c r="BD1995" s="39"/>
    </row>
    <row r="1996" spans="56:56">
      <c r="BD1996" s="39"/>
    </row>
    <row r="1997" spans="56:56">
      <c r="BD1997" s="39"/>
    </row>
    <row r="1998" spans="56:56">
      <c r="BD1998" s="39"/>
    </row>
    <row r="1999" spans="56:56">
      <c r="BD1999" s="39"/>
    </row>
    <row r="2000" spans="56:56">
      <c r="BD2000" s="39"/>
    </row>
    <row r="2001" spans="56:56">
      <c r="BD2001" s="39"/>
    </row>
    <row r="2002" spans="56:56">
      <c r="BD2002" s="39"/>
    </row>
    <row r="2003" spans="56:56">
      <c r="BD2003" s="39"/>
    </row>
    <row r="2004" spans="56:56">
      <c r="BD2004" s="39"/>
    </row>
    <row r="2005" spans="56:56">
      <c r="BD2005" s="39"/>
    </row>
    <row r="2006" spans="56:56">
      <c r="BD2006" s="39"/>
    </row>
    <row r="2007" spans="56:56">
      <c r="BD2007" s="39"/>
    </row>
    <row r="2008" spans="56:56">
      <c r="BD2008" s="39"/>
    </row>
    <row r="2009" spans="56:56">
      <c r="BD2009" s="39"/>
    </row>
    <row r="2010" spans="56:56">
      <c r="BD2010" s="39"/>
    </row>
    <row r="2011" spans="56:56">
      <c r="BD2011" s="39"/>
    </row>
    <row r="2012" spans="56:56">
      <c r="BD2012" s="39"/>
    </row>
    <row r="2013" spans="56:56">
      <c r="BD2013" s="39"/>
    </row>
    <row r="2014" spans="56:56">
      <c r="BD2014" s="39"/>
    </row>
    <row r="2015" spans="56:56">
      <c r="BD2015" s="39"/>
    </row>
    <row r="2016" spans="56:56">
      <c r="BD2016" s="39"/>
    </row>
    <row r="2017" spans="56:56">
      <c r="BD2017" s="39"/>
    </row>
    <row r="2018" spans="56:56">
      <c r="BD2018" s="39"/>
    </row>
    <row r="2019" spans="56:56">
      <c r="BD2019" s="39"/>
    </row>
    <row r="2020" spans="56:56">
      <c r="BD2020" s="39"/>
    </row>
    <row r="2021" spans="56:56">
      <c r="BD2021" s="39"/>
    </row>
    <row r="2022" spans="56:56">
      <c r="BD2022" s="39"/>
    </row>
    <row r="2023" spans="56:56">
      <c r="BD2023" s="39"/>
    </row>
    <row r="2024" spans="56:56">
      <c r="BD2024" s="39"/>
    </row>
    <row r="2025" spans="56:56">
      <c r="BD2025" s="39"/>
    </row>
    <row r="2026" spans="56:56">
      <c r="BD2026" s="39"/>
    </row>
    <row r="2027" spans="56:56">
      <c r="BD2027" s="39"/>
    </row>
    <row r="2028" spans="56:56">
      <c r="BD2028" s="39"/>
    </row>
    <row r="2029" spans="56:56">
      <c r="BD2029" s="39"/>
    </row>
    <row r="2030" spans="56:56">
      <c r="BD2030" s="39"/>
    </row>
    <row r="2031" spans="56:56">
      <c r="BD2031" s="39"/>
    </row>
    <row r="2032" spans="56:56">
      <c r="BD2032" s="39"/>
    </row>
    <row r="2033" spans="56:56">
      <c r="BD2033" s="39"/>
    </row>
    <row r="2034" spans="56:56">
      <c r="BD2034" s="39"/>
    </row>
    <row r="2035" spans="56:56">
      <c r="BD2035" s="39"/>
    </row>
    <row r="2036" spans="56:56">
      <c r="BD2036" s="39"/>
    </row>
    <row r="2037" spans="56:56">
      <c r="BD2037" s="39"/>
    </row>
    <row r="2038" spans="56:56">
      <c r="BD2038" s="39"/>
    </row>
    <row r="2039" spans="56:56">
      <c r="BD2039" s="39"/>
    </row>
    <row r="2040" spans="56:56">
      <c r="BD2040" s="39"/>
    </row>
    <row r="2041" spans="56:56">
      <c r="BD2041" s="39"/>
    </row>
    <row r="2042" spans="56:56">
      <c r="BD2042" s="39"/>
    </row>
    <row r="2043" spans="56:56">
      <c r="BD2043" s="39"/>
    </row>
    <row r="2044" spans="56:56">
      <c r="BD2044" s="39"/>
    </row>
    <row r="2045" spans="56:56">
      <c r="BD2045" s="39"/>
    </row>
    <row r="2046" spans="56:56">
      <c r="BD2046" s="39"/>
    </row>
    <row r="2047" spans="56:56">
      <c r="BD2047" s="39"/>
    </row>
    <row r="2048" spans="56:56">
      <c r="BD2048" s="39"/>
    </row>
    <row r="2049" spans="56:56">
      <c r="BD2049" s="39"/>
    </row>
    <row r="2050" spans="56:56">
      <c r="BD2050" s="39"/>
    </row>
    <row r="2051" spans="56:56">
      <c r="BD2051" s="39"/>
    </row>
    <row r="2052" spans="56:56">
      <c r="BD2052" s="39"/>
    </row>
    <row r="2053" spans="56:56">
      <c r="BD2053" s="39"/>
    </row>
    <row r="2054" spans="56:56">
      <c r="BD2054" s="39"/>
    </row>
    <row r="2055" spans="56:56">
      <c r="BD2055" s="39"/>
    </row>
    <row r="2056" spans="56:56">
      <c r="BD2056" s="39"/>
    </row>
    <row r="2057" spans="56:56">
      <c r="BD2057" s="39"/>
    </row>
    <row r="2058" spans="56:56">
      <c r="BD2058" s="39"/>
    </row>
    <row r="2059" spans="56:56">
      <c r="BD2059" s="39"/>
    </row>
    <row r="2060" spans="56:56">
      <c r="BD2060" s="39"/>
    </row>
    <row r="2061" spans="56:56">
      <c r="BD2061" s="39"/>
    </row>
    <row r="2062" spans="56:56">
      <c r="BD2062" s="39"/>
    </row>
    <row r="2063" spans="56:56">
      <c r="BD2063" s="39"/>
    </row>
    <row r="2064" spans="56:56">
      <c r="BD2064" s="39"/>
    </row>
    <row r="2065" spans="56:56">
      <c r="BD2065" s="39"/>
    </row>
    <row r="2066" spans="56:56">
      <c r="BD2066" s="39"/>
    </row>
    <row r="2067" spans="56:56">
      <c r="BD2067" s="39"/>
    </row>
    <row r="2068" spans="56:56">
      <c r="BD2068" s="39"/>
    </row>
    <row r="2069" spans="56:56">
      <c r="BD2069" s="39"/>
    </row>
    <row r="2070" spans="56:56">
      <c r="BD2070" s="39"/>
    </row>
    <row r="2071" spans="56:56">
      <c r="BD2071" s="39"/>
    </row>
    <row r="2072" spans="56:56">
      <c r="BD2072" s="39"/>
    </row>
    <row r="2073" spans="56:56">
      <c r="BD2073" s="39"/>
    </row>
    <row r="2074" spans="56:56">
      <c r="BD2074" s="39"/>
    </row>
    <row r="2075" spans="56:56">
      <c r="BD2075" s="39"/>
    </row>
    <row r="2076" spans="56:56">
      <c r="BD2076" s="39"/>
    </row>
    <row r="2077" spans="56:56">
      <c r="BD2077" s="39"/>
    </row>
    <row r="2078" spans="56:56">
      <c r="BD2078" s="39"/>
    </row>
    <row r="2079" spans="56:56">
      <c r="BD2079" s="39"/>
    </row>
    <row r="2080" spans="56:56">
      <c r="BD2080" s="39"/>
    </row>
    <row r="2081" spans="56:56">
      <c r="BD2081" s="39"/>
    </row>
    <row r="2082" spans="56:56">
      <c r="BD2082" s="39"/>
    </row>
    <row r="2083" spans="56:56">
      <c r="BD2083" s="39"/>
    </row>
    <row r="2084" spans="56:56">
      <c r="BD2084" s="39"/>
    </row>
    <row r="2085" spans="56:56">
      <c r="BD2085" s="39"/>
    </row>
    <row r="2086" spans="56:56">
      <c r="BD2086" s="39"/>
    </row>
    <row r="2087" spans="56:56">
      <c r="BD2087" s="39"/>
    </row>
    <row r="2088" spans="56:56">
      <c r="BD2088" s="39"/>
    </row>
    <row r="2089" spans="56:56">
      <c r="BD2089" s="39"/>
    </row>
    <row r="2090" spans="56:56">
      <c r="BD2090" s="39"/>
    </row>
    <row r="2091" spans="56:56">
      <c r="BD2091" s="39"/>
    </row>
    <row r="2092" spans="56:56">
      <c r="BD2092" s="39"/>
    </row>
    <row r="2093" spans="56:56">
      <c r="BD2093" s="39"/>
    </row>
    <row r="2094" spans="56:56">
      <c r="BD2094" s="39"/>
    </row>
    <row r="2095" spans="56:56">
      <c r="BD2095" s="39"/>
    </row>
    <row r="2096" spans="56:56">
      <c r="BD2096" s="39"/>
    </row>
    <row r="2097" spans="56:56">
      <c r="BD2097" s="39"/>
    </row>
    <row r="2098" spans="56:56">
      <c r="BD2098" s="39"/>
    </row>
    <row r="2099" spans="56:56">
      <c r="BD2099" s="39"/>
    </row>
    <row r="2100" spans="56:56">
      <c r="BD2100" s="39"/>
    </row>
    <row r="2101" spans="56:56">
      <c r="BD2101" s="39"/>
    </row>
    <row r="2102" spans="56:56">
      <c r="BD2102" s="39"/>
    </row>
    <row r="2103" spans="56:56">
      <c r="BD2103" s="39"/>
    </row>
    <row r="2104" spans="56:56">
      <c r="BD2104" s="39"/>
    </row>
    <row r="2105" spans="56:56">
      <c r="BD2105" s="39"/>
    </row>
    <row r="2106" spans="56:56">
      <c r="BD2106" s="39"/>
    </row>
    <row r="2107" spans="56:56">
      <c r="BD2107" s="39"/>
    </row>
    <row r="2108" spans="56:56">
      <c r="BD2108" s="39"/>
    </row>
    <row r="2109" spans="56:56">
      <c r="BD2109" s="39"/>
    </row>
    <row r="2110" spans="56:56">
      <c r="BD2110" s="39"/>
    </row>
    <row r="2111" spans="56:56">
      <c r="BD2111" s="39"/>
    </row>
    <row r="2112" spans="56:56">
      <c r="BD2112" s="39"/>
    </row>
    <row r="2113" spans="56:56">
      <c r="BD2113" s="39"/>
    </row>
    <row r="2114" spans="56:56">
      <c r="BD2114" s="39"/>
    </row>
    <row r="2115" spans="56:56">
      <c r="BD2115" s="39"/>
    </row>
    <row r="2116" spans="56:56">
      <c r="BD2116" s="39"/>
    </row>
    <row r="2117" spans="56:56">
      <c r="BD2117" s="39"/>
    </row>
    <row r="2118" spans="56:56">
      <c r="BD2118" s="39"/>
    </row>
    <row r="2119" spans="56:56">
      <c r="BD2119" s="39"/>
    </row>
    <row r="2120" spans="56:56">
      <c r="BD2120" s="39"/>
    </row>
    <row r="2121" spans="56:56">
      <c r="BD2121" s="39"/>
    </row>
    <row r="2122" spans="56:56">
      <c r="BD2122" s="39"/>
    </row>
    <row r="2123" spans="56:56">
      <c r="BD2123" s="39"/>
    </row>
    <row r="2124" spans="56:56">
      <c r="BD2124" s="39"/>
    </row>
    <row r="2125" spans="56:56">
      <c r="BD2125" s="39"/>
    </row>
    <row r="2126" spans="56:56">
      <c r="BD2126" s="39"/>
    </row>
    <row r="2127" spans="56:56">
      <c r="BD2127" s="39"/>
    </row>
    <row r="2128" spans="56:56">
      <c r="BD2128" s="39"/>
    </row>
    <row r="2129" spans="56:56">
      <c r="BD2129" s="39"/>
    </row>
    <row r="2130" spans="56:56">
      <c r="BD2130" s="39"/>
    </row>
    <row r="2131" spans="56:56">
      <c r="BD2131" s="39"/>
    </row>
    <row r="2132" spans="56:56">
      <c r="BD2132" s="39"/>
    </row>
    <row r="2133" spans="56:56">
      <c r="BD2133" s="39"/>
    </row>
    <row r="2134" spans="56:56">
      <c r="BD2134" s="39"/>
    </row>
    <row r="2135" spans="56:56">
      <c r="BD2135" s="39"/>
    </row>
    <row r="2136" spans="56:56">
      <c r="BD2136" s="39"/>
    </row>
    <row r="2137" spans="56:56">
      <c r="BD2137" s="39"/>
    </row>
    <row r="2138" spans="56:56">
      <c r="BD2138" s="39"/>
    </row>
    <row r="2139" spans="56:56">
      <c r="BD2139" s="39"/>
    </row>
    <row r="2140" spans="56:56">
      <c r="BD2140" s="39"/>
    </row>
    <row r="2141" spans="56:56">
      <c r="BD2141" s="39"/>
    </row>
    <row r="2142" spans="56:56">
      <c r="BD2142" s="39"/>
    </row>
    <row r="2143" spans="56:56">
      <c r="BD2143" s="39"/>
    </row>
    <row r="2144" spans="56:56">
      <c r="BD2144" s="39"/>
    </row>
    <row r="2145" spans="56:56">
      <c r="BD2145" s="39"/>
    </row>
    <row r="2146" spans="56:56">
      <c r="BD2146" s="39"/>
    </row>
    <row r="2147" spans="56:56">
      <c r="BD2147" s="39"/>
    </row>
    <row r="2148" spans="56:56">
      <c r="BD2148" s="39"/>
    </row>
    <row r="2149" spans="56:56">
      <c r="BD2149" s="39"/>
    </row>
    <row r="2150" spans="56:56">
      <c r="BD2150" s="39"/>
    </row>
    <row r="2151" spans="56:56">
      <c r="BD2151" s="39"/>
    </row>
    <row r="2152" spans="56:56">
      <c r="BD2152" s="39"/>
    </row>
    <row r="2153" spans="56:56">
      <c r="BD2153" s="39"/>
    </row>
    <row r="2154" spans="56:56">
      <c r="BD2154" s="39"/>
    </row>
    <row r="2155" spans="56:56">
      <c r="BD2155" s="39"/>
    </row>
    <row r="2156" spans="56:56">
      <c r="BD2156" s="39"/>
    </row>
    <row r="2157" spans="56:56">
      <c r="BD2157" s="39"/>
    </row>
    <row r="2158" spans="56:56">
      <c r="BD2158" s="39"/>
    </row>
    <row r="2159" spans="56:56">
      <c r="BD2159" s="39"/>
    </row>
    <row r="2160" spans="56:56">
      <c r="BD2160" s="39"/>
    </row>
    <row r="2161" spans="56:56">
      <c r="BD2161" s="39"/>
    </row>
    <row r="2162" spans="56:56">
      <c r="BD2162" s="39"/>
    </row>
    <row r="2163" spans="56:56">
      <c r="BD2163" s="39"/>
    </row>
    <row r="2164" spans="56:56">
      <c r="BD2164" s="39"/>
    </row>
    <row r="2165" spans="56:56">
      <c r="BD2165" s="39"/>
    </row>
    <row r="2166" spans="56:56">
      <c r="BD2166" s="39"/>
    </row>
    <row r="2167" spans="56:56">
      <c r="BD2167" s="39"/>
    </row>
    <row r="2168" spans="56:56">
      <c r="BD2168" s="39"/>
    </row>
    <row r="2169" spans="56:56">
      <c r="BD2169" s="39"/>
    </row>
    <row r="2170" spans="56:56">
      <c r="BD2170" s="39"/>
    </row>
    <row r="2171" spans="56:56">
      <c r="BD2171" s="39"/>
    </row>
    <row r="2172" spans="56:56">
      <c r="BD2172" s="39"/>
    </row>
    <row r="2173" spans="56:56">
      <c r="BD2173" s="39"/>
    </row>
    <row r="2174" spans="56:56">
      <c r="BD2174" s="39"/>
    </row>
    <row r="2175" spans="56:56">
      <c r="BD2175" s="39"/>
    </row>
    <row r="2176" spans="56:56">
      <c r="BD2176" s="39"/>
    </row>
    <row r="2177" spans="56:56">
      <c r="BD2177" s="39"/>
    </row>
    <row r="2178" spans="56:56">
      <c r="BD2178" s="39"/>
    </row>
    <row r="2179" spans="56:56">
      <c r="BD2179" s="39"/>
    </row>
    <row r="2180" spans="56:56">
      <c r="BD2180" s="39"/>
    </row>
    <row r="2181" spans="56:56">
      <c r="BD2181" s="39"/>
    </row>
    <row r="2182" spans="56:56">
      <c r="BD2182" s="39"/>
    </row>
    <row r="2183" spans="56:56">
      <c r="BD2183" s="39"/>
    </row>
    <row r="2184" spans="56:56">
      <c r="BD2184" s="39"/>
    </row>
    <row r="2185" spans="56:56">
      <c r="BD2185" s="39"/>
    </row>
    <row r="2186" spans="56:56">
      <c r="BD2186" s="39"/>
    </row>
    <row r="2187" spans="56:56">
      <c r="BD2187" s="39"/>
    </row>
    <row r="2188" spans="56:56">
      <c r="BD2188" s="39"/>
    </row>
    <row r="2189" spans="56:56">
      <c r="BD2189" s="39"/>
    </row>
    <row r="2190" spans="56:56">
      <c r="BD2190" s="39"/>
    </row>
    <row r="2191" spans="56:56">
      <c r="BD2191" s="39"/>
    </row>
    <row r="2192" spans="56:56">
      <c r="BD2192" s="39"/>
    </row>
    <row r="2193" spans="56:56">
      <c r="BD2193" s="39"/>
    </row>
    <row r="2194" spans="56:56">
      <c r="BD2194" s="39"/>
    </row>
    <row r="2195" spans="56:56">
      <c r="BD2195" s="39"/>
    </row>
    <row r="2196" spans="56:56">
      <c r="BD2196" s="39"/>
    </row>
    <row r="2197" spans="56:56">
      <c r="BD2197" s="39"/>
    </row>
    <row r="2198" spans="56:56">
      <c r="BD2198" s="39"/>
    </row>
    <row r="2199" spans="56:56">
      <c r="BD2199" s="39"/>
    </row>
    <row r="2200" spans="56:56">
      <c r="BD2200" s="39"/>
    </row>
    <row r="2201" spans="56:56">
      <c r="BD2201" s="39"/>
    </row>
    <row r="2202" spans="56:56">
      <c r="BD2202" s="39"/>
    </row>
    <row r="2203" spans="56:56">
      <c r="BD2203" s="39"/>
    </row>
    <row r="2204" spans="56:56">
      <c r="BD2204" s="39"/>
    </row>
    <row r="2205" spans="56:56">
      <c r="BD2205" s="39"/>
    </row>
    <row r="2206" spans="56:56">
      <c r="BD2206" s="39"/>
    </row>
    <row r="2207" spans="56:56">
      <c r="BD2207" s="39"/>
    </row>
    <row r="2208" spans="56:56">
      <c r="BD2208" s="39"/>
    </row>
    <row r="2209" spans="56:56">
      <c r="BD2209" s="39"/>
    </row>
    <row r="2210" spans="56:56">
      <c r="BD2210" s="39"/>
    </row>
    <row r="2211" spans="56:56">
      <c r="BD2211" s="39"/>
    </row>
    <row r="2212" spans="56:56">
      <c r="BD2212" s="39"/>
    </row>
    <row r="2213" spans="56:56">
      <c r="BD2213" s="39"/>
    </row>
    <row r="2214" spans="56:56">
      <c r="BD2214" s="39"/>
    </row>
    <row r="2215" spans="56:56">
      <c r="BD2215" s="39"/>
    </row>
    <row r="2216" spans="56:56">
      <c r="BD2216" s="39"/>
    </row>
    <row r="2217" spans="56:56">
      <c r="BD2217" s="39"/>
    </row>
    <row r="2218" spans="56:56">
      <c r="BD2218" s="39"/>
    </row>
    <row r="2219" spans="56:56">
      <c r="BD2219" s="39"/>
    </row>
    <row r="2220" spans="56:56">
      <c r="BD2220" s="39"/>
    </row>
    <row r="2221" spans="56:56">
      <c r="BD2221" s="39"/>
    </row>
    <row r="2222" spans="56:56">
      <c r="BD2222" s="39"/>
    </row>
    <row r="2223" spans="56:56">
      <c r="BD2223" s="39"/>
    </row>
    <row r="2224" spans="56:56">
      <c r="BD2224" s="39"/>
    </row>
    <row r="2225" spans="56:56">
      <c r="BD2225" s="39"/>
    </row>
    <row r="2226" spans="56:56">
      <c r="BD2226" s="39"/>
    </row>
    <row r="2227" spans="56:56">
      <c r="BD2227" s="39"/>
    </row>
    <row r="2228" spans="56:56">
      <c r="BD2228" s="39"/>
    </row>
    <row r="2229" spans="56:56">
      <c r="BD2229" s="39"/>
    </row>
    <row r="2230" spans="56:56">
      <c r="BD2230" s="39"/>
    </row>
    <row r="2231" spans="56:56">
      <c r="BD2231" s="39"/>
    </row>
    <row r="2232" spans="56:56">
      <c r="BD2232" s="39"/>
    </row>
    <row r="2233" spans="56:56">
      <c r="BD2233" s="39"/>
    </row>
    <row r="2234" spans="56:56">
      <c r="BD2234" s="39"/>
    </row>
    <row r="2235" spans="56:56">
      <c r="BD2235" s="39"/>
    </row>
    <row r="2236" spans="56:56">
      <c r="BD2236" s="39"/>
    </row>
    <row r="2237" spans="56:56">
      <c r="BD2237" s="39"/>
    </row>
    <row r="2238" spans="56:56">
      <c r="BD2238" s="39"/>
    </row>
    <row r="2239" spans="56:56">
      <c r="BD2239" s="39"/>
    </row>
    <row r="2240" spans="56:56">
      <c r="BD2240" s="39"/>
    </row>
    <row r="2241" spans="56:56">
      <c r="BD2241" s="39"/>
    </row>
    <row r="2242" spans="56:56">
      <c r="BD2242" s="39"/>
    </row>
    <row r="2243" spans="56:56">
      <c r="BD2243" s="39"/>
    </row>
    <row r="2244" spans="56:56">
      <c r="BD2244" s="39"/>
    </row>
    <row r="2245" spans="56:56">
      <c r="BD2245" s="39"/>
    </row>
    <row r="2246" spans="56:56">
      <c r="BD2246" s="39"/>
    </row>
    <row r="2247" spans="56:56">
      <c r="BD2247" s="39"/>
    </row>
    <row r="2248" spans="56:56">
      <c r="BD2248" s="39"/>
    </row>
    <row r="2249" spans="56:56">
      <c r="BD2249" s="39"/>
    </row>
    <row r="2250" spans="56:56">
      <c r="BD2250" s="39"/>
    </row>
    <row r="2251" spans="56:56">
      <c r="BD2251" s="39"/>
    </row>
    <row r="2252" spans="56:56">
      <c r="BD2252" s="39"/>
    </row>
    <row r="2253" spans="56:56">
      <c r="BD2253" s="39"/>
    </row>
    <row r="2254" spans="56:56">
      <c r="BD2254" s="39"/>
    </row>
    <row r="2255" spans="56:56">
      <c r="BD2255" s="39"/>
    </row>
    <row r="2256" spans="56:56">
      <c r="BD2256" s="39"/>
    </row>
    <row r="2257" spans="56:56">
      <c r="BD2257" s="39"/>
    </row>
    <row r="2258" spans="56:56">
      <c r="BD2258" s="39"/>
    </row>
    <row r="2259" spans="56:56">
      <c r="BD2259" s="39"/>
    </row>
    <row r="2260" spans="56:56">
      <c r="BD2260" s="39"/>
    </row>
    <row r="2261" spans="56:56">
      <c r="BD2261" s="39"/>
    </row>
    <row r="2262" spans="56:56">
      <c r="BD2262" s="39"/>
    </row>
    <row r="2263" spans="56:56">
      <c r="BD2263" s="39"/>
    </row>
    <row r="2264" spans="56:56">
      <c r="BD2264" s="39"/>
    </row>
    <row r="2265" spans="56:56">
      <c r="BD2265" s="39"/>
    </row>
    <row r="2266" spans="56:56">
      <c r="BD2266" s="39"/>
    </row>
    <row r="2267" spans="56:56">
      <c r="BD2267" s="39"/>
    </row>
    <row r="2268" spans="56:56">
      <c r="BD2268" s="39"/>
    </row>
    <row r="2269" spans="56:56">
      <c r="BD2269" s="39"/>
    </row>
    <row r="2270" spans="56:56">
      <c r="BD2270" s="39"/>
    </row>
    <row r="2271" spans="56:56">
      <c r="BD2271" s="39"/>
    </row>
    <row r="2272" spans="56:56">
      <c r="BD2272" s="39"/>
    </row>
    <row r="2273" spans="56:56">
      <c r="BD2273" s="39"/>
    </row>
    <row r="2274" spans="56:56">
      <c r="BD2274" s="39"/>
    </row>
    <row r="2275" spans="56:56">
      <c r="BD2275" s="39"/>
    </row>
    <row r="2276" spans="56:56">
      <c r="BD2276" s="39"/>
    </row>
    <row r="2277" spans="56:56">
      <c r="BD2277" s="39"/>
    </row>
    <row r="2278" spans="56:56">
      <c r="BD2278" s="39"/>
    </row>
    <row r="2279" spans="56:56">
      <c r="BD2279" s="39"/>
    </row>
    <row r="2280" spans="56:56">
      <c r="BD2280" s="39"/>
    </row>
    <row r="2281" spans="56:56">
      <c r="BD2281" s="39"/>
    </row>
    <row r="2282" spans="56:56">
      <c r="BD2282" s="39"/>
    </row>
    <row r="2283" spans="56:56">
      <c r="BD2283" s="39"/>
    </row>
    <row r="2284" spans="56:56">
      <c r="BD2284" s="39"/>
    </row>
    <row r="2285" spans="56:56">
      <c r="BD2285" s="39"/>
    </row>
    <row r="2286" spans="56:56">
      <c r="BD2286" s="39"/>
    </row>
    <row r="2287" spans="56:56">
      <c r="BD2287" s="39"/>
    </row>
    <row r="2288" spans="56:56">
      <c r="BD2288" s="39"/>
    </row>
    <row r="2289" spans="56:56">
      <c r="BD2289" s="39"/>
    </row>
    <row r="2290" spans="56:56">
      <c r="BD2290" s="39"/>
    </row>
    <row r="2291" spans="56:56">
      <c r="BD2291" s="39"/>
    </row>
    <row r="2292" spans="56:56">
      <c r="BD2292" s="39"/>
    </row>
    <row r="2293" spans="56:56">
      <c r="BD2293" s="39"/>
    </row>
    <row r="2294" spans="56:56">
      <c r="BD2294" s="39"/>
    </row>
    <row r="2295" spans="56:56">
      <c r="BD2295" s="39"/>
    </row>
    <row r="2296" spans="56:56">
      <c r="BD2296" s="39"/>
    </row>
    <row r="2297" spans="56:56">
      <c r="BD2297" s="39"/>
    </row>
    <row r="2298" spans="56:56">
      <c r="BD2298" s="39"/>
    </row>
    <row r="2299" spans="56:56">
      <c r="BD2299" s="39"/>
    </row>
    <row r="2300" spans="56:56">
      <c r="BD2300" s="39"/>
    </row>
    <row r="2301" spans="56:56">
      <c r="BD2301" s="39"/>
    </row>
    <row r="2302" spans="56:56">
      <c r="BD2302" s="39"/>
    </row>
    <row r="2303" spans="56:56">
      <c r="BD2303" s="39"/>
    </row>
    <row r="2304" spans="56:56">
      <c r="BD2304" s="39"/>
    </row>
    <row r="2305" spans="56:56">
      <c r="BD2305" s="39"/>
    </row>
    <row r="2306" spans="56:56">
      <c r="BD2306" s="39"/>
    </row>
    <row r="2307" spans="56:56">
      <c r="BD2307" s="39"/>
    </row>
    <row r="2308" spans="56:56">
      <c r="BD2308" s="39"/>
    </row>
    <row r="2309" spans="56:56">
      <c r="BD2309" s="39"/>
    </row>
    <row r="2310" spans="56:56">
      <c r="BD2310" s="39"/>
    </row>
    <row r="2311" spans="56:56">
      <c r="BD2311" s="39"/>
    </row>
    <row r="2312" spans="56:56">
      <c r="BD2312" s="39"/>
    </row>
    <row r="2313" spans="56:56">
      <c r="BD2313" s="39"/>
    </row>
    <row r="2314" spans="56:56">
      <c r="BD2314" s="39"/>
    </row>
    <row r="2315" spans="56:56">
      <c r="BD2315" s="39"/>
    </row>
    <row r="2316" spans="56:56">
      <c r="BD2316" s="39"/>
    </row>
    <row r="2317" spans="56:56">
      <c r="BD2317" s="39"/>
    </row>
    <row r="2318" spans="56:56">
      <c r="BD2318" s="39"/>
    </row>
    <row r="2319" spans="56:56">
      <c r="BD2319" s="39"/>
    </row>
    <row r="2320" spans="56:56">
      <c r="BD2320" s="39"/>
    </row>
    <row r="2321" spans="56:56">
      <c r="BD2321" s="39"/>
    </row>
    <row r="2322" spans="56:56">
      <c r="BD2322" s="39"/>
    </row>
    <row r="2323" spans="56:56">
      <c r="BD2323" s="39"/>
    </row>
    <row r="2324" spans="56:56">
      <c r="BD2324" s="39"/>
    </row>
    <row r="2325" spans="56:56">
      <c r="BD2325" s="39"/>
    </row>
    <row r="2326" spans="56:56">
      <c r="BD2326" s="39"/>
    </row>
    <row r="2327" spans="56:56">
      <c r="BD2327" s="39"/>
    </row>
    <row r="2328" spans="56:56">
      <c r="BD2328" s="39"/>
    </row>
    <row r="2329" spans="56:56">
      <c r="BD2329" s="39"/>
    </row>
    <row r="2330" spans="56:56">
      <c r="BD2330" s="39"/>
    </row>
    <row r="2331" spans="56:56">
      <c r="BD2331" s="39"/>
    </row>
    <row r="2332" spans="56:56">
      <c r="BD2332" s="39"/>
    </row>
    <row r="2333" spans="56:56">
      <c r="BD2333" s="39"/>
    </row>
    <row r="2334" spans="56:56">
      <c r="BD2334" s="39"/>
    </row>
    <row r="2335" spans="56:56">
      <c r="BD2335" s="39"/>
    </row>
    <row r="2336" spans="56:56">
      <c r="BD2336" s="39"/>
    </row>
    <row r="2337" spans="56:56">
      <c r="BD2337" s="39"/>
    </row>
    <row r="2338" spans="56:56">
      <c r="BD2338" s="39"/>
    </row>
    <row r="2339" spans="56:56">
      <c r="BD2339" s="39"/>
    </row>
    <row r="2340" spans="56:56">
      <c r="BD2340" s="39"/>
    </row>
    <row r="2341" spans="56:56">
      <c r="BD2341" s="39"/>
    </row>
    <row r="2342" spans="56:56">
      <c r="BD2342" s="39"/>
    </row>
    <row r="2343" spans="56:56">
      <c r="BD2343" s="39"/>
    </row>
    <row r="2344" spans="56:56">
      <c r="BD2344" s="39"/>
    </row>
    <row r="2345" spans="56:56">
      <c r="BD2345" s="39"/>
    </row>
    <row r="2346" spans="56:56">
      <c r="BD2346" s="39"/>
    </row>
    <row r="2347" spans="56:56">
      <c r="BD2347" s="39"/>
    </row>
    <row r="2348" spans="56:56">
      <c r="BD2348" s="39"/>
    </row>
    <row r="2349" spans="56:56">
      <c r="BD2349" s="39"/>
    </row>
    <row r="2350" spans="56:56">
      <c r="BD2350" s="39"/>
    </row>
    <row r="2351" spans="56:56">
      <c r="BD2351" s="39"/>
    </row>
    <row r="2352" spans="56:56">
      <c r="BD2352" s="39"/>
    </row>
    <row r="2353" spans="56:56">
      <c r="BD2353" s="39"/>
    </row>
    <row r="2354" spans="56:56">
      <c r="BD2354" s="39"/>
    </row>
    <row r="2355" spans="56:56">
      <c r="BD2355" s="39"/>
    </row>
    <row r="2356" spans="56:56">
      <c r="BD2356" s="39"/>
    </row>
    <row r="2357" spans="56:56">
      <c r="BD2357" s="39"/>
    </row>
    <row r="2358" spans="56:56">
      <c r="BD2358" s="39"/>
    </row>
    <row r="2359" spans="56:56">
      <c r="BD2359" s="39"/>
    </row>
    <row r="2360" spans="56:56">
      <c r="BD2360" s="39"/>
    </row>
    <row r="2361" spans="56:56">
      <c r="BD2361" s="39"/>
    </row>
    <row r="2362" spans="56:56">
      <c r="BD2362" s="39"/>
    </row>
    <row r="2363" spans="56:56">
      <c r="BD2363" s="39"/>
    </row>
    <row r="2364" spans="56:56">
      <c r="BD2364" s="39"/>
    </row>
    <row r="2365" spans="56:56">
      <c r="BD2365" s="39"/>
    </row>
    <row r="2366" spans="56:56">
      <c r="BD2366" s="39"/>
    </row>
    <row r="2367" spans="56:56">
      <c r="BD2367" s="39"/>
    </row>
    <row r="2368" spans="56:56">
      <c r="BD2368" s="39"/>
    </row>
    <row r="2369" spans="56:56">
      <c r="BD2369" s="39"/>
    </row>
    <row r="2370" spans="56:56">
      <c r="BD2370" s="39"/>
    </row>
    <row r="2371" spans="56:56">
      <c r="BD2371" s="39"/>
    </row>
    <row r="2372" spans="56:56">
      <c r="BD2372" s="39"/>
    </row>
    <row r="2373" spans="56:56">
      <c r="BD2373" s="39"/>
    </row>
    <row r="2374" spans="56:56">
      <c r="BD2374" s="39"/>
    </row>
    <row r="2375" spans="56:56">
      <c r="BD2375" s="39"/>
    </row>
    <row r="2376" spans="56:56">
      <c r="BD2376" s="39"/>
    </row>
    <row r="2377" spans="56:56">
      <c r="BD2377" s="39"/>
    </row>
    <row r="2378" spans="56:56">
      <c r="BD2378" s="39"/>
    </row>
    <row r="2379" spans="56:56">
      <c r="BD2379" s="39"/>
    </row>
    <row r="2380" spans="56:56">
      <c r="BD2380" s="39"/>
    </row>
    <row r="2381" spans="56:56">
      <c r="BD2381" s="39"/>
    </row>
    <row r="2382" spans="56:56">
      <c r="BD2382" s="39"/>
    </row>
    <row r="2383" spans="56:56">
      <c r="BD2383" s="39"/>
    </row>
    <row r="2384" spans="56:56">
      <c r="BD2384" s="39"/>
    </row>
    <row r="2385" spans="56:56">
      <c r="BD2385" s="39"/>
    </row>
    <row r="2386" spans="56:56">
      <c r="BD2386" s="39"/>
    </row>
    <row r="2387" spans="56:56">
      <c r="BD2387" s="39"/>
    </row>
    <row r="2388" spans="56:56">
      <c r="BD2388" s="39"/>
    </row>
    <row r="2389" spans="56:56">
      <c r="BD2389" s="39"/>
    </row>
    <row r="2390" spans="56:56">
      <c r="BD2390" s="39"/>
    </row>
    <row r="2391" spans="56:56">
      <c r="BD2391" s="39"/>
    </row>
    <row r="2392" spans="56:56">
      <c r="BD2392" s="39"/>
    </row>
    <row r="2393" spans="56:56">
      <c r="BD2393" s="39"/>
    </row>
    <row r="2394" spans="56:56">
      <c r="BD2394" s="39"/>
    </row>
    <row r="2395" spans="56:56">
      <c r="BD2395" s="39"/>
    </row>
    <row r="2396" spans="56:56">
      <c r="BD2396" s="39"/>
    </row>
    <row r="2397" spans="56:56">
      <c r="BD2397" s="39"/>
    </row>
    <row r="2398" spans="56:56">
      <c r="BD2398" s="39"/>
    </row>
    <row r="2399" spans="56:56">
      <c r="BD2399" s="39"/>
    </row>
    <row r="2400" spans="56:56">
      <c r="BD2400" s="39"/>
    </row>
    <row r="2401" spans="56:56">
      <c r="BD2401" s="39"/>
    </row>
    <row r="2402" spans="56:56">
      <c r="BD2402" s="39"/>
    </row>
    <row r="2403" spans="56:56">
      <c r="BD2403" s="39"/>
    </row>
    <row r="2404" spans="56:56">
      <c r="BD2404" s="39"/>
    </row>
    <row r="2405" spans="56:56">
      <c r="BD2405" s="39"/>
    </row>
    <row r="2406" spans="56:56">
      <c r="BD2406" s="39"/>
    </row>
    <row r="2407" spans="56:56">
      <c r="BD2407" s="39"/>
    </row>
    <row r="2408" spans="56:56">
      <c r="BD2408" s="39"/>
    </row>
    <row r="2409" spans="56:56">
      <c r="BD2409" s="39"/>
    </row>
    <row r="2410" spans="56:56">
      <c r="BD2410" s="39"/>
    </row>
    <row r="2411" spans="56:56">
      <c r="BD2411" s="39"/>
    </row>
    <row r="2412" spans="56:56">
      <c r="BD2412" s="39"/>
    </row>
    <row r="2413" spans="56:56">
      <c r="BD2413" s="39"/>
    </row>
    <row r="2414" spans="56:56">
      <c r="BD2414" s="39"/>
    </row>
    <row r="2415" spans="56:56">
      <c r="BD2415" s="39"/>
    </row>
    <row r="2416" spans="56:56">
      <c r="BD2416" s="39"/>
    </row>
    <row r="2417" spans="56:56">
      <c r="BD2417" s="39"/>
    </row>
    <row r="2418" spans="56:56">
      <c r="BD2418" s="39"/>
    </row>
    <row r="2419" spans="56:56">
      <c r="BD2419" s="39"/>
    </row>
    <row r="2420" spans="56:56">
      <c r="BD2420" s="39"/>
    </row>
    <row r="2421" spans="56:56">
      <c r="BD2421" s="39"/>
    </row>
    <row r="2422" spans="56:56">
      <c r="BD2422" s="39"/>
    </row>
    <row r="2423" spans="56:56">
      <c r="BD2423" s="39"/>
    </row>
    <row r="2424" spans="56:56">
      <c r="BD2424" s="39"/>
    </row>
    <row r="2425" spans="56:56">
      <c r="BD2425" s="39"/>
    </row>
    <row r="2426" spans="56:56">
      <c r="BD2426" s="39"/>
    </row>
    <row r="2427" spans="56:56">
      <c r="BD2427" s="39"/>
    </row>
    <row r="2428" spans="56:56">
      <c r="BD2428" s="39"/>
    </row>
    <row r="2429" spans="56:56">
      <c r="BD2429" s="39"/>
    </row>
    <row r="2430" spans="56:56">
      <c r="BD2430" s="39"/>
    </row>
    <row r="2431" spans="56:56">
      <c r="BD2431" s="39"/>
    </row>
    <row r="2432" spans="56:56">
      <c r="BD2432" s="39"/>
    </row>
    <row r="2433" spans="56:56">
      <c r="BD2433" s="39"/>
    </row>
    <row r="2434" spans="56:56">
      <c r="BD2434" s="39"/>
    </row>
    <row r="2435" spans="56:56">
      <c r="BD2435" s="39"/>
    </row>
    <row r="2436" spans="56:56">
      <c r="BD2436" s="39"/>
    </row>
    <row r="2437" spans="56:56">
      <c r="BD2437" s="39"/>
    </row>
    <row r="2438" spans="56:56">
      <c r="BD2438" s="39"/>
    </row>
    <row r="2439" spans="56:56">
      <c r="BD2439" s="39"/>
    </row>
    <row r="2440" spans="56:56">
      <c r="BD2440" s="39"/>
    </row>
    <row r="2441" spans="56:56">
      <c r="BD2441" s="39"/>
    </row>
    <row r="2442" spans="56:56">
      <c r="BD2442" s="39"/>
    </row>
    <row r="2443" spans="56:56">
      <c r="BD2443" s="39"/>
    </row>
    <row r="2444" spans="56:56">
      <c r="BD2444" s="39"/>
    </row>
    <row r="2445" spans="56:56">
      <c r="BD2445" s="39"/>
    </row>
    <row r="2446" spans="56:56">
      <c r="BD2446" s="39"/>
    </row>
    <row r="2447" spans="56:56">
      <c r="BD2447" s="39"/>
    </row>
    <row r="2448" spans="56:56">
      <c r="BD2448" s="39"/>
    </row>
    <row r="2449" spans="56:56">
      <c r="BD2449" s="39"/>
    </row>
    <row r="2450" spans="56:56">
      <c r="BD2450" s="39"/>
    </row>
    <row r="2451" spans="56:56">
      <c r="BD2451" s="39"/>
    </row>
    <row r="2452" spans="56:56">
      <c r="BD2452" s="39"/>
    </row>
    <row r="2453" spans="56:56">
      <c r="BD2453" s="39"/>
    </row>
    <row r="2454" spans="56:56">
      <c r="BD2454" s="39"/>
    </row>
    <row r="2455" spans="56:56">
      <c r="BD2455" s="39"/>
    </row>
    <row r="2456" spans="56:56">
      <c r="BD2456" s="39"/>
    </row>
    <row r="2457" spans="56:56">
      <c r="BD2457" s="39"/>
    </row>
    <row r="2458" spans="56:56">
      <c r="BD2458" s="39"/>
    </row>
    <row r="2459" spans="56:56">
      <c r="BD2459" s="39"/>
    </row>
    <row r="2460" spans="56:56">
      <c r="BD2460" s="39"/>
    </row>
    <row r="2461" spans="56:56">
      <c r="BD2461" s="39"/>
    </row>
    <row r="2462" spans="56:56">
      <c r="BD2462" s="39"/>
    </row>
    <row r="2463" spans="56:56">
      <c r="BD2463" s="39"/>
    </row>
    <row r="2464" spans="56:56">
      <c r="BD2464" s="39"/>
    </row>
    <row r="2465" spans="56:56">
      <c r="BD2465" s="39"/>
    </row>
    <row r="2466" spans="56:56">
      <c r="BD2466" s="39"/>
    </row>
    <row r="2467" spans="56:56">
      <c r="BD2467" s="39"/>
    </row>
    <row r="2468" spans="56:56">
      <c r="BD2468" s="39"/>
    </row>
    <row r="2469" spans="56:56">
      <c r="BD2469" s="39"/>
    </row>
    <row r="2470" spans="56:56">
      <c r="BD2470" s="39"/>
    </row>
    <row r="2471" spans="56:56">
      <c r="BD2471" s="39"/>
    </row>
    <row r="2472" spans="56:56">
      <c r="BD2472" s="39"/>
    </row>
    <row r="2473" spans="56:56">
      <c r="BD2473" s="39"/>
    </row>
    <row r="2474" spans="56:56">
      <c r="BD2474" s="39"/>
    </row>
    <row r="2475" spans="56:56">
      <c r="BD2475" s="39"/>
    </row>
    <row r="2476" spans="56:56">
      <c r="BD2476" s="39"/>
    </row>
    <row r="2477" spans="56:56">
      <c r="BD2477" s="39"/>
    </row>
    <row r="2478" spans="56:56">
      <c r="BD2478" s="39"/>
    </row>
    <row r="2479" spans="56:56">
      <c r="BD2479" s="39"/>
    </row>
    <row r="2480" spans="56:56">
      <c r="BD2480" s="39"/>
    </row>
    <row r="2481" spans="56:56">
      <c r="BD2481" s="39"/>
    </row>
    <row r="2482" spans="56:56">
      <c r="BD2482" s="39"/>
    </row>
    <row r="2483" spans="56:56">
      <c r="BD2483" s="39"/>
    </row>
    <row r="2484" spans="56:56">
      <c r="BD2484" s="39"/>
    </row>
    <row r="2485" spans="56:56">
      <c r="BD2485" s="39"/>
    </row>
    <row r="2486" spans="56:56">
      <c r="BD2486" s="39"/>
    </row>
    <row r="2487" spans="56:56">
      <c r="BD2487" s="39"/>
    </row>
    <row r="2488" spans="56:56">
      <c r="BD2488" s="39"/>
    </row>
    <row r="2489" spans="56:56">
      <c r="BD2489" s="39"/>
    </row>
    <row r="2490" spans="56:56">
      <c r="BD2490" s="39"/>
    </row>
    <row r="2491" spans="56:56">
      <c r="BD2491" s="39"/>
    </row>
    <row r="2492" spans="56:56">
      <c r="BD2492" s="39"/>
    </row>
    <row r="2493" spans="56:56">
      <c r="BD2493" s="39"/>
    </row>
    <row r="2494" spans="56:56">
      <c r="BD2494" s="39"/>
    </row>
    <row r="2495" spans="56:56">
      <c r="BD2495" s="39"/>
    </row>
    <row r="2496" spans="56:56">
      <c r="BD2496" s="39"/>
    </row>
    <row r="2497" spans="56:56">
      <c r="BD2497" s="39"/>
    </row>
    <row r="2498" spans="56:56">
      <c r="BD2498" s="39"/>
    </row>
    <row r="2499" spans="56:56">
      <c r="BD2499" s="39"/>
    </row>
    <row r="2500" spans="56:56">
      <c r="BD2500" s="39"/>
    </row>
    <row r="2501" spans="56:56">
      <c r="BD2501" s="39"/>
    </row>
    <row r="2502" spans="56:56">
      <c r="BD2502" s="39"/>
    </row>
    <row r="2503" spans="56:56">
      <c r="BD2503" s="39"/>
    </row>
    <row r="2504" spans="56:56">
      <c r="BD2504" s="39"/>
    </row>
    <row r="2505" spans="56:56">
      <c r="BD2505" s="39"/>
    </row>
    <row r="2506" spans="56:56">
      <c r="BD2506" s="39"/>
    </row>
    <row r="2507" spans="56:56">
      <c r="BD2507" s="39"/>
    </row>
    <row r="2508" spans="56:56">
      <c r="BD2508" s="39"/>
    </row>
    <row r="2509" spans="56:56">
      <c r="BD2509" s="39"/>
    </row>
    <row r="2510" spans="56:56">
      <c r="BD2510" s="39"/>
    </row>
    <row r="2511" spans="56:56">
      <c r="BD2511" s="39"/>
    </row>
    <row r="2512" spans="56:56">
      <c r="BD2512" s="39"/>
    </row>
    <row r="2513" spans="56:56">
      <c r="BD2513" s="39"/>
    </row>
    <row r="2514" spans="56:56">
      <c r="BD2514" s="39"/>
    </row>
    <row r="2515" spans="56:56">
      <c r="BD2515" s="39"/>
    </row>
    <row r="2516" spans="56:56">
      <c r="BD2516" s="39"/>
    </row>
    <row r="2517" spans="56:56">
      <c r="BD2517" s="39"/>
    </row>
    <row r="2518" spans="56:56">
      <c r="BD2518" s="39"/>
    </row>
    <row r="2519" spans="56:56">
      <c r="BD2519" s="39"/>
    </row>
    <row r="2520" spans="56:56">
      <c r="BD2520" s="39"/>
    </row>
    <row r="2521" spans="56:56">
      <c r="BD2521" s="39"/>
    </row>
    <row r="2522" spans="56:56">
      <c r="BD2522" s="39"/>
    </row>
    <row r="2523" spans="56:56">
      <c r="BD2523" s="39"/>
    </row>
    <row r="2524" spans="56:56">
      <c r="BD2524" s="39"/>
    </row>
    <row r="2525" spans="56:56">
      <c r="BD2525" s="39"/>
    </row>
    <row r="2526" spans="56:56">
      <c r="BD2526" s="39"/>
    </row>
    <row r="2527" spans="56:56">
      <c r="BD2527" s="39"/>
    </row>
    <row r="2528" spans="56:56">
      <c r="BD2528" s="39"/>
    </row>
    <row r="2529" spans="56:56">
      <c r="BD2529" s="39"/>
    </row>
    <row r="2530" spans="56:56">
      <c r="BD2530" s="39"/>
    </row>
    <row r="2531" spans="56:56">
      <c r="BD2531" s="39"/>
    </row>
    <row r="2532" spans="56:56">
      <c r="BD2532" s="39"/>
    </row>
    <row r="2533" spans="56:56">
      <c r="BD2533" s="39"/>
    </row>
    <row r="2534" spans="56:56">
      <c r="BD2534" s="39"/>
    </row>
    <row r="2535" spans="56:56">
      <c r="BD2535" s="39"/>
    </row>
    <row r="2536" spans="56:56">
      <c r="BD2536" s="39"/>
    </row>
    <row r="2537" spans="56:56">
      <c r="BD2537" s="39"/>
    </row>
    <row r="2538" spans="56:56">
      <c r="BD2538" s="39"/>
    </row>
    <row r="2539" spans="56:56">
      <c r="BD2539" s="39"/>
    </row>
    <row r="2540" spans="56:56">
      <c r="BD2540" s="39"/>
    </row>
    <row r="2541" spans="56:56">
      <c r="BD2541" s="39"/>
    </row>
    <row r="2542" spans="56:56">
      <c r="BD2542" s="39"/>
    </row>
    <row r="2543" spans="56:56">
      <c r="BD2543" s="39"/>
    </row>
    <row r="2544" spans="56:56">
      <c r="BD2544" s="39"/>
    </row>
    <row r="2545" spans="56:56">
      <c r="BD2545" s="39"/>
    </row>
    <row r="2546" spans="56:56">
      <c r="BD2546" s="39"/>
    </row>
    <row r="2547" spans="56:56">
      <c r="BD2547" s="39"/>
    </row>
    <row r="2548" spans="56:56">
      <c r="BD2548" s="39"/>
    </row>
    <row r="2549" spans="56:56">
      <c r="BD2549" s="39"/>
    </row>
    <row r="2550" spans="56:56">
      <c r="BD2550" s="39"/>
    </row>
    <row r="2551" spans="56:56">
      <c r="BD2551" s="39"/>
    </row>
    <row r="2552" spans="56:56">
      <c r="BD2552" s="39"/>
    </row>
    <row r="2553" spans="56:56">
      <c r="BD2553" s="39"/>
    </row>
    <row r="2554" spans="56:56">
      <c r="BD2554" s="39"/>
    </row>
    <row r="2555" spans="56:56">
      <c r="BD2555" s="39"/>
    </row>
    <row r="2556" spans="56:56">
      <c r="BD2556" s="39"/>
    </row>
    <row r="2557" spans="56:56">
      <c r="BD2557" s="39"/>
    </row>
    <row r="2558" spans="56:56">
      <c r="BD2558" s="39"/>
    </row>
    <row r="2559" spans="56:56">
      <c r="BD2559" s="39"/>
    </row>
    <row r="2560" spans="56:56">
      <c r="BD2560" s="39"/>
    </row>
    <row r="2561" spans="56:56">
      <c r="BD2561" s="39"/>
    </row>
    <row r="2562" spans="56:56">
      <c r="BD2562" s="39"/>
    </row>
    <row r="2563" spans="56:56">
      <c r="BD2563" s="39"/>
    </row>
    <row r="2564" spans="56:56">
      <c r="BD2564" s="39"/>
    </row>
    <row r="2565" spans="56:56">
      <c r="BD2565" s="39"/>
    </row>
    <row r="2566" spans="56:56">
      <c r="BD2566" s="39"/>
    </row>
    <row r="2567" spans="56:56">
      <c r="BD2567" s="39"/>
    </row>
    <row r="2568" spans="56:56">
      <c r="BD2568" s="39"/>
    </row>
    <row r="2569" spans="56:56">
      <c r="BD2569" s="39"/>
    </row>
    <row r="2570" spans="56:56">
      <c r="BD2570" s="39"/>
    </row>
    <row r="2571" spans="56:56">
      <c r="BD2571" s="39"/>
    </row>
    <row r="2572" spans="56:56">
      <c r="BD2572" s="39"/>
    </row>
    <row r="2573" spans="56:56">
      <c r="BD2573" s="39"/>
    </row>
    <row r="2574" spans="56:56">
      <c r="BD2574" s="39"/>
    </row>
    <row r="2575" spans="56:56">
      <c r="BD2575" s="39"/>
    </row>
    <row r="2576" spans="56:56">
      <c r="BD2576" s="39"/>
    </row>
    <row r="2577" spans="56:56">
      <c r="BD2577" s="39"/>
    </row>
    <row r="2578" spans="56:56">
      <c r="BD2578" s="39"/>
    </row>
    <row r="2579" spans="56:56">
      <c r="BD2579" s="39"/>
    </row>
    <row r="2580" spans="56:56">
      <c r="BD2580" s="39"/>
    </row>
    <row r="2581" spans="56:56">
      <c r="BD2581" s="39"/>
    </row>
    <row r="2582" spans="56:56">
      <c r="BD2582" s="39"/>
    </row>
    <row r="2583" spans="56:56">
      <c r="BD2583" s="39"/>
    </row>
    <row r="2584" spans="56:56">
      <c r="BD2584" s="39"/>
    </row>
    <row r="2585" spans="56:56">
      <c r="BD2585" s="39"/>
    </row>
    <row r="2586" spans="56:56">
      <c r="BD2586" s="39"/>
    </row>
    <row r="2587" spans="56:56">
      <c r="BD2587" s="39"/>
    </row>
    <row r="2588" spans="56:56">
      <c r="BD2588" s="39"/>
    </row>
    <row r="2589" spans="56:56">
      <c r="BD2589" s="39"/>
    </row>
    <row r="2590" spans="56:56">
      <c r="BD2590" s="39"/>
    </row>
    <row r="2591" spans="56:56">
      <c r="BD2591" s="39"/>
    </row>
    <row r="2592" spans="56:56">
      <c r="BD2592" s="39"/>
    </row>
    <row r="2593" spans="56:56">
      <c r="BD2593" s="39"/>
    </row>
    <row r="2594" spans="56:56">
      <c r="BD2594" s="39"/>
    </row>
    <row r="2595" spans="56:56">
      <c r="BD2595" s="39"/>
    </row>
    <row r="2596" spans="56:56">
      <c r="BD2596" s="39"/>
    </row>
    <row r="2597" spans="56:56">
      <c r="BD2597" s="39"/>
    </row>
    <row r="2598" spans="56:56">
      <c r="BD2598" s="39"/>
    </row>
    <row r="2599" spans="56:56">
      <c r="BD2599" s="39"/>
    </row>
    <row r="2600" spans="56:56">
      <c r="BD2600" s="39"/>
    </row>
    <row r="2601" spans="56:56">
      <c r="BD2601" s="39"/>
    </row>
    <row r="2602" spans="56:56">
      <c r="BD2602" s="39"/>
    </row>
    <row r="2603" spans="56:56">
      <c r="BD2603" s="39"/>
    </row>
    <row r="2604" spans="56:56">
      <c r="BD2604" s="39"/>
    </row>
    <row r="2605" spans="56:56">
      <c r="BD2605" s="39"/>
    </row>
    <row r="2606" spans="56:56">
      <c r="BD2606" s="39"/>
    </row>
    <row r="2607" spans="56:56">
      <c r="BD2607" s="39"/>
    </row>
    <row r="2608" spans="56:56">
      <c r="BD2608" s="39"/>
    </row>
    <row r="2609" spans="56:56">
      <c r="BD2609" s="39"/>
    </row>
    <row r="2610" spans="56:56">
      <c r="BD2610" s="39"/>
    </row>
    <row r="2611" spans="56:56">
      <c r="BD2611" s="39"/>
    </row>
    <row r="2612" spans="56:56">
      <c r="BD2612" s="39"/>
    </row>
    <row r="2613" spans="56:56">
      <c r="BD2613" s="39"/>
    </row>
    <row r="2614" spans="56:56">
      <c r="BD2614" s="39"/>
    </row>
    <row r="2615" spans="56:56">
      <c r="BD2615" s="39"/>
    </row>
    <row r="2616" spans="56:56">
      <c r="BD2616" s="39"/>
    </row>
    <row r="2617" spans="56:56">
      <c r="BD2617" s="39"/>
    </row>
    <row r="2618" spans="56:56">
      <c r="BD2618" s="39"/>
    </row>
    <row r="2619" spans="56:56">
      <c r="BD2619" s="39"/>
    </row>
    <row r="2620" spans="56:56">
      <c r="BD2620" s="39"/>
    </row>
    <row r="2621" spans="56:56">
      <c r="BD2621" s="39"/>
    </row>
    <row r="2622" spans="56:56">
      <c r="BD2622" s="39"/>
    </row>
    <row r="2623" spans="56:56">
      <c r="BD2623" s="39"/>
    </row>
    <row r="2624" spans="56:56">
      <c r="BD2624" s="39"/>
    </row>
    <row r="2625" spans="56:56">
      <c r="BD2625" s="39"/>
    </row>
    <row r="2626" spans="56:56">
      <c r="BD2626" s="39"/>
    </row>
    <row r="2627" spans="56:56">
      <c r="BD2627" s="39"/>
    </row>
    <row r="2628" spans="56:56">
      <c r="BD2628" s="39"/>
    </row>
    <row r="2629" spans="56:56">
      <c r="BD2629" s="39"/>
    </row>
    <row r="2630" spans="56:56">
      <c r="BD2630" s="39"/>
    </row>
    <row r="2631" spans="56:56">
      <c r="BD2631" s="39"/>
    </row>
    <row r="2632" spans="56:56">
      <c r="BD2632" s="39"/>
    </row>
    <row r="2633" spans="56:56">
      <c r="BD2633" s="39"/>
    </row>
    <row r="2634" spans="56:56">
      <c r="BD2634" s="39"/>
    </row>
    <row r="2635" spans="56:56">
      <c r="BD2635" s="39"/>
    </row>
    <row r="2636" spans="56:56">
      <c r="BD2636" s="39"/>
    </row>
    <row r="2637" spans="56:56">
      <c r="BD2637" s="39"/>
    </row>
    <row r="2638" spans="56:56">
      <c r="BD2638" s="39"/>
    </row>
    <row r="2639" spans="56:56">
      <c r="BD2639" s="39"/>
    </row>
    <row r="2640" spans="56:56">
      <c r="BD2640" s="39"/>
    </row>
    <row r="2641" spans="56:56">
      <c r="BD2641" s="39"/>
    </row>
    <row r="2642" spans="56:56">
      <c r="BD2642" s="39"/>
    </row>
    <row r="2643" spans="56:56">
      <c r="BD2643" s="39"/>
    </row>
    <row r="2644" spans="56:56">
      <c r="BD2644" s="39"/>
    </row>
    <row r="2645" spans="56:56">
      <c r="BD2645" s="39"/>
    </row>
    <row r="2646" spans="56:56">
      <c r="BD2646" s="39"/>
    </row>
    <row r="2647" spans="56:56">
      <c r="BD2647" s="39"/>
    </row>
    <row r="2648" spans="56:56">
      <c r="BD2648" s="39"/>
    </row>
    <row r="2649" spans="56:56">
      <c r="BD2649" s="39"/>
    </row>
    <row r="2650" spans="56:56">
      <c r="BD2650" s="39"/>
    </row>
    <row r="2651" spans="56:56">
      <c r="BD2651" s="39"/>
    </row>
    <row r="2652" spans="56:56">
      <c r="BD2652" s="39"/>
    </row>
    <row r="2653" spans="56:56">
      <c r="BD2653" s="39"/>
    </row>
    <row r="2654" spans="56:56">
      <c r="BD2654" s="39"/>
    </row>
    <row r="2655" spans="56:56">
      <c r="BD2655" s="39"/>
    </row>
    <row r="2656" spans="56:56">
      <c r="BD2656" s="39"/>
    </row>
    <row r="2657" spans="56:56">
      <c r="BD2657" s="39"/>
    </row>
    <row r="2658" spans="56:56">
      <c r="BD2658" s="39"/>
    </row>
    <row r="2659" spans="56:56">
      <c r="BD2659" s="39"/>
    </row>
    <row r="2660" spans="56:56">
      <c r="BD2660" s="39"/>
    </row>
    <row r="2661" spans="56:56">
      <c r="BD2661" s="39"/>
    </row>
    <row r="2662" spans="56:56">
      <c r="BD2662" s="39"/>
    </row>
    <row r="2663" spans="56:56">
      <c r="BD2663" s="39"/>
    </row>
    <row r="2664" spans="56:56">
      <c r="BD2664" s="39"/>
    </row>
    <row r="2665" spans="56:56">
      <c r="BD2665" s="39"/>
    </row>
    <row r="2666" spans="56:56">
      <c r="BD2666" s="39"/>
    </row>
    <row r="2667" spans="56:56">
      <c r="BD2667" s="39"/>
    </row>
    <row r="2668" spans="56:56">
      <c r="BD2668" s="39"/>
    </row>
    <row r="2669" spans="56:56">
      <c r="BD2669" s="39"/>
    </row>
    <row r="2670" spans="56:56">
      <c r="BD2670" s="39"/>
    </row>
    <row r="2671" spans="56:56">
      <c r="BD2671" s="39"/>
    </row>
    <row r="2672" spans="56:56">
      <c r="BD2672" s="39"/>
    </row>
    <row r="2673" spans="56:56">
      <c r="BD2673" s="39"/>
    </row>
    <row r="2674" spans="56:56">
      <c r="BD2674" s="39"/>
    </row>
    <row r="2675" spans="56:56">
      <c r="BD2675" s="39"/>
    </row>
    <row r="2676" spans="56:56">
      <c r="BD2676" s="39"/>
    </row>
    <row r="2677" spans="56:56">
      <c r="BD2677" s="39"/>
    </row>
    <row r="2678" spans="56:56">
      <c r="BD2678" s="39"/>
    </row>
    <row r="2679" spans="56:56">
      <c r="BD2679" s="39"/>
    </row>
    <row r="2680" spans="56:56">
      <c r="BD2680" s="39"/>
    </row>
    <row r="2681" spans="56:56">
      <c r="BD2681" s="39"/>
    </row>
    <row r="2682" spans="56:56">
      <c r="BD2682" s="39"/>
    </row>
    <row r="2683" spans="56:56">
      <c r="BD2683" s="39"/>
    </row>
    <row r="2684" spans="56:56">
      <c r="BD2684" s="39"/>
    </row>
    <row r="2685" spans="56:56">
      <c r="BD2685" s="39"/>
    </row>
    <row r="2686" spans="56:56">
      <c r="BD2686" s="39"/>
    </row>
    <row r="2687" spans="56:56">
      <c r="BD2687" s="39"/>
    </row>
    <row r="2688" spans="56:56">
      <c r="BD2688" s="39"/>
    </row>
    <row r="2689" spans="56:56">
      <c r="BD2689" s="39"/>
    </row>
    <row r="2690" spans="56:56">
      <c r="BD2690" s="39"/>
    </row>
    <row r="2691" spans="56:56">
      <c r="BD2691" s="39"/>
    </row>
    <row r="2692" spans="56:56">
      <c r="BD2692" s="39"/>
    </row>
    <row r="2693" spans="56:56">
      <c r="BD2693" s="39"/>
    </row>
    <row r="2694" spans="56:56">
      <c r="BD2694" s="39"/>
    </row>
    <row r="2695" spans="56:56">
      <c r="BD2695" s="39"/>
    </row>
    <row r="2696" spans="56:56">
      <c r="BD2696" s="39"/>
    </row>
    <row r="2697" spans="56:56">
      <c r="BD2697" s="39"/>
    </row>
    <row r="2698" spans="56:56">
      <c r="BD2698" s="39"/>
    </row>
    <row r="2699" spans="56:56">
      <c r="BD2699" s="39"/>
    </row>
    <row r="2700" spans="56:56">
      <c r="BD2700" s="39"/>
    </row>
    <row r="2701" spans="56:56">
      <c r="BD2701" s="39"/>
    </row>
    <row r="2702" spans="56:56">
      <c r="BD2702" s="39"/>
    </row>
    <row r="2703" spans="56:56">
      <c r="BD2703" s="39"/>
    </row>
    <row r="2704" spans="56:56">
      <c r="BD2704" s="39"/>
    </row>
    <row r="2705" spans="56:56">
      <c r="BD2705" s="39"/>
    </row>
    <row r="2706" spans="56:56">
      <c r="BD2706" s="39"/>
    </row>
    <row r="2707" spans="56:56">
      <c r="BD2707" s="39"/>
    </row>
    <row r="2708" spans="56:56">
      <c r="BD2708" s="39"/>
    </row>
    <row r="2709" spans="56:56">
      <c r="BD2709" s="39"/>
    </row>
    <row r="2710" spans="56:56">
      <c r="BD2710" s="39"/>
    </row>
    <row r="2711" spans="56:56">
      <c r="BD2711" s="39"/>
    </row>
    <row r="2712" spans="56:56">
      <c r="BD2712" s="39"/>
    </row>
    <row r="2713" spans="56:56">
      <c r="BD2713" s="39"/>
    </row>
    <row r="2714" spans="56:56">
      <c r="BD2714" s="39"/>
    </row>
    <row r="2715" spans="56:56">
      <c r="BD2715" s="39"/>
    </row>
    <row r="2716" spans="56:56">
      <c r="BD2716" s="39"/>
    </row>
    <row r="2717" spans="56:56">
      <c r="BD2717" s="39"/>
    </row>
    <row r="2718" spans="56:56">
      <c r="BD2718" s="39"/>
    </row>
    <row r="2719" spans="56:56">
      <c r="BD2719" s="39"/>
    </row>
    <row r="2720" spans="56:56">
      <c r="BD2720" s="39"/>
    </row>
    <row r="2721" spans="56:56">
      <c r="BD2721" s="39"/>
    </row>
    <row r="2722" spans="56:56">
      <c r="BD2722" s="39"/>
    </row>
    <row r="2723" spans="56:56">
      <c r="BD2723" s="39"/>
    </row>
    <row r="2724" spans="56:56">
      <c r="BD2724" s="39"/>
    </row>
    <row r="2725" spans="56:56">
      <c r="BD2725" s="39"/>
    </row>
    <row r="2726" spans="56:56">
      <c r="BD2726" s="39"/>
    </row>
    <row r="2727" spans="56:56">
      <c r="BD2727" s="39"/>
    </row>
    <row r="2728" spans="56:56">
      <c r="BD2728" s="39"/>
    </row>
    <row r="2729" spans="56:56">
      <c r="BD2729" s="39"/>
    </row>
    <row r="2730" spans="56:56">
      <c r="BD2730" s="39"/>
    </row>
    <row r="2731" spans="56:56">
      <c r="BD2731" s="39"/>
    </row>
    <row r="2732" spans="56:56">
      <c r="BD2732" s="39"/>
    </row>
    <row r="2733" spans="56:56">
      <c r="BD2733" s="39"/>
    </row>
    <row r="2734" spans="56:56">
      <c r="BD2734" s="39"/>
    </row>
    <row r="2735" spans="56:56">
      <c r="BD2735" s="39"/>
    </row>
    <row r="2736" spans="56:56">
      <c r="BD2736" s="39"/>
    </row>
    <row r="2737" spans="56:56">
      <c r="BD2737" s="39"/>
    </row>
    <row r="2738" spans="56:56">
      <c r="BD2738" s="39"/>
    </row>
    <row r="2739" spans="56:56">
      <c r="BD2739" s="39"/>
    </row>
    <row r="2740" spans="56:56">
      <c r="BD2740" s="39"/>
    </row>
    <row r="2741" spans="56:56">
      <c r="BD2741" s="39"/>
    </row>
    <row r="2742" spans="56:56">
      <c r="BD2742" s="39"/>
    </row>
    <row r="2743" spans="56:56">
      <c r="BD2743" s="39"/>
    </row>
    <row r="2744" spans="56:56">
      <c r="BD2744" s="39"/>
    </row>
    <row r="2745" spans="56:56">
      <c r="BD2745" s="39"/>
    </row>
    <row r="2746" spans="56:56">
      <c r="BD2746" s="39"/>
    </row>
    <row r="2747" spans="56:56">
      <c r="BD2747" s="39"/>
    </row>
    <row r="2748" spans="56:56">
      <c r="BD2748" s="39"/>
    </row>
    <row r="2749" spans="56:56">
      <c r="BD2749" s="39"/>
    </row>
    <row r="2750" spans="56:56">
      <c r="BD2750" s="39"/>
    </row>
    <row r="2751" spans="56:56">
      <c r="BD2751" s="39"/>
    </row>
    <row r="2752" spans="56:56">
      <c r="BD2752" s="39"/>
    </row>
    <row r="2753" spans="56:56">
      <c r="BD2753" s="39"/>
    </row>
    <row r="2754" spans="56:56">
      <c r="BD2754" s="39"/>
    </row>
    <row r="2755" spans="56:56">
      <c r="BD2755" s="39"/>
    </row>
    <row r="2756" spans="56:56">
      <c r="BD2756" s="39"/>
    </row>
    <row r="2757" spans="56:56">
      <c r="BD2757" s="39"/>
    </row>
    <row r="2758" spans="56:56">
      <c r="BD2758" s="39"/>
    </row>
    <row r="2759" spans="56:56">
      <c r="BD2759" s="39"/>
    </row>
    <row r="2760" spans="56:56">
      <c r="BD2760" s="39"/>
    </row>
    <row r="2761" spans="56:56">
      <c r="BD2761" s="39"/>
    </row>
    <row r="2762" spans="56:56">
      <c r="BD2762" s="39"/>
    </row>
    <row r="2763" spans="56:56">
      <c r="BD2763" s="39"/>
    </row>
    <row r="2764" spans="56:56">
      <c r="BD2764" s="39"/>
    </row>
    <row r="2765" spans="56:56">
      <c r="BD2765" s="39"/>
    </row>
    <row r="2766" spans="56:56">
      <c r="BD2766" s="39"/>
    </row>
    <row r="2767" spans="56:56">
      <c r="BD2767" s="39"/>
    </row>
    <row r="2768" spans="56:56">
      <c r="BD2768" s="39"/>
    </row>
    <row r="2769" spans="56:56">
      <c r="BD2769" s="39"/>
    </row>
    <row r="2770" spans="56:56">
      <c r="BD2770" s="39"/>
    </row>
    <row r="2771" spans="56:56">
      <c r="BD2771" s="39"/>
    </row>
    <row r="2772" spans="56:56">
      <c r="BD2772" s="39"/>
    </row>
    <row r="2773" spans="56:56">
      <c r="BD2773" s="39"/>
    </row>
    <row r="2774" spans="56:56">
      <c r="BD2774" s="39"/>
    </row>
    <row r="2775" spans="56:56">
      <c r="BD2775" s="39"/>
    </row>
    <row r="2776" spans="56:56">
      <c r="BD2776" s="39"/>
    </row>
    <row r="2777" spans="56:56">
      <c r="BD2777" s="39"/>
    </row>
    <row r="2778" spans="56:56">
      <c r="BD2778" s="39"/>
    </row>
    <row r="2779" spans="56:56">
      <c r="BD2779" s="39"/>
    </row>
    <row r="2780" spans="56:56">
      <c r="BD2780" s="39"/>
    </row>
    <row r="2781" spans="56:56">
      <c r="BD2781" s="39"/>
    </row>
    <row r="2782" spans="56:56">
      <c r="BD2782" s="39"/>
    </row>
    <row r="2783" spans="56:56">
      <c r="BD2783" s="39"/>
    </row>
    <row r="2784" spans="56:56">
      <c r="BD2784" s="39"/>
    </row>
    <row r="2785" spans="56:56">
      <c r="BD2785" s="39"/>
    </row>
    <row r="2786" spans="56:56">
      <c r="BD2786" s="39"/>
    </row>
    <row r="2787" spans="56:56">
      <c r="BD2787" s="39"/>
    </row>
    <row r="2788" spans="56:56">
      <c r="BD2788" s="39"/>
    </row>
    <row r="2789" spans="56:56">
      <c r="BD2789" s="39"/>
    </row>
    <row r="2790" spans="56:56">
      <c r="BD2790" s="39"/>
    </row>
    <row r="2791" spans="56:56">
      <c r="BD2791" s="39"/>
    </row>
    <row r="2792" spans="56:56">
      <c r="BD2792" s="39"/>
    </row>
    <row r="2793" spans="56:56">
      <c r="BD2793" s="39"/>
    </row>
    <row r="2794" spans="56:56">
      <c r="BD2794" s="39"/>
    </row>
    <row r="2795" spans="56:56">
      <c r="BD2795" s="39"/>
    </row>
    <row r="2796" spans="56:56">
      <c r="BD2796" s="39"/>
    </row>
    <row r="2797" spans="56:56">
      <c r="BD2797" s="39"/>
    </row>
    <row r="2798" spans="56:56">
      <c r="BD2798" s="39"/>
    </row>
    <row r="2799" spans="56:56">
      <c r="BD2799" s="39"/>
    </row>
    <row r="2800" spans="56:56">
      <c r="BD2800" s="39"/>
    </row>
    <row r="2801" spans="56:56">
      <c r="BD2801" s="39"/>
    </row>
    <row r="2802" spans="56:56">
      <c r="BD2802" s="39"/>
    </row>
    <row r="2803" spans="56:56">
      <c r="BD2803" s="39"/>
    </row>
    <row r="2804" spans="56:56">
      <c r="BD2804" s="39"/>
    </row>
    <row r="2805" spans="56:56">
      <c r="BD2805" s="39"/>
    </row>
    <row r="2806" spans="56:56">
      <c r="BD2806" s="39"/>
    </row>
    <row r="2807" spans="56:56">
      <c r="BD2807" s="39"/>
    </row>
    <row r="2808" spans="56:56">
      <c r="BD2808" s="39"/>
    </row>
    <row r="2809" spans="56:56">
      <c r="BD2809" s="39"/>
    </row>
    <row r="2810" spans="56:56">
      <c r="BD2810" s="39"/>
    </row>
    <row r="2811" spans="56:56">
      <c r="BD2811" s="39"/>
    </row>
    <row r="2812" spans="56:56">
      <c r="BD2812" s="39"/>
    </row>
    <row r="2813" spans="56:56">
      <c r="BD2813" s="39"/>
    </row>
    <row r="2814" spans="56:56">
      <c r="BD2814" s="39"/>
    </row>
    <row r="2815" spans="56:56">
      <c r="BD2815" s="39"/>
    </row>
    <row r="2816" spans="56:56">
      <c r="BD2816" s="39"/>
    </row>
    <row r="2817" spans="56:56">
      <c r="BD2817" s="39"/>
    </row>
    <row r="2818" spans="56:56">
      <c r="BD2818" s="39"/>
    </row>
    <row r="2819" spans="56:56">
      <c r="BD2819" s="39"/>
    </row>
    <row r="2820" spans="56:56">
      <c r="BD2820" s="39"/>
    </row>
    <row r="2821" spans="56:56">
      <c r="BD2821" s="39"/>
    </row>
    <row r="2822" spans="56:56">
      <c r="BD2822" s="39"/>
    </row>
    <row r="2823" spans="56:56">
      <c r="BD2823" s="39"/>
    </row>
    <row r="2824" spans="56:56">
      <c r="BD2824" s="39"/>
    </row>
    <row r="2825" spans="56:56">
      <c r="BD2825" s="39"/>
    </row>
    <row r="2826" spans="56:56">
      <c r="BD2826" s="39"/>
    </row>
    <row r="2827" spans="56:56">
      <c r="BD2827" s="39"/>
    </row>
    <row r="2828" spans="56:56">
      <c r="BD2828" s="39"/>
    </row>
    <row r="2829" spans="56:56">
      <c r="BD2829" s="39"/>
    </row>
    <row r="2830" spans="56:56">
      <c r="BD2830" s="39"/>
    </row>
    <row r="2831" spans="56:56">
      <c r="BD2831" s="39"/>
    </row>
    <row r="2832" spans="56:56">
      <c r="BD2832" s="39"/>
    </row>
    <row r="2833" spans="56:56">
      <c r="BD2833" s="39"/>
    </row>
    <row r="2834" spans="56:56">
      <c r="BD2834" s="39"/>
    </row>
    <row r="2835" spans="56:56">
      <c r="BD2835" s="39"/>
    </row>
    <row r="2836" spans="56:56">
      <c r="BD2836" s="39"/>
    </row>
    <row r="2837" spans="56:56">
      <c r="BD2837" s="39"/>
    </row>
    <row r="2838" spans="56:56">
      <c r="BD2838" s="39"/>
    </row>
    <row r="2839" spans="56:56">
      <c r="BD2839" s="39"/>
    </row>
    <row r="2840" spans="56:56">
      <c r="BD2840" s="39"/>
    </row>
    <row r="2841" spans="56:56">
      <c r="BD2841" s="39"/>
    </row>
    <row r="2842" spans="56:56">
      <c r="BD2842" s="39"/>
    </row>
    <row r="2843" spans="56:56">
      <c r="BD2843" s="39"/>
    </row>
    <row r="2844" spans="56:56">
      <c r="BD2844" s="39"/>
    </row>
    <row r="2845" spans="56:56">
      <c r="BD2845" s="39"/>
    </row>
    <row r="2846" spans="56:56">
      <c r="BD2846" s="39"/>
    </row>
    <row r="2847" spans="56:56">
      <c r="BD2847" s="39"/>
    </row>
    <row r="2848" spans="56:56">
      <c r="BD2848" s="39"/>
    </row>
    <row r="2849" spans="56:56">
      <c r="BD2849" s="39"/>
    </row>
    <row r="2850" spans="56:56">
      <c r="BD2850" s="39"/>
    </row>
    <row r="2851" spans="56:56">
      <c r="BD2851" s="39"/>
    </row>
    <row r="2852" spans="56:56">
      <c r="BD2852" s="39"/>
    </row>
    <row r="2853" spans="56:56">
      <c r="BD2853" s="39"/>
    </row>
    <row r="2854" spans="56:56">
      <c r="BD2854" s="39"/>
    </row>
    <row r="2855" spans="56:56">
      <c r="BD2855" s="39"/>
    </row>
    <row r="2856" spans="56:56">
      <c r="BD2856" s="39"/>
    </row>
    <row r="2857" spans="56:56">
      <c r="BD2857" s="39"/>
    </row>
    <row r="2858" spans="56:56">
      <c r="BD2858" s="39"/>
    </row>
    <row r="2859" spans="56:56">
      <c r="BD2859" s="39"/>
    </row>
    <row r="2860" spans="56:56">
      <c r="BD2860" s="39"/>
    </row>
    <row r="2861" spans="56:56">
      <c r="BD2861" s="39"/>
    </row>
    <row r="2862" spans="56:56">
      <c r="BD2862" s="39"/>
    </row>
    <row r="2863" spans="56:56">
      <c r="BD2863" s="39"/>
    </row>
    <row r="2864" spans="56:56">
      <c r="BD2864" s="39"/>
    </row>
    <row r="2865" spans="56:56">
      <c r="BD2865" s="39"/>
    </row>
    <row r="2866" spans="56:56">
      <c r="BD2866" s="39"/>
    </row>
    <row r="2867" spans="56:56">
      <c r="BD2867" s="39"/>
    </row>
    <row r="2868" spans="56:56">
      <c r="BD2868" s="39"/>
    </row>
    <row r="2869" spans="56:56">
      <c r="BD2869" s="39"/>
    </row>
    <row r="2870" spans="56:56">
      <c r="BD2870" s="39"/>
    </row>
    <row r="2871" spans="56:56">
      <c r="BD2871" s="39"/>
    </row>
    <row r="2872" spans="56:56">
      <c r="BD2872" s="39"/>
    </row>
    <row r="2873" spans="56:56">
      <c r="BD2873" s="39"/>
    </row>
    <row r="2874" spans="56:56">
      <c r="BD2874" s="39"/>
    </row>
    <row r="2875" spans="56:56">
      <c r="BD2875" s="39"/>
    </row>
    <row r="2876" spans="56:56">
      <c r="BD2876" s="39"/>
    </row>
    <row r="2877" spans="56:56">
      <c r="BD2877" s="39"/>
    </row>
    <row r="2878" spans="56:56">
      <c r="BD2878" s="39"/>
    </row>
    <row r="2879" spans="56:56">
      <c r="BD2879" s="39"/>
    </row>
    <row r="2880" spans="56:56">
      <c r="BD2880" s="39"/>
    </row>
    <row r="2881" spans="56:56">
      <c r="BD2881" s="39"/>
    </row>
    <row r="2882" spans="56:56">
      <c r="BD2882" s="39"/>
    </row>
    <row r="2883" spans="56:56">
      <c r="BD2883" s="39"/>
    </row>
    <row r="2884" spans="56:56">
      <c r="BD2884" s="39"/>
    </row>
    <row r="2885" spans="56:56">
      <c r="BD2885" s="39"/>
    </row>
    <row r="2886" spans="56:56">
      <c r="BD2886" s="39"/>
    </row>
    <row r="2887" spans="56:56">
      <c r="BD2887" s="39"/>
    </row>
    <row r="2888" spans="56:56">
      <c r="BD2888" s="39"/>
    </row>
    <row r="2889" spans="56:56">
      <c r="BD2889" s="39"/>
    </row>
    <row r="2890" spans="56:56">
      <c r="BD2890" s="39"/>
    </row>
    <row r="2891" spans="56:56">
      <c r="BD2891" s="39"/>
    </row>
    <row r="2892" spans="56:56">
      <c r="BD2892" s="39"/>
    </row>
    <row r="2893" spans="56:56">
      <c r="BD2893" s="39"/>
    </row>
    <row r="2894" spans="56:56">
      <c r="BD2894" s="39"/>
    </row>
    <row r="2895" spans="56:56">
      <c r="BD2895" s="39"/>
    </row>
    <row r="2896" spans="56:56">
      <c r="BD2896" s="39"/>
    </row>
    <row r="2897" spans="56:56">
      <c r="BD2897" s="39"/>
    </row>
    <row r="2898" spans="56:56">
      <c r="BD2898" s="39"/>
    </row>
    <row r="2899" spans="56:56">
      <c r="BD2899" s="39"/>
    </row>
    <row r="2900" spans="56:56">
      <c r="BD2900" s="39"/>
    </row>
    <row r="2901" spans="56:56">
      <c r="BD2901" s="39"/>
    </row>
    <row r="2902" spans="56:56">
      <c r="BD2902" s="39"/>
    </row>
    <row r="2903" spans="56:56">
      <c r="BD2903" s="39"/>
    </row>
    <row r="2904" spans="56:56">
      <c r="BD2904" s="39"/>
    </row>
    <row r="2905" spans="56:56">
      <c r="BD2905" s="39"/>
    </row>
    <row r="2906" spans="56:56">
      <c r="BD2906" s="39"/>
    </row>
    <row r="2907" spans="56:56">
      <c r="BD2907" s="39"/>
    </row>
    <row r="2908" spans="56:56">
      <c r="BD2908" s="39"/>
    </row>
    <row r="2909" spans="56:56">
      <c r="BD2909" s="39"/>
    </row>
    <row r="2910" spans="56:56">
      <c r="BD2910" s="39"/>
    </row>
    <row r="2911" spans="56:56">
      <c r="BD2911" s="39"/>
    </row>
    <row r="2912" spans="56:56">
      <c r="BD2912" s="39"/>
    </row>
    <row r="2913" spans="56:56">
      <c r="BD2913" s="39"/>
    </row>
    <row r="2914" spans="56:56">
      <c r="BD2914" s="39"/>
    </row>
    <row r="2915" spans="56:56">
      <c r="BD2915" s="39"/>
    </row>
    <row r="2916" spans="56:56">
      <c r="BD2916" s="39"/>
    </row>
    <row r="2917" spans="56:56">
      <c r="BD2917" s="39"/>
    </row>
    <row r="2918" spans="56:56">
      <c r="BD2918" s="39"/>
    </row>
    <row r="2919" spans="56:56">
      <c r="BD2919" s="39"/>
    </row>
    <row r="2920" spans="56:56">
      <c r="BD2920" s="39"/>
    </row>
    <row r="2921" spans="56:56">
      <c r="BD2921" s="39"/>
    </row>
    <row r="2922" spans="56:56">
      <c r="BD2922" s="39"/>
    </row>
    <row r="2923" spans="56:56">
      <c r="BD2923" s="39"/>
    </row>
    <row r="2924" spans="56:56">
      <c r="BD2924" s="39"/>
    </row>
    <row r="2925" spans="56:56">
      <c r="BD2925" s="39"/>
    </row>
    <row r="2926" spans="56:56">
      <c r="BD2926" s="39"/>
    </row>
    <row r="2927" spans="56:56">
      <c r="BD2927" s="39"/>
    </row>
    <row r="2928" spans="56:56">
      <c r="BD2928" s="39"/>
    </row>
    <row r="2929" spans="56:56">
      <c r="BD2929" s="39"/>
    </row>
    <row r="2930" spans="56:56">
      <c r="BD2930" s="39"/>
    </row>
    <row r="2931" spans="56:56">
      <c r="BD2931" s="39"/>
    </row>
    <row r="2932" spans="56:56">
      <c r="BD2932" s="39"/>
    </row>
    <row r="2933" spans="56:56">
      <c r="BD2933" s="39"/>
    </row>
    <row r="2934" spans="56:56">
      <c r="BD2934" s="39"/>
    </row>
    <row r="2935" spans="56:56">
      <c r="BD2935" s="39"/>
    </row>
    <row r="2936" spans="56:56">
      <c r="BD2936" s="39"/>
    </row>
    <row r="2937" spans="56:56">
      <c r="BD2937" s="39"/>
    </row>
    <row r="2938" spans="56:56">
      <c r="BD2938" s="39"/>
    </row>
    <row r="2939" spans="56:56">
      <c r="BD2939" s="39"/>
    </row>
    <row r="2940" spans="56:56">
      <c r="BD2940" s="39"/>
    </row>
    <row r="2941" spans="56:56">
      <c r="BD2941" s="39"/>
    </row>
    <row r="2942" spans="56:56">
      <c r="BD2942" s="39"/>
    </row>
    <row r="2943" spans="56:56">
      <c r="BD2943" s="39"/>
    </row>
    <row r="2944" spans="56:56">
      <c r="BD2944" s="39"/>
    </row>
    <row r="2945" spans="56:56">
      <c r="BD2945" s="39"/>
    </row>
    <row r="2946" spans="56:56">
      <c r="BD2946" s="39"/>
    </row>
    <row r="2947" spans="56:56">
      <c r="BD2947" s="39"/>
    </row>
    <row r="2948" spans="56:56">
      <c r="BD2948" s="39"/>
    </row>
    <row r="2949" spans="56:56">
      <c r="BD2949" s="39"/>
    </row>
    <row r="2950" spans="56:56">
      <c r="BD2950" s="39"/>
    </row>
    <row r="2951" spans="56:56">
      <c r="BD2951" s="39"/>
    </row>
    <row r="2952" spans="56:56">
      <c r="BD2952" s="39"/>
    </row>
    <row r="2953" spans="56:56">
      <c r="BD2953" s="39"/>
    </row>
    <row r="2954" spans="56:56">
      <c r="BD2954" s="39"/>
    </row>
    <row r="2955" spans="56:56">
      <c r="BD2955" s="39"/>
    </row>
    <row r="2956" spans="56:56">
      <c r="BD2956" s="39"/>
    </row>
    <row r="2957" spans="56:56">
      <c r="BD2957" s="39"/>
    </row>
    <row r="2958" spans="56:56">
      <c r="BD2958" s="39"/>
    </row>
    <row r="2959" spans="56:56">
      <c r="BD2959" s="39"/>
    </row>
    <row r="2960" spans="56:56">
      <c r="BD2960" s="39"/>
    </row>
    <row r="2961" spans="56:56">
      <c r="BD2961" s="39"/>
    </row>
    <row r="2962" spans="56:56">
      <c r="BD2962" s="39"/>
    </row>
    <row r="2963" spans="56:56">
      <c r="BD2963" s="39"/>
    </row>
    <row r="2964" spans="56:56">
      <c r="BD2964" s="39"/>
    </row>
    <row r="2965" spans="56:56">
      <c r="BD2965" s="39"/>
    </row>
    <row r="2966" spans="56:56">
      <c r="BD2966" s="39"/>
    </row>
    <row r="2967" spans="56:56">
      <c r="BD2967" s="39"/>
    </row>
    <row r="2968" spans="56:56">
      <c r="BD2968" s="39"/>
    </row>
    <row r="2969" spans="56:56">
      <c r="BD2969" s="39"/>
    </row>
    <row r="2970" spans="56:56">
      <c r="BD2970" s="39"/>
    </row>
    <row r="2971" spans="56:56">
      <c r="BD2971" s="39"/>
    </row>
    <row r="2972" spans="56:56">
      <c r="BD2972" s="39"/>
    </row>
    <row r="2973" spans="56:56">
      <c r="BD2973" s="39"/>
    </row>
    <row r="2974" spans="56:56">
      <c r="BD2974" s="39"/>
    </row>
    <row r="2975" spans="56:56">
      <c r="BD2975" s="39"/>
    </row>
    <row r="2976" spans="56:56">
      <c r="BD2976" s="39"/>
    </row>
    <row r="2977" spans="56:56">
      <c r="BD2977" s="39"/>
    </row>
    <row r="2978" spans="56:56">
      <c r="BD2978" s="39"/>
    </row>
    <row r="2979" spans="56:56">
      <c r="BD2979" s="39"/>
    </row>
    <row r="2980" spans="56:56">
      <c r="BD2980" s="39"/>
    </row>
    <row r="2981" spans="56:56">
      <c r="BD2981" s="39"/>
    </row>
    <row r="2982" spans="56:56">
      <c r="BD2982" s="39"/>
    </row>
    <row r="2983" spans="56:56">
      <c r="BD2983" s="39"/>
    </row>
    <row r="2984" spans="56:56">
      <c r="BD2984" s="39"/>
    </row>
    <row r="2985" spans="56:56">
      <c r="BD2985" s="39"/>
    </row>
    <row r="2986" spans="56:56">
      <c r="BD2986" s="39"/>
    </row>
    <row r="2987" spans="56:56">
      <c r="BD2987" s="39"/>
    </row>
    <row r="2988" spans="56:56">
      <c r="BD2988" s="39"/>
    </row>
    <row r="2989" spans="56:56">
      <c r="BD2989" s="39"/>
    </row>
    <row r="2990" spans="56:56">
      <c r="BD2990" s="39"/>
    </row>
    <row r="2991" spans="56:56">
      <c r="BD2991" s="39"/>
    </row>
    <row r="2992" spans="56:56">
      <c r="BD2992" s="39"/>
    </row>
    <row r="2993" spans="56:56">
      <c r="BD2993" s="39"/>
    </row>
    <row r="2994" spans="56:56">
      <c r="BD2994" s="39"/>
    </row>
    <row r="2995" spans="56:56">
      <c r="BD2995" s="39"/>
    </row>
    <row r="2996" spans="56:56">
      <c r="BD2996" s="39"/>
    </row>
    <row r="2997" spans="56:56">
      <c r="BD2997" s="39"/>
    </row>
    <row r="2998" spans="56:56">
      <c r="BD2998" s="39"/>
    </row>
    <row r="2999" spans="56:56">
      <c r="BD2999" s="39"/>
    </row>
    <row r="3000" spans="56:56">
      <c r="BD3000" s="39"/>
    </row>
    <row r="3001" spans="56:56">
      <c r="BD3001" s="39"/>
    </row>
    <row r="3002" spans="56:56">
      <c r="BD3002" s="39"/>
    </row>
    <row r="3003" spans="56:56">
      <c r="BD3003" s="39"/>
    </row>
    <row r="3004" spans="56:56">
      <c r="BD3004" s="39"/>
    </row>
    <row r="3005" spans="56:56">
      <c r="BD3005" s="39"/>
    </row>
    <row r="3006" spans="56:56">
      <c r="BD3006" s="39"/>
    </row>
    <row r="3007" spans="56:56">
      <c r="BD3007" s="39"/>
    </row>
    <row r="3008" spans="56:56">
      <c r="BD3008" s="39"/>
    </row>
    <row r="3009" spans="56:56">
      <c r="BD3009" s="39"/>
    </row>
    <row r="3010" spans="56:56">
      <c r="BD3010" s="39"/>
    </row>
    <row r="3011" spans="56:56">
      <c r="BD3011" s="39"/>
    </row>
    <row r="3012" spans="56:56">
      <c r="BD3012" s="39"/>
    </row>
    <row r="3013" spans="56:56">
      <c r="BD3013" s="39"/>
    </row>
    <row r="3014" spans="56:56">
      <c r="BD3014" s="39"/>
    </row>
    <row r="3015" spans="56:56">
      <c r="BD3015" s="39"/>
    </row>
    <row r="3016" spans="56:56">
      <c r="BD3016" s="39"/>
    </row>
    <row r="3017" spans="56:56">
      <c r="BD3017" s="39"/>
    </row>
    <row r="3018" spans="56:56">
      <c r="BD3018" s="39"/>
    </row>
    <row r="3019" spans="56:56">
      <c r="BD3019" s="39"/>
    </row>
    <row r="3020" spans="56:56">
      <c r="BD3020" s="39"/>
    </row>
    <row r="3021" spans="56:56">
      <c r="BD3021" s="39"/>
    </row>
    <row r="3022" spans="56:56">
      <c r="BD3022" s="39"/>
    </row>
    <row r="3023" spans="56:56">
      <c r="BD3023" s="39"/>
    </row>
    <row r="3024" spans="56:56">
      <c r="BD3024" s="39"/>
    </row>
    <row r="3025" spans="56:56">
      <c r="BD3025" s="39"/>
    </row>
    <row r="3026" spans="56:56">
      <c r="BD3026" s="39"/>
    </row>
    <row r="3027" spans="56:56">
      <c r="BD3027" s="39"/>
    </row>
    <row r="3028" spans="56:56">
      <c r="BD3028" s="39"/>
    </row>
    <row r="3029" spans="56:56">
      <c r="BD3029" s="39"/>
    </row>
    <row r="3030" spans="56:56">
      <c r="BD3030" s="39"/>
    </row>
    <row r="3031" spans="56:56">
      <c r="BD3031" s="39"/>
    </row>
    <row r="3032" spans="56:56">
      <c r="BD3032" s="39"/>
    </row>
    <row r="3033" spans="56:56">
      <c r="BD3033" s="39"/>
    </row>
    <row r="3034" spans="56:56">
      <c r="BD3034" s="39"/>
    </row>
    <row r="3035" spans="56:56">
      <c r="BD3035" s="39"/>
    </row>
    <row r="3036" spans="56:56">
      <c r="BD3036" s="39"/>
    </row>
    <row r="3037" spans="56:56">
      <c r="BD3037" s="39"/>
    </row>
    <row r="3038" spans="56:56">
      <c r="BD3038" s="39"/>
    </row>
    <row r="3039" spans="56:56">
      <c r="BD3039" s="39"/>
    </row>
    <row r="3040" spans="56:56">
      <c r="BD3040" s="39"/>
    </row>
    <row r="3041" spans="56:56">
      <c r="BD3041" s="39"/>
    </row>
    <row r="3042" spans="56:56">
      <c r="BD3042" s="39"/>
    </row>
    <row r="3043" spans="56:56">
      <c r="BD3043" s="39"/>
    </row>
    <row r="3044" spans="56:56">
      <c r="BD3044" s="39"/>
    </row>
    <row r="3045" spans="56:56">
      <c r="BD3045" s="39"/>
    </row>
    <row r="3046" spans="56:56">
      <c r="BD3046" s="39"/>
    </row>
    <row r="3047" spans="56:56">
      <c r="BD3047" s="39"/>
    </row>
    <row r="3048" spans="56:56">
      <c r="BD3048" s="39"/>
    </row>
    <row r="3049" spans="56:56">
      <c r="BD3049" s="39"/>
    </row>
    <row r="3050" spans="56:56">
      <c r="BD3050" s="39"/>
    </row>
    <row r="3051" spans="56:56">
      <c r="BD3051" s="39"/>
    </row>
    <row r="3052" spans="56:56">
      <c r="BD3052" s="39"/>
    </row>
    <row r="3053" spans="56:56">
      <c r="BD3053" s="39"/>
    </row>
    <row r="3054" spans="56:56">
      <c r="BD3054" s="39"/>
    </row>
    <row r="3055" spans="56:56">
      <c r="BD3055" s="39"/>
    </row>
    <row r="3056" spans="56:56">
      <c r="BD3056" s="39"/>
    </row>
    <row r="3057" spans="56:56">
      <c r="BD3057" s="39"/>
    </row>
    <row r="3058" spans="56:56">
      <c r="BD3058" s="39"/>
    </row>
    <row r="3059" spans="56:56">
      <c r="BD3059" s="39"/>
    </row>
    <row r="3060" spans="56:56">
      <c r="BD3060" s="39"/>
    </row>
    <row r="3061" spans="56:56">
      <c r="BD3061" s="39"/>
    </row>
    <row r="3062" spans="56:56">
      <c r="BD3062" s="39"/>
    </row>
    <row r="3063" spans="56:56">
      <c r="BD3063" s="39"/>
    </row>
    <row r="3064" spans="56:56">
      <c r="BD3064" s="39"/>
    </row>
    <row r="3065" spans="56:56">
      <c r="BD3065" s="39"/>
    </row>
    <row r="3066" spans="56:56">
      <c r="BD3066" s="39"/>
    </row>
    <row r="3067" spans="56:56">
      <c r="BD3067" s="39"/>
    </row>
    <row r="3068" spans="56:56">
      <c r="BD3068" s="39"/>
    </row>
    <row r="3069" spans="56:56">
      <c r="BD3069" s="39"/>
    </row>
    <row r="3070" spans="56:56">
      <c r="BD3070" s="39"/>
    </row>
    <row r="3071" spans="56:56">
      <c r="BD3071" s="39"/>
    </row>
    <row r="3072" spans="56:56">
      <c r="BD3072" s="39"/>
    </row>
    <row r="3073" spans="56:56">
      <c r="BD3073" s="39"/>
    </row>
    <row r="3074" spans="56:56">
      <c r="BD3074" s="39"/>
    </row>
    <row r="3075" spans="56:56">
      <c r="BD3075" s="39"/>
    </row>
    <row r="3076" spans="56:56">
      <c r="BD3076" s="39"/>
    </row>
    <row r="3077" spans="56:56">
      <c r="BD3077" s="39"/>
    </row>
    <row r="3078" spans="56:56">
      <c r="BD3078" s="39"/>
    </row>
    <row r="3079" spans="56:56">
      <c r="BD3079" s="39"/>
    </row>
    <row r="3080" spans="56:56">
      <c r="BD3080" s="39"/>
    </row>
    <row r="3081" spans="56:56">
      <c r="BD3081" s="39"/>
    </row>
    <row r="3082" spans="56:56">
      <c r="BD3082" s="39"/>
    </row>
    <row r="3083" spans="56:56">
      <c r="BD3083" s="39"/>
    </row>
    <row r="3084" spans="56:56">
      <c r="BD3084" s="39"/>
    </row>
    <row r="3085" spans="56:56">
      <c r="BD3085" s="39"/>
    </row>
    <row r="3086" spans="56:56">
      <c r="BD3086" s="39"/>
    </row>
    <row r="3087" spans="56:56">
      <c r="BD3087" s="39"/>
    </row>
    <row r="3088" spans="56:56">
      <c r="BD3088" s="39"/>
    </row>
    <row r="3089" spans="56:56">
      <c r="BD3089" s="39"/>
    </row>
    <row r="3090" spans="56:56">
      <c r="BD3090" s="39"/>
    </row>
    <row r="3091" spans="56:56">
      <c r="BD3091" s="39"/>
    </row>
    <row r="3092" spans="56:56">
      <c r="BD3092" s="39"/>
    </row>
    <row r="3093" spans="56:56">
      <c r="BD3093" s="39"/>
    </row>
    <row r="3094" spans="56:56">
      <c r="BD3094" s="39"/>
    </row>
    <row r="3095" spans="56:56">
      <c r="BD3095" s="39"/>
    </row>
    <row r="3096" spans="56:56">
      <c r="BD3096" s="39"/>
    </row>
    <row r="3097" spans="56:56">
      <c r="BD3097" s="39"/>
    </row>
    <row r="3098" spans="56:56">
      <c r="BD3098" s="39"/>
    </row>
    <row r="3099" spans="56:56">
      <c r="BD3099" s="39"/>
    </row>
    <row r="3100" spans="56:56">
      <c r="BD3100" s="39"/>
    </row>
    <row r="3101" spans="56:56">
      <c r="BD3101" s="39"/>
    </row>
    <row r="3102" spans="56:56">
      <c r="BD3102" s="39"/>
    </row>
    <row r="3103" spans="56:56">
      <c r="BD3103" s="39"/>
    </row>
    <row r="3104" spans="56:56">
      <c r="BD3104" s="39"/>
    </row>
    <row r="3105" spans="56:56">
      <c r="BD3105" s="39"/>
    </row>
    <row r="3106" spans="56:56">
      <c r="BD3106" s="39"/>
    </row>
    <row r="3107" spans="56:56">
      <c r="BD3107" s="39"/>
    </row>
    <row r="3108" spans="56:56">
      <c r="BD3108" s="39"/>
    </row>
    <row r="3109" spans="56:56">
      <c r="BD3109" s="39"/>
    </row>
    <row r="3110" spans="56:56">
      <c r="BD3110" s="39"/>
    </row>
    <row r="3111" spans="56:56">
      <c r="BD3111" s="39"/>
    </row>
    <row r="3112" spans="56:56">
      <c r="BD3112" s="39"/>
    </row>
    <row r="3113" spans="56:56">
      <c r="BD3113" s="39"/>
    </row>
    <row r="3114" spans="56:56">
      <c r="BD3114" s="39"/>
    </row>
    <row r="3115" spans="56:56">
      <c r="BD3115" s="39"/>
    </row>
    <row r="3116" spans="56:56">
      <c r="BD3116" s="39"/>
    </row>
    <row r="3117" spans="56:56">
      <c r="BD3117" s="39"/>
    </row>
    <row r="3118" spans="56:56">
      <c r="BD3118" s="39"/>
    </row>
    <row r="3119" spans="56:56">
      <c r="BD3119" s="39"/>
    </row>
    <row r="3120" spans="56:56">
      <c r="BD3120" s="39"/>
    </row>
    <row r="3121" spans="56:56">
      <c r="BD3121" s="39"/>
    </row>
    <row r="3122" spans="56:56">
      <c r="BD3122" s="39"/>
    </row>
    <row r="3123" spans="56:56">
      <c r="BD3123" s="39"/>
    </row>
    <row r="3124" spans="56:56">
      <c r="BD3124" s="39"/>
    </row>
    <row r="3125" spans="56:56">
      <c r="BD3125" s="39"/>
    </row>
    <row r="3126" spans="56:56">
      <c r="BD3126" s="39"/>
    </row>
    <row r="3127" spans="56:56">
      <c r="BD3127" s="39"/>
    </row>
    <row r="3128" spans="56:56">
      <c r="BD3128" s="39"/>
    </row>
    <row r="3129" spans="56:56">
      <c r="BD3129" s="39"/>
    </row>
    <row r="3130" spans="56:56">
      <c r="BD3130" s="39"/>
    </row>
    <row r="3131" spans="56:56">
      <c r="BD3131" s="39"/>
    </row>
    <row r="3132" spans="56:56">
      <c r="BD3132" s="39"/>
    </row>
    <row r="3133" spans="56:56">
      <c r="BD3133" s="39"/>
    </row>
    <row r="3134" spans="56:56">
      <c r="BD3134" s="39"/>
    </row>
    <row r="3135" spans="56:56">
      <c r="BD3135" s="39"/>
    </row>
    <row r="3136" spans="56:56">
      <c r="BD3136" s="39"/>
    </row>
    <row r="3137" spans="56:56">
      <c r="BD3137" s="39"/>
    </row>
    <row r="3138" spans="56:56">
      <c r="BD3138" s="39"/>
    </row>
    <row r="3139" spans="56:56">
      <c r="BD3139" s="39"/>
    </row>
    <row r="3140" spans="56:56">
      <c r="BD3140" s="39"/>
    </row>
    <row r="3141" spans="56:56">
      <c r="BD3141" s="39"/>
    </row>
    <row r="3142" spans="56:56">
      <c r="BD3142" s="39"/>
    </row>
    <row r="3143" spans="56:56">
      <c r="BD3143" s="39"/>
    </row>
    <row r="3144" spans="56:56">
      <c r="BD3144" s="39"/>
    </row>
    <row r="3145" spans="56:56">
      <c r="BD3145" s="39"/>
    </row>
    <row r="3146" spans="56:56">
      <c r="BD3146" s="39"/>
    </row>
    <row r="3147" spans="56:56">
      <c r="BD3147" s="39"/>
    </row>
    <row r="3148" spans="56:56">
      <c r="BD3148" s="39"/>
    </row>
    <row r="3149" spans="56:56">
      <c r="BD3149" s="39"/>
    </row>
    <row r="3150" spans="56:56">
      <c r="BD3150" s="39"/>
    </row>
    <row r="3151" spans="56:56">
      <c r="BD3151" s="39"/>
    </row>
    <row r="3152" spans="56:56">
      <c r="BD3152" s="39"/>
    </row>
    <row r="3153" spans="56:56">
      <c r="BD3153" s="39"/>
    </row>
    <row r="3154" spans="56:56">
      <c r="BD3154" s="39"/>
    </row>
    <row r="3155" spans="56:56">
      <c r="BD3155" s="39"/>
    </row>
    <row r="3156" spans="56:56">
      <c r="BD3156" s="39"/>
    </row>
    <row r="3157" spans="56:56">
      <c r="BD3157" s="39"/>
    </row>
    <row r="3158" spans="56:56">
      <c r="BD3158" s="39"/>
    </row>
    <row r="3159" spans="56:56">
      <c r="BD3159" s="39"/>
    </row>
    <row r="3160" spans="56:56">
      <c r="BD3160" s="39"/>
    </row>
    <row r="3161" spans="56:56">
      <c r="BD3161" s="39"/>
    </row>
    <row r="3162" spans="56:56">
      <c r="BD3162" s="39"/>
    </row>
    <row r="3163" spans="56:56">
      <c r="BD3163" s="39"/>
    </row>
    <row r="3164" spans="56:56">
      <c r="BD3164" s="39"/>
    </row>
    <row r="3165" spans="56:56">
      <c r="BD3165" s="39"/>
    </row>
    <row r="3166" spans="56:56">
      <c r="BD3166" s="39"/>
    </row>
    <row r="3167" spans="56:56">
      <c r="BD3167" s="39"/>
    </row>
    <row r="3168" spans="56:56">
      <c r="BD3168" s="39"/>
    </row>
    <row r="3169" spans="56:56">
      <c r="BD3169" s="39"/>
    </row>
    <row r="3170" spans="56:56">
      <c r="BD3170" s="39"/>
    </row>
    <row r="3171" spans="56:56">
      <c r="BD3171" s="39"/>
    </row>
    <row r="3172" spans="56:56">
      <c r="BD3172" s="39"/>
    </row>
    <row r="3173" spans="56:56">
      <c r="BD3173" s="39"/>
    </row>
    <row r="3174" spans="56:56">
      <c r="BD3174" s="39"/>
    </row>
    <row r="3175" spans="56:56">
      <c r="BD3175" s="39"/>
    </row>
    <row r="3176" spans="56:56">
      <c r="BD3176" s="39"/>
    </row>
    <row r="3177" spans="56:56">
      <c r="BD3177" s="39"/>
    </row>
    <row r="3178" spans="56:56">
      <c r="BD3178" s="39"/>
    </row>
    <row r="3179" spans="56:56">
      <c r="BD3179" s="39"/>
    </row>
    <row r="3180" spans="56:56">
      <c r="BD3180" s="39"/>
    </row>
    <row r="3181" spans="56:56">
      <c r="BD3181" s="39"/>
    </row>
    <row r="3182" spans="56:56">
      <c r="BD3182" s="39"/>
    </row>
    <row r="3183" spans="56:56">
      <c r="BD3183" s="39"/>
    </row>
    <row r="3184" spans="56:56">
      <c r="BD3184" s="39"/>
    </row>
    <row r="3185" spans="56:56">
      <c r="BD3185" s="39"/>
    </row>
    <row r="3186" spans="56:56">
      <c r="BD3186" s="39"/>
    </row>
    <row r="3187" spans="56:56">
      <c r="BD3187" s="39"/>
    </row>
    <row r="3188" spans="56:56">
      <c r="BD3188" s="39"/>
    </row>
    <row r="3189" spans="56:56">
      <c r="BD3189" s="39"/>
    </row>
    <row r="3190" spans="56:56">
      <c r="BD3190" s="39"/>
    </row>
    <row r="3191" spans="56:56">
      <c r="BD3191" s="39"/>
    </row>
    <row r="3192" spans="56:56">
      <c r="BD3192" s="39"/>
    </row>
    <row r="3193" spans="56:56">
      <c r="BD3193" s="39"/>
    </row>
    <row r="3194" spans="56:56">
      <c r="BD3194" s="39"/>
    </row>
    <row r="3195" spans="56:56">
      <c r="BD3195" s="39"/>
    </row>
    <row r="3196" spans="56:56">
      <c r="BD3196" s="39"/>
    </row>
    <row r="3197" spans="56:56">
      <c r="BD3197" s="39"/>
    </row>
    <row r="3198" spans="56:56">
      <c r="BD3198" s="39"/>
    </row>
    <row r="3199" spans="56:56">
      <c r="BD3199" s="39"/>
    </row>
    <row r="3200" spans="56:56">
      <c r="BD3200" s="39"/>
    </row>
    <row r="3201" spans="56:56">
      <c r="BD3201" s="39"/>
    </row>
    <row r="3202" spans="56:56">
      <c r="BD3202" s="39"/>
    </row>
    <row r="3203" spans="56:56">
      <c r="BD3203" s="39"/>
    </row>
    <row r="3204" spans="56:56">
      <c r="BD3204" s="39"/>
    </row>
    <row r="3205" spans="56:56">
      <c r="BD3205" s="39"/>
    </row>
    <row r="3206" spans="56:56">
      <c r="BD3206" s="39"/>
    </row>
    <row r="3207" spans="56:56">
      <c r="BD3207" s="39"/>
    </row>
    <row r="3208" spans="56:56">
      <c r="BD3208" s="39"/>
    </row>
    <row r="3209" spans="56:56">
      <c r="BD3209" s="39"/>
    </row>
    <row r="3210" spans="56:56">
      <c r="BD3210" s="39"/>
    </row>
    <row r="3211" spans="56:56">
      <c r="BD3211" s="39"/>
    </row>
    <row r="3212" spans="56:56">
      <c r="BD3212" s="39"/>
    </row>
    <row r="3213" spans="56:56">
      <c r="BD3213" s="39"/>
    </row>
    <row r="3214" spans="56:56">
      <c r="BD3214" s="39"/>
    </row>
    <row r="3215" spans="56:56">
      <c r="BD3215" s="39"/>
    </row>
    <row r="3216" spans="56:56">
      <c r="BD3216" s="39"/>
    </row>
    <row r="3217" spans="56:56">
      <c r="BD3217" s="39"/>
    </row>
    <row r="3218" spans="56:56">
      <c r="BD3218" s="39"/>
    </row>
    <row r="3219" spans="56:56">
      <c r="BD3219" s="39"/>
    </row>
    <row r="3220" spans="56:56">
      <c r="BD3220" s="39"/>
    </row>
    <row r="3221" spans="56:56">
      <c r="BD3221" s="39"/>
    </row>
    <row r="3222" spans="56:56">
      <c r="BD3222" s="39"/>
    </row>
    <row r="3223" spans="56:56">
      <c r="BD3223" s="39"/>
    </row>
    <row r="3224" spans="56:56">
      <c r="BD3224" s="39"/>
    </row>
    <row r="3225" spans="56:56">
      <c r="BD3225" s="39"/>
    </row>
    <row r="3226" spans="56:56">
      <c r="BD3226" s="39"/>
    </row>
    <row r="3227" spans="56:56">
      <c r="BD3227" s="39"/>
    </row>
    <row r="3228" spans="56:56">
      <c r="BD3228" s="39"/>
    </row>
    <row r="3229" spans="56:56">
      <c r="BD3229" s="39"/>
    </row>
    <row r="3230" spans="56:56">
      <c r="BD3230" s="39"/>
    </row>
    <row r="3231" spans="56:56">
      <c r="BD3231" s="39"/>
    </row>
    <row r="3232" spans="56:56">
      <c r="BD3232" s="39"/>
    </row>
    <row r="3233" spans="56:56">
      <c r="BD3233" s="39"/>
    </row>
    <row r="3234" spans="56:56">
      <c r="BD3234" s="39"/>
    </row>
    <row r="3235" spans="56:56">
      <c r="BD3235" s="39"/>
    </row>
    <row r="3236" spans="56:56">
      <c r="BD3236" s="39"/>
    </row>
    <row r="3237" spans="56:56">
      <c r="BD3237" s="39"/>
    </row>
    <row r="3238" spans="56:56">
      <c r="BD3238" s="39"/>
    </row>
    <row r="3239" spans="56:56">
      <c r="BD3239" s="39"/>
    </row>
    <row r="3240" spans="56:56">
      <c r="BD3240" s="39"/>
    </row>
    <row r="3241" spans="56:56">
      <c r="BD3241" s="39"/>
    </row>
    <row r="3242" spans="56:56">
      <c r="BD3242" s="39"/>
    </row>
    <row r="3243" spans="56:56">
      <c r="BD3243" s="39"/>
    </row>
    <row r="3244" spans="56:56">
      <c r="BD3244" s="39"/>
    </row>
    <row r="3245" spans="56:56">
      <c r="BD3245" s="39"/>
    </row>
    <row r="3246" spans="56:56">
      <c r="BD3246" s="39"/>
    </row>
    <row r="3247" spans="56:56">
      <c r="BD3247" s="39"/>
    </row>
    <row r="3248" spans="56:56">
      <c r="BD3248" s="39"/>
    </row>
    <row r="3249" spans="56:56">
      <c r="BD3249" s="39"/>
    </row>
    <row r="3250" spans="56:56">
      <c r="BD3250" s="39"/>
    </row>
    <row r="3251" spans="56:56">
      <c r="BD3251" s="39"/>
    </row>
    <row r="3252" spans="56:56">
      <c r="BD3252" s="39"/>
    </row>
    <row r="3253" spans="56:56">
      <c r="BD3253" s="39"/>
    </row>
    <row r="3254" spans="56:56">
      <c r="BD3254" s="39"/>
    </row>
    <row r="3255" spans="56:56">
      <c r="BD3255" s="39"/>
    </row>
    <row r="3256" spans="56:56">
      <c r="BD3256" s="39"/>
    </row>
    <row r="3257" spans="56:56">
      <c r="BD3257" s="39"/>
    </row>
    <row r="3258" spans="56:56">
      <c r="BD3258" s="39"/>
    </row>
    <row r="3259" spans="56:56">
      <c r="BD3259" s="39"/>
    </row>
    <row r="3260" spans="56:56">
      <c r="BD3260" s="39"/>
    </row>
    <row r="3261" spans="56:56">
      <c r="BD3261" s="39"/>
    </row>
    <row r="3262" spans="56:56">
      <c r="BD3262" s="39"/>
    </row>
    <row r="3263" spans="56:56">
      <c r="BD3263" s="39"/>
    </row>
    <row r="3264" spans="56:56">
      <c r="BD3264" s="39"/>
    </row>
    <row r="3265" spans="56:56">
      <c r="BD3265" s="39"/>
    </row>
    <row r="3266" spans="56:56">
      <c r="BD3266" s="39"/>
    </row>
    <row r="3267" spans="56:56">
      <c r="BD3267" s="39"/>
    </row>
    <row r="3268" spans="56:56">
      <c r="BD3268" s="39"/>
    </row>
    <row r="3269" spans="56:56">
      <c r="BD3269" s="39"/>
    </row>
    <row r="3270" spans="56:56">
      <c r="BD3270" s="39"/>
    </row>
    <row r="3271" spans="56:56">
      <c r="BD3271" s="39"/>
    </row>
    <row r="3272" spans="56:56">
      <c r="BD3272" s="39"/>
    </row>
    <row r="3273" spans="56:56">
      <c r="BD3273" s="39"/>
    </row>
    <row r="3274" spans="56:56">
      <c r="BD3274" s="39"/>
    </row>
    <row r="3275" spans="56:56">
      <c r="BD3275" s="39"/>
    </row>
    <row r="3276" spans="56:56">
      <c r="BD3276" s="39"/>
    </row>
    <row r="3277" spans="56:56">
      <c r="BD3277" s="39"/>
    </row>
    <row r="3278" spans="56:56">
      <c r="BD3278" s="39"/>
    </row>
    <row r="3279" spans="56:56">
      <c r="BD3279" s="39"/>
    </row>
    <row r="3280" spans="56:56">
      <c r="BD3280" s="39"/>
    </row>
    <row r="3281" spans="56:56">
      <c r="BD3281" s="39"/>
    </row>
    <row r="3282" spans="56:56">
      <c r="BD3282" s="39"/>
    </row>
    <row r="3283" spans="56:56">
      <c r="BD3283" s="39"/>
    </row>
    <row r="3284" spans="56:56">
      <c r="BD3284" s="39"/>
    </row>
    <row r="3285" spans="56:56">
      <c r="BD3285" s="39"/>
    </row>
    <row r="3286" spans="56:56">
      <c r="BD3286" s="39"/>
    </row>
    <row r="3287" spans="56:56">
      <c r="BD3287" s="39"/>
    </row>
    <row r="3288" spans="56:56">
      <c r="BD3288" s="39"/>
    </row>
    <row r="3289" spans="56:56">
      <c r="BD3289" s="39"/>
    </row>
    <row r="3290" spans="56:56">
      <c r="BD3290" s="39"/>
    </row>
    <row r="3291" spans="56:56">
      <c r="BD3291" s="39"/>
    </row>
    <row r="3292" spans="56:56">
      <c r="BD3292" s="39"/>
    </row>
    <row r="3293" spans="56:56">
      <c r="BD3293" s="39"/>
    </row>
    <row r="3294" spans="56:56">
      <c r="BD3294" s="39"/>
    </row>
    <row r="3295" spans="56:56">
      <c r="BD3295" s="39"/>
    </row>
    <row r="3296" spans="56:56">
      <c r="BD3296" s="39"/>
    </row>
    <row r="3297" spans="56:56">
      <c r="BD3297" s="39"/>
    </row>
    <row r="3298" spans="56:56">
      <c r="BD3298" s="39"/>
    </row>
    <row r="3299" spans="56:56">
      <c r="BD3299" s="39"/>
    </row>
    <row r="3300" spans="56:56">
      <c r="BD3300" s="39"/>
    </row>
    <row r="3301" spans="56:56">
      <c r="BD3301" s="39"/>
    </row>
    <row r="3302" spans="56:56">
      <c r="BD3302" s="39"/>
    </row>
    <row r="3303" spans="56:56">
      <c r="BD3303" s="39"/>
    </row>
    <row r="3304" spans="56:56">
      <c r="BD3304" s="39"/>
    </row>
    <row r="3305" spans="56:56">
      <c r="BD3305" s="39"/>
    </row>
    <row r="3306" spans="56:56">
      <c r="BD3306" s="39"/>
    </row>
    <row r="3307" spans="56:56">
      <c r="BD3307" s="39"/>
    </row>
    <row r="3308" spans="56:56">
      <c r="BD3308" s="39"/>
    </row>
    <row r="3309" spans="56:56">
      <c r="BD3309" s="39"/>
    </row>
    <row r="3310" spans="56:56">
      <c r="BD3310" s="39"/>
    </row>
    <row r="3311" spans="56:56">
      <c r="BD3311" s="39"/>
    </row>
    <row r="3312" spans="56:56">
      <c r="BD3312" s="39"/>
    </row>
    <row r="3313" spans="56:56">
      <c r="BD3313" s="39"/>
    </row>
    <row r="3314" spans="56:56">
      <c r="BD3314" s="39"/>
    </row>
    <row r="3315" spans="56:56">
      <c r="BD3315" s="39"/>
    </row>
    <row r="3316" spans="56:56">
      <c r="BD3316" s="39"/>
    </row>
    <row r="3317" spans="56:56">
      <c r="BD3317" s="39"/>
    </row>
    <row r="3318" spans="56:56">
      <c r="BD3318" s="39"/>
    </row>
    <row r="3319" spans="56:56">
      <c r="BD3319" s="39"/>
    </row>
    <row r="3320" spans="56:56">
      <c r="BD3320" s="39"/>
    </row>
    <row r="3321" spans="56:56">
      <c r="BD3321" s="39"/>
    </row>
    <row r="3322" spans="56:56">
      <c r="BD3322" s="39"/>
    </row>
    <row r="3323" spans="56:56">
      <c r="BD3323" s="39"/>
    </row>
    <row r="3324" spans="56:56">
      <c r="BD3324" s="39"/>
    </row>
    <row r="3325" spans="56:56">
      <c r="BD3325" s="39"/>
    </row>
    <row r="3326" spans="56:56">
      <c r="BD3326" s="39"/>
    </row>
    <row r="3327" spans="56:56">
      <c r="BD3327" s="39"/>
    </row>
    <row r="3328" spans="56:56">
      <c r="BD3328" s="39"/>
    </row>
    <row r="3329" spans="56:56">
      <c r="BD3329" s="39"/>
    </row>
    <row r="3330" spans="56:56">
      <c r="BD3330" s="39"/>
    </row>
    <row r="3331" spans="56:56">
      <c r="BD3331" s="39"/>
    </row>
    <row r="3332" spans="56:56">
      <c r="BD3332" s="39"/>
    </row>
    <row r="3333" spans="56:56">
      <c r="BD3333" s="39"/>
    </row>
    <row r="3334" spans="56:56">
      <c r="BD3334" s="39"/>
    </row>
    <row r="3335" spans="56:56">
      <c r="BD3335" s="39"/>
    </row>
    <row r="3336" spans="56:56">
      <c r="BD3336" s="39"/>
    </row>
    <row r="3337" spans="56:56">
      <c r="BD3337" s="39"/>
    </row>
    <row r="3338" spans="56:56">
      <c r="BD3338" s="39"/>
    </row>
    <row r="3339" spans="56:56">
      <c r="BD3339" s="39"/>
    </row>
    <row r="3340" spans="56:56">
      <c r="BD3340" s="39"/>
    </row>
    <row r="3341" spans="56:56">
      <c r="BD3341" s="39"/>
    </row>
    <row r="3342" spans="56:56">
      <c r="BD3342" s="39"/>
    </row>
    <row r="3343" spans="56:56">
      <c r="BD3343" s="39"/>
    </row>
    <row r="3344" spans="56:56">
      <c r="BD3344" s="39"/>
    </row>
    <row r="3345" spans="56:56">
      <c r="BD3345" s="39"/>
    </row>
    <row r="3346" spans="56:56">
      <c r="BD3346" s="39"/>
    </row>
    <row r="3347" spans="56:56">
      <c r="BD3347" s="39"/>
    </row>
    <row r="3348" spans="56:56">
      <c r="BD3348" s="39"/>
    </row>
    <row r="3349" spans="56:56">
      <c r="BD3349" s="39"/>
    </row>
    <row r="3350" spans="56:56">
      <c r="BD3350" s="39"/>
    </row>
    <row r="3351" spans="56:56">
      <c r="BD3351" s="39"/>
    </row>
    <row r="3352" spans="56:56">
      <c r="BD3352" s="39"/>
    </row>
    <row r="3353" spans="56:56">
      <c r="BD3353" s="39"/>
    </row>
    <row r="3354" spans="56:56">
      <c r="BD3354" s="39"/>
    </row>
    <row r="3355" spans="56:56">
      <c r="BD3355" s="39"/>
    </row>
    <row r="3356" spans="56:56">
      <c r="BD3356" s="39"/>
    </row>
    <row r="3357" spans="56:56">
      <c r="BD3357" s="39"/>
    </row>
    <row r="3358" spans="56:56">
      <c r="BD3358" s="39"/>
    </row>
    <row r="3359" spans="56:56">
      <c r="BD3359" s="39"/>
    </row>
    <row r="3360" spans="56:56">
      <c r="BD3360" s="39"/>
    </row>
    <row r="3361" spans="56:56">
      <c r="BD3361" s="39"/>
    </row>
    <row r="3362" spans="56:56">
      <c r="BD3362" s="39"/>
    </row>
    <row r="3363" spans="56:56">
      <c r="BD3363" s="39"/>
    </row>
    <row r="3364" spans="56:56">
      <c r="BD3364" s="39"/>
    </row>
    <row r="3365" spans="56:56">
      <c r="BD3365" s="39"/>
    </row>
    <row r="3366" spans="56:56">
      <c r="BD3366" s="39"/>
    </row>
    <row r="3367" spans="56:56">
      <c r="BD3367" s="39"/>
    </row>
    <row r="3368" spans="56:56">
      <c r="BD3368" s="39"/>
    </row>
    <row r="3369" spans="56:56">
      <c r="BD3369" s="39"/>
    </row>
    <row r="3370" spans="56:56">
      <c r="BD3370" s="39"/>
    </row>
    <row r="3371" spans="56:56">
      <c r="BD3371" s="39"/>
    </row>
    <row r="3372" spans="56:56">
      <c r="BD3372" s="39"/>
    </row>
    <row r="3373" spans="56:56">
      <c r="BD3373" s="39"/>
    </row>
    <row r="3374" spans="56:56">
      <c r="BD3374" s="39"/>
    </row>
    <row r="3375" spans="56:56">
      <c r="BD3375" s="39"/>
    </row>
    <row r="3376" spans="56:56">
      <c r="BD3376" s="39"/>
    </row>
    <row r="3377" spans="56:56">
      <c r="BD3377" s="39"/>
    </row>
    <row r="3378" spans="56:56">
      <c r="BD3378" s="39"/>
    </row>
    <row r="3379" spans="56:56">
      <c r="BD3379" s="39"/>
    </row>
    <row r="3380" spans="56:56">
      <c r="BD3380" s="39"/>
    </row>
    <row r="3381" spans="56:56">
      <c r="BD3381" s="39"/>
    </row>
    <row r="3382" spans="56:56">
      <c r="BD3382" s="39"/>
    </row>
    <row r="3383" spans="56:56">
      <c r="BD3383" s="39"/>
    </row>
    <row r="3384" spans="56:56">
      <c r="BD3384" s="39"/>
    </row>
    <row r="3385" spans="56:56">
      <c r="BD3385" s="39"/>
    </row>
    <row r="3386" spans="56:56">
      <c r="BD3386" s="39"/>
    </row>
    <row r="3387" spans="56:56">
      <c r="BD3387" s="39"/>
    </row>
    <row r="3388" spans="56:56">
      <c r="BD3388" s="39"/>
    </row>
    <row r="3389" spans="56:56">
      <c r="BD3389" s="39"/>
    </row>
    <row r="3390" spans="56:56">
      <c r="BD3390" s="39"/>
    </row>
    <row r="3391" spans="56:56">
      <c r="BD3391" s="39"/>
    </row>
    <row r="3392" spans="56:56">
      <c r="BD3392" s="39"/>
    </row>
    <row r="3393" spans="56:56">
      <c r="BD3393" s="39"/>
    </row>
    <row r="3394" spans="56:56">
      <c r="BD3394" s="39"/>
    </row>
    <row r="3395" spans="56:56">
      <c r="BD3395" s="39"/>
    </row>
    <row r="3396" spans="56:56">
      <c r="BD3396" s="39"/>
    </row>
    <row r="3397" spans="56:56">
      <c r="BD3397" s="39"/>
    </row>
    <row r="3398" spans="56:56">
      <c r="BD3398" s="39"/>
    </row>
    <row r="3399" spans="56:56">
      <c r="BD3399" s="39"/>
    </row>
    <row r="3400" spans="56:56">
      <c r="BD3400" s="39"/>
    </row>
    <row r="3401" spans="56:56">
      <c r="BD3401" s="39"/>
    </row>
    <row r="3402" spans="56:56">
      <c r="BD3402" s="39"/>
    </row>
    <row r="3403" spans="56:56">
      <c r="BD3403" s="39"/>
    </row>
    <row r="3404" spans="56:56">
      <c r="BD3404" s="39"/>
    </row>
    <row r="3405" spans="56:56">
      <c r="BD3405" s="39"/>
    </row>
    <row r="3406" spans="56:56">
      <c r="BD3406" s="39"/>
    </row>
    <row r="3407" spans="56:56">
      <c r="BD3407" s="39"/>
    </row>
    <row r="3408" spans="56:56">
      <c r="BD3408" s="39"/>
    </row>
    <row r="3409" spans="56:56">
      <c r="BD3409" s="39"/>
    </row>
    <row r="3410" spans="56:56">
      <c r="BD3410" s="39"/>
    </row>
    <row r="3411" spans="56:56">
      <c r="BD3411" s="39"/>
    </row>
    <row r="3412" spans="56:56">
      <c r="BD3412" s="39"/>
    </row>
    <row r="3413" spans="56:56">
      <c r="BD3413" s="39"/>
    </row>
    <row r="3414" spans="56:56">
      <c r="BD3414" s="39"/>
    </row>
    <row r="3415" spans="56:56">
      <c r="BD3415" s="39"/>
    </row>
    <row r="3416" spans="56:56">
      <c r="BD3416" s="39"/>
    </row>
    <row r="3417" spans="56:56">
      <c r="BD3417" s="39"/>
    </row>
    <row r="3418" spans="56:56">
      <c r="BD3418" s="39"/>
    </row>
    <row r="3419" spans="56:56">
      <c r="BD3419" s="39"/>
    </row>
    <row r="3420" spans="56:56">
      <c r="BD3420" s="39"/>
    </row>
    <row r="3421" spans="56:56">
      <c r="BD3421" s="39"/>
    </row>
    <row r="3422" spans="56:56">
      <c r="BD3422" s="39"/>
    </row>
    <row r="3423" spans="56:56">
      <c r="BD3423" s="39"/>
    </row>
    <row r="3424" spans="56:56">
      <c r="BD3424" s="39"/>
    </row>
    <row r="3425" spans="56:56">
      <c r="BD3425" s="39"/>
    </row>
    <row r="3426" spans="56:56">
      <c r="BD3426" s="39"/>
    </row>
    <row r="3427" spans="56:56">
      <c r="BD3427" s="39"/>
    </row>
    <row r="3428" spans="56:56">
      <c r="BD3428" s="39"/>
    </row>
    <row r="3429" spans="56:56">
      <c r="BD3429" s="39"/>
    </row>
    <row r="3430" spans="56:56">
      <c r="BD3430" s="39"/>
    </row>
    <row r="3431" spans="56:56">
      <c r="BD3431" s="39"/>
    </row>
    <row r="3432" spans="56:56">
      <c r="BD3432" s="39"/>
    </row>
    <row r="3433" spans="56:56">
      <c r="BD3433" s="39"/>
    </row>
    <row r="3434" spans="56:56">
      <c r="BD3434" s="39"/>
    </row>
    <row r="3435" spans="56:56">
      <c r="BD3435" s="39"/>
    </row>
    <row r="3436" spans="56:56">
      <c r="BD3436" s="39"/>
    </row>
    <row r="3437" spans="56:56">
      <c r="BD3437" s="39"/>
    </row>
    <row r="3438" spans="56:56">
      <c r="BD3438" s="39"/>
    </row>
    <row r="3439" spans="56:56">
      <c r="BD3439" s="39"/>
    </row>
    <row r="3440" spans="56:56">
      <c r="BD3440" s="39"/>
    </row>
    <row r="3441" spans="56:56">
      <c r="BD3441" s="39"/>
    </row>
    <row r="3442" spans="56:56">
      <c r="BD3442" s="39"/>
    </row>
    <row r="3443" spans="56:56">
      <c r="BD3443" s="39"/>
    </row>
    <row r="3444" spans="56:56">
      <c r="BD3444" s="39"/>
    </row>
    <row r="3445" spans="56:56">
      <c r="BD3445" s="39"/>
    </row>
    <row r="3446" spans="56:56">
      <c r="BD3446" s="39"/>
    </row>
    <row r="3447" spans="56:56">
      <c r="BD3447" s="39"/>
    </row>
    <row r="3448" spans="56:56">
      <c r="BD3448" s="39"/>
    </row>
    <row r="3449" spans="56:56">
      <c r="BD3449" s="39"/>
    </row>
    <row r="3450" spans="56:56">
      <c r="BD3450" s="39"/>
    </row>
    <row r="3451" spans="56:56">
      <c r="BD3451" s="39"/>
    </row>
    <row r="3452" spans="56:56">
      <c r="BD3452" s="39"/>
    </row>
    <row r="3453" spans="56:56">
      <c r="BD3453" s="39"/>
    </row>
    <row r="3454" spans="56:56">
      <c r="BD3454" s="39"/>
    </row>
    <row r="3455" spans="56:56">
      <c r="BD3455" s="39"/>
    </row>
    <row r="3456" spans="56:56">
      <c r="BD3456" s="39"/>
    </row>
    <row r="3457" spans="56:56">
      <c r="BD3457" s="39"/>
    </row>
    <row r="3458" spans="56:56">
      <c r="BD3458" s="39"/>
    </row>
    <row r="3459" spans="56:56">
      <c r="BD3459" s="39"/>
    </row>
    <row r="3460" spans="56:56">
      <c r="BD3460" s="39"/>
    </row>
    <row r="3461" spans="56:56">
      <c r="BD3461" s="39"/>
    </row>
    <row r="3462" spans="56:56">
      <c r="BD3462" s="39"/>
    </row>
    <row r="3463" spans="56:56">
      <c r="BD3463" s="39"/>
    </row>
    <row r="3464" spans="56:56">
      <c r="BD3464" s="39"/>
    </row>
    <row r="3465" spans="56:56">
      <c r="BD3465" s="39"/>
    </row>
    <row r="3466" spans="56:56">
      <c r="BD3466" s="39"/>
    </row>
    <row r="3467" spans="56:56">
      <c r="BD3467" s="39"/>
    </row>
    <row r="3468" spans="56:56">
      <c r="BD3468" s="39"/>
    </row>
    <row r="3469" spans="56:56">
      <c r="BD3469" s="39"/>
    </row>
    <row r="3470" spans="56:56">
      <c r="BD3470" s="39"/>
    </row>
    <row r="3471" spans="56:56">
      <c r="BD3471" s="39"/>
    </row>
    <row r="3472" spans="56:56">
      <c r="BD3472" s="39"/>
    </row>
    <row r="3473" spans="56:56">
      <c r="BD3473" s="39"/>
    </row>
    <row r="3474" spans="56:56">
      <c r="BD3474" s="39"/>
    </row>
    <row r="3475" spans="56:56">
      <c r="BD3475" s="39"/>
    </row>
    <row r="3476" spans="56:56">
      <c r="BD3476" s="39"/>
    </row>
    <row r="3477" spans="56:56">
      <c r="BD3477" s="39"/>
    </row>
    <row r="3478" spans="56:56">
      <c r="BD3478" s="39"/>
    </row>
    <row r="3479" spans="56:56">
      <c r="BD3479" s="39"/>
    </row>
    <row r="3480" spans="56:56">
      <c r="BD3480" s="39"/>
    </row>
    <row r="3481" spans="56:56">
      <c r="BD3481" s="39"/>
    </row>
    <row r="3482" spans="56:56">
      <c r="BD3482" s="39"/>
    </row>
    <row r="3483" spans="56:56">
      <c r="BD3483" s="39"/>
    </row>
    <row r="3484" spans="56:56">
      <c r="BD3484" s="39"/>
    </row>
    <row r="3485" spans="56:56">
      <c r="BD3485" s="39"/>
    </row>
    <row r="3486" spans="56:56">
      <c r="BD3486" s="39"/>
    </row>
    <row r="3487" spans="56:56">
      <c r="BD3487" s="39"/>
    </row>
    <row r="3488" spans="56:56">
      <c r="BD3488" s="39"/>
    </row>
    <row r="3489" spans="56:56">
      <c r="BD3489" s="39"/>
    </row>
    <row r="3490" spans="56:56">
      <c r="BD3490" s="39"/>
    </row>
    <row r="3491" spans="56:56">
      <c r="BD3491" s="39"/>
    </row>
    <row r="3492" spans="56:56">
      <c r="BD3492" s="39"/>
    </row>
    <row r="3493" spans="56:56">
      <c r="BD3493" s="39"/>
    </row>
    <row r="3494" spans="56:56">
      <c r="BD3494" s="39"/>
    </row>
    <row r="3495" spans="56:56">
      <c r="BD3495" s="39"/>
    </row>
    <row r="3496" spans="56:56">
      <c r="BD3496" s="39"/>
    </row>
    <row r="3497" spans="56:56">
      <c r="BD3497" s="39"/>
    </row>
    <row r="3498" spans="56:56">
      <c r="BD3498" s="39"/>
    </row>
    <row r="3499" spans="56:56">
      <c r="BD3499" s="39"/>
    </row>
    <row r="3500" spans="56:56">
      <c r="BD3500" s="39"/>
    </row>
    <row r="3501" spans="56:56">
      <c r="BD3501" s="39"/>
    </row>
    <row r="3502" spans="56:56">
      <c r="BD3502" s="39"/>
    </row>
    <row r="3503" spans="56:56">
      <c r="BD3503" s="39"/>
    </row>
    <row r="3504" spans="56:56">
      <c r="BD3504" s="39"/>
    </row>
    <row r="3505" spans="56:56">
      <c r="BD3505" s="39"/>
    </row>
    <row r="3506" spans="56:56">
      <c r="BD3506" s="39"/>
    </row>
    <row r="3507" spans="56:56">
      <c r="BD3507" s="39"/>
    </row>
    <row r="3508" spans="56:56">
      <c r="BD3508" s="39"/>
    </row>
    <row r="3509" spans="56:56">
      <c r="BD3509" s="39"/>
    </row>
    <row r="3510" spans="56:56">
      <c r="BD3510" s="39"/>
    </row>
    <row r="3511" spans="56:56">
      <c r="BD3511" s="39"/>
    </row>
    <row r="3512" spans="56:56">
      <c r="BD3512" s="39"/>
    </row>
    <row r="3513" spans="56:56">
      <c r="BD3513" s="39"/>
    </row>
    <row r="3514" spans="56:56">
      <c r="BD3514" s="39"/>
    </row>
    <row r="3515" spans="56:56">
      <c r="BD3515" s="39"/>
    </row>
    <row r="3516" spans="56:56">
      <c r="BD3516" s="39"/>
    </row>
    <row r="3517" spans="56:56">
      <c r="BD3517" s="39"/>
    </row>
    <row r="3518" spans="56:56">
      <c r="BD3518" s="39"/>
    </row>
    <row r="3519" spans="56:56">
      <c r="BD3519" s="39"/>
    </row>
    <row r="3520" spans="56:56">
      <c r="BD3520" s="39"/>
    </row>
    <row r="3521" spans="56:56">
      <c r="BD3521" s="39"/>
    </row>
    <row r="3522" spans="56:56">
      <c r="BD3522" s="39"/>
    </row>
    <row r="3523" spans="56:56">
      <c r="BD3523" s="39"/>
    </row>
    <row r="3524" spans="56:56">
      <c r="BD3524" s="39"/>
    </row>
    <row r="3525" spans="56:56">
      <c r="BD3525" s="39"/>
    </row>
    <row r="3526" spans="56:56">
      <c r="BD3526" s="39"/>
    </row>
    <row r="3527" spans="56:56">
      <c r="BD3527" s="39"/>
    </row>
    <row r="3528" spans="56:56">
      <c r="BD3528" s="39"/>
    </row>
    <row r="3529" spans="56:56">
      <c r="BD3529" s="39"/>
    </row>
    <row r="3530" spans="56:56">
      <c r="BD3530" s="39"/>
    </row>
    <row r="3531" spans="56:56">
      <c r="BD3531" s="39"/>
    </row>
    <row r="3532" spans="56:56">
      <c r="BD3532" s="39"/>
    </row>
    <row r="3533" spans="56:56">
      <c r="BD3533" s="39"/>
    </row>
    <row r="3534" spans="56:56">
      <c r="BD3534" s="39"/>
    </row>
    <row r="3535" spans="56:56">
      <c r="BD3535" s="39"/>
    </row>
    <row r="3536" spans="56:56">
      <c r="BD3536" s="39"/>
    </row>
    <row r="3537" spans="56:56">
      <c r="BD3537" s="39"/>
    </row>
    <row r="3538" spans="56:56">
      <c r="BD3538" s="39"/>
    </row>
    <row r="3539" spans="56:56">
      <c r="BD3539" s="39"/>
    </row>
    <row r="3540" spans="56:56">
      <c r="BD3540" s="39"/>
    </row>
    <row r="3541" spans="56:56">
      <c r="BD3541" s="39"/>
    </row>
    <row r="3542" spans="56:56">
      <c r="BD3542" s="39"/>
    </row>
    <row r="3543" spans="56:56">
      <c r="BD3543" s="39"/>
    </row>
    <row r="3544" spans="56:56">
      <c r="BD3544" s="39"/>
    </row>
    <row r="3545" spans="56:56">
      <c r="BD3545" s="39"/>
    </row>
    <row r="3546" spans="56:56">
      <c r="BD3546" s="39"/>
    </row>
    <row r="3547" spans="56:56">
      <c r="BD3547" s="39"/>
    </row>
    <row r="3548" spans="56:56">
      <c r="BD3548" s="39"/>
    </row>
    <row r="3549" spans="56:56">
      <c r="BD3549" s="39"/>
    </row>
    <row r="3550" spans="56:56">
      <c r="BD3550" s="39"/>
    </row>
    <row r="3551" spans="56:56">
      <c r="BD3551" s="39"/>
    </row>
    <row r="3552" spans="56:56">
      <c r="BD3552" s="39"/>
    </row>
    <row r="3553" spans="56:56">
      <c r="BD3553" s="39"/>
    </row>
    <row r="3554" spans="56:56">
      <c r="BD3554" s="39"/>
    </row>
    <row r="3555" spans="56:56">
      <c r="BD3555" s="39"/>
    </row>
    <row r="3556" spans="56:56">
      <c r="BD3556" s="39"/>
    </row>
    <row r="3557" spans="56:56">
      <c r="BD3557" s="39"/>
    </row>
    <row r="3558" spans="56:56">
      <c r="BD3558" s="39"/>
    </row>
    <row r="3559" spans="56:56">
      <c r="BD3559" s="39"/>
    </row>
    <row r="3560" spans="56:56">
      <c r="BD3560" s="39"/>
    </row>
    <row r="3561" spans="56:56">
      <c r="BD3561" s="39"/>
    </row>
    <row r="3562" spans="56:56">
      <c r="BD3562" s="39"/>
    </row>
    <row r="3563" spans="56:56">
      <c r="BD3563" s="39"/>
    </row>
    <row r="3564" spans="56:56">
      <c r="BD3564" s="39"/>
    </row>
    <row r="3565" spans="56:56">
      <c r="BD3565" s="39"/>
    </row>
    <row r="3566" spans="56:56">
      <c r="BD3566" s="39"/>
    </row>
    <row r="3567" spans="56:56">
      <c r="BD3567" s="39"/>
    </row>
    <row r="3568" spans="56:56">
      <c r="BD3568" s="39"/>
    </row>
    <row r="3569" spans="56:56">
      <c r="BD3569" s="39"/>
    </row>
    <row r="3570" spans="56:56">
      <c r="BD3570" s="39"/>
    </row>
    <row r="3571" spans="56:56">
      <c r="BD3571" s="39"/>
    </row>
    <row r="3572" spans="56:56">
      <c r="BD3572" s="39"/>
    </row>
    <row r="3573" spans="56:56">
      <c r="BD3573" s="39"/>
    </row>
    <row r="3574" spans="56:56">
      <c r="BD3574" s="39"/>
    </row>
    <row r="3575" spans="56:56">
      <c r="BD3575" s="39"/>
    </row>
    <row r="3576" spans="56:56">
      <c r="BD3576" s="39"/>
    </row>
    <row r="3577" spans="56:56">
      <c r="BD3577" s="39"/>
    </row>
    <row r="3578" spans="56:56">
      <c r="BD3578" s="39"/>
    </row>
    <row r="3579" spans="56:56">
      <c r="BD3579" s="39"/>
    </row>
    <row r="3580" spans="56:56">
      <c r="BD3580" s="39"/>
    </row>
    <row r="3581" spans="56:56">
      <c r="BD3581" s="39"/>
    </row>
    <row r="3582" spans="56:56">
      <c r="BD3582" s="39"/>
    </row>
    <row r="3583" spans="56:56">
      <c r="BD3583" s="39"/>
    </row>
    <row r="3584" spans="56:56">
      <c r="BD3584" s="39"/>
    </row>
    <row r="3585" spans="56:56">
      <c r="BD3585" s="39"/>
    </row>
    <row r="3586" spans="56:56">
      <c r="BD3586" s="39"/>
    </row>
    <row r="3587" spans="56:56">
      <c r="BD3587" s="39"/>
    </row>
    <row r="3588" spans="56:56">
      <c r="BD3588" s="39"/>
    </row>
    <row r="3589" spans="56:56">
      <c r="BD3589" s="39"/>
    </row>
    <row r="3590" spans="56:56">
      <c r="BD3590" s="39"/>
    </row>
    <row r="3591" spans="56:56">
      <c r="BD3591" s="39"/>
    </row>
    <row r="3592" spans="56:56">
      <c r="BD3592" s="39"/>
    </row>
    <row r="3593" spans="56:56">
      <c r="BD3593" s="39"/>
    </row>
    <row r="3594" spans="56:56">
      <c r="BD3594" s="39"/>
    </row>
    <row r="3595" spans="56:56">
      <c r="BD3595" s="39"/>
    </row>
    <row r="3596" spans="56:56">
      <c r="BD3596" s="39"/>
    </row>
    <row r="3597" spans="56:56">
      <c r="BD3597" s="39"/>
    </row>
    <row r="3598" spans="56:56">
      <c r="BD3598" s="39"/>
    </row>
    <row r="3599" spans="56:56">
      <c r="BD3599" s="39"/>
    </row>
    <row r="3600" spans="56:56">
      <c r="BD3600" s="39"/>
    </row>
    <row r="3601" spans="56:56">
      <c r="BD3601" s="39"/>
    </row>
    <row r="3602" spans="56:56">
      <c r="BD3602" s="39"/>
    </row>
    <row r="3603" spans="56:56">
      <c r="BD3603" s="39"/>
    </row>
    <row r="3604" spans="56:56">
      <c r="BD3604" s="39"/>
    </row>
    <row r="3605" spans="56:56">
      <c r="BD3605" s="39"/>
    </row>
    <row r="3606" spans="56:56">
      <c r="BD3606" s="39"/>
    </row>
    <row r="3607" spans="56:56">
      <c r="BD3607" s="39"/>
    </row>
    <row r="3608" spans="56:56">
      <c r="BD3608" s="39"/>
    </row>
    <row r="3609" spans="56:56">
      <c r="BD3609" s="39"/>
    </row>
    <row r="3610" spans="56:56">
      <c r="BD3610" s="39"/>
    </row>
    <row r="3611" spans="56:56">
      <c r="BD3611" s="39"/>
    </row>
    <row r="3612" spans="56:56">
      <c r="BD3612" s="39"/>
    </row>
    <row r="3613" spans="56:56">
      <c r="BD3613" s="39"/>
    </row>
    <row r="3614" spans="56:56">
      <c r="BD3614" s="39"/>
    </row>
    <row r="3615" spans="56:56">
      <c r="BD3615" s="39"/>
    </row>
    <row r="3616" spans="56:56">
      <c r="BD3616" s="39"/>
    </row>
    <row r="3617" spans="56:56">
      <c r="BD3617" s="39"/>
    </row>
    <row r="3618" spans="56:56">
      <c r="BD3618" s="39"/>
    </row>
    <row r="3619" spans="56:56">
      <c r="BD3619" s="39"/>
    </row>
    <row r="3620" spans="56:56">
      <c r="BD3620" s="39"/>
    </row>
    <row r="3621" spans="56:56">
      <c r="BD3621" s="39"/>
    </row>
    <row r="3622" spans="56:56">
      <c r="BD3622" s="39"/>
    </row>
    <row r="3623" spans="56:56">
      <c r="BD3623" s="39"/>
    </row>
    <row r="3624" spans="56:56">
      <c r="BD3624" s="39"/>
    </row>
    <row r="3625" spans="56:56">
      <c r="BD3625" s="39"/>
    </row>
    <row r="3626" spans="56:56">
      <c r="BD3626" s="39"/>
    </row>
    <row r="3627" spans="56:56">
      <c r="BD3627" s="39"/>
    </row>
    <row r="3628" spans="56:56">
      <c r="BD3628" s="39"/>
    </row>
    <row r="3629" spans="56:56">
      <c r="BD3629" s="39"/>
    </row>
    <row r="3630" spans="56:56">
      <c r="BD3630" s="39"/>
    </row>
    <row r="3631" spans="56:56">
      <c r="BD3631" s="39"/>
    </row>
    <row r="3632" spans="56:56">
      <c r="BD3632" s="39"/>
    </row>
    <row r="3633" spans="56:56">
      <c r="BD3633" s="39"/>
    </row>
    <row r="3634" spans="56:56">
      <c r="BD3634" s="39"/>
    </row>
    <row r="3635" spans="56:56">
      <c r="BD3635" s="39"/>
    </row>
    <row r="3636" spans="56:56">
      <c r="BD3636" s="39"/>
    </row>
    <row r="3637" spans="56:56">
      <c r="BD3637" s="39"/>
    </row>
    <row r="3638" spans="56:56">
      <c r="BD3638" s="39"/>
    </row>
    <row r="3639" spans="56:56">
      <c r="BD3639" s="39"/>
    </row>
    <row r="3640" spans="56:56">
      <c r="BD3640" s="39"/>
    </row>
    <row r="3641" spans="56:56">
      <c r="BD3641" s="39"/>
    </row>
    <row r="3642" spans="56:56">
      <c r="BD3642" s="39"/>
    </row>
    <row r="3643" spans="56:56">
      <c r="BD3643" s="39"/>
    </row>
    <row r="3644" spans="56:56">
      <c r="BD3644" s="39"/>
    </row>
    <row r="3645" spans="56:56">
      <c r="BD3645" s="39"/>
    </row>
    <row r="3646" spans="56:56">
      <c r="BD3646" s="39"/>
    </row>
    <row r="3647" spans="56:56">
      <c r="BD3647" s="39"/>
    </row>
    <row r="3648" spans="56:56">
      <c r="BD3648" s="39"/>
    </row>
    <row r="3649" spans="56:56">
      <c r="BD3649" s="39"/>
    </row>
    <row r="3650" spans="56:56">
      <c r="BD3650" s="39"/>
    </row>
    <row r="3651" spans="56:56">
      <c r="BD3651" s="39"/>
    </row>
    <row r="3652" spans="56:56">
      <c r="BD3652" s="39"/>
    </row>
    <row r="3653" spans="56:56">
      <c r="BD3653" s="39"/>
    </row>
    <row r="3654" spans="56:56">
      <c r="BD3654" s="39"/>
    </row>
    <row r="3655" spans="56:56">
      <c r="BD3655" s="39"/>
    </row>
    <row r="3656" spans="56:56">
      <c r="BD3656" s="39"/>
    </row>
    <row r="3657" spans="56:56">
      <c r="BD3657" s="39"/>
    </row>
    <row r="3658" spans="56:56">
      <c r="BD3658" s="39"/>
    </row>
    <row r="3659" spans="56:56">
      <c r="BD3659" s="39"/>
    </row>
    <row r="3660" spans="56:56">
      <c r="BD3660" s="39"/>
    </row>
    <row r="3661" spans="56:56">
      <c r="BD3661" s="39"/>
    </row>
    <row r="3662" spans="56:56">
      <c r="BD3662" s="39"/>
    </row>
    <row r="3663" spans="56:56">
      <c r="BD3663" s="39"/>
    </row>
    <row r="3664" spans="56:56">
      <c r="BD3664" s="39"/>
    </row>
    <row r="3665" spans="56:56">
      <c r="BD3665" s="39"/>
    </row>
    <row r="3666" spans="56:56">
      <c r="BD3666" s="39"/>
    </row>
    <row r="3667" spans="56:56">
      <c r="BD3667" s="39"/>
    </row>
    <row r="3668" spans="56:56">
      <c r="BD3668" s="39"/>
    </row>
    <row r="3669" spans="56:56">
      <c r="BD3669" s="39"/>
    </row>
    <row r="3670" spans="56:56">
      <c r="BD3670" s="39"/>
    </row>
    <row r="3671" spans="56:56">
      <c r="BD3671" s="39"/>
    </row>
    <row r="3672" spans="56:56">
      <c r="BD3672" s="39"/>
    </row>
    <row r="3673" spans="56:56">
      <c r="BD3673" s="39"/>
    </row>
    <row r="3674" spans="56:56">
      <c r="BD3674" s="39"/>
    </row>
    <row r="3675" spans="56:56">
      <c r="BD3675" s="39"/>
    </row>
    <row r="3676" spans="56:56">
      <c r="BD3676" s="39"/>
    </row>
    <row r="3677" spans="56:56">
      <c r="BD3677" s="39"/>
    </row>
    <row r="3678" spans="56:56">
      <c r="BD3678" s="39"/>
    </row>
    <row r="3679" spans="56:56">
      <c r="BD3679" s="39"/>
    </row>
    <row r="3680" spans="56:56">
      <c r="BD3680" s="39"/>
    </row>
    <row r="3681" spans="56:56">
      <c r="BD3681" s="39"/>
    </row>
    <row r="3682" spans="56:56">
      <c r="BD3682" s="39"/>
    </row>
    <row r="3683" spans="56:56">
      <c r="BD3683" s="39"/>
    </row>
    <row r="3684" spans="56:56">
      <c r="BD3684" s="39"/>
    </row>
    <row r="3685" spans="56:56">
      <c r="BD3685" s="39"/>
    </row>
    <row r="3686" spans="56:56">
      <c r="BD3686" s="39"/>
    </row>
    <row r="3687" spans="56:56">
      <c r="BD3687" s="39"/>
    </row>
    <row r="3688" spans="56:56">
      <c r="BD3688" s="39"/>
    </row>
    <row r="3689" spans="56:56">
      <c r="BD3689" s="39"/>
    </row>
    <row r="3690" spans="56:56">
      <c r="BD3690" s="39"/>
    </row>
    <row r="3691" spans="56:56">
      <c r="BD3691" s="39"/>
    </row>
    <row r="3692" spans="56:56">
      <c r="BD3692" s="39"/>
    </row>
    <row r="3693" spans="56:56">
      <c r="BD3693" s="39"/>
    </row>
    <row r="3694" spans="56:56">
      <c r="BD3694" s="39"/>
    </row>
    <row r="3695" spans="56:56">
      <c r="BD3695" s="39"/>
    </row>
    <row r="3696" spans="56:56">
      <c r="BD3696" s="39"/>
    </row>
    <row r="3697" spans="56:56">
      <c r="BD3697" s="39"/>
    </row>
    <row r="3698" spans="56:56">
      <c r="BD3698" s="39"/>
    </row>
    <row r="3699" spans="56:56">
      <c r="BD3699" s="39"/>
    </row>
    <row r="3700" spans="56:56">
      <c r="BD3700" s="39"/>
    </row>
    <row r="3701" spans="56:56">
      <c r="BD3701" s="39"/>
    </row>
    <row r="3702" spans="56:56">
      <c r="BD3702" s="39"/>
    </row>
    <row r="3703" spans="56:56">
      <c r="BD3703" s="39"/>
    </row>
    <row r="3704" spans="56:56">
      <c r="BD3704" s="39"/>
    </row>
    <row r="3705" spans="56:56">
      <c r="BD3705" s="39"/>
    </row>
    <row r="3706" spans="56:56">
      <c r="BD3706" s="39"/>
    </row>
    <row r="3707" spans="56:56">
      <c r="BD3707" s="39"/>
    </row>
    <row r="3708" spans="56:56">
      <c r="BD3708" s="39"/>
    </row>
    <row r="3709" spans="56:56">
      <c r="BD3709" s="39"/>
    </row>
    <row r="3710" spans="56:56">
      <c r="BD3710" s="39"/>
    </row>
    <row r="3711" spans="56:56">
      <c r="BD3711" s="39"/>
    </row>
    <row r="3712" spans="56:56">
      <c r="BD3712" s="39"/>
    </row>
    <row r="3713" spans="56:56">
      <c r="BD3713" s="39"/>
    </row>
    <row r="3714" spans="56:56">
      <c r="BD3714" s="39"/>
    </row>
    <row r="3715" spans="56:56">
      <c r="BD3715" s="39"/>
    </row>
    <row r="3716" spans="56:56">
      <c r="BD3716" s="39"/>
    </row>
    <row r="3717" spans="56:56">
      <c r="BD3717" s="39"/>
    </row>
    <row r="3718" spans="56:56">
      <c r="BD3718" s="39"/>
    </row>
    <row r="3719" spans="56:56">
      <c r="BD3719" s="39"/>
    </row>
    <row r="3720" spans="56:56">
      <c r="BD3720" s="39"/>
    </row>
    <row r="3721" spans="56:56">
      <c r="BD3721" s="39"/>
    </row>
    <row r="3722" spans="56:56">
      <c r="BD3722" s="39"/>
    </row>
    <row r="3723" spans="56:56">
      <c r="BD3723" s="39"/>
    </row>
    <row r="3724" spans="56:56">
      <c r="BD3724" s="39"/>
    </row>
    <row r="3725" spans="56:56">
      <c r="BD3725" s="39"/>
    </row>
    <row r="3726" spans="56:56">
      <c r="BD3726" s="39"/>
    </row>
    <row r="3727" spans="56:56">
      <c r="BD3727" s="39"/>
    </row>
    <row r="3728" spans="56:56">
      <c r="BD3728" s="39"/>
    </row>
    <row r="3729" spans="56:56">
      <c r="BD3729" s="39"/>
    </row>
    <row r="3730" spans="56:56">
      <c r="BD3730" s="39"/>
    </row>
    <row r="3731" spans="56:56">
      <c r="BD3731" s="39"/>
    </row>
    <row r="3732" spans="56:56">
      <c r="BD3732" s="39"/>
    </row>
    <row r="3733" spans="56:56">
      <c r="BD3733" s="39"/>
    </row>
    <row r="3734" spans="56:56">
      <c r="BD3734" s="39"/>
    </row>
    <row r="3735" spans="56:56">
      <c r="BD3735" s="39"/>
    </row>
    <row r="3736" spans="56:56">
      <c r="BD3736" s="39"/>
    </row>
    <row r="3737" spans="56:56">
      <c r="BD3737" s="39"/>
    </row>
    <row r="3738" spans="56:56">
      <c r="BD3738" s="39"/>
    </row>
    <row r="3739" spans="56:56">
      <c r="BD3739" s="39"/>
    </row>
    <row r="3740" spans="56:56">
      <c r="BD3740" s="39"/>
    </row>
    <row r="3741" spans="56:56">
      <c r="BD3741" s="39"/>
    </row>
    <row r="3742" spans="56:56">
      <c r="BD3742" s="39"/>
    </row>
    <row r="3743" spans="56:56">
      <c r="BD3743" s="39"/>
    </row>
    <row r="3744" spans="56:56">
      <c r="BD3744" s="39"/>
    </row>
    <row r="3745" spans="56:56">
      <c r="BD3745" s="39"/>
    </row>
    <row r="3746" spans="56:56">
      <c r="BD3746" s="39"/>
    </row>
    <row r="3747" spans="56:56">
      <c r="BD3747" s="39"/>
    </row>
    <row r="3748" spans="56:56">
      <c r="BD3748" s="39"/>
    </row>
    <row r="3749" spans="56:56">
      <c r="BD3749" s="39"/>
    </row>
    <row r="3750" spans="56:56">
      <c r="BD3750" s="39"/>
    </row>
    <row r="3751" spans="56:56">
      <c r="BD3751" s="39"/>
    </row>
    <row r="3752" spans="56:56">
      <c r="BD3752" s="39"/>
    </row>
    <row r="3753" spans="56:56">
      <c r="BD3753" s="39"/>
    </row>
    <row r="3754" spans="56:56">
      <c r="BD3754" s="39"/>
    </row>
    <row r="3755" spans="56:56">
      <c r="BD3755" s="39"/>
    </row>
    <row r="3756" spans="56:56">
      <c r="BD3756" s="39"/>
    </row>
    <row r="3757" spans="56:56">
      <c r="BD3757" s="39"/>
    </row>
    <row r="3758" spans="56:56">
      <c r="BD3758" s="39"/>
    </row>
    <row r="3759" spans="56:56">
      <c r="BD3759" s="39"/>
    </row>
    <row r="3760" spans="56:56">
      <c r="BD3760" s="39"/>
    </row>
    <row r="3761" spans="56:56">
      <c r="BD3761" s="39"/>
    </row>
    <row r="3762" spans="56:56">
      <c r="BD3762" s="39"/>
    </row>
    <row r="3763" spans="56:56">
      <c r="BD3763" s="39"/>
    </row>
    <row r="3764" spans="56:56">
      <c r="BD3764" s="39"/>
    </row>
    <row r="3765" spans="56:56">
      <c r="BD3765" s="39"/>
    </row>
    <row r="3766" spans="56:56">
      <c r="BD3766" s="39"/>
    </row>
    <row r="3767" spans="56:56">
      <c r="BD3767" s="39"/>
    </row>
    <row r="3768" spans="56:56">
      <c r="BD3768" s="39"/>
    </row>
    <row r="3769" spans="56:56">
      <c r="BD3769" s="39"/>
    </row>
    <row r="3770" spans="56:56">
      <c r="BD3770" s="39"/>
    </row>
    <row r="3771" spans="56:56">
      <c r="BD3771" s="39"/>
    </row>
    <row r="3772" spans="56:56">
      <c r="BD3772" s="39"/>
    </row>
    <row r="3773" spans="56:56">
      <c r="BD3773" s="39"/>
    </row>
    <row r="3774" spans="56:56">
      <c r="BD3774" s="39"/>
    </row>
    <row r="3775" spans="56:56">
      <c r="BD3775" s="39"/>
    </row>
    <row r="3776" spans="56:56">
      <c r="BD3776" s="39"/>
    </row>
    <row r="3777" spans="56:56">
      <c r="BD3777" s="39"/>
    </row>
    <row r="3778" spans="56:56">
      <c r="BD3778" s="39"/>
    </row>
    <row r="3779" spans="56:56">
      <c r="BD3779" s="39"/>
    </row>
    <row r="3780" spans="56:56">
      <c r="BD3780" s="39"/>
    </row>
    <row r="3781" spans="56:56">
      <c r="BD3781" s="39"/>
    </row>
    <row r="3782" spans="56:56">
      <c r="BD3782" s="39"/>
    </row>
    <row r="3783" spans="56:56">
      <c r="BD3783" s="39"/>
    </row>
    <row r="3784" spans="56:56">
      <c r="BD3784" s="39"/>
    </row>
    <row r="3785" spans="56:56">
      <c r="BD3785" s="39"/>
    </row>
    <row r="3786" spans="56:56">
      <c r="BD3786" s="39"/>
    </row>
    <row r="3787" spans="56:56">
      <c r="BD3787" s="39"/>
    </row>
    <row r="3788" spans="56:56">
      <c r="BD3788" s="39"/>
    </row>
    <row r="3789" spans="56:56">
      <c r="BD3789" s="39"/>
    </row>
    <row r="3790" spans="56:56">
      <c r="BD3790" s="39"/>
    </row>
    <row r="3791" spans="56:56">
      <c r="BD3791" s="39"/>
    </row>
    <row r="3792" spans="56:56">
      <c r="BD3792" s="39"/>
    </row>
    <row r="3793" spans="56:56">
      <c r="BD3793" s="39"/>
    </row>
    <row r="3794" spans="56:56">
      <c r="BD3794" s="39"/>
    </row>
    <row r="3795" spans="56:56">
      <c r="BD3795" s="39"/>
    </row>
    <row r="3796" spans="56:56">
      <c r="BD3796" s="39"/>
    </row>
    <row r="3797" spans="56:56">
      <c r="BD3797" s="39"/>
    </row>
    <row r="3798" spans="56:56">
      <c r="BD3798" s="39"/>
    </row>
    <row r="3799" spans="56:56">
      <c r="BD3799" s="39"/>
    </row>
    <row r="3800" spans="56:56">
      <c r="BD3800" s="39"/>
    </row>
    <row r="3801" spans="56:56">
      <c r="BD3801" s="39"/>
    </row>
    <row r="3802" spans="56:56">
      <c r="BD3802" s="39"/>
    </row>
    <row r="3803" spans="56:56">
      <c r="BD3803" s="39"/>
    </row>
    <row r="3804" spans="56:56">
      <c r="BD3804" s="39"/>
    </row>
    <row r="3805" spans="56:56">
      <c r="BD3805" s="39"/>
    </row>
    <row r="3806" spans="56:56">
      <c r="BD3806" s="39"/>
    </row>
    <row r="3807" spans="56:56">
      <c r="BD3807" s="39"/>
    </row>
    <row r="3808" spans="56:56">
      <c r="BD3808" s="39"/>
    </row>
    <row r="3809" spans="56:56">
      <c r="BD3809" s="39"/>
    </row>
    <row r="3810" spans="56:56">
      <c r="BD3810" s="39"/>
    </row>
    <row r="3811" spans="56:56">
      <c r="BD3811" s="39"/>
    </row>
    <row r="3812" spans="56:56">
      <c r="BD3812" s="39"/>
    </row>
    <row r="3813" spans="56:56">
      <c r="BD3813" s="39"/>
    </row>
    <row r="3814" spans="56:56">
      <c r="BD3814" s="39"/>
    </row>
    <row r="3815" spans="56:56">
      <c r="BD3815" s="39"/>
    </row>
    <row r="3816" spans="56:56">
      <c r="BD3816" s="39"/>
    </row>
    <row r="3817" spans="56:56">
      <c r="BD3817" s="39"/>
    </row>
    <row r="3818" spans="56:56">
      <c r="BD3818" s="39"/>
    </row>
    <row r="3819" spans="56:56">
      <c r="BD3819" s="39"/>
    </row>
    <row r="3820" spans="56:56">
      <c r="BD3820" s="39"/>
    </row>
    <row r="3821" spans="56:56">
      <c r="BD3821" s="39"/>
    </row>
    <row r="3822" spans="56:56">
      <c r="BD3822" s="39"/>
    </row>
    <row r="3823" spans="56:56">
      <c r="BD3823" s="39"/>
    </row>
    <row r="3824" spans="56:56">
      <c r="BD3824" s="39"/>
    </row>
    <row r="3825" spans="56:56">
      <c r="BD3825" s="39"/>
    </row>
    <row r="3826" spans="56:56">
      <c r="BD3826" s="39"/>
    </row>
    <row r="3827" spans="56:56">
      <c r="BD3827" s="39"/>
    </row>
    <row r="3828" spans="56:56">
      <c r="BD3828" s="39"/>
    </row>
    <row r="3829" spans="56:56">
      <c r="BD3829" s="39"/>
    </row>
    <row r="3830" spans="56:56">
      <c r="BD3830" s="39"/>
    </row>
    <row r="3831" spans="56:56">
      <c r="BD3831" s="39"/>
    </row>
    <row r="3832" spans="56:56">
      <c r="BD3832" s="39"/>
    </row>
    <row r="3833" spans="56:56">
      <c r="BD3833" s="39"/>
    </row>
    <row r="3834" spans="56:56">
      <c r="BD3834" s="39"/>
    </row>
    <row r="3835" spans="56:56">
      <c r="BD3835" s="39"/>
    </row>
    <row r="3836" spans="56:56">
      <c r="BD3836" s="39"/>
    </row>
    <row r="3837" spans="56:56">
      <c r="BD3837" s="39"/>
    </row>
    <row r="3838" spans="56:56">
      <c r="BD3838" s="39"/>
    </row>
    <row r="3839" spans="56:56">
      <c r="BD3839" s="39"/>
    </row>
    <row r="3840" spans="56:56">
      <c r="BD3840" s="39"/>
    </row>
    <row r="3841" spans="56:56">
      <c r="BD3841" s="39"/>
    </row>
    <row r="3842" spans="56:56">
      <c r="BD3842" s="39"/>
    </row>
    <row r="3843" spans="56:56">
      <c r="BD3843" s="39"/>
    </row>
    <row r="3844" spans="56:56">
      <c r="BD3844" s="39"/>
    </row>
    <row r="3845" spans="56:56">
      <c r="BD3845" s="39"/>
    </row>
    <row r="3846" spans="56:56">
      <c r="BD3846" s="39"/>
    </row>
    <row r="3847" spans="56:56">
      <c r="BD3847" s="39"/>
    </row>
    <row r="3848" spans="56:56">
      <c r="BD3848" s="39"/>
    </row>
    <row r="3849" spans="56:56">
      <c r="BD3849" s="39"/>
    </row>
    <row r="3850" spans="56:56">
      <c r="BD3850" s="39"/>
    </row>
    <row r="3851" spans="56:56">
      <c r="BD3851" s="39"/>
    </row>
    <row r="3852" spans="56:56">
      <c r="BD3852" s="39"/>
    </row>
    <row r="3853" spans="56:56">
      <c r="BD3853" s="39"/>
    </row>
    <row r="3854" spans="56:56">
      <c r="BD3854" s="39"/>
    </row>
    <row r="3855" spans="56:56">
      <c r="BD3855" s="39"/>
    </row>
    <row r="3856" spans="56:56">
      <c r="BD3856" s="39"/>
    </row>
    <row r="3857" spans="56:56">
      <c r="BD3857" s="39"/>
    </row>
    <row r="3858" spans="56:56">
      <c r="BD3858" s="39"/>
    </row>
    <row r="3859" spans="56:56">
      <c r="BD3859" s="39"/>
    </row>
    <row r="3860" spans="56:56">
      <c r="BD3860" s="39"/>
    </row>
    <row r="3861" spans="56:56">
      <c r="BD3861" s="39"/>
    </row>
    <row r="3862" spans="56:56">
      <c r="BD3862" s="39"/>
    </row>
    <row r="3863" spans="56:56">
      <c r="BD3863" s="39"/>
    </row>
    <row r="3864" spans="56:56">
      <c r="BD3864" s="39"/>
    </row>
    <row r="3865" spans="56:56">
      <c r="BD3865" s="39"/>
    </row>
    <row r="3866" spans="56:56">
      <c r="BD3866" s="39"/>
    </row>
    <row r="3867" spans="56:56">
      <c r="BD3867" s="39"/>
    </row>
    <row r="3868" spans="56:56">
      <c r="BD3868" s="39"/>
    </row>
    <row r="3869" spans="56:56">
      <c r="BD3869" s="39"/>
    </row>
    <row r="3870" spans="56:56">
      <c r="BD3870" s="39"/>
    </row>
    <row r="3871" spans="56:56">
      <c r="BD3871" s="39"/>
    </row>
    <row r="3872" spans="56:56">
      <c r="BD3872" s="39"/>
    </row>
    <row r="3873" spans="56:56">
      <c r="BD3873" s="39"/>
    </row>
    <row r="3874" spans="56:56">
      <c r="BD3874" s="39"/>
    </row>
    <row r="3875" spans="56:56">
      <c r="BD3875" s="39"/>
    </row>
    <row r="3876" spans="56:56">
      <c r="BD3876" s="39"/>
    </row>
    <row r="3877" spans="56:56">
      <c r="BD3877" s="39"/>
    </row>
    <row r="3878" spans="56:56">
      <c r="BD3878" s="39"/>
    </row>
    <row r="3879" spans="56:56">
      <c r="BD3879" s="39"/>
    </row>
    <row r="3880" spans="56:56">
      <c r="BD3880" s="39"/>
    </row>
    <row r="3881" spans="56:56">
      <c r="BD3881" s="39"/>
    </row>
    <row r="3882" spans="56:56">
      <c r="BD3882" s="39"/>
    </row>
    <row r="3883" spans="56:56">
      <c r="BD3883" s="39"/>
    </row>
    <row r="3884" spans="56:56">
      <c r="BD3884" s="39"/>
    </row>
    <row r="3885" spans="56:56">
      <c r="BD3885" s="39"/>
    </row>
    <row r="3886" spans="56:56">
      <c r="BD3886" s="39"/>
    </row>
    <row r="3887" spans="56:56">
      <c r="BD3887" s="39"/>
    </row>
    <row r="3888" spans="56:56">
      <c r="BD3888" s="39"/>
    </row>
    <row r="3889" spans="56:56">
      <c r="BD3889" s="39"/>
    </row>
    <row r="3890" spans="56:56">
      <c r="BD3890" s="39"/>
    </row>
    <row r="3891" spans="56:56">
      <c r="BD3891" s="39"/>
    </row>
    <row r="3892" spans="56:56">
      <c r="BD3892" s="39"/>
    </row>
    <row r="3893" spans="56:56">
      <c r="BD3893" s="39"/>
    </row>
    <row r="3894" spans="56:56">
      <c r="BD3894" s="39"/>
    </row>
    <row r="3895" spans="56:56">
      <c r="BD3895" s="39"/>
    </row>
    <row r="3896" spans="56:56">
      <c r="BD3896" s="39"/>
    </row>
    <row r="3897" spans="56:56">
      <c r="BD3897" s="39"/>
    </row>
    <row r="3898" spans="56:56">
      <c r="BD3898" s="39"/>
    </row>
    <row r="3899" spans="56:56">
      <c r="BD3899" s="39"/>
    </row>
    <row r="3900" spans="56:56">
      <c r="BD3900" s="39"/>
    </row>
    <row r="3901" spans="56:56">
      <c r="BD3901" s="39"/>
    </row>
    <row r="3902" spans="56:56">
      <c r="BD3902" s="39"/>
    </row>
    <row r="3903" spans="56:56">
      <c r="BD3903" s="39"/>
    </row>
    <row r="3904" spans="56:56">
      <c r="BD3904" s="39"/>
    </row>
    <row r="3905" spans="56:56">
      <c r="BD3905" s="39"/>
    </row>
    <row r="3906" spans="56:56">
      <c r="BD3906" s="39"/>
    </row>
    <row r="3907" spans="56:56">
      <c r="BD3907" s="39"/>
    </row>
    <row r="3908" spans="56:56">
      <c r="BD3908" s="39"/>
    </row>
    <row r="3909" spans="56:56">
      <c r="BD3909" s="39"/>
    </row>
    <row r="3910" spans="56:56">
      <c r="BD3910" s="39"/>
    </row>
    <row r="3911" spans="56:56">
      <c r="BD3911" s="39"/>
    </row>
    <row r="3912" spans="56:56">
      <c r="BD3912" s="39"/>
    </row>
    <row r="3913" spans="56:56">
      <c r="BD3913" s="39"/>
    </row>
    <row r="3914" spans="56:56">
      <c r="BD3914" s="39"/>
    </row>
    <row r="3915" spans="56:56">
      <c r="BD3915" s="39"/>
    </row>
    <row r="3916" spans="56:56">
      <c r="BD3916" s="39"/>
    </row>
  </sheetData>
  <phoneticPr fontId="8" type="noConversion"/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50"/>
  <sheetViews>
    <sheetView topLeftCell="A13" zoomScale="84" workbookViewId="0">
      <selection activeCell="AB16" sqref="AB16"/>
    </sheetView>
  </sheetViews>
  <sheetFormatPr defaultRowHeight="14.4"/>
  <cols>
    <col min="1" max="1" width="6.44140625" bestFit="1" customWidth="1"/>
    <col min="2" max="2" width="6.109375" bestFit="1" customWidth="1"/>
    <col min="3" max="3" width="7.109375" bestFit="1" customWidth="1"/>
    <col min="4" max="4" width="2.109375" customWidth="1"/>
    <col min="5" max="6" width="6.44140625" bestFit="1" customWidth="1"/>
    <col min="7" max="7" width="9.109375" customWidth="1"/>
    <col min="8" max="8" width="4.44140625" customWidth="1"/>
    <col min="9" max="9" width="4.44140625" bestFit="1" customWidth="1"/>
    <col min="10" max="10" width="6.33203125" bestFit="1" customWidth="1"/>
    <col min="11" max="11" width="6.88671875" bestFit="1" customWidth="1"/>
    <col min="12" max="12" width="4.5546875" bestFit="1" customWidth="1"/>
    <col min="13" max="13" width="7.109375" bestFit="1" customWidth="1"/>
    <col min="14" max="14" width="11.6640625" bestFit="1" customWidth="1"/>
    <col min="15" max="16" width="7.109375" bestFit="1" customWidth="1"/>
    <col min="17" max="17" width="17" customWidth="1"/>
    <col min="18" max="18" width="5.33203125" customWidth="1"/>
    <col min="19" max="19" width="6.33203125" bestFit="1" customWidth="1"/>
    <col min="20" max="20" width="5.44140625" bestFit="1" customWidth="1"/>
    <col min="21" max="21" width="6.88671875" bestFit="1" customWidth="1"/>
    <col min="22" max="22" width="4.5546875" bestFit="1" customWidth="1"/>
    <col min="23" max="23" width="7.109375" bestFit="1" customWidth="1"/>
    <col min="24" max="24" width="15.88671875" bestFit="1" customWidth="1"/>
    <col min="25" max="26" width="6.109375" bestFit="1" customWidth="1"/>
    <col min="27" max="27" width="12.109375" bestFit="1" customWidth="1"/>
    <col min="28" max="28" width="6.33203125" bestFit="1" customWidth="1"/>
    <col min="29" max="29" width="5.44140625" bestFit="1" customWidth="1"/>
    <col min="30" max="30" width="10.6640625" customWidth="1"/>
    <col min="31" max="31" width="6.6640625" bestFit="1" customWidth="1"/>
    <col min="32" max="32" width="11.5546875" bestFit="1" customWidth="1"/>
    <col min="33" max="33" width="10.109375" bestFit="1" customWidth="1"/>
    <col min="34" max="34" width="7" bestFit="1" customWidth="1"/>
    <col min="35" max="35" width="6" bestFit="1" customWidth="1"/>
  </cols>
  <sheetData>
    <row r="1" spans="1:46">
      <c r="A1" s="9" t="s">
        <v>25</v>
      </c>
      <c r="B1" s="9" t="s">
        <v>76</v>
      </c>
      <c r="C1" s="9" t="s">
        <v>109</v>
      </c>
      <c r="E1" s="9" t="s">
        <v>25</v>
      </c>
      <c r="F1" s="22" t="s">
        <v>67</v>
      </c>
      <c r="G1" s="9" t="s">
        <v>110</v>
      </c>
      <c r="I1" s="146" t="s">
        <v>58</v>
      </c>
      <c r="J1" s="146" t="s">
        <v>51</v>
      </c>
      <c r="K1" s="146" t="s">
        <v>80</v>
      </c>
      <c r="L1" s="146" t="s">
        <v>53</v>
      </c>
      <c r="M1" s="146" t="s">
        <v>111</v>
      </c>
      <c r="N1" s="146" t="s">
        <v>112</v>
      </c>
      <c r="O1" s="146" t="s">
        <v>113</v>
      </c>
      <c r="P1" s="28" t="s">
        <v>114</v>
      </c>
      <c r="Q1" s="28" t="s">
        <v>115</v>
      </c>
      <c r="S1" s="146" t="s">
        <v>67</v>
      </c>
      <c r="T1" s="146" t="s">
        <v>51</v>
      </c>
      <c r="U1" s="146" t="s">
        <v>80</v>
      </c>
      <c r="V1" s="146" t="s">
        <v>55</v>
      </c>
      <c r="W1" s="146" t="s">
        <v>116</v>
      </c>
      <c r="X1" s="146" t="s">
        <v>117</v>
      </c>
      <c r="Y1" s="19" t="s">
        <v>118</v>
      </c>
      <c r="Z1" s="28" t="s">
        <v>114</v>
      </c>
      <c r="AA1" s="28" t="s">
        <v>115</v>
      </c>
      <c r="AB1" s="150" t="s">
        <v>76</v>
      </c>
      <c r="AC1" s="150" t="s">
        <v>51</v>
      </c>
      <c r="AD1" s="150" t="s">
        <v>80</v>
      </c>
      <c r="AE1" s="150" t="s">
        <v>119</v>
      </c>
      <c r="AF1" s="150" t="s">
        <v>120</v>
      </c>
      <c r="AG1" s="19" t="s">
        <v>118</v>
      </c>
      <c r="AH1" s="28" t="s">
        <v>114</v>
      </c>
      <c r="AI1" s="28" t="s">
        <v>115</v>
      </c>
      <c r="AN1" t="s">
        <v>84</v>
      </c>
      <c r="AO1" t="s">
        <v>121</v>
      </c>
      <c r="AR1" t="s">
        <v>122</v>
      </c>
      <c r="AS1" t="s">
        <v>123</v>
      </c>
    </row>
    <row r="2" spans="1:46">
      <c r="A2" s="114" t="s">
        <v>37</v>
      </c>
      <c r="B2" s="120" t="s">
        <v>78</v>
      </c>
      <c r="C2" s="139">
        <v>1.4999999999999999E-2</v>
      </c>
      <c r="E2" s="114" t="s">
        <v>37</v>
      </c>
      <c r="F2" s="138" t="s">
        <v>70</v>
      </c>
      <c r="G2" s="139">
        <v>1.2500000000000001E-2</v>
      </c>
      <c r="H2" t="s">
        <v>124</v>
      </c>
      <c r="I2" s="120" t="s">
        <v>62</v>
      </c>
      <c r="J2" s="120" t="s">
        <v>56</v>
      </c>
      <c r="K2" s="120" t="s">
        <v>81</v>
      </c>
      <c r="L2" s="121">
        <f t="shared" ref="L2:L19" si="0">ROUND(M2,0)</f>
        <v>10</v>
      </c>
      <c r="M2" s="122">
        <v>10</v>
      </c>
      <c r="N2" s="123">
        <v>100000</v>
      </c>
      <c r="O2" s="123">
        <v>10</v>
      </c>
      <c r="P2" s="33">
        <f>Q2/1920</f>
        <v>2.3026041666666668</v>
      </c>
      <c r="Q2" s="34">
        <v>4421</v>
      </c>
      <c r="R2" s="19" t="s">
        <v>0</v>
      </c>
      <c r="S2" s="120" t="s">
        <v>70</v>
      </c>
      <c r="T2" s="120" t="s">
        <v>56</v>
      </c>
      <c r="U2" s="120" t="s">
        <v>81</v>
      </c>
      <c r="V2" s="126">
        <f t="shared" ref="V2:V19" si="1">ROUND(W2,0)</f>
        <v>2</v>
      </c>
      <c r="W2" s="127">
        <v>2</v>
      </c>
      <c r="X2" s="128">
        <v>3321</v>
      </c>
      <c r="Y2" s="101">
        <v>3.4</v>
      </c>
      <c r="Z2" s="37">
        <f>AA2/1920</f>
        <v>1.7296875</v>
      </c>
      <c r="AA2" s="38">
        <v>3321</v>
      </c>
      <c r="AB2" s="120" t="s">
        <v>78</v>
      </c>
      <c r="AC2" s="120" t="s">
        <v>56</v>
      </c>
      <c r="AD2" s="120" t="s">
        <v>81</v>
      </c>
      <c r="AE2" s="123">
        <v>0.5</v>
      </c>
      <c r="AF2" s="140">
        <v>600</v>
      </c>
      <c r="AG2" s="39">
        <v>0.5</v>
      </c>
      <c r="AH2" s="47">
        <f t="shared" ref="AH2:AH7" si="2">AI2/1920</f>
        <v>0.3125</v>
      </c>
      <c r="AI2" s="9">
        <v>600</v>
      </c>
      <c r="AM2" t="s">
        <v>78</v>
      </c>
      <c r="AN2" t="s">
        <v>57</v>
      </c>
      <c r="AO2">
        <v>1</v>
      </c>
      <c r="AQ2" s="43">
        <f>AO2/7</f>
        <v>0.14285714285714285</v>
      </c>
      <c r="AR2">
        <v>1846</v>
      </c>
      <c r="AS2">
        <f>AT2/AR2</f>
        <v>32.502708559046589</v>
      </c>
      <c r="AT2" s="44">
        <v>60000</v>
      </c>
    </row>
    <row r="3" spans="1:46">
      <c r="A3" s="114" t="s">
        <v>39</v>
      </c>
      <c r="B3" s="120" t="s">
        <v>78</v>
      </c>
      <c r="C3" s="139">
        <v>1.4999999999999999E-2</v>
      </c>
      <c r="E3" s="114" t="s">
        <v>39</v>
      </c>
      <c r="F3" s="138" t="s">
        <v>70</v>
      </c>
      <c r="G3" s="139">
        <v>1.2500000000000001E-2</v>
      </c>
      <c r="I3" s="120" t="s">
        <v>62</v>
      </c>
      <c r="J3" s="120" t="s">
        <v>54</v>
      </c>
      <c r="K3" s="120" t="s">
        <v>81</v>
      </c>
      <c r="L3" s="121">
        <f t="shared" si="0"/>
        <v>10</v>
      </c>
      <c r="M3" s="122">
        <v>10</v>
      </c>
      <c r="N3" s="123">
        <v>100000</v>
      </c>
      <c r="O3" s="123">
        <v>10</v>
      </c>
      <c r="P3" s="33">
        <f>Q3/1920</f>
        <v>35.416666666666664</v>
      </c>
      <c r="Q3" s="40">
        <v>68000</v>
      </c>
      <c r="S3" s="120" t="s">
        <v>70</v>
      </c>
      <c r="T3" s="120" t="s">
        <v>61</v>
      </c>
      <c r="U3" s="120" t="s">
        <v>81</v>
      </c>
      <c r="V3" s="126">
        <f t="shared" si="1"/>
        <v>2</v>
      </c>
      <c r="W3" s="127">
        <v>2</v>
      </c>
      <c r="X3" s="128">
        <v>1500</v>
      </c>
      <c r="Y3" s="101">
        <v>1</v>
      </c>
      <c r="Z3" s="37">
        <f>AA3/1920</f>
        <v>31.25</v>
      </c>
      <c r="AA3" s="38">
        <v>60000</v>
      </c>
      <c r="AB3" s="120" t="s">
        <v>78</v>
      </c>
      <c r="AC3" s="124" t="s">
        <v>54</v>
      </c>
      <c r="AD3" s="120" t="s">
        <v>81</v>
      </c>
      <c r="AE3" s="123">
        <v>1</v>
      </c>
      <c r="AF3" s="140">
        <v>20000</v>
      </c>
      <c r="AG3">
        <v>2</v>
      </c>
      <c r="AH3" s="47">
        <f t="shared" si="2"/>
        <v>20.833333333333332</v>
      </c>
      <c r="AI3">
        <v>40000</v>
      </c>
      <c r="AM3" t="s">
        <v>79</v>
      </c>
      <c r="AN3" t="s">
        <v>125</v>
      </c>
      <c r="AO3">
        <v>1</v>
      </c>
      <c r="AQ3" s="43">
        <f>AO3/7</f>
        <v>0.14285714285714285</v>
      </c>
      <c r="AR3">
        <v>2500</v>
      </c>
      <c r="AS3">
        <f>AT3/AR3</f>
        <v>28.185600000000001</v>
      </c>
      <c r="AT3" s="44">
        <f>60000+(AR3-AR2)*16</f>
        <v>70464</v>
      </c>
    </row>
    <row r="4" spans="1:46">
      <c r="A4" s="114" t="s">
        <v>40</v>
      </c>
      <c r="B4" s="120" t="s">
        <v>78</v>
      </c>
      <c r="C4" s="139">
        <v>1.4999999999999999E-2</v>
      </c>
      <c r="E4" s="114" t="s">
        <v>40</v>
      </c>
      <c r="F4" s="138" t="s">
        <v>70</v>
      </c>
      <c r="G4" s="139">
        <v>1.2500000000000001E-2</v>
      </c>
      <c r="I4" s="120" t="s">
        <v>62</v>
      </c>
      <c r="J4" s="124" t="s">
        <v>61</v>
      </c>
      <c r="K4" s="120" t="s">
        <v>81</v>
      </c>
      <c r="L4" s="121">
        <f t="shared" si="0"/>
        <v>10</v>
      </c>
      <c r="M4" s="122">
        <v>10</v>
      </c>
      <c r="N4" s="123">
        <v>100000</v>
      </c>
      <c r="O4" s="125">
        <v>10</v>
      </c>
      <c r="P4" s="38">
        <f>Q4/2000</f>
        <v>1.25</v>
      </c>
      <c r="Q4" s="40">
        <v>2500</v>
      </c>
      <c r="S4" s="120" t="s">
        <v>70</v>
      </c>
      <c r="T4" s="124" t="s">
        <v>54</v>
      </c>
      <c r="U4" s="120" t="s">
        <v>81</v>
      </c>
      <c r="V4" s="126">
        <v>2</v>
      </c>
      <c r="W4" s="127">
        <v>2</v>
      </c>
      <c r="X4" s="128">
        <v>1500</v>
      </c>
      <c r="Y4" s="101">
        <v>5</v>
      </c>
      <c r="Z4" s="37">
        <f>AA4/2000</f>
        <v>1.25</v>
      </c>
      <c r="AA4" s="38">
        <v>2500</v>
      </c>
      <c r="AB4" s="120" t="s">
        <v>78</v>
      </c>
      <c r="AC4" s="120" t="s">
        <v>61</v>
      </c>
      <c r="AD4" s="120" t="s">
        <v>81</v>
      </c>
      <c r="AE4" s="123">
        <v>1</v>
      </c>
      <c r="AF4" s="140">
        <v>20000</v>
      </c>
      <c r="AG4">
        <v>2</v>
      </c>
      <c r="AH4" s="47">
        <f t="shared" si="2"/>
        <v>20.833333333333332</v>
      </c>
      <c r="AI4">
        <v>40000</v>
      </c>
      <c r="AM4" t="s">
        <v>70</v>
      </c>
      <c r="AN4" t="s">
        <v>71</v>
      </c>
      <c r="AO4">
        <v>1</v>
      </c>
      <c r="AQ4" s="43">
        <f>AO4/7</f>
        <v>0.14285714285714285</v>
      </c>
      <c r="AR4">
        <v>601</v>
      </c>
      <c r="AS4">
        <f>AT4/AR4</f>
        <v>66.688851913477535</v>
      </c>
      <c r="AT4" s="44">
        <f>60000+(AR4-AR2)*16</f>
        <v>40080</v>
      </c>
    </row>
    <row r="5" spans="1:46">
      <c r="A5" s="114" t="s">
        <v>37</v>
      </c>
      <c r="B5" s="120" t="s">
        <v>79</v>
      </c>
      <c r="C5" s="139">
        <v>1.4999999999999999E-2</v>
      </c>
      <c r="E5" s="14" t="s">
        <v>37</v>
      </c>
      <c r="F5" s="29" t="s">
        <v>73</v>
      </c>
      <c r="G5" s="83">
        <v>1.2500000000000001E-2</v>
      </c>
      <c r="I5" s="9" t="s">
        <v>64</v>
      </c>
      <c r="J5" s="9" t="s">
        <v>56</v>
      </c>
      <c r="K5" s="9" t="s">
        <v>81</v>
      </c>
      <c r="L5" s="30">
        <f t="shared" si="0"/>
        <v>5</v>
      </c>
      <c r="M5" s="31">
        <v>5</v>
      </c>
      <c r="N5" s="24">
        <v>4421</v>
      </c>
      <c r="O5" s="24">
        <v>5</v>
      </c>
      <c r="P5" s="33">
        <f>Q5/1920</f>
        <v>1.4781249999999999</v>
      </c>
      <c r="Q5" s="34">
        <v>2838</v>
      </c>
      <c r="R5" t="s">
        <v>126</v>
      </c>
      <c r="S5" s="129" t="s">
        <v>73</v>
      </c>
      <c r="T5" s="129" t="s">
        <v>56</v>
      </c>
      <c r="U5" s="129" t="s">
        <v>81</v>
      </c>
      <c r="V5" s="130">
        <f t="shared" si="1"/>
        <v>1</v>
      </c>
      <c r="W5" s="131">
        <f t="shared" ref="W5:W19" si="3">Y5</f>
        <v>1</v>
      </c>
      <c r="X5" s="132">
        <v>2660</v>
      </c>
      <c r="Y5" s="101">
        <v>1</v>
      </c>
      <c r="Z5" s="37">
        <f>AA5/1920</f>
        <v>0.50312500000000004</v>
      </c>
      <c r="AA5" s="38">
        <v>966</v>
      </c>
      <c r="AB5" s="120" t="s">
        <v>79</v>
      </c>
      <c r="AC5" s="120" t="s">
        <v>61</v>
      </c>
      <c r="AD5" s="120" t="s">
        <v>81</v>
      </c>
      <c r="AE5" s="123">
        <v>0.5</v>
      </c>
      <c r="AF5" s="140">
        <v>600</v>
      </c>
      <c r="AG5" s="39">
        <v>0.5</v>
      </c>
      <c r="AH5" s="47">
        <f t="shared" si="2"/>
        <v>0.3125</v>
      </c>
      <c r="AI5" s="9">
        <v>600</v>
      </c>
      <c r="AM5" t="s">
        <v>73</v>
      </c>
      <c r="AN5" t="s">
        <v>74</v>
      </c>
      <c r="AO5">
        <v>1</v>
      </c>
      <c r="AQ5" s="43">
        <f>AO5/7</f>
        <v>0.14285714285714285</v>
      </c>
      <c r="AR5">
        <v>807</v>
      </c>
      <c r="AS5">
        <f>AT5/AR5</f>
        <v>53.749690210656752</v>
      </c>
      <c r="AT5" s="44">
        <f>60000+(AR5-AR2)*16</f>
        <v>43376</v>
      </c>
    </row>
    <row r="6" spans="1:46">
      <c r="A6" s="114" t="s">
        <v>39</v>
      </c>
      <c r="B6" s="120" t="s">
        <v>79</v>
      </c>
      <c r="C6" s="139">
        <v>1.4999999999999999E-2</v>
      </c>
      <c r="E6" s="14" t="s">
        <v>39</v>
      </c>
      <c r="F6" s="29" t="s">
        <v>73</v>
      </c>
      <c r="G6" s="83">
        <v>1.2500000000000001E-2</v>
      </c>
      <c r="I6" s="9" t="s">
        <v>64</v>
      </c>
      <c r="J6" s="9" t="s">
        <v>54</v>
      </c>
      <c r="K6" s="9" t="s">
        <v>81</v>
      </c>
      <c r="L6" s="30">
        <f t="shared" si="0"/>
        <v>3</v>
      </c>
      <c r="M6" s="31">
        <v>3</v>
      </c>
      <c r="N6" s="24">
        <v>2838</v>
      </c>
      <c r="O6" s="24">
        <v>3</v>
      </c>
      <c r="P6" s="33">
        <f>Q6/1920</f>
        <v>26.041666666666668</v>
      </c>
      <c r="Q6" s="40">
        <v>50000</v>
      </c>
      <c r="S6" s="129" t="s">
        <v>73</v>
      </c>
      <c r="T6" s="129" t="s">
        <v>61</v>
      </c>
      <c r="U6" s="129" t="s">
        <v>81</v>
      </c>
      <c r="V6" s="130">
        <f t="shared" si="1"/>
        <v>1</v>
      </c>
      <c r="W6" s="131">
        <f t="shared" si="3"/>
        <v>1</v>
      </c>
      <c r="X6" s="132">
        <v>2389</v>
      </c>
      <c r="Y6" s="101">
        <v>1</v>
      </c>
      <c r="Z6" s="37">
        <f>AA6/1920</f>
        <v>13.020833333333334</v>
      </c>
      <c r="AA6" s="38">
        <v>25000</v>
      </c>
      <c r="AB6" s="120" t="s">
        <v>79</v>
      </c>
      <c r="AC6" s="124" t="s">
        <v>54</v>
      </c>
      <c r="AD6" s="120" t="s">
        <v>81</v>
      </c>
      <c r="AE6" s="123">
        <v>1</v>
      </c>
      <c r="AF6" s="140">
        <v>20000</v>
      </c>
      <c r="AG6">
        <v>2</v>
      </c>
      <c r="AH6" s="47">
        <f t="shared" si="2"/>
        <v>20.833333333333332</v>
      </c>
      <c r="AI6">
        <v>40000</v>
      </c>
      <c r="AM6" t="s">
        <v>127</v>
      </c>
      <c r="AN6" t="s">
        <v>128</v>
      </c>
    </row>
    <row r="7" spans="1:46">
      <c r="A7" s="114" t="s">
        <v>40</v>
      </c>
      <c r="B7" s="120" t="s">
        <v>79</v>
      </c>
      <c r="C7" s="139">
        <v>1.4999999999999999E-2</v>
      </c>
      <c r="E7" s="14" t="s">
        <v>40</v>
      </c>
      <c r="F7" s="29" t="s">
        <v>73</v>
      </c>
      <c r="G7" s="83">
        <v>1.2500000000000001E-2</v>
      </c>
      <c r="I7" s="9" t="s">
        <v>64</v>
      </c>
      <c r="J7" s="11" t="s">
        <v>61</v>
      </c>
      <c r="K7" s="9" t="s">
        <v>81</v>
      </c>
      <c r="L7" s="30">
        <f t="shared" si="0"/>
        <v>3</v>
      </c>
      <c r="M7" s="31">
        <v>3</v>
      </c>
      <c r="N7" s="24">
        <v>2066</v>
      </c>
      <c r="O7" s="56">
        <v>3</v>
      </c>
      <c r="P7" s="38">
        <f>Q7/2000</f>
        <v>1.5</v>
      </c>
      <c r="Q7" s="40">
        <v>3000</v>
      </c>
      <c r="S7" s="129" t="s">
        <v>73</v>
      </c>
      <c r="T7" s="133" t="s">
        <v>54</v>
      </c>
      <c r="U7" s="129" t="s">
        <v>81</v>
      </c>
      <c r="V7" s="130">
        <f t="shared" si="1"/>
        <v>2</v>
      </c>
      <c r="W7" s="131">
        <f t="shared" si="3"/>
        <v>2</v>
      </c>
      <c r="X7" s="134">
        <v>1328</v>
      </c>
      <c r="Y7" s="101">
        <v>2</v>
      </c>
      <c r="Z7" s="37">
        <f>AA7/2000</f>
        <v>0.40100000000000002</v>
      </c>
      <c r="AA7" s="38">
        <v>802</v>
      </c>
      <c r="AB7" s="124" t="s">
        <v>79</v>
      </c>
      <c r="AC7" s="120" t="s">
        <v>56</v>
      </c>
      <c r="AD7" s="120" t="s">
        <v>81</v>
      </c>
      <c r="AE7" s="123">
        <v>1</v>
      </c>
      <c r="AF7" s="140">
        <v>20000</v>
      </c>
      <c r="AG7">
        <v>2</v>
      </c>
      <c r="AH7" s="47">
        <f t="shared" si="2"/>
        <v>20.833333333333332</v>
      </c>
      <c r="AI7">
        <v>40000</v>
      </c>
      <c r="AM7" t="s">
        <v>64</v>
      </c>
      <c r="AN7" t="s">
        <v>129</v>
      </c>
    </row>
    <row r="8" spans="1:46">
      <c r="A8" s="14"/>
      <c r="B8" s="9"/>
      <c r="C8" s="83"/>
      <c r="E8" s="114" t="s">
        <v>41</v>
      </c>
      <c r="F8" s="138" t="s">
        <v>70</v>
      </c>
      <c r="G8" s="139">
        <v>1.2500000000000001E-2</v>
      </c>
      <c r="H8" t="s">
        <v>130</v>
      </c>
      <c r="I8" s="9" t="s">
        <v>62</v>
      </c>
      <c r="J8" s="9" t="s">
        <v>56</v>
      </c>
      <c r="K8" s="9" t="s">
        <v>83</v>
      </c>
      <c r="L8" s="30">
        <f t="shared" si="0"/>
        <v>1</v>
      </c>
      <c r="M8" s="31">
        <v>1</v>
      </c>
      <c r="N8" s="24">
        <v>68000</v>
      </c>
      <c r="O8" s="24">
        <v>1</v>
      </c>
      <c r="P8" s="33">
        <f>Q8/1920</f>
        <v>1.0760416666666666</v>
      </c>
      <c r="Q8" s="41">
        <v>2066</v>
      </c>
      <c r="R8" s="19" t="s">
        <v>131</v>
      </c>
      <c r="S8" s="9" t="s">
        <v>70</v>
      </c>
      <c r="T8" s="9" t="s">
        <v>56</v>
      </c>
      <c r="U8" s="9" t="s">
        <v>83</v>
      </c>
      <c r="V8" s="35">
        <f t="shared" si="1"/>
        <v>2</v>
      </c>
      <c r="W8" s="36">
        <f t="shared" si="3"/>
        <v>2</v>
      </c>
      <c r="X8" s="32">
        <v>60000</v>
      </c>
      <c r="Y8" s="102">
        <v>2</v>
      </c>
      <c r="Z8" s="37">
        <f>AA8/1920</f>
        <v>1.09375</v>
      </c>
      <c r="AA8" s="42">
        <v>2100</v>
      </c>
      <c r="AE8" s="58">
        <f>SUM(AE2:AE7)</f>
        <v>5</v>
      </c>
      <c r="AF8" s="58">
        <f>SUM(AF2:AF7)</f>
        <v>81200</v>
      </c>
    </row>
    <row r="9" spans="1:46">
      <c r="A9" s="13"/>
      <c r="B9" s="9"/>
      <c r="C9" s="83"/>
      <c r="E9" s="13" t="s">
        <v>42</v>
      </c>
      <c r="F9" s="29" t="s">
        <v>70</v>
      </c>
      <c r="G9" s="83">
        <v>1.2500000000000001E-2</v>
      </c>
      <c r="I9" s="9" t="s">
        <v>62</v>
      </c>
      <c r="J9" s="9" t="s">
        <v>54</v>
      </c>
      <c r="K9" s="9" t="s">
        <v>83</v>
      </c>
      <c r="L9" s="30">
        <f t="shared" si="0"/>
        <v>1</v>
      </c>
      <c r="M9" s="31">
        <v>1</v>
      </c>
      <c r="N9" s="24">
        <v>50000</v>
      </c>
      <c r="O9" s="24">
        <v>1</v>
      </c>
      <c r="P9" s="33">
        <f>Q9/1920</f>
        <v>25.520833333333332</v>
      </c>
      <c r="Q9" s="41">
        <v>49000</v>
      </c>
      <c r="S9" s="9" t="s">
        <v>70</v>
      </c>
      <c r="T9" s="9" t="s">
        <v>61</v>
      </c>
      <c r="U9" s="9" t="s">
        <v>83</v>
      </c>
      <c r="V9" s="35">
        <f t="shared" si="1"/>
        <v>1</v>
      </c>
      <c r="W9" s="36">
        <f t="shared" si="3"/>
        <v>1</v>
      </c>
      <c r="X9" s="32">
        <v>25000</v>
      </c>
      <c r="Y9" s="102">
        <v>1</v>
      </c>
      <c r="AA9" s="42">
        <v>40000</v>
      </c>
      <c r="AB9">
        <f>300/968</f>
        <v>0.30991735537190085</v>
      </c>
      <c r="AE9" s="47"/>
      <c r="AF9" s="47"/>
      <c r="AN9" t="s">
        <v>82</v>
      </c>
      <c r="AO9" t="s">
        <v>121</v>
      </c>
      <c r="AQ9" t="s">
        <v>122</v>
      </c>
      <c r="AR9" t="s">
        <v>123</v>
      </c>
      <c r="AS9" t="s">
        <v>132</v>
      </c>
    </row>
    <row r="10" spans="1:46">
      <c r="E10" s="13" t="s">
        <v>44</v>
      </c>
      <c r="F10" s="29" t="s">
        <v>70</v>
      </c>
      <c r="G10" s="83">
        <v>1.2500000000000001E-2</v>
      </c>
      <c r="I10" s="9" t="s">
        <v>62</v>
      </c>
      <c r="J10" s="11" t="s">
        <v>61</v>
      </c>
      <c r="K10" s="9" t="s">
        <v>83</v>
      </c>
      <c r="L10" s="30">
        <f t="shared" si="0"/>
        <v>1</v>
      </c>
      <c r="M10" s="31">
        <v>1</v>
      </c>
      <c r="N10" s="24">
        <v>49000</v>
      </c>
      <c r="O10" s="56">
        <v>1</v>
      </c>
      <c r="P10" s="38">
        <f>Q10/2000</f>
        <v>0.80900000000000005</v>
      </c>
      <c r="Q10" s="41">
        <v>1618</v>
      </c>
      <c r="S10" s="9" t="s">
        <v>70</v>
      </c>
      <c r="T10" s="11" t="s">
        <v>54</v>
      </c>
      <c r="U10" s="9" t="s">
        <v>83</v>
      </c>
      <c r="V10" s="35">
        <f t="shared" si="1"/>
        <v>4</v>
      </c>
      <c r="W10" s="36">
        <f t="shared" si="3"/>
        <v>4</v>
      </c>
      <c r="X10" s="32">
        <v>40000</v>
      </c>
      <c r="Y10" s="102">
        <v>4</v>
      </c>
      <c r="AA10" s="42">
        <v>2500</v>
      </c>
      <c r="AE10" s="47"/>
      <c r="AF10" s="47"/>
      <c r="AM10" t="s">
        <v>78</v>
      </c>
      <c r="AN10" t="s">
        <v>57</v>
      </c>
      <c r="AO10">
        <v>3</v>
      </c>
      <c r="AP10" s="43">
        <f t="shared" ref="AP10:AP15" si="4">AO10/7</f>
        <v>0.42857142857142855</v>
      </c>
      <c r="AQ10">
        <v>1846</v>
      </c>
      <c r="AR10" s="12">
        <f>AS10/AQ10</f>
        <v>1.7990249187432286</v>
      </c>
      <c r="AS10" s="44">
        <v>3321</v>
      </c>
    </row>
    <row r="11" spans="1:46">
      <c r="E11" s="14" t="s">
        <v>45</v>
      </c>
      <c r="F11" s="29" t="s">
        <v>70</v>
      </c>
      <c r="G11" s="83">
        <v>1.2500000000000001E-2</v>
      </c>
      <c r="I11" s="9" t="s">
        <v>64</v>
      </c>
      <c r="J11" s="9" t="s">
        <v>56</v>
      </c>
      <c r="K11" s="9" t="s">
        <v>83</v>
      </c>
      <c r="L11" s="30">
        <f t="shared" si="0"/>
        <v>1</v>
      </c>
      <c r="M11" s="31">
        <v>1</v>
      </c>
      <c r="N11" s="24">
        <v>68000</v>
      </c>
      <c r="O11" s="24">
        <v>1</v>
      </c>
      <c r="P11" s="33">
        <f>Q11/1920</f>
        <v>2.3026041666666668</v>
      </c>
      <c r="Q11" s="34">
        <v>4421</v>
      </c>
      <c r="S11" s="9" t="s">
        <v>73</v>
      </c>
      <c r="T11" s="9" t="s">
        <v>56</v>
      </c>
      <c r="U11" s="9" t="s">
        <v>83</v>
      </c>
      <c r="V11" s="35">
        <f t="shared" si="1"/>
        <v>3</v>
      </c>
      <c r="W11" s="36">
        <f t="shared" si="3"/>
        <v>2.8</v>
      </c>
      <c r="X11" s="32">
        <v>40000</v>
      </c>
      <c r="Y11" s="101">
        <v>2.8</v>
      </c>
      <c r="Z11" s="37">
        <f>AA11/1920</f>
        <v>1.3854166666666667</v>
      </c>
      <c r="AA11" s="38">
        <v>2660</v>
      </c>
      <c r="AE11" s="47"/>
      <c r="AF11" s="47">
        <f>AQ33/416</f>
        <v>3.4567307692307692</v>
      </c>
      <c r="AM11" t="s">
        <v>79</v>
      </c>
      <c r="AN11" t="s">
        <v>125</v>
      </c>
      <c r="AO11">
        <v>5</v>
      </c>
      <c r="AP11" s="43">
        <f t="shared" si="4"/>
        <v>0.7142857142857143</v>
      </c>
      <c r="AQ11">
        <v>2500</v>
      </c>
      <c r="AR11" s="12">
        <f>AS11/AQ11</f>
        <v>1.9528000000000001</v>
      </c>
      <c r="AS11" s="44">
        <v>4882</v>
      </c>
    </row>
    <row r="12" spans="1:46">
      <c r="E12" s="13" t="s">
        <v>46</v>
      </c>
      <c r="F12" s="29" t="s">
        <v>70</v>
      </c>
      <c r="G12" s="83">
        <v>1.2500000000000001E-2</v>
      </c>
      <c r="I12" s="9" t="s">
        <v>64</v>
      </c>
      <c r="J12" s="9" t="s">
        <v>54</v>
      </c>
      <c r="K12" s="9" t="s">
        <v>83</v>
      </c>
      <c r="L12" s="30">
        <f t="shared" si="0"/>
        <v>1</v>
      </c>
      <c r="M12" s="31">
        <v>1</v>
      </c>
      <c r="N12" s="24">
        <v>50000</v>
      </c>
      <c r="O12" s="24">
        <v>1</v>
      </c>
      <c r="P12" s="33">
        <f>Q12/1920</f>
        <v>35.416666666666664</v>
      </c>
      <c r="Q12" s="40">
        <v>68000</v>
      </c>
      <c r="S12" s="9" t="s">
        <v>73</v>
      </c>
      <c r="T12" s="9" t="s">
        <v>61</v>
      </c>
      <c r="U12" s="9" t="s">
        <v>83</v>
      </c>
      <c r="V12" s="35">
        <f t="shared" si="1"/>
        <v>1</v>
      </c>
      <c r="W12" s="36">
        <f t="shared" si="3"/>
        <v>1</v>
      </c>
      <c r="X12" s="32">
        <v>57000</v>
      </c>
      <c r="Y12" s="101">
        <v>1</v>
      </c>
      <c r="Z12" s="37">
        <f>AA12/1920</f>
        <v>20.833333333333332</v>
      </c>
      <c r="AA12" s="38">
        <v>40000</v>
      </c>
      <c r="AE12" s="47"/>
      <c r="AF12" s="47"/>
      <c r="AM12" t="s">
        <v>70</v>
      </c>
      <c r="AN12" t="s">
        <v>71</v>
      </c>
      <c r="AO12">
        <v>1.25</v>
      </c>
      <c r="AP12" s="43">
        <f t="shared" si="4"/>
        <v>0.17857142857142858</v>
      </c>
      <c r="AQ12">
        <v>601</v>
      </c>
      <c r="AR12" s="12">
        <f>AS12/AQ12</f>
        <v>1.8302828618968385</v>
      </c>
      <c r="AS12" s="44">
        <v>1100</v>
      </c>
    </row>
    <row r="13" spans="1:46">
      <c r="A13" s="114"/>
      <c r="B13" s="120"/>
      <c r="C13" s="139"/>
      <c r="E13" s="14" t="s">
        <v>41</v>
      </c>
      <c r="F13" s="29" t="s">
        <v>73</v>
      </c>
      <c r="G13" s="83">
        <v>1.2500000000000001E-2</v>
      </c>
      <c r="I13" s="9" t="s">
        <v>64</v>
      </c>
      <c r="J13" s="11" t="s">
        <v>61</v>
      </c>
      <c r="K13" s="9" t="s">
        <v>83</v>
      </c>
      <c r="L13" s="30">
        <f t="shared" si="0"/>
        <v>1</v>
      </c>
      <c r="M13" s="31">
        <v>1</v>
      </c>
      <c r="N13" s="24">
        <v>49000</v>
      </c>
      <c r="O13" s="56">
        <v>1</v>
      </c>
      <c r="P13" s="38">
        <f>Q13/2000</f>
        <v>1.25</v>
      </c>
      <c r="Q13" s="40">
        <v>2500</v>
      </c>
      <c r="S13" s="9" t="s">
        <v>73</v>
      </c>
      <c r="T13" s="11" t="s">
        <v>54</v>
      </c>
      <c r="U13" s="9" t="s">
        <v>83</v>
      </c>
      <c r="V13" s="35">
        <f t="shared" si="1"/>
        <v>3</v>
      </c>
      <c r="W13" s="36">
        <f t="shared" si="3"/>
        <v>3</v>
      </c>
      <c r="X13" s="25">
        <v>40000</v>
      </c>
      <c r="Y13" s="101">
        <v>3</v>
      </c>
      <c r="Z13" s="37">
        <f>AA13/2000</f>
        <v>0.80500000000000005</v>
      </c>
      <c r="AA13" s="38">
        <v>1610</v>
      </c>
      <c r="AE13" s="47"/>
      <c r="AF13" s="47"/>
      <c r="AM13" t="s">
        <v>73</v>
      </c>
      <c r="AN13" t="s">
        <v>74</v>
      </c>
      <c r="AO13">
        <v>1.75</v>
      </c>
      <c r="AP13" s="43">
        <f t="shared" si="4"/>
        <v>0.25</v>
      </c>
      <c r="AQ13">
        <v>1348</v>
      </c>
      <c r="AR13" s="12">
        <v>1.83</v>
      </c>
      <c r="AS13" s="44">
        <f>AR13*AQ13</f>
        <v>2466.84</v>
      </c>
    </row>
    <row r="14" spans="1:46">
      <c r="A14" s="13"/>
      <c r="B14" s="9"/>
      <c r="C14" s="83"/>
      <c r="E14" s="13" t="s">
        <v>42</v>
      </c>
      <c r="F14" s="29" t="s">
        <v>73</v>
      </c>
      <c r="G14" s="83">
        <v>1.2500000000000001E-2</v>
      </c>
      <c r="I14" s="9" t="s">
        <v>62</v>
      </c>
      <c r="J14" s="9" t="s">
        <v>56</v>
      </c>
      <c r="K14" s="9" t="s">
        <v>85</v>
      </c>
      <c r="L14" s="30">
        <f t="shared" si="0"/>
        <v>8</v>
      </c>
      <c r="M14" s="31">
        <v>8</v>
      </c>
      <c r="N14" s="24">
        <v>2500</v>
      </c>
      <c r="O14" s="24">
        <v>7</v>
      </c>
      <c r="P14" s="33">
        <f>Q14/1920</f>
        <v>1.4781249999999999</v>
      </c>
      <c r="Q14" s="34">
        <v>2838</v>
      </c>
      <c r="S14" s="9" t="s">
        <v>70</v>
      </c>
      <c r="T14" s="9" t="s">
        <v>56</v>
      </c>
      <c r="U14" s="9" t="s">
        <v>85</v>
      </c>
      <c r="V14" s="35">
        <f t="shared" si="1"/>
        <v>3</v>
      </c>
      <c r="W14" s="36">
        <f t="shared" si="3"/>
        <v>3</v>
      </c>
      <c r="X14" s="32">
        <v>2500</v>
      </c>
      <c r="Y14" s="101">
        <v>3</v>
      </c>
      <c r="Z14" s="37">
        <f>AA14/1920</f>
        <v>1.2442708333333334</v>
      </c>
      <c r="AA14" s="38">
        <v>2389</v>
      </c>
      <c r="AB14" s="39"/>
      <c r="AC14" s="39"/>
      <c r="AD14" s="39"/>
      <c r="AE14" s="57"/>
      <c r="AF14" s="47">
        <f>AQ32/416</f>
        <v>4.7548076923076925</v>
      </c>
      <c r="AG14" s="39"/>
      <c r="AM14" t="s">
        <v>127</v>
      </c>
      <c r="AN14" t="s">
        <v>128</v>
      </c>
      <c r="AO14">
        <v>0.125</v>
      </c>
      <c r="AP14" s="43">
        <f t="shared" si="4"/>
        <v>1.7857142857142856E-2</v>
      </c>
      <c r="AQ14">
        <v>50</v>
      </c>
      <c r="AR14" s="12">
        <v>2.5</v>
      </c>
      <c r="AS14" s="44">
        <f>AR14*AQ14</f>
        <v>125</v>
      </c>
    </row>
    <row r="15" spans="1:46">
      <c r="A15" s="13"/>
      <c r="B15" s="9"/>
      <c r="C15" s="83"/>
      <c r="E15" s="13" t="s">
        <v>44</v>
      </c>
      <c r="F15" s="29" t="s">
        <v>73</v>
      </c>
      <c r="G15" s="83">
        <v>1.2500000000000001E-2</v>
      </c>
      <c r="I15" s="9" t="s">
        <v>62</v>
      </c>
      <c r="J15" s="9" t="s">
        <v>54</v>
      </c>
      <c r="K15" s="9" t="s">
        <v>85</v>
      </c>
      <c r="L15" s="30">
        <f t="shared" si="0"/>
        <v>6</v>
      </c>
      <c r="M15" s="31">
        <v>6</v>
      </c>
      <c r="N15" s="24">
        <v>3000</v>
      </c>
      <c r="O15" s="24">
        <v>4</v>
      </c>
      <c r="P15" s="33">
        <f>Q15/1920</f>
        <v>26.041666666666668</v>
      </c>
      <c r="Q15" s="40">
        <v>50000</v>
      </c>
      <c r="S15" s="9" t="s">
        <v>70</v>
      </c>
      <c r="T15" s="9" t="s">
        <v>61</v>
      </c>
      <c r="U15" s="9" t="s">
        <v>85</v>
      </c>
      <c r="V15" s="35">
        <f t="shared" si="1"/>
        <v>1</v>
      </c>
      <c r="W15" s="36">
        <f t="shared" si="3"/>
        <v>1</v>
      </c>
      <c r="X15" s="32">
        <v>802</v>
      </c>
      <c r="Y15" s="101">
        <v>1</v>
      </c>
      <c r="Z15" s="37">
        <f>AA15/1920</f>
        <v>29.6875</v>
      </c>
      <c r="AA15" s="38">
        <v>57000</v>
      </c>
      <c r="AB15" s="39"/>
      <c r="AC15" s="39"/>
      <c r="AD15" s="39"/>
      <c r="AE15" s="39"/>
      <c r="AF15" s="39"/>
      <c r="AG15" s="39"/>
      <c r="AM15" t="s">
        <v>64</v>
      </c>
      <c r="AN15" t="s">
        <v>129</v>
      </c>
      <c r="AO15">
        <v>0.125</v>
      </c>
      <c r="AP15" s="43">
        <f t="shared" si="4"/>
        <v>1.7857142857142856E-2</v>
      </c>
      <c r="AQ15">
        <v>10</v>
      </c>
      <c r="AR15" s="12">
        <v>2.5</v>
      </c>
      <c r="AS15" s="44">
        <f>AR15*AQ15</f>
        <v>25</v>
      </c>
    </row>
    <row r="16" spans="1:46">
      <c r="A16" s="14"/>
      <c r="B16" s="9"/>
      <c r="C16" s="83"/>
      <c r="E16" s="14" t="s">
        <v>45</v>
      </c>
      <c r="F16" s="29" t="s">
        <v>73</v>
      </c>
      <c r="G16" s="83">
        <v>1.2500000000000001E-2</v>
      </c>
      <c r="I16" s="9" t="s">
        <v>62</v>
      </c>
      <c r="J16" s="11" t="s">
        <v>61</v>
      </c>
      <c r="K16" s="9" t="s">
        <v>85</v>
      </c>
      <c r="L16" s="30">
        <f t="shared" si="0"/>
        <v>5</v>
      </c>
      <c r="M16" s="31">
        <v>5</v>
      </c>
      <c r="N16" s="24">
        <v>1618</v>
      </c>
      <c r="O16" s="56">
        <v>4</v>
      </c>
      <c r="P16" s="38">
        <f>Q16/2000</f>
        <v>1.5</v>
      </c>
      <c r="Q16" s="40">
        <v>3000</v>
      </c>
      <c r="S16" s="9" t="s">
        <v>70</v>
      </c>
      <c r="T16" s="11" t="s">
        <v>54</v>
      </c>
      <c r="U16" s="9" t="s">
        <v>85</v>
      </c>
      <c r="V16" s="35">
        <f t="shared" si="1"/>
        <v>5</v>
      </c>
      <c r="W16" s="36">
        <f t="shared" si="3"/>
        <v>5</v>
      </c>
      <c r="X16" s="32">
        <v>2500</v>
      </c>
      <c r="Y16" s="101">
        <v>5</v>
      </c>
      <c r="Z16" s="37">
        <f>AA16/2000</f>
        <v>1.1755</v>
      </c>
      <c r="AA16" s="38">
        <v>2351</v>
      </c>
      <c r="AM16" t="s">
        <v>133</v>
      </c>
      <c r="AN16" t="s">
        <v>57</v>
      </c>
      <c r="AQ16">
        <v>1846</v>
      </c>
      <c r="AR16" s="12">
        <v>1.8</v>
      </c>
      <c r="AS16" s="44">
        <f>AR16*AQ16</f>
        <v>3322.8</v>
      </c>
    </row>
    <row r="17" spans="1:45">
      <c r="A17" s="13"/>
      <c r="B17" s="9"/>
      <c r="C17" s="83"/>
      <c r="E17" s="13" t="s">
        <v>46</v>
      </c>
      <c r="F17" s="29" t="s">
        <v>73</v>
      </c>
      <c r="G17" s="83">
        <v>1.2500000000000001E-2</v>
      </c>
      <c r="I17" s="9" t="s">
        <v>64</v>
      </c>
      <c r="J17" s="9" t="s">
        <v>56</v>
      </c>
      <c r="K17" s="9" t="s">
        <v>85</v>
      </c>
      <c r="L17" s="30">
        <f t="shared" si="0"/>
        <v>8</v>
      </c>
      <c r="M17" s="31">
        <v>8</v>
      </c>
      <c r="N17" s="24">
        <v>2500</v>
      </c>
      <c r="O17" s="24">
        <v>7</v>
      </c>
      <c r="P17" s="33">
        <f>Q17/1920</f>
        <v>1.0760416666666666</v>
      </c>
      <c r="Q17" s="41">
        <v>2066</v>
      </c>
      <c r="S17" s="9" t="s">
        <v>73</v>
      </c>
      <c r="T17" s="9" t="s">
        <v>56</v>
      </c>
      <c r="U17" s="9" t="s">
        <v>85</v>
      </c>
      <c r="V17" s="35">
        <f t="shared" si="1"/>
        <v>1</v>
      </c>
      <c r="W17" s="36">
        <f t="shared" si="3"/>
        <v>1</v>
      </c>
      <c r="X17" s="32">
        <v>1610</v>
      </c>
      <c r="Y17" s="102">
        <v>1</v>
      </c>
      <c r="Z17" s="37">
        <f>AA17/1920</f>
        <v>0.69166666666666665</v>
      </c>
      <c r="AA17" s="42">
        <v>1328</v>
      </c>
      <c r="AM17" t="s">
        <v>134</v>
      </c>
      <c r="AN17" t="s">
        <v>135</v>
      </c>
      <c r="AQ17">
        <v>2058</v>
      </c>
      <c r="AR17" s="12">
        <v>1.8</v>
      </c>
      <c r="AS17" s="44">
        <f>AR17*AQ17</f>
        <v>3704.4</v>
      </c>
    </row>
    <row r="18" spans="1:45">
      <c r="I18" s="9" t="s">
        <v>64</v>
      </c>
      <c r="J18" s="9" t="s">
        <v>54</v>
      </c>
      <c r="K18" s="9" t="s">
        <v>85</v>
      </c>
      <c r="L18" s="30">
        <f t="shared" si="0"/>
        <v>6</v>
      </c>
      <c r="M18" s="31">
        <v>6</v>
      </c>
      <c r="N18" s="24">
        <v>3000</v>
      </c>
      <c r="O18" s="24">
        <v>4</v>
      </c>
      <c r="P18" s="33">
        <f>Q18/1920</f>
        <v>25.520833333333332</v>
      </c>
      <c r="Q18" s="41">
        <v>49000</v>
      </c>
      <c r="S18" s="9" t="s">
        <v>73</v>
      </c>
      <c r="T18" s="9" t="s">
        <v>61</v>
      </c>
      <c r="U18" s="9" t="s">
        <v>85</v>
      </c>
      <c r="V18" s="35">
        <f t="shared" si="1"/>
        <v>1</v>
      </c>
      <c r="W18" s="36">
        <f t="shared" si="3"/>
        <v>1</v>
      </c>
      <c r="X18" s="32">
        <v>2351</v>
      </c>
      <c r="Y18" s="102">
        <v>1</v>
      </c>
      <c r="Z18" s="37">
        <f>AA18/1920</f>
        <v>20.833333333333332</v>
      </c>
      <c r="AA18" s="42">
        <v>40000</v>
      </c>
    </row>
    <row r="19" spans="1:45">
      <c r="I19" s="9" t="s">
        <v>64</v>
      </c>
      <c r="J19" s="11" t="s">
        <v>61</v>
      </c>
      <c r="K19" s="9" t="s">
        <v>85</v>
      </c>
      <c r="L19" s="30">
        <f t="shared" si="0"/>
        <v>5</v>
      </c>
      <c r="M19" s="31">
        <v>5</v>
      </c>
      <c r="N19" s="24">
        <v>1618</v>
      </c>
      <c r="O19" s="56">
        <v>4</v>
      </c>
      <c r="P19" s="38">
        <f>Q19/2000</f>
        <v>0.80900000000000005</v>
      </c>
      <c r="Q19" s="41">
        <v>1618</v>
      </c>
      <c r="S19" s="9" t="s">
        <v>73</v>
      </c>
      <c r="T19" s="11" t="s">
        <v>54</v>
      </c>
      <c r="U19" s="9" t="s">
        <v>85</v>
      </c>
      <c r="V19" s="35">
        <f t="shared" si="1"/>
        <v>3</v>
      </c>
      <c r="W19" s="36">
        <f t="shared" si="3"/>
        <v>3</v>
      </c>
      <c r="X19" s="25">
        <v>1141</v>
      </c>
      <c r="Y19" s="102">
        <v>3</v>
      </c>
      <c r="Z19" s="37">
        <f>AA19/2000</f>
        <v>0.57050000000000001</v>
      </c>
      <c r="AA19" s="45">
        <v>1141</v>
      </c>
      <c r="AM19" t="s">
        <v>73</v>
      </c>
      <c r="AN19" t="s">
        <v>57</v>
      </c>
      <c r="AO19">
        <v>2.67</v>
      </c>
      <c r="AQ19">
        <v>1438</v>
      </c>
      <c r="AR19" s="12">
        <v>1.85</v>
      </c>
      <c r="AS19" s="44">
        <f>AR19*AQ19</f>
        <v>2660.3</v>
      </c>
    </row>
    <row r="20" spans="1:45">
      <c r="A20" s="141" t="s">
        <v>159</v>
      </c>
      <c r="L20" s="46"/>
      <c r="M20" s="116" t="s">
        <v>155</v>
      </c>
      <c r="N20" s="47"/>
      <c r="O20" s="47"/>
      <c r="S20" s="19" t="s">
        <v>158</v>
      </c>
      <c r="V20" s="46"/>
      <c r="W20" s="47"/>
      <c r="X20" s="12"/>
      <c r="AM20" t="s">
        <v>73</v>
      </c>
      <c r="AN20" t="s">
        <v>125</v>
      </c>
      <c r="AO20">
        <v>3.7</v>
      </c>
      <c r="AQ20">
        <v>1978</v>
      </c>
      <c r="AR20" s="12">
        <v>2.0299999999999998</v>
      </c>
      <c r="AS20" s="44">
        <f>AR20*AQ20</f>
        <v>4015.3399999999997</v>
      </c>
    </row>
    <row r="21" spans="1:45">
      <c r="J21" t="s">
        <v>160</v>
      </c>
      <c r="M21" t="s">
        <v>157</v>
      </c>
      <c r="N21" s="47"/>
      <c r="O21" s="47"/>
      <c r="W21" s="48"/>
      <c r="AC21" s="148" t="s">
        <v>168</v>
      </c>
      <c r="AD21" s="148"/>
      <c r="AE21" s="149" t="s">
        <v>169</v>
      </c>
    </row>
    <row r="22" spans="1:45">
      <c r="L22" s="145" t="s">
        <v>173</v>
      </c>
      <c r="N22" s="24"/>
      <c r="O22" s="47"/>
      <c r="Q22" s="49"/>
      <c r="S22" t="s">
        <v>161</v>
      </c>
      <c r="W22" s="145" t="s">
        <v>170</v>
      </c>
      <c r="X22" s="87" t="s">
        <v>195</v>
      </c>
      <c r="Y22" s="27"/>
    </row>
    <row r="23" spans="1:45">
      <c r="X23" s="32"/>
      <c r="AN23" t="s">
        <v>136</v>
      </c>
      <c r="AO23" t="s">
        <v>121</v>
      </c>
      <c r="AQ23" t="s">
        <v>122</v>
      </c>
      <c r="AR23" t="s">
        <v>123</v>
      </c>
      <c r="AS23" t="s">
        <v>132</v>
      </c>
    </row>
    <row r="24" spans="1:45">
      <c r="M24" s="27"/>
      <c r="X24" s="27"/>
      <c r="Z24" s="50"/>
      <c r="AM24" t="s">
        <v>78</v>
      </c>
      <c r="AN24" t="s">
        <v>57</v>
      </c>
      <c r="AO24">
        <v>5</v>
      </c>
      <c r="AP24">
        <f t="shared" ref="AP24:AP29" si="5">AO24/7</f>
        <v>0.7142857142857143</v>
      </c>
      <c r="AQ24">
        <v>1846</v>
      </c>
      <c r="AR24">
        <f>AS24/AQ24</f>
        <v>1.3542795232936078</v>
      </c>
      <c r="AS24">
        <v>2500</v>
      </c>
    </row>
    <row r="25" spans="1:45">
      <c r="M25" s="27"/>
      <c r="Q25" s="50"/>
      <c r="AM25" t="s">
        <v>79</v>
      </c>
      <c r="AN25" t="s">
        <v>125</v>
      </c>
      <c r="AO25">
        <v>7</v>
      </c>
      <c r="AP25">
        <f t="shared" si="5"/>
        <v>1</v>
      </c>
      <c r="AQ25">
        <v>2500</v>
      </c>
      <c r="AR25">
        <v>1.4</v>
      </c>
      <c r="AS25">
        <f>AR25*AQ25</f>
        <v>3500</v>
      </c>
    </row>
    <row r="26" spans="1:45">
      <c r="Q26" s="50"/>
      <c r="AM26" t="s">
        <v>70</v>
      </c>
      <c r="AN26" t="s">
        <v>71</v>
      </c>
      <c r="AO26">
        <v>2</v>
      </c>
      <c r="AP26">
        <f t="shared" si="5"/>
        <v>0.2857142857142857</v>
      </c>
      <c r="AQ26">
        <v>601</v>
      </c>
      <c r="AR26">
        <v>1.35</v>
      </c>
      <c r="AS26">
        <f>AR26*AQ26</f>
        <v>811.35</v>
      </c>
    </row>
    <row r="27" spans="1:45">
      <c r="AM27" t="s">
        <v>73</v>
      </c>
      <c r="AN27" t="s">
        <v>74</v>
      </c>
      <c r="AO27">
        <v>3</v>
      </c>
      <c r="AP27">
        <f t="shared" si="5"/>
        <v>0.42857142857142855</v>
      </c>
      <c r="AQ27">
        <v>807</v>
      </c>
      <c r="AR27">
        <v>1.35</v>
      </c>
      <c r="AS27">
        <f>AR27*AQ27</f>
        <v>1089.45</v>
      </c>
    </row>
    <row r="28" spans="1:45">
      <c r="AM28" t="s">
        <v>127</v>
      </c>
      <c r="AN28" t="s">
        <v>128</v>
      </c>
      <c r="AP28">
        <f t="shared" si="5"/>
        <v>0</v>
      </c>
      <c r="AQ28">
        <v>50</v>
      </c>
    </row>
    <row r="29" spans="1:45">
      <c r="A29" s="9" t="s">
        <v>137</v>
      </c>
      <c r="B29" s="9" t="s">
        <v>138</v>
      </c>
      <c r="C29" s="9" t="s">
        <v>139</v>
      </c>
      <c r="D29" s="9" t="s">
        <v>140</v>
      </c>
      <c r="I29" s="9" t="s">
        <v>58</v>
      </c>
      <c r="J29" s="9" t="s">
        <v>67</v>
      </c>
      <c r="K29" s="9" t="s">
        <v>80</v>
      </c>
      <c r="L29" s="9" t="s">
        <v>60</v>
      </c>
      <c r="M29" s="9" t="s">
        <v>141</v>
      </c>
      <c r="N29" s="9" t="s">
        <v>142</v>
      </c>
      <c r="O29" s="39"/>
      <c r="P29" s="28" t="s">
        <v>114</v>
      </c>
      <c r="Q29" s="28" t="s">
        <v>115</v>
      </c>
      <c r="S29" s="146" t="s">
        <v>58</v>
      </c>
      <c r="T29" s="146" t="s">
        <v>76</v>
      </c>
      <c r="U29" s="146" t="s">
        <v>80</v>
      </c>
      <c r="V29" s="146" t="s">
        <v>65</v>
      </c>
      <c r="W29" s="146" t="s">
        <v>143</v>
      </c>
      <c r="X29" s="146" t="s">
        <v>144</v>
      </c>
      <c r="Y29" s="39"/>
      <c r="Z29" s="28" t="s">
        <v>114</v>
      </c>
      <c r="AA29" s="28" t="s">
        <v>115</v>
      </c>
      <c r="AB29" s="151" t="s">
        <v>67</v>
      </c>
      <c r="AC29" s="151" t="s">
        <v>76</v>
      </c>
      <c r="AD29" s="151" t="s">
        <v>80</v>
      </c>
      <c r="AE29" s="152" t="s">
        <v>145</v>
      </c>
      <c r="AF29" s="151" t="s">
        <v>146</v>
      </c>
      <c r="AG29" s="151" t="s">
        <v>147</v>
      </c>
      <c r="AI29" s="28" t="s">
        <v>114</v>
      </c>
      <c r="AJ29" s="28" t="s">
        <v>115</v>
      </c>
      <c r="AM29" t="s">
        <v>64</v>
      </c>
      <c r="AN29" t="s">
        <v>129</v>
      </c>
      <c r="AP29">
        <f t="shared" si="5"/>
        <v>0</v>
      </c>
      <c r="AQ29">
        <v>10</v>
      </c>
    </row>
    <row r="30" spans="1:45">
      <c r="A30" s="9">
        <v>1</v>
      </c>
      <c r="B30" s="24">
        <f>A30/7</f>
        <v>0.14285714285714285</v>
      </c>
      <c r="C30" s="24">
        <f>1-A30/14</f>
        <v>0.9285714285714286</v>
      </c>
      <c r="D30" s="24">
        <v>0.927569669116173</v>
      </c>
      <c r="E30" s="24">
        <v>0.96581945162541449</v>
      </c>
      <c r="F30">
        <v>0.94</v>
      </c>
      <c r="I30" s="120" t="s">
        <v>62</v>
      </c>
      <c r="J30" s="120" t="s">
        <v>70</v>
      </c>
      <c r="K30" s="120" t="s">
        <v>81</v>
      </c>
      <c r="L30" s="135">
        <v>1</v>
      </c>
      <c r="M30" s="137">
        <v>1</v>
      </c>
      <c r="N30" s="128">
        <v>1000</v>
      </c>
      <c r="O30" s="39">
        <v>1.5</v>
      </c>
      <c r="P30" s="57">
        <f>Q30/1920</f>
        <v>0.57291666666666663</v>
      </c>
      <c r="Q30" s="39">
        <v>1100</v>
      </c>
      <c r="S30" s="120" t="s">
        <v>62</v>
      </c>
      <c r="T30" s="120" t="s">
        <v>78</v>
      </c>
      <c r="U30" s="120" t="s">
        <v>81</v>
      </c>
      <c r="V30" s="135">
        <v>10</v>
      </c>
      <c r="W30" s="122">
        <v>5</v>
      </c>
      <c r="X30" s="136">
        <v>500000000</v>
      </c>
      <c r="Y30" s="54">
        <v>5</v>
      </c>
      <c r="Z30" s="38">
        <f>AA30/1920</f>
        <v>2.3026041666666668</v>
      </c>
      <c r="AA30" s="55">
        <v>4421</v>
      </c>
      <c r="AB30" s="120" t="s">
        <v>70</v>
      </c>
      <c r="AC30" s="120" t="s">
        <v>78</v>
      </c>
      <c r="AD30" s="120" t="s">
        <v>81</v>
      </c>
      <c r="AE30" s="126">
        <v>1</v>
      </c>
      <c r="AF30" s="153">
        <v>4</v>
      </c>
      <c r="AG30" s="128">
        <v>1000</v>
      </c>
      <c r="AH30" s="37">
        <v>3.4</v>
      </c>
      <c r="AI30" s="38">
        <f>AJ30/1920</f>
        <v>1.7296875</v>
      </c>
      <c r="AJ30" s="55">
        <v>3321</v>
      </c>
      <c r="AM30" t="s">
        <v>133</v>
      </c>
      <c r="AN30" t="s">
        <v>57</v>
      </c>
    </row>
    <row r="31" spans="1:45">
      <c r="A31" s="9">
        <v>2</v>
      </c>
      <c r="B31" s="24">
        <f t="shared" ref="B31:B43" si="6">A31/7</f>
        <v>0.2857142857142857</v>
      </c>
      <c r="C31" s="24">
        <f t="shared" ref="C31:C43" si="7">1-A31/14</f>
        <v>0.85714285714285721</v>
      </c>
      <c r="D31" s="24">
        <v>0.839103063200213</v>
      </c>
      <c r="E31" s="24">
        <v>0.92804410359794487</v>
      </c>
      <c r="F31">
        <v>0.88</v>
      </c>
      <c r="I31" s="129" t="s">
        <v>62</v>
      </c>
      <c r="J31" s="129" t="s">
        <v>73</v>
      </c>
      <c r="K31" s="129" t="s">
        <v>81</v>
      </c>
      <c r="L31" s="142">
        <f t="shared" ref="L31:L42" si="8">ROUND(M31,0)</f>
        <v>1</v>
      </c>
      <c r="M31" s="143">
        <v>1</v>
      </c>
      <c r="N31" s="132">
        <v>1101</v>
      </c>
      <c r="O31" s="39">
        <v>1</v>
      </c>
      <c r="P31" s="57">
        <f>Q31/1920</f>
        <v>20.875</v>
      </c>
      <c r="Q31" s="39">
        <v>40080</v>
      </c>
      <c r="S31" s="120" t="s">
        <v>62</v>
      </c>
      <c r="T31" s="120" t="s">
        <v>79</v>
      </c>
      <c r="U31" s="120" t="s">
        <v>81</v>
      </c>
      <c r="V31" s="135">
        <f t="shared" ref="V31:V42" si="9">ROUND(W31,0)</f>
        <v>10</v>
      </c>
      <c r="W31" s="122">
        <v>10</v>
      </c>
      <c r="X31" s="136">
        <v>500000000</v>
      </c>
      <c r="Y31" s="54">
        <v>1</v>
      </c>
      <c r="Z31" s="38">
        <f>AA31/1920</f>
        <v>35.416666666666664</v>
      </c>
      <c r="AA31" s="55">
        <v>68000</v>
      </c>
      <c r="AB31" s="120" t="s">
        <v>70</v>
      </c>
      <c r="AC31" s="120" t="s">
        <v>79</v>
      </c>
      <c r="AD31" s="120" t="s">
        <v>81</v>
      </c>
      <c r="AE31" s="126">
        <f t="shared" ref="AE31:AE41" si="10">ROUND(AF31,0)</f>
        <v>6</v>
      </c>
      <c r="AF31" s="153">
        <v>6</v>
      </c>
      <c r="AG31" s="128">
        <v>1000</v>
      </c>
      <c r="AH31" s="37">
        <v>1</v>
      </c>
      <c r="AI31" s="38">
        <f>AJ31/1920</f>
        <v>31.25</v>
      </c>
      <c r="AJ31" s="55">
        <v>60000</v>
      </c>
      <c r="AM31" t="s">
        <v>134</v>
      </c>
      <c r="AN31" t="s">
        <v>125</v>
      </c>
      <c r="AQ31">
        <v>2058</v>
      </c>
      <c r="AR31">
        <v>1.35</v>
      </c>
      <c r="AS31">
        <f>AR31*AQ31</f>
        <v>2778.3</v>
      </c>
    </row>
    <row r="32" spans="1:45">
      <c r="A32" s="9">
        <v>3</v>
      </c>
      <c r="B32" s="24">
        <f t="shared" si="6"/>
        <v>0.42857142857142855</v>
      </c>
      <c r="C32" s="24">
        <f t="shared" si="7"/>
        <v>0.7857142857142857</v>
      </c>
      <c r="D32" s="24">
        <v>0.73104970672939051</v>
      </c>
      <c r="E32" s="24">
        <v>0.88629588753779898</v>
      </c>
      <c r="F32">
        <v>0.82</v>
      </c>
      <c r="I32" s="9" t="s">
        <v>64</v>
      </c>
      <c r="J32" s="9" t="s">
        <v>70</v>
      </c>
      <c r="K32" s="9" t="s">
        <v>81</v>
      </c>
      <c r="L32" s="51">
        <f t="shared" si="8"/>
        <v>2</v>
      </c>
      <c r="M32" s="52">
        <v>1.5</v>
      </c>
      <c r="N32" s="32">
        <v>1100</v>
      </c>
      <c r="O32" s="39">
        <v>3</v>
      </c>
      <c r="P32" s="57">
        <f>Q32/2000</f>
        <v>0.40600000000000003</v>
      </c>
      <c r="Q32" s="39">
        <v>812</v>
      </c>
      <c r="S32" s="9" t="s">
        <v>64</v>
      </c>
      <c r="T32" s="9" t="s">
        <v>78</v>
      </c>
      <c r="U32" s="9" t="s">
        <v>81</v>
      </c>
      <c r="V32" s="51">
        <f t="shared" si="9"/>
        <v>5</v>
      </c>
      <c r="W32" s="31">
        <v>5</v>
      </c>
      <c r="X32" s="53">
        <v>4421</v>
      </c>
      <c r="Y32" s="54">
        <v>7</v>
      </c>
      <c r="Z32" s="38">
        <f>AA32/2000</f>
        <v>1.25</v>
      </c>
      <c r="AA32" s="55">
        <v>2500</v>
      </c>
      <c r="AB32" s="129" t="s">
        <v>73</v>
      </c>
      <c r="AC32" s="129" t="s">
        <v>78</v>
      </c>
      <c r="AD32" s="129" t="s">
        <v>81</v>
      </c>
      <c r="AE32" s="130">
        <f t="shared" si="10"/>
        <v>3</v>
      </c>
      <c r="AF32" s="131">
        <v>3</v>
      </c>
      <c r="AG32" s="132">
        <v>2660</v>
      </c>
      <c r="AH32" s="37">
        <v>5</v>
      </c>
      <c r="AI32" s="38">
        <f>AJ32/2000</f>
        <v>1.25</v>
      </c>
      <c r="AJ32" s="55">
        <v>2500</v>
      </c>
      <c r="AM32" t="s">
        <v>73</v>
      </c>
      <c r="AN32" t="s">
        <v>125</v>
      </c>
      <c r="AQ32">
        <v>1978</v>
      </c>
      <c r="AR32">
        <v>1.35</v>
      </c>
      <c r="AS32">
        <f>AR32*AQ32</f>
        <v>2670.3</v>
      </c>
    </row>
    <row r="33" spans="1:45">
      <c r="A33" s="9">
        <v>4</v>
      </c>
      <c r="B33" s="24">
        <f t="shared" si="6"/>
        <v>0.5714285714285714</v>
      </c>
      <c r="C33" s="24">
        <f t="shared" si="7"/>
        <v>0.7142857142857143</v>
      </c>
      <c r="D33" s="24">
        <v>0.59907303910746401</v>
      </c>
      <c r="E33" s="24">
        <v>0.84015697326658711</v>
      </c>
      <c r="F33">
        <v>0.76</v>
      </c>
      <c r="I33" s="9" t="s">
        <v>64</v>
      </c>
      <c r="J33" s="9" t="s">
        <v>73</v>
      </c>
      <c r="K33" s="9" t="s">
        <v>81</v>
      </c>
      <c r="L33" s="51">
        <f t="shared" si="8"/>
        <v>2</v>
      </c>
      <c r="M33" s="52">
        <v>2.2999999999999998</v>
      </c>
      <c r="N33" s="32">
        <v>2467</v>
      </c>
      <c r="O33" s="28">
        <v>2.2999999999999998</v>
      </c>
      <c r="P33" s="57">
        <f>Q33/1920</f>
        <v>1.2848958333333333</v>
      </c>
      <c r="Q33" s="39">
        <v>2467</v>
      </c>
      <c r="S33" s="9" t="s">
        <v>64</v>
      </c>
      <c r="T33" s="9" t="s">
        <v>79</v>
      </c>
      <c r="U33" s="9" t="s">
        <v>81</v>
      </c>
      <c r="V33" s="51">
        <f t="shared" si="9"/>
        <v>3</v>
      </c>
      <c r="W33" s="31">
        <v>3</v>
      </c>
      <c r="X33" s="53">
        <v>2066</v>
      </c>
      <c r="Y33" s="54">
        <v>3</v>
      </c>
      <c r="Z33" s="38">
        <f>AA33/1920</f>
        <v>1.0760416666666666</v>
      </c>
      <c r="AA33" s="55">
        <v>2066</v>
      </c>
      <c r="AB33" s="129" t="s">
        <v>73</v>
      </c>
      <c r="AC33" s="129" t="s">
        <v>79</v>
      </c>
      <c r="AD33" s="129" t="s">
        <v>81</v>
      </c>
      <c r="AE33" s="130">
        <f t="shared" si="10"/>
        <v>3</v>
      </c>
      <c r="AF33" s="131">
        <v>3</v>
      </c>
      <c r="AG33" s="132">
        <v>2389</v>
      </c>
      <c r="AH33" s="37">
        <v>1</v>
      </c>
      <c r="AI33" s="38">
        <f>AJ33/1920</f>
        <v>0.50312500000000004</v>
      </c>
      <c r="AJ33" s="55">
        <v>966</v>
      </c>
      <c r="AM33" t="s">
        <v>73</v>
      </c>
      <c r="AN33" t="s">
        <v>57</v>
      </c>
      <c r="AQ33">
        <v>1438</v>
      </c>
      <c r="AR33">
        <v>1.35</v>
      </c>
      <c r="AS33">
        <f>AR33*AQ33</f>
        <v>1941.3000000000002</v>
      </c>
    </row>
    <row r="34" spans="1:45">
      <c r="A34" s="9">
        <v>5</v>
      </c>
      <c r="B34" s="24">
        <f t="shared" si="6"/>
        <v>0.7142857142857143</v>
      </c>
      <c r="C34" s="24">
        <f t="shared" si="7"/>
        <v>0.64285714285714279</v>
      </c>
      <c r="D34" s="24">
        <v>0.43787637326125528</v>
      </c>
      <c r="E34" s="24">
        <v>0.78916558702245843</v>
      </c>
      <c r="F34">
        <v>0.7</v>
      </c>
      <c r="I34" s="9" t="s">
        <v>62</v>
      </c>
      <c r="J34" s="9" t="s">
        <v>70</v>
      </c>
      <c r="K34" s="9" t="s">
        <v>83</v>
      </c>
      <c r="L34" s="51">
        <f t="shared" si="8"/>
        <v>1</v>
      </c>
      <c r="M34" s="52">
        <v>1</v>
      </c>
      <c r="N34" s="32">
        <v>40080</v>
      </c>
      <c r="O34" s="28">
        <v>1</v>
      </c>
      <c r="P34" s="57">
        <f>Q34/1920</f>
        <v>22.591666666666665</v>
      </c>
      <c r="Q34" s="39">
        <v>43376</v>
      </c>
      <c r="S34" s="9" t="s">
        <v>62</v>
      </c>
      <c r="T34" s="9" t="s">
        <v>78</v>
      </c>
      <c r="U34" s="9" t="s">
        <v>83</v>
      </c>
      <c r="V34" s="51">
        <f t="shared" si="9"/>
        <v>1</v>
      </c>
      <c r="W34" s="31">
        <v>1</v>
      </c>
      <c r="X34" s="53">
        <v>68000</v>
      </c>
      <c r="Y34" s="54">
        <v>1</v>
      </c>
      <c r="Z34" s="38">
        <f>AA34/1920</f>
        <v>25.520833333333332</v>
      </c>
      <c r="AA34" s="55">
        <v>49000</v>
      </c>
      <c r="AB34" s="9" t="s">
        <v>70</v>
      </c>
      <c r="AC34" s="9" t="s">
        <v>78</v>
      </c>
      <c r="AD34" s="9" t="s">
        <v>83</v>
      </c>
      <c r="AE34" s="35">
        <f t="shared" si="10"/>
        <v>1</v>
      </c>
      <c r="AF34" s="36">
        <v>1</v>
      </c>
      <c r="AG34" s="32">
        <v>60000</v>
      </c>
      <c r="AH34" s="37">
        <v>1</v>
      </c>
      <c r="AI34" s="38">
        <f>AJ34/1920</f>
        <v>13.020833333333334</v>
      </c>
      <c r="AJ34" s="55">
        <v>25000</v>
      </c>
    </row>
    <row r="35" spans="1:45">
      <c r="A35" s="9">
        <v>6</v>
      </c>
      <c r="B35" s="24">
        <f t="shared" si="6"/>
        <v>0.8571428571428571</v>
      </c>
      <c r="C35" s="24">
        <f t="shared" si="7"/>
        <v>0.5714285714285714</v>
      </c>
      <c r="D35" s="24">
        <v>0.24099032099047207</v>
      </c>
      <c r="E35" s="24">
        <v>0.73281138987308458</v>
      </c>
      <c r="F35">
        <v>0.64</v>
      </c>
      <c r="I35" s="9" t="s">
        <v>62</v>
      </c>
      <c r="J35" s="9" t="s">
        <v>73</v>
      </c>
      <c r="K35" s="9" t="s">
        <v>83</v>
      </c>
      <c r="L35" s="51">
        <f t="shared" si="8"/>
        <v>1</v>
      </c>
      <c r="M35" s="52">
        <v>1</v>
      </c>
      <c r="N35" s="32">
        <v>43376</v>
      </c>
      <c r="O35" s="28">
        <v>4</v>
      </c>
      <c r="P35" s="57">
        <f>Q35/2000</f>
        <v>0.54500000000000004</v>
      </c>
      <c r="Q35" s="39">
        <v>1090</v>
      </c>
      <c r="S35" s="9" t="s">
        <v>62</v>
      </c>
      <c r="T35" s="9" t="s">
        <v>79</v>
      </c>
      <c r="U35" s="9" t="s">
        <v>83</v>
      </c>
      <c r="V35" s="51">
        <f t="shared" si="9"/>
        <v>1</v>
      </c>
      <c r="W35" s="31">
        <v>1</v>
      </c>
      <c r="X35" s="53">
        <v>49000</v>
      </c>
      <c r="Y35" s="54">
        <v>4</v>
      </c>
      <c r="Z35" s="38">
        <f>AA35/2000</f>
        <v>0.80900000000000005</v>
      </c>
      <c r="AA35" s="55">
        <v>1618</v>
      </c>
      <c r="AB35" s="9" t="s">
        <v>70</v>
      </c>
      <c r="AC35" s="9" t="s">
        <v>79</v>
      </c>
      <c r="AD35" s="9" t="s">
        <v>83</v>
      </c>
      <c r="AE35" s="35">
        <f t="shared" si="10"/>
        <v>1</v>
      </c>
      <c r="AF35" s="36">
        <v>1</v>
      </c>
      <c r="AG35" s="32">
        <v>25000</v>
      </c>
      <c r="AH35" s="37">
        <v>2</v>
      </c>
      <c r="AI35" s="38">
        <f>AJ35/2000</f>
        <v>0.40100000000000002</v>
      </c>
      <c r="AJ35" s="55">
        <v>802</v>
      </c>
    </row>
    <row r="36" spans="1:45">
      <c r="A36" s="9">
        <v>7</v>
      </c>
      <c r="B36" s="24">
        <f t="shared" si="6"/>
        <v>1</v>
      </c>
      <c r="C36" s="24">
        <f t="shared" si="7"/>
        <v>0.5</v>
      </c>
      <c r="D36" s="24">
        <v>5.1315370367050709E-4</v>
      </c>
      <c r="E36" s="24">
        <v>0.67053037007209504</v>
      </c>
      <c r="F36">
        <v>0.57999999999999996</v>
      </c>
      <c r="I36" s="9" t="s">
        <v>64</v>
      </c>
      <c r="J36" s="9" t="s">
        <v>70</v>
      </c>
      <c r="K36" s="9" t="s">
        <v>83</v>
      </c>
      <c r="L36" s="51">
        <f t="shared" si="8"/>
        <v>1</v>
      </c>
      <c r="M36" s="52">
        <v>1</v>
      </c>
      <c r="N36" s="32">
        <v>40080</v>
      </c>
      <c r="O36" s="39">
        <v>1.5</v>
      </c>
      <c r="P36" s="57">
        <f>Q36/1920</f>
        <v>0.57291666666666663</v>
      </c>
      <c r="Q36" s="39">
        <v>1100</v>
      </c>
      <c r="S36" s="9" t="s">
        <v>64</v>
      </c>
      <c r="T36" s="9" t="s">
        <v>78</v>
      </c>
      <c r="U36" s="9" t="s">
        <v>83</v>
      </c>
      <c r="V36" s="51">
        <f t="shared" si="9"/>
        <v>1</v>
      </c>
      <c r="W36" s="31">
        <v>1</v>
      </c>
      <c r="X36" s="32">
        <v>68000</v>
      </c>
      <c r="Y36" s="38">
        <v>1</v>
      </c>
      <c r="Z36" s="38">
        <f>AA36/1920</f>
        <v>2.3026041666666668</v>
      </c>
      <c r="AA36" s="55">
        <v>4421</v>
      </c>
      <c r="AB36" s="9" t="s">
        <v>73</v>
      </c>
      <c r="AC36" s="9" t="s">
        <v>78</v>
      </c>
      <c r="AD36" s="9" t="s">
        <v>83</v>
      </c>
      <c r="AE36" s="35">
        <f t="shared" si="10"/>
        <v>1</v>
      </c>
      <c r="AF36" s="36">
        <v>1</v>
      </c>
      <c r="AG36" s="32">
        <v>40000</v>
      </c>
      <c r="AH36" s="37">
        <v>2.8</v>
      </c>
      <c r="AI36" s="38">
        <f>AJ36/1920</f>
        <v>1.3854166666666667</v>
      </c>
      <c r="AJ36" s="55">
        <v>2660</v>
      </c>
    </row>
    <row r="37" spans="1:45">
      <c r="A37" s="9">
        <v>8</v>
      </c>
      <c r="B37" s="24">
        <f t="shared" si="6"/>
        <v>1.1428571428571428</v>
      </c>
      <c r="C37" s="24">
        <f t="shared" si="7"/>
        <v>0.4285714285714286</v>
      </c>
      <c r="D37" s="24">
        <v>5.1315370367050709E-4</v>
      </c>
      <c r="E37" s="24">
        <v>0.60169919823994789</v>
      </c>
      <c r="F37">
        <v>0.52</v>
      </c>
      <c r="I37" s="9" t="s">
        <v>64</v>
      </c>
      <c r="J37" s="9" t="s">
        <v>73</v>
      </c>
      <c r="K37" s="9" t="s">
        <v>83</v>
      </c>
      <c r="L37" s="51">
        <f t="shared" si="8"/>
        <v>1</v>
      </c>
      <c r="M37" s="52">
        <v>1</v>
      </c>
      <c r="N37" s="32">
        <v>43376</v>
      </c>
      <c r="O37" s="39">
        <v>1</v>
      </c>
      <c r="P37" s="57">
        <f>Q37/1920</f>
        <v>20.875</v>
      </c>
      <c r="Q37" s="39">
        <v>40080</v>
      </c>
      <c r="S37" s="9" t="s">
        <v>64</v>
      </c>
      <c r="T37" s="9" t="s">
        <v>79</v>
      </c>
      <c r="U37" s="9" t="s">
        <v>83</v>
      </c>
      <c r="V37" s="51">
        <f t="shared" si="9"/>
        <v>1</v>
      </c>
      <c r="W37" s="31">
        <v>1</v>
      </c>
      <c r="X37" s="32">
        <v>49000</v>
      </c>
      <c r="Y37" s="38">
        <v>4</v>
      </c>
      <c r="Z37" s="38">
        <f>AA37/1920</f>
        <v>35.416666666666664</v>
      </c>
      <c r="AA37" s="55">
        <v>68000</v>
      </c>
      <c r="AB37" s="9" t="s">
        <v>73</v>
      </c>
      <c r="AC37" s="9" t="s">
        <v>79</v>
      </c>
      <c r="AD37" s="9" t="s">
        <v>83</v>
      </c>
      <c r="AE37" s="35">
        <f t="shared" si="10"/>
        <v>1</v>
      </c>
      <c r="AF37" s="36">
        <v>1</v>
      </c>
      <c r="AG37" s="32">
        <v>57000</v>
      </c>
      <c r="AH37" s="37">
        <v>1</v>
      </c>
      <c r="AI37" s="38">
        <f>AJ37/1920</f>
        <v>20.833333333333332</v>
      </c>
      <c r="AJ37" s="55">
        <v>40000</v>
      </c>
    </row>
    <row r="38" spans="1:45">
      <c r="A38" s="9">
        <v>9</v>
      </c>
      <c r="B38" s="24">
        <f t="shared" si="6"/>
        <v>1.2857142857142858</v>
      </c>
      <c r="C38" s="24">
        <f t="shared" si="7"/>
        <v>0.3571428571428571</v>
      </c>
      <c r="D38" s="24">
        <v>5.1315370367050709E-4</v>
      </c>
      <c r="E38" s="24">
        <v>0.52562898887399134</v>
      </c>
      <c r="F38">
        <v>0.46</v>
      </c>
      <c r="I38" s="9" t="s">
        <v>62</v>
      </c>
      <c r="J38" s="9" t="s">
        <v>70</v>
      </c>
      <c r="K38" s="9" t="s">
        <v>85</v>
      </c>
      <c r="L38" s="51">
        <f t="shared" si="8"/>
        <v>3</v>
      </c>
      <c r="M38" s="52">
        <v>3</v>
      </c>
      <c r="N38" s="32">
        <v>812</v>
      </c>
      <c r="O38" s="39">
        <v>3</v>
      </c>
      <c r="P38" s="57">
        <f>Q38/2000</f>
        <v>0.40600000000000003</v>
      </c>
      <c r="Q38" s="39">
        <v>812</v>
      </c>
      <c r="S38" s="9" t="s">
        <v>62</v>
      </c>
      <c r="T38" s="9" t="s">
        <v>78</v>
      </c>
      <c r="U38" s="9" t="s">
        <v>85</v>
      </c>
      <c r="V38" s="51">
        <f t="shared" si="9"/>
        <v>8</v>
      </c>
      <c r="W38" s="31">
        <v>8</v>
      </c>
      <c r="X38" s="32">
        <v>2500</v>
      </c>
      <c r="Y38" s="38">
        <v>7</v>
      </c>
      <c r="Z38" s="38">
        <f>AA38/2000</f>
        <v>1.25</v>
      </c>
      <c r="AA38" s="55">
        <v>2500</v>
      </c>
      <c r="AB38" s="9" t="s">
        <v>70</v>
      </c>
      <c r="AC38" s="9" t="s">
        <v>78</v>
      </c>
      <c r="AD38" s="9" t="s">
        <v>85</v>
      </c>
      <c r="AE38" s="35">
        <f t="shared" si="10"/>
        <v>5</v>
      </c>
      <c r="AF38" s="36">
        <v>5</v>
      </c>
      <c r="AG38" s="32">
        <v>2500</v>
      </c>
      <c r="AH38" s="37">
        <v>5</v>
      </c>
      <c r="AI38" s="38">
        <f>AJ38/2000</f>
        <v>0.80500000000000005</v>
      </c>
      <c r="AJ38" s="55">
        <v>1610</v>
      </c>
    </row>
    <row r="39" spans="1:45">
      <c r="A39" s="9">
        <v>10</v>
      </c>
      <c r="B39" s="24">
        <f t="shared" si="6"/>
        <v>1.4285714285714286</v>
      </c>
      <c r="C39" s="24">
        <f t="shared" si="7"/>
        <v>0.2857142857142857</v>
      </c>
      <c r="D39" s="24">
        <v>5.1315370367050709E-4</v>
      </c>
      <c r="E39" s="24">
        <v>0.44155840575081035</v>
      </c>
      <c r="F39">
        <v>0.4</v>
      </c>
      <c r="I39" s="9" t="s">
        <v>62</v>
      </c>
      <c r="J39" s="9" t="s">
        <v>73</v>
      </c>
      <c r="K39" s="9" t="s">
        <v>85</v>
      </c>
      <c r="L39" s="51">
        <f t="shared" si="8"/>
        <v>5</v>
      </c>
      <c r="M39" s="52">
        <v>5</v>
      </c>
      <c r="N39" s="32">
        <v>1090</v>
      </c>
      <c r="O39" s="28">
        <v>2.2999999999999998</v>
      </c>
      <c r="P39" s="57">
        <f>Q39/1920</f>
        <v>1.2848958333333333</v>
      </c>
      <c r="Q39" s="39">
        <v>2467</v>
      </c>
      <c r="S39" s="9" t="s">
        <v>62</v>
      </c>
      <c r="T39" s="9" t="s">
        <v>79</v>
      </c>
      <c r="U39" s="9" t="s">
        <v>85</v>
      </c>
      <c r="V39" s="51">
        <f t="shared" si="9"/>
        <v>5</v>
      </c>
      <c r="W39" s="31">
        <v>5</v>
      </c>
      <c r="X39" s="53">
        <v>1618</v>
      </c>
      <c r="Y39" s="54">
        <v>6</v>
      </c>
      <c r="Z39" s="38">
        <f>AA39/1920</f>
        <v>1.0760416666666666</v>
      </c>
      <c r="AA39" s="55">
        <v>2066</v>
      </c>
      <c r="AB39" s="9" t="s">
        <v>70</v>
      </c>
      <c r="AC39" s="9" t="s">
        <v>79</v>
      </c>
      <c r="AD39" s="9" t="s">
        <v>85</v>
      </c>
      <c r="AE39" s="35">
        <f t="shared" si="10"/>
        <v>2</v>
      </c>
      <c r="AF39" s="36">
        <v>2</v>
      </c>
      <c r="AG39" s="32">
        <v>802</v>
      </c>
      <c r="AH39" s="37">
        <v>3</v>
      </c>
      <c r="AI39" s="38">
        <f>AJ39/1920</f>
        <v>1.2442708333333334</v>
      </c>
      <c r="AJ39" s="55">
        <v>2389</v>
      </c>
    </row>
    <row r="40" spans="1:45">
      <c r="A40" s="9">
        <v>11</v>
      </c>
      <c r="B40" s="24">
        <f t="shared" si="6"/>
        <v>1.5714285714285714</v>
      </c>
      <c r="C40" s="24">
        <f t="shared" si="7"/>
        <v>0.2142857142857143</v>
      </c>
      <c r="D40" s="24">
        <v>5.1315370367050709E-4</v>
      </c>
      <c r="E40" s="24">
        <v>0.34864604221740919</v>
      </c>
      <c r="F40">
        <v>0.34</v>
      </c>
      <c r="I40" s="9" t="s">
        <v>64</v>
      </c>
      <c r="J40" s="9" t="s">
        <v>70</v>
      </c>
      <c r="K40" s="9" t="s">
        <v>85</v>
      </c>
      <c r="L40" s="51">
        <f t="shared" si="8"/>
        <v>3</v>
      </c>
      <c r="M40" s="52">
        <v>3</v>
      </c>
      <c r="N40" s="32">
        <v>812</v>
      </c>
      <c r="O40" s="28">
        <v>1</v>
      </c>
      <c r="P40" s="57">
        <f>Q40/1920</f>
        <v>22.591666666666665</v>
      </c>
      <c r="Q40" s="39">
        <v>43376</v>
      </c>
      <c r="S40" s="9" t="s">
        <v>64</v>
      </c>
      <c r="T40" s="9" t="s">
        <v>78</v>
      </c>
      <c r="U40" s="9" t="s">
        <v>85</v>
      </c>
      <c r="V40" s="51">
        <f t="shared" si="9"/>
        <v>8</v>
      </c>
      <c r="W40" s="31">
        <v>8</v>
      </c>
      <c r="X40" s="53">
        <v>2500</v>
      </c>
      <c r="Y40" s="54">
        <v>1</v>
      </c>
      <c r="Z40" s="38">
        <f>AA40/1920</f>
        <v>25.520833333333332</v>
      </c>
      <c r="AA40" s="55">
        <v>49000</v>
      </c>
      <c r="AB40" s="9" t="s">
        <v>73</v>
      </c>
      <c r="AC40" s="9" t="s">
        <v>78</v>
      </c>
      <c r="AD40" s="9" t="s">
        <v>85</v>
      </c>
      <c r="AE40" s="35">
        <f t="shared" si="10"/>
        <v>5</v>
      </c>
      <c r="AF40" s="36">
        <v>5</v>
      </c>
      <c r="AG40" s="32">
        <v>1610</v>
      </c>
      <c r="AH40" s="37">
        <v>1</v>
      </c>
      <c r="AI40" s="38">
        <f>AJ40/1920</f>
        <v>29.6875</v>
      </c>
      <c r="AJ40" s="55">
        <v>57000</v>
      </c>
    </row>
    <row r="41" spans="1:45">
      <c r="A41" s="9">
        <v>12</v>
      </c>
      <c r="B41" s="24">
        <f t="shared" si="6"/>
        <v>1.7142857142857142</v>
      </c>
      <c r="C41" s="24">
        <f t="shared" si="7"/>
        <v>0.1428571428571429</v>
      </c>
      <c r="D41" s="24">
        <v>5.1315370367050709E-4</v>
      </c>
      <c r="E41" s="24">
        <v>0.24596200011062194</v>
      </c>
      <c r="F41">
        <v>0.28000000000000003</v>
      </c>
      <c r="I41" s="9" t="s">
        <v>64</v>
      </c>
      <c r="J41" s="9" t="s">
        <v>73</v>
      </c>
      <c r="K41" s="9" t="s">
        <v>85</v>
      </c>
      <c r="L41" s="51">
        <f t="shared" si="8"/>
        <v>5</v>
      </c>
      <c r="M41" s="52">
        <v>5</v>
      </c>
      <c r="N41" s="32">
        <v>1090</v>
      </c>
      <c r="O41" s="28">
        <v>4</v>
      </c>
      <c r="P41" s="57">
        <f>Q41/2000</f>
        <v>0.54500000000000004</v>
      </c>
      <c r="Q41" s="39">
        <v>1090</v>
      </c>
      <c r="S41" s="9" t="s">
        <v>64</v>
      </c>
      <c r="T41" s="9" t="s">
        <v>79</v>
      </c>
      <c r="U41" s="9" t="s">
        <v>85</v>
      </c>
      <c r="V41" s="51">
        <f t="shared" si="9"/>
        <v>5</v>
      </c>
      <c r="W41" s="31">
        <v>5</v>
      </c>
      <c r="X41" s="53">
        <v>1618</v>
      </c>
      <c r="Y41" s="54">
        <v>3</v>
      </c>
      <c r="Z41" s="38">
        <f>AA41/2000</f>
        <v>0.80900000000000005</v>
      </c>
      <c r="AA41" s="55">
        <v>1618</v>
      </c>
      <c r="AB41" s="9" t="s">
        <v>73</v>
      </c>
      <c r="AC41" s="9" t="s">
        <v>79</v>
      </c>
      <c r="AD41" s="9" t="s">
        <v>85</v>
      </c>
      <c r="AE41" s="35">
        <f t="shared" si="10"/>
        <v>5</v>
      </c>
      <c r="AF41" s="36">
        <v>5</v>
      </c>
      <c r="AG41" s="32">
        <v>2351</v>
      </c>
      <c r="AH41" s="37">
        <v>5</v>
      </c>
      <c r="AI41" s="38">
        <f>AJ41/2000</f>
        <v>1.1755</v>
      </c>
      <c r="AJ41" s="55">
        <v>2351</v>
      </c>
    </row>
    <row r="42" spans="1:45">
      <c r="A42" s="9">
        <v>13</v>
      </c>
      <c r="B42" s="24">
        <f t="shared" si="6"/>
        <v>1.8571428571428572</v>
      </c>
      <c r="C42" s="24">
        <f t="shared" si="7"/>
        <v>7.1428571428571397E-2</v>
      </c>
      <c r="D42" s="24">
        <v>5.1315370367050709E-4</v>
      </c>
      <c r="E42" s="24">
        <v>0.1324785830237456</v>
      </c>
      <c r="F42">
        <v>0.22</v>
      </c>
      <c r="L42" s="46">
        <f t="shared" si="8"/>
        <v>26</v>
      </c>
      <c r="M42" s="52">
        <f>SUM(M30:M41)</f>
        <v>25.8</v>
      </c>
      <c r="N42" s="12">
        <f>SUM(N24:N41)</f>
        <v>176384</v>
      </c>
      <c r="V42" s="46">
        <f t="shared" si="9"/>
        <v>53</v>
      </c>
      <c r="W42" s="31">
        <f>SUM(W30:W41)</f>
        <v>53</v>
      </c>
      <c r="X42" s="12">
        <f>SUM(X25:X41)</f>
        <v>1000248723</v>
      </c>
      <c r="AE42" s="46">
        <f>SUM(AE25:AE41)</f>
        <v>34</v>
      </c>
      <c r="AF42" s="47">
        <f>SUM(AF24:AF41)</f>
        <v>37</v>
      </c>
      <c r="AG42" s="12">
        <f>SUM(AG24:AG41)</f>
        <v>196312</v>
      </c>
      <c r="AH42" t="s">
        <v>148</v>
      </c>
    </row>
    <row r="43" spans="1:45">
      <c r="A43" s="9">
        <v>14</v>
      </c>
      <c r="B43" s="24">
        <f t="shared" si="6"/>
        <v>2</v>
      </c>
      <c r="C43" s="24">
        <f t="shared" si="7"/>
        <v>0</v>
      </c>
      <c r="D43" s="24">
        <v>5.1315370367050709E-4</v>
      </c>
      <c r="E43" s="24">
        <v>7.0600107754805108E-3</v>
      </c>
      <c r="F43">
        <v>0.16</v>
      </c>
    </row>
    <row r="44" spans="1:45">
      <c r="I44" t="s">
        <v>162</v>
      </c>
      <c r="M44" s="145" t="s">
        <v>172</v>
      </c>
      <c r="S44" t="s">
        <v>163</v>
      </c>
      <c r="W44" s="145" t="s">
        <v>174</v>
      </c>
      <c r="AB44" t="s">
        <v>165</v>
      </c>
      <c r="AE44" s="145" t="s">
        <v>171</v>
      </c>
    </row>
    <row r="45" spans="1:45">
      <c r="M45" t="s">
        <v>197</v>
      </c>
      <c r="S45" t="s">
        <v>164</v>
      </c>
      <c r="AE45" t="s">
        <v>198</v>
      </c>
    </row>
    <row r="49" spans="19:19">
      <c r="S49" s="44"/>
    </row>
    <row r="50" spans="19:19">
      <c r="S50" s="44"/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01"/>
  <sheetViews>
    <sheetView topLeftCell="K1" workbookViewId="0">
      <selection activeCell="X2" sqref="X2:X121"/>
    </sheetView>
  </sheetViews>
  <sheetFormatPr defaultRowHeight="14.4"/>
  <cols>
    <col min="1" max="1" width="11.33203125" bestFit="1" customWidth="1"/>
    <col min="2" max="2" width="10.6640625" bestFit="1" customWidth="1"/>
    <col min="3" max="3" width="10.109375" style="12" bestFit="1" customWidth="1"/>
    <col min="4" max="4" width="9.33203125" customWidth="1"/>
    <col min="22" max="22" width="16.33203125" customWidth="1"/>
    <col min="28" max="28" width="6.33203125" customWidth="1"/>
  </cols>
  <sheetData>
    <row r="1" spans="1:28">
      <c r="A1" t="s">
        <v>1</v>
      </c>
      <c r="C1" s="12" t="s">
        <v>2</v>
      </c>
      <c r="D1" t="s">
        <v>3</v>
      </c>
      <c r="E1" t="s">
        <v>4</v>
      </c>
      <c r="F1" t="s">
        <v>5</v>
      </c>
      <c r="H1" t="s">
        <v>4</v>
      </c>
      <c r="I1" t="s">
        <v>5</v>
      </c>
      <c r="J1" s="68">
        <v>7000</v>
      </c>
      <c r="R1" t="s">
        <v>91</v>
      </c>
      <c r="V1" t="s">
        <v>156</v>
      </c>
      <c r="AB1" s="74" t="s">
        <v>97</v>
      </c>
    </row>
    <row r="2" spans="1:28">
      <c r="B2" t="s">
        <v>6</v>
      </c>
      <c r="C2" s="12">
        <f>10320+16320+2110+13890+25726+1091+127+7090+14700+11587+1300+660</f>
        <v>104921</v>
      </c>
      <c r="D2" s="12">
        <f>C2/60</f>
        <v>1748.6833333333334</v>
      </c>
      <c r="E2">
        <f>C2/5280</f>
        <v>19.871401515151515</v>
      </c>
      <c r="F2">
        <f>E2/10.2</f>
        <v>1.9481766191325016</v>
      </c>
      <c r="H2">
        <f>C2/7000</f>
        <v>14.988714285714286</v>
      </c>
      <c r="I2">
        <f>H2/10.2</f>
        <v>1.4694817927170869</v>
      </c>
      <c r="L2">
        <f>C2/6143</f>
        <v>17.079765586846818</v>
      </c>
      <c r="M2">
        <f>L2/10.2</f>
        <v>1.6744868222398843</v>
      </c>
      <c r="R2">
        <v>900</v>
      </c>
      <c r="T2">
        <f>R2*10</f>
        <v>9000</v>
      </c>
      <c r="V2" s="117">
        <v>99</v>
      </c>
      <c r="X2">
        <f>(V2)*0.855</f>
        <v>84.644999999999996</v>
      </c>
      <c r="AB2" s="9">
        <v>0</v>
      </c>
    </row>
    <row r="3" spans="1:28">
      <c r="B3" t="s">
        <v>7</v>
      </c>
      <c r="C3" s="12">
        <v>26255</v>
      </c>
      <c r="D3" s="12">
        <f>C3/60</f>
        <v>437.58333333333331</v>
      </c>
      <c r="E3">
        <f>C3/5280</f>
        <v>4.9725378787878789</v>
      </c>
      <c r="F3">
        <f>E3/10.2</f>
        <v>0.48750371360665484</v>
      </c>
      <c r="H3">
        <f>C3/7000</f>
        <v>3.7507142857142859</v>
      </c>
      <c r="I3">
        <f>H3/10.2</f>
        <v>0.36771708683473392</v>
      </c>
      <c r="L3">
        <f>C3/6143</f>
        <v>4.2739703727820286</v>
      </c>
      <c r="M3">
        <f>L3/10.2</f>
        <v>0.41901670321392442</v>
      </c>
      <c r="R3">
        <v>800</v>
      </c>
      <c r="T3">
        <f t="shared" ref="T3:T66" si="0">R3*10</f>
        <v>8000</v>
      </c>
      <c r="V3" s="117">
        <v>99</v>
      </c>
      <c r="X3">
        <f t="shared" ref="X3:X66" si="1">(V3)*0.855</f>
        <v>84.644999999999996</v>
      </c>
      <c r="AB3" s="9">
        <v>0</v>
      </c>
    </row>
    <row r="4" spans="1:28">
      <c r="G4">
        <f>F3+F2</f>
        <v>2.4356803327391563</v>
      </c>
      <c r="J4">
        <f>I2+I3</f>
        <v>1.8371988795518208</v>
      </c>
      <c r="M4">
        <f>M3+M2</f>
        <v>2.0935035254538086</v>
      </c>
      <c r="R4">
        <v>800</v>
      </c>
      <c r="T4">
        <f t="shared" si="0"/>
        <v>8000</v>
      </c>
      <c r="V4" s="117">
        <v>99</v>
      </c>
      <c r="X4">
        <f t="shared" si="1"/>
        <v>84.644999999999996</v>
      </c>
      <c r="AB4" s="9">
        <v>0</v>
      </c>
    </row>
    <row r="5" spans="1:28">
      <c r="B5" t="s">
        <v>8</v>
      </c>
      <c r="D5" s="12"/>
      <c r="N5">
        <f>M4+M9</f>
        <v>3.836217215194722</v>
      </c>
      <c r="P5">
        <f>2/10.2</f>
        <v>0.19607843137254904</v>
      </c>
      <c r="R5">
        <v>800</v>
      </c>
      <c r="T5">
        <f t="shared" si="0"/>
        <v>8000</v>
      </c>
      <c r="V5" s="117">
        <v>99</v>
      </c>
      <c r="X5">
        <f t="shared" si="1"/>
        <v>84.644999999999996</v>
      </c>
      <c r="AB5" s="9">
        <v>0</v>
      </c>
    </row>
    <row r="6" spans="1:28">
      <c r="B6" t="s">
        <v>9</v>
      </c>
      <c r="C6" s="12">
        <v>10455</v>
      </c>
      <c r="D6" s="12">
        <f>C6/60</f>
        <v>174.25</v>
      </c>
      <c r="E6">
        <f>C6/5280</f>
        <v>1.9801136363636365</v>
      </c>
      <c r="F6">
        <f>E6/10.2</f>
        <v>0.1941287878787879</v>
      </c>
      <c r="H6">
        <f>C6/7000</f>
        <v>1.4935714285714285</v>
      </c>
      <c r="I6">
        <f>H6/10.2</f>
        <v>0.14642857142857144</v>
      </c>
      <c r="L6">
        <f>C6/6143</f>
        <v>1.701937164251994</v>
      </c>
      <c r="M6">
        <f>L6/10.2</f>
        <v>0.16685658473058768</v>
      </c>
      <c r="R6">
        <v>800</v>
      </c>
      <c r="T6">
        <f t="shared" si="0"/>
        <v>8000</v>
      </c>
      <c r="V6" s="117">
        <v>99</v>
      </c>
      <c r="X6">
        <f t="shared" si="1"/>
        <v>84.644999999999996</v>
      </c>
      <c r="AB6" s="9">
        <v>0</v>
      </c>
    </row>
    <row r="7" spans="1:28">
      <c r="B7" t="s">
        <v>10</v>
      </c>
      <c r="C7" s="12">
        <v>23640</v>
      </c>
      <c r="D7" s="12">
        <f>C7/60</f>
        <v>394</v>
      </c>
      <c r="E7">
        <f>C7/5280</f>
        <v>4.4772727272727275</v>
      </c>
      <c r="F7">
        <f>E7/10.2</f>
        <v>0.43894830659536549</v>
      </c>
      <c r="H7">
        <f>C7/7000</f>
        <v>3.3771428571428572</v>
      </c>
      <c r="I7">
        <f>H7/10.2</f>
        <v>0.33109243697478996</v>
      </c>
      <c r="L7">
        <f>C7/6143</f>
        <v>3.8482825980791144</v>
      </c>
      <c r="M7">
        <f>L7/10.2</f>
        <v>0.37728260765481519</v>
      </c>
      <c r="N7">
        <f>M6+M7+M8</f>
        <v>1.3016090369079425</v>
      </c>
      <c r="R7">
        <v>800</v>
      </c>
      <c r="T7">
        <f t="shared" si="0"/>
        <v>8000</v>
      </c>
      <c r="V7" s="117">
        <v>99</v>
      </c>
      <c r="X7">
        <f t="shared" si="1"/>
        <v>84.644999999999996</v>
      </c>
      <c r="AB7" s="9">
        <v>0</v>
      </c>
    </row>
    <row r="8" spans="1:28">
      <c r="B8" t="s">
        <v>11</v>
      </c>
      <c r="C8" s="12">
        <v>47462</v>
      </c>
      <c r="D8" s="12">
        <f>C8/60</f>
        <v>791.0333333333333</v>
      </c>
      <c r="E8">
        <f>C8/5280</f>
        <v>8.9890151515151508</v>
      </c>
      <c r="F8">
        <f>E8/10.2</f>
        <v>0.88127599524658351</v>
      </c>
      <c r="H8">
        <f>C8/7000</f>
        <v>6.7802857142857142</v>
      </c>
      <c r="I8">
        <f>H8/10.2</f>
        <v>0.66473389355742296</v>
      </c>
      <c r="L8">
        <f>C8/6143</f>
        <v>7.7261924141299039</v>
      </c>
      <c r="M8">
        <f>L8/10.2</f>
        <v>0.75746984452253963</v>
      </c>
      <c r="R8">
        <v>420</v>
      </c>
      <c r="T8">
        <f t="shared" si="0"/>
        <v>4200</v>
      </c>
      <c r="V8" s="117">
        <v>102</v>
      </c>
      <c r="X8">
        <f t="shared" si="1"/>
        <v>87.21</v>
      </c>
      <c r="AB8" s="9">
        <v>0</v>
      </c>
    </row>
    <row r="9" spans="1:28">
      <c r="B9" t="s">
        <v>12</v>
      </c>
      <c r="C9" s="12">
        <f>89984+19212</f>
        <v>109196</v>
      </c>
      <c r="D9" s="12">
        <f>C9/60</f>
        <v>1819.9333333333334</v>
      </c>
      <c r="E9">
        <f>C9/5280</f>
        <v>20.681060606060605</v>
      </c>
      <c r="F9">
        <f>E9/10.2</f>
        <v>2.0275549613784909</v>
      </c>
      <c r="H9">
        <f>C9/7000</f>
        <v>15.599428571428572</v>
      </c>
      <c r="I9">
        <f>H9/10.2</f>
        <v>1.5293557422969188</v>
      </c>
      <c r="L9">
        <f>C9/6143</f>
        <v>17.775679635357317</v>
      </c>
      <c r="M9">
        <f>L9/10.2</f>
        <v>1.7427136897409137</v>
      </c>
      <c r="R9">
        <v>420</v>
      </c>
      <c r="T9">
        <f t="shared" si="0"/>
        <v>4200</v>
      </c>
      <c r="V9" s="117">
        <v>102</v>
      </c>
      <c r="X9">
        <f t="shared" si="1"/>
        <v>87.21</v>
      </c>
      <c r="AB9" s="9">
        <v>0</v>
      </c>
    </row>
    <row r="10" spans="1:28">
      <c r="C10" s="12">
        <f>SUM(C2:C9)</f>
        <v>321929</v>
      </c>
      <c r="D10" s="12">
        <f>C10/60</f>
        <v>5365.4833333333336</v>
      </c>
      <c r="E10" s="12">
        <f>C10/5280</f>
        <v>60.971401515151513</v>
      </c>
      <c r="F10" s="12">
        <f>E10/10.2</f>
        <v>5.9775883838383841</v>
      </c>
      <c r="H10">
        <f>C10/7000</f>
        <v>45.98985714285714</v>
      </c>
      <c r="I10">
        <f>H10/10.2</f>
        <v>4.508809523809524</v>
      </c>
      <c r="M10">
        <f>SUM(M6:M9)</f>
        <v>3.0443227266488559</v>
      </c>
      <c r="R10">
        <v>420</v>
      </c>
      <c r="T10">
        <f t="shared" si="0"/>
        <v>4200</v>
      </c>
      <c r="V10" s="117">
        <v>102</v>
      </c>
      <c r="X10">
        <f t="shared" si="1"/>
        <v>87.21</v>
      </c>
      <c r="AB10" s="9">
        <v>0</v>
      </c>
    </row>
    <row r="11" spans="1:28">
      <c r="G11">
        <f>F2+F3+F9</f>
        <v>4.4632352941176467</v>
      </c>
      <c r="J11">
        <f>J4+F9</f>
        <v>3.8647538409303115</v>
      </c>
      <c r="R11">
        <v>420</v>
      </c>
      <c r="T11">
        <f t="shared" si="0"/>
        <v>4200</v>
      </c>
      <c r="V11" s="117">
        <v>102</v>
      </c>
      <c r="X11">
        <f t="shared" si="1"/>
        <v>87.21</v>
      </c>
      <c r="AB11" s="9">
        <v>0</v>
      </c>
    </row>
    <row r="12" spans="1:28">
      <c r="D12" s="12"/>
      <c r="J12">
        <f>J4+F6+F7+F8+F9</f>
        <v>5.3791069306510479</v>
      </c>
      <c r="R12">
        <v>420</v>
      </c>
      <c r="T12">
        <f t="shared" si="0"/>
        <v>4200</v>
      </c>
      <c r="V12" s="117">
        <v>102</v>
      </c>
      <c r="X12">
        <f t="shared" si="1"/>
        <v>87.21</v>
      </c>
      <c r="AB12" s="9">
        <v>0</v>
      </c>
    </row>
    <row r="13" spans="1:28">
      <c r="A13" t="s">
        <v>13</v>
      </c>
      <c r="C13" s="12" t="s">
        <v>2</v>
      </c>
      <c r="D13" t="s">
        <v>14</v>
      </c>
      <c r="E13" t="s">
        <v>4</v>
      </c>
      <c r="F13" t="s">
        <v>5</v>
      </c>
      <c r="G13" s="68">
        <v>5000</v>
      </c>
      <c r="M13">
        <f>C10/6143</f>
        <v>52.405827771447179</v>
      </c>
      <c r="N13">
        <f>M13/10.2</f>
        <v>5.1378262521026645</v>
      </c>
      <c r="R13">
        <v>400</v>
      </c>
      <c r="S13">
        <f>SUM(R2:R13)</f>
        <v>7400</v>
      </c>
      <c r="T13">
        <f t="shared" si="0"/>
        <v>4000</v>
      </c>
      <c r="U13">
        <f>SUM(T2:T13)</f>
        <v>74000</v>
      </c>
      <c r="V13" s="117">
        <v>102</v>
      </c>
      <c r="W13">
        <f>SUM(V2:V13)</f>
        <v>1206</v>
      </c>
      <c r="X13">
        <f t="shared" si="1"/>
        <v>87.21</v>
      </c>
      <c r="Y13">
        <f>SUM(X2:X13)</f>
        <v>1031.1300000000001</v>
      </c>
      <c r="AB13" s="9">
        <v>0</v>
      </c>
    </row>
    <row r="14" spans="1:28">
      <c r="B14" t="s">
        <v>6</v>
      </c>
      <c r="C14" s="12">
        <v>104921</v>
      </c>
      <c r="D14" s="12">
        <f>C14/10.2</f>
        <v>10286.372549019608</v>
      </c>
      <c r="E14">
        <f>C14/5000</f>
        <v>20.984200000000001</v>
      </c>
      <c r="F14">
        <f>E14/10.2</f>
        <v>2.0572745098039218</v>
      </c>
      <c r="R14">
        <v>1700</v>
      </c>
      <c r="T14">
        <f t="shared" si="0"/>
        <v>17000</v>
      </c>
      <c r="V14" s="117">
        <v>198</v>
      </c>
      <c r="X14">
        <f t="shared" si="1"/>
        <v>169.29</v>
      </c>
      <c r="AB14" s="9">
        <v>0</v>
      </c>
    </row>
    <row r="15" spans="1:28">
      <c r="B15" t="s">
        <v>7</v>
      </c>
      <c r="C15" s="12">
        <v>26255</v>
      </c>
      <c r="D15" s="12">
        <f t="shared" ref="D15:D22" si="2">C15/10.2</f>
        <v>2574.0196078431372</v>
      </c>
      <c r="E15">
        <f t="shared" ref="E15:E22" si="3">C15/5000</f>
        <v>5.2510000000000003</v>
      </c>
      <c r="F15">
        <f t="shared" ref="F15:F22" si="4">E15/10.2</f>
        <v>0.51480392156862753</v>
      </c>
      <c r="R15">
        <v>0</v>
      </c>
      <c r="T15">
        <f t="shared" si="0"/>
        <v>0</v>
      </c>
      <c r="V15" s="117">
        <v>0</v>
      </c>
      <c r="X15">
        <f t="shared" si="1"/>
        <v>0</v>
      </c>
      <c r="AB15" s="9">
        <v>0</v>
      </c>
    </row>
    <row r="16" spans="1:28">
      <c r="D16" s="12"/>
      <c r="G16">
        <f>F14+F15</f>
        <v>2.5720784313725495</v>
      </c>
      <c r="R16">
        <v>1500</v>
      </c>
      <c r="T16">
        <f t="shared" si="0"/>
        <v>15000</v>
      </c>
      <c r="V16" s="117">
        <v>198</v>
      </c>
      <c r="X16">
        <f t="shared" si="1"/>
        <v>169.29</v>
      </c>
      <c r="AB16" s="9">
        <v>0</v>
      </c>
    </row>
    <row r="17" spans="2:28">
      <c r="B17" t="s">
        <v>8</v>
      </c>
      <c r="D17" s="12"/>
      <c r="R17">
        <v>0</v>
      </c>
      <c r="T17">
        <f t="shared" si="0"/>
        <v>0</v>
      </c>
      <c r="V17" s="117">
        <v>0</v>
      </c>
      <c r="X17">
        <f t="shared" si="1"/>
        <v>0</v>
      </c>
      <c r="AB17" s="9">
        <v>0</v>
      </c>
    </row>
    <row r="18" spans="2:28">
      <c r="B18" t="s">
        <v>9</v>
      </c>
      <c r="C18" s="12">
        <v>12000</v>
      </c>
      <c r="D18" s="12">
        <f t="shared" si="2"/>
        <v>1176.4705882352941</v>
      </c>
      <c r="E18">
        <f t="shared" si="3"/>
        <v>2.4</v>
      </c>
      <c r="F18">
        <f t="shared" si="4"/>
        <v>0.23529411764705882</v>
      </c>
      <c r="R18">
        <v>1500</v>
      </c>
      <c r="T18">
        <f t="shared" si="0"/>
        <v>15000</v>
      </c>
      <c r="V18" s="117">
        <v>198</v>
      </c>
      <c r="X18">
        <f t="shared" si="1"/>
        <v>169.29</v>
      </c>
      <c r="AB18" s="9">
        <v>0</v>
      </c>
    </row>
    <row r="19" spans="2:28">
      <c r="B19" t="s">
        <v>10</v>
      </c>
      <c r="C19" s="12">
        <v>23640</v>
      </c>
      <c r="D19" s="12">
        <f t="shared" si="2"/>
        <v>2317.6470588235297</v>
      </c>
      <c r="E19">
        <f t="shared" si="3"/>
        <v>4.7279999999999998</v>
      </c>
      <c r="F19">
        <f t="shared" si="4"/>
        <v>0.46352941176470591</v>
      </c>
      <c r="R19">
        <v>0</v>
      </c>
      <c r="T19">
        <f t="shared" si="0"/>
        <v>0</v>
      </c>
      <c r="V19" s="117">
        <v>0</v>
      </c>
      <c r="X19">
        <f t="shared" si="1"/>
        <v>0</v>
      </c>
      <c r="AB19" s="9">
        <v>0</v>
      </c>
    </row>
    <row r="20" spans="2:28">
      <c r="B20" t="s">
        <v>11</v>
      </c>
      <c r="C20" s="12">
        <v>47462</v>
      </c>
      <c r="D20" s="12">
        <f t="shared" si="2"/>
        <v>4653.1372549019607</v>
      </c>
      <c r="E20">
        <f t="shared" si="3"/>
        <v>9.4923999999999999</v>
      </c>
      <c r="F20">
        <f t="shared" si="4"/>
        <v>0.93062745098039223</v>
      </c>
      <c r="H20">
        <f>1100/1344</f>
        <v>0.81845238095238093</v>
      </c>
      <c r="R20">
        <v>1000</v>
      </c>
      <c r="T20">
        <f t="shared" si="0"/>
        <v>10000</v>
      </c>
      <c r="V20" s="117">
        <v>204</v>
      </c>
      <c r="X20">
        <f t="shared" si="1"/>
        <v>174.42</v>
      </c>
      <c r="AB20" s="9">
        <v>0</v>
      </c>
    </row>
    <row r="21" spans="2:28">
      <c r="B21" t="s">
        <v>12</v>
      </c>
      <c r="C21" s="12">
        <f>C9/5280*5000</f>
        <v>103405.30303030302</v>
      </c>
      <c r="D21" s="12">
        <f t="shared" si="2"/>
        <v>10137.774806892454</v>
      </c>
      <c r="E21">
        <f t="shared" si="3"/>
        <v>20.681060606060605</v>
      </c>
      <c r="F21">
        <f t="shared" si="4"/>
        <v>2.0275549613784909</v>
      </c>
      <c r="R21">
        <v>0</v>
      </c>
      <c r="T21">
        <f t="shared" si="0"/>
        <v>0</v>
      </c>
      <c r="V21" s="117">
        <v>0</v>
      </c>
      <c r="X21">
        <f t="shared" si="1"/>
        <v>0</v>
      </c>
      <c r="AB21" s="9">
        <v>0</v>
      </c>
    </row>
    <row r="22" spans="2:28">
      <c r="C22" s="12">
        <f>SUM(C14:C21)</f>
        <v>317683.30303030304</v>
      </c>
      <c r="D22" s="12">
        <f t="shared" si="2"/>
        <v>31145.421865715987</v>
      </c>
      <c r="E22">
        <f t="shared" si="3"/>
        <v>63.536660606060607</v>
      </c>
      <c r="F22">
        <f t="shared" si="4"/>
        <v>6.2290843731431975</v>
      </c>
      <c r="J22">
        <f>G16+F21</f>
        <v>4.5996333927510404</v>
      </c>
      <c r="R22">
        <v>1000</v>
      </c>
      <c r="T22">
        <f t="shared" si="0"/>
        <v>10000</v>
      </c>
      <c r="V22" s="117">
        <v>204</v>
      </c>
      <c r="X22">
        <f t="shared" si="1"/>
        <v>174.42</v>
      </c>
      <c r="AB22" s="9">
        <v>0</v>
      </c>
    </row>
    <row r="23" spans="2:28">
      <c r="F23">
        <f>F22-0.82</f>
        <v>5.4090843731431972</v>
      </c>
      <c r="J23">
        <f>J22-0.82</f>
        <v>3.7796333927510406</v>
      </c>
      <c r="R23">
        <v>0</v>
      </c>
      <c r="T23">
        <f t="shared" si="0"/>
        <v>0</v>
      </c>
      <c r="V23" s="117">
        <v>0</v>
      </c>
      <c r="X23">
        <f t="shared" si="1"/>
        <v>0</v>
      </c>
      <c r="AB23" s="9">
        <v>0</v>
      </c>
    </row>
    <row r="24" spans="2:28">
      <c r="G24">
        <f>G16+F18+F19+F20</f>
        <v>4.2015294117647066</v>
      </c>
      <c r="R24">
        <v>700</v>
      </c>
      <c r="T24">
        <f t="shared" si="0"/>
        <v>7000</v>
      </c>
      <c r="V24" s="117">
        <v>204</v>
      </c>
      <c r="X24">
        <f t="shared" si="1"/>
        <v>174.42</v>
      </c>
      <c r="AB24" s="9">
        <v>2.9418605796029434E-2</v>
      </c>
    </row>
    <row r="25" spans="2:28">
      <c r="C25" s="12">
        <f>39388/41906</f>
        <v>0.93991313892998618</v>
      </c>
      <c r="R25">
        <v>0</v>
      </c>
      <c r="S25">
        <f>SUM(R14:R25)</f>
        <v>7400</v>
      </c>
      <c r="T25">
        <f t="shared" si="0"/>
        <v>0</v>
      </c>
      <c r="U25">
        <f>SUM(T14:T25)</f>
        <v>74000</v>
      </c>
      <c r="V25" s="117">
        <v>0</v>
      </c>
      <c r="W25">
        <f>SUM(V14:V25)</f>
        <v>1206</v>
      </c>
      <c r="X25">
        <f t="shared" si="1"/>
        <v>0</v>
      </c>
      <c r="Y25">
        <f>SUM(X14:X25)</f>
        <v>1031.1299999999999</v>
      </c>
      <c r="AB25" s="9">
        <v>0.18704910934602109</v>
      </c>
    </row>
    <row r="26" spans="2:28">
      <c r="C26" s="12">
        <f>11528/12378</f>
        <v>0.93132977863952171</v>
      </c>
      <c r="R26">
        <v>0</v>
      </c>
      <c r="T26">
        <f t="shared" si="0"/>
        <v>0</v>
      </c>
      <c r="V26" s="117">
        <v>0</v>
      </c>
      <c r="X26">
        <f t="shared" si="1"/>
        <v>0</v>
      </c>
      <c r="AB26" s="9">
        <v>0</v>
      </c>
    </row>
    <row r="27" spans="2:28">
      <c r="R27">
        <v>3100</v>
      </c>
      <c r="T27">
        <f t="shared" si="0"/>
        <v>31000</v>
      </c>
      <c r="V27" s="117">
        <v>198</v>
      </c>
      <c r="X27">
        <f t="shared" si="1"/>
        <v>169.29</v>
      </c>
      <c r="AB27" s="9">
        <v>0</v>
      </c>
    </row>
    <row r="28" spans="2:28">
      <c r="C28" s="12">
        <f>4941/8228</f>
        <v>0.6005104521147302</v>
      </c>
      <c r="D28">
        <f>0.6*6408</f>
        <v>3844.7999999999997</v>
      </c>
      <c r="H28">
        <f>1920/1456</f>
        <v>1.3186813186813187</v>
      </c>
      <c r="J28">
        <f>1100/1456</f>
        <v>0.75549450549450547</v>
      </c>
      <c r="R28">
        <v>0</v>
      </c>
      <c r="T28">
        <f t="shared" si="0"/>
        <v>0</v>
      </c>
      <c r="V28" s="117">
        <v>0</v>
      </c>
      <c r="X28">
        <f t="shared" si="1"/>
        <v>0</v>
      </c>
      <c r="AB28" s="9">
        <v>0</v>
      </c>
    </row>
    <row r="29" spans="2:28">
      <c r="H29">
        <f>1456/1920</f>
        <v>0.7583333333333333</v>
      </c>
      <c r="J29">
        <f>1100/1920</f>
        <v>0.57291666666666663</v>
      </c>
      <c r="K29">
        <f>J28-J29</f>
        <v>0.18257783882783885</v>
      </c>
      <c r="R29">
        <v>2800</v>
      </c>
      <c r="T29">
        <f t="shared" si="0"/>
        <v>28000</v>
      </c>
      <c r="V29" s="117">
        <v>198</v>
      </c>
      <c r="X29">
        <f t="shared" si="1"/>
        <v>169.29</v>
      </c>
      <c r="AB29" s="9">
        <v>0</v>
      </c>
    </row>
    <row r="30" spans="2:28">
      <c r="R30">
        <v>0</v>
      </c>
      <c r="T30">
        <f t="shared" si="0"/>
        <v>0</v>
      </c>
      <c r="V30" s="117">
        <v>0</v>
      </c>
      <c r="X30">
        <f t="shared" si="1"/>
        <v>0</v>
      </c>
      <c r="AB30" s="9">
        <v>0</v>
      </c>
    </row>
    <row r="31" spans="2:28">
      <c r="K31">
        <f>10.86-9.12</f>
        <v>1.7400000000000002</v>
      </c>
      <c r="R31">
        <v>700</v>
      </c>
      <c r="T31">
        <f t="shared" si="0"/>
        <v>7000</v>
      </c>
      <c r="V31" s="117">
        <v>198</v>
      </c>
      <c r="X31">
        <f t="shared" si="1"/>
        <v>169.29</v>
      </c>
      <c r="AB31" s="9">
        <v>1.4533107495343858E-2</v>
      </c>
    </row>
    <row r="32" spans="2:28">
      <c r="K32">
        <f>K31*0.1</f>
        <v>0.17400000000000004</v>
      </c>
      <c r="R32">
        <v>0</v>
      </c>
      <c r="T32">
        <f t="shared" si="0"/>
        <v>0</v>
      </c>
      <c r="V32" s="117">
        <v>0</v>
      </c>
      <c r="X32">
        <f t="shared" si="1"/>
        <v>0</v>
      </c>
      <c r="AB32" s="9">
        <v>8.1911112123133165E-2</v>
      </c>
    </row>
    <row r="33" spans="18:28">
      <c r="R33">
        <v>400</v>
      </c>
      <c r="T33">
        <f t="shared" si="0"/>
        <v>4000</v>
      </c>
      <c r="V33" s="117">
        <v>204</v>
      </c>
      <c r="X33">
        <f t="shared" si="1"/>
        <v>174.42</v>
      </c>
      <c r="AB33" s="9">
        <v>1</v>
      </c>
    </row>
    <row r="34" spans="18:28">
      <c r="R34">
        <v>0</v>
      </c>
      <c r="T34">
        <f t="shared" si="0"/>
        <v>0</v>
      </c>
      <c r="V34" s="117">
        <v>0</v>
      </c>
      <c r="X34">
        <f t="shared" si="1"/>
        <v>0</v>
      </c>
      <c r="AB34" s="9">
        <v>1</v>
      </c>
    </row>
    <row r="35" spans="18:28">
      <c r="R35">
        <v>300</v>
      </c>
      <c r="T35">
        <f t="shared" si="0"/>
        <v>3000</v>
      </c>
      <c r="V35" s="117">
        <v>204</v>
      </c>
      <c r="X35">
        <f t="shared" si="1"/>
        <v>174.42</v>
      </c>
      <c r="AB35" s="9">
        <v>1</v>
      </c>
    </row>
    <row r="36" spans="18:28">
      <c r="R36">
        <v>0</v>
      </c>
      <c r="T36">
        <f t="shared" si="0"/>
        <v>0</v>
      </c>
      <c r="V36" s="117">
        <v>0</v>
      </c>
      <c r="X36">
        <f t="shared" si="1"/>
        <v>0</v>
      </c>
      <c r="AB36" s="9">
        <v>1</v>
      </c>
    </row>
    <row r="37" spans="18:28">
      <c r="R37">
        <v>100</v>
      </c>
      <c r="S37">
        <f>SUM(R26:R37)</f>
        <v>7400</v>
      </c>
      <c r="T37">
        <f t="shared" si="0"/>
        <v>1000</v>
      </c>
      <c r="U37">
        <f>SUM(T26:T37)</f>
        <v>74000</v>
      </c>
      <c r="V37" s="117">
        <v>204</v>
      </c>
      <c r="W37">
        <f>SUM(V26:V37)</f>
        <v>1206</v>
      </c>
      <c r="X37">
        <f t="shared" si="1"/>
        <v>174.42</v>
      </c>
      <c r="Y37">
        <f>SUM(X26:X37)</f>
        <v>1031.1299999999999</v>
      </c>
      <c r="AB37" s="9">
        <v>0.99991069762451923</v>
      </c>
    </row>
    <row r="38" spans="18:28">
      <c r="R38">
        <v>3000</v>
      </c>
      <c r="T38">
        <f t="shared" si="0"/>
        <v>30000</v>
      </c>
      <c r="V38" s="117">
        <v>297</v>
      </c>
      <c r="X38">
        <f t="shared" si="1"/>
        <v>253.935</v>
      </c>
      <c r="AB38" s="9">
        <v>1</v>
      </c>
    </row>
    <row r="39" spans="18:28">
      <c r="R39">
        <v>0</v>
      </c>
      <c r="T39">
        <f t="shared" si="0"/>
        <v>0</v>
      </c>
      <c r="V39" s="117">
        <v>0</v>
      </c>
      <c r="X39">
        <f t="shared" si="1"/>
        <v>0</v>
      </c>
      <c r="AB39" s="9">
        <v>1</v>
      </c>
    </row>
    <row r="40" spans="18:28">
      <c r="R40">
        <v>0</v>
      </c>
      <c r="T40">
        <f t="shared" si="0"/>
        <v>0</v>
      </c>
      <c r="V40" s="117">
        <v>0</v>
      </c>
      <c r="X40">
        <f t="shared" si="1"/>
        <v>0</v>
      </c>
      <c r="AB40" s="9">
        <v>1</v>
      </c>
    </row>
    <row r="41" spans="18:28">
      <c r="R41">
        <v>2500</v>
      </c>
      <c r="T41">
        <f t="shared" si="0"/>
        <v>25000</v>
      </c>
      <c r="V41" s="117">
        <v>297</v>
      </c>
      <c r="X41">
        <f t="shared" si="1"/>
        <v>253.935</v>
      </c>
      <c r="AB41" s="9">
        <v>1</v>
      </c>
    </row>
    <row r="42" spans="18:28">
      <c r="R42">
        <v>0</v>
      </c>
      <c r="T42">
        <f t="shared" si="0"/>
        <v>0</v>
      </c>
      <c r="V42" s="117">
        <v>0</v>
      </c>
      <c r="X42">
        <f t="shared" si="1"/>
        <v>0</v>
      </c>
      <c r="AB42" s="9">
        <v>1</v>
      </c>
    </row>
    <row r="43" spans="18:28">
      <c r="R43">
        <v>0</v>
      </c>
      <c r="T43">
        <f t="shared" si="0"/>
        <v>0</v>
      </c>
      <c r="V43" s="117">
        <v>0</v>
      </c>
      <c r="X43">
        <f t="shared" si="1"/>
        <v>0</v>
      </c>
      <c r="AB43" s="9">
        <v>1</v>
      </c>
    </row>
    <row r="44" spans="18:28">
      <c r="R44">
        <v>1200</v>
      </c>
      <c r="T44">
        <f t="shared" si="0"/>
        <v>12000</v>
      </c>
      <c r="V44" s="117">
        <v>306</v>
      </c>
      <c r="X44">
        <f t="shared" si="1"/>
        <v>261.63</v>
      </c>
      <c r="AB44" s="9">
        <v>1</v>
      </c>
    </row>
    <row r="45" spans="18:28">
      <c r="R45">
        <v>0</v>
      </c>
      <c r="T45">
        <f t="shared" si="0"/>
        <v>0</v>
      </c>
      <c r="V45" s="117">
        <v>0</v>
      </c>
      <c r="X45">
        <f t="shared" si="1"/>
        <v>0</v>
      </c>
      <c r="AB45" s="9">
        <v>1</v>
      </c>
    </row>
    <row r="46" spans="18:28">
      <c r="R46">
        <v>0</v>
      </c>
      <c r="T46">
        <f t="shared" si="0"/>
        <v>0</v>
      </c>
      <c r="V46" s="117">
        <v>0</v>
      </c>
      <c r="X46">
        <f t="shared" si="1"/>
        <v>0</v>
      </c>
      <c r="AB46" s="9">
        <v>1</v>
      </c>
    </row>
    <row r="47" spans="18:28">
      <c r="R47">
        <v>700</v>
      </c>
      <c r="T47">
        <f t="shared" si="0"/>
        <v>7000</v>
      </c>
      <c r="V47" s="117">
        <v>306</v>
      </c>
      <c r="X47">
        <f t="shared" si="1"/>
        <v>261.63</v>
      </c>
      <c r="AB47" s="9">
        <v>1</v>
      </c>
    </row>
    <row r="48" spans="18:28">
      <c r="R48">
        <v>0</v>
      </c>
      <c r="T48">
        <f t="shared" si="0"/>
        <v>0</v>
      </c>
      <c r="V48" s="117">
        <v>0</v>
      </c>
      <c r="X48">
        <f t="shared" si="1"/>
        <v>0</v>
      </c>
      <c r="AB48" s="9">
        <v>1</v>
      </c>
    </row>
    <row r="49" spans="18:28">
      <c r="R49">
        <v>0</v>
      </c>
      <c r="S49">
        <f>SUM(R38:R49)</f>
        <v>7400</v>
      </c>
      <c r="T49">
        <f t="shared" si="0"/>
        <v>0</v>
      </c>
      <c r="U49">
        <f>SUM(T38:T49)</f>
        <v>74000</v>
      </c>
      <c r="V49" s="117">
        <v>0</v>
      </c>
      <c r="W49">
        <f>SUM(V38:V49)</f>
        <v>1206</v>
      </c>
      <c r="X49">
        <f t="shared" si="1"/>
        <v>0</v>
      </c>
      <c r="Y49">
        <f>SUM(X38:X49)</f>
        <v>1031.1300000000001</v>
      </c>
      <c r="AB49" s="9">
        <v>1</v>
      </c>
    </row>
    <row r="50" spans="18:28">
      <c r="R50">
        <v>0</v>
      </c>
      <c r="T50">
        <f t="shared" si="0"/>
        <v>0</v>
      </c>
      <c r="V50" s="117">
        <v>0</v>
      </c>
      <c r="X50">
        <f t="shared" si="1"/>
        <v>0</v>
      </c>
      <c r="AB50" s="105">
        <v>0</v>
      </c>
    </row>
    <row r="51" spans="18:28">
      <c r="R51">
        <v>3300</v>
      </c>
      <c r="T51">
        <f t="shared" si="0"/>
        <v>33000</v>
      </c>
      <c r="V51" s="117">
        <v>297</v>
      </c>
      <c r="X51">
        <f t="shared" si="1"/>
        <v>253.935</v>
      </c>
      <c r="AB51" s="105">
        <v>0</v>
      </c>
    </row>
    <row r="52" spans="18:28">
      <c r="R52">
        <v>0</v>
      </c>
      <c r="T52">
        <f t="shared" si="0"/>
        <v>0</v>
      </c>
      <c r="V52" s="117">
        <v>0</v>
      </c>
      <c r="X52">
        <f t="shared" si="1"/>
        <v>0</v>
      </c>
      <c r="AB52" s="105">
        <v>0</v>
      </c>
    </row>
    <row r="53" spans="18:28">
      <c r="R53">
        <v>0</v>
      </c>
      <c r="T53">
        <f t="shared" si="0"/>
        <v>0</v>
      </c>
      <c r="V53" s="117">
        <v>0</v>
      </c>
      <c r="X53">
        <f t="shared" si="1"/>
        <v>0</v>
      </c>
      <c r="AB53" s="105">
        <v>0</v>
      </c>
    </row>
    <row r="54" spans="18:28">
      <c r="R54">
        <v>2400</v>
      </c>
      <c r="T54">
        <f t="shared" si="0"/>
        <v>24000</v>
      </c>
      <c r="V54" s="117">
        <v>297</v>
      </c>
      <c r="X54">
        <f t="shared" si="1"/>
        <v>253.935</v>
      </c>
      <c r="AB54" s="105">
        <v>0</v>
      </c>
    </row>
    <row r="55" spans="18:28">
      <c r="R55">
        <v>0</v>
      </c>
      <c r="T55">
        <f t="shared" si="0"/>
        <v>0</v>
      </c>
      <c r="V55" s="117">
        <v>0</v>
      </c>
      <c r="X55">
        <f t="shared" si="1"/>
        <v>0</v>
      </c>
      <c r="AB55" s="105">
        <v>0</v>
      </c>
    </row>
    <row r="56" spans="18:28">
      <c r="R56">
        <v>0</v>
      </c>
      <c r="T56">
        <f t="shared" si="0"/>
        <v>0</v>
      </c>
      <c r="V56" s="117">
        <v>0</v>
      </c>
      <c r="X56">
        <f t="shared" si="1"/>
        <v>0</v>
      </c>
      <c r="AB56" s="105">
        <v>0</v>
      </c>
    </row>
    <row r="57" spans="18:28">
      <c r="R57">
        <v>1100</v>
      </c>
      <c r="T57">
        <f t="shared" si="0"/>
        <v>11000</v>
      </c>
      <c r="V57" s="117">
        <v>306</v>
      </c>
      <c r="X57">
        <f t="shared" si="1"/>
        <v>261.63</v>
      </c>
      <c r="AB57" s="105">
        <v>0</v>
      </c>
    </row>
    <row r="58" spans="18:28">
      <c r="R58">
        <v>0</v>
      </c>
      <c r="T58">
        <f t="shared" si="0"/>
        <v>0</v>
      </c>
      <c r="V58" s="117">
        <v>0</v>
      </c>
      <c r="X58">
        <f t="shared" si="1"/>
        <v>0</v>
      </c>
      <c r="AB58" s="105">
        <v>0</v>
      </c>
    </row>
    <row r="59" spans="18:28">
      <c r="R59">
        <v>0</v>
      </c>
      <c r="T59">
        <f t="shared" si="0"/>
        <v>0</v>
      </c>
      <c r="V59" s="117">
        <v>0</v>
      </c>
      <c r="X59">
        <f t="shared" si="1"/>
        <v>0</v>
      </c>
      <c r="AB59" s="105">
        <v>0</v>
      </c>
    </row>
    <row r="60" spans="18:28">
      <c r="R60">
        <v>600</v>
      </c>
      <c r="T60">
        <f t="shared" si="0"/>
        <v>6000</v>
      </c>
      <c r="V60" s="117">
        <v>306</v>
      </c>
      <c r="X60">
        <f t="shared" si="1"/>
        <v>261.63</v>
      </c>
      <c r="AB60" s="105">
        <v>0</v>
      </c>
    </row>
    <row r="61" spans="18:28">
      <c r="R61">
        <v>0</v>
      </c>
      <c r="S61">
        <f>SUM(R50:R61)</f>
        <v>7400</v>
      </c>
      <c r="T61">
        <f t="shared" si="0"/>
        <v>0</v>
      </c>
      <c r="U61">
        <f>SUM(T50:T61)</f>
        <v>74000</v>
      </c>
      <c r="V61" s="117">
        <v>0</v>
      </c>
      <c r="W61">
        <f>SUM(V50:V61)</f>
        <v>1206</v>
      </c>
      <c r="X61">
        <f t="shared" si="1"/>
        <v>0</v>
      </c>
      <c r="Y61">
        <f>SUM(X50:X61)</f>
        <v>1031.1300000000001</v>
      </c>
      <c r="AB61" s="105">
        <v>0</v>
      </c>
    </row>
    <row r="62" spans="18:28">
      <c r="R62">
        <v>0</v>
      </c>
      <c r="T62">
        <f t="shared" si="0"/>
        <v>0</v>
      </c>
      <c r="V62" s="117">
        <v>0</v>
      </c>
      <c r="X62">
        <f t="shared" si="1"/>
        <v>0</v>
      </c>
      <c r="AB62" s="105">
        <v>0</v>
      </c>
    </row>
    <row r="63" spans="18:28">
      <c r="R63">
        <v>0</v>
      </c>
      <c r="T63">
        <f t="shared" si="0"/>
        <v>0</v>
      </c>
      <c r="V63" s="117">
        <v>0</v>
      </c>
      <c r="X63">
        <f t="shared" si="1"/>
        <v>0</v>
      </c>
      <c r="AB63" s="105">
        <v>0</v>
      </c>
    </row>
    <row r="64" spans="18:28">
      <c r="R64">
        <v>3300</v>
      </c>
      <c r="T64">
        <f t="shared" si="0"/>
        <v>33000</v>
      </c>
      <c r="V64" s="117">
        <v>297</v>
      </c>
      <c r="X64">
        <f t="shared" si="1"/>
        <v>253.935</v>
      </c>
      <c r="AB64" s="105">
        <v>0</v>
      </c>
    </row>
    <row r="65" spans="18:28">
      <c r="R65">
        <v>0</v>
      </c>
      <c r="T65">
        <f t="shared" si="0"/>
        <v>0</v>
      </c>
      <c r="V65" s="117">
        <v>0</v>
      </c>
      <c r="X65">
        <f t="shared" si="1"/>
        <v>0</v>
      </c>
      <c r="AB65" s="9"/>
    </row>
    <row r="66" spans="18:28">
      <c r="R66">
        <v>0</v>
      </c>
      <c r="T66">
        <f t="shared" si="0"/>
        <v>0</v>
      </c>
      <c r="V66" s="117">
        <v>0</v>
      </c>
      <c r="X66">
        <f t="shared" si="1"/>
        <v>0</v>
      </c>
      <c r="AB66" s="9"/>
    </row>
    <row r="67" spans="18:28">
      <c r="R67">
        <v>2500</v>
      </c>
      <c r="T67">
        <f t="shared" ref="T67:T130" si="5">R67*10</f>
        <v>25000</v>
      </c>
      <c r="V67" s="117">
        <v>297</v>
      </c>
      <c r="X67">
        <f t="shared" ref="X67:X121" si="6">(V67)*0.855</f>
        <v>253.935</v>
      </c>
      <c r="AB67" s="9"/>
    </row>
    <row r="68" spans="18:28">
      <c r="R68">
        <v>0</v>
      </c>
      <c r="T68">
        <f t="shared" si="5"/>
        <v>0</v>
      </c>
      <c r="V68" s="117">
        <v>0</v>
      </c>
      <c r="X68">
        <f t="shared" si="6"/>
        <v>0</v>
      </c>
      <c r="AB68" s="9"/>
    </row>
    <row r="69" spans="18:28">
      <c r="R69">
        <v>0</v>
      </c>
      <c r="T69">
        <f t="shared" si="5"/>
        <v>0</v>
      </c>
      <c r="V69" s="117">
        <v>0</v>
      </c>
      <c r="X69">
        <f t="shared" si="6"/>
        <v>0</v>
      </c>
      <c r="AB69" s="9"/>
    </row>
    <row r="70" spans="18:28">
      <c r="R70">
        <v>1000</v>
      </c>
      <c r="T70">
        <f t="shared" si="5"/>
        <v>10000</v>
      </c>
      <c r="V70" s="117">
        <v>306</v>
      </c>
      <c r="X70">
        <f t="shared" si="6"/>
        <v>261.63</v>
      </c>
      <c r="AB70" s="9"/>
    </row>
    <row r="71" spans="18:28">
      <c r="R71">
        <v>0</v>
      </c>
      <c r="T71">
        <f t="shared" si="5"/>
        <v>0</v>
      </c>
      <c r="V71" s="117">
        <v>0</v>
      </c>
      <c r="X71">
        <f t="shared" si="6"/>
        <v>0</v>
      </c>
      <c r="AB71" s="9"/>
    </row>
    <row r="72" spans="18:28">
      <c r="R72">
        <v>0</v>
      </c>
      <c r="T72">
        <f t="shared" si="5"/>
        <v>0</v>
      </c>
      <c r="V72" s="117">
        <v>0</v>
      </c>
      <c r="X72">
        <f t="shared" si="6"/>
        <v>0</v>
      </c>
      <c r="AB72" s="9"/>
    </row>
    <row r="73" spans="18:28">
      <c r="R73">
        <v>600</v>
      </c>
      <c r="S73">
        <f>SUM(R62:R73)</f>
        <v>7400</v>
      </c>
      <c r="T73">
        <f t="shared" si="5"/>
        <v>6000</v>
      </c>
      <c r="U73">
        <f>SUM(T62:T73)</f>
        <v>74000</v>
      </c>
      <c r="V73" s="117">
        <v>306</v>
      </c>
      <c r="W73">
        <f>SUM(V62:V73)</f>
        <v>1206</v>
      </c>
      <c r="X73">
        <f t="shared" si="6"/>
        <v>261.63</v>
      </c>
      <c r="Y73">
        <f>SUM(X62:X73)</f>
        <v>1031.1300000000001</v>
      </c>
      <c r="AB73" s="9"/>
    </row>
    <row r="74" spans="18:28">
      <c r="R74">
        <v>3900</v>
      </c>
      <c r="T74">
        <f t="shared" si="5"/>
        <v>39000</v>
      </c>
      <c r="V74" s="117">
        <v>297</v>
      </c>
      <c r="X74">
        <f t="shared" si="6"/>
        <v>253.935</v>
      </c>
      <c r="AB74" s="9"/>
    </row>
    <row r="75" spans="18:28">
      <c r="R75">
        <v>0</v>
      </c>
      <c r="T75">
        <f t="shared" si="5"/>
        <v>0</v>
      </c>
      <c r="V75" s="117">
        <v>0</v>
      </c>
      <c r="X75">
        <f t="shared" si="6"/>
        <v>0</v>
      </c>
      <c r="AB75" s="9"/>
    </row>
    <row r="76" spans="18:28">
      <c r="R76">
        <v>0</v>
      </c>
      <c r="T76">
        <f t="shared" si="5"/>
        <v>0</v>
      </c>
      <c r="V76" s="117">
        <v>0</v>
      </c>
      <c r="X76">
        <f t="shared" si="6"/>
        <v>0</v>
      </c>
      <c r="AB76" s="9"/>
    </row>
    <row r="77" spans="18:28">
      <c r="R77">
        <v>0</v>
      </c>
      <c r="T77">
        <f t="shared" si="5"/>
        <v>0</v>
      </c>
      <c r="V77" s="117">
        <v>0</v>
      </c>
      <c r="X77">
        <f t="shared" si="6"/>
        <v>0</v>
      </c>
      <c r="AB77" s="9"/>
    </row>
    <row r="78" spans="18:28">
      <c r="R78">
        <v>3000</v>
      </c>
      <c r="T78">
        <f t="shared" si="5"/>
        <v>30000</v>
      </c>
      <c r="V78" s="117">
        <v>297</v>
      </c>
      <c r="X78">
        <f t="shared" si="6"/>
        <v>253.935</v>
      </c>
      <c r="AB78" s="9"/>
    </row>
    <row r="79" spans="18:28">
      <c r="R79">
        <v>0</v>
      </c>
      <c r="T79">
        <f t="shared" si="5"/>
        <v>0</v>
      </c>
      <c r="V79" s="117">
        <v>0</v>
      </c>
      <c r="X79">
        <f t="shared" si="6"/>
        <v>0</v>
      </c>
      <c r="AB79" s="9"/>
    </row>
    <row r="80" spans="18:28">
      <c r="R80">
        <v>0</v>
      </c>
      <c r="T80">
        <f t="shared" si="5"/>
        <v>0</v>
      </c>
      <c r="V80" s="117">
        <v>0</v>
      </c>
      <c r="X80">
        <f t="shared" si="6"/>
        <v>0</v>
      </c>
      <c r="AB80" s="9"/>
    </row>
    <row r="81" spans="18:28">
      <c r="R81">
        <v>0</v>
      </c>
      <c r="T81">
        <f t="shared" si="5"/>
        <v>0</v>
      </c>
      <c r="V81" s="117">
        <v>0</v>
      </c>
      <c r="X81">
        <f t="shared" si="6"/>
        <v>0</v>
      </c>
      <c r="AB81" s="9"/>
    </row>
    <row r="82" spans="18:28">
      <c r="R82">
        <v>500</v>
      </c>
      <c r="T82">
        <f t="shared" si="5"/>
        <v>5000</v>
      </c>
      <c r="V82" s="117">
        <v>612</v>
      </c>
      <c r="X82">
        <f t="shared" si="6"/>
        <v>523.26</v>
      </c>
      <c r="AB82" s="9"/>
    </row>
    <row r="83" spans="18:28">
      <c r="R83">
        <v>0</v>
      </c>
      <c r="T83">
        <f t="shared" si="5"/>
        <v>0</v>
      </c>
      <c r="V83" s="117">
        <v>0</v>
      </c>
      <c r="X83">
        <f t="shared" si="6"/>
        <v>0</v>
      </c>
      <c r="AB83" s="9"/>
    </row>
    <row r="84" spans="18:28">
      <c r="R84">
        <v>0</v>
      </c>
      <c r="T84">
        <f t="shared" si="5"/>
        <v>0</v>
      </c>
      <c r="V84" s="117">
        <v>0</v>
      </c>
      <c r="X84">
        <f t="shared" si="6"/>
        <v>0</v>
      </c>
      <c r="AB84" s="9"/>
    </row>
    <row r="85" spans="18:28">
      <c r="R85">
        <v>0</v>
      </c>
      <c r="S85">
        <f>SUM(R74:R85)</f>
        <v>7400</v>
      </c>
      <c r="T85">
        <f t="shared" si="5"/>
        <v>0</v>
      </c>
      <c r="U85">
        <f>SUM(T74:T85)</f>
        <v>74000</v>
      </c>
      <c r="V85" s="117">
        <v>0</v>
      </c>
      <c r="W85">
        <f>SUM(V74:V85)</f>
        <v>1206</v>
      </c>
      <c r="X85">
        <f t="shared" si="6"/>
        <v>0</v>
      </c>
      <c r="Y85">
        <f>SUM(X74:X85)</f>
        <v>1031.1300000000001</v>
      </c>
      <c r="AB85" s="9"/>
    </row>
    <row r="86" spans="18:28">
      <c r="R86">
        <v>0</v>
      </c>
      <c r="T86">
        <f t="shared" si="5"/>
        <v>0</v>
      </c>
      <c r="V86" s="117">
        <v>0</v>
      </c>
      <c r="X86">
        <f t="shared" si="6"/>
        <v>0</v>
      </c>
      <c r="AB86" s="9"/>
    </row>
    <row r="87" spans="18:28">
      <c r="R87">
        <v>3100</v>
      </c>
      <c r="T87">
        <f t="shared" si="5"/>
        <v>31000</v>
      </c>
      <c r="V87" s="117">
        <v>297</v>
      </c>
      <c r="X87">
        <f t="shared" si="6"/>
        <v>253.935</v>
      </c>
      <c r="AB87" s="9"/>
    </row>
    <row r="88" spans="18:28">
      <c r="R88">
        <v>0</v>
      </c>
      <c r="T88">
        <f t="shared" si="5"/>
        <v>0</v>
      </c>
      <c r="V88" s="117">
        <v>0</v>
      </c>
      <c r="X88">
        <f t="shared" si="6"/>
        <v>0</v>
      </c>
      <c r="AB88" s="9"/>
    </row>
    <row r="89" spans="18:28">
      <c r="R89">
        <v>0</v>
      </c>
      <c r="T89">
        <f t="shared" si="5"/>
        <v>0</v>
      </c>
      <c r="V89" s="117">
        <v>0</v>
      </c>
      <c r="X89">
        <f t="shared" si="6"/>
        <v>0</v>
      </c>
      <c r="AB89" s="9"/>
    </row>
    <row r="90" spans="18:28">
      <c r="R90">
        <v>0</v>
      </c>
      <c r="T90">
        <f t="shared" si="5"/>
        <v>0</v>
      </c>
      <c r="V90" s="117">
        <v>0</v>
      </c>
      <c r="X90">
        <f t="shared" si="6"/>
        <v>0</v>
      </c>
      <c r="AB90" s="9"/>
    </row>
    <row r="91" spans="18:28">
      <c r="R91">
        <v>2800</v>
      </c>
      <c r="T91">
        <f t="shared" si="5"/>
        <v>28000</v>
      </c>
      <c r="V91" s="117">
        <v>297</v>
      </c>
      <c r="X91">
        <f t="shared" si="6"/>
        <v>253.935</v>
      </c>
      <c r="AB91" s="9"/>
    </row>
    <row r="92" spans="18:28">
      <c r="R92">
        <v>0</v>
      </c>
      <c r="T92">
        <f t="shared" si="5"/>
        <v>0</v>
      </c>
      <c r="V92" s="117">
        <v>0</v>
      </c>
      <c r="X92">
        <f t="shared" si="6"/>
        <v>0</v>
      </c>
      <c r="AB92" s="9"/>
    </row>
    <row r="93" spans="18:28">
      <c r="R93">
        <v>0</v>
      </c>
      <c r="T93">
        <f t="shared" si="5"/>
        <v>0</v>
      </c>
      <c r="V93" s="117">
        <v>0</v>
      </c>
      <c r="X93">
        <f t="shared" si="6"/>
        <v>0</v>
      </c>
      <c r="AB93" s="9"/>
    </row>
    <row r="94" spans="18:28">
      <c r="R94">
        <v>0</v>
      </c>
      <c r="T94">
        <f t="shared" si="5"/>
        <v>0</v>
      </c>
      <c r="V94" s="117">
        <v>0</v>
      </c>
      <c r="X94">
        <f t="shared" si="6"/>
        <v>0</v>
      </c>
      <c r="AB94" s="9"/>
    </row>
    <row r="95" spans="18:28">
      <c r="R95">
        <v>1500</v>
      </c>
      <c r="T95">
        <f t="shared" si="5"/>
        <v>15000</v>
      </c>
      <c r="V95" s="117">
        <v>612</v>
      </c>
      <c r="X95">
        <f t="shared" si="6"/>
        <v>523.26</v>
      </c>
      <c r="AB95" s="9"/>
    </row>
    <row r="96" spans="18:28">
      <c r="R96">
        <v>0</v>
      </c>
      <c r="T96">
        <f t="shared" si="5"/>
        <v>0</v>
      </c>
      <c r="V96" s="117">
        <v>0</v>
      </c>
      <c r="X96">
        <f t="shared" si="6"/>
        <v>0</v>
      </c>
      <c r="AB96" s="9"/>
    </row>
    <row r="97" spans="18:28">
      <c r="R97">
        <v>0</v>
      </c>
      <c r="S97">
        <f>SUM(R86:R97)</f>
        <v>7400</v>
      </c>
      <c r="T97">
        <f t="shared" si="5"/>
        <v>0</v>
      </c>
      <c r="U97">
        <f>SUM(T86:T97)</f>
        <v>74000</v>
      </c>
      <c r="V97" s="117">
        <v>0</v>
      </c>
      <c r="W97">
        <f>SUM(V86:V97)</f>
        <v>1206</v>
      </c>
      <c r="X97">
        <f t="shared" si="6"/>
        <v>0</v>
      </c>
      <c r="Y97">
        <f>SUM(X86:X97)</f>
        <v>1031.1300000000001</v>
      </c>
      <c r="AB97" s="9"/>
    </row>
    <row r="98" spans="18:28">
      <c r="R98">
        <v>0</v>
      </c>
      <c r="T98">
        <f t="shared" si="5"/>
        <v>0</v>
      </c>
      <c r="V98" s="117">
        <v>0</v>
      </c>
      <c r="X98">
        <f t="shared" si="6"/>
        <v>0</v>
      </c>
    </row>
    <row r="99" spans="18:28">
      <c r="R99">
        <v>0</v>
      </c>
      <c r="T99">
        <f t="shared" si="5"/>
        <v>0</v>
      </c>
      <c r="V99" s="117">
        <v>0</v>
      </c>
      <c r="X99">
        <f t="shared" si="6"/>
        <v>0</v>
      </c>
    </row>
    <row r="100" spans="18:28">
      <c r="R100">
        <v>3600</v>
      </c>
      <c r="T100">
        <f t="shared" si="5"/>
        <v>36000</v>
      </c>
      <c r="V100" s="117">
        <v>594</v>
      </c>
      <c r="X100">
        <f t="shared" si="6"/>
        <v>507.87</v>
      </c>
    </row>
    <row r="101" spans="18:28">
      <c r="R101">
        <v>0</v>
      </c>
      <c r="T101">
        <f t="shared" si="5"/>
        <v>0</v>
      </c>
      <c r="V101" s="117">
        <v>0</v>
      </c>
      <c r="X101">
        <f t="shared" si="6"/>
        <v>0</v>
      </c>
    </row>
    <row r="102" spans="18:28">
      <c r="R102">
        <v>0</v>
      </c>
      <c r="T102">
        <f t="shared" si="5"/>
        <v>0</v>
      </c>
      <c r="V102" s="117">
        <v>0</v>
      </c>
      <c r="X102">
        <f t="shared" si="6"/>
        <v>0</v>
      </c>
    </row>
    <row r="103" spans="18:28">
      <c r="R103">
        <v>0</v>
      </c>
      <c r="T103">
        <f t="shared" si="5"/>
        <v>0</v>
      </c>
      <c r="V103" s="117">
        <v>0</v>
      </c>
      <c r="X103">
        <f t="shared" si="6"/>
        <v>0</v>
      </c>
    </row>
    <row r="104" spans="18:28">
      <c r="R104">
        <v>2600</v>
      </c>
      <c r="T104">
        <f t="shared" si="5"/>
        <v>26000</v>
      </c>
      <c r="V104" s="117">
        <v>306</v>
      </c>
      <c r="X104">
        <f t="shared" si="6"/>
        <v>261.63</v>
      </c>
    </row>
    <row r="105" spans="18:28">
      <c r="R105">
        <v>0</v>
      </c>
      <c r="T105">
        <f t="shared" si="5"/>
        <v>0</v>
      </c>
      <c r="V105" s="117">
        <v>0</v>
      </c>
      <c r="X105">
        <f t="shared" si="6"/>
        <v>0</v>
      </c>
    </row>
    <row r="106" spans="18:28">
      <c r="R106">
        <v>0</v>
      </c>
      <c r="T106">
        <f t="shared" si="5"/>
        <v>0</v>
      </c>
      <c r="V106" s="117">
        <v>0</v>
      </c>
      <c r="X106">
        <f t="shared" si="6"/>
        <v>0</v>
      </c>
    </row>
    <row r="107" spans="18:28">
      <c r="R107">
        <v>0</v>
      </c>
      <c r="T107">
        <f t="shared" si="5"/>
        <v>0</v>
      </c>
      <c r="V107" s="117">
        <v>0</v>
      </c>
      <c r="X107">
        <f t="shared" si="6"/>
        <v>0</v>
      </c>
    </row>
    <row r="108" spans="18:28">
      <c r="R108">
        <v>1200</v>
      </c>
      <c r="T108">
        <f t="shared" si="5"/>
        <v>12000</v>
      </c>
      <c r="V108" s="117">
        <v>306</v>
      </c>
      <c r="X108">
        <f t="shared" si="6"/>
        <v>261.63</v>
      </c>
    </row>
    <row r="109" spans="18:28">
      <c r="R109">
        <v>0</v>
      </c>
      <c r="S109">
        <f>SUM(R98:R109)</f>
        <v>7400</v>
      </c>
      <c r="T109">
        <f t="shared" si="5"/>
        <v>0</v>
      </c>
      <c r="U109">
        <f>SUM(T98:T109)</f>
        <v>74000</v>
      </c>
      <c r="V109" s="117">
        <v>0</v>
      </c>
      <c r="W109">
        <f>SUM(V98:V109)</f>
        <v>1206</v>
      </c>
      <c r="X109">
        <f t="shared" si="6"/>
        <v>0</v>
      </c>
      <c r="Y109">
        <f>SUM(X98:X109)</f>
        <v>1031.1300000000001</v>
      </c>
    </row>
    <row r="110" spans="18:28">
      <c r="R110">
        <v>0</v>
      </c>
      <c r="T110">
        <f t="shared" si="5"/>
        <v>0</v>
      </c>
      <c r="V110" s="117">
        <v>0</v>
      </c>
      <c r="X110">
        <f t="shared" si="6"/>
        <v>0</v>
      </c>
    </row>
    <row r="111" spans="18:28">
      <c r="R111">
        <v>0</v>
      </c>
      <c r="T111">
        <f t="shared" si="5"/>
        <v>0</v>
      </c>
      <c r="V111" s="117">
        <v>0</v>
      </c>
      <c r="X111">
        <f t="shared" si="6"/>
        <v>0</v>
      </c>
    </row>
    <row r="112" spans="18:28">
      <c r="R112">
        <v>0</v>
      </c>
      <c r="T112">
        <f t="shared" si="5"/>
        <v>0</v>
      </c>
      <c r="V112" s="117">
        <v>0</v>
      </c>
      <c r="X112">
        <f t="shared" si="6"/>
        <v>0</v>
      </c>
    </row>
    <row r="113" spans="18:25">
      <c r="R113">
        <v>3670</v>
      </c>
      <c r="T113">
        <f t="shared" si="5"/>
        <v>36700</v>
      </c>
      <c r="V113" s="117">
        <v>594</v>
      </c>
      <c r="X113">
        <f t="shared" si="6"/>
        <v>507.87</v>
      </c>
    </row>
    <row r="114" spans="18:25">
      <c r="R114">
        <v>0</v>
      </c>
      <c r="T114">
        <f t="shared" si="5"/>
        <v>0</v>
      </c>
      <c r="V114" s="117">
        <v>0</v>
      </c>
      <c r="X114">
        <f t="shared" si="6"/>
        <v>0</v>
      </c>
    </row>
    <row r="115" spans="18:25">
      <c r="R115">
        <v>0</v>
      </c>
      <c r="T115">
        <f t="shared" si="5"/>
        <v>0</v>
      </c>
      <c r="V115" s="117">
        <v>0</v>
      </c>
      <c r="X115">
        <f t="shared" si="6"/>
        <v>0</v>
      </c>
    </row>
    <row r="116" spans="18:25">
      <c r="R116">
        <v>0</v>
      </c>
      <c r="T116">
        <f t="shared" si="5"/>
        <v>0</v>
      </c>
      <c r="V116" s="117">
        <v>0</v>
      </c>
      <c r="X116">
        <f t="shared" si="6"/>
        <v>0</v>
      </c>
    </row>
    <row r="117" spans="18:25">
      <c r="R117">
        <v>3530</v>
      </c>
      <c r="T117">
        <f t="shared" si="5"/>
        <v>35300</v>
      </c>
      <c r="V117" s="117">
        <v>306</v>
      </c>
      <c r="X117">
        <f t="shared" si="6"/>
        <v>261.63</v>
      </c>
    </row>
    <row r="118" spans="18:25">
      <c r="R118">
        <v>0</v>
      </c>
      <c r="T118">
        <f t="shared" si="5"/>
        <v>0</v>
      </c>
      <c r="V118" s="117">
        <v>0</v>
      </c>
      <c r="X118">
        <f t="shared" si="6"/>
        <v>0</v>
      </c>
    </row>
    <row r="119" spans="18:25">
      <c r="R119">
        <v>0</v>
      </c>
      <c r="T119">
        <f t="shared" si="5"/>
        <v>0</v>
      </c>
      <c r="V119" s="117">
        <v>0</v>
      </c>
      <c r="X119">
        <f t="shared" si="6"/>
        <v>0</v>
      </c>
    </row>
    <row r="120" spans="18:25">
      <c r="R120">
        <v>0</v>
      </c>
      <c r="T120">
        <f t="shared" si="5"/>
        <v>0</v>
      </c>
      <c r="V120" s="117">
        <v>0</v>
      </c>
      <c r="X120">
        <f t="shared" si="6"/>
        <v>0</v>
      </c>
    </row>
    <row r="121" spans="18:25">
      <c r="R121">
        <v>200</v>
      </c>
      <c r="S121">
        <f>SUM(R110:R121)</f>
        <v>7400</v>
      </c>
      <c r="T121">
        <f t="shared" si="5"/>
        <v>2000</v>
      </c>
      <c r="U121">
        <f>SUM(T110:T121)</f>
        <v>74000</v>
      </c>
      <c r="V121" s="117">
        <v>306</v>
      </c>
      <c r="W121">
        <f>SUM(V110:V121)</f>
        <v>1206</v>
      </c>
      <c r="X121">
        <f t="shared" si="6"/>
        <v>261.63</v>
      </c>
      <c r="Y121">
        <f>SUM(X110:X121)</f>
        <v>1031.1300000000001</v>
      </c>
    </row>
    <row r="122" spans="18:25">
      <c r="R122" t="e">
        <f>#REF!</f>
        <v>#REF!</v>
      </c>
      <c r="T122" t="e">
        <f t="shared" si="5"/>
        <v>#REF!</v>
      </c>
    </row>
    <row r="123" spans="18:25">
      <c r="R123" t="e">
        <f>#REF!</f>
        <v>#REF!</v>
      </c>
      <c r="T123" t="e">
        <f t="shared" si="5"/>
        <v>#REF!</v>
      </c>
    </row>
    <row r="124" spans="18:25">
      <c r="R124" t="e">
        <f>#REF!</f>
        <v>#REF!</v>
      </c>
      <c r="T124" t="e">
        <f t="shared" si="5"/>
        <v>#REF!</v>
      </c>
    </row>
    <row r="125" spans="18:25">
      <c r="R125" t="e">
        <f>#REF!</f>
        <v>#REF!</v>
      </c>
      <c r="T125" t="e">
        <f t="shared" si="5"/>
        <v>#REF!</v>
      </c>
    </row>
    <row r="126" spans="18:25">
      <c r="R126" t="e">
        <f>#REF!</f>
        <v>#REF!</v>
      </c>
      <c r="T126" t="e">
        <f t="shared" si="5"/>
        <v>#REF!</v>
      </c>
    </row>
    <row r="127" spans="18:25">
      <c r="R127" t="e">
        <f>#REF!</f>
        <v>#REF!</v>
      </c>
      <c r="T127" t="e">
        <f t="shared" si="5"/>
        <v>#REF!</v>
      </c>
    </row>
    <row r="128" spans="18:25">
      <c r="R128" t="e">
        <f>#REF!</f>
        <v>#REF!</v>
      </c>
      <c r="T128" t="e">
        <f t="shared" si="5"/>
        <v>#REF!</v>
      </c>
    </row>
    <row r="129" spans="18:20">
      <c r="R129" t="e">
        <f>#REF!</f>
        <v>#REF!</v>
      </c>
      <c r="T129" t="e">
        <f t="shared" si="5"/>
        <v>#REF!</v>
      </c>
    </row>
    <row r="130" spans="18:20">
      <c r="R130" t="e">
        <f>#REF!</f>
        <v>#REF!</v>
      </c>
      <c r="T130" t="e">
        <f t="shared" si="5"/>
        <v>#REF!</v>
      </c>
    </row>
    <row r="131" spans="18:20">
      <c r="R131" t="e">
        <f>#REF!</f>
        <v>#REF!</v>
      </c>
      <c r="T131" t="e">
        <f t="shared" ref="T131:T194" si="7">R131*10</f>
        <v>#REF!</v>
      </c>
    </row>
    <row r="132" spans="18:20">
      <c r="R132" t="e">
        <f>#REF!</f>
        <v>#REF!</v>
      </c>
      <c r="T132" t="e">
        <f t="shared" si="7"/>
        <v>#REF!</v>
      </c>
    </row>
    <row r="133" spans="18:20">
      <c r="R133" t="e">
        <f>#REF!</f>
        <v>#REF!</v>
      </c>
      <c r="T133" t="e">
        <f t="shared" si="7"/>
        <v>#REF!</v>
      </c>
    </row>
    <row r="134" spans="18:20">
      <c r="R134" t="e">
        <f>#REF!*2</f>
        <v>#REF!</v>
      </c>
      <c r="T134" t="e">
        <f t="shared" si="7"/>
        <v>#REF!</v>
      </c>
    </row>
    <row r="135" spans="18:20">
      <c r="R135">
        <v>0</v>
      </c>
      <c r="T135">
        <f t="shared" si="7"/>
        <v>0</v>
      </c>
    </row>
    <row r="136" spans="18:20">
      <c r="R136" t="e">
        <f>#REF!*2</f>
        <v>#REF!</v>
      </c>
      <c r="T136" t="e">
        <f t="shared" si="7"/>
        <v>#REF!</v>
      </c>
    </row>
    <row r="137" spans="18:20">
      <c r="R137">
        <v>0</v>
      </c>
      <c r="T137">
        <f t="shared" si="7"/>
        <v>0</v>
      </c>
    </row>
    <row r="138" spans="18:20">
      <c r="R138" t="e">
        <f>#REF!*2</f>
        <v>#REF!</v>
      </c>
      <c r="T138" t="e">
        <f t="shared" si="7"/>
        <v>#REF!</v>
      </c>
    </row>
    <row r="139" spans="18:20">
      <c r="R139">
        <v>0</v>
      </c>
      <c r="T139">
        <f t="shared" si="7"/>
        <v>0</v>
      </c>
    </row>
    <row r="140" spans="18:20">
      <c r="R140" t="e">
        <f>#REF!*2</f>
        <v>#REF!</v>
      </c>
      <c r="T140" t="e">
        <f t="shared" si="7"/>
        <v>#REF!</v>
      </c>
    </row>
    <row r="141" spans="18:20">
      <c r="R141">
        <v>0</v>
      </c>
      <c r="T141">
        <f t="shared" si="7"/>
        <v>0</v>
      </c>
    </row>
    <row r="142" spans="18:20">
      <c r="R142" t="e">
        <f>#REF!*2</f>
        <v>#REF!</v>
      </c>
      <c r="T142" t="e">
        <f t="shared" si="7"/>
        <v>#REF!</v>
      </c>
    </row>
    <row r="143" spans="18:20">
      <c r="R143">
        <v>0</v>
      </c>
      <c r="T143">
        <f t="shared" si="7"/>
        <v>0</v>
      </c>
    </row>
    <row r="144" spans="18:20">
      <c r="R144" t="e">
        <f>#REF!*2</f>
        <v>#REF!</v>
      </c>
      <c r="T144" t="e">
        <f t="shared" si="7"/>
        <v>#REF!</v>
      </c>
    </row>
    <row r="145" spans="18:20">
      <c r="R145">
        <v>0</v>
      </c>
      <c r="T145">
        <f t="shared" si="7"/>
        <v>0</v>
      </c>
    </row>
    <row r="146" spans="18:20">
      <c r="R146">
        <v>0</v>
      </c>
      <c r="T146">
        <f t="shared" si="7"/>
        <v>0</v>
      </c>
    </row>
    <row r="147" spans="18:20">
      <c r="R147" t="e">
        <f>#REF!*2</f>
        <v>#REF!</v>
      </c>
      <c r="T147" t="e">
        <f t="shared" si="7"/>
        <v>#REF!</v>
      </c>
    </row>
    <row r="148" spans="18:20">
      <c r="R148">
        <v>0</v>
      </c>
      <c r="T148">
        <f t="shared" si="7"/>
        <v>0</v>
      </c>
    </row>
    <row r="149" spans="18:20">
      <c r="R149" t="e">
        <f>#REF!*2</f>
        <v>#REF!</v>
      </c>
      <c r="T149" t="e">
        <f t="shared" si="7"/>
        <v>#REF!</v>
      </c>
    </row>
    <row r="150" spans="18:20">
      <c r="R150">
        <v>0</v>
      </c>
      <c r="T150">
        <f t="shared" si="7"/>
        <v>0</v>
      </c>
    </row>
    <row r="151" spans="18:20">
      <c r="R151" t="e">
        <f>#REF!*2</f>
        <v>#REF!</v>
      </c>
      <c r="T151" t="e">
        <f t="shared" si="7"/>
        <v>#REF!</v>
      </c>
    </row>
    <row r="152" spans="18:20">
      <c r="R152">
        <v>0</v>
      </c>
      <c r="T152">
        <f t="shared" si="7"/>
        <v>0</v>
      </c>
    </row>
    <row r="153" spans="18:20">
      <c r="R153" t="e">
        <f>#REF!*2</f>
        <v>#REF!</v>
      </c>
      <c r="T153" t="e">
        <f t="shared" si="7"/>
        <v>#REF!</v>
      </c>
    </row>
    <row r="154" spans="18:20">
      <c r="R154">
        <v>0</v>
      </c>
      <c r="T154">
        <f t="shared" si="7"/>
        <v>0</v>
      </c>
    </row>
    <row r="155" spans="18:20">
      <c r="R155" t="e">
        <f>#REF!*2</f>
        <v>#REF!</v>
      </c>
      <c r="T155" t="e">
        <f t="shared" si="7"/>
        <v>#REF!</v>
      </c>
    </row>
    <row r="156" spans="18:20">
      <c r="R156">
        <v>0</v>
      </c>
      <c r="T156">
        <f t="shared" si="7"/>
        <v>0</v>
      </c>
    </row>
    <row r="157" spans="18:20">
      <c r="R157" t="e">
        <f>#REF!*2</f>
        <v>#REF!</v>
      </c>
      <c r="T157" t="e">
        <f t="shared" si="7"/>
        <v>#REF!</v>
      </c>
    </row>
    <row r="158" spans="18:20">
      <c r="R158" t="e">
        <f>#REF!*3</f>
        <v>#REF!</v>
      </c>
      <c r="T158" t="e">
        <f t="shared" si="7"/>
        <v>#REF!</v>
      </c>
    </row>
    <row r="159" spans="18:20">
      <c r="R159">
        <v>0</v>
      </c>
      <c r="T159">
        <f t="shared" si="7"/>
        <v>0</v>
      </c>
    </row>
    <row r="160" spans="18:20">
      <c r="R160">
        <v>0</v>
      </c>
      <c r="T160">
        <f t="shared" si="7"/>
        <v>0</v>
      </c>
    </row>
    <row r="161" spans="18:20">
      <c r="R161" t="e">
        <f>#REF!*3</f>
        <v>#REF!</v>
      </c>
      <c r="T161" t="e">
        <f t="shared" si="7"/>
        <v>#REF!</v>
      </c>
    </row>
    <row r="162" spans="18:20">
      <c r="R162">
        <v>0</v>
      </c>
      <c r="T162">
        <f t="shared" si="7"/>
        <v>0</v>
      </c>
    </row>
    <row r="163" spans="18:20">
      <c r="R163">
        <v>0</v>
      </c>
      <c r="T163">
        <f t="shared" si="7"/>
        <v>0</v>
      </c>
    </row>
    <row r="164" spans="18:20">
      <c r="R164" t="e">
        <f>#REF!*3</f>
        <v>#REF!</v>
      </c>
      <c r="T164" t="e">
        <f t="shared" si="7"/>
        <v>#REF!</v>
      </c>
    </row>
    <row r="165" spans="18:20">
      <c r="R165">
        <v>0</v>
      </c>
      <c r="T165">
        <f t="shared" si="7"/>
        <v>0</v>
      </c>
    </row>
    <row r="166" spans="18:20">
      <c r="R166">
        <v>0</v>
      </c>
      <c r="T166">
        <f t="shared" si="7"/>
        <v>0</v>
      </c>
    </row>
    <row r="167" spans="18:20">
      <c r="R167" t="e">
        <f>#REF!*3</f>
        <v>#REF!</v>
      </c>
      <c r="T167" t="e">
        <f t="shared" si="7"/>
        <v>#REF!</v>
      </c>
    </row>
    <row r="168" spans="18:20">
      <c r="R168">
        <v>0</v>
      </c>
      <c r="T168">
        <f t="shared" si="7"/>
        <v>0</v>
      </c>
    </row>
    <row r="169" spans="18:20">
      <c r="R169">
        <v>0</v>
      </c>
      <c r="T169">
        <f t="shared" si="7"/>
        <v>0</v>
      </c>
    </row>
    <row r="170" spans="18:20">
      <c r="R170">
        <v>0</v>
      </c>
      <c r="T170">
        <f t="shared" si="7"/>
        <v>0</v>
      </c>
    </row>
    <row r="171" spans="18:20">
      <c r="R171" t="e">
        <f>#REF!*3</f>
        <v>#REF!</v>
      </c>
      <c r="T171" t="e">
        <f t="shared" si="7"/>
        <v>#REF!</v>
      </c>
    </row>
    <row r="172" spans="18:20">
      <c r="R172">
        <v>0</v>
      </c>
      <c r="T172">
        <f t="shared" si="7"/>
        <v>0</v>
      </c>
    </row>
    <row r="173" spans="18:20">
      <c r="R173">
        <v>0</v>
      </c>
      <c r="T173">
        <f t="shared" si="7"/>
        <v>0</v>
      </c>
    </row>
    <row r="174" spans="18:20">
      <c r="R174" t="e">
        <f>#REF!*3</f>
        <v>#REF!</v>
      </c>
      <c r="T174" t="e">
        <f t="shared" si="7"/>
        <v>#REF!</v>
      </c>
    </row>
    <row r="175" spans="18:20">
      <c r="R175">
        <v>0</v>
      </c>
      <c r="T175">
        <f t="shared" si="7"/>
        <v>0</v>
      </c>
    </row>
    <row r="176" spans="18:20">
      <c r="R176">
        <v>0</v>
      </c>
      <c r="T176">
        <f t="shared" si="7"/>
        <v>0</v>
      </c>
    </row>
    <row r="177" spans="18:20">
      <c r="R177" t="e">
        <f>#REF!*3</f>
        <v>#REF!</v>
      </c>
      <c r="T177" t="e">
        <f t="shared" si="7"/>
        <v>#REF!</v>
      </c>
    </row>
    <row r="178" spans="18:20">
      <c r="R178">
        <v>0</v>
      </c>
      <c r="T178">
        <f t="shared" si="7"/>
        <v>0</v>
      </c>
    </row>
    <row r="179" spans="18:20">
      <c r="R179">
        <v>0</v>
      </c>
      <c r="T179">
        <f t="shared" si="7"/>
        <v>0</v>
      </c>
    </row>
    <row r="180" spans="18:20">
      <c r="R180" t="e">
        <f>#REF!*3</f>
        <v>#REF!</v>
      </c>
      <c r="T180" t="e">
        <f t="shared" si="7"/>
        <v>#REF!</v>
      </c>
    </row>
    <row r="181" spans="18:20">
      <c r="R181">
        <v>0</v>
      </c>
      <c r="T181">
        <f t="shared" si="7"/>
        <v>0</v>
      </c>
    </row>
    <row r="182" spans="18:20">
      <c r="R182">
        <v>0</v>
      </c>
      <c r="T182">
        <f t="shared" si="7"/>
        <v>0</v>
      </c>
    </row>
    <row r="183" spans="18:20">
      <c r="R183">
        <v>0</v>
      </c>
      <c r="T183">
        <f t="shared" si="7"/>
        <v>0</v>
      </c>
    </row>
    <row r="184" spans="18:20">
      <c r="R184" t="e">
        <f>#REF!*3</f>
        <v>#REF!</v>
      </c>
      <c r="T184" t="e">
        <f t="shared" si="7"/>
        <v>#REF!</v>
      </c>
    </row>
    <row r="185" spans="18:20">
      <c r="R185">
        <v>0</v>
      </c>
      <c r="T185">
        <f t="shared" si="7"/>
        <v>0</v>
      </c>
    </row>
    <row r="186" spans="18:20">
      <c r="R186">
        <v>0</v>
      </c>
      <c r="T186">
        <f t="shared" si="7"/>
        <v>0</v>
      </c>
    </row>
    <row r="187" spans="18:20">
      <c r="R187" t="e">
        <f>#REF!*3</f>
        <v>#REF!</v>
      </c>
      <c r="T187" t="e">
        <f t="shared" si="7"/>
        <v>#REF!</v>
      </c>
    </row>
    <row r="188" spans="18:20">
      <c r="R188">
        <v>0</v>
      </c>
      <c r="T188">
        <f t="shared" si="7"/>
        <v>0</v>
      </c>
    </row>
    <row r="189" spans="18:20">
      <c r="R189">
        <v>0</v>
      </c>
      <c r="T189">
        <f t="shared" si="7"/>
        <v>0</v>
      </c>
    </row>
    <row r="190" spans="18:20">
      <c r="R190" t="e">
        <f>#REF!*3</f>
        <v>#REF!</v>
      </c>
      <c r="T190" t="e">
        <f t="shared" si="7"/>
        <v>#REF!</v>
      </c>
    </row>
    <row r="191" spans="18:20">
      <c r="R191">
        <v>0</v>
      </c>
      <c r="T191">
        <f t="shared" si="7"/>
        <v>0</v>
      </c>
    </row>
    <row r="192" spans="18:20">
      <c r="R192">
        <v>0</v>
      </c>
      <c r="T192">
        <f t="shared" si="7"/>
        <v>0</v>
      </c>
    </row>
    <row r="193" spans="18:20">
      <c r="R193" t="e">
        <f>#REF!*3</f>
        <v>#REF!</v>
      </c>
      <c r="T193" t="e">
        <f t="shared" si="7"/>
        <v>#REF!</v>
      </c>
    </row>
    <row r="194" spans="18:20">
      <c r="R194" t="e">
        <f>#REF!*4</f>
        <v>#REF!</v>
      </c>
      <c r="T194" t="e">
        <f t="shared" si="7"/>
        <v>#REF!</v>
      </c>
    </row>
    <row r="195" spans="18:20">
      <c r="R195">
        <v>0</v>
      </c>
      <c r="T195">
        <f t="shared" ref="T195:T258" si="8">R195*10</f>
        <v>0</v>
      </c>
    </row>
    <row r="196" spans="18:20">
      <c r="R196">
        <v>0</v>
      </c>
      <c r="T196">
        <f t="shared" si="8"/>
        <v>0</v>
      </c>
    </row>
    <row r="197" spans="18:20">
      <c r="R197">
        <v>0</v>
      </c>
      <c r="T197">
        <f t="shared" si="8"/>
        <v>0</v>
      </c>
    </row>
    <row r="198" spans="18:20">
      <c r="R198" t="e">
        <f>#REF!*4</f>
        <v>#REF!</v>
      </c>
      <c r="T198" t="e">
        <f t="shared" si="8"/>
        <v>#REF!</v>
      </c>
    </row>
    <row r="199" spans="18:20">
      <c r="R199">
        <v>0</v>
      </c>
      <c r="T199">
        <f t="shared" si="8"/>
        <v>0</v>
      </c>
    </row>
    <row r="200" spans="18:20">
      <c r="R200">
        <v>0</v>
      </c>
      <c r="T200">
        <f t="shared" si="8"/>
        <v>0</v>
      </c>
    </row>
    <row r="201" spans="18:20">
      <c r="R201">
        <v>0</v>
      </c>
      <c r="T201">
        <f t="shared" si="8"/>
        <v>0</v>
      </c>
    </row>
    <row r="202" spans="18:20">
      <c r="R202" t="e">
        <f>#REF!*4</f>
        <v>#REF!</v>
      </c>
      <c r="T202" t="e">
        <f t="shared" si="8"/>
        <v>#REF!</v>
      </c>
    </row>
    <row r="203" spans="18:20">
      <c r="R203">
        <v>0</v>
      </c>
      <c r="T203">
        <f t="shared" si="8"/>
        <v>0</v>
      </c>
    </row>
    <row r="204" spans="18:20">
      <c r="R204">
        <v>0</v>
      </c>
      <c r="T204">
        <f t="shared" si="8"/>
        <v>0</v>
      </c>
    </row>
    <row r="205" spans="18:20">
      <c r="R205">
        <v>0</v>
      </c>
      <c r="T205">
        <f t="shared" si="8"/>
        <v>0</v>
      </c>
    </row>
    <row r="206" spans="18:20">
      <c r="R206">
        <v>0</v>
      </c>
      <c r="T206">
        <f t="shared" si="8"/>
        <v>0</v>
      </c>
    </row>
    <row r="207" spans="18:20">
      <c r="R207" t="e">
        <f>#REF!*4</f>
        <v>#REF!</v>
      </c>
      <c r="T207" t="e">
        <f t="shared" si="8"/>
        <v>#REF!</v>
      </c>
    </row>
    <row r="208" spans="18:20">
      <c r="R208">
        <v>0</v>
      </c>
      <c r="T208">
        <f t="shared" si="8"/>
        <v>0</v>
      </c>
    </row>
    <row r="209" spans="18:20">
      <c r="R209">
        <v>0</v>
      </c>
      <c r="T209">
        <f t="shared" si="8"/>
        <v>0</v>
      </c>
    </row>
    <row r="210" spans="18:20">
      <c r="R210">
        <v>0</v>
      </c>
      <c r="T210">
        <f t="shared" si="8"/>
        <v>0</v>
      </c>
    </row>
    <row r="211" spans="18:20">
      <c r="R211" t="e">
        <f>#REF!*4</f>
        <v>#REF!</v>
      </c>
      <c r="T211" t="e">
        <f t="shared" si="8"/>
        <v>#REF!</v>
      </c>
    </row>
    <row r="212" spans="18:20">
      <c r="R212">
        <v>0</v>
      </c>
      <c r="T212">
        <f t="shared" si="8"/>
        <v>0</v>
      </c>
    </row>
    <row r="213" spans="18:20">
      <c r="R213">
        <v>0</v>
      </c>
      <c r="T213">
        <f t="shared" si="8"/>
        <v>0</v>
      </c>
    </row>
    <row r="214" spans="18:20">
      <c r="R214">
        <v>0</v>
      </c>
      <c r="T214">
        <f t="shared" si="8"/>
        <v>0</v>
      </c>
    </row>
    <row r="215" spans="18:20">
      <c r="R215" t="e">
        <f>#REF!*4</f>
        <v>#REF!</v>
      </c>
      <c r="T215" t="e">
        <f t="shared" si="8"/>
        <v>#REF!</v>
      </c>
    </row>
    <row r="216" spans="18:20">
      <c r="R216">
        <v>0</v>
      </c>
      <c r="T216">
        <f t="shared" si="8"/>
        <v>0</v>
      </c>
    </row>
    <row r="217" spans="18:20">
      <c r="R217">
        <v>0</v>
      </c>
      <c r="T217">
        <f t="shared" si="8"/>
        <v>0</v>
      </c>
    </row>
    <row r="218" spans="18:20">
      <c r="R218">
        <v>0</v>
      </c>
      <c r="T218">
        <f t="shared" si="8"/>
        <v>0</v>
      </c>
    </row>
    <row r="219" spans="18:20">
      <c r="R219">
        <v>0</v>
      </c>
      <c r="T219">
        <f t="shared" si="8"/>
        <v>0</v>
      </c>
    </row>
    <row r="220" spans="18:20">
      <c r="R220" t="e">
        <f>#REF!*4</f>
        <v>#REF!</v>
      </c>
      <c r="T220" t="e">
        <f t="shared" si="8"/>
        <v>#REF!</v>
      </c>
    </row>
    <row r="221" spans="18:20">
      <c r="R221">
        <v>0</v>
      </c>
      <c r="T221">
        <f t="shared" si="8"/>
        <v>0</v>
      </c>
    </row>
    <row r="222" spans="18:20">
      <c r="R222">
        <v>0</v>
      </c>
      <c r="T222">
        <f t="shared" si="8"/>
        <v>0</v>
      </c>
    </row>
    <row r="223" spans="18:20">
      <c r="R223">
        <v>0</v>
      </c>
      <c r="T223">
        <f t="shared" si="8"/>
        <v>0</v>
      </c>
    </row>
    <row r="224" spans="18:20">
      <c r="R224" t="e">
        <f>#REF!*4</f>
        <v>#REF!</v>
      </c>
      <c r="T224" t="e">
        <f t="shared" si="8"/>
        <v>#REF!</v>
      </c>
    </row>
    <row r="225" spans="18:20">
      <c r="R225">
        <v>0</v>
      </c>
      <c r="T225">
        <f t="shared" si="8"/>
        <v>0</v>
      </c>
    </row>
    <row r="226" spans="18:20">
      <c r="R226">
        <v>0</v>
      </c>
      <c r="T226">
        <f t="shared" si="8"/>
        <v>0</v>
      </c>
    </row>
    <row r="227" spans="18:20">
      <c r="R227">
        <v>0</v>
      </c>
      <c r="T227">
        <f t="shared" si="8"/>
        <v>0</v>
      </c>
    </row>
    <row r="228" spans="18:20">
      <c r="R228" t="e">
        <f>#REF!*4</f>
        <v>#REF!</v>
      </c>
      <c r="T228" t="e">
        <f t="shared" si="8"/>
        <v>#REF!</v>
      </c>
    </row>
    <row r="229" spans="18:20">
      <c r="R229">
        <v>0</v>
      </c>
      <c r="T229">
        <f t="shared" si="8"/>
        <v>0</v>
      </c>
    </row>
    <row r="230" spans="18:20">
      <c r="R230">
        <v>0</v>
      </c>
      <c r="T230">
        <f t="shared" si="8"/>
        <v>0</v>
      </c>
    </row>
    <row r="231" spans="18:20">
      <c r="R231">
        <v>0</v>
      </c>
      <c r="T231">
        <f t="shared" si="8"/>
        <v>0</v>
      </c>
    </row>
    <row r="232" spans="18:20">
      <c r="R232">
        <v>0</v>
      </c>
      <c r="T232">
        <f t="shared" si="8"/>
        <v>0</v>
      </c>
    </row>
    <row r="233" spans="18:20">
      <c r="R233" t="e">
        <f>#REF!*4</f>
        <v>#REF!</v>
      </c>
      <c r="T233" t="e">
        <f t="shared" si="8"/>
        <v>#REF!</v>
      </c>
    </row>
    <row r="234" spans="18:20">
      <c r="R234">
        <v>0</v>
      </c>
      <c r="T234">
        <f t="shared" si="8"/>
        <v>0</v>
      </c>
    </row>
    <row r="235" spans="18:20">
      <c r="R235">
        <v>0</v>
      </c>
      <c r="T235">
        <f t="shared" si="8"/>
        <v>0</v>
      </c>
    </row>
    <row r="236" spans="18:20">
      <c r="R236">
        <v>0</v>
      </c>
      <c r="T236">
        <f t="shared" si="8"/>
        <v>0</v>
      </c>
    </row>
    <row r="237" spans="18:20">
      <c r="R237" t="e">
        <f>#REF!*4</f>
        <v>#REF!</v>
      </c>
      <c r="T237" t="e">
        <f t="shared" si="8"/>
        <v>#REF!</v>
      </c>
    </row>
    <row r="238" spans="18:20">
      <c r="R238">
        <v>0</v>
      </c>
      <c r="T238">
        <f t="shared" si="8"/>
        <v>0</v>
      </c>
    </row>
    <row r="239" spans="18:20">
      <c r="R239">
        <v>0</v>
      </c>
      <c r="T239">
        <f t="shared" si="8"/>
        <v>0</v>
      </c>
    </row>
    <row r="240" spans="18:20">
      <c r="R240">
        <v>0</v>
      </c>
      <c r="T240">
        <f t="shared" si="8"/>
        <v>0</v>
      </c>
    </row>
    <row r="241" spans="18:20">
      <c r="R241" t="e">
        <f>#REF!*4</f>
        <v>#REF!</v>
      </c>
      <c r="T241" t="e">
        <f t="shared" si="8"/>
        <v>#REF!</v>
      </c>
    </row>
    <row r="242" spans="18:20">
      <c r="R242" t="e">
        <f>#REF!</f>
        <v>#REF!</v>
      </c>
      <c r="T242" t="e">
        <f t="shared" si="8"/>
        <v>#REF!</v>
      </c>
    </row>
    <row r="243" spans="18:20">
      <c r="R243" t="e">
        <f>#REF!</f>
        <v>#REF!</v>
      </c>
      <c r="T243" t="e">
        <f t="shared" si="8"/>
        <v>#REF!</v>
      </c>
    </row>
    <row r="244" spans="18:20">
      <c r="R244" t="e">
        <f>#REF!</f>
        <v>#REF!</v>
      </c>
      <c r="T244" t="e">
        <f t="shared" si="8"/>
        <v>#REF!</v>
      </c>
    </row>
    <row r="245" spans="18:20">
      <c r="R245" t="e">
        <f>#REF!</f>
        <v>#REF!</v>
      </c>
      <c r="T245" t="e">
        <f t="shared" si="8"/>
        <v>#REF!</v>
      </c>
    </row>
    <row r="246" spans="18:20">
      <c r="R246" t="e">
        <f>#REF!</f>
        <v>#REF!</v>
      </c>
      <c r="T246" t="e">
        <f t="shared" si="8"/>
        <v>#REF!</v>
      </c>
    </row>
    <row r="247" spans="18:20">
      <c r="R247" t="e">
        <f>#REF!</f>
        <v>#REF!</v>
      </c>
      <c r="T247" t="e">
        <f t="shared" si="8"/>
        <v>#REF!</v>
      </c>
    </row>
    <row r="248" spans="18:20">
      <c r="R248" t="e">
        <f>#REF!</f>
        <v>#REF!</v>
      </c>
      <c r="T248" t="e">
        <f t="shared" si="8"/>
        <v>#REF!</v>
      </c>
    </row>
    <row r="249" spans="18:20">
      <c r="R249" t="e">
        <f>#REF!</f>
        <v>#REF!</v>
      </c>
      <c r="T249" t="e">
        <f t="shared" si="8"/>
        <v>#REF!</v>
      </c>
    </row>
    <row r="250" spans="18:20">
      <c r="R250" t="e">
        <f>#REF!</f>
        <v>#REF!</v>
      </c>
      <c r="T250" t="e">
        <f t="shared" si="8"/>
        <v>#REF!</v>
      </c>
    </row>
    <row r="251" spans="18:20">
      <c r="R251" t="e">
        <f>#REF!</f>
        <v>#REF!</v>
      </c>
      <c r="T251" t="e">
        <f t="shared" si="8"/>
        <v>#REF!</v>
      </c>
    </row>
    <row r="252" spans="18:20">
      <c r="R252" t="e">
        <f>#REF!</f>
        <v>#REF!</v>
      </c>
      <c r="T252" t="e">
        <f t="shared" si="8"/>
        <v>#REF!</v>
      </c>
    </row>
    <row r="253" spans="18:20">
      <c r="R253" t="e">
        <f>#REF!</f>
        <v>#REF!</v>
      </c>
      <c r="T253" t="e">
        <f t="shared" si="8"/>
        <v>#REF!</v>
      </c>
    </row>
    <row r="254" spans="18:20">
      <c r="R254" t="e">
        <f>#REF!*2</f>
        <v>#REF!</v>
      </c>
      <c r="T254" t="e">
        <f t="shared" si="8"/>
        <v>#REF!</v>
      </c>
    </row>
    <row r="255" spans="18:20">
      <c r="R255">
        <v>0</v>
      </c>
      <c r="T255">
        <f t="shared" si="8"/>
        <v>0</v>
      </c>
    </row>
    <row r="256" spans="18:20">
      <c r="R256" t="e">
        <f>#REF!*2</f>
        <v>#REF!</v>
      </c>
      <c r="T256" t="e">
        <f t="shared" si="8"/>
        <v>#REF!</v>
      </c>
    </row>
    <row r="257" spans="18:20">
      <c r="R257">
        <v>0</v>
      </c>
      <c r="T257">
        <f t="shared" si="8"/>
        <v>0</v>
      </c>
    </row>
    <row r="258" spans="18:20">
      <c r="R258" t="e">
        <f>#REF!*2</f>
        <v>#REF!</v>
      </c>
      <c r="T258" t="e">
        <f t="shared" si="8"/>
        <v>#REF!</v>
      </c>
    </row>
    <row r="259" spans="18:20">
      <c r="R259">
        <v>0</v>
      </c>
      <c r="T259">
        <f t="shared" ref="T259:T322" si="9">R259*10</f>
        <v>0</v>
      </c>
    </row>
    <row r="260" spans="18:20">
      <c r="R260" t="e">
        <f>#REF!*2</f>
        <v>#REF!</v>
      </c>
      <c r="T260" t="e">
        <f t="shared" si="9"/>
        <v>#REF!</v>
      </c>
    </row>
    <row r="261" spans="18:20">
      <c r="R261">
        <v>0</v>
      </c>
      <c r="T261">
        <f t="shared" si="9"/>
        <v>0</v>
      </c>
    </row>
    <row r="262" spans="18:20">
      <c r="R262" t="e">
        <f>#REF!*2</f>
        <v>#REF!</v>
      </c>
      <c r="T262" t="e">
        <f t="shared" si="9"/>
        <v>#REF!</v>
      </c>
    </row>
    <row r="263" spans="18:20">
      <c r="R263">
        <v>0</v>
      </c>
      <c r="T263">
        <f t="shared" si="9"/>
        <v>0</v>
      </c>
    </row>
    <row r="264" spans="18:20">
      <c r="R264" t="e">
        <f>#REF!*2</f>
        <v>#REF!</v>
      </c>
      <c r="T264" t="e">
        <f t="shared" si="9"/>
        <v>#REF!</v>
      </c>
    </row>
    <row r="265" spans="18:20">
      <c r="R265">
        <v>0</v>
      </c>
      <c r="T265">
        <f t="shared" si="9"/>
        <v>0</v>
      </c>
    </row>
    <row r="266" spans="18:20">
      <c r="R266">
        <v>0</v>
      </c>
      <c r="T266">
        <f t="shared" si="9"/>
        <v>0</v>
      </c>
    </row>
    <row r="267" spans="18:20">
      <c r="R267" t="e">
        <f>#REF!*2</f>
        <v>#REF!</v>
      </c>
      <c r="T267" t="e">
        <f t="shared" si="9"/>
        <v>#REF!</v>
      </c>
    </row>
    <row r="268" spans="18:20">
      <c r="R268">
        <v>0</v>
      </c>
      <c r="T268">
        <f t="shared" si="9"/>
        <v>0</v>
      </c>
    </row>
    <row r="269" spans="18:20">
      <c r="R269" t="e">
        <f>#REF!*2</f>
        <v>#REF!</v>
      </c>
      <c r="T269" t="e">
        <f t="shared" si="9"/>
        <v>#REF!</v>
      </c>
    </row>
    <row r="270" spans="18:20">
      <c r="R270">
        <v>0</v>
      </c>
      <c r="T270">
        <f t="shared" si="9"/>
        <v>0</v>
      </c>
    </row>
    <row r="271" spans="18:20">
      <c r="R271" t="e">
        <f>#REF!*2</f>
        <v>#REF!</v>
      </c>
      <c r="T271" t="e">
        <f t="shared" si="9"/>
        <v>#REF!</v>
      </c>
    </row>
    <row r="272" spans="18:20">
      <c r="R272">
        <v>0</v>
      </c>
      <c r="T272">
        <f t="shared" si="9"/>
        <v>0</v>
      </c>
    </row>
    <row r="273" spans="18:20">
      <c r="R273" t="e">
        <f>#REF!*2</f>
        <v>#REF!</v>
      </c>
      <c r="T273" t="e">
        <f t="shared" si="9"/>
        <v>#REF!</v>
      </c>
    </row>
    <row r="274" spans="18:20">
      <c r="R274">
        <v>0</v>
      </c>
      <c r="T274">
        <f t="shared" si="9"/>
        <v>0</v>
      </c>
    </row>
    <row r="275" spans="18:20">
      <c r="R275" t="e">
        <f>#REF!*2</f>
        <v>#REF!</v>
      </c>
      <c r="T275" t="e">
        <f t="shared" si="9"/>
        <v>#REF!</v>
      </c>
    </row>
    <row r="276" spans="18:20">
      <c r="R276">
        <v>0</v>
      </c>
      <c r="T276">
        <f t="shared" si="9"/>
        <v>0</v>
      </c>
    </row>
    <row r="277" spans="18:20">
      <c r="R277" t="e">
        <f>#REF!*2</f>
        <v>#REF!</v>
      </c>
      <c r="T277" t="e">
        <f t="shared" si="9"/>
        <v>#REF!</v>
      </c>
    </row>
    <row r="278" spans="18:20">
      <c r="R278" t="e">
        <f>#REF!*3</f>
        <v>#REF!</v>
      </c>
      <c r="T278" t="e">
        <f t="shared" si="9"/>
        <v>#REF!</v>
      </c>
    </row>
    <row r="279" spans="18:20">
      <c r="R279">
        <v>0</v>
      </c>
      <c r="T279">
        <f t="shared" si="9"/>
        <v>0</v>
      </c>
    </row>
    <row r="280" spans="18:20">
      <c r="R280">
        <v>0</v>
      </c>
      <c r="T280">
        <f t="shared" si="9"/>
        <v>0</v>
      </c>
    </row>
    <row r="281" spans="18:20">
      <c r="R281" t="e">
        <f>#REF!*3</f>
        <v>#REF!</v>
      </c>
      <c r="T281" t="e">
        <f t="shared" si="9"/>
        <v>#REF!</v>
      </c>
    </row>
    <row r="282" spans="18:20">
      <c r="R282">
        <v>0</v>
      </c>
      <c r="T282">
        <f t="shared" si="9"/>
        <v>0</v>
      </c>
    </row>
    <row r="283" spans="18:20">
      <c r="R283">
        <v>0</v>
      </c>
      <c r="T283">
        <f t="shared" si="9"/>
        <v>0</v>
      </c>
    </row>
    <row r="284" spans="18:20">
      <c r="R284" t="e">
        <f>#REF!*3</f>
        <v>#REF!</v>
      </c>
      <c r="T284" t="e">
        <f t="shared" si="9"/>
        <v>#REF!</v>
      </c>
    </row>
    <row r="285" spans="18:20">
      <c r="R285">
        <v>0</v>
      </c>
      <c r="T285">
        <f t="shared" si="9"/>
        <v>0</v>
      </c>
    </row>
    <row r="286" spans="18:20">
      <c r="R286">
        <v>0</v>
      </c>
      <c r="T286">
        <f t="shared" si="9"/>
        <v>0</v>
      </c>
    </row>
    <row r="287" spans="18:20">
      <c r="R287" t="e">
        <f>#REF!*3</f>
        <v>#REF!</v>
      </c>
      <c r="T287" t="e">
        <f t="shared" si="9"/>
        <v>#REF!</v>
      </c>
    </row>
    <row r="288" spans="18:20">
      <c r="R288">
        <v>0</v>
      </c>
      <c r="T288">
        <f t="shared" si="9"/>
        <v>0</v>
      </c>
    </row>
    <row r="289" spans="18:20">
      <c r="R289">
        <v>0</v>
      </c>
      <c r="T289">
        <f t="shared" si="9"/>
        <v>0</v>
      </c>
    </row>
    <row r="290" spans="18:20">
      <c r="R290">
        <v>0</v>
      </c>
      <c r="T290">
        <f t="shared" si="9"/>
        <v>0</v>
      </c>
    </row>
    <row r="291" spans="18:20">
      <c r="R291" t="e">
        <f>#REF!*3</f>
        <v>#REF!</v>
      </c>
      <c r="T291" t="e">
        <f t="shared" si="9"/>
        <v>#REF!</v>
      </c>
    </row>
    <row r="292" spans="18:20">
      <c r="R292">
        <v>0</v>
      </c>
      <c r="T292">
        <f t="shared" si="9"/>
        <v>0</v>
      </c>
    </row>
    <row r="293" spans="18:20">
      <c r="R293">
        <v>0</v>
      </c>
      <c r="T293">
        <f t="shared" si="9"/>
        <v>0</v>
      </c>
    </row>
    <row r="294" spans="18:20">
      <c r="R294" t="e">
        <f>#REF!*3</f>
        <v>#REF!</v>
      </c>
      <c r="T294" t="e">
        <f t="shared" si="9"/>
        <v>#REF!</v>
      </c>
    </row>
    <row r="295" spans="18:20">
      <c r="R295">
        <v>0</v>
      </c>
      <c r="T295">
        <f t="shared" si="9"/>
        <v>0</v>
      </c>
    </row>
    <row r="296" spans="18:20">
      <c r="R296">
        <v>0</v>
      </c>
      <c r="T296">
        <f t="shared" si="9"/>
        <v>0</v>
      </c>
    </row>
    <row r="297" spans="18:20">
      <c r="R297" t="e">
        <f>#REF!*3</f>
        <v>#REF!</v>
      </c>
      <c r="T297" t="e">
        <f t="shared" si="9"/>
        <v>#REF!</v>
      </c>
    </row>
    <row r="298" spans="18:20">
      <c r="R298">
        <v>0</v>
      </c>
      <c r="T298">
        <f t="shared" si="9"/>
        <v>0</v>
      </c>
    </row>
    <row r="299" spans="18:20">
      <c r="R299">
        <v>0</v>
      </c>
      <c r="T299">
        <f t="shared" si="9"/>
        <v>0</v>
      </c>
    </row>
    <row r="300" spans="18:20">
      <c r="R300" t="e">
        <f>#REF!*3</f>
        <v>#REF!</v>
      </c>
      <c r="T300" t="e">
        <f t="shared" si="9"/>
        <v>#REF!</v>
      </c>
    </row>
    <row r="301" spans="18:20">
      <c r="R301">
        <v>0</v>
      </c>
      <c r="T301">
        <f t="shared" si="9"/>
        <v>0</v>
      </c>
    </row>
    <row r="302" spans="18:20">
      <c r="R302">
        <v>0</v>
      </c>
      <c r="T302">
        <f t="shared" si="9"/>
        <v>0</v>
      </c>
    </row>
    <row r="303" spans="18:20">
      <c r="R303">
        <v>0</v>
      </c>
      <c r="T303">
        <f t="shared" si="9"/>
        <v>0</v>
      </c>
    </row>
    <row r="304" spans="18:20">
      <c r="R304" t="e">
        <f>#REF!*3</f>
        <v>#REF!</v>
      </c>
      <c r="T304" t="e">
        <f t="shared" si="9"/>
        <v>#REF!</v>
      </c>
    </row>
    <row r="305" spans="18:20">
      <c r="R305">
        <v>0</v>
      </c>
      <c r="T305">
        <f t="shared" si="9"/>
        <v>0</v>
      </c>
    </row>
    <row r="306" spans="18:20">
      <c r="R306">
        <v>0</v>
      </c>
      <c r="T306">
        <f t="shared" si="9"/>
        <v>0</v>
      </c>
    </row>
    <row r="307" spans="18:20">
      <c r="R307" t="e">
        <f>#REF!*3</f>
        <v>#REF!</v>
      </c>
      <c r="T307" t="e">
        <f t="shared" si="9"/>
        <v>#REF!</v>
      </c>
    </row>
    <row r="308" spans="18:20">
      <c r="R308">
        <v>0</v>
      </c>
      <c r="T308">
        <f t="shared" si="9"/>
        <v>0</v>
      </c>
    </row>
    <row r="309" spans="18:20">
      <c r="R309">
        <v>0</v>
      </c>
      <c r="T309">
        <f t="shared" si="9"/>
        <v>0</v>
      </c>
    </row>
    <row r="310" spans="18:20">
      <c r="R310" t="e">
        <f>#REF!*3</f>
        <v>#REF!</v>
      </c>
      <c r="T310" t="e">
        <f t="shared" si="9"/>
        <v>#REF!</v>
      </c>
    </row>
    <row r="311" spans="18:20">
      <c r="R311">
        <v>0</v>
      </c>
      <c r="T311">
        <f t="shared" si="9"/>
        <v>0</v>
      </c>
    </row>
    <row r="312" spans="18:20">
      <c r="R312">
        <v>0</v>
      </c>
      <c r="T312">
        <f t="shared" si="9"/>
        <v>0</v>
      </c>
    </row>
    <row r="313" spans="18:20">
      <c r="R313" t="e">
        <f>#REF!*3</f>
        <v>#REF!</v>
      </c>
      <c r="T313" t="e">
        <f t="shared" si="9"/>
        <v>#REF!</v>
      </c>
    </row>
    <row r="314" spans="18:20">
      <c r="R314" t="e">
        <f>#REF!*4</f>
        <v>#REF!</v>
      </c>
      <c r="T314" t="e">
        <f t="shared" si="9"/>
        <v>#REF!</v>
      </c>
    </row>
    <row r="315" spans="18:20">
      <c r="R315">
        <v>0</v>
      </c>
      <c r="T315">
        <f t="shared" si="9"/>
        <v>0</v>
      </c>
    </row>
    <row r="316" spans="18:20">
      <c r="R316">
        <v>0</v>
      </c>
      <c r="T316">
        <f t="shared" si="9"/>
        <v>0</v>
      </c>
    </row>
    <row r="317" spans="18:20">
      <c r="R317">
        <v>0</v>
      </c>
      <c r="T317">
        <f t="shared" si="9"/>
        <v>0</v>
      </c>
    </row>
    <row r="318" spans="18:20">
      <c r="R318" t="e">
        <f>#REF!*4</f>
        <v>#REF!</v>
      </c>
      <c r="T318" t="e">
        <f t="shared" si="9"/>
        <v>#REF!</v>
      </c>
    </row>
    <row r="319" spans="18:20">
      <c r="R319">
        <v>0</v>
      </c>
      <c r="T319">
        <f t="shared" si="9"/>
        <v>0</v>
      </c>
    </row>
    <row r="320" spans="18:20">
      <c r="R320">
        <v>0</v>
      </c>
      <c r="T320">
        <f t="shared" si="9"/>
        <v>0</v>
      </c>
    </row>
    <row r="321" spans="18:20">
      <c r="R321">
        <v>0</v>
      </c>
      <c r="T321">
        <f t="shared" si="9"/>
        <v>0</v>
      </c>
    </row>
    <row r="322" spans="18:20">
      <c r="R322" t="e">
        <f>#REF!*6</f>
        <v>#REF!</v>
      </c>
      <c r="T322" t="e">
        <f t="shared" si="9"/>
        <v>#REF!</v>
      </c>
    </row>
    <row r="323" spans="18:20">
      <c r="R323">
        <v>0</v>
      </c>
      <c r="T323">
        <f t="shared" ref="T323:T386" si="10">R323*10</f>
        <v>0</v>
      </c>
    </row>
    <row r="324" spans="18:20">
      <c r="R324">
        <v>0</v>
      </c>
      <c r="T324">
        <f t="shared" si="10"/>
        <v>0</v>
      </c>
    </row>
    <row r="325" spans="18:20">
      <c r="R325">
        <v>0</v>
      </c>
      <c r="T325">
        <f t="shared" si="10"/>
        <v>0</v>
      </c>
    </row>
    <row r="326" spans="18:20">
      <c r="R326">
        <v>0</v>
      </c>
      <c r="T326">
        <f t="shared" si="10"/>
        <v>0</v>
      </c>
    </row>
    <row r="327" spans="18:20">
      <c r="R327" t="e">
        <f>#REF!*4</f>
        <v>#REF!</v>
      </c>
      <c r="T327" t="e">
        <f t="shared" si="10"/>
        <v>#REF!</v>
      </c>
    </row>
    <row r="328" spans="18:20">
      <c r="R328">
        <v>0</v>
      </c>
      <c r="T328">
        <f t="shared" si="10"/>
        <v>0</v>
      </c>
    </row>
    <row r="329" spans="18:20">
      <c r="R329">
        <v>0</v>
      </c>
      <c r="T329">
        <f t="shared" si="10"/>
        <v>0</v>
      </c>
    </row>
    <row r="330" spans="18:20">
      <c r="R330">
        <v>0</v>
      </c>
      <c r="T330">
        <f t="shared" si="10"/>
        <v>0</v>
      </c>
    </row>
    <row r="331" spans="18:20">
      <c r="R331" t="e">
        <f>#REF!*4</f>
        <v>#REF!</v>
      </c>
      <c r="T331" t="e">
        <f t="shared" si="10"/>
        <v>#REF!</v>
      </c>
    </row>
    <row r="332" spans="18:20">
      <c r="R332">
        <v>0</v>
      </c>
      <c r="T332">
        <f t="shared" si="10"/>
        <v>0</v>
      </c>
    </row>
    <row r="333" spans="18:20">
      <c r="R333">
        <v>0</v>
      </c>
      <c r="T333">
        <f t="shared" si="10"/>
        <v>0</v>
      </c>
    </row>
    <row r="334" spans="18:20">
      <c r="R334">
        <v>0</v>
      </c>
      <c r="T334">
        <f t="shared" si="10"/>
        <v>0</v>
      </c>
    </row>
    <row r="335" spans="18:20">
      <c r="R335" t="e">
        <f>#REF!*6</f>
        <v>#REF!</v>
      </c>
      <c r="T335" t="e">
        <f t="shared" si="10"/>
        <v>#REF!</v>
      </c>
    </row>
    <row r="336" spans="18:20">
      <c r="R336">
        <v>0</v>
      </c>
      <c r="T336">
        <f t="shared" si="10"/>
        <v>0</v>
      </c>
    </row>
    <row r="337" spans="18:20">
      <c r="R337">
        <v>0</v>
      </c>
      <c r="T337">
        <f t="shared" si="10"/>
        <v>0</v>
      </c>
    </row>
    <row r="338" spans="18:20">
      <c r="R338">
        <v>0</v>
      </c>
      <c r="T338">
        <f t="shared" si="10"/>
        <v>0</v>
      </c>
    </row>
    <row r="339" spans="18:20">
      <c r="R339">
        <v>0</v>
      </c>
      <c r="T339">
        <f t="shared" si="10"/>
        <v>0</v>
      </c>
    </row>
    <row r="340" spans="18:20">
      <c r="R340" t="e">
        <f>#REF!*4</f>
        <v>#REF!</v>
      </c>
      <c r="T340" t="e">
        <f t="shared" si="10"/>
        <v>#REF!</v>
      </c>
    </row>
    <row r="341" spans="18:20">
      <c r="R341">
        <v>0</v>
      </c>
      <c r="T341">
        <f t="shared" si="10"/>
        <v>0</v>
      </c>
    </row>
    <row r="342" spans="18:20">
      <c r="R342">
        <v>0</v>
      </c>
      <c r="T342">
        <f t="shared" si="10"/>
        <v>0</v>
      </c>
    </row>
    <row r="343" spans="18:20">
      <c r="R343">
        <v>0</v>
      </c>
      <c r="T343">
        <f t="shared" si="10"/>
        <v>0</v>
      </c>
    </row>
    <row r="344" spans="18:20">
      <c r="R344" t="e">
        <f>#REF!*3</f>
        <v>#REF!</v>
      </c>
      <c r="T344" t="e">
        <f t="shared" si="10"/>
        <v>#REF!</v>
      </c>
    </row>
    <row r="345" spans="18:20">
      <c r="R345">
        <v>0</v>
      </c>
      <c r="T345">
        <f t="shared" si="10"/>
        <v>0</v>
      </c>
    </row>
    <row r="346" spans="18:20">
      <c r="R346">
        <v>0</v>
      </c>
      <c r="T346">
        <f t="shared" si="10"/>
        <v>0</v>
      </c>
    </row>
    <row r="347" spans="18:20">
      <c r="R347">
        <v>0</v>
      </c>
      <c r="T347">
        <f t="shared" si="10"/>
        <v>0</v>
      </c>
    </row>
    <row r="348" spans="18:20">
      <c r="R348" t="e">
        <f>#REF!*3</f>
        <v>#REF!</v>
      </c>
      <c r="T348" t="e">
        <f t="shared" si="10"/>
        <v>#REF!</v>
      </c>
    </row>
    <row r="349" spans="18:20">
      <c r="R349">
        <v>0</v>
      </c>
      <c r="T349">
        <f t="shared" si="10"/>
        <v>0</v>
      </c>
    </row>
    <row r="350" spans="18:20">
      <c r="R350">
        <v>0</v>
      </c>
      <c r="T350">
        <f t="shared" si="10"/>
        <v>0</v>
      </c>
    </row>
    <row r="351" spans="18:20">
      <c r="R351">
        <v>0</v>
      </c>
      <c r="T351">
        <f t="shared" si="10"/>
        <v>0</v>
      </c>
    </row>
    <row r="352" spans="18:20">
      <c r="R352">
        <v>0</v>
      </c>
      <c r="T352">
        <f t="shared" si="10"/>
        <v>0</v>
      </c>
    </row>
    <row r="353" spans="18:20">
      <c r="R353" t="e">
        <f>#REF!*4</f>
        <v>#REF!</v>
      </c>
      <c r="T353" t="e">
        <f t="shared" si="10"/>
        <v>#REF!</v>
      </c>
    </row>
    <row r="354" spans="18:20">
      <c r="R354">
        <v>0</v>
      </c>
      <c r="T354">
        <f t="shared" si="10"/>
        <v>0</v>
      </c>
    </row>
    <row r="355" spans="18:20">
      <c r="R355">
        <v>0</v>
      </c>
      <c r="T355">
        <f t="shared" si="10"/>
        <v>0</v>
      </c>
    </row>
    <row r="356" spans="18:20">
      <c r="R356">
        <v>0</v>
      </c>
      <c r="T356">
        <f t="shared" si="10"/>
        <v>0</v>
      </c>
    </row>
    <row r="357" spans="18:20">
      <c r="R357" t="e">
        <f>#REF!*3</f>
        <v>#REF!</v>
      </c>
      <c r="T357" t="e">
        <f t="shared" si="10"/>
        <v>#REF!</v>
      </c>
    </row>
    <row r="358" spans="18:20">
      <c r="R358">
        <v>0</v>
      </c>
      <c r="T358">
        <f t="shared" si="10"/>
        <v>0</v>
      </c>
    </row>
    <row r="359" spans="18:20">
      <c r="R359">
        <v>0</v>
      </c>
      <c r="T359">
        <f t="shared" si="10"/>
        <v>0</v>
      </c>
    </row>
    <row r="360" spans="18:20">
      <c r="R360">
        <v>0</v>
      </c>
      <c r="T360">
        <f t="shared" si="10"/>
        <v>0</v>
      </c>
    </row>
    <row r="361" spans="18:20">
      <c r="R361" t="e">
        <f>#REF!*3</f>
        <v>#REF!</v>
      </c>
      <c r="T361" t="e">
        <f t="shared" si="10"/>
        <v>#REF!</v>
      </c>
    </row>
    <row r="362" spans="18:20">
      <c r="R362" t="e">
        <f>#REF!</f>
        <v>#REF!</v>
      </c>
      <c r="T362" t="e">
        <f t="shared" si="10"/>
        <v>#REF!</v>
      </c>
    </row>
    <row r="363" spans="18:20">
      <c r="R363" t="e">
        <f>#REF!</f>
        <v>#REF!</v>
      </c>
      <c r="T363" t="e">
        <f t="shared" si="10"/>
        <v>#REF!</v>
      </c>
    </row>
    <row r="364" spans="18:20">
      <c r="R364" t="e">
        <f>#REF!</f>
        <v>#REF!</v>
      </c>
      <c r="T364" t="e">
        <f t="shared" si="10"/>
        <v>#REF!</v>
      </c>
    </row>
    <row r="365" spans="18:20">
      <c r="R365" t="e">
        <f>#REF!</f>
        <v>#REF!</v>
      </c>
      <c r="T365" t="e">
        <f t="shared" si="10"/>
        <v>#REF!</v>
      </c>
    </row>
    <row r="366" spans="18:20">
      <c r="R366" t="e">
        <f>#REF!</f>
        <v>#REF!</v>
      </c>
      <c r="T366" t="e">
        <f t="shared" si="10"/>
        <v>#REF!</v>
      </c>
    </row>
    <row r="367" spans="18:20">
      <c r="R367" t="e">
        <f>#REF!</f>
        <v>#REF!</v>
      </c>
      <c r="T367" t="e">
        <f t="shared" si="10"/>
        <v>#REF!</v>
      </c>
    </row>
    <row r="368" spans="18:20">
      <c r="R368" t="e">
        <f>#REF!</f>
        <v>#REF!</v>
      </c>
      <c r="T368" t="e">
        <f t="shared" si="10"/>
        <v>#REF!</v>
      </c>
    </row>
    <row r="369" spans="18:20">
      <c r="R369" t="e">
        <f>#REF!</f>
        <v>#REF!</v>
      </c>
      <c r="T369" t="e">
        <f t="shared" si="10"/>
        <v>#REF!</v>
      </c>
    </row>
    <row r="370" spans="18:20">
      <c r="R370" t="e">
        <f>#REF!</f>
        <v>#REF!</v>
      </c>
      <c r="T370" t="e">
        <f t="shared" si="10"/>
        <v>#REF!</v>
      </c>
    </row>
    <row r="371" spans="18:20">
      <c r="R371" t="e">
        <f>#REF!</f>
        <v>#REF!</v>
      </c>
      <c r="T371" t="e">
        <f t="shared" si="10"/>
        <v>#REF!</v>
      </c>
    </row>
    <row r="372" spans="18:20">
      <c r="R372" t="e">
        <f>#REF!</f>
        <v>#REF!</v>
      </c>
      <c r="T372" t="e">
        <f t="shared" si="10"/>
        <v>#REF!</v>
      </c>
    </row>
    <row r="373" spans="18:20">
      <c r="R373" t="e">
        <f>#REF!</f>
        <v>#REF!</v>
      </c>
      <c r="T373" t="e">
        <f t="shared" si="10"/>
        <v>#REF!</v>
      </c>
    </row>
    <row r="374" spans="18:20">
      <c r="R374" t="e">
        <f>#REF!*2</f>
        <v>#REF!</v>
      </c>
      <c r="T374" t="e">
        <f t="shared" si="10"/>
        <v>#REF!</v>
      </c>
    </row>
    <row r="375" spans="18:20">
      <c r="R375">
        <v>0</v>
      </c>
      <c r="T375">
        <f t="shared" si="10"/>
        <v>0</v>
      </c>
    </row>
    <row r="376" spans="18:20">
      <c r="R376" t="e">
        <f>#REF!*2</f>
        <v>#REF!</v>
      </c>
      <c r="T376" t="e">
        <f t="shared" si="10"/>
        <v>#REF!</v>
      </c>
    </row>
    <row r="377" spans="18:20">
      <c r="R377">
        <v>0</v>
      </c>
      <c r="T377">
        <f t="shared" si="10"/>
        <v>0</v>
      </c>
    </row>
    <row r="378" spans="18:20">
      <c r="R378" t="e">
        <f>#REF!*2</f>
        <v>#REF!</v>
      </c>
      <c r="T378" t="e">
        <f t="shared" si="10"/>
        <v>#REF!</v>
      </c>
    </row>
    <row r="379" spans="18:20">
      <c r="R379">
        <v>0</v>
      </c>
      <c r="T379">
        <f t="shared" si="10"/>
        <v>0</v>
      </c>
    </row>
    <row r="380" spans="18:20">
      <c r="R380" t="e">
        <f>#REF!*2</f>
        <v>#REF!</v>
      </c>
      <c r="T380" t="e">
        <f t="shared" si="10"/>
        <v>#REF!</v>
      </c>
    </row>
    <row r="381" spans="18:20">
      <c r="R381">
        <v>0</v>
      </c>
      <c r="T381">
        <f t="shared" si="10"/>
        <v>0</v>
      </c>
    </row>
    <row r="382" spans="18:20">
      <c r="R382" t="e">
        <f>#REF!*2</f>
        <v>#REF!</v>
      </c>
      <c r="T382" t="e">
        <f t="shared" si="10"/>
        <v>#REF!</v>
      </c>
    </row>
    <row r="383" spans="18:20">
      <c r="R383">
        <v>0</v>
      </c>
      <c r="T383">
        <f t="shared" si="10"/>
        <v>0</v>
      </c>
    </row>
    <row r="384" spans="18:20">
      <c r="R384" t="e">
        <f>#REF!*2</f>
        <v>#REF!</v>
      </c>
      <c r="T384" t="e">
        <f t="shared" si="10"/>
        <v>#REF!</v>
      </c>
    </row>
    <row r="385" spans="18:20">
      <c r="R385">
        <v>0</v>
      </c>
      <c r="T385">
        <f t="shared" si="10"/>
        <v>0</v>
      </c>
    </row>
    <row r="386" spans="18:20">
      <c r="R386">
        <v>0</v>
      </c>
      <c r="T386">
        <f t="shared" si="10"/>
        <v>0</v>
      </c>
    </row>
    <row r="387" spans="18:20">
      <c r="R387" t="e">
        <f>#REF!*2</f>
        <v>#REF!</v>
      </c>
      <c r="T387" t="e">
        <f t="shared" ref="T387:T450" si="11">R387*10</f>
        <v>#REF!</v>
      </c>
    </row>
    <row r="388" spans="18:20">
      <c r="R388">
        <v>0</v>
      </c>
      <c r="T388">
        <f t="shared" si="11"/>
        <v>0</v>
      </c>
    </row>
    <row r="389" spans="18:20">
      <c r="R389" t="e">
        <f>#REF!*2</f>
        <v>#REF!</v>
      </c>
      <c r="T389" t="e">
        <f t="shared" si="11"/>
        <v>#REF!</v>
      </c>
    </row>
    <row r="390" spans="18:20">
      <c r="R390">
        <v>0</v>
      </c>
      <c r="T390">
        <f t="shared" si="11"/>
        <v>0</v>
      </c>
    </row>
    <row r="391" spans="18:20">
      <c r="R391" t="e">
        <f>#REF!*2</f>
        <v>#REF!</v>
      </c>
      <c r="T391" t="e">
        <f t="shared" si="11"/>
        <v>#REF!</v>
      </c>
    </row>
    <row r="392" spans="18:20">
      <c r="R392">
        <v>0</v>
      </c>
      <c r="T392">
        <f t="shared" si="11"/>
        <v>0</v>
      </c>
    </row>
    <row r="393" spans="18:20">
      <c r="R393" t="e">
        <f>#REF!*2</f>
        <v>#REF!</v>
      </c>
      <c r="T393" t="e">
        <f t="shared" si="11"/>
        <v>#REF!</v>
      </c>
    </row>
    <row r="394" spans="18:20">
      <c r="R394">
        <v>0</v>
      </c>
      <c r="T394">
        <f t="shared" si="11"/>
        <v>0</v>
      </c>
    </row>
    <row r="395" spans="18:20">
      <c r="R395" t="e">
        <f>#REF!*2</f>
        <v>#REF!</v>
      </c>
      <c r="T395" t="e">
        <f t="shared" si="11"/>
        <v>#REF!</v>
      </c>
    </row>
    <row r="396" spans="18:20">
      <c r="R396">
        <v>0</v>
      </c>
      <c r="T396">
        <f t="shared" si="11"/>
        <v>0</v>
      </c>
    </row>
    <row r="397" spans="18:20">
      <c r="R397" t="e">
        <f>#REF!*2</f>
        <v>#REF!</v>
      </c>
      <c r="T397" t="e">
        <f t="shared" si="11"/>
        <v>#REF!</v>
      </c>
    </row>
    <row r="398" spans="18:20">
      <c r="R398" t="e">
        <f>#REF!*3</f>
        <v>#REF!</v>
      </c>
      <c r="T398" t="e">
        <f t="shared" si="11"/>
        <v>#REF!</v>
      </c>
    </row>
    <row r="399" spans="18:20">
      <c r="R399">
        <v>0</v>
      </c>
      <c r="T399">
        <f t="shared" si="11"/>
        <v>0</v>
      </c>
    </row>
    <row r="400" spans="18:20">
      <c r="R400">
        <v>0</v>
      </c>
      <c r="T400">
        <f t="shared" si="11"/>
        <v>0</v>
      </c>
    </row>
    <row r="401" spans="18:20">
      <c r="R401" t="e">
        <f>#REF!*3</f>
        <v>#REF!</v>
      </c>
      <c r="T401" t="e">
        <f t="shared" si="11"/>
        <v>#REF!</v>
      </c>
    </row>
    <row r="402" spans="18:20">
      <c r="R402">
        <v>0</v>
      </c>
      <c r="T402">
        <f t="shared" si="11"/>
        <v>0</v>
      </c>
    </row>
    <row r="403" spans="18:20">
      <c r="R403">
        <v>0</v>
      </c>
      <c r="T403">
        <f t="shared" si="11"/>
        <v>0</v>
      </c>
    </row>
    <row r="404" spans="18:20">
      <c r="R404" t="e">
        <f>#REF!*3</f>
        <v>#REF!</v>
      </c>
      <c r="T404" t="e">
        <f t="shared" si="11"/>
        <v>#REF!</v>
      </c>
    </row>
    <row r="405" spans="18:20">
      <c r="R405">
        <v>0</v>
      </c>
      <c r="T405">
        <f t="shared" si="11"/>
        <v>0</v>
      </c>
    </row>
    <row r="406" spans="18:20">
      <c r="R406">
        <v>0</v>
      </c>
      <c r="T406">
        <f t="shared" si="11"/>
        <v>0</v>
      </c>
    </row>
    <row r="407" spans="18:20">
      <c r="R407" t="e">
        <f>#REF!*3</f>
        <v>#REF!</v>
      </c>
      <c r="T407" t="e">
        <f t="shared" si="11"/>
        <v>#REF!</v>
      </c>
    </row>
    <row r="408" spans="18:20">
      <c r="R408">
        <v>0</v>
      </c>
      <c r="T408">
        <f t="shared" si="11"/>
        <v>0</v>
      </c>
    </row>
    <row r="409" spans="18:20">
      <c r="R409">
        <v>0</v>
      </c>
      <c r="T409">
        <f t="shared" si="11"/>
        <v>0</v>
      </c>
    </row>
    <row r="410" spans="18:20">
      <c r="R410">
        <v>0</v>
      </c>
      <c r="T410">
        <f t="shared" si="11"/>
        <v>0</v>
      </c>
    </row>
    <row r="411" spans="18:20">
      <c r="R411" t="e">
        <f>#REF!*3</f>
        <v>#REF!</v>
      </c>
      <c r="T411" t="e">
        <f t="shared" si="11"/>
        <v>#REF!</v>
      </c>
    </row>
    <row r="412" spans="18:20">
      <c r="R412">
        <v>0</v>
      </c>
      <c r="T412">
        <f t="shared" si="11"/>
        <v>0</v>
      </c>
    </row>
    <row r="413" spans="18:20">
      <c r="R413">
        <v>0</v>
      </c>
      <c r="T413">
        <f t="shared" si="11"/>
        <v>0</v>
      </c>
    </row>
    <row r="414" spans="18:20">
      <c r="R414" t="e">
        <f>#REF!*3</f>
        <v>#REF!</v>
      </c>
      <c r="T414" t="e">
        <f t="shared" si="11"/>
        <v>#REF!</v>
      </c>
    </row>
    <row r="415" spans="18:20">
      <c r="R415">
        <v>0</v>
      </c>
      <c r="T415">
        <f t="shared" si="11"/>
        <v>0</v>
      </c>
    </row>
    <row r="416" spans="18:20">
      <c r="R416">
        <v>0</v>
      </c>
      <c r="T416">
        <f t="shared" si="11"/>
        <v>0</v>
      </c>
    </row>
    <row r="417" spans="18:20">
      <c r="R417" t="e">
        <f>#REF!*3</f>
        <v>#REF!</v>
      </c>
      <c r="T417" t="e">
        <f t="shared" si="11"/>
        <v>#REF!</v>
      </c>
    </row>
    <row r="418" spans="18:20">
      <c r="R418">
        <v>0</v>
      </c>
      <c r="T418">
        <f t="shared" si="11"/>
        <v>0</v>
      </c>
    </row>
    <row r="419" spans="18:20">
      <c r="R419">
        <v>0</v>
      </c>
      <c r="T419">
        <f t="shared" si="11"/>
        <v>0</v>
      </c>
    </row>
    <row r="420" spans="18:20">
      <c r="R420" t="e">
        <f>#REF!*3</f>
        <v>#REF!</v>
      </c>
      <c r="T420" t="e">
        <f t="shared" si="11"/>
        <v>#REF!</v>
      </c>
    </row>
    <row r="421" spans="18:20">
      <c r="R421">
        <v>0</v>
      </c>
      <c r="T421">
        <f t="shared" si="11"/>
        <v>0</v>
      </c>
    </row>
    <row r="422" spans="18:20">
      <c r="R422">
        <v>0</v>
      </c>
      <c r="T422">
        <f t="shared" si="11"/>
        <v>0</v>
      </c>
    </row>
    <row r="423" spans="18:20">
      <c r="R423">
        <v>0</v>
      </c>
      <c r="T423">
        <f t="shared" si="11"/>
        <v>0</v>
      </c>
    </row>
    <row r="424" spans="18:20">
      <c r="R424" t="e">
        <f>#REF!*3</f>
        <v>#REF!</v>
      </c>
      <c r="T424" t="e">
        <f t="shared" si="11"/>
        <v>#REF!</v>
      </c>
    </row>
    <row r="425" spans="18:20">
      <c r="R425">
        <v>0</v>
      </c>
      <c r="T425">
        <f t="shared" si="11"/>
        <v>0</v>
      </c>
    </row>
    <row r="426" spans="18:20">
      <c r="R426">
        <v>0</v>
      </c>
      <c r="T426">
        <f t="shared" si="11"/>
        <v>0</v>
      </c>
    </row>
    <row r="427" spans="18:20">
      <c r="R427" t="e">
        <f>#REF!*3</f>
        <v>#REF!</v>
      </c>
      <c r="T427" t="e">
        <f t="shared" si="11"/>
        <v>#REF!</v>
      </c>
    </row>
    <row r="428" spans="18:20">
      <c r="R428">
        <v>0</v>
      </c>
      <c r="T428">
        <f t="shared" si="11"/>
        <v>0</v>
      </c>
    </row>
    <row r="429" spans="18:20">
      <c r="R429">
        <v>0</v>
      </c>
      <c r="T429">
        <f t="shared" si="11"/>
        <v>0</v>
      </c>
    </row>
    <row r="430" spans="18:20">
      <c r="R430" t="e">
        <f>#REF!*3</f>
        <v>#REF!</v>
      </c>
      <c r="T430" t="e">
        <f t="shared" si="11"/>
        <v>#REF!</v>
      </c>
    </row>
    <row r="431" spans="18:20">
      <c r="R431">
        <v>0</v>
      </c>
      <c r="T431">
        <f t="shared" si="11"/>
        <v>0</v>
      </c>
    </row>
    <row r="432" spans="18:20">
      <c r="R432">
        <v>0</v>
      </c>
      <c r="T432">
        <f t="shared" si="11"/>
        <v>0</v>
      </c>
    </row>
    <row r="433" spans="18:20">
      <c r="R433" t="e">
        <f>#REF!*3</f>
        <v>#REF!</v>
      </c>
      <c r="T433" t="e">
        <f t="shared" si="11"/>
        <v>#REF!</v>
      </c>
    </row>
    <row r="434" spans="18:20">
      <c r="R434" t="e">
        <f>#REF!*4</f>
        <v>#REF!</v>
      </c>
      <c r="T434" t="e">
        <f t="shared" si="11"/>
        <v>#REF!</v>
      </c>
    </row>
    <row r="435" spans="18:20">
      <c r="R435">
        <v>0</v>
      </c>
      <c r="T435">
        <f t="shared" si="11"/>
        <v>0</v>
      </c>
    </row>
    <row r="436" spans="18:20">
      <c r="R436">
        <v>0</v>
      </c>
      <c r="T436">
        <f t="shared" si="11"/>
        <v>0</v>
      </c>
    </row>
    <row r="437" spans="18:20">
      <c r="R437">
        <v>0</v>
      </c>
      <c r="T437">
        <f t="shared" si="11"/>
        <v>0</v>
      </c>
    </row>
    <row r="438" spans="18:20">
      <c r="R438" t="e">
        <f>#REF!*4</f>
        <v>#REF!</v>
      </c>
      <c r="T438" t="e">
        <f t="shared" si="11"/>
        <v>#REF!</v>
      </c>
    </row>
    <row r="439" spans="18:20">
      <c r="R439">
        <v>0</v>
      </c>
      <c r="T439">
        <f t="shared" si="11"/>
        <v>0</v>
      </c>
    </row>
    <row r="440" spans="18:20">
      <c r="R440">
        <v>0</v>
      </c>
      <c r="T440">
        <f t="shared" si="11"/>
        <v>0</v>
      </c>
    </row>
    <row r="441" spans="18:20">
      <c r="R441">
        <v>0</v>
      </c>
      <c r="T441">
        <f t="shared" si="11"/>
        <v>0</v>
      </c>
    </row>
    <row r="442" spans="18:20">
      <c r="R442" t="e">
        <f>#REF!*6</f>
        <v>#REF!</v>
      </c>
      <c r="T442" t="e">
        <f t="shared" si="11"/>
        <v>#REF!</v>
      </c>
    </row>
    <row r="443" spans="18:20">
      <c r="R443">
        <v>0</v>
      </c>
      <c r="T443">
        <f t="shared" si="11"/>
        <v>0</v>
      </c>
    </row>
    <row r="444" spans="18:20">
      <c r="R444">
        <v>0</v>
      </c>
      <c r="T444">
        <f t="shared" si="11"/>
        <v>0</v>
      </c>
    </row>
    <row r="445" spans="18:20">
      <c r="R445">
        <v>0</v>
      </c>
      <c r="T445">
        <f t="shared" si="11"/>
        <v>0</v>
      </c>
    </row>
    <row r="446" spans="18:20">
      <c r="R446">
        <v>0</v>
      </c>
      <c r="T446">
        <f t="shared" si="11"/>
        <v>0</v>
      </c>
    </row>
    <row r="447" spans="18:20">
      <c r="R447" t="e">
        <f>#REF!*4</f>
        <v>#REF!</v>
      </c>
      <c r="T447" t="e">
        <f t="shared" si="11"/>
        <v>#REF!</v>
      </c>
    </row>
    <row r="448" spans="18:20">
      <c r="R448">
        <v>0</v>
      </c>
      <c r="T448">
        <f t="shared" si="11"/>
        <v>0</v>
      </c>
    </row>
    <row r="449" spans="18:20">
      <c r="R449">
        <v>0</v>
      </c>
      <c r="T449">
        <f t="shared" si="11"/>
        <v>0</v>
      </c>
    </row>
    <row r="450" spans="18:20">
      <c r="R450">
        <v>0</v>
      </c>
      <c r="T450">
        <f t="shared" si="11"/>
        <v>0</v>
      </c>
    </row>
    <row r="451" spans="18:20">
      <c r="R451" t="e">
        <f>#REF!*4</f>
        <v>#REF!</v>
      </c>
      <c r="T451" t="e">
        <f t="shared" ref="T451:T514" si="12">R451*10</f>
        <v>#REF!</v>
      </c>
    </row>
    <row r="452" spans="18:20">
      <c r="R452">
        <v>0</v>
      </c>
      <c r="T452">
        <f t="shared" si="12"/>
        <v>0</v>
      </c>
    </row>
    <row r="453" spans="18:20">
      <c r="R453">
        <v>0</v>
      </c>
      <c r="T453">
        <f t="shared" si="12"/>
        <v>0</v>
      </c>
    </row>
    <row r="454" spans="18:20">
      <c r="R454">
        <v>0</v>
      </c>
      <c r="T454">
        <f t="shared" si="12"/>
        <v>0</v>
      </c>
    </row>
    <row r="455" spans="18:20">
      <c r="R455" t="e">
        <f>#REF!*6</f>
        <v>#REF!</v>
      </c>
      <c r="T455" t="e">
        <f t="shared" si="12"/>
        <v>#REF!</v>
      </c>
    </row>
    <row r="456" spans="18:20">
      <c r="R456">
        <v>0</v>
      </c>
      <c r="T456">
        <f t="shared" si="12"/>
        <v>0</v>
      </c>
    </row>
    <row r="457" spans="18:20">
      <c r="R457">
        <v>0</v>
      </c>
      <c r="T457">
        <f t="shared" si="12"/>
        <v>0</v>
      </c>
    </row>
    <row r="458" spans="18:20">
      <c r="R458">
        <v>0</v>
      </c>
      <c r="T458">
        <f t="shared" si="12"/>
        <v>0</v>
      </c>
    </row>
    <row r="459" spans="18:20">
      <c r="R459">
        <v>0</v>
      </c>
      <c r="T459">
        <f t="shared" si="12"/>
        <v>0</v>
      </c>
    </row>
    <row r="460" spans="18:20">
      <c r="R460" t="e">
        <f>#REF!*4</f>
        <v>#REF!</v>
      </c>
      <c r="T460" t="e">
        <f t="shared" si="12"/>
        <v>#REF!</v>
      </c>
    </row>
    <row r="461" spans="18:20">
      <c r="R461">
        <v>0</v>
      </c>
      <c r="T461">
        <f t="shared" si="12"/>
        <v>0</v>
      </c>
    </row>
    <row r="462" spans="18:20">
      <c r="R462">
        <v>0</v>
      </c>
      <c r="T462">
        <f t="shared" si="12"/>
        <v>0</v>
      </c>
    </row>
    <row r="463" spans="18:20">
      <c r="R463">
        <v>0</v>
      </c>
      <c r="T463">
        <f t="shared" si="12"/>
        <v>0</v>
      </c>
    </row>
    <row r="464" spans="18:20">
      <c r="R464" t="e">
        <f>#REF!*3</f>
        <v>#REF!</v>
      </c>
      <c r="T464" t="e">
        <f t="shared" si="12"/>
        <v>#REF!</v>
      </c>
    </row>
    <row r="465" spans="18:20">
      <c r="R465">
        <v>0</v>
      </c>
      <c r="T465">
        <f t="shared" si="12"/>
        <v>0</v>
      </c>
    </row>
    <row r="466" spans="18:20">
      <c r="R466">
        <v>0</v>
      </c>
      <c r="T466">
        <f t="shared" si="12"/>
        <v>0</v>
      </c>
    </row>
    <row r="467" spans="18:20">
      <c r="R467">
        <v>0</v>
      </c>
      <c r="T467">
        <f t="shared" si="12"/>
        <v>0</v>
      </c>
    </row>
    <row r="468" spans="18:20">
      <c r="R468" t="e">
        <f>#REF!*3</f>
        <v>#REF!</v>
      </c>
      <c r="T468" t="e">
        <f t="shared" si="12"/>
        <v>#REF!</v>
      </c>
    </row>
    <row r="469" spans="18:20">
      <c r="R469">
        <v>0</v>
      </c>
      <c r="T469">
        <f t="shared" si="12"/>
        <v>0</v>
      </c>
    </row>
    <row r="470" spans="18:20">
      <c r="R470">
        <v>0</v>
      </c>
      <c r="T470">
        <f t="shared" si="12"/>
        <v>0</v>
      </c>
    </row>
    <row r="471" spans="18:20">
      <c r="R471">
        <v>0</v>
      </c>
      <c r="T471">
        <f t="shared" si="12"/>
        <v>0</v>
      </c>
    </row>
    <row r="472" spans="18:20">
      <c r="R472">
        <v>0</v>
      </c>
      <c r="T472">
        <f t="shared" si="12"/>
        <v>0</v>
      </c>
    </row>
    <row r="473" spans="18:20">
      <c r="R473" t="e">
        <f>#REF!*4</f>
        <v>#REF!</v>
      </c>
      <c r="T473" t="e">
        <f t="shared" si="12"/>
        <v>#REF!</v>
      </c>
    </row>
    <row r="474" spans="18:20">
      <c r="R474">
        <v>0</v>
      </c>
      <c r="T474">
        <f t="shared" si="12"/>
        <v>0</v>
      </c>
    </row>
    <row r="475" spans="18:20">
      <c r="R475">
        <v>0</v>
      </c>
      <c r="T475">
        <f t="shared" si="12"/>
        <v>0</v>
      </c>
    </row>
    <row r="476" spans="18:20">
      <c r="R476">
        <v>0</v>
      </c>
      <c r="T476">
        <f t="shared" si="12"/>
        <v>0</v>
      </c>
    </row>
    <row r="477" spans="18:20">
      <c r="R477" t="e">
        <f>#REF!*3</f>
        <v>#REF!</v>
      </c>
      <c r="T477" t="e">
        <f t="shared" si="12"/>
        <v>#REF!</v>
      </c>
    </row>
    <row r="478" spans="18:20">
      <c r="R478">
        <v>0</v>
      </c>
      <c r="T478">
        <f t="shared" si="12"/>
        <v>0</v>
      </c>
    </row>
    <row r="479" spans="18:20">
      <c r="R479">
        <v>0</v>
      </c>
      <c r="T479">
        <f t="shared" si="12"/>
        <v>0</v>
      </c>
    </row>
    <row r="480" spans="18:20">
      <c r="R480">
        <v>0</v>
      </c>
      <c r="T480">
        <f t="shared" si="12"/>
        <v>0</v>
      </c>
    </row>
    <row r="481" spans="18:20">
      <c r="R481" t="e">
        <f>#REF!*3</f>
        <v>#REF!</v>
      </c>
      <c r="T481" t="e">
        <f t="shared" si="12"/>
        <v>#REF!</v>
      </c>
    </row>
    <row r="482" spans="18:20">
      <c r="R482" t="e">
        <f>#REF!</f>
        <v>#REF!</v>
      </c>
      <c r="T482" t="e">
        <f t="shared" si="12"/>
        <v>#REF!</v>
      </c>
    </row>
    <row r="483" spans="18:20">
      <c r="R483" t="e">
        <f>#REF!</f>
        <v>#REF!</v>
      </c>
      <c r="T483" t="e">
        <f t="shared" si="12"/>
        <v>#REF!</v>
      </c>
    </row>
    <row r="484" spans="18:20">
      <c r="R484" t="e">
        <f>#REF!</f>
        <v>#REF!</v>
      </c>
      <c r="T484" t="e">
        <f t="shared" si="12"/>
        <v>#REF!</v>
      </c>
    </row>
    <row r="485" spans="18:20">
      <c r="R485" t="e">
        <f>#REF!</f>
        <v>#REF!</v>
      </c>
      <c r="T485" t="e">
        <f t="shared" si="12"/>
        <v>#REF!</v>
      </c>
    </row>
    <row r="486" spans="18:20">
      <c r="R486" t="e">
        <f>#REF!</f>
        <v>#REF!</v>
      </c>
      <c r="T486" t="e">
        <f t="shared" si="12"/>
        <v>#REF!</v>
      </c>
    </row>
    <row r="487" spans="18:20">
      <c r="R487" t="e">
        <f>#REF!</f>
        <v>#REF!</v>
      </c>
      <c r="T487" t="e">
        <f t="shared" si="12"/>
        <v>#REF!</v>
      </c>
    </row>
    <row r="488" spans="18:20">
      <c r="R488" t="e">
        <f>#REF!</f>
        <v>#REF!</v>
      </c>
      <c r="T488" t="e">
        <f t="shared" si="12"/>
        <v>#REF!</v>
      </c>
    </row>
    <row r="489" spans="18:20">
      <c r="R489" t="e">
        <f>#REF!</f>
        <v>#REF!</v>
      </c>
      <c r="T489" t="e">
        <f t="shared" si="12"/>
        <v>#REF!</v>
      </c>
    </row>
    <row r="490" spans="18:20">
      <c r="R490" t="e">
        <f>#REF!</f>
        <v>#REF!</v>
      </c>
      <c r="T490" t="e">
        <f t="shared" si="12"/>
        <v>#REF!</v>
      </c>
    </row>
    <row r="491" spans="18:20">
      <c r="R491" t="e">
        <f>#REF!</f>
        <v>#REF!</v>
      </c>
      <c r="T491" t="e">
        <f t="shared" si="12"/>
        <v>#REF!</v>
      </c>
    </row>
    <row r="492" spans="18:20">
      <c r="R492" t="e">
        <f>#REF!</f>
        <v>#REF!</v>
      </c>
      <c r="T492" t="e">
        <f t="shared" si="12"/>
        <v>#REF!</v>
      </c>
    </row>
    <row r="493" spans="18:20">
      <c r="R493" t="e">
        <f>#REF!</f>
        <v>#REF!</v>
      </c>
      <c r="T493" t="e">
        <f t="shared" si="12"/>
        <v>#REF!</v>
      </c>
    </row>
    <row r="494" spans="18:20">
      <c r="R494" t="e">
        <f>#REF!*2</f>
        <v>#REF!</v>
      </c>
      <c r="T494" t="e">
        <f t="shared" si="12"/>
        <v>#REF!</v>
      </c>
    </row>
    <row r="495" spans="18:20">
      <c r="R495">
        <v>0</v>
      </c>
      <c r="T495">
        <f t="shared" si="12"/>
        <v>0</v>
      </c>
    </row>
    <row r="496" spans="18:20">
      <c r="R496" t="e">
        <f>#REF!*2</f>
        <v>#REF!</v>
      </c>
      <c r="T496" t="e">
        <f t="shared" si="12"/>
        <v>#REF!</v>
      </c>
    </row>
    <row r="497" spans="18:20">
      <c r="R497">
        <v>0</v>
      </c>
      <c r="T497">
        <f t="shared" si="12"/>
        <v>0</v>
      </c>
    </row>
    <row r="498" spans="18:20">
      <c r="R498" t="e">
        <f>#REF!*2</f>
        <v>#REF!</v>
      </c>
      <c r="T498" t="e">
        <f t="shared" si="12"/>
        <v>#REF!</v>
      </c>
    </row>
    <row r="499" spans="18:20">
      <c r="R499">
        <v>0</v>
      </c>
      <c r="T499">
        <f t="shared" si="12"/>
        <v>0</v>
      </c>
    </row>
    <row r="500" spans="18:20">
      <c r="R500" t="e">
        <f>#REF!*2</f>
        <v>#REF!</v>
      </c>
      <c r="T500" t="e">
        <f t="shared" si="12"/>
        <v>#REF!</v>
      </c>
    </row>
    <row r="501" spans="18:20">
      <c r="R501">
        <v>0</v>
      </c>
      <c r="T501">
        <f t="shared" si="12"/>
        <v>0</v>
      </c>
    </row>
    <row r="502" spans="18:20">
      <c r="R502" t="e">
        <f>#REF!*2</f>
        <v>#REF!</v>
      </c>
      <c r="T502" t="e">
        <f t="shared" si="12"/>
        <v>#REF!</v>
      </c>
    </row>
    <row r="503" spans="18:20">
      <c r="R503">
        <v>0</v>
      </c>
      <c r="T503">
        <f t="shared" si="12"/>
        <v>0</v>
      </c>
    </row>
    <row r="504" spans="18:20">
      <c r="R504" t="e">
        <f>#REF!*2</f>
        <v>#REF!</v>
      </c>
      <c r="T504" t="e">
        <f t="shared" si="12"/>
        <v>#REF!</v>
      </c>
    </row>
    <row r="505" spans="18:20">
      <c r="R505">
        <v>0</v>
      </c>
      <c r="T505">
        <f t="shared" si="12"/>
        <v>0</v>
      </c>
    </row>
    <row r="506" spans="18:20">
      <c r="R506">
        <v>0</v>
      </c>
      <c r="T506">
        <f t="shared" si="12"/>
        <v>0</v>
      </c>
    </row>
    <row r="507" spans="18:20">
      <c r="R507" t="e">
        <f>#REF!*2</f>
        <v>#REF!</v>
      </c>
      <c r="T507" t="e">
        <f t="shared" si="12"/>
        <v>#REF!</v>
      </c>
    </row>
    <row r="508" spans="18:20">
      <c r="R508">
        <v>0</v>
      </c>
      <c r="T508">
        <f t="shared" si="12"/>
        <v>0</v>
      </c>
    </row>
    <row r="509" spans="18:20">
      <c r="R509" t="e">
        <f>#REF!*2</f>
        <v>#REF!</v>
      </c>
      <c r="T509" t="e">
        <f t="shared" si="12"/>
        <v>#REF!</v>
      </c>
    </row>
    <row r="510" spans="18:20">
      <c r="R510">
        <v>0</v>
      </c>
      <c r="T510">
        <f t="shared" si="12"/>
        <v>0</v>
      </c>
    </row>
    <row r="511" spans="18:20">
      <c r="R511" t="e">
        <f>#REF!*2</f>
        <v>#REF!</v>
      </c>
      <c r="T511" t="e">
        <f t="shared" si="12"/>
        <v>#REF!</v>
      </c>
    </row>
    <row r="512" spans="18:20">
      <c r="R512">
        <v>0</v>
      </c>
      <c r="T512">
        <f t="shared" si="12"/>
        <v>0</v>
      </c>
    </row>
    <row r="513" spans="18:20">
      <c r="R513" t="e">
        <f>#REF!*2</f>
        <v>#REF!</v>
      </c>
      <c r="T513" t="e">
        <f t="shared" si="12"/>
        <v>#REF!</v>
      </c>
    </row>
    <row r="514" spans="18:20">
      <c r="R514">
        <v>0</v>
      </c>
      <c r="T514">
        <f t="shared" si="12"/>
        <v>0</v>
      </c>
    </row>
    <row r="515" spans="18:20">
      <c r="R515" t="e">
        <f>#REF!*2</f>
        <v>#REF!</v>
      </c>
      <c r="T515" t="e">
        <f t="shared" ref="T515:T578" si="13">R515*10</f>
        <v>#REF!</v>
      </c>
    </row>
    <row r="516" spans="18:20">
      <c r="R516">
        <v>0</v>
      </c>
      <c r="T516">
        <f t="shared" si="13"/>
        <v>0</v>
      </c>
    </row>
    <row r="517" spans="18:20">
      <c r="R517" t="e">
        <f>#REF!*2</f>
        <v>#REF!</v>
      </c>
      <c r="T517" t="e">
        <f t="shared" si="13"/>
        <v>#REF!</v>
      </c>
    </row>
    <row r="518" spans="18:20">
      <c r="R518" t="e">
        <f>#REF!*3</f>
        <v>#REF!</v>
      </c>
      <c r="T518" t="e">
        <f t="shared" si="13"/>
        <v>#REF!</v>
      </c>
    </row>
    <row r="519" spans="18:20">
      <c r="R519">
        <v>0</v>
      </c>
      <c r="T519">
        <f t="shared" si="13"/>
        <v>0</v>
      </c>
    </row>
    <row r="520" spans="18:20">
      <c r="R520">
        <v>0</v>
      </c>
      <c r="T520">
        <f t="shared" si="13"/>
        <v>0</v>
      </c>
    </row>
    <row r="521" spans="18:20">
      <c r="R521" t="e">
        <f>#REF!*3</f>
        <v>#REF!</v>
      </c>
      <c r="T521" t="e">
        <f t="shared" si="13"/>
        <v>#REF!</v>
      </c>
    </row>
    <row r="522" spans="18:20">
      <c r="R522">
        <v>0</v>
      </c>
      <c r="T522">
        <f t="shared" si="13"/>
        <v>0</v>
      </c>
    </row>
    <row r="523" spans="18:20">
      <c r="R523">
        <v>0</v>
      </c>
      <c r="T523">
        <f t="shared" si="13"/>
        <v>0</v>
      </c>
    </row>
    <row r="524" spans="18:20">
      <c r="R524" t="e">
        <f>#REF!*3</f>
        <v>#REF!</v>
      </c>
      <c r="T524" t="e">
        <f t="shared" si="13"/>
        <v>#REF!</v>
      </c>
    </row>
    <row r="525" spans="18:20">
      <c r="R525">
        <v>0</v>
      </c>
      <c r="T525">
        <f t="shared" si="13"/>
        <v>0</v>
      </c>
    </row>
    <row r="526" spans="18:20">
      <c r="R526">
        <v>0</v>
      </c>
      <c r="T526">
        <f t="shared" si="13"/>
        <v>0</v>
      </c>
    </row>
    <row r="527" spans="18:20">
      <c r="R527" t="e">
        <f>#REF!*3</f>
        <v>#REF!</v>
      </c>
      <c r="T527" t="e">
        <f t="shared" si="13"/>
        <v>#REF!</v>
      </c>
    </row>
    <row r="528" spans="18:20">
      <c r="R528">
        <v>0</v>
      </c>
      <c r="T528">
        <f t="shared" si="13"/>
        <v>0</v>
      </c>
    </row>
    <row r="529" spans="18:20">
      <c r="R529">
        <v>0</v>
      </c>
      <c r="T529">
        <f t="shared" si="13"/>
        <v>0</v>
      </c>
    </row>
    <row r="530" spans="18:20">
      <c r="R530">
        <v>0</v>
      </c>
      <c r="T530">
        <f t="shared" si="13"/>
        <v>0</v>
      </c>
    </row>
    <row r="531" spans="18:20">
      <c r="R531" t="e">
        <f>#REF!*3</f>
        <v>#REF!</v>
      </c>
      <c r="T531" t="e">
        <f t="shared" si="13"/>
        <v>#REF!</v>
      </c>
    </row>
    <row r="532" spans="18:20">
      <c r="R532">
        <v>0</v>
      </c>
      <c r="T532">
        <f t="shared" si="13"/>
        <v>0</v>
      </c>
    </row>
    <row r="533" spans="18:20">
      <c r="R533">
        <v>0</v>
      </c>
      <c r="T533">
        <f t="shared" si="13"/>
        <v>0</v>
      </c>
    </row>
    <row r="534" spans="18:20">
      <c r="R534" t="e">
        <f>#REF!*3</f>
        <v>#REF!</v>
      </c>
      <c r="T534" t="e">
        <f t="shared" si="13"/>
        <v>#REF!</v>
      </c>
    </row>
    <row r="535" spans="18:20">
      <c r="R535">
        <v>0</v>
      </c>
      <c r="T535">
        <f t="shared" si="13"/>
        <v>0</v>
      </c>
    </row>
    <row r="536" spans="18:20">
      <c r="R536">
        <v>0</v>
      </c>
      <c r="T536">
        <f t="shared" si="13"/>
        <v>0</v>
      </c>
    </row>
    <row r="537" spans="18:20">
      <c r="R537" t="e">
        <f>#REF!*3</f>
        <v>#REF!</v>
      </c>
      <c r="T537" t="e">
        <f t="shared" si="13"/>
        <v>#REF!</v>
      </c>
    </row>
    <row r="538" spans="18:20">
      <c r="R538">
        <v>0</v>
      </c>
      <c r="T538">
        <f t="shared" si="13"/>
        <v>0</v>
      </c>
    </row>
    <row r="539" spans="18:20">
      <c r="R539">
        <v>0</v>
      </c>
      <c r="T539">
        <f t="shared" si="13"/>
        <v>0</v>
      </c>
    </row>
    <row r="540" spans="18:20">
      <c r="R540" t="e">
        <f>#REF!*3</f>
        <v>#REF!</v>
      </c>
      <c r="T540" t="e">
        <f t="shared" si="13"/>
        <v>#REF!</v>
      </c>
    </row>
    <row r="541" spans="18:20">
      <c r="R541">
        <v>0</v>
      </c>
      <c r="T541">
        <f t="shared" si="13"/>
        <v>0</v>
      </c>
    </row>
    <row r="542" spans="18:20">
      <c r="R542">
        <v>0</v>
      </c>
      <c r="T542">
        <f t="shared" si="13"/>
        <v>0</v>
      </c>
    </row>
    <row r="543" spans="18:20">
      <c r="R543">
        <v>0</v>
      </c>
      <c r="T543">
        <f t="shared" si="13"/>
        <v>0</v>
      </c>
    </row>
    <row r="544" spans="18:20">
      <c r="R544" t="e">
        <f>#REF!*3</f>
        <v>#REF!</v>
      </c>
      <c r="T544" t="e">
        <f t="shared" si="13"/>
        <v>#REF!</v>
      </c>
    </row>
    <row r="545" spans="18:20">
      <c r="R545">
        <v>0</v>
      </c>
      <c r="T545">
        <f t="shared" si="13"/>
        <v>0</v>
      </c>
    </row>
    <row r="546" spans="18:20">
      <c r="R546">
        <v>0</v>
      </c>
      <c r="T546">
        <f t="shared" si="13"/>
        <v>0</v>
      </c>
    </row>
    <row r="547" spans="18:20">
      <c r="R547" t="e">
        <f>#REF!*3</f>
        <v>#REF!</v>
      </c>
      <c r="T547" t="e">
        <f t="shared" si="13"/>
        <v>#REF!</v>
      </c>
    </row>
    <row r="548" spans="18:20">
      <c r="R548">
        <v>0</v>
      </c>
      <c r="T548">
        <f t="shared" si="13"/>
        <v>0</v>
      </c>
    </row>
    <row r="549" spans="18:20">
      <c r="R549">
        <v>0</v>
      </c>
      <c r="T549">
        <f t="shared" si="13"/>
        <v>0</v>
      </c>
    </row>
    <row r="550" spans="18:20">
      <c r="R550" t="e">
        <f>#REF!*3</f>
        <v>#REF!</v>
      </c>
      <c r="T550" t="e">
        <f t="shared" si="13"/>
        <v>#REF!</v>
      </c>
    </row>
    <row r="551" spans="18:20">
      <c r="R551">
        <v>0</v>
      </c>
      <c r="T551">
        <f t="shared" si="13"/>
        <v>0</v>
      </c>
    </row>
    <row r="552" spans="18:20">
      <c r="R552">
        <v>0</v>
      </c>
      <c r="T552">
        <f t="shared" si="13"/>
        <v>0</v>
      </c>
    </row>
    <row r="553" spans="18:20">
      <c r="R553" t="e">
        <f>#REF!*3</f>
        <v>#REF!</v>
      </c>
      <c r="T553" t="e">
        <f t="shared" si="13"/>
        <v>#REF!</v>
      </c>
    </row>
    <row r="554" spans="18:20">
      <c r="R554" t="e">
        <f>#REF!*4</f>
        <v>#REF!</v>
      </c>
      <c r="T554" t="e">
        <f t="shared" si="13"/>
        <v>#REF!</v>
      </c>
    </row>
    <row r="555" spans="18:20">
      <c r="R555">
        <v>0</v>
      </c>
      <c r="T555">
        <f t="shared" si="13"/>
        <v>0</v>
      </c>
    </row>
    <row r="556" spans="18:20">
      <c r="R556">
        <v>0</v>
      </c>
      <c r="T556">
        <f t="shared" si="13"/>
        <v>0</v>
      </c>
    </row>
    <row r="557" spans="18:20">
      <c r="R557">
        <v>0</v>
      </c>
      <c r="T557">
        <f t="shared" si="13"/>
        <v>0</v>
      </c>
    </row>
    <row r="558" spans="18:20">
      <c r="R558" t="e">
        <f>#REF!*4</f>
        <v>#REF!</v>
      </c>
      <c r="T558" t="e">
        <f t="shared" si="13"/>
        <v>#REF!</v>
      </c>
    </row>
    <row r="559" spans="18:20">
      <c r="R559">
        <v>0</v>
      </c>
      <c r="T559">
        <f t="shared" si="13"/>
        <v>0</v>
      </c>
    </row>
    <row r="560" spans="18:20">
      <c r="R560">
        <v>0</v>
      </c>
      <c r="T560">
        <f t="shared" si="13"/>
        <v>0</v>
      </c>
    </row>
    <row r="561" spans="18:20">
      <c r="R561">
        <v>0</v>
      </c>
      <c r="T561">
        <f t="shared" si="13"/>
        <v>0</v>
      </c>
    </row>
    <row r="562" spans="18:20">
      <c r="R562" t="e">
        <f>#REF!*6</f>
        <v>#REF!</v>
      </c>
      <c r="T562" t="e">
        <f t="shared" si="13"/>
        <v>#REF!</v>
      </c>
    </row>
    <row r="563" spans="18:20">
      <c r="R563">
        <v>0</v>
      </c>
      <c r="T563">
        <f t="shared" si="13"/>
        <v>0</v>
      </c>
    </row>
    <row r="564" spans="18:20">
      <c r="R564">
        <v>0</v>
      </c>
      <c r="T564">
        <f t="shared" si="13"/>
        <v>0</v>
      </c>
    </row>
    <row r="565" spans="18:20">
      <c r="R565">
        <v>0</v>
      </c>
      <c r="T565">
        <f t="shared" si="13"/>
        <v>0</v>
      </c>
    </row>
    <row r="566" spans="18:20">
      <c r="R566">
        <v>0</v>
      </c>
      <c r="T566">
        <f t="shared" si="13"/>
        <v>0</v>
      </c>
    </row>
    <row r="567" spans="18:20">
      <c r="R567" t="e">
        <f>#REF!*4</f>
        <v>#REF!</v>
      </c>
      <c r="T567" t="e">
        <f t="shared" si="13"/>
        <v>#REF!</v>
      </c>
    </row>
    <row r="568" spans="18:20">
      <c r="R568">
        <v>0</v>
      </c>
      <c r="T568">
        <f t="shared" si="13"/>
        <v>0</v>
      </c>
    </row>
    <row r="569" spans="18:20">
      <c r="R569">
        <v>0</v>
      </c>
      <c r="T569">
        <f t="shared" si="13"/>
        <v>0</v>
      </c>
    </row>
    <row r="570" spans="18:20">
      <c r="R570">
        <v>0</v>
      </c>
      <c r="T570">
        <f t="shared" si="13"/>
        <v>0</v>
      </c>
    </row>
    <row r="571" spans="18:20">
      <c r="R571" t="e">
        <f>#REF!*4</f>
        <v>#REF!</v>
      </c>
      <c r="T571" t="e">
        <f t="shared" si="13"/>
        <v>#REF!</v>
      </c>
    </row>
    <row r="572" spans="18:20">
      <c r="R572">
        <v>0</v>
      </c>
      <c r="T572">
        <f t="shared" si="13"/>
        <v>0</v>
      </c>
    </row>
    <row r="573" spans="18:20">
      <c r="R573">
        <v>0</v>
      </c>
      <c r="T573">
        <f t="shared" si="13"/>
        <v>0</v>
      </c>
    </row>
    <row r="574" spans="18:20">
      <c r="R574">
        <v>0</v>
      </c>
      <c r="T574">
        <f t="shared" si="13"/>
        <v>0</v>
      </c>
    </row>
    <row r="575" spans="18:20">
      <c r="R575" t="e">
        <f>#REF!*6</f>
        <v>#REF!</v>
      </c>
      <c r="T575" t="e">
        <f t="shared" si="13"/>
        <v>#REF!</v>
      </c>
    </row>
    <row r="576" spans="18:20">
      <c r="R576">
        <v>0</v>
      </c>
      <c r="T576">
        <f t="shared" si="13"/>
        <v>0</v>
      </c>
    </row>
    <row r="577" spans="18:20">
      <c r="R577">
        <v>0</v>
      </c>
      <c r="T577">
        <f t="shared" si="13"/>
        <v>0</v>
      </c>
    </row>
    <row r="578" spans="18:20">
      <c r="R578">
        <v>0</v>
      </c>
      <c r="T578">
        <f t="shared" si="13"/>
        <v>0</v>
      </c>
    </row>
    <row r="579" spans="18:20">
      <c r="R579">
        <v>0</v>
      </c>
      <c r="T579">
        <f t="shared" ref="T579:T601" si="14">R579*10</f>
        <v>0</v>
      </c>
    </row>
    <row r="580" spans="18:20">
      <c r="R580" t="e">
        <f>#REF!*4</f>
        <v>#REF!</v>
      </c>
      <c r="T580" t="e">
        <f t="shared" si="14"/>
        <v>#REF!</v>
      </c>
    </row>
    <row r="581" spans="18:20">
      <c r="R581">
        <v>0</v>
      </c>
      <c r="T581">
        <f t="shared" si="14"/>
        <v>0</v>
      </c>
    </row>
    <row r="582" spans="18:20">
      <c r="R582">
        <v>0</v>
      </c>
      <c r="T582">
        <f t="shared" si="14"/>
        <v>0</v>
      </c>
    </row>
    <row r="583" spans="18:20">
      <c r="R583">
        <v>0</v>
      </c>
      <c r="T583">
        <f t="shared" si="14"/>
        <v>0</v>
      </c>
    </row>
    <row r="584" spans="18:20">
      <c r="R584" t="e">
        <f>#REF!*3</f>
        <v>#REF!</v>
      </c>
      <c r="T584" t="e">
        <f t="shared" si="14"/>
        <v>#REF!</v>
      </c>
    </row>
    <row r="585" spans="18:20">
      <c r="R585">
        <v>0</v>
      </c>
      <c r="T585">
        <f t="shared" si="14"/>
        <v>0</v>
      </c>
    </row>
    <row r="586" spans="18:20">
      <c r="R586">
        <v>0</v>
      </c>
      <c r="T586">
        <f t="shared" si="14"/>
        <v>0</v>
      </c>
    </row>
    <row r="587" spans="18:20">
      <c r="R587">
        <v>0</v>
      </c>
      <c r="T587">
        <f t="shared" si="14"/>
        <v>0</v>
      </c>
    </row>
    <row r="588" spans="18:20">
      <c r="R588" t="e">
        <f>#REF!*3</f>
        <v>#REF!</v>
      </c>
      <c r="T588" t="e">
        <f t="shared" si="14"/>
        <v>#REF!</v>
      </c>
    </row>
    <row r="589" spans="18:20">
      <c r="R589">
        <v>0</v>
      </c>
      <c r="T589">
        <f t="shared" si="14"/>
        <v>0</v>
      </c>
    </row>
    <row r="590" spans="18:20">
      <c r="R590">
        <v>0</v>
      </c>
      <c r="T590">
        <f t="shared" si="14"/>
        <v>0</v>
      </c>
    </row>
    <row r="591" spans="18:20">
      <c r="R591">
        <v>0</v>
      </c>
      <c r="T591">
        <f t="shared" si="14"/>
        <v>0</v>
      </c>
    </row>
    <row r="592" spans="18:20">
      <c r="R592">
        <v>0</v>
      </c>
      <c r="T592">
        <f t="shared" si="14"/>
        <v>0</v>
      </c>
    </row>
    <row r="593" spans="18:20">
      <c r="R593" t="e">
        <f>#REF!*4</f>
        <v>#REF!</v>
      </c>
      <c r="T593" t="e">
        <f t="shared" si="14"/>
        <v>#REF!</v>
      </c>
    </row>
    <row r="594" spans="18:20">
      <c r="R594">
        <v>0</v>
      </c>
      <c r="T594">
        <f t="shared" si="14"/>
        <v>0</v>
      </c>
    </row>
    <row r="595" spans="18:20">
      <c r="R595">
        <v>0</v>
      </c>
      <c r="T595">
        <f t="shared" si="14"/>
        <v>0</v>
      </c>
    </row>
    <row r="596" spans="18:20">
      <c r="R596">
        <v>0</v>
      </c>
      <c r="T596">
        <f t="shared" si="14"/>
        <v>0</v>
      </c>
    </row>
    <row r="597" spans="18:20">
      <c r="R597" t="e">
        <f>#REF!*3</f>
        <v>#REF!</v>
      </c>
      <c r="T597" t="e">
        <f t="shared" si="14"/>
        <v>#REF!</v>
      </c>
    </row>
    <row r="598" spans="18:20">
      <c r="R598">
        <v>0</v>
      </c>
      <c r="T598">
        <f t="shared" si="14"/>
        <v>0</v>
      </c>
    </row>
    <row r="599" spans="18:20">
      <c r="R599">
        <v>0</v>
      </c>
      <c r="T599">
        <f t="shared" si="14"/>
        <v>0</v>
      </c>
    </row>
    <row r="600" spans="18:20">
      <c r="R600">
        <v>0</v>
      </c>
      <c r="T600">
        <f t="shared" si="14"/>
        <v>0</v>
      </c>
    </row>
    <row r="601" spans="18:20">
      <c r="R601" t="e">
        <f>#REF!*3</f>
        <v>#REF!</v>
      </c>
      <c r="T601" t="e">
        <f t="shared" si="14"/>
        <v>#REF!</v>
      </c>
    </row>
  </sheetData>
  <phoneticPr fontId="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40</vt:i4>
      </vt:variant>
    </vt:vector>
  </HeadingPairs>
  <TitlesOfParts>
    <vt:vector size="44" baseType="lpstr">
      <vt:lpstr>Sets</vt:lpstr>
      <vt:lpstr>Data</vt:lpstr>
      <vt:lpstr>Trans</vt:lpstr>
      <vt:lpstr>Costs</vt:lpstr>
      <vt:lpstr>CI</vt:lpstr>
      <vt:lpstr>CID</vt:lpstr>
      <vt:lpstr>Clabor</vt:lpstr>
      <vt:lpstr>COL</vt:lpstr>
      <vt:lpstr>CROP</vt:lpstr>
      <vt:lpstr>CT</vt:lpstr>
      <vt:lpstr>CTD</vt:lpstr>
      <vt:lpstr>CTPD</vt:lpstr>
      <vt:lpstr>CTPW</vt:lpstr>
      <vt:lpstr>CTW</vt:lpstr>
      <vt:lpstr>CTWD</vt:lpstr>
      <vt:lpstr>CUST</vt:lpstr>
      <vt:lpstr>DAYD</vt:lpstr>
      <vt:lpstr>DAYH</vt:lpstr>
      <vt:lpstr>DC</vt:lpstr>
      <vt:lpstr>DCIR</vt:lpstr>
      <vt:lpstr>DM</vt:lpstr>
      <vt:lpstr>DW</vt:lpstr>
      <vt:lpstr>EH</vt:lpstr>
      <vt:lpstr>ES</vt:lpstr>
      <vt:lpstr>FAC</vt:lpstr>
      <vt:lpstr>FREQ</vt:lpstr>
      <vt:lpstr>KTC</vt:lpstr>
      <vt:lpstr>KTW</vt:lpstr>
      <vt:lpstr>MOP</vt:lpstr>
      <vt:lpstr>PKO</vt:lpstr>
      <vt:lpstr>PLOT</vt:lpstr>
      <vt:lpstr>PROB</vt:lpstr>
      <vt:lpstr>PROD</vt:lpstr>
      <vt:lpstr>PWR</vt:lpstr>
      <vt:lpstr>QUAL</vt:lpstr>
      <vt:lpstr>RES</vt:lpstr>
      <vt:lpstr>SHIP</vt:lpstr>
      <vt:lpstr>SL</vt:lpstr>
      <vt:lpstr>TRANS</vt:lpstr>
      <vt:lpstr>VG</vt:lpstr>
      <vt:lpstr>VQ</vt:lpstr>
      <vt:lpstr>WARE</vt:lpstr>
      <vt:lpstr>WDCR</vt:lpstr>
      <vt:lpstr>WIR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2021-01-03T22:54:23Z</dcterms:modified>
</cp:coreProperties>
</file>