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EAK\พธส\2100NewRate\"/>
    </mc:Choice>
  </mc:AlternateContent>
  <xr:revisionPtr revIDLastSave="0" documentId="13_ncr:1_{48DF3015-B3EF-4734-80BC-7C24EBF1A8CB}" xr6:coauthVersionLast="47" xr6:coauthVersionMax="47" xr10:uidLastSave="{00000000-0000-0000-0000-000000000000}"/>
  <bookViews>
    <workbookView xWindow="-108" yWindow="-108" windowWidth="23256" windowHeight="13176" tabRatio="775" activeTab="4" xr2:uid="{00000000-000D-0000-FFFF-FFFF00000000}"/>
  </bookViews>
  <sheets>
    <sheet name="summary" sheetId="90" r:id="rId1"/>
    <sheet name="รายงาน_TOT" sheetId="92" r:id="rId2"/>
    <sheet name="TOT_2" sheetId="2" r:id="rId3"/>
    <sheet name="TOT_3" sheetId="94" r:id="rId4"/>
    <sheet name="รายงาน_AWN" sheetId="95" r:id="rId5"/>
    <sheet name="AWN_2" sheetId="96" r:id="rId6"/>
    <sheet name="AWN_2(20%)" sheetId="5" r:id="rId7"/>
    <sheet name="AWN_3(80%)" sheetId="93" r:id="rId8"/>
  </sheets>
  <definedNames>
    <definedName name="_xlnm.Print_Area" localSheetId="7">'AWN_3(80%)'!$B$1:$G$68</definedName>
    <definedName name="_xlnm.Print_Area" localSheetId="0">summary!$B$1:$J$23</definedName>
    <definedName name="_xlnm.Print_Area" localSheetId="2">TOT_2!$B$1:$G$51</definedName>
    <definedName name="_xlnm.Print_Area" localSheetId="3">TOT_3!$B$1:$G$76</definedName>
    <definedName name="_xlnm.Print_Area" localSheetId="4">รายงาน_AWN!$B$1:$D$24</definedName>
    <definedName name="_xlnm.Print_Area" localSheetId="1">รายงาน_TOT!$B$1:$D$22</definedName>
    <definedName name="_xlnm.Print_Titles" localSheetId="5">AWN_2!$1:$4</definedName>
    <definedName name="_xlnm.Print_Titles" localSheetId="6">'AWN_2(20%)'!$1:$3</definedName>
    <definedName name="_xlnm.Print_Titles" localSheetId="7">'AWN_3(80%)'!$1:$3</definedName>
    <definedName name="_xlnm.Print_Titles" localSheetId="2">TOT_2!$1:$3</definedName>
    <definedName name="_xlnm.Print_Titles" localSheetId="3">TOT_3!$1:$3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90" l="1"/>
  <c r="C5" i="92"/>
  <c r="D56" i="93"/>
  <c r="D66" i="93"/>
  <c r="D71" i="5"/>
  <c r="D61" i="5"/>
  <c r="D67" i="96"/>
  <c r="D56" i="96"/>
  <c r="C5" i="95"/>
  <c r="D74" i="94"/>
  <c r="D68" i="94"/>
  <c r="D67" i="94"/>
  <c r="D56" i="94"/>
  <c r="C7" i="92"/>
  <c r="I5" i="90"/>
  <c r="D5" i="90"/>
  <c r="F42" i="93"/>
  <c r="C42" i="93"/>
  <c r="F46" i="5"/>
  <c r="F42" i="94"/>
  <c r="C46" i="2"/>
  <c r="E46" i="2" l="1"/>
  <c r="D46" i="2"/>
  <c r="C42" i="94" l="1"/>
  <c r="F46" i="2"/>
  <c r="C42" i="96" l="1"/>
  <c r="D52" i="93" l="1"/>
  <c r="C46" i="5" l="1"/>
  <c r="D46" i="5"/>
  <c r="E46" i="5"/>
  <c r="F42" i="96" l="1"/>
  <c r="D42" i="94" l="1"/>
  <c r="D52" i="96" l="1"/>
  <c r="D57" i="5"/>
  <c r="D55" i="5" l="1"/>
  <c r="D56" i="5"/>
  <c r="D42" i="96"/>
  <c r="E42" i="96"/>
  <c r="D51" i="96" s="1"/>
  <c r="D50" i="94"/>
  <c r="D51" i="94"/>
  <c r="D50" i="96" l="1"/>
  <c r="D53" i="96" s="1"/>
  <c r="D54" i="96" s="1"/>
  <c r="D52" i="94"/>
  <c r="D53" i="94" s="1"/>
  <c r="E42" i="93"/>
  <c r="D42" i="93"/>
  <c r="D72" i="94" l="1"/>
  <c r="D54" i="94"/>
  <c r="B2" i="96"/>
  <c r="B2" i="93"/>
  <c r="B2" i="5"/>
  <c r="B2" i="95"/>
  <c r="B2" i="94"/>
  <c r="B2" i="2"/>
  <c r="B2" i="92"/>
  <c r="D51" i="93" l="1"/>
  <c r="D50" i="93"/>
  <c r="D53" i="93" s="1"/>
  <c r="B1" i="2" l="1"/>
  <c r="D54" i="93" l="1"/>
  <c r="E42" i="94"/>
  <c r="D76" i="94" l="1"/>
  <c r="J7" i="90"/>
  <c r="D72" i="96"/>
  <c r="D68" i="96"/>
  <c r="D74" i="96"/>
  <c r="D78" i="96" l="1"/>
  <c r="D58" i="5" l="1"/>
  <c r="D59" i="5" s="1"/>
  <c r="J5" i="90" l="1"/>
  <c r="J11" i="90" s="1"/>
  <c r="D5" i="92"/>
  <c r="D7" i="92"/>
  <c r="D9" i="92" l="1"/>
  <c r="D5" i="95"/>
  <c r="C7" i="95"/>
  <c r="D7" i="95" s="1"/>
  <c r="E5" i="90"/>
  <c r="D11" i="95" l="1"/>
  <c r="D7" i="90"/>
  <c r="E7" i="90" s="1"/>
  <c r="E11" i="9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5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<sst xmlns="http://schemas.openxmlformats.org/spreadsheetml/2006/main" count="614" uniqueCount="194">
  <si>
    <t>Total</t>
  </si>
  <si>
    <t>Total Usage Type</t>
  </si>
  <si>
    <t>Total Data (MB)</t>
  </si>
  <si>
    <t>Total Volume</t>
  </si>
  <si>
    <t>GB</t>
  </si>
  <si>
    <t>Total Volume (ล้าน)</t>
  </si>
  <si>
    <t>MGB</t>
  </si>
  <si>
    <t>RANGE</t>
  </si>
  <si>
    <t>Call Date</t>
  </si>
  <si>
    <t>รวมเงิน</t>
  </si>
  <si>
    <t>2. ค่าบริการสำรองความจุโครงข่าย</t>
  </si>
  <si>
    <t>Total Record</t>
  </si>
  <si>
    <t>Total Duration (sec.)</t>
  </si>
  <si>
    <t>Total Volume (Byte)</t>
  </si>
  <si>
    <t>TOTAL</t>
  </si>
  <si>
    <t>Total Transaction</t>
  </si>
  <si>
    <t xml:space="preserve">   (120 บาท/Esub.)</t>
  </si>
  <si>
    <t xml:space="preserve">   (32.5 บาท/Esub.)</t>
  </si>
  <si>
    <t xml:space="preserve">    (65 บาท/Esub)</t>
  </si>
  <si>
    <t xml:space="preserve">    (87.5 บาท/Esub)</t>
  </si>
  <si>
    <t xml:space="preserve">    (120 บาท/Esub)</t>
  </si>
  <si>
    <t xml:space="preserve">    (32.5 บาท/Esub)</t>
  </si>
  <si>
    <t>Range (GB)</t>
  </si>
  <si>
    <t xml:space="preserve">    (65 บาท/Esub.)</t>
  </si>
  <si>
    <t xml:space="preserve">     (87.5 บาท/Esub.)</t>
  </si>
  <si>
    <t xml:space="preserve">1. ค่าใช้บริการข้ามโครงข่ายโทรศัพท์เคลื่อนที่ภายในประเทศ (Roaming) </t>
  </si>
  <si>
    <t>3. ค่าตอบแทนในส่วนที่เกิน 10 ล้าน Esub.</t>
  </si>
  <si>
    <t xml:space="preserve">   (140 บาท/Esub.)</t>
  </si>
  <si>
    <t>2.  ค่าเช่าเครื่องและอุปกรณ์ฯ AWN Traffic</t>
  </si>
  <si>
    <t>รายงานสรุปการรับ-จ่ายตามสัญญาพันธมิตรธุรกิจโทรศัพท์เคลื่อนที่ระบบ 2100 MHz</t>
  </si>
  <si>
    <t>หมายเหตุ ไม่รวมภาษีมูลค่าเพิ่ม</t>
  </si>
  <si>
    <t>………../………./…………</t>
  </si>
  <si>
    <t xml:space="preserve">ผู้อนุมัติ </t>
  </si>
  <si>
    <t>รายรับ</t>
  </si>
  <si>
    <t>(ค่าตอบแทนการใช้บริการ Roaming จาก AWN)</t>
  </si>
  <si>
    <t>Equivalent Sub.</t>
  </si>
  <si>
    <t>(Esub.)</t>
  </si>
  <si>
    <t>จำนวนเงิน</t>
  </si>
  <si>
    <t>(บาท)</t>
  </si>
  <si>
    <t>รายจ่าย</t>
  </si>
  <si>
    <t>รายงานการชำระค่าเช่าเครื่องและอุปกรณ์โทรคมนาคม 2100 MHz บนโครงข่ายพันธมิตร SBN</t>
  </si>
  <si>
    <t>Total Equivalent Sub.for AWN Traffic</t>
  </si>
  <si>
    <t>ค่าเช่าเครื่องและอุปกรณ์ฯ</t>
  </si>
  <si>
    <t>รายงานการเรียกเก็บค่าตอบแทนการใช้บริการข้ามโครงข่ายโทรศัพท์เคลื่อนที่ (Roaming) 2100 MHz จาก บ.AWN</t>
  </si>
  <si>
    <t xml:space="preserve">    (120 บาท/Esub.)</t>
  </si>
  <si>
    <t xml:space="preserve">     (32.5 บาท/Esub.)</t>
  </si>
  <si>
    <t>รายงานการคำนวณค่า Equivalent Sub. บนโครงข่ายพันธมิตร SBN (ส่วน 20%)</t>
  </si>
  <si>
    <t>รายงานการคำนวณค่า Equivalent Sub. บนโครงข่ายพันธมิตร SBN (ส่วน 80%)</t>
  </si>
  <si>
    <t>Total Voice (min)</t>
  </si>
  <si>
    <t>Total  SMS (Transaction)</t>
  </si>
  <si>
    <t>ตาราง AWN Subscriber</t>
  </si>
  <si>
    <t>สำรองความจุโครงข่าย</t>
  </si>
  <si>
    <t>ค่าบริการ Roaming</t>
  </si>
  <si>
    <t>AWN Subscriber</t>
  </si>
  <si>
    <t xml:space="preserve">              2. ประเภทบริการ MMS รวมอยู่ในประเภทของ Data</t>
  </si>
  <si>
    <t>-</t>
  </si>
  <si>
    <t>ผู้ตรวจสอบ 2.</t>
  </si>
  <si>
    <t>ผู้ตรวจสอบ 1.</t>
  </si>
  <si>
    <t>ค่าเช่าเครื่องและอุปกรณ์โทรคมนาคม</t>
  </si>
  <si>
    <t>SMS</t>
  </si>
  <si>
    <t>2. ค่าเช่าเครื่องและอุปกรณ์ฯ AWN  Traffic</t>
  </si>
  <si>
    <t>ค่าตอบแทนการใช้บริการ Roaming จาก AWN</t>
  </si>
  <si>
    <t xml:space="preserve">1. ค่าใช้บริการ Roaming      </t>
  </si>
  <si>
    <t xml:space="preserve">   บาท</t>
  </si>
  <si>
    <t>หมายเหตุ  1. ประเภทบริการ Video Calling รวมอยู่ในประเภทของ Voice</t>
  </si>
  <si>
    <t xml:space="preserve">      บาท</t>
  </si>
  <si>
    <t>……. /…….. /……</t>
  </si>
  <si>
    <t>....…..../…….…. /…….…</t>
  </si>
  <si>
    <t>Voice</t>
  </si>
  <si>
    <t xml:space="preserve">    (140 บาท/Esub.)</t>
  </si>
  <si>
    <t>ผส.พธส.</t>
  </si>
  <si>
    <t>(นายสุรชัย  วุฑฒิชัยพันธุ์)</t>
  </si>
  <si>
    <t>Data</t>
  </si>
  <si>
    <t>30/09/2019</t>
  </si>
  <si>
    <t>ประจำเดือนตุลาคม 2562</t>
  </si>
  <si>
    <t>01/10/2019</t>
  </si>
  <si>
    <t>02/10/2019</t>
  </si>
  <si>
    <t>03/10/2019</t>
  </si>
  <si>
    <t>04/10/2019</t>
  </si>
  <si>
    <t>05/10/2019</t>
  </si>
  <si>
    <t>06/10/2019</t>
  </si>
  <si>
    <t>07/10/2019</t>
  </si>
  <si>
    <t>08/10/2019</t>
  </si>
  <si>
    <t>09/10/2019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</si>
  <si>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</si>
  <si>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</si>
  <si>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</si>
  <si>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</si>
  <si>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</si>
  <si>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</si>
  <si>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</si>
  <si>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</si>
  <si>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</si>
  <si>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</si>
  <si>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</si>
  <si>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</si>
  <si>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</si>
  <si>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</si>
  <si>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</si>
  <si>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</si>
  <si>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</si>
  <si>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</si>
  <si>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</si>
  <si>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</si>
  <si>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</si>
  <si>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</si>
  <si>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1,959,478,398,516</t>
  </si>
  <si>
    <t>8,931,719,095,086</t>
  </si>
  <si>
    <t>8,934,557,909,819</t>
  </si>
  <si>
    <t>8,803,443,977,319</t>
  </si>
  <si>
    <t>8,807,232,919,463</t>
  </si>
  <si>
    <t>9,139,097,819,544</t>
  </si>
  <si>
    <t>8,844,209,853,271</t>
  </si>
  <si>
    <t>8,370,736,766,474</t>
  </si>
  <si>
    <t>8,268,005,317,097</t>
  </si>
  <si>
    <t>8,314,959,086,367</t>
  </si>
  <si>
    <t>7,971,511,751,093</t>
  </si>
  <si>
    <t>8,108,330,623,090</t>
  </si>
  <si>
    <t>8,258,418,265,221</t>
  </si>
  <si>
    <t>8,337,169,117,504</t>
  </si>
  <si>
    <t>8,238,528,417,550</t>
  </si>
  <si>
    <t>8,027,431,033,548</t>
  </si>
  <si>
    <t>8,134,603,235,464</t>
  </si>
  <si>
    <t>8,092,914,409,344</t>
  </si>
  <si>
    <t>8,255,149,143,762</t>
  </si>
  <si>
    <t>8,398,385,637,586</t>
  </si>
  <si>
    <t>8,316,718,210,682</t>
  </si>
  <si>
    <t>7,693,726,062,359</t>
  </si>
  <si>
    <t>7,891,824,585,584</t>
  </si>
  <si>
    <t>8,229,636,472,482</t>
  </si>
  <si>
    <t>7,444,422,552,246</t>
  </si>
  <si>
    <t>7,901,078,993,091</t>
  </si>
  <si>
    <t>8,052,748,527,641</t>
  </si>
  <si>
    <t>7,888,041,323,793</t>
  </si>
  <si>
    <t>7,431,694,850,676</t>
  </si>
  <si>
    <t>7,742,360,506,611</t>
  </si>
  <si>
    <t>7,651,082,957,363</t>
  </si>
  <si>
    <t>5,682,051,429,683</t>
  </si>
  <si>
    <t>254,121,269,249,329</t>
  </si>
  <si>
    <t>1,048,846,128,353,267</t>
  </si>
  <si>
    <t>1,011,592,902,819,946</t>
  </si>
  <si>
    <t>1,013,216,027,184,102</t>
  </si>
  <si>
    <t>1,019,288,577,958,448</t>
  </si>
  <si>
    <t>1,116,181,112,314,573</t>
  </si>
  <si>
    <t>1,126,440,285,226,331</t>
  </si>
  <si>
    <t>1,034,202,705,472,204</t>
  </si>
  <si>
    <t>1,047,014,772,381,058</t>
  </si>
  <si>
    <t>1,051,364,254,941,045</t>
  </si>
  <si>
    <t>1,078,221,484,719,108</t>
  </si>
  <si>
    <t>1,043,423,258,886,858</t>
  </si>
  <si>
    <t>1,096,656,973,767,981</t>
  </si>
  <si>
    <t>1,128,759,678,852,701</t>
  </si>
  <si>
    <t>1,111,754,526,674,551</t>
  </si>
  <si>
    <t>1,083,976,634,760,628</t>
  </si>
  <si>
    <t>1,116,728,443,067,592</t>
  </si>
  <si>
    <t>1,106,317,223,918,952</t>
  </si>
  <si>
    <t>1,084,660,446,179,612</t>
  </si>
  <si>
    <t>1,099,268,092,724,963</t>
  </si>
  <si>
    <t>1,138,971,564,187,901</t>
  </si>
  <si>
    <t>1,066,977,385,821,148</t>
  </si>
  <si>
    <t>1,073,441,964,317,212</t>
  </si>
  <si>
    <t>1,113,885,716,224,425</t>
  </si>
  <si>
    <t>1,079,385,408,646,680</t>
  </si>
  <si>
    <t>1,083,022,486,366,052</t>
  </si>
  <si>
    <t>1,117,516,662,101,840</t>
  </si>
  <si>
    <t>1,113,133,290,869,691</t>
  </si>
  <si>
    <t>1,038,418,991,647,058</t>
  </si>
  <si>
    <t>1,027,175,538,243,051</t>
  </si>
  <si>
    <t>1,052,077,689,976,454</t>
  </si>
  <si>
    <t>1,018,394,419,183,326</t>
  </si>
  <si>
    <t>33,340,314,647,788,758</t>
  </si>
  <si>
    <t>0</t>
  </si>
  <si>
    <t>(นายเอกราช รุจิรานนท์)</t>
  </si>
  <si>
    <t>Equivalent Sub.for AWN Traffic</t>
  </si>
  <si>
    <t>Equivalent Sub ส่วนเกิน 10 ล้าน Esub.</t>
  </si>
  <si>
    <t>(ค่าเช่าเครื่องและอุปกรณ์ ฯ ที่ต้องจ่าย SBN )</t>
  </si>
  <si>
    <t>1. ค่าเช่าเครื่องและอุปกรณ์ฯ NT(TOT)  Traffic</t>
  </si>
  <si>
    <t>1. ค่าเช่าเครื่องและอุปกรณ์ฯ NT(TOT) Traffic</t>
  </si>
  <si>
    <t>NT(TOT) Subscriber</t>
  </si>
  <si>
    <t xml:space="preserve">Total Equivalent Sub.for NT(TOT) Traffic  </t>
  </si>
  <si>
    <t>ตาราง NT(TOT) Subscriber</t>
  </si>
  <si>
    <t>Total Equivalent Sub.for NT(TOT) Traffic</t>
  </si>
  <si>
    <t>ไม่เกิน 15 MGB</t>
  </si>
  <si>
    <t>มากกว่า 15 แต่ไม่เกิน 18.8 MGB</t>
  </si>
  <si>
    <t>มากกว่า 18.8 แต่ไม่เกิน 30 MGB</t>
  </si>
  <si>
    <t>มากกว่า 30  แต่ไม่เกิน 37.5 MGB</t>
  </si>
  <si>
    <t>มากกว่า 37.5 MGB ขึ้นไป</t>
  </si>
  <si>
    <t>ไม่เกิน 80 MGB</t>
  </si>
  <si>
    <t>มากกว่า 100 แต่ไม่เกิน 120 MGB</t>
  </si>
  <si>
    <t>มากกว่า 120 แต่ไม่เกิน 150 MGB</t>
  </si>
  <si>
    <t>มากกว่า 150 MGB ขึ้นไป</t>
  </si>
  <si>
    <t>มากกว่า 80 แต่ไม่เกิน 100 MGB</t>
  </si>
  <si>
    <t>ที่มาข้อมูล  ส่วนบริหารข้อมูลสื่อสารไร้สาย (ขปป.2)</t>
  </si>
  <si>
    <t>(น.ส.พัชนี สุขศิริสถาพร)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</si>
</sst>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  <numFmt numFmtId="166" formatCode="_-* #,##0.000_-;\-* #,##0.000_-;_-* &quot;-&quot;??_-;_-@_-"/>
    <numFmt numFmtId="167" formatCode="[$-1010000]d/m/yyyy;@"/>
    <numFmt numFmtId="168" formatCode="0.000"/>
  </numFmts>
  <fonts count="5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0"/>
      <color theme="1"/>
      <name val="Tahoma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b/>
      <sz val="9"/>
      <color indexed="8"/>
      <name val="Calibri"/>
      <family val="2"/>
    </font>
    <font>
      <sz val="12"/>
      <color theme="1"/>
      <name val="AngsanaUPC"/>
      <family val="1"/>
    </font>
    <font>
      <sz val="14"/>
      <color theme="1"/>
      <name val="AngsanaUPC"/>
      <family val="1"/>
    </font>
    <font>
      <sz val="16"/>
      <color theme="1"/>
      <name val="AngsanaUPC"/>
      <family val="1"/>
    </font>
    <font>
      <b/>
      <sz val="16"/>
      <color theme="1"/>
      <name val="AngsanaUPC"/>
      <family val="1"/>
    </font>
    <font>
      <b/>
      <sz val="16"/>
      <name val="AngsanaUPC"/>
      <family val="1"/>
    </font>
    <font>
      <b/>
      <sz val="16"/>
      <color rgb="FFFF0000"/>
      <name val="AngsanaUPC"/>
      <family val="1"/>
    </font>
    <font>
      <sz val="16"/>
      <color rgb="FFFF0000"/>
      <name val="AngsanaUPC"/>
      <family val="1"/>
    </font>
    <font>
      <sz val="16"/>
      <color theme="0"/>
      <name val="AngsanaUPC"/>
      <family val="1"/>
    </font>
    <font>
      <sz val="9"/>
      <color theme="1"/>
      <name val="Tahoma"/>
      <family val="2"/>
    </font>
    <font>
      <b/>
      <sz val="9"/>
      <color indexed="8"/>
      <name val="Tahoma"/>
      <family val="2"/>
    </font>
    <font>
      <b/>
      <sz val="9"/>
      <color theme="1"/>
      <name val="Tahoma"/>
      <family val="2"/>
    </font>
    <font>
      <sz val="9"/>
      <color rgb="FFFF0000"/>
      <name val="Tahoma"/>
      <family val="2"/>
    </font>
    <font>
      <b/>
      <sz val="9"/>
      <name val="Tahoma"/>
      <family val="2"/>
    </font>
    <font>
      <b/>
      <sz val="9"/>
      <color rgb="FFFF0000"/>
      <name val="Tahoma"/>
      <family val="2"/>
    </font>
    <font>
      <b/>
      <sz val="9"/>
      <color theme="1"/>
      <name val="Tahoma"/>
      <family val="2"/>
      <charset val="222"/>
    </font>
    <font>
      <sz val="9"/>
      <color theme="1"/>
      <name val="Tahoma"/>
      <family val="2"/>
      <charset val="222"/>
    </font>
    <font>
      <sz val="9"/>
      <color theme="1"/>
      <name val="Calibri"/>
      <family val="2"/>
      <charset val="22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b/>
      <sz val="8"/>
      <color theme="1"/>
      <name val="Tahoma"/>
      <family val="2"/>
    </font>
    <font>
      <b/>
      <sz val="8"/>
      <color indexed="8"/>
      <name val="Tahoma"/>
      <family val="2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0"/>
      <name val="AngsanaUPC"/>
      <family val="1"/>
    </font>
    <font>
      <b/>
      <sz val="10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9"/>
      <color indexed="8"/>
      <name val="Tahoma"/>
      <family val="2"/>
    </font>
    <font>
      <sz val="8"/>
      <name val="Calibri"/>
      <family val="2"/>
      <charset val="22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1" fillId="10" borderId="19" applyNumberFormat="0" applyFont="0" applyAlignment="0" applyProtection="0"/>
    <xf numFmtId="0" fontId="3" fillId="0" borderId="12" applyNumberFormat="0" applyFill="0" applyAlignment="0" applyProtection="0"/>
    <xf numFmtId="0" fontId="4" fillId="0" borderId="13" applyNumberFormat="0" applyFill="0" applyAlignment="0" applyProtection="0"/>
    <xf numFmtId="0" fontId="5" fillId="0" borderId="14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15" applyNumberFormat="0" applyAlignment="0" applyProtection="0"/>
    <xf numFmtId="0" fontId="10" fillId="8" borderId="16" applyNumberFormat="0" applyAlignment="0" applyProtection="0"/>
    <xf numFmtId="0" fontId="11" fillId="8" borderId="15" applyNumberFormat="0" applyAlignment="0" applyProtection="0"/>
    <xf numFmtId="0" fontId="12" fillId="0" borderId="17" applyNumberFormat="0" applyFill="0" applyAlignment="0" applyProtection="0"/>
    <xf numFmtId="0" fontId="13" fillId="9" borderId="1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0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  <xf numFmtId="43" fontId="1" fillId="0" borderId="0" applyFont="0" applyFill="0" applyBorder="0" applyAlignment="0" applyProtection="0"/>
  </cellStyleXfs>
  <cellXfs count="239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6" fillId="0" borderId="0" xfId="0" applyFont="1" applyAlignment="1">
      <alignment vertical="center"/>
    </xf>
    <xf numFmtId="0" fontId="30" fillId="0" borderId="7" xfId="2" applyFont="1" applyBorder="1" applyAlignment="1">
      <alignment horizontal="center" wrapText="1"/>
    </xf>
    <xf numFmtId="43" fontId="29" fillId="2" borderId="0" xfId="44" applyFont="1" applyFill="1" applyBorder="1" applyAlignment="1"/>
    <xf numFmtId="0" fontId="30" fillId="2" borderId="7" xfId="2" applyFont="1" applyFill="1" applyBorder="1" applyAlignment="1">
      <alignment horizontal="center" wrapText="1"/>
    </xf>
    <xf numFmtId="43" fontId="29" fillId="2" borderId="7" xfId="44" applyFont="1" applyFill="1" applyBorder="1" applyAlignment="1"/>
    <xf numFmtId="164" fontId="26" fillId="0" borderId="0" xfId="2" applyNumberFormat="1" applyFont="1" applyAlignment="1">
      <alignment horizontal="center" wrapText="1"/>
    </xf>
    <xf numFmtId="164" fontId="26" fillId="2" borderId="0" xfId="44" applyNumberFormat="1" applyFont="1" applyFill="1" applyBorder="1" applyAlignment="1">
      <alignment horizontal="center" wrapText="1"/>
    </xf>
    <xf numFmtId="0" fontId="30" fillId="2" borderId="4" xfId="2" applyFont="1" applyFill="1" applyBorder="1" applyAlignment="1">
      <alignment horizontal="center" wrapText="1"/>
    </xf>
    <xf numFmtId="0" fontId="31" fillId="0" borderId="0" xfId="0" applyFont="1"/>
    <xf numFmtId="0" fontId="24" fillId="0" borderId="0" xfId="0" applyFont="1" applyAlignment="1">
      <alignment horizontal="center"/>
    </xf>
    <xf numFmtId="0" fontId="26" fillId="0" borderId="7" xfId="0" applyFont="1" applyBorder="1" applyAlignment="1">
      <alignment horizontal="center" vertical="center" wrapText="1"/>
    </xf>
    <xf numFmtId="0" fontId="26" fillId="2" borderId="5" xfId="2" applyFont="1" applyFill="1" applyBorder="1" applyAlignment="1">
      <alignment vertical="center" wrapText="1"/>
    </xf>
    <xf numFmtId="0" fontId="26" fillId="2" borderId="9" xfId="2" applyFont="1" applyFill="1" applyBorder="1" applyAlignment="1">
      <alignment wrapText="1"/>
    </xf>
    <xf numFmtId="0" fontId="30" fillId="2" borderId="4" xfId="2" applyFont="1" applyFill="1" applyBorder="1" applyAlignment="1">
      <alignment wrapText="1"/>
    </xf>
    <xf numFmtId="0" fontId="26" fillId="0" borderId="0" xfId="2" applyFont="1" applyAlignment="1">
      <alignment horizontal="left" vertical="center" wrapText="1"/>
    </xf>
    <xf numFmtId="0" fontId="26" fillId="2" borderId="4" xfId="2" applyFont="1" applyFill="1" applyBorder="1" applyAlignment="1">
      <alignment wrapText="1"/>
    </xf>
    <xf numFmtId="0" fontId="30" fillId="0" borderId="4" xfId="2" applyFont="1" applyBorder="1" applyAlignment="1">
      <alignment vertical="center" wrapText="1"/>
    </xf>
    <xf numFmtId="0" fontId="26" fillId="0" borderId="4" xfId="2" applyFont="1" applyBorder="1" applyAlignment="1">
      <alignment vertical="center" wrapText="1"/>
    </xf>
    <xf numFmtId="0" fontId="27" fillId="2" borderId="0" xfId="2" applyFont="1" applyFill="1" applyAlignment="1">
      <alignment horizontal="center"/>
    </xf>
    <xf numFmtId="0" fontId="27" fillId="2" borderId="0" xfId="2" applyFont="1" applyFill="1"/>
    <xf numFmtId="0" fontId="32" fillId="0" borderId="0" xfId="0" applyFont="1"/>
    <xf numFmtId="164" fontId="32" fillId="0" borderId="0" xfId="0" applyNumberFormat="1" applyFont="1"/>
    <xf numFmtId="0" fontId="32" fillId="0" borderId="0" xfId="2" applyFont="1"/>
    <xf numFmtId="0" fontId="34" fillId="0" borderId="0" xfId="0" applyFont="1"/>
    <xf numFmtId="0" fontId="34" fillId="0" borderId="0" xfId="0" applyFont="1" applyAlignment="1">
      <alignment horizontal="center"/>
    </xf>
    <xf numFmtId="49" fontId="33" fillId="3" borderId="27" xfId="0" applyNumberFormat="1" applyFont="1" applyFill="1" applyBorder="1" applyAlignment="1">
      <alignment horizontal="center" wrapText="1"/>
    </xf>
    <xf numFmtId="49" fontId="33" fillId="35" borderId="24" xfId="0" applyNumberFormat="1" applyFont="1" applyFill="1" applyBorder="1" applyAlignment="1">
      <alignment horizontal="center" vertical="center" wrapText="1"/>
    </xf>
    <xf numFmtId="49" fontId="33" fillId="35" borderId="28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165" fontId="32" fillId="0" borderId="0" xfId="0" applyNumberFormat="1" applyFont="1"/>
    <xf numFmtId="165" fontId="32" fillId="2" borderId="0" xfId="1" applyNumberFormat="1" applyFont="1" applyFill="1" applyBorder="1"/>
    <xf numFmtId="166" fontId="32" fillId="0" borderId="0" xfId="0" applyNumberFormat="1" applyFont="1"/>
    <xf numFmtId="0" fontId="35" fillId="0" borderId="0" xfId="2" applyFont="1" applyAlignment="1">
      <alignment horizontal="center"/>
    </xf>
    <xf numFmtId="0" fontId="35" fillId="0" borderId="0" xfId="0" applyFont="1" applyAlignment="1">
      <alignment horizontal="center"/>
    </xf>
    <xf numFmtId="165" fontId="35" fillId="0" borderId="0" xfId="1" applyNumberFormat="1" applyFont="1" applyFill="1" applyBorder="1"/>
    <xf numFmtId="0" fontId="32" fillId="0" borderId="3" xfId="0" applyFont="1" applyBorder="1" applyAlignment="1">
      <alignment horizontal="center"/>
    </xf>
    <xf numFmtId="49" fontId="23" fillId="3" borderId="27" xfId="0" applyNumberFormat="1" applyFont="1" applyFill="1" applyBorder="1" applyAlignment="1">
      <alignment horizontal="center" wrapText="1"/>
    </xf>
    <xf numFmtId="49" fontId="23" fillId="35" borderId="24" xfId="0" applyNumberFormat="1" applyFont="1" applyFill="1" applyBorder="1" applyAlignment="1">
      <alignment horizontal="center" vertical="center" wrapText="1"/>
    </xf>
    <xf numFmtId="49" fontId="23" fillId="35" borderId="28" xfId="0" applyNumberFormat="1" applyFont="1" applyFill="1" applyBorder="1" applyAlignment="1">
      <alignment horizontal="center" vertical="center" wrapText="1"/>
    </xf>
    <xf numFmtId="164" fontId="32" fillId="0" borderId="0" xfId="1" applyNumberFormat="1" applyFont="1"/>
    <xf numFmtId="165" fontId="32" fillId="0" borderId="0" xfId="0" applyNumberFormat="1" applyFont="1" applyAlignment="1">
      <alignment horizontal="center"/>
    </xf>
    <xf numFmtId="165" fontId="32" fillId="2" borderId="0" xfId="1" applyNumberFormat="1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/>
    <xf numFmtId="43" fontId="32" fillId="0" borderId="0" xfId="0" applyNumberFormat="1" applyFont="1" applyAlignment="1">
      <alignment horizontal="center"/>
    </xf>
    <xf numFmtId="0" fontId="40" fillId="0" borderId="0" xfId="0" applyFont="1"/>
    <xf numFmtId="165" fontId="32" fillId="2" borderId="7" xfId="1" applyNumberFormat="1" applyFont="1" applyFill="1" applyBorder="1"/>
    <xf numFmtId="0" fontId="32" fillId="0" borderId="7" xfId="0" applyFont="1" applyBorder="1"/>
    <xf numFmtId="0" fontId="34" fillId="0" borderId="0" xfId="2" applyFont="1"/>
    <xf numFmtId="0" fontId="32" fillId="0" borderId="0" xfId="0" applyFont="1" applyAlignment="1">
      <alignment horizontal="left"/>
    </xf>
    <xf numFmtId="0" fontId="34" fillId="2" borderId="8" xfId="0" applyFont="1" applyFill="1" applyBorder="1" applyAlignment="1">
      <alignment horizontal="center"/>
    </xf>
    <xf numFmtId="0" fontId="34" fillId="2" borderId="3" xfId="0" applyFont="1" applyFill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32" fillId="0" borderId="7" xfId="0" applyFont="1" applyBorder="1" applyAlignment="1">
      <alignment horizontal="left"/>
    </xf>
    <xf numFmtId="0" fontId="32" fillId="2" borderId="0" xfId="0" applyFont="1" applyFill="1" applyAlignment="1">
      <alignment horizontal="left"/>
    </xf>
    <xf numFmtId="0" fontId="32" fillId="2" borderId="0" xfId="0" applyFont="1" applyFill="1"/>
    <xf numFmtId="0" fontId="32" fillId="0" borderId="0" xfId="0" applyFont="1" applyAlignment="1">
      <alignment horizontal="center" vertical="center" wrapText="1"/>
    </xf>
    <xf numFmtId="43" fontId="34" fillId="2" borderId="5" xfId="1" applyFont="1" applyFill="1" applyBorder="1" applyAlignment="1">
      <alignment horizontal="center" vertical="center"/>
    </xf>
    <xf numFmtId="43" fontId="34" fillId="2" borderId="7" xfId="1" applyFont="1" applyFill="1" applyBorder="1" applyAlignment="1">
      <alignment vertical="center"/>
    </xf>
    <xf numFmtId="43" fontId="34" fillId="2" borderId="9" xfId="1" applyFont="1" applyFill="1" applyBorder="1" applyAlignment="1">
      <alignment horizontal="center" vertical="center"/>
    </xf>
    <xf numFmtId="43" fontId="34" fillId="2" borderId="0" xfId="1" applyFont="1" applyFill="1" applyBorder="1" applyAlignment="1">
      <alignment horizontal="center" vertical="center"/>
    </xf>
    <xf numFmtId="164" fontId="39" fillId="0" borderId="0" xfId="0" applyNumberFormat="1" applyFont="1" applyAlignment="1">
      <alignment horizontal="center"/>
    </xf>
    <xf numFmtId="43" fontId="26" fillId="2" borderId="0" xfId="44" applyFont="1" applyFill="1" applyBorder="1" applyAlignment="1">
      <alignment horizontal="center" vertical="center" wrapText="1"/>
    </xf>
    <xf numFmtId="164" fontId="26" fillId="2" borderId="5" xfId="1" applyNumberFormat="1" applyFont="1" applyFill="1" applyBorder="1" applyAlignment="1">
      <alignment vertical="center" wrapText="1"/>
    </xf>
    <xf numFmtId="164" fontId="26" fillId="2" borderId="9" xfId="1" applyNumberFormat="1" applyFont="1" applyFill="1" applyBorder="1" applyAlignment="1">
      <alignment wrapText="1"/>
    </xf>
    <xf numFmtId="0" fontId="26" fillId="0" borderId="9" xfId="2" applyFont="1" applyBorder="1" applyAlignment="1">
      <alignment wrapText="1"/>
    </xf>
    <xf numFmtId="43" fontId="26" fillId="2" borderId="0" xfId="44" applyFont="1" applyFill="1" applyBorder="1" applyAlignment="1">
      <alignment horizontal="center" wrapText="1"/>
    </xf>
    <xf numFmtId="43" fontId="37" fillId="2" borderId="0" xfId="1" applyFont="1" applyFill="1" applyBorder="1" applyAlignment="1">
      <alignment horizontal="center"/>
    </xf>
    <xf numFmtId="43" fontId="37" fillId="2" borderId="7" xfId="1" applyFont="1" applyFill="1" applyBorder="1" applyAlignment="1">
      <alignment horizontal="center"/>
    </xf>
    <xf numFmtId="164" fontId="39" fillId="0" borderId="0" xfId="1" applyNumberFormat="1" applyFont="1" applyFill="1" applyBorder="1" applyAlignment="1">
      <alignment horizontal="right"/>
    </xf>
    <xf numFmtId="0" fontId="26" fillId="2" borderId="7" xfId="2" applyFont="1" applyFill="1" applyBorder="1" applyAlignment="1">
      <alignment vertical="top" wrapText="1"/>
    </xf>
    <xf numFmtId="164" fontId="26" fillId="0" borderId="0" xfId="1" applyNumberFormat="1" applyFont="1" applyFill="1" applyBorder="1" applyAlignment="1">
      <alignment horizontal="center" vertical="center" wrapText="1"/>
    </xf>
    <xf numFmtId="0" fontId="26" fillId="2" borderId="7" xfId="2" applyFont="1" applyFill="1" applyBorder="1" applyAlignment="1">
      <alignment horizontal="center" vertical="top" wrapText="1"/>
    </xf>
    <xf numFmtId="164" fontId="26" fillId="0" borderId="9" xfId="2" applyNumberFormat="1" applyFont="1" applyBorder="1" applyAlignment="1">
      <alignment horizontal="center" wrapText="1"/>
    </xf>
    <xf numFmtId="0" fontId="32" fillId="2" borderId="0" xfId="2" applyFont="1" applyFill="1"/>
    <xf numFmtId="43" fontId="34" fillId="2" borderId="9" xfId="1" applyFont="1" applyFill="1" applyBorder="1" applyAlignment="1">
      <alignment horizontal="right" vertical="center"/>
    </xf>
    <xf numFmtId="166" fontId="37" fillId="2" borderId="0" xfId="1" applyNumberFormat="1" applyFont="1" applyFill="1" applyBorder="1" applyAlignment="1">
      <alignment horizontal="center"/>
    </xf>
    <xf numFmtId="43" fontId="34" fillId="2" borderId="0" xfId="1" applyFont="1" applyFill="1" applyBorder="1" applyAlignment="1">
      <alignment horizontal="center"/>
    </xf>
    <xf numFmtId="43" fontId="27" fillId="2" borderId="0" xfId="44" applyFont="1" applyFill="1" applyBorder="1" applyAlignment="1">
      <alignment vertical="center"/>
    </xf>
    <xf numFmtId="43" fontId="27" fillId="2" borderId="9" xfId="44" applyFont="1" applyFill="1" applyBorder="1" applyAlignment="1"/>
    <xf numFmtId="43" fontId="27" fillId="2" borderId="0" xfId="44" applyFont="1" applyFill="1" applyBorder="1" applyAlignment="1"/>
    <xf numFmtId="0" fontId="43" fillId="0" borderId="0" xfId="0" applyFont="1"/>
    <xf numFmtId="0" fontId="44" fillId="0" borderId="0" xfId="0" applyFont="1"/>
    <xf numFmtId="0" fontId="45" fillId="0" borderId="21" xfId="0" applyFont="1" applyBorder="1" applyAlignment="1">
      <alignment horizontal="center"/>
    </xf>
    <xf numFmtId="164" fontId="45" fillId="0" borderId="22" xfId="1" applyNumberFormat="1" applyFont="1" applyFill="1" applyBorder="1"/>
    <xf numFmtId="0" fontId="47" fillId="0" borderId="0" xfId="0" applyFont="1"/>
    <xf numFmtId="164" fontId="47" fillId="0" borderId="0" xfId="0" applyNumberFormat="1" applyFont="1"/>
    <xf numFmtId="0" fontId="45" fillId="0" borderId="0" xfId="0" applyFont="1"/>
    <xf numFmtId="165" fontId="34" fillId="2" borderId="9" xfId="1" applyNumberFormat="1" applyFont="1" applyFill="1" applyBorder="1" applyAlignment="1">
      <alignment horizontal="center"/>
    </xf>
    <xf numFmtId="166" fontId="34" fillId="2" borderId="4" xfId="1" applyNumberFormat="1" applyFont="1" applyFill="1" applyBorder="1" applyAlignment="1">
      <alignment horizontal="center"/>
    </xf>
    <xf numFmtId="0" fontId="26" fillId="0" borderId="9" xfId="0" applyFont="1" applyBorder="1" applyAlignment="1">
      <alignment vertical="center"/>
    </xf>
    <xf numFmtId="164" fontId="27" fillId="2" borderId="0" xfId="44" applyNumberFormat="1" applyFont="1" applyFill="1" applyBorder="1" applyAlignment="1">
      <alignment horizontal="center" vertical="center" wrapText="1"/>
    </xf>
    <xf numFmtId="164" fontId="27" fillId="2" borderId="0" xfId="44" applyNumberFormat="1" applyFont="1" applyFill="1" applyBorder="1" applyAlignment="1">
      <alignment horizontal="center" wrapText="1"/>
    </xf>
    <xf numFmtId="164" fontId="27" fillId="0" borderId="0" xfId="44" applyNumberFormat="1" applyFont="1" applyFill="1" applyBorder="1" applyAlignment="1">
      <alignment horizontal="center" vertical="center" wrapText="1"/>
    </xf>
    <xf numFmtId="164" fontId="27" fillId="0" borderId="0" xfId="2" applyNumberFormat="1" applyFont="1" applyAlignment="1">
      <alignment horizontal="center" wrapText="1"/>
    </xf>
    <xf numFmtId="0" fontId="24" fillId="0" borderId="0" xfId="0" applyFont="1"/>
    <xf numFmtId="0" fontId="24" fillId="0" borderId="0" xfId="0" applyFont="1" applyAlignment="1">
      <alignment horizontal="left"/>
    </xf>
    <xf numFmtId="0" fontId="32" fillId="0" borderId="0" xfId="2" applyFont="1" applyAlignment="1">
      <alignment horizontal="center"/>
    </xf>
    <xf numFmtId="0" fontId="26" fillId="0" borderId="0" xfId="0" applyFont="1" applyAlignment="1">
      <alignment horizontal="center"/>
    </xf>
    <xf numFmtId="165" fontId="34" fillId="0" borderId="9" xfId="1" applyNumberFormat="1" applyFont="1" applyFill="1" applyBorder="1"/>
    <xf numFmtId="0" fontId="34" fillId="0" borderId="9" xfId="0" applyFont="1" applyBorder="1"/>
    <xf numFmtId="166" fontId="34" fillId="0" borderId="4" xfId="0" applyNumberFormat="1" applyFont="1" applyBorder="1"/>
    <xf numFmtId="0" fontId="34" fillId="0" borderId="4" xfId="0" applyFont="1" applyBorder="1"/>
    <xf numFmtId="0" fontId="34" fillId="2" borderId="9" xfId="0" applyFont="1" applyFill="1" applyBorder="1"/>
    <xf numFmtId="168" fontId="34" fillId="2" borderId="4" xfId="2" applyNumberFormat="1" applyFont="1" applyFill="1" applyBorder="1" applyAlignment="1">
      <alignment horizontal="right"/>
    </xf>
    <xf numFmtId="0" fontId="34" fillId="2" borderId="4" xfId="0" applyFont="1" applyFill="1" applyBorder="1"/>
    <xf numFmtId="43" fontId="32" fillId="2" borderId="0" xfId="1" applyFont="1" applyFill="1" applyBorder="1" applyAlignment="1"/>
    <xf numFmtId="43" fontId="32" fillId="2" borderId="0" xfId="1" applyFont="1" applyFill="1" applyBorder="1" applyAlignment="1">
      <alignment horizontal="right"/>
    </xf>
    <xf numFmtId="43" fontId="32" fillId="2" borderId="7" xfId="1" applyFont="1" applyFill="1" applyBorder="1" applyAlignment="1">
      <alignment horizontal="right"/>
    </xf>
    <xf numFmtId="43" fontId="34" fillId="2" borderId="0" xfId="1" applyFont="1" applyFill="1" applyBorder="1" applyAlignment="1">
      <alignment horizontal="right"/>
    </xf>
    <xf numFmtId="164" fontId="34" fillId="2" borderId="0" xfId="1" applyNumberFormat="1" applyFont="1" applyFill="1" applyBorder="1" applyAlignment="1">
      <alignment horizontal="center"/>
    </xf>
    <xf numFmtId="164" fontId="32" fillId="2" borderId="0" xfId="1" applyNumberFormat="1" applyFont="1" applyFill="1" applyBorder="1" applyAlignment="1">
      <alignment horizontal="center"/>
    </xf>
    <xf numFmtId="43" fontId="28" fillId="2" borderId="0" xfId="44" applyFont="1" applyFill="1" applyBorder="1" applyAlignment="1"/>
    <xf numFmtId="0" fontId="34" fillId="0" borderId="10" xfId="0" applyFont="1" applyBorder="1" applyAlignment="1">
      <alignment horizontal="center" vertical="center" wrapText="1"/>
    </xf>
    <xf numFmtId="0" fontId="34" fillId="0" borderId="0" xfId="2" applyFont="1" applyAlignment="1">
      <alignment horizontal="center"/>
    </xf>
    <xf numFmtId="164" fontId="34" fillId="0" borderId="0" xfId="1" applyNumberFormat="1" applyFont="1" applyFill="1" applyBorder="1"/>
    <xf numFmtId="14" fontId="46" fillId="0" borderId="30" xfId="0" applyNumberFormat="1" applyFont="1" applyBorder="1" applyAlignment="1">
      <alignment horizont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49" fillId="0" borderId="0" xfId="0" applyFont="1"/>
    <xf numFmtId="0" fontId="25" fillId="0" borderId="0" xfId="0" applyFont="1" applyAlignment="1">
      <alignment vertical="center"/>
    </xf>
    <xf numFmtId="0" fontId="28" fillId="36" borderId="9" xfId="2" applyFont="1" applyFill="1" applyBorder="1" applyAlignment="1">
      <alignment horizontal="right"/>
    </xf>
    <xf numFmtId="0" fontId="28" fillId="36" borderId="4" xfId="2" applyFont="1" applyFill="1" applyBorder="1" applyAlignment="1">
      <alignment horizontal="right"/>
    </xf>
    <xf numFmtId="43" fontId="27" fillId="36" borderId="6" xfId="2" applyNumberFormat="1" applyFont="1" applyFill="1" applyBorder="1" applyAlignment="1">
      <alignment horizont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left"/>
    </xf>
    <xf numFmtId="0" fontId="34" fillId="0" borderId="4" xfId="0" applyFont="1" applyBorder="1" applyAlignment="1">
      <alignment horizontal="left"/>
    </xf>
    <xf numFmtId="0" fontId="47" fillId="0" borderId="8" xfId="0" applyFont="1" applyBorder="1" applyAlignment="1">
      <alignment horizontal="center"/>
    </xf>
    <xf numFmtId="0" fontId="27" fillId="36" borderId="6" xfId="2" applyFont="1" applyFill="1" applyBorder="1" applyAlignment="1">
      <alignment horizontal="center"/>
    </xf>
    <xf numFmtId="0" fontId="27" fillId="36" borderId="6" xfId="2" applyFont="1" applyFill="1" applyBorder="1"/>
    <xf numFmtId="0" fontId="26" fillId="0" borderId="0" xfId="2" applyFont="1" applyAlignment="1">
      <alignment wrapText="1"/>
    </xf>
    <xf numFmtId="0" fontId="26" fillId="0" borderId="0" xfId="2" applyFont="1" applyAlignment="1">
      <alignment horizontal="right" wrapText="1"/>
    </xf>
    <xf numFmtId="0" fontId="26" fillId="2" borderId="7" xfId="2" applyFont="1" applyFill="1" applyBorder="1" applyAlignment="1">
      <alignment wrapText="1"/>
    </xf>
    <xf numFmtId="0" fontId="34" fillId="0" borderId="8" xfId="0" applyFont="1" applyBorder="1" applyAlignment="1">
      <alignment horizontal="center" vertical="center" wrapText="1"/>
    </xf>
    <xf numFmtId="0" fontId="34" fillId="36" borderId="1" xfId="0" applyFont="1" applyFill="1" applyBorder="1" applyAlignment="1">
      <alignment horizontal="center"/>
    </xf>
    <xf numFmtId="0" fontId="34" fillId="36" borderId="1" xfId="0" applyFont="1" applyFill="1" applyBorder="1"/>
    <xf numFmtId="43" fontId="34" fillId="36" borderId="1" xfId="1" applyFont="1" applyFill="1" applyBorder="1"/>
    <xf numFmtId="0" fontId="34" fillId="36" borderId="0" xfId="0" applyFont="1" applyFill="1" applyAlignment="1">
      <alignment horizontal="center" vertical="center"/>
    </xf>
    <xf numFmtId="0" fontId="36" fillId="37" borderId="10" xfId="2" applyFont="1" applyFill="1" applyBorder="1" applyAlignment="1">
      <alignment horizontal="center" vertical="center"/>
    </xf>
    <xf numFmtId="43" fontId="34" fillId="37" borderId="4" xfId="1" applyFont="1" applyFill="1" applyBorder="1" applyAlignment="1">
      <alignment horizontal="center"/>
    </xf>
    <xf numFmtId="0" fontId="28" fillId="37" borderId="9" xfId="2" applyFont="1" applyFill="1" applyBorder="1" applyAlignment="1">
      <alignment horizontal="right"/>
    </xf>
    <xf numFmtId="0" fontId="28" fillId="37" borderId="4" xfId="2" applyFont="1" applyFill="1" applyBorder="1" applyAlignment="1">
      <alignment horizontal="right"/>
    </xf>
    <xf numFmtId="43" fontId="27" fillId="37" borderId="6" xfId="2" applyNumberFormat="1" applyFont="1" applyFill="1" applyBorder="1" applyAlignment="1">
      <alignment horizontal="center"/>
    </xf>
    <xf numFmtId="0" fontId="28" fillId="37" borderId="7" xfId="2" applyFont="1" applyFill="1" applyBorder="1" applyAlignment="1">
      <alignment horizontal="right"/>
    </xf>
    <xf numFmtId="0" fontId="27" fillId="37" borderId="4" xfId="2" applyFont="1" applyFill="1" applyBorder="1" applyAlignment="1">
      <alignment horizontal="center"/>
    </xf>
    <xf numFmtId="43" fontId="27" fillId="37" borderId="4" xfId="44" applyFont="1" applyFill="1" applyBorder="1"/>
    <xf numFmtId="0" fontId="45" fillId="0" borderId="31" xfId="0" applyFont="1" applyBorder="1" applyAlignment="1">
      <alignment horizontal="center"/>
    </xf>
    <xf numFmtId="164" fontId="45" fillId="0" borderId="30" xfId="1" applyNumberFormat="1" applyFont="1" applyFill="1" applyBorder="1"/>
    <xf numFmtId="164" fontId="34" fillId="0" borderId="22" xfId="1" applyNumberFormat="1" applyFont="1" applyFill="1" applyBorder="1"/>
    <xf numFmtId="14" fontId="51" fillId="0" borderId="2" xfId="0" applyNumberFormat="1" applyFont="1" applyBorder="1" applyAlignment="1">
      <alignment horizontal="center"/>
    </xf>
    <xf numFmtId="164" fontId="51" fillId="0" borderId="2" xfId="1" applyNumberFormat="1" applyFont="1" applyBorder="1" applyAlignment="1">
      <alignment horizontal="right"/>
    </xf>
    <xf numFmtId="164" fontId="52" fillId="0" borderId="30" xfId="1" applyNumberFormat="1" applyFont="1" applyFill="1" applyBorder="1" applyAlignment="1">
      <alignment horizontal="right"/>
    </xf>
    <xf numFmtId="14" fontId="40" fillId="0" borderId="2" xfId="0" applyNumberFormat="1" applyFont="1" applyBorder="1" applyAlignment="1">
      <alignment horizontal="center"/>
    </xf>
    <xf numFmtId="164" fontId="53" fillId="0" borderId="2" xfId="1" applyNumberFormat="1" applyFont="1" applyBorder="1" applyAlignment="1">
      <alignment horizontal="right"/>
    </xf>
    <xf numFmtId="164" fontId="33" fillId="0" borderId="30" xfId="1" applyNumberFormat="1" applyFont="1" applyFill="1" applyBorder="1" applyAlignment="1">
      <alignment horizontal="right"/>
    </xf>
    <xf numFmtId="164" fontId="46" fillId="0" borderId="30" xfId="1" applyNumberFormat="1" applyFont="1" applyFill="1" applyBorder="1" applyAlignment="1">
      <alignment horizontal="right"/>
    </xf>
    <xf numFmtId="0" fontId="18" fillId="0" borderId="0" xfId="0" applyFont="1" applyAlignment="1">
      <alignment horizontal="center" vertical="center"/>
    </xf>
    <xf numFmtId="14" fontId="40" fillId="0" borderId="32" xfId="0" applyNumberFormat="1" applyFont="1" applyBorder="1" applyAlignment="1">
      <alignment horizontal="center"/>
    </xf>
    <xf numFmtId="164" fontId="53" fillId="0" borderId="23" xfId="1" applyNumberFormat="1" applyFont="1" applyBorder="1" applyAlignment="1">
      <alignment horizontal="right"/>
    </xf>
    <xf numFmtId="164" fontId="53" fillId="0" borderId="23" xfId="1" quotePrefix="1" applyNumberFormat="1" applyFont="1" applyBorder="1" applyAlignment="1">
      <alignment horizontal="right"/>
    </xf>
    <xf numFmtId="0" fontId="26" fillId="0" borderId="0" xfId="0" applyFont="1" applyAlignment="1">
      <alignment horizontal="center"/>
    </xf>
    <xf numFmtId="0" fontId="26" fillId="0" borderId="0" xfId="2" applyFont="1" applyAlignment="1">
      <alignment horizontal="left" wrapText="1"/>
    </xf>
    <xf numFmtId="0" fontId="27" fillId="37" borderId="4" xfId="2" applyFont="1" applyFill="1" applyBorder="1" applyAlignment="1">
      <alignment horizontal="center"/>
    </xf>
    <xf numFmtId="0" fontId="26" fillId="0" borderId="7" xfId="2" applyFont="1" applyBorder="1" applyAlignment="1">
      <alignment horizontal="left" vertical="center" wrapText="1"/>
    </xf>
    <xf numFmtId="0" fontId="26" fillId="0" borderId="9" xfId="2" applyFont="1" applyBorder="1" applyAlignment="1">
      <alignment horizontal="left" wrapText="1"/>
    </xf>
    <xf numFmtId="0" fontId="26" fillId="2" borderId="0" xfId="2" applyFont="1" applyFill="1" applyAlignment="1">
      <alignment horizontal="left" wrapText="1"/>
    </xf>
    <xf numFmtId="0" fontId="30" fillId="2" borderId="7" xfId="2" applyFont="1" applyFill="1" applyBorder="1" applyAlignment="1">
      <alignment horizontal="left" vertical="top" wrapText="1"/>
    </xf>
    <xf numFmtId="0" fontId="26" fillId="2" borderId="9" xfId="2" applyFont="1" applyFill="1" applyBorder="1" applyAlignment="1">
      <alignment horizontal="left" wrapText="1"/>
    </xf>
    <xf numFmtId="0" fontId="26" fillId="2" borderId="7" xfId="2" applyFont="1" applyFill="1" applyBorder="1" applyAlignment="1">
      <alignment horizontal="left" wrapText="1"/>
    </xf>
    <xf numFmtId="0" fontId="28" fillId="0" borderId="0" xfId="0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37" borderId="9" xfId="2" applyFont="1" applyFill="1" applyBorder="1" applyAlignment="1">
      <alignment horizontal="center"/>
    </xf>
    <xf numFmtId="0" fontId="26" fillId="2" borderId="0" xfId="2" applyFont="1" applyFill="1" applyAlignment="1">
      <alignment horizontal="left" vertical="center" wrapText="1"/>
    </xf>
    <xf numFmtId="0" fontId="26" fillId="2" borderId="7" xfId="2" applyFont="1" applyFill="1" applyBorder="1" applyAlignment="1">
      <alignment horizontal="left" vertical="top" wrapText="1"/>
    </xf>
    <xf numFmtId="0" fontId="28" fillId="37" borderId="7" xfId="2" applyFont="1" applyFill="1" applyBorder="1" applyAlignment="1">
      <alignment horizontal="center"/>
    </xf>
    <xf numFmtId="0" fontId="26" fillId="0" borderId="0" xfId="2" applyFont="1" applyAlignment="1">
      <alignment horizontal="left" vertical="center" wrapText="1"/>
    </xf>
    <xf numFmtId="0" fontId="27" fillId="37" borderId="6" xfId="2" applyFont="1" applyFill="1" applyBorder="1" applyAlignment="1">
      <alignment horizontal="center"/>
    </xf>
    <xf numFmtId="0" fontId="28" fillId="37" borderId="9" xfId="2" applyFont="1" applyFill="1" applyBorder="1" applyAlignment="1">
      <alignment horizontal="left" vertical="center"/>
    </xf>
    <xf numFmtId="0" fontId="28" fillId="37" borderId="4" xfId="2" applyFont="1" applyFill="1" applyBorder="1" applyAlignment="1">
      <alignment horizontal="left" vertical="center"/>
    </xf>
    <xf numFmtId="0" fontId="50" fillId="0" borderId="0" xfId="0" applyFont="1" applyAlignment="1">
      <alignment horizontal="center" vertical="center"/>
    </xf>
    <xf numFmtId="0" fontId="32" fillId="0" borderId="0" xfId="0" applyFont="1" applyAlignment="1">
      <alignment horizontal="left"/>
    </xf>
    <xf numFmtId="49" fontId="23" fillId="3" borderId="25" xfId="0" applyNumberFormat="1" applyFont="1" applyFill="1" applyBorder="1" applyAlignment="1">
      <alignment horizontal="center" wrapText="1"/>
    </xf>
    <xf numFmtId="49" fontId="23" fillId="3" borderId="26" xfId="0" applyNumberFormat="1" applyFont="1" applyFill="1" applyBorder="1" applyAlignment="1">
      <alignment horizontal="center" wrapText="1"/>
    </xf>
    <xf numFmtId="167" fontId="34" fillId="3" borderId="23" xfId="0" applyNumberFormat="1" applyFont="1" applyFill="1" applyBorder="1" applyAlignment="1">
      <alignment horizontal="center" vertical="center" wrapText="1"/>
    </xf>
    <xf numFmtId="167" fontId="34" fillId="3" borderId="29" xfId="0" applyNumberFormat="1" applyFont="1" applyFill="1" applyBorder="1" applyAlignment="1">
      <alignment horizontal="center" vertical="center" wrapText="1"/>
    </xf>
    <xf numFmtId="49" fontId="34" fillId="3" borderId="3" xfId="0" applyNumberFormat="1" applyFont="1" applyFill="1" applyBorder="1" applyAlignment="1">
      <alignment horizontal="center" vertical="center" wrapText="1"/>
    </xf>
    <xf numFmtId="49" fontId="34" fillId="3" borderId="10" xfId="0" applyNumberFormat="1" applyFont="1" applyFill="1" applyBorder="1" applyAlignment="1">
      <alignment horizontal="center" vertical="center" wrapText="1"/>
    </xf>
    <xf numFmtId="49" fontId="34" fillId="3" borderId="8" xfId="0" applyNumberFormat="1" applyFont="1" applyFill="1" applyBorder="1" applyAlignment="1">
      <alignment horizontal="center" vertical="center" wrapText="1"/>
    </xf>
    <xf numFmtId="49" fontId="23" fillId="3" borderId="3" xfId="0" applyNumberFormat="1" applyFont="1" applyFill="1" applyBorder="1" applyAlignment="1">
      <alignment horizontal="center" wrapText="1"/>
    </xf>
    <xf numFmtId="49" fontId="23" fillId="3" borderId="8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 vertical="center"/>
    </xf>
    <xf numFmtId="167" fontId="34" fillId="3" borderId="11" xfId="0" applyNumberFormat="1" applyFont="1" applyFill="1" applyBorder="1" applyAlignment="1">
      <alignment horizontal="center" vertical="center" wrapText="1"/>
    </xf>
    <xf numFmtId="0" fontId="34" fillId="37" borderId="10" xfId="2" applyFont="1" applyFill="1" applyBorder="1" applyAlignment="1">
      <alignment horizontal="center" vertical="center"/>
    </xf>
    <xf numFmtId="0" fontId="34" fillId="37" borderId="7" xfId="2" applyFont="1" applyFill="1" applyBorder="1" applyAlignment="1">
      <alignment horizontal="center"/>
    </xf>
    <xf numFmtId="0" fontId="34" fillId="2" borderId="0" xfId="2" applyFont="1" applyFill="1" applyAlignment="1">
      <alignment horizontal="center"/>
    </xf>
    <xf numFmtId="0" fontId="34" fillId="0" borderId="9" xfId="2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37" borderId="10" xfId="0" applyFont="1" applyFill="1" applyBorder="1" applyAlignment="1">
      <alignment horizontal="center" vertical="center"/>
    </xf>
    <xf numFmtId="0" fontId="38" fillId="0" borderId="0" xfId="2" applyFont="1" applyAlignment="1">
      <alignment horizontal="center"/>
    </xf>
    <xf numFmtId="0" fontId="36" fillId="37" borderId="10" xfId="2" applyFont="1" applyFill="1" applyBorder="1" applyAlignment="1">
      <alignment horizontal="center" vertical="center"/>
    </xf>
    <xf numFmtId="0" fontId="32" fillId="2" borderId="0" xfId="2" applyFont="1" applyFill="1" applyAlignment="1">
      <alignment horizontal="left" wrapText="1"/>
    </xf>
    <xf numFmtId="0" fontId="32" fillId="2" borderId="7" xfId="2" applyFont="1" applyFill="1" applyBorder="1" applyAlignment="1">
      <alignment horizontal="left" wrapText="1"/>
    </xf>
    <xf numFmtId="0" fontId="38" fillId="37" borderId="4" xfId="2" applyFont="1" applyFill="1" applyBorder="1" applyAlignment="1">
      <alignment horizontal="center"/>
    </xf>
    <xf numFmtId="0" fontId="28" fillId="36" borderId="9" xfId="2" applyFont="1" applyFill="1" applyBorder="1" applyAlignment="1">
      <alignment horizontal="left" vertical="center"/>
    </xf>
    <xf numFmtId="0" fontId="28" fillId="36" borderId="4" xfId="2" applyFont="1" applyFill="1" applyBorder="1" applyAlignment="1">
      <alignment horizontal="left" vertical="center"/>
    </xf>
    <xf numFmtId="0" fontId="32" fillId="0" borderId="7" xfId="2" applyFont="1" applyBorder="1" applyAlignment="1">
      <alignment horizontal="left" vertical="center" wrapText="1"/>
    </xf>
    <xf numFmtId="0" fontId="32" fillId="2" borderId="5" xfId="2" applyFont="1" applyFill="1" applyBorder="1" applyAlignment="1">
      <alignment wrapText="1"/>
    </xf>
    <xf numFmtId="0" fontId="32" fillId="2" borderId="7" xfId="2" applyFont="1" applyFill="1" applyBorder="1" applyAlignment="1">
      <alignment wrapText="1"/>
    </xf>
    <xf numFmtId="0" fontId="32" fillId="0" borderId="9" xfId="2" applyFont="1" applyBorder="1" applyAlignment="1">
      <alignment horizontal="left" wrapText="1"/>
    </xf>
    <xf numFmtId="0" fontId="32" fillId="2" borderId="0" xfId="0" applyFont="1" applyFill="1" applyAlignment="1">
      <alignment horizontal="left" vertical="center" wrapText="1"/>
    </xf>
    <xf numFmtId="0" fontId="34" fillId="36" borderId="1" xfId="0" applyFont="1" applyFill="1" applyBorder="1" applyAlignment="1">
      <alignment horizontal="center" vertical="center"/>
    </xf>
    <xf numFmtId="0" fontId="34" fillId="0" borderId="0" xfId="2" applyFont="1" applyAlignment="1">
      <alignment horizontal="center"/>
    </xf>
    <xf numFmtId="0" fontId="34" fillId="36" borderId="10" xfId="2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/>
    </xf>
    <xf numFmtId="0" fontId="34" fillId="2" borderId="9" xfId="2" applyFont="1" applyFill="1" applyBorder="1" applyAlignment="1">
      <alignment horizontal="center" vertical="center" wrapText="1"/>
    </xf>
    <xf numFmtId="0" fontId="34" fillId="36" borderId="10" xfId="0" applyFont="1" applyFill="1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2" borderId="0" xfId="2" applyFont="1" applyFill="1" applyAlignment="1">
      <alignment horizontal="center"/>
    </xf>
    <xf numFmtId="0" fontId="34" fillId="36" borderId="10" xfId="2" applyFont="1" applyFill="1" applyBorder="1" applyAlignment="1">
      <alignment horizontal="center"/>
    </xf>
    <xf numFmtId="49" fontId="33" fillId="3" borderId="25" xfId="0" applyNumberFormat="1" applyFont="1" applyFill="1" applyBorder="1" applyAlignment="1">
      <alignment horizontal="center" wrapText="1"/>
    </xf>
    <xf numFmtId="49" fontId="33" fillId="3" borderId="26" xfId="0" applyNumberFormat="1" applyFont="1" applyFill="1" applyBorder="1" applyAlignment="1">
      <alignment horizontal="center" wrapText="1"/>
    </xf>
    <xf numFmtId="49" fontId="33" fillId="3" borderId="3" xfId="0" applyNumberFormat="1" applyFont="1" applyFill="1" applyBorder="1" applyAlignment="1">
      <alignment horizontal="center" wrapText="1"/>
    </xf>
    <xf numFmtId="49" fontId="33" fillId="3" borderId="8" xfId="0" applyNumberFormat="1" applyFont="1" applyFill="1" applyBorder="1" applyAlignment="1">
      <alignment horizontal="center" wrapText="1"/>
    </xf>
    <xf numFmtId="0" fontId="34" fillId="2" borderId="7" xfId="2" applyFont="1" applyFill="1" applyBorder="1" applyAlignment="1">
      <alignment horizontal="center"/>
    </xf>
    <xf numFmtId="0" fontId="34" fillId="0" borderId="9" xfId="2" applyFont="1" applyBorder="1" applyAlignment="1">
      <alignment horizontal="center" vertical="center"/>
    </xf>
    <xf numFmtId="0" fontId="34" fillId="0" borderId="4" xfId="2" applyFont="1" applyBorder="1" applyAlignment="1">
      <alignment horizontal="center" vertical="center"/>
    </xf>
    <xf numFmtId="0" fontId="34" fillId="37" borderId="7" xfId="2" applyFont="1" applyFill="1" applyBorder="1" applyAlignment="1">
      <alignment horizontal="center" vertical="center"/>
    </xf>
    <xf numFmtId="0" fontId="48" fillId="0" borderId="9" xfId="0" applyFont="1" applyBorder="1" applyAlignment="1">
      <alignment horizontal="center" vertical="center" wrapText="1"/>
    </xf>
    <xf numFmtId="0" fontId="48" fillId="0" borderId="4" xfId="0" applyFont="1" applyBorder="1" applyAlignment="1">
      <alignment horizontal="center" vertical="center" wrapText="1"/>
    </xf>
    <xf numFmtId="0" fontId="34" fillId="36" borderId="7" xfId="2" applyFont="1" applyFill="1" applyBorder="1" applyAlignment="1">
      <alignment horizontal="center"/>
    </xf>
  </cellXfs>
  <cellStyles count="45">
    <cellStyle name="20% - Accent1 2" xfId="21" xr:uid="{00000000-0005-0000-0000-000000000000}"/>
    <cellStyle name="20% - Accent2 2" xfId="25" xr:uid="{00000000-0005-0000-0000-000001000000}"/>
    <cellStyle name="20% - Accent3 2" xfId="29" xr:uid="{00000000-0005-0000-0000-000002000000}"/>
    <cellStyle name="20% - Accent4 2" xfId="33" xr:uid="{00000000-0005-0000-0000-000003000000}"/>
    <cellStyle name="20% - Accent5 2" xfId="37" xr:uid="{00000000-0005-0000-0000-000004000000}"/>
    <cellStyle name="20% - Accent6 2" xfId="41" xr:uid="{00000000-0005-0000-0000-000005000000}"/>
    <cellStyle name="40% - Accent1 2" xfId="22" xr:uid="{00000000-0005-0000-0000-000006000000}"/>
    <cellStyle name="40% - Accent2 2" xfId="26" xr:uid="{00000000-0005-0000-0000-000007000000}"/>
    <cellStyle name="40% - Accent3 2" xfId="30" xr:uid="{00000000-0005-0000-0000-000008000000}"/>
    <cellStyle name="40% - Accent4 2" xfId="34" xr:uid="{00000000-0005-0000-0000-000009000000}"/>
    <cellStyle name="40% - Accent5 2" xfId="38" xr:uid="{00000000-0005-0000-0000-00000A000000}"/>
    <cellStyle name="40% - Accent6 2" xfId="42" xr:uid="{00000000-0005-0000-0000-00000B000000}"/>
    <cellStyle name="60% - Accent1 2" xfId="23" xr:uid="{00000000-0005-0000-0000-00000C000000}"/>
    <cellStyle name="60% - Accent2 2" xfId="27" xr:uid="{00000000-0005-0000-0000-00000D000000}"/>
    <cellStyle name="60% - Accent3 2" xfId="31" xr:uid="{00000000-0005-0000-0000-00000E000000}"/>
    <cellStyle name="60% - Accent4 2" xfId="35" xr:uid="{00000000-0005-0000-0000-00000F000000}"/>
    <cellStyle name="60% - Accent5 2" xfId="39" xr:uid="{00000000-0005-0000-0000-000010000000}"/>
    <cellStyle name="60% - Accent6 2" xfId="43" xr:uid="{00000000-0005-0000-0000-000011000000}"/>
    <cellStyle name="Accent1 2" xfId="20" xr:uid="{00000000-0005-0000-0000-000012000000}"/>
    <cellStyle name="Accent2 2" xfId="24" xr:uid="{00000000-0005-0000-0000-000013000000}"/>
    <cellStyle name="Accent3 2" xfId="28" xr:uid="{00000000-0005-0000-0000-000014000000}"/>
    <cellStyle name="Accent4 2" xfId="32" xr:uid="{00000000-0005-0000-0000-000015000000}"/>
    <cellStyle name="Accent5 2" xfId="36" xr:uid="{00000000-0005-0000-0000-000016000000}"/>
    <cellStyle name="Accent6 2" xfId="40" xr:uid="{00000000-0005-0000-0000-000017000000}"/>
    <cellStyle name="Bad 2" xfId="10" xr:uid="{00000000-0005-0000-0000-000018000000}"/>
    <cellStyle name="Calculation 2" xfId="14" xr:uid="{00000000-0005-0000-0000-000019000000}"/>
    <cellStyle name="Check Cell 2" xfId="16" xr:uid="{00000000-0005-0000-0000-00001A000000}"/>
    <cellStyle name="Comma" xfId="1" builtinId="3"/>
    <cellStyle name="Comma 2" xfId="44" xr:uid="{00000000-0005-0000-0000-00001C000000}"/>
    <cellStyle name="Explanatory Text 2" xfId="18" xr:uid="{00000000-0005-0000-0000-00001D000000}"/>
    <cellStyle name="Good 2" xfId="9" xr:uid="{00000000-0005-0000-0000-00001E000000}"/>
    <cellStyle name="Heading 1 2" xfId="5" xr:uid="{00000000-0005-0000-0000-00001F000000}"/>
    <cellStyle name="Heading 2 2" xfId="6" xr:uid="{00000000-0005-0000-0000-000020000000}"/>
    <cellStyle name="Heading 3 2" xfId="7" xr:uid="{00000000-0005-0000-0000-000021000000}"/>
    <cellStyle name="Heading 4 2" xfId="8" xr:uid="{00000000-0005-0000-0000-000022000000}"/>
    <cellStyle name="Input 2" xfId="12" xr:uid="{00000000-0005-0000-0000-000023000000}"/>
    <cellStyle name="Linked Cell 2" xfId="15" xr:uid="{00000000-0005-0000-0000-000024000000}"/>
    <cellStyle name="Neutral 2" xfId="11" xr:uid="{00000000-0005-0000-0000-000025000000}"/>
    <cellStyle name="Normal" xfId="0" builtinId="0"/>
    <cellStyle name="Normal 2" xfId="2" xr:uid="{00000000-0005-0000-0000-000027000000}"/>
    <cellStyle name="Note" xfId="4" builtinId="10" customBuiltin="1"/>
    <cellStyle name="Output 2" xfId="13" xr:uid="{00000000-0005-0000-0000-000029000000}"/>
    <cellStyle name="Title" xfId="3" builtinId="15" customBuiltin="1"/>
    <cellStyle name="Total 2" xfId="19" xr:uid="{00000000-0005-0000-0000-00002B000000}"/>
    <cellStyle name="Warning Text 2" xfId="17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effectLst>
          <a:innerShdw blurRad="63500" dist="50800" dir="18900000">
            <a:prstClr val="black">
              <a:alpha val="50000"/>
            </a:prstClr>
          </a:innerShdw>
        </a:effectLst>
      </a:spPr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0"/>
  <dimension ref="B1:J23"/>
  <sheetViews>
    <sheetView topLeftCell="A7" zoomScaleNormal="100" workbookViewId="0">
      <selection activeCell="C21" sqref="C21"/>
    </sheetView>
  </sheetViews>
  <sheetFormatPr defaultColWidth="8.88671875" defaultRowHeight="21.45" customHeight="1"/>
  <cols>
    <col min="1" max="1" width="1.88671875" style="6" customWidth="1"/>
    <col min="2" max="2" width="20.109375" style="6" customWidth="1"/>
    <col min="3" max="3" width="14" style="6" customWidth="1"/>
    <col min="4" max="4" width="13" style="6" customWidth="1"/>
    <col min="5" max="5" width="17.21875" style="6" customWidth="1"/>
    <col min="6" max="6" width="2.21875" style="6" customWidth="1"/>
    <col min="7" max="7" width="8.88671875" style="6"/>
    <col min="8" max="8" width="22.21875" style="6" customWidth="1"/>
    <col min="9" max="9" width="13.77734375" style="6" customWidth="1"/>
    <col min="10" max="10" width="19" style="6" customWidth="1"/>
    <col min="11" max="16384" width="8.88671875" style="6"/>
  </cols>
  <sheetData>
    <row r="1" spans="2:10" ht="27.75" customHeight="1">
      <c r="B1" s="177" t="s">
        <v>29</v>
      </c>
      <c r="C1" s="177"/>
      <c r="D1" s="177"/>
      <c r="E1" s="177"/>
      <c r="F1" s="177"/>
      <c r="G1" s="177"/>
      <c r="H1" s="177"/>
      <c r="I1" s="177"/>
      <c r="J1" s="177"/>
    </row>
    <row r="2" spans="2:10" ht="21.45" customHeight="1">
      <c r="B2" s="178" t="s">
        <v>74</v>
      </c>
      <c r="C2" s="178"/>
      <c r="D2" s="178"/>
      <c r="E2" s="178"/>
      <c r="F2" s="178"/>
      <c r="G2" s="178"/>
      <c r="H2" s="178"/>
      <c r="I2" s="178"/>
      <c r="J2" s="178"/>
    </row>
    <row r="3" spans="2:10" ht="21.45" customHeight="1">
      <c r="B3" s="179" t="s">
        <v>33</v>
      </c>
      <c r="C3" s="179"/>
      <c r="D3" s="148" t="s">
        <v>35</v>
      </c>
      <c r="E3" s="148" t="s">
        <v>37</v>
      </c>
      <c r="F3" s="98"/>
      <c r="G3" s="179" t="s">
        <v>39</v>
      </c>
      <c r="H3" s="179"/>
      <c r="I3" s="148" t="s">
        <v>35</v>
      </c>
      <c r="J3" s="148" t="s">
        <v>37</v>
      </c>
    </row>
    <row r="4" spans="2:10" ht="25.5" customHeight="1">
      <c r="B4" s="182" t="s">
        <v>34</v>
      </c>
      <c r="C4" s="182"/>
      <c r="D4" s="151" t="s">
        <v>36</v>
      </c>
      <c r="E4" s="151" t="s">
        <v>38</v>
      </c>
      <c r="G4" s="182" t="s">
        <v>175</v>
      </c>
      <c r="H4" s="182"/>
      <c r="I4" s="151" t="s">
        <v>36</v>
      </c>
      <c r="J4" s="151" t="s">
        <v>38</v>
      </c>
    </row>
    <row r="5" spans="2:10" s="8" customFormat="1" ht="51.75" customHeight="1">
      <c r="B5" s="183" t="s">
        <v>25</v>
      </c>
      <c r="C5" s="183"/>
      <c r="D5" s="101">
        <f>0</f>
        <v>0</v>
      </c>
      <c r="E5" s="86">
        <f>D5*120</f>
        <v>0</v>
      </c>
      <c r="G5" s="180" t="s">
        <v>176</v>
      </c>
      <c r="H5" s="180"/>
      <c r="I5" s="99">
        <f>0</f>
        <v>0</v>
      </c>
      <c r="J5" s="86">
        <f>I5*65</f>
        <v>0</v>
      </c>
    </row>
    <row r="6" spans="2:10" ht="21.45" customHeight="1">
      <c r="B6" s="171" t="s">
        <v>16</v>
      </c>
      <c r="C6" s="171"/>
      <c r="D6" s="9"/>
      <c r="E6" s="10"/>
      <c r="G6" s="181" t="s">
        <v>23</v>
      </c>
      <c r="H6" s="181"/>
      <c r="I6" s="11"/>
      <c r="J6" s="12"/>
    </row>
    <row r="7" spans="2:10" ht="27.75" customHeight="1">
      <c r="B7" s="172" t="s">
        <v>10</v>
      </c>
      <c r="C7" s="172"/>
      <c r="D7" s="102">
        <f>10^7-D5</f>
        <v>10000000</v>
      </c>
      <c r="E7" s="87">
        <f>D7*32.5</f>
        <v>325000000</v>
      </c>
      <c r="G7" s="175" t="s">
        <v>28</v>
      </c>
      <c r="H7" s="175"/>
      <c r="I7" s="100">
        <f>0</f>
        <v>0</v>
      </c>
      <c r="J7" s="88">
        <f>I7*87.5</f>
        <v>0</v>
      </c>
    </row>
    <row r="8" spans="2:10" ht="20.25" customHeight="1">
      <c r="B8" s="171" t="s">
        <v>17</v>
      </c>
      <c r="C8" s="171"/>
      <c r="D8" s="18"/>
      <c r="E8" s="12"/>
      <c r="G8" s="176" t="s">
        <v>24</v>
      </c>
      <c r="H8" s="176"/>
      <c r="I8" s="11"/>
      <c r="J8" s="12"/>
    </row>
    <row r="9" spans="2:10" ht="27.75" customHeight="1">
      <c r="B9" s="169" t="s">
        <v>26</v>
      </c>
      <c r="C9" s="169"/>
      <c r="D9" s="13">
        <v>0</v>
      </c>
      <c r="E9" s="120">
        <v>0</v>
      </c>
      <c r="G9" s="173"/>
      <c r="H9" s="173"/>
      <c r="I9" s="14"/>
      <c r="J9" s="10"/>
    </row>
    <row r="10" spans="2:10" ht="21.45" customHeight="1">
      <c r="B10" s="171" t="s">
        <v>27</v>
      </c>
      <c r="C10" s="171"/>
      <c r="D10" s="9"/>
      <c r="E10" s="9"/>
      <c r="G10" s="174"/>
      <c r="H10" s="174"/>
      <c r="I10" s="11"/>
      <c r="J10" s="12"/>
    </row>
    <row r="11" spans="2:10" ht="21.45" customHeight="1" thickBot="1">
      <c r="B11" s="170" t="s">
        <v>9</v>
      </c>
      <c r="C11" s="170"/>
      <c r="D11" s="152"/>
      <c r="E11" s="153">
        <f>E5+E7</f>
        <v>325000000</v>
      </c>
      <c r="G11" s="170" t="s">
        <v>9</v>
      </c>
      <c r="H11" s="170"/>
      <c r="I11" s="152"/>
      <c r="J11" s="153">
        <f>J5+J7</f>
        <v>0</v>
      </c>
    </row>
    <row r="12" spans="2:10" ht="7.5" customHeight="1" thickTop="1"/>
    <row r="13" spans="2:10" ht="21.45" customHeight="1">
      <c r="B13" s="128" t="s">
        <v>30</v>
      </c>
    </row>
    <row r="14" spans="2:10" s="16" customFormat="1" ht="27" customHeight="1">
      <c r="D14" s="127"/>
    </row>
    <row r="15" spans="2:10" ht="21.45" customHeight="1">
      <c r="B15" s="17" t="s">
        <v>57</v>
      </c>
      <c r="D15" s="168"/>
      <c r="E15" s="168"/>
      <c r="H15" s="17" t="s">
        <v>32</v>
      </c>
      <c r="I15" s="16"/>
    </row>
    <row r="16" spans="2:10" ht="21.45" customHeight="1">
      <c r="C16" s="17" t="s">
        <v>172</v>
      </c>
      <c r="D16" s="103"/>
      <c r="I16" s="17" t="s">
        <v>71</v>
      </c>
      <c r="J16" s="104"/>
    </row>
    <row r="17" spans="2:9" ht="21.45" customHeight="1">
      <c r="C17" s="17"/>
      <c r="D17" s="103"/>
      <c r="I17" s="17" t="s">
        <v>70</v>
      </c>
    </row>
    <row r="18" spans="2:9" ht="21.45" customHeight="1">
      <c r="C18" s="6" t="s">
        <v>66</v>
      </c>
      <c r="I18" s="6" t="s">
        <v>66</v>
      </c>
    </row>
    <row r="20" spans="2:9" ht="21.45" customHeight="1">
      <c r="B20" s="17" t="s">
        <v>56</v>
      </c>
    </row>
    <row r="21" spans="2:9" ht="21.45" customHeight="1">
      <c r="C21" s="17" t="s">
        <v>193</v>
      </c>
    </row>
    <row r="22" spans="2:9" ht="21.45" customHeight="1">
      <c r="C22" s="17"/>
    </row>
    <row r="23" spans="2:9" ht="21.45" customHeight="1">
      <c r="C23" s="6" t="s">
        <v>66</v>
      </c>
    </row>
  </sheetData>
  <mergeCells count="21">
    <mergeCell ref="B1:J1"/>
    <mergeCell ref="B2:J2"/>
    <mergeCell ref="G3:H3"/>
    <mergeCell ref="G5:H5"/>
    <mergeCell ref="G6:H6"/>
    <mergeCell ref="B3:C3"/>
    <mergeCell ref="B4:C4"/>
    <mergeCell ref="B5:C5"/>
    <mergeCell ref="B6:C6"/>
    <mergeCell ref="G4:H4"/>
    <mergeCell ref="G11:H11"/>
    <mergeCell ref="G9:H9"/>
    <mergeCell ref="B10:C10"/>
    <mergeCell ref="G10:H10"/>
    <mergeCell ref="G7:H7"/>
    <mergeCell ref="G8:H8"/>
    <mergeCell ref="D15:E15"/>
    <mergeCell ref="B9:C9"/>
    <mergeCell ref="B11:C11"/>
    <mergeCell ref="B8:C8"/>
    <mergeCell ref="B7:C7"/>
  </mergeCells>
  <printOptions horizontalCentered="1"/>
  <pageMargins left="0.19685039370078741" right="0.19685039370078741" top="0.78740157480314965" bottom="0.39370078740157483" header="0.15748031496062992" footer="0.19685039370078741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6"/>
  <sheetViews>
    <sheetView topLeftCell="A9" zoomScaleNormal="100" workbookViewId="0">
      <selection activeCell="B20" sqref="B20"/>
    </sheetView>
  </sheetViews>
  <sheetFormatPr defaultRowHeight="14.4"/>
  <cols>
    <col min="1" max="1" width="3" customWidth="1"/>
    <col min="2" max="2" width="42.6640625" customWidth="1"/>
    <col min="3" max="3" width="19" customWidth="1"/>
    <col min="4" max="4" width="18.6640625" customWidth="1"/>
  </cols>
  <sheetData>
    <row r="1" spans="2:9" ht="30" customHeight="1">
      <c r="B1" s="177" t="s">
        <v>40</v>
      </c>
      <c r="C1" s="177"/>
      <c r="D1" s="177"/>
      <c r="E1" s="7"/>
      <c r="F1" s="7"/>
      <c r="G1" s="7"/>
      <c r="H1" s="7"/>
      <c r="I1" s="7"/>
    </row>
    <row r="2" spans="2:9" ht="23.4">
      <c r="B2" s="177" t="str">
        <f>summary!B2</f>
        <v>ประจำเดือนตุลาคม 2562</v>
      </c>
      <c r="C2" s="177"/>
      <c r="D2" s="177"/>
      <c r="E2" s="7"/>
      <c r="F2" s="7"/>
      <c r="G2" s="7"/>
      <c r="H2" s="7"/>
      <c r="I2" s="7"/>
    </row>
    <row r="3" spans="2:9" ht="23.4">
      <c r="B3" s="185" t="s">
        <v>58</v>
      </c>
      <c r="C3" s="148" t="s">
        <v>35</v>
      </c>
      <c r="D3" s="148" t="s">
        <v>37</v>
      </c>
    </row>
    <row r="4" spans="2:9" ht="24" thickBot="1">
      <c r="B4" s="186"/>
      <c r="C4" s="149" t="s">
        <v>36</v>
      </c>
      <c r="D4" s="149" t="s">
        <v>38</v>
      </c>
    </row>
    <row r="5" spans="2:9" ht="34.5" customHeight="1" thickTop="1">
      <c r="B5" s="19" t="s">
        <v>177</v>
      </c>
      <c r="C5" s="71">
        <f>0</f>
        <v>0</v>
      </c>
      <c r="D5" s="70">
        <f>C5*65</f>
        <v>0</v>
      </c>
    </row>
    <row r="6" spans="2:9" ht="23.4">
      <c r="B6" s="181" t="s">
        <v>23</v>
      </c>
      <c r="C6" s="181"/>
      <c r="D6" s="11"/>
    </row>
    <row r="7" spans="2:9" ht="25.5" customHeight="1">
      <c r="B7" s="20" t="s">
        <v>28</v>
      </c>
      <c r="C7" s="72">
        <f>0</f>
        <v>0</v>
      </c>
      <c r="D7" s="74">
        <f>C7*87.5</f>
        <v>0</v>
      </c>
    </row>
    <row r="8" spans="2:9" ht="24" thickBot="1">
      <c r="B8" s="23" t="s">
        <v>24</v>
      </c>
      <c r="C8" s="21"/>
      <c r="D8" s="15"/>
    </row>
    <row r="9" spans="2:9" ht="24.6" thickTop="1" thickBot="1">
      <c r="B9" s="184" t="s">
        <v>9</v>
      </c>
      <c r="C9" s="184"/>
      <c r="D9" s="150">
        <f>SUM(D5:D8)</f>
        <v>0</v>
      </c>
    </row>
    <row r="10" spans="2:9" ht="8.25" customHeight="1" thickTop="1">
      <c r="B10" s="6"/>
      <c r="C10" s="6"/>
      <c r="D10" s="6"/>
    </row>
    <row r="11" spans="2:9" ht="23.4">
      <c r="B11" s="5" t="s">
        <v>30</v>
      </c>
      <c r="E11" s="6"/>
    </row>
    <row r="12" spans="2:9" ht="23.4">
      <c r="B12" s="5"/>
      <c r="E12" s="6"/>
    </row>
    <row r="13" spans="2:9" ht="23.4">
      <c r="B13" s="104" t="s">
        <v>57</v>
      </c>
      <c r="C13" s="17" t="s">
        <v>32</v>
      </c>
      <c r="D13" s="16"/>
      <c r="E13" s="16"/>
    </row>
    <row r="14" spans="2:9" ht="23.4">
      <c r="B14" s="17" t="s">
        <v>172</v>
      </c>
      <c r="C14" s="16"/>
      <c r="D14" s="17" t="s">
        <v>71</v>
      </c>
      <c r="E14" s="6"/>
    </row>
    <row r="15" spans="2:9" ht="23.4">
      <c r="B15" s="17"/>
      <c r="D15" s="17" t="s">
        <v>70</v>
      </c>
      <c r="E15" s="6"/>
    </row>
    <row r="16" spans="2:9" ht="23.4">
      <c r="B16" s="106" t="s">
        <v>31</v>
      </c>
      <c r="D16" s="6" t="s">
        <v>67</v>
      </c>
      <c r="E16" s="17"/>
    </row>
    <row r="17" spans="2:5" ht="23.4">
      <c r="B17" s="6"/>
      <c r="E17" s="6"/>
    </row>
    <row r="18" spans="2:5" ht="23.4">
      <c r="B18" s="104" t="s">
        <v>56</v>
      </c>
      <c r="E18" s="16"/>
    </row>
    <row r="19" spans="2:5" ht="23.4">
      <c r="B19" s="17" t="s">
        <v>193</v>
      </c>
      <c r="E19" s="6"/>
    </row>
    <row r="20" spans="2:5" ht="23.4">
      <c r="B20" s="17"/>
      <c r="E20" s="6"/>
    </row>
    <row r="21" spans="2:5" ht="23.4">
      <c r="B21" s="106" t="s">
        <v>31</v>
      </c>
      <c r="E21" s="17"/>
    </row>
    <row r="22" spans="2:5" ht="23.4">
      <c r="E22" s="6"/>
    </row>
    <row r="24" spans="2:5" ht="17.399999999999999">
      <c r="B24" s="17"/>
    </row>
    <row r="25" spans="2:5" ht="17.399999999999999">
      <c r="B25" s="17"/>
    </row>
    <row r="26" spans="2:5" ht="23.4">
      <c r="B26" s="106"/>
    </row>
  </sheetData>
  <mergeCells count="5">
    <mergeCell ref="B9:C9"/>
    <mergeCell ref="B3:B4"/>
    <mergeCell ref="B1:D1"/>
    <mergeCell ref="B2:D2"/>
    <mergeCell ref="B6:C6"/>
  </mergeCells>
  <pageMargins left="0.78740157480314965" right="0.19685039370078741" top="0.78740157480314965" bottom="0.59055118110236227" header="0.31496062992125984" footer="0.1968503937007874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FF0000"/>
  </sheetPr>
  <dimension ref="B1:G51"/>
  <sheetViews>
    <sheetView topLeftCell="A4" zoomScaleNormal="100" workbookViewId="0">
      <selection activeCell="B51" sqref="B51:F51"/>
    </sheetView>
  </sheetViews>
  <sheetFormatPr defaultColWidth="9" defaultRowHeight="11.4"/>
  <cols>
    <col min="1" max="1" width="1" style="28" customWidth="1"/>
    <col min="2" max="2" width="18.6640625" style="36" customWidth="1"/>
    <col min="3" max="3" width="12.77734375" style="36" customWidth="1"/>
    <col min="4" max="4" width="17.6640625" style="36" customWidth="1"/>
    <col min="5" max="5" width="12.33203125" style="36" customWidth="1"/>
    <col min="6" max="6" width="12.88671875" style="36" customWidth="1"/>
    <col min="7" max="7" width="19.33203125" style="36" customWidth="1"/>
    <col min="8" max="16384" width="9" style="28"/>
  </cols>
  <sheetData>
    <row r="1" spans="2:7" ht="25.5" customHeight="1">
      <c r="B1" s="187" t="str">
        <f>TOT_3!B1</f>
        <v>รายงานการชำระค่าเช่าเครื่องและอุปกรณ์โทรคมนาคม 2100 MHz บนโครงข่ายพันธมิตร SBN</v>
      </c>
      <c r="C1" s="187"/>
      <c r="D1" s="187"/>
      <c r="E1" s="187"/>
      <c r="F1" s="187"/>
      <c r="G1" s="187"/>
    </row>
    <row r="2" spans="2:7" ht="24.9" customHeight="1">
      <c r="B2" s="187" t="str">
        <f>summary!B2</f>
        <v>ประจำเดือนตุลาคม 2562</v>
      </c>
      <c r="C2" s="187"/>
      <c r="D2" s="187"/>
      <c r="E2" s="187"/>
      <c r="F2" s="187"/>
      <c r="G2" s="187"/>
    </row>
    <row r="3" spans="2:7" ht="4.6500000000000004" customHeight="1"/>
    <row r="4" spans="2:7" ht="17.100000000000001" customHeight="1">
      <c r="B4" s="191" t="s">
        <v>8</v>
      </c>
      <c r="C4" s="193" t="s">
        <v>178</v>
      </c>
      <c r="D4" s="194"/>
      <c r="E4" s="194"/>
      <c r="F4" s="194"/>
      <c r="G4" s="195"/>
    </row>
    <row r="5" spans="2:7" ht="15.75" customHeight="1">
      <c r="B5" s="192"/>
      <c r="C5" s="189" t="s">
        <v>68</v>
      </c>
      <c r="D5" s="190"/>
      <c r="E5" s="44" t="s">
        <v>59</v>
      </c>
      <c r="F5" s="196" t="s">
        <v>72</v>
      </c>
      <c r="G5" s="197"/>
    </row>
    <row r="6" spans="2:7" ht="18.75" customHeight="1">
      <c r="B6" s="192"/>
      <c r="C6" s="45" t="s">
        <v>11</v>
      </c>
      <c r="D6" s="45" t="s">
        <v>12</v>
      </c>
      <c r="E6" s="45" t="s">
        <v>15</v>
      </c>
      <c r="F6" s="46" t="s">
        <v>11</v>
      </c>
      <c r="G6" s="46" t="s">
        <v>13</v>
      </c>
    </row>
    <row r="7" spans="2:7" s="93" customFormat="1" ht="13.65" customHeight="1">
      <c r="B7" s="157" t="s">
        <v>73</v>
      </c>
      <c r="C7" s="158">
        <v>94</v>
      </c>
      <c r="D7" s="158">
        <v>75953</v>
      </c>
      <c r="E7" s="158">
        <v>23</v>
      </c>
      <c r="F7" s="158">
        <v>19220</v>
      </c>
      <c r="G7" s="158" t="s">
        <v>106</v>
      </c>
    </row>
    <row r="8" spans="2:7" s="93" customFormat="1" ht="13.65" customHeight="1">
      <c r="B8" s="157" t="s">
        <v>75</v>
      </c>
      <c r="C8" s="158">
        <v>77406</v>
      </c>
      <c r="D8" s="158">
        <v>9624206</v>
      </c>
      <c r="E8" s="158">
        <v>4020</v>
      </c>
      <c r="F8" s="158">
        <v>453701</v>
      </c>
      <c r="G8" s="158" t="s">
        <v>107</v>
      </c>
    </row>
    <row r="9" spans="2:7" s="93" customFormat="1" ht="13.65" customHeight="1">
      <c r="B9" s="157" t="s">
        <v>76</v>
      </c>
      <c r="C9" s="158">
        <v>75503</v>
      </c>
      <c r="D9" s="158">
        <v>9548742</v>
      </c>
      <c r="E9" s="158">
        <v>3853</v>
      </c>
      <c r="F9" s="158">
        <v>444967</v>
      </c>
      <c r="G9" s="158" t="s">
        <v>108</v>
      </c>
    </row>
    <row r="10" spans="2:7" s="93" customFormat="1" ht="13.65" customHeight="1">
      <c r="B10" s="157" t="s">
        <v>77</v>
      </c>
      <c r="C10" s="158">
        <v>74633</v>
      </c>
      <c r="D10" s="158">
        <v>9359282</v>
      </c>
      <c r="E10" s="158">
        <v>3926</v>
      </c>
      <c r="F10" s="158">
        <v>457792</v>
      </c>
      <c r="G10" s="158" t="s">
        <v>109</v>
      </c>
    </row>
    <row r="11" spans="2:7" s="93" customFormat="1" ht="13.65" customHeight="1">
      <c r="B11" s="157" t="s">
        <v>78</v>
      </c>
      <c r="C11" s="158">
        <v>78019</v>
      </c>
      <c r="D11" s="158">
        <v>9417747</v>
      </c>
      <c r="E11" s="158">
        <v>4127</v>
      </c>
      <c r="F11" s="158">
        <v>460529</v>
      </c>
      <c r="G11" s="158" t="s">
        <v>110</v>
      </c>
    </row>
    <row r="12" spans="2:7" s="93" customFormat="1" ht="13.65" customHeight="1">
      <c r="B12" s="157" t="s">
        <v>79</v>
      </c>
      <c r="C12" s="158">
        <v>56621</v>
      </c>
      <c r="D12" s="158">
        <v>6578893</v>
      </c>
      <c r="E12" s="158">
        <v>3874</v>
      </c>
      <c r="F12" s="158">
        <v>408067</v>
      </c>
      <c r="G12" s="158" t="s">
        <v>111</v>
      </c>
    </row>
    <row r="13" spans="2:7" s="93" customFormat="1" ht="13.65" customHeight="1">
      <c r="B13" s="157" t="s">
        <v>80</v>
      </c>
      <c r="C13" s="158">
        <v>44478</v>
      </c>
      <c r="D13" s="158">
        <v>5641264</v>
      </c>
      <c r="E13" s="158">
        <v>3640</v>
      </c>
      <c r="F13" s="158">
        <v>391535</v>
      </c>
      <c r="G13" s="158" t="s">
        <v>112</v>
      </c>
    </row>
    <row r="14" spans="2:7" s="93" customFormat="1" ht="13.65" customHeight="1">
      <c r="B14" s="157" t="s">
        <v>81</v>
      </c>
      <c r="C14" s="158">
        <v>76372</v>
      </c>
      <c r="D14" s="158">
        <v>9344879</v>
      </c>
      <c r="E14" s="158">
        <v>4119</v>
      </c>
      <c r="F14" s="158">
        <v>425030</v>
      </c>
      <c r="G14" s="158" t="s">
        <v>113</v>
      </c>
    </row>
    <row r="15" spans="2:7" s="93" customFormat="1" ht="13.65" customHeight="1">
      <c r="B15" s="157" t="s">
        <v>82</v>
      </c>
      <c r="C15" s="158">
        <v>74954</v>
      </c>
      <c r="D15" s="158">
        <v>9240594</v>
      </c>
      <c r="E15" s="158">
        <v>3862</v>
      </c>
      <c r="F15" s="158">
        <v>425357</v>
      </c>
      <c r="G15" s="158" t="s">
        <v>114</v>
      </c>
    </row>
    <row r="16" spans="2:7" s="93" customFormat="1" ht="13.65" customHeight="1">
      <c r="B16" s="157" t="s">
        <v>83</v>
      </c>
      <c r="C16" s="158">
        <v>73652</v>
      </c>
      <c r="D16" s="158">
        <v>9307861</v>
      </c>
      <c r="E16" s="158">
        <v>3962</v>
      </c>
      <c r="F16" s="158">
        <v>416012</v>
      </c>
      <c r="G16" s="158" t="s">
        <v>115</v>
      </c>
    </row>
    <row r="17" spans="2:7" s="93" customFormat="1" ht="13.65" customHeight="1">
      <c r="B17" s="157" t="s">
        <v>84</v>
      </c>
      <c r="C17" s="158">
        <v>73656</v>
      </c>
      <c r="D17" s="158">
        <v>8999670</v>
      </c>
      <c r="E17" s="158">
        <v>3928</v>
      </c>
      <c r="F17" s="158">
        <v>419345</v>
      </c>
      <c r="G17" s="158" t="s">
        <v>116</v>
      </c>
    </row>
    <row r="18" spans="2:7" s="93" customFormat="1" ht="13.65" customHeight="1">
      <c r="B18" s="157" t="s">
        <v>85</v>
      </c>
      <c r="C18" s="158">
        <v>75612</v>
      </c>
      <c r="D18" s="158">
        <v>9140721</v>
      </c>
      <c r="E18" s="158">
        <v>4017</v>
      </c>
      <c r="F18" s="158">
        <v>422623</v>
      </c>
      <c r="G18" s="158" t="s">
        <v>117</v>
      </c>
    </row>
    <row r="19" spans="2:7" s="93" customFormat="1" ht="13.65" customHeight="1">
      <c r="B19" s="157" t="s">
        <v>86</v>
      </c>
      <c r="C19" s="158">
        <v>53058</v>
      </c>
      <c r="D19" s="158">
        <v>6117101</v>
      </c>
      <c r="E19" s="158">
        <v>3833</v>
      </c>
      <c r="F19" s="158">
        <v>365583</v>
      </c>
      <c r="G19" s="158" t="s">
        <v>118</v>
      </c>
    </row>
    <row r="20" spans="2:7" s="93" customFormat="1" ht="13.65" customHeight="1">
      <c r="B20" s="157" t="s">
        <v>87</v>
      </c>
      <c r="C20" s="158">
        <v>40933</v>
      </c>
      <c r="D20" s="158">
        <v>4677430</v>
      </c>
      <c r="E20" s="158">
        <v>3651</v>
      </c>
      <c r="F20" s="158">
        <v>352020</v>
      </c>
      <c r="G20" s="158" t="s">
        <v>119</v>
      </c>
    </row>
    <row r="21" spans="2:7" s="93" customFormat="1" ht="13.65" customHeight="1">
      <c r="B21" s="157" t="s">
        <v>88</v>
      </c>
      <c r="C21" s="158">
        <v>43895</v>
      </c>
      <c r="D21" s="158">
        <v>5432841</v>
      </c>
      <c r="E21" s="158">
        <v>3882</v>
      </c>
      <c r="F21" s="158">
        <v>354989</v>
      </c>
      <c r="G21" s="158" t="s">
        <v>120</v>
      </c>
    </row>
    <row r="22" spans="2:7" s="93" customFormat="1" ht="13.65" customHeight="1">
      <c r="B22" s="157" t="s">
        <v>89</v>
      </c>
      <c r="C22" s="158">
        <v>74276</v>
      </c>
      <c r="D22" s="158">
        <v>9098944</v>
      </c>
      <c r="E22" s="158">
        <v>4945</v>
      </c>
      <c r="F22" s="158">
        <v>426538</v>
      </c>
      <c r="G22" s="158" t="s">
        <v>121</v>
      </c>
    </row>
    <row r="23" spans="2:7" s="93" customFormat="1" ht="13.65" customHeight="1">
      <c r="B23" s="157" t="s">
        <v>90</v>
      </c>
      <c r="C23" s="158">
        <v>75368</v>
      </c>
      <c r="D23" s="158">
        <v>9245557</v>
      </c>
      <c r="E23" s="158">
        <v>4194</v>
      </c>
      <c r="F23" s="158">
        <v>431678</v>
      </c>
      <c r="G23" s="158" t="s">
        <v>122</v>
      </c>
    </row>
    <row r="24" spans="2:7" s="93" customFormat="1" ht="13.65" customHeight="1">
      <c r="B24" s="157" t="s">
        <v>91</v>
      </c>
      <c r="C24" s="158">
        <v>72751</v>
      </c>
      <c r="D24" s="158">
        <v>8947273</v>
      </c>
      <c r="E24" s="158">
        <v>4008</v>
      </c>
      <c r="F24" s="158">
        <v>419240</v>
      </c>
      <c r="G24" s="158" t="s">
        <v>123</v>
      </c>
    </row>
    <row r="25" spans="2:7" s="93" customFormat="1" ht="13.65" customHeight="1">
      <c r="B25" s="157" t="s">
        <v>92</v>
      </c>
      <c r="C25" s="158">
        <v>74943</v>
      </c>
      <c r="D25" s="158">
        <v>8896257</v>
      </c>
      <c r="E25" s="158">
        <v>4215</v>
      </c>
      <c r="F25" s="158">
        <v>431113</v>
      </c>
      <c r="G25" s="158" t="s">
        <v>124</v>
      </c>
    </row>
    <row r="26" spans="2:7" s="93" customFormat="1" ht="13.65" customHeight="1">
      <c r="B26" s="157" t="s">
        <v>93</v>
      </c>
      <c r="C26" s="158">
        <v>52867</v>
      </c>
      <c r="D26" s="158">
        <v>6196050</v>
      </c>
      <c r="E26" s="158">
        <v>4557</v>
      </c>
      <c r="F26" s="158">
        <v>383479</v>
      </c>
      <c r="G26" s="158" t="s">
        <v>125</v>
      </c>
    </row>
    <row r="27" spans="2:7" s="93" customFormat="1" ht="13.65" customHeight="1">
      <c r="B27" s="157" t="s">
        <v>94</v>
      </c>
      <c r="C27" s="158">
        <v>41336</v>
      </c>
      <c r="D27" s="158">
        <v>5216399</v>
      </c>
      <c r="E27" s="158">
        <v>4124</v>
      </c>
      <c r="F27" s="158">
        <v>368839</v>
      </c>
      <c r="G27" s="158" t="s">
        <v>126</v>
      </c>
    </row>
    <row r="28" spans="2:7" s="93" customFormat="1" ht="13.65" customHeight="1">
      <c r="B28" s="157" t="s">
        <v>95</v>
      </c>
      <c r="C28" s="158">
        <v>71168</v>
      </c>
      <c r="D28" s="158">
        <v>8982344</v>
      </c>
      <c r="E28" s="158">
        <v>4570</v>
      </c>
      <c r="F28" s="158">
        <v>422744</v>
      </c>
      <c r="G28" s="158" t="s">
        <v>127</v>
      </c>
    </row>
    <row r="29" spans="2:7" s="93" customFormat="1" ht="13.65" customHeight="1">
      <c r="B29" s="157" t="s">
        <v>96</v>
      </c>
      <c r="C29" s="158">
        <v>72335</v>
      </c>
      <c r="D29" s="158">
        <v>8884065</v>
      </c>
      <c r="E29" s="158">
        <v>4791</v>
      </c>
      <c r="F29" s="158">
        <v>418747</v>
      </c>
      <c r="G29" s="158" t="s">
        <v>128</v>
      </c>
    </row>
    <row r="30" spans="2:7" s="93" customFormat="1" ht="13.65" customHeight="1">
      <c r="B30" s="157" t="s">
        <v>97</v>
      </c>
      <c r="C30" s="158">
        <v>46700</v>
      </c>
      <c r="D30" s="158">
        <v>6105517</v>
      </c>
      <c r="E30" s="158">
        <v>4411</v>
      </c>
      <c r="F30" s="158">
        <v>353282</v>
      </c>
      <c r="G30" s="158" t="s">
        <v>129</v>
      </c>
    </row>
    <row r="31" spans="2:7" s="93" customFormat="1" ht="13.65" customHeight="1">
      <c r="B31" s="157" t="s">
        <v>98</v>
      </c>
      <c r="C31" s="158">
        <v>74765</v>
      </c>
      <c r="D31" s="158">
        <v>9103501</v>
      </c>
      <c r="E31" s="158">
        <v>6036</v>
      </c>
      <c r="F31" s="158">
        <v>424318</v>
      </c>
      <c r="G31" s="158" t="s">
        <v>130</v>
      </c>
    </row>
    <row r="32" spans="2:7" s="93" customFormat="1" ht="13.65" customHeight="1">
      <c r="B32" s="157" t="s">
        <v>99</v>
      </c>
      <c r="C32" s="158">
        <v>77731</v>
      </c>
      <c r="D32" s="158">
        <v>9105270</v>
      </c>
      <c r="E32" s="158">
        <v>5085</v>
      </c>
      <c r="F32" s="158">
        <v>422755</v>
      </c>
      <c r="G32" s="158" t="s">
        <v>131</v>
      </c>
    </row>
    <row r="33" spans="2:7" s="93" customFormat="1" ht="13.65" customHeight="1">
      <c r="B33" s="157" t="s">
        <v>100</v>
      </c>
      <c r="C33" s="158">
        <v>54085</v>
      </c>
      <c r="D33" s="158">
        <v>6324782</v>
      </c>
      <c r="E33" s="158">
        <v>4800</v>
      </c>
      <c r="F33" s="158">
        <v>371377</v>
      </c>
      <c r="G33" s="158" t="s">
        <v>132</v>
      </c>
    </row>
    <row r="34" spans="2:7" s="93" customFormat="1" ht="13.65" customHeight="1">
      <c r="B34" s="157" t="s">
        <v>101</v>
      </c>
      <c r="C34" s="158">
        <v>42600</v>
      </c>
      <c r="D34" s="158">
        <v>5185847</v>
      </c>
      <c r="E34" s="158">
        <v>4707</v>
      </c>
      <c r="F34" s="158">
        <v>351779</v>
      </c>
      <c r="G34" s="158" t="s">
        <v>133</v>
      </c>
    </row>
    <row r="35" spans="2:7" s="93" customFormat="1" ht="13.65" customHeight="1">
      <c r="B35" s="157" t="s">
        <v>102</v>
      </c>
      <c r="C35" s="158">
        <v>72976</v>
      </c>
      <c r="D35" s="158">
        <v>9080216</v>
      </c>
      <c r="E35" s="158">
        <v>5322</v>
      </c>
      <c r="F35" s="158">
        <v>415954</v>
      </c>
      <c r="G35" s="158" t="s">
        <v>134</v>
      </c>
    </row>
    <row r="36" spans="2:7" s="93" customFormat="1" ht="13.65" customHeight="1">
      <c r="B36" s="157" t="s">
        <v>103</v>
      </c>
      <c r="C36" s="158">
        <v>73475</v>
      </c>
      <c r="D36" s="158">
        <v>9237387</v>
      </c>
      <c r="E36" s="158">
        <v>5179</v>
      </c>
      <c r="F36" s="158">
        <v>429149</v>
      </c>
      <c r="G36" s="158" t="s">
        <v>135</v>
      </c>
    </row>
    <row r="37" spans="2:7" s="93" customFormat="1" ht="13.65" customHeight="1">
      <c r="B37" s="157" t="s">
        <v>104</v>
      </c>
      <c r="C37" s="158">
        <v>74012</v>
      </c>
      <c r="D37" s="158">
        <v>9221360</v>
      </c>
      <c r="E37" s="158">
        <v>4961</v>
      </c>
      <c r="F37" s="158">
        <v>427673</v>
      </c>
      <c r="G37" s="158" t="s">
        <v>136</v>
      </c>
    </row>
    <row r="38" spans="2:7" s="93" customFormat="1" ht="13.65" customHeight="1">
      <c r="B38" s="157" t="s">
        <v>105</v>
      </c>
      <c r="C38" s="158">
        <v>74565</v>
      </c>
      <c r="D38" s="158">
        <v>9103681</v>
      </c>
      <c r="E38" s="158">
        <v>4931</v>
      </c>
      <c r="F38" s="158">
        <v>417934</v>
      </c>
      <c r="G38" s="158" t="s">
        <v>137</v>
      </c>
    </row>
    <row r="39" spans="2:7" s="93" customFormat="1" ht="13.65" customHeight="1">
      <c r="B39" s="157" t="s">
        <v>99</v>
      </c>
      <c r="C39" s="158">
        <v>77731</v>
      </c>
      <c r="D39" s="158">
        <v>9105270</v>
      </c>
      <c r="E39" s="158">
        <v>5085</v>
      </c>
      <c r="F39" s="158">
        <v>422755</v>
      </c>
      <c r="G39" s="158" t="s">
        <v>131</v>
      </c>
    </row>
    <row r="40" spans="2:7" s="93" customFormat="1" ht="13.65" customHeight="1">
      <c r="B40" s="157" t="s">
        <v>100</v>
      </c>
      <c r="C40" s="158">
        <v>54085</v>
      </c>
      <c r="D40" s="158">
        <v>6324782</v>
      </c>
      <c r="E40" s="158">
        <v>4800</v>
      </c>
      <c r="F40" s="158">
        <v>371377</v>
      </c>
      <c r="G40" s="158" t="s">
        <v>132</v>
      </c>
    </row>
    <row r="41" spans="2:7" s="93" customFormat="1" ht="13.65" customHeight="1">
      <c r="B41" s="157" t="s">
        <v>101</v>
      </c>
      <c r="C41" s="158">
        <v>42600</v>
      </c>
      <c r="D41" s="158">
        <v>5185847</v>
      </c>
      <c r="E41" s="158">
        <v>4707</v>
      </c>
      <c r="F41" s="158">
        <v>351779</v>
      </c>
      <c r="G41" s="158" t="s">
        <v>133</v>
      </c>
    </row>
    <row r="42" spans="2:7" s="93" customFormat="1" ht="13.65" customHeight="1">
      <c r="B42" s="157" t="s">
        <v>102</v>
      </c>
      <c r="C42" s="158">
        <v>72976</v>
      </c>
      <c r="D42" s="158">
        <v>9080216</v>
      </c>
      <c r="E42" s="158">
        <v>5322</v>
      </c>
      <c r="F42" s="158">
        <v>415954</v>
      </c>
      <c r="G42" s="158" t="s">
        <v>134</v>
      </c>
    </row>
    <row r="43" spans="2:7" s="93" customFormat="1" ht="13.65" customHeight="1">
      <c r="B43" s="157" t="s">
        <v>103</v>
      </c>
      <c r="C43" s="158">
        <v>73475</v>
      </c>
      <c r="D43" s="158">
        <v>9237387</v>
      </c>
      <c r="E43" s="158">
        <v>5179</v>
      </c>
      <c r="F43" s="158">
        <v>429149</v>
      </c>
      <c r="G43" s="158" t="s">
        <v>135</v>
      </c>
    </row>
    <row r="44" spans="2:7" s="93" customFormat="1" ht="13.65" customHeight="1">
      <c r="B44" s="157" t="s">
        <v>104</v>
      </c>
      <c r="C44" s="158">
        <v>74012</v>
      </c>
      <c r="D44" s="158">
        <v>9221360</v>
      </c>
      <c r="E44" s="158">
        <v>4961</v>
      </c>
      <c r="F44" s="158">
        <v>427673</v>
      </c>
      <c r="G44" s="158" t="s">
        <v>136</v>
      </c>
    </row>
    <row r="45" spans="2:7" s="93" customFormat="1" ht="13.65" customHeight="1">
      <c r="B45" s="157" t="s">
        <v>105</v>
      </c>
      <c r="C45" s="158">
        <v>74565</v>
      </c>
      <c r="D45" s="158">
        <v>9103681</v>
      </c>
      <c r="E45" s="158">
        <v>4931</v>
      </c>
      <c r="F45" s="158">
        <v>417934</v>
      </c>
      <c r="G45" s="158" t="s">
        <v>137</v>
      </c>
    </row>
    <row r="46" spans="2:7" s="95" customFormat="1" ht="17.25" customHeight="1" thickBot="1">
      <c r="B46" s="91" t="s">
        <v>0</v>
      </c>
      <c r="C46" s="156">
        <f>SUM(C7:C45)</f>
        <v>2514283</v>
      </c>
      <c r="D46" s="156">
        <f>SUM(D7:D45)</f>
        <v>307700177</v>
      </c>
      <c r="E46" s="156">
        <f>SUM(E7:E45)</f>
        <v>170538</v>
      </c>
      <c r="F46" s="156">
        <f>SUM(F7:F45)</f>
        <v>15569990</v>
      </c>
      <c r="G46" s="159" t="s">
        <v>138</v>
      </c>
    </row>
    <row r="47" spans="2:7" ht="17.25" customHeight="1" thickTop="1">
      <c r="B47" s="28"/>
      <c r="C47" s="47"/>
      <c r="D47" s="47"/>
      <c r="E47" s="47"/>
      <c r="F47" s="47"/>
      <c r="G47" s="47"/>
    </row>
    <row r="48" spans="2:7" s="36" customFormat="1">
      <c r="B48" s="188" t="s">
        <v>64</v>
      </c>
      <c r="C48" s="188"/>
      <c r="D48" s="188"/>
      <c r="E48" s="188"/>
      <c r="F48" s="188"/>
    </row>
    <row r="49" spans="2:6" s="36" customFormat="1">
      <c r="B49" s="188" t="s">
        <v>54</v>
      </c>
      <c r="C49" s="188"/>
      <c r="D49" s="188"/>
      <c r="E49" s="188"/>
      <c r="F49" s="188"/>
    </row>
    <row r="50" spans="2:6" s="36" customFormat="1"/>
    <row r="51" spans="2:6" s="36" customFormat="1">
      <c r="B51" s="188" t="s">
        <v>192</v>
      </c>
      <c r="C51" s="188"/>
      <c r="D51" s="188"/>
      <c r="E51" s="188"/>
      <c r="F51" s="188"/>
    </row>
  </sheetData>
  <mergeCells count="9">
    <mergeCell ref="B1:G1"/>
    <mergeCell ref="B2:G2"/>
    <mergeCell ref="B48:F48"/>
    <mergeCell ref="B49:F49"/>
    <mergeCell ref="B51:F51"/>
    <mergeCell ref="C5:D5"/>
    <mergeCell ref="B4:B6"/>
    <mergeCell ref="C4:G4"/>
    <mergeCell ref="F5:G5"/>
  </mergeCells>
  <pageMargins left="0.78740157480314965" right="0.19685039370078741" top="0.78740157480314965" bottom="0.39370078740157483" header="0.19685039370078741" footer="0.19685039370078741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J79"/>
  <sheetViews>
    <sheetView topLeftCell="B27" workbookViewId="0">
      <selection activeCell="B47" sqref="B47:F47"/>
    </sheetView>
  </sheetViews>
  <sheetFormatPr defaultColWidth="9" defaultRowHeight="12"/>
  <cols>
    <col min="1" max="1" width="0.77734375" style="53" hidden="1" customWidth="1"/>
    <col min="2" max="2" width="21.5546875" style="36" customWidth="1"/>
    <col min="3" max="3" width="14.33203125" style="36" customWidth="1"/>
    <col min="4" max="4" width="17.6640625" style="36" customWidth="1"/>
    <col min="5" max="5" width="10.88671875" style="36" customWidth="1"/>
    <col min="6" max="6" width="12.88671875" style="36" customWidth="1"/>
    <col min="7" max="7" width="22.77734375" style="36" customWidth="1"/>
    <col min="8" max="8" width="10.44140625" style="53" customWidth="1"/>
    <col min="9" max="16384" width="9" style="53"/>
  </cols>
  <sheetData>
    <row r="1" spans="2:10" s="125" customFormat="1" ht="24.9" customHeight="1">
      <c r="B1" s="198" t="s">
        <v>40</v>
      </c>
      <c r="C1" s="198"/>
      <c r="D1" s="198"/>
      <c r="E1" s="198"/>
      <c r="F1" s="198"/>
      <c r="G1" s="198"/>
    </row>
    <row r="2" spans="2:10" s="125" customFormat="1" ht="24.9" customHeight="1">
      <c r="B2" s="198" t="str">
        <f>summary!B2</f>
        <v>ประจำเดือนตุลาคม 2562</v>
      </c>
      <c r="C2" s="198"/>
      <c r="D2" s="198"/>
      <c r="E2" s="198"/>
      <c r="F2" s="198"/>
      <c r="G2" s="198"/>
      <c r="H2" s="132"/>
      <c r="I2" s="132"/>
      <c r="J2" s="132"/>
    </row>
    <row r="3" spans="2:10" s="28" customFormat="1" ht="4.6500000000000004" customHeight="1">
      <c r="B3" s="36"/>
      <c r="C3" s="36"/>
      <c r="D3" s="36"/>
      <c r="E3" s="36"/>
      <c r="F3" s="36"/>
      <c r="G3" s="36"/>
    </row>
    <row r="4" spans="2:10" s="28" customFormat="1" ht="17.100000000000001" customHeight="1">
      <c r="B4" s="191" t="s">
        <v>8</v>
      </c>
      <c r="C4" s="193" t="s">
        <v>53</v>
      </c>
      <c r="D4" s="194"/>
      <c r="E4" s="194"/>
      <c r="F4" s="194"/>
      <c r="G4" s="195"/>
    </row>
    <row r="5" spans="2:10" s="28" customFormat="1" ht="15.75" customHeight="1">
      <c r="B5" s="192"/>
      <c r="C5" s="189" t="s">
        <v>68</v>
      </c>
      <c r="D5" s="190"/>
      <c r="E5" s="44" t="s">
        <v>59</v>
      </c>
      <c r="F5" s="196" t="s">
        <v>72</v>
      </c>
      <c r="G5" s="197"/>
    </row>
    <row r="6" spans="2:10" s="28" customFormat="1" ht="22.5" customHeight="1">
      <c r="B6" s="199"/>
      <c r="C6" s="45" t="s">
        <v>11</v>
      </c>
      <c r="D6" s="45" t="s">
        <v>12</v>
      </c>
      <c r="E6" s="45" t="s">
        <v>15</v>
      </c>
      <c r="F6" s="46" t="s">
        <v>11</v>
      </c>
      <c r="G6" s="46" t="s">
        <v>13</v>
      </c>
    </row>
    <row r="7" spans="2:10" s="93" customFormat="1" ht="13.65" customHeight="1">
      <c r="B7" s="160" t="s">
        <v>75</v>
      </c>
      <c r="C7" s="161">
        <v>7605230</v>
      </c>
      <c r="D7" s="161">
        <v>1031684385</v>
      </c>
      <c r="E7" s="161">
        <v>150246</v>
      </c>
      <c r="F7" s="161">
        <v>426100720</v>
      </c>
      <c r="G7" s="161" t="s">
        <v>139</v>
      </c>
    </row>
    <row r="8" spans="2:10" s="93" customFormat="1" ht="13.65" customHeight="1">
      <c r="B8" s="160" t="s">
        <v>76</v>
      </c>
      <c r="C8" s="161">
        <v>6833845</v>
      </c>
      <c r="D8" s="161">
        <v>967213211</v>
      </c>
      <c r="E8" s="161">
        <v>149467</v>
      </c>
      <c r="F8" s="161">
        <v>406560440</v>
      </c>
      <c r="G8" s="161" t="s">
        <v>140</v>
      </c>
    </row>
    <row r="9" spans="2:10" s="93" customFormat="1" ht="13.65" customHeight="1">
      <c r="B9" s="160" t="s">
        <v>77</v>
      </c>
      <c r="C9" s="161">
        <v>6648120</v>
      </c>
      <c r="D9" s="161">
        <v>928172221</v>
      </c>
      <c r="E9" s="161">
        <v>150773</v>
      </c>
      <c r="F9" s="161">
        <v>400388662</v>
      </c>
      <c r="G9" s="161" t="s">
        <v>141</v>
      </c>
    </row>
    <row r="10" spans="2:10" s="93" customFormat="1" ht="13.65" customHeight="1">
      <c r="B10" s="160" t="s">
        <v>78</v>
      </c>
      <c r="C10" s="161">
        <v>6845061</v>
      </c>
      <c r="D10" s="161">
        <v>927294125</v>
      </c>
      <c r="E10" s="161">
        <v>151884</v>
      </c>
      <c r="F10" s="161">
        <v>409074338</v>
      </c>
      <c r="G10" s="161" t="s">
        <v>142</v>
      </c>
    </row>
    <row r="11" spans="2:10" s="93" customFormat="1" ht="13.65" customHeight="1">
      <c r="B11" s="160" t="s">
        <v>79</v>
      </c>
      <c r="C11" s="161">
        <v>6146671</v>
      </c>
      <c r="D11" s="161">
        <v>848405373</v>
      </c>
      <c r="E11" s="161">
        <v>149396</v>
      </c>
      <c r="F11" s="161">
        <v>416597149</v>
      </c>
      <c r="G11" s="161" t="s">
        <v>143</v>
      </c>
    </row>
    <row r="12" spans="2:10" s="93" customFormat="1" ht="13.65" customHeight="1">
      <c r="B12" s="160" t="s">
        <v>80</v>
      </c>
      <c r="C12" s="161">
        <v>5294375</v>
      </c>
      <c r="D12" s="161">
        <v>780860281</v>
      </c>
      <c r="E12" s="161">
        <v>139300</v>
      </c>
      <c r="F12" s="161">
        <v>413982545</v>
      </c>
      <c r="G12" s="161" t="s">
        <v>144</v>
      </c>
    </row>
    <row r="13" spans="2:10" s="93" customFormat="1" ht="13.65" customHeight="1">
      <c r="B13" s="160" t="s">
        <v>81</v>
      </c>
      <c r="C13" s="161">
        <v>6882440</v>
      </c>
      <c r="D13" s="161">
        <v>922174129</v>
      </c>
      <c r="E13" s="161">
        <v>149313</v>
      </c>
      <c r="F13" s="161">
        <v>407291204</v>
      </c>
      <c r="G13" s="161" t="s">
        <v>145</v>
      </c>
    </row>
    <row r="14" spans="2:10" s="93" customFormat="1" ht="13.65" customHeight="1">
      <c r="B14" s="160" t="s">
        <v>82</v>
      </c>
      <c r="C14" s="161">
        <v>6540625</v>
      </c>
      <c r="D14" s="161">
        <v>913804622</v>
      </c>
      <c r="E14" s="161">
        <v>146206</v>
      </c>
      <c r="F14" s="161">
        <v>405033373</v>
      </c>
      <c r="G14" s="161" t="s">
        <v>146</v>
      </c>
    </row>
    <row r="15" spans="2:10" s="93" customFormat="1" ht="13.65" customHeight="1">
      <c r="B15" s="160" t="s">
        <v>83</v>
      </c>
      <c r="C15" s="161">
        <v>6492044</v>
      </c>
      <c r="D15" s="161">
        <v>878752998</v>
      </c>
      <c r="E15" s="161">
        <v>145795</v>
      </c>
      <c r="F15" s="161">
        <v>404250389</v>
      </c>
      <c r="G15" s="161" t="s">
        <v>147</v>
      </c>
    </row>
    <row r="16" spans="2:10" s="93" customFormat="1" ht="13.65" customHeight="1">
      <c r="B16" s="160" t="s">
        <v>84</v>
      </c>
      <c r="C16" s="161">
        <v>6725558</v>
      </c>
      <c r="D16" s="161">
        <v>924908703</v>
      </c>
      <c r="E16" s="161">
        <v>142256</v>
      </c>
      <c r="F16" s="161">
        <v>414443814</v>
      </c>
      <c r="G16" s="161" t="s">
        <v>148</v>
      </c>
    </row>
    <row r="17" spans="2:7" s="93" customFormat="1" ht="13.65" customHeight="1">
      <c r="B17" s="160" t="s">
        <v>85</v>
      </c>
      <c r="C17" s="161">
        <v>6764456</v>
      </c>
      <c r="D17" s="161">
        <v>924679107</v>
      </c>
      <c r="E17" s="161">
        <v>144178</v>
      </c>
      <c r="F17" s="161">
        <v>405976447</v>
      </c>
      <c r="G17" s="161" t="s">
        <v>149</v>
      </c>
    </row>
    <row r="18" spans="2:7" s="93" customFormat="1" ht="13.65" customHeight="1">
      <c r="B18" s="160" t="s">
        <v>86</v>
      </c>
      <c r="C18" s="161">
        <v>6291676</v>
      </c>
      <c r="D18" s="161">
        <v>853304071</v>
      </c>
      <c r="E18" s="161">
        <v>137900</v>
      </c>
      <c r="F18" s="161">
        <v>411050149</v>
      </c>
      <c r="G18" s="161" t="s">
        <v>150</v>
      </c>
    </row>
    <row r="19" spans="2:7" s="93" customFormat="1" ht="13.65" customHeight="1">
      <c r="B19" s="160" t="s">
        <v>87</v>
      </c>
      <c r="C19" s="161">
        <v>5407834</v>
      </c>
      <c r="D19" s="161">
        <v>721865615</v>
      </c>
      <c r="E19" s="161">
        <v>125287</v>
      </c>
      <c r="F19" s="161">
        <v>426889336</v>
      </c>
      <c r="G19" s="161" t="s">
        <v>151</v>
      </c>
    </row>
    <row r="20" spans="2:7" s="93" customFormat="1" ht="13.65" customHeight="1">
      <c r="B20" s="160" t="s">
        <v>88</v>
      </c>
      <c r="C20" s="161">
        <v>5632765</v>
      </c>
      <c r="D20" s="161">
        <v>760426398</v>
      </c>
      <c r="E20" s="161">
        <v>130607</v>
      </c>
      <c r="F20" s="161">
        <v>413259880</v>
      </c>
      <c r="G20" s="161" t="s">
        <v>152</v>
      </c>
    </row>
    <row r="21" spans="2:7" s="93" customFormat="1" ht="13.65" customHeight="1">
      <c r="B21" s="160" t="s">
        <v>89</v>
      </c>
      <c r="C21" s="161">
        <v>6805947</v>
      </c>
      <c r="D21" s="161">
        <v>915282776</v>
      </c>
      <c r="E21" s="161">
        <v>141936</v>
      </c>
      <c r="F21" s="161">
        <v>407225529</v>
      </c>
      <c r="G21" s="161" t="s">
        <v>153</v>
      </c>
    </row>
    <row r="22" spans="2:7" s="93" customFormat="1" ht="13.65" customHeight="1">
      <c r="B22" s="160" t="s">
        <v>90</v>
      </c>
      <c r="C22" s="161">
        <v>7506273</v>
      </c>
      <c r="D22" s="161">
        <v>990003407</v>
      </c>
      <c r="E22" s="161">
        <v>138698</v>
      </c>
      <c r="F22" s="161">
        <v>418261042</v>
      </c>
      <c r="G22" s="161" t="s">
        <v>154</v>
      </c>
    </row>
    <row r="23" spans="2:7" s="93" customFormat="1" ht="13.65" customHeight="1">
      <c r="B23" s="160" t="s">
        <v>91</v>
      </c>
      <c r="C23" s="161">
        <v>6608206</v>
      </c>
      <c r="D23" s="161">
        <v>911378456</v>
      </c>
      <c r="E23" s="161">
        <v>137030</v>
      </c>
      <c r="F23" s="161">
        <v>409043049</v>
      </c>
      <c r="G23" s="161" t="s">
        <v>155</v>
      </c>
    </row>
    <row r="24" spans="2:7" s="93" customFormat="1" ht="13.65" customHeight="1">
      <c r="B24" s="160" t="s">
        <v>92</v>
      </c>
      <c r="C24" s="161">
        <v>6525385</v>
      </c>
      <c r="D24" s="161">
        <v>878340588</v>
      </c>
      <c r="E24" s="161">
        <v>135532</v>
      </c>
      <c r="F24" s="161">
        <v>408056180</v>
      </c>
      <c r="G24" s="161" t="s">
        <v>156</v>
      </c>
    </row>
    <row r="25" spans="2:7" s="93" customFormat="1" ht="13.65" customHeight="1">
      <c r="B25" s="160" t="s">
        <v>93</v>
      </c>
      <c r="C25" s="161">
        <v>5859031</v>
      </c>
      <c r="D25" s="161">
        <v>792661876</v>
      </c>
      <c r="E25" s="161">
        <v>135215</v>
      </c>
      <c r="F25" s="161">
        <v>409725597</v>
      </c>
      <c r="G25" s="161" t="s">
        <v>157</v>
      </c>
    </row>
    <row r="26" spans="2:7" s="93" customFormat="1" ht="13.65" customHeight="1">
      <c r="B26" s="160" t="s">
        <v>94</v>
      </c>
      <c r="C26" s="161">
        <v>5268987</v>
      </c>
      <c r="D26" s="161">
        <v>757193604</v>
      </c>
      <c r="E26" s="161">
        <v>125816</v>
      </c>
      <c r="F26" s="161">
        <v>411862043</v>
      </c>
      <c r="G26" s="161" t="s">
        <v>158</v>
      </c>
    </row>
    <row r="27" spans="2:7" s="93" customFormat="1" ht="13.65" customHeight="1">
      <c r="B27" s="160" t="s">
        <v>95</v>
      </c>
      <c r="C27" s="161">
        <v>6555107</v>
      </c>
      <c r="D27" s="161">
        <v>884210779</v>
      </c>
      <c r="E27" s="161">
        <v>135264</v>
      </c>
      <c r="F27" s="161">
        <v>399259850</v>
      </c>
      <c r="G27" s="161" t="s">
        <v>159</v>
      </c>
    </row>
    <row r="28" spans="2:7" s="93" customFormat="1" ht="13.65" customHeight="1">
      <c r="B28" s="160" t="s">
        <v>96</v>
      </c>
      <c r="C28" s="161">
        <v>6468659</v>
      </c>
      <c r="D28" s="161">
        <v>885588847</v>
      </c>
      <c r="E28" s="161">
        <v>138937</v>
      </c>
      <c r="F28" s="161">
        <v>401222739</v>
      </c>
      <c r="G28" s="161" t="s">
        <v>160</v>
      </c>
    </row>
    <row r="29" spans="2:7" s="93" customFormat="1" ht="13.65" customHeight="1">
      <c r="B29" s="160" t="s">
        <v>97</v>
      </c>
      <c r="C29" s="161">
        <v>5608317</v>
      </c>
      <c r="D29" s="161">
        <v>827198321</v>
      </c>
      <c r="E29" s="161">
        <v>132299</v>
      </c>
      <c r="F29" s="161">
        <v>395684306</v>
      </c>
      <c r="G29" s="161" t="s">
        <v>161</v>
      </c>
    </row>
    <row r="30" spans="2:7" s="93" customFormat="1" ht="13.65" customHeight="1">
      <c r="B30" s="160" t="s">
        <v>98</v>
      </c>
      <c r="C30" s="161">
        <v>6541938</v>
      </c>
      <c r="D30" s="161">
        <v>916285871</v>
      </c>
      <c r="E30" s="161">
        <v>139300</v>
      </c>
      <c r="F30" s="161">
        <v>401899054</v>
      </c>
      <c r="G30" s="161" t="s">
        <v>162</v>
      </c>
    </row>
    <row r="31" spans="2:7" s="93" customFormat="1" ht="13.65" customHeight="1">
      <c r="B31" s="160" t="s">
        <v>99</v>
      </c>
      <c r="C31" s="161">
        <v>6710556</v>
      </c>
      <c r="D31" s="161">
        <v>917523859</v>
      </c>
      <c r="E31" s="161">
        <v>145076</v>
      </c>
      <c r="F31" s="161">
        <v>409161441</v>
      </c>
      <c r="G31" s="161" t="s">
        <v>163</v>
      </c>
    </row>
    <row r="32" spans="2:7" s="93" customFormat="1" ht="13.65" customHeight="1">
      <c r="B32" s="160" t="s">
        <v>100</v>
      </c>
      <c r="C32" s="161">
        <v>6080989</v>
      </c>
      <c r="D32" s="161">
        <v>836495204</v>
      </c>
      <c r="E32" s="161">
        <v>138451</v>
      </c>
      <c r="F32" s="161">
        <v>411670923</v>
      </c>
      <c r="G32" s="161" t="s">
        <v>164</v>
      </c>
    </row>
    <row r="33" spans="2:8" s="93" customFormat="1" ht="13.65" customHeight="1">
      <c r="B33" s="160" t="s">
        <v>101</v>
      </c>
      <c r="C33" s="161">
        <v>5196431</v>
      </c>
      <c r="D33" s="161">
        <v>762427662</v>
      </c>
      <c r="E33" s="161">
        <v>135435</v>
      </c>
      <c r="F33" s="161">
        <v>405205726</v>
      </c>
      <c r="G33" s="161" t="s">
        <v>165</v>
      </c>
    </row>
    <row r="34" spans="2:8" s="93" customFormat="1" ht="13.65" customHeight="1">
      <c r="B34" s="160" t="s">
        <v>102</v>
      </c>
      <c r="C34" s="161">
        <v>6601798</v>
      </c>
      <c r="D34" s="161">
        <v>901159653</v>
      </c>
      <c r="E34" s="161">
        <v>137419</v>
      </c>
      <c r="F34" s="161">
        <v>394983682</v>
      </c>
      <c r="G34" s="161" t="s">
        <v>166</v>
      </c>
    </row>
    <row r="35" spans="2:8" s="93" customFormat="1" ht="13.65" customHeight="1">
      <c r="B35" s="160" t="s">
        <v>103</v>
      </c>
      <c r="C35" s="161">
        <v>6493982</v>
      </c>
      <c r="D35" s="161">
        <v>902757890</v>
      </c>
      <c r="E35" s="161">
        <v>141233</v>
      </c>
      <c r="F35" s="161">
        <v>394736941</v>
      </c>
      <c r="G35" s="161" t="s">
        <v>167</v>
      </c>
    </row>
    <row r="36" spans="2:8" s="93" customFormat="1" ht="13.65" customHeight="1">
      <c r="B36" s="160" t="s">
        <v>104</v>
      </c>
      <c r="C36" s="161">
        <v>6493378</v>
      </c>
      <c r="D36" s="161">
        <v>913471440</v>
      </c>
      <c r="E36" s="161">
        <v>141648</v>
      </c>
      <c r="F36" s="161">
        <v>403018465</v>
      </c>
      <c r="G36" s="161" t="s">
        <v>168</v>
      </c>
    </row>
    <row r="37" spans="2:8" s="93" customFormat="1" ht="13.65" customHeight="1">
      <c r="B37" s="160" t="s">
        <v>105</v>
      </c>
      <c r="C37" s="161">
        <v>6646671</v>
      </c>
      <c r="D37" s="161">
        <v>914317661</v>
      </c>
      <c r="E37" s="161">
        <v>145371</v>
      </c>
      <c r="F37" s="161">
        <v>400393336</v>
      </c>
      <c r="G37" s="161" t="s">
        <v>169</v>
      </c>
    </row>
    <row r="38" spans="2:8" s="93" customFormat="1" ht="13.65" customHeight="1">
      <c r="B38" s="165"/>
      <c r="C38" s="166"/>
      <c r="D38" s="166"/>
      <c r="E38" s="166"/>
      <c r="F38" s="166"/>
      <c r="G38" s="167" t="s">
        <v>171</v>
      </c>
    </row>
    <row r="39" spans="2:8" s="93" customFormat="1" ht="13.65" customHeight="1">
      <c r="B39" s="165"/>
      <c r="C39" s="166"/>
      <c r="D39" s="166"/>
      <c r="E39" s="166"/>
      <c r="F39" s="166"/>
      <c r="G39" s="167" t="s">
        <v>171</v>
      </c>
    </row>
    <row r="40" spans="2:8" s="93" customFormat="1" ht="13.65" customHeight="1">
      <c r="B40" s="165"/>
      <c r="C40" s="166"/>
      <c r="D40" s="166"/>
      <c r="E40" s="166"/>
      <c r="F40" s="166"/>
      <c r="G40" s="167" t="s">
        <v>171</v>
      </c>
    </row>
    <row r="41" spans="2:8" s="93" customFormat="1" ht="13.65" customHeight="1">
      <c r="B41" s="165"/>
      <c r="C41" s="166"/>
      <c r="D41" s="166"/>
      <c r="E41" s="166"/>
      <c r="F41" s="166"/>
      <c r="G41" s="167" t="s">
        <v>171</v>
      </c>
    </row>
    <row r="42" spans="2:8" s="95" customFormat="1" ht="20.25" customHeight="1" thickBot="1">
      <c r="B42" s="154" t="s">
        <v>0</v>
      </c>
      <c r="C42" s="155">
        <f>SUM(C7:C37)</f>
        <v>198082355</v>
      </c>
      <c r="D42" s="155">
        <f>SUM(D7:D37)</f>
        <v>27289843133</v>
      </c>
      <c r="E42" s="155">
        <f>SUM(E7:E37)</f>
        <v>4357268</v>
      </c>
      <c r="F42" s="155">
        <f>SUM(F7:F37)</f>
        <v>12642308349</v>
      </c>
      <c r="G42" s="162" t="s">
        <v>170</v>
      </c>
    </row>
    <row r="43" spans="2:8" s="36" customFormat="1" ht="6.75" customHeight="1" thickTop="1"/>
    <row r="44" spans="2:8" s="36" customFormat="1" ht="11.4">
      <c r="B44" s="188" t="s">
        <v>64</v>
      </c>
      <c r="C44" s="188"/>
      <c r="D44" s="188"/>
      <c r="E44" s="188"/>
      <c r="F44" s="188"/>
    </row>
    <row r="45" spans="2:8" s="36" customFormat="1" ht="11.4">
      <c r="B45" s="188" t="s">
        <v>54</v>
      </c>
      <c r="C45" s="188"/>
      <c r="D45" s="188"/>
      <c r="E45" s="188"/>
      <c r="F45" s="188"/>
    </row>
    <row r="46" spans="2:8" s="36" customFormat="1" ht="11.4"/>
    <row r="47" spans="2:8" s="36" customFormat="1" ht="11.4">
      <c r="B47" s="188" t="s">
        <v>192</v>
      </c>
      <c r="C47" s="188"/>
      <c r="D47" s="188"/>
      <c r="E47" s="188"/>
      <c r="F47" s="188"/>
    </row>
    <row r="48" spans="2:8" s="28" customFormat="1" ht="17.100000000000001" customHeight="1">
      <c r="B48" s="60"/>
      <c r="C48" s="60"/>
      <c r="D48" s="60"/>
      <c r="E48" s="60"/>
      <c r="F48" s="36"/>
      <c r="G48" s="36"/>
      <c r="H48"/>
    </row>
    <row r="49" spans="2:8" s="28" customFormat="1" ht="17.100000000000001" customHeight="1">
      <c r="B49" s="200" t="s">
        <v>1</v>
      </c>
      <c r="C49" s="200"/>
      <c r="D49" s="201"/>
      <c r="E49" s="201"/>
      <c r="F49" s="36"/>
      <c r="G49" s="36"/>
      <c r="H49"/>
    </row>
    <row r="50" spans="2:8" s="28" customFormat="1" ht="17.100000000000001" customHeight="1">
      <c r="B50" s="202" t="s">
        <v>48</v>
      </c>
      <c r="C50" s="202"/>
      <c r="D50" s="48">
        <f>ROUND(TOT_2!D46*5/60/1024,6)</f>
        <v>25040.704507999999</v>
      </c>
      <c r="E50" s="57" t="s">
        <v>4</v>
      </c>
      <c r="F50" s="36"/>
      <c r="G50" s="36"/>
      <c r="H50"/>
    </row>
    <row r="51" spans="2:8" s="28" customFormat="1" ht="17.100000000000001" customHeight="1">
      <c r="B51" s="202" t="s">
        <v>49</v>
      </c>
      <c r="C51" s="202"/>
      <c r="D51" s="49">
        <f>ROUND(TOT_2!E46*5/1024,6)</f>
        <v>832.70507799999996</v>
      </c>
      <c r="E51" s="57" t="s">
        <v>4</v>
      </c>
      <c r="F51" s="36"/>
      <c r="G51" s="36"/>
      <c r="H51"/>
    </row>
    <row r="52" spans="2:8" s="28" customFormat="1" ht="17.100000000000001" customHeight="1">
      <c r="B52" s="202" t="s">
        <v>2</v>
      </c>
      <c r="C52" s="202"/>
      <c r="D52" s="49">
        <f>ROUND(TOT_2!G46/1024/1024/1024,6)</f>
        <v>236668.87474200001</v>
      </c>
      <c r="E52" s="61" t="s">
        <v>4</v>
      </c>
      <c r="F52" s="36"/>
      <c r="G52" s="36"/>
      <c r="H52"/>
    </row>
    <row r="53" spans="2:8" s="28" customFormat="1" ht="17.100000000000001" customHeight="1">
      <c r="B53" s="203" t="s">
        <v>3</v>
      </c>
      <c r="C53" s="204"/>
      <c r="D53" s="96">
        <f>ROUND(SUM(D50:D52),6)</f>
        <v>262542.28432799998</v>
      </c>
      <c r="E53" s="133" t="s">
        <v>4</v>
      </c>
      <c r="F53" s="36"/>
      <c r="G53" s="36"/>
      <c r="H53"/>
    </row>
    <row r="54" spans="2:8" s="28" customFormat="1" ht="17.100000000000001" customHeight="1" thickBot="1">
      <c r="B54" s="205"/>
      <c r="C54" s="205"/>
      <c r="D54" s="97">
        <f>ROUND(D53/10^6,3)</f>
        <v>0.26300000000000001</v>
      </c>
      <c r="E54" s="134" t="s">
        <v>6</v>
      </c>
      <c r="F54" s="36"/>
      <c r="G54" s="36"/>
      <c r="H54"/>
    </row>
    <row r="55" spans="2:8" s="28" customFormat="1" ht="17.100000000000001" customHeight="1" thickTop="1">
      <c r="B55" s="64"/>
      <c r="C55" s="64"/>
      <c r="D55" s="84"/>
      <c r="E55" s="36"/>
      <c r="F55" s="36"/>
      <c r="G55" s="36"/>
      <c r="H55"/>
    </row>
    <row r="56" spans="2:8" s="28" customFormat="1" ht="17.100000000000001" customHeight="1">
      <c r="B56" s="36"/>
      <c r="C56" s="122" t="s">
        <v>7</v>
      </c>
      <c r="D56" s="32">
        <f>0</f>
        <v>0</v>
      </c>
      <c r="E56" s="36"/>
      <c r="F56" s="36"/>
      <c r="G56" s="36"/>
      <c r="H56"/>
    </row>
    <row r="57" spans="2:8" s="28" customFormat="1" ht="17.100000000000001" customHeight="1">
      <c r="B57" s="36"/>
      <c r="C57" s="40"/>
      <c r="D57" s="36"/>
      <c r="E57" s="36"/>
      <c r="F57" s="36"/>
      <c r="G57" s="36"/>
      <c r="H57"/>
    </row>
    <row r="58" spans="2:8" s="28" customFormat="1" ht="17.100000000000001" customHeight="1">
      <c r="B58" s="36"/>
      <c r="C58" s="40"/>
      <c r="D58" s="36"/>
      <c r="E58" s="36"/>
      <c r="F58" s="36"/>
      <c r="G58" s="36"/>
      <c r="H58"/>
    </row>
    <row r="59" spans="2:8" s="28" customFormat="1" ht="17.100000000000001" customHeight="1">
      <c r="B59" s="206" t="s">
        <v>180</v>
      </c>
      <c r="C59" s="206"/>
      <c r="D59" s="36"/>
      <c r="E59" s="36"/>
      <c r="F59" s="36"/>
      <c r="G59" s="36"/>
      <c r="H59"/>
    </row>
    <row r="60" spans="2:8" s="28" customFormat="1" ht="17.100000000000001" customHeight="1">
      <c r="B60" s="58" t="s">
        <v>5</v>
      </c>
      <c r="C60" s="59" t="s">
        <v>22</v>
      </c>
      <c r="D60" s="36"/>
      <c r="E60" s="36"/>
      <c r="F60" s="36"/>
      <c r="G60" s="36"/>
      <c r="H60"/>
    </row>
    <row r="61" spans="2:8" s="28" customFormat="1" ht="17.100000000000001" customHeight="1">
      <c r="B61" s="135" t="s">
        <v>182</v>
      </c>
      <c r="C61" s="43">
        <v>8</v>
      </c>
      <c r="D61" s="36"/>
      <c r="E61" s="36"/>
      <c r="F61" s="36"/>
      <c r="G61" s="36"/>
      <c r="H61"/>
    </row>
    <row r="62" spans="2:8" s="28" customFormat="1" ht="17.100000000000001" customHeight="1">
      <c r="B62" s="135" t="s">
        <v>183</v>
      </c>
      <c r="C62" s="43">
        <v>10</v>
      </c>
      <c r="D62" s="36"/>
      <c r="E62" s="36"/>
      <c r="F62" s="36"/>
      <c r="G62" s="36"/>
      <c r="H62"/>
    </row>
    <row r="63" spans="2:8" s="28" customFormat="1" ht="17.100000000000001" customHeight="1">
      <c r="B63" s="135" t="s">
        <v>184</v>
      </c>
      <c r="C63" s="43">
        <v>12</v>
      </c>
      <c r="D63" s="36"/>
      <c r="E63" s="36"/>
      <c r="F63" s="36"/>
      <c r="G63" s="36"/>
      <c r="H63"/>
    </row>
    <row r="64" spans="2:8" s="28" customFormat="1" ht="17.100000000000001" customHeight="1">
      <c r="B64" s="135" t="s">
        <v>185</v>
      </c>
      <c r="C64" s="43">
        <v>15</v>
      </c>
      <c r="D64" s="36"/>
      <c r="E64" s="36"/>
      <c r="F64" s="36"/>
      <c r="G64" s="36"/>
      <c r="H64"/>
    </row>
    <row r="65" spans="2:8" s="28" customFormat="1" ht="17.100000000000001" customHeight="1">
      <c r="B65" s="135" t="s">
        <v>186</v>
      </c>
      <c r="C65" s="43">
        <v>15</v>
      </c>
      <c r="D65" s="36"/>
      <c r="E65" s="36"/>
      <c r="F65" s="36"/>
      <c r="G65" s="36"/>
      <c r="H65"/>
    </row>
    <row r="66" spans="2:8" s="28" customFormat="1" ht="17.100000000000001" customHeight="1">
      <c r="B66" s="36"/>
      <c r="C66" s="36"/>
      <c r="D66" s="36"/>
      <c r="E66" s="36"/>
      <c r="F66" s="36"/>
      <c r="G66" s="36"/>
      <c r="H66"/>
    </row>
    <row r="67" spans="2:8" s="51" customFormat="1" ht="17.100000000000001" customHeight="1">
      <c r="B67" s="207" t="s">
        <v>179</v>
      </c>
      <c r="C67" s="207"/>
      <c r="D67" s="69">
        <f>0</f>
        <v>0</v>
      </c>
      <c r="E67" s="50"/>
      <c r="F67" s="50"/>
      <c r="G67" s="50"/>
      <c r="H67"/>
    </row>
    <row r="68" spans="2:8" s="51" customFormat="1" ht="17.100000000000001" customHeight="1">
      <c r="B68" s="207" t="s">
        <v>41</v>
      </c>
      <c r="C68" s="207"/>
      <c r="D68" s="77">
        <f>0</f>
        <v>0</v>
      </c>
      <c r="E68" s="50"/>
      <c r="F68" s="50"/>
      <c r="G68" s="50"/>
      <c r="H68"/>
    </row>
    <row r="69" spans="2:8" s="28" customFormat="1" ht="17.100000000000001" customHeight="1">
      <c r="B69" s="36"/>
      <c r="C69" s="36"/>
      <c r="D69" s="36"/>
      <c r="E69" s="36"/>
      <c r="F69" s="36"/>
      <c r="G69" s="36"/>
      <c r="H69"/>
    </row>
    <row r="70" spans="2:8" s="28" customFormat="1" ht="17.100000000000001" customHeight="1">
      <c r="B70" s="36"/>
      <c r="C70" s="36"/>
      <c r="D70" s="36"/>
      <c r="E70" s="36"/>
      <c r="F70" s="36"/>
      <c r="G70" s="36"/>
      <c r="H70"/>
    </row>
    <row r="71" spans="2:8" s="28" customFormat="1" ht="21.9" customHeight="1">
      <c r="B71" s="208" t="s">
        <v>42</v>
      </c>
      <c r="C71" s="208"/>
      <c r="D71" s="146" t="s">
        <v>65</v>
      </c>
      <c r="E71" s="36"/>
      <c r="F71" s="36"/>
      <c r="H71"/>
    </row>
    <row r="72" spans="2:8" s="28" customFormat="1" ht="17.100000000000001" customHeight="1">
      <c r="B72" s="209" t="s">
        <v>176</v>
      </c>
      <c r="C72" s="209"/>
      <c r="D72" s="85">
        <f>D67*65</f>
        <v>0</v>
      </c>
      <c r="E72" s="36"/>
      <c r="F72" s="36"/>
      <c r="H72"/>
    </row>
    <row r="73" spans="2:8" s="28" customFormat="1" ht="17.100000000000001" customHeight="1">
      <c r="B73" s="209" t="s">
        <v>18</v>
      </c>
      <c r="C73" s="209"/>
      <c r="D73" s="75"/>
      <c r="E73" s="36"/>
      <c r="F73" s="36"/>
      <c r="H73"/>
    </row>
    <row r="74" spans="2:8" s="28" customFormat="1" ht="17.100000000000001" customHeight="1">
      <c r="B74" s="209" t="s">
        <v>60</v>
      </c>
      <c r="C74" s="209"/>
      <c r="D74" s="85">
        <f>0</f>
        <v>0</v>
      </c>
      <c r="E74" s="36"/>
      <c r="F74" s="36"/>
      <c r="H74"/>
    </row>
    <row r="75" spans="2:8" s="28" customFormat="1" ht="17.100000000000001" customHeight="1">
      <c r="B75" s="210" t="s">
        <v>19</v>
      </c>
      <c r="C75" s="210"/>
      <c r="D75" s="76"/>
      <c r="E75" s="36"/>
      <c r="F75" s="36"/>
      <c r="H75"/>
    </row>
    <row r="76" spans="2:8" s="28" customFormat="1" ht="17.100000000000001" customHeight="1" thickBot="1">
      <c r="B76" s="211" t="s">
        <v>9</v>
      </c>
      <c r="C76" s="211"/>
      <c r="D76" s="147">
        <f>D72+D74</f>
        <v>0</v>
      </c>
      <c r="E76" s="36"/>
      <c r="F76" s="36"/>
      <c r="H76"/>
    </row>
    <row r="77" spans="2:8" s="28" customFormat="1" ht="17.100000000000001" customHeight="1" thickTop="1">
      <c r="B77" s="36"/>
      <c r="C77" s="36"/>
      <c r="D77" s="36"/>
      <c r="E77" s="36"/>
      <c r="F77" s="36"/>
      <c r="G77" s="36"/>
      <c r="H77"/>
    </row>
    <row r="78" spans="2:8" s="28" customFormat="1" ht="17.100000000000001" customHeight="1">
      <c r="B78" s="36"/>
      <c r="C78" s="36"/>
      <c r="D78" s="36"/>
      <c r="E78" s="36"/>
      <c r="F78" s="36"/>
      <c r="G78" s="36"/>
      <c r="H78"/>
    </row>
    <row r="79" spans="2:8" s="28" customFormat="1" ht="17.100000000000001" customHeight="1">
      <c r="B79" s="36"/>
      <c r="C79" s="36"/>
      <c r="D79" s="36"/>
      <c r="E79" s="52"/>
      <c r="F79" s="36"/>
      <c r="G79" s="36"/>
      <c r="H79"/>
    </row>
  </sheetData>
  <mergeCells count="24">
    <mergeCell ref="B72:C72"/>
    <mergeCell ref="B73:C73"/>
    <mergeCell ref="B74:C74"/>
    <mergeCell ref="B75:C75"/>
    <mergeCell ref="B76:C76"/>
    <mergeCell ref="B53:C54"/>
    <mergeCell ref="B59:C59"/>
    <mergeCell ref="B67:C67"/>
    <mergeCell ref="B68:C68"/>
    <mergeCell ref="B71:C71"/>
    <mergeCell ref="B49:C49"/>
    <mergeCell ref="D49:E49"/>
    <mergeCell ref="B50:C50"/>
    <mergeCell ref="B51:C51"/>
    <mergeCell ref="B52:C52"/>
    <mergeCell ref="B44:F44"/>
    <mergeCell ref="B45:F45"/>
    <mergeCell ref="B47:F47"/>
    <mergeCell ref="C4:G4"/>
    <mergeCell ref="B1:G1"/>
    <mergeCell ref="B2:G2"/>
    <mergeCell ref="B4:B6"/>
    <mergeCell ref="C5:D5"/>
    <mergeCell ref="F5:G5"/>
  </mergeCells>
  <pageMargins left="0.78740157480314965" right="0.19685039370078741" top="0.78740157480314965" bottom="0.39370078740157483" header="0.31496062992125984" footer="0.31496062992125984"/>
  <pageSetup paperSize="9" scale="90" orientation="portrait" r:id="rId1"/>
  <rowBreaks count="1" manualBreakCount="1">
    <brk id="47" max="16383" man="1"/>
  </rowBreaks>
  <colBreaks count="1" manualBreakCount="1">
    <brk id="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27"/>
  <sheetViews>
    <sheetView tabSelected="1" zoomScale="90" zoomScaleNormal="90" workbookViewId="0">
      <selection activeCell="B21" sqref="B21"/>
    </sheetView>
  </sheetViews>
  <sheetFormatPr defaultRowHeight="14.4"/>
  <cols>
    <col min="1" max="1" width="1.21875" customWidth="1"/>
    <col min="2" max="2" width="41.77734375" customWidth="1"/>
    <col min="3" max="3" width="25" customWidth="1"/>
    <col min="4" max="4" width="31.44140625" customWidth="1"/>
    <col min="5" max="5" width="18" customWidth="1"/>
    <col min="6" max="6" width="42.6640625" customWidth="1"/>
    <col min="7" max="7" width="15.109375" customWidth="1"/>
  </cols>
  <sheetData>
    <row r="1" spans="2:5" ht="24.9" customHeight="1">
      <c r="B1" s="177" t="s">
        <v>43</v>
      </c>
      <c r="C1" s="177"/>
      <c r="D1" s="177"/>
    </row>
    <row r="2" spans="2:5" ht="24.9" customHeight="1">
      <c r="B2" s="177" t="str">
        <f>summary!B2</f>
        <v>ประจำเดือนตุลาคม 2562</v>
      </c>
      <c r="C2" s="177"/>
      <c r="D2" s="177"/>
    </row>
    <row r="3" spans="2:5" ht="23.4">
      <c r="B3" s="212" t="s">
        <v>61</v>
      </c>
      <c r="C3" s="129" t="s">
        <v>35</v>
      </c>
      <c r="D3" s="129" t="s">
        <v>37</v>
      </c>
    </row>
    <row r="4" spans="2:5" ht="24" thickBot="1">
      <c r="B4" s="213"/>
      <c r="C4" s="130" t="s">
        <v>36</v>
      </c>
      <c r="D4" s="130" t="s">
        <v>38</v>
      </c>
    </row>
    <row r="5" spans="2:5" ht="49.5" customHeight="1" thickTop="1">
      <c r="B5" s="22" t="s">
        <v>25</v>
      </c>
      <c r="C5" s="79">
        <f>0</f>
        <v>0</v>
      </c>
      <c r="D5" s="70">
        <f>C5*120</f>
        <v>0</v>
      </c>
    </row>
    <row r="6" spans="2:5" ht="23.25" customHeight="1">
      <c r="B6" s="78" t="s">
        <v>44</v>
      </c>
      <c r="C6" s="80"/>
      <c r="D6" s="11"/>
    </row>
    <row r="7" spans="2:5" ht="25.5" customHeight="1">
      <c r="B7" s="73" t="s">
        <v>10</v>
      </c>
      <c r="C7" s="81">
        <f>(10^7)-C5</f>
        <v>10000000</v>
      </c>
      <c r="D7" s="74">
        <f>C7*32.5</f>
        <v>325000000</v>
      </c>
    </row>
    <row r="8" spans="2:5" ht="23.4">
      <c r="B8" s="140" t="s">
        <v>45</v>
      </c>
      <c r="C8" s="11"/>
      <c r="D8" s="11"/>
    </row>
    <row r="9" spans="2:5" ht="23.4">
      <c r="B9" s="138" t="s">
        <v>26</v>
      </c>
      <c r="C9" s="139" t="s">
        <v>55</v>
      </c>
      <c r="D9" s="139" t="s">
        <v>55</v>
      </c>
    </row>
    <row r="10" spans="2:5" ht="24" thickBot="1">
      <c r="B10" s="25" t="s">
        <v>69</v>
      </c>
      <c r="C10" s="24"/>
      <c r="D10" s="15"/>
    </row>
    <row r="11" spans="2:5" ht="24.6" thickTop="1" thickBot="1">
      <c r="B11" s="136" t="s">
        <v>9</v>
      </c>
      <c r="C11" s="137"/>
      <c r="D11" s="131">
        <f>SUM(D5:D10)</f>
        <v>325000000</v>
      </c>
    </row>
    <row r="12" spans="2:5" ht="8.25" customHeight="1" thickTop="1">
      <c r="B12" s="26"/>
      <c r="C12" s="27"/>
      <c r="D12" s="26"/>
    </row>
    <row r="13" spans="2:5" ht="23.4">
      <c r="B13" s="128" t="s">
        <v>30</v>
      </c>
      <c r="E13" s="6"/>
    </row>
    <row r="14" spans="2:5" ht="23.4">
      <c r="B14" s="128"/>
      <c r="E14" s="6"/>
    </row>
    <row r="15" spans="2:5" ht="23.4">
      <c r="B15" s="104" t="s">
        <v>57</v>
      </c>
      <c r="C15" s="17" t="s">
        <v>32</v>
      </c>
      <c r="D15" s="16"/>
      <c r="E15" s="16"/>
    </row>
    <row r="16" spans="2:5" ht="23.4">
      <c r="B16" s="17" t="s">
        <v>172</v>
      </c>
      <c r="C16" s="16"/>
      <c r="D16" s="17" t="s">
        <v>71</v>
      </c>
      <c r="E16" s="6"/>
    </row>
    <row r="17" spans="2:5" ht="23.4">
      <c r="B17" s="17"/>
      <c r="D17" s="17" t="s">
        <v>70</v>
      </c>
      <c r="E17" s="6"/>
    </row>
    <row r="18" spans="2:5" ht="23.4">
      <c r="B18" s="106" t="s">
        <v>31</v>
      </c>
      <c r="D18" s="106" t="s">
        <v>31</v>
      </c>
      <c r="E18" s="17"/>
    </row>
    <row r="19" spans="2:5" ht="23.4">
      <c r="B19" s="6"/>
      <c r="E19" s="6"/>
    </row>
    <row r="20" spans="2:5" ht="23.4">
      <c r="B20" s="104" t="s">
        <v>56</v>
      </c>
      <c r="E20" s="16"/>
    </row>
    <row r="21" spans="2:5" ht="23.4">
      <c r="B21" s="17" t="s">
        <v>193</v>
      </c>
      <c r="C21" s="6"/>
      <c r="D21" s="17"/>
      <c r="E21" s="6"/>
    </row>
    <row r="22" spans="2:5" ht="23.4">
      <c r="B22" s="17"/>
      <c r="C22" s="6"/>
      <c r="D22" s="17"/>
      <c r="E22" s="6"/>
    </row>
    <row r="23" spans="2:5" ht="23.4">
      <c r="B23" s="106" t="s">
        <v>31</v>
      </c>
      <c r="C23" s="6"/>
      <c r="D23" s="6"/>
      <c r="E23" s="17"/>
    </row>
    <row r="24" spans="2:5" ht="23.4">
      <c r="E24" s="6"/>
    </row>
    <row r="25" spans="2:5" ht="17.399999999999999">
      <c r="B25" s="17"/>
    </row>
    <row r="26" spans="2:5" ht="17.399999999999999">
      <c r="B26" s="17"/>
    </row>
    <row r="27" spans="2:5" ht="23.4">
      <c r="B27" s="106"/>
    </row>
  </sheetData>
  <mergeCells count="3">
    <mergeCell ref="B1:D1"/>
    <mergeCell ref="B2:D2"/>
    <mergeCell ref="B3:B4"/>
  </mergeCells>
  <pageMargins left="0.59055118110236227" right="0.19685039370078741" top="0.78740157480314965" bottom="0.59055118110236227" header="0.31496062992125984" footer="0.19685039370078741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1:J79"/>
  <sheetViews>
    <sheetView topLeftCell="A35" zoomScale="110" zoomScaleNormal="110" workbookViewId="0">
      <selection activeCell="B47" sqref="B47:F47"/>
    </sheetView>
  </sheetViews>
  <sheetFormatPr defaultColWidth="9" defaultRowHeight="11.4"/>
  <cols>
    <col min="1" max="1" width="1.109375" style="28" customWidth="1"/>
    <col min="2" max="2" width="22.109375" style="28" customWidth="1"/>
    <col min="3" max="3" width="11.77734375" style="28" customWidth="1"/>
    <col min="4" max="4" width="18.5546875" style="28" customWidth="1"/>
    <col min="5" max="5" width="10.88671875" style="28" customWidth="1"/>
    <col min="6" max="6" width="13.44140625" style="28" customWidth="1"/>
    <col min="7" max="7" width="20.21875" style="28" customWidth="1"/>
    <col min="8" max="16384" width="9" style="28"/>
  </cols>
  <sheetData>
    <row r="1" spans="2:10" ht="24.9" customHeight="1">
      <c r="B1" s="198" t="s">
        <v>43</v>
      </c>
      <c r="C1" s="198"/>
      <c r="D1" s="198"/>
      <c r="E1" s="198"/>
      <c r="F1" s="198"/>
      <c r="G1" s="198"/>
    </row>
    <row r="2" spans="2:10" ht="18" customHeight="1">
      <c r="B2" s="198" t="str">
        <f>summary!B2</f>
        <v>ประจำเดือนตุลาคม 2562</v>
      </c>
      <c r="C2" s="198"/>
      <c r="D2" s="198"/>
      <c r="E2" s="198"/>
      <c r="F2" s="198"/>
      <c r="G2" s="198"/>
      <c r="H2" s="31"/>
      <c r="I2" s="31"/>
      <c r="J2" s="31"/>
    </row>
    <row r="3" spans="2:10" ht="18" hidden="1" customHeight="1">
      <c r="B3" s="164"/>
      <c r="C3" s="164"/>
      <c r="D3" s="164"/>
      <c r="E3" s="164"/>
      <c r="F3" s="164"/>
      <c r="G3" s="164"/>
      <c r="H3" s="31"/>
      <c r="I3" s="31"/>
      <c r="J3" s="31"/>
    </row>
    <row r="4" spans="2:10" ht="17.399999999999999" customHeight="1">
      <c r="B4" s="191" t="s">
        <v>8</v>
      </c>
      <c r="C4" s="193" t="s">
        <v>53</v>
      </c>
      <c r="D4" s="194"/>
      <c r="E4" s="194"/>
      <c r="F4" s="194"/>
      <c r="G4" s="195"/>
      <c r="H4" s="31"/>
      <c r="I4" s="31"/>
      <c r="J4" s="31"/>
    </row>
    <row r="5" spans="2:10" ht="19.5" customHeight="1">
      <c r="B5" s="192"/>
      <c r="C5" s="228" t="s">
        <v>68</v>
      </c>
      <c r="D5" s="229"/>
      <c r="E5" s="33" t="s">
        <v>59</v>
      </c>
      <c r="F5" s="230" t="s">
        <v>72</v>
      </c>
      <c r="G5" s="231"/>
    </row>
    <row r="6" spans="2:10" ht="27.9" customHeight="1">
      <c r="B6" s="199"/>
      <c r="C6" s="34" t="s">
        <v>11</v>
      </c>
      <c r="D6" s="34" t="s">
        <v>12</v>
      </c>
      <c r="E6" s="34" t="s">
        <v>15</v>
      </c>
      <c r="F6" s="35" t="s">
        <v>11</v>
      </c>
      <c r="G6" s="35" t="s">
        <v>13</v>
      </c>
    </row>
    <row r="7" spans="2:10" s="93" customFormat="1" ht="13.5" customHeight="1">
      <c r="B7" s="160" t="s">
        <v>75</v>
      </c>
      <c r="C7" s="161">
        <v>7605230</v>
      </c>
      <c r="D7" s="161">
        <v>1031684385</v>
      </c>
      <c r="E7" s="161">
        <v>150246</v>
      </c>
      <c r="F7" s="161">
        <v>426100720</v>
      </c>
      <c r="G7" s="161" t="s">
        <v>139</v>
      </c>
    </row>
    <row r="8" spans="2:10" s="93" customFormat="1" ht="13.5" customHeight="1">
      <c r="B8" s="160" t="s">
        <v>76</v>
      </c>
      <c r="C8" s="161">
        <v>6833845</v>
      </c>
      <c r="D8" s="161">
        <v>967213211</v>
      </c>
      <c r="E8" s="161">
        <v>149467</v>
      </c>
      <c r="F8" s="161">
        <v>406560440</v>
      </c>
      <c r="G8" s="161" t="s">
        <v>140</v>
      </c>
    </row>
    <row r="9" spans="2:10" s="93" customFormat="1" ht="13.5" customHeight="1">
      <c r="B9" s="160" t="s">
        <v>77</v>
      </c>
      <c r="C9" s="161">
        <v>6648120</v>
      </c>
      <c r="D9" s="161">
        <v>928172221</v>
      </c>
      <c r="E9" s="161">
        <v>150773</v>
      </c>
      <c r="F9" s="161">
        <v>400388662</v>
      </c>
      <c r="G9" s="161" t="s">
        <v>141</v>
      </c>
    </row>
    <row r="10" spans="2:10" s="93" customFormat="1" ht="13.5" customHeight="1">
      <c r="B10" s="160" t="s">
        <v>78</v>
      </c>
      <c r="C10" s="161">
        <v>6845061</v>
      </c>
      <c r="D10" s="161">
        <v>927294125</v>
      </c>
      <c r="E10" s="161">
        <v>151884</v>
      </c>
      <c r="F10" s="161">
        <v>409074338</v>
      </c>
      <c r="G10" s="161" t="s">
        <v>142</v>
      </c>
    </row>
    <row r="11" spans="2:10" s="93" customFormat="1" ht="13.5" customHeight="1">
      <c r="B11" s="160" t="s">
        <v>79</v>
      </c>
      <c r="C11" s="161">
        <v>6146671</v>
      </c>
      <c r="D11" s="161">
        <v>848405373</v>
      </c>
      <c r="E11" s="161">
        <v>149396</v>
      </c>
      <c r="F11" s="161">
        <v>416597149</v>
      </c>
      <c r="G11" s="161" t="s">
        <v>143</v>
      </c>
    </row>
    <row r="12" spans="2:10" s="93" customFormat="1" ht="13.5" customHeight="1">
      <c r="B12" s="160" t="s">
        <v>80</v>
      </c>
      <c r="C12" s="161">
        <v>5294375</v>
      </c>
      <c r="D12" s="161">
        <v>780860281</v>
      </c>
      <c r="E12" s="161">
        <v>139300</v>
      </c>
      <c r="F12" s="161">
        <v>413982545</v>
      </c>
      <c r="G12" s="161" t="s">
        <v>144</v>
      </c>
    </row>
    <row r="13" spans="2:10" s="93" customFormat="1" ht="13.5" customHeight="1">
      <c r="B13" s="160" t="s">
        <v>81</v>
      </c>
      <c r="C13" s="161">
        <v>6882440</v>
      </c>
      <c r="D13" s="161">
        <v>922174129</v>
      </c>
      <c r="E13" s="161">
        <v>149313</v>
      </c>
      <c r="F13" s="161">
        <v>407291204</v>
      </c>
      <c r="G13" s="161" t="s">
        <v>145</v>
      </c>
    </row>
    <row r="14" spans="2:10" s="93" customFormat="1" ht="13.5" customHeight="1">
      <c r="B14" s="160" t="s">
        <v>82</v>
      </c>
      <c r="C14" s="161">
        <v>6540625</v>
      </c>
      <c r="D14" s="161">
        <v>913804622</v>
      </c>
      <c r="E14" s="161">
        <v>146206</v>
      </c>
      <c r="F14" s="161">
        <v>405033373</v>
      </c>
      <c r="G14" s="161" t="s">
        <v>146</v>
      </c>
    </row>
    <row r="15" spans="2:10" s="93" customFormat="1" ht="13.5" customHeight="1">
      <c r="B15" s="160" t="s">
        <v>83</v>
      </c>
      <c r="C15" s="161">
        <v>6492044</v>
      </c>
      <c r="D15" s="161">
        <v>878752998</v>
      </c>
      <c r="E15" s="161">
        <v>145795</v>
      </c>
      <c r="F15" s="161">
        <v>404250389</v>
      </c>
      <c r="G15" s="161" t="s">
        <v>147</v>
      </c>
    </row>
    <row r="16" spans="2:10" s="93" customFormat="1" ht="13.5" customHeight="1">
      <c r="B16" s="160" t="s">
        <v>84</v>
      </c>
      <c r="C16" s="161">
        <v>6725558</v>
      </c>
      <c r="D16" s="161">
        <v>924908703</v>
      </c>
      <c r="E16" s="161">
        <v>142256</v>
      </c>
      <c r="F16" s="161">
        <v>414443814</v>
      </c>
      <c r="G16" s="161" t="s">
        <v>148</v>
      </c>
    </row>
    <row r="17" spans="2:7" s="93" customFormat="1" ht="13.5" customHeight="1">
      <c r="B17" s="160" t="s">
        <v>85</v>
      </c>
      <c r="C17" s="161">
        <v>6764456</v>
      </c>
      <c r="D17" s="161">
        <v>924679107</v>
      </c>
      <c r="E17" s="161">
        <v>144178</v>
      </c>
      <c r="F17" s="161">
        <v>405976447</v>
      </c>
      <c r="G17" s="161" t="s">
        <v>149</v>
      </c>
    </row>
    <row r="18" spans="2:7" s="93" customFormat="1" ht="13.5" customHeight="1">
      <c r="B18" s="160" t="s">
        <v>86</v>
      </c>
      <c r="C18" s="161">
        <v>6291676</v>
      </c>
      <c r="D18" s="161">
        <v>853304071</v>
      </c>
      <c r="E18" s="161">
        <v>137900</v>
      </c>
      <c r="F18" s="161">
        <v>411050149</v>
      </c>
      <c r="G18" s="161" t="s">
        <v>150</v>
      </c>
    </row>
    <row r="19" spans="2:7" s="93" customFormat="1" ht="13.5" customHeight="1">
      <c r="B19" s="160" t="s">
        <v>87</v>
      </c>
      <c r="C19" s="161">
        <v>5407834</v>
      </c>
      <c r="D19" s="161">
        <v>721865615</v>
      </c>
      <c r="E19" s="161">
        <v>125287</v>
      </c>
      <c r="F19" s="161">
        <v>426889336</v>
      </c>
      <c r="G19" s="161" t="s">
        <v>151</v>
      </c>
    </row>
    <row r="20" spans="2:7" s="93" customFormat="1" ht="13.5" customHeight="1">
      <c r="B20" s="160" t="s">
        <v>88</v>
      </c>
      <c r="C20" s="161">
        <v>5632765</v>
      </c>
      <c r="D20" s="161">
        <v>760426398</v>
      </c>
      <c r="E20" s="161">
        <v>130607</v>
      </c>
      <c r="F20" s="161">
        <v>413259880</v>
      </c>
      <c r="G20" s="161" t="s">
        <v>152</v>
      </c>
    </row>
    <row r="21" spans="2:7" s="93" customFormat="1" ht="13.5" customHeight="1">
      <c r="B21" s="160" t="s">
        <v>89</v>
      </c>
      <c r="C21" s="161">
        <v>6805947</v>
      </c>
      <c r="D21" s="161">
        <v>915282776</v>
      </c>
      <c r="E21" s="161">
        <v>141936</v>
      </c>
      <c r="F21" s="161">
        <v>407225529</v>
      </c>
      <c r="G21" s="161" t="s">
        <v>153</v>
      </c>
    </row>
    <row r="22" spans="2:7" s="93" customFormat="1" ht="13.5" customHeight="1">
      <c r="B22" s="160" t="s">
        <v>90</v>
      </c>
      <c r="C22" s="161">
        <v>7506273</v>
      </c>
      <c r="D22" s="161">
        <v>990003407</v>
      </c>
      <c r="E22" s="161">
        <v>138698</v>
      </c>
      <c r="F22" s="161">
        <v>418261042</v>
      </c>
      <c r="G22" s="161" t="s">
        <v>154</v>
      </c>
    </row>
    <row r="23" spans="2:7" s="93" customFormat="1" ht="13.5" customHeight="1">
      <c r="B23" s="160" t="s">
        <v>91</v>
      </c>
      <c r="C23" s="161">
        <v>6608206</v>
      </c>
      <c r="D23" s="161">
        <v>911378456</v>
      </c>
      <c r="E23" s="161">
        <v>137030</v>
      </c>
      <c r="F23" s="161">
        <v>409043049</v>
      </c>
      <c r="G23" s="161" t="s">
        <v>155</v>
      </c>
    </row>
    <row r="24" spans="2:7" s="93" customFormat="1" ht="13.5" customHeight="1">
      <c r="B24" s="160" t="s">
        <v>92</v>
      </c>
      <c r="C24" s="161">
        <v>6525385</v>
      </c>
      <c r="D24" s="161">
        <v>878340588</v>
      </c>
      <c r="E24" s="161">
        <v>135532</v>
      </c>
      <c r="F24" s="161">
        <v>408056180</v>
      </c>
      <c r="G24" s="161" t="s">
        <v>156</v>
      </c>
    </row>
    <row r="25" spans="2:7" s="93" customFormat="1" ht="13.5" customHeight="1">
      <c r="B25" s="160" t="s">
        <v>93</v>
      </c>
      <c r="C25" s="161">
        <v>5859031</v>
      </c>
      <c r="D25" s="161">
        <v>792661876</v>
      </c>
      <c r="E25" s="161">
        <v>135215</v>
      </c>
      <c r="F25" s="161">
        <v>409725597</v>
      </c>
      <c r="G25" s="161" t="s">
        <v>157</v>
      </c>
    </row>
    <row r="26" spans="2:7" s="93" customFormat="1" ht="13.5" customHeight="1">
      <c r="B26" s="160" t="s">
        <v>94</v>
      </c>
      <c r="C26" s="161">
        <v>5268987</v>
      </c>
      <c r="D26" s="161">
        <v>757193604</v>
      </c>
      <c r="E26" s="161">
        <v>125816</v>
      </c>
      <c r="F26" s="161">
        <v>411862043</v>
      </c>
      <c r="G26" s="161" t="s">
        <v>158</v>
      </c>
    </row>
    <row r="27" spans="2:7" s="93" customFormat="1" ht="13.5" customHeight="1">
      <c r="B27" s="160" t="s">
        <v>95</v>
      </c>
      <c r="C27" s="161">
        <v>6555107</v>
      </c>
      <c r="D27" s="161">
        <v>884210779</v>
      </c>
      <c r="E27" s="161">
        <v>135264</v>
      </c>
      <c r="F27" s="161">
        <v>399259850</v>
      </c>
      <c r="G27" s="161" t="s">
        <v>159</v>
      </c>
    </row>
    <row r="28" spans="2:7" s="93" customFormat="1" ht="13.5" customHeight="1">
      <c r="B28" s="160" t="s">
        <v>96</v>
      </c>
      <c r="C28" s="161">
        <v>6468659</v>
      </c>
      <c r="D28" s="161">
        <v>885588847</v>
      </c>
      <c r="E28" s="161">
        <v>138937</v>
      </c>
      <c r="F28" s="161">
        <v>401222739</v>
      </c>
      <c r="G28" s="161" t="s">
        <v>160</v>
      </c>
    </row>
    <row r="29" spans="2:7" s="93" customFormat="1" ht="13.5" customHeight="1">
      <c r="B29" s="160" t="s">
        <v>97</v>
      </c>
      <c r="C29" s="161">
        <v>5608317</v>
      </c>
      <c r="D29" s="161">
        <v>827198321</v>
      </c>
      <c r="E29" s="161">
        <v>132299</v>
      </c>
      <c r="F29" s="161">
        <v>395684306</v>
      </c>
      <c r="G29" s="161" t="s">
        <v>161</v>
      </c>
    </row>
    <row r="30" spans="2:7" s="93" customFormat="1" ht="13.5" customHeight="1">
      <c r="B30" s="160" t="s">
        <v>98</v>
      </c>
      <c r="C30" s="161">
        <v>6541938</v>
      </c>
      <c r="D30" s="161">
        <v>916285871</v>
      </c>
      <c r="E30" s="161">
        <v>139300</v>
      </c>
      <c r="F30" s="161">
        <v>401899054</v>
      </c>
      <c r="G30" s="161" t="s">
        <v>162</v>
      </c>
    </row>
    <row r="31" spans="2:7" s="93" customFormat="1" ht="13.5" customHeight="1">
      <c r="B31" s="160" t="s">
        <v>99</v>
      </c>
      <c r="C31" s="161">
        <v>6710556</v>
      </c>
      <c r="D31" s="161">
        <v>917523859</v>
      </c>
      <c r="E31" s="161">
        <v>145076</v>
      </c>
      <c r="F31" s="161">
        <v>409161441</v>
      </c>
      <c r="G31" s="161" t="s">
        <v>163</v>
      </c>
    </row>
    <row r="32" spans="2:7" s="93" customFormat="1" ht="13.5" customHeight="1">
      <c r="B32" s="160" t="s">
        <v>100</v>
      </c>
      <c r="C32" s="161">
        <v>6080989</v>
      </c>
      <c r="D32" s="161">
        <v>836495204</v>
      </c>
      <c r="E32" s="161">
        <v>138451</v>
      </c>
      <c r="F32" s="161">
        <v>411670923</v>
      </c>
      <c r="G32" s="161" t="s">
        <v>164</v>
      </c>
    </row>
    <row r="33" spans="2:7" s="93" customFormat="1" ht="13.5" customHeight="1">
      <c r="B33" s="160" t="s">
        <v>101</v>
      </c>
      <c r="C33" s="161">
        <v>5196431</v>
      </c>
      <c r="D33" s="161">
        <v>762427662</v>
      </c>
      <c r="E33" s="161">
        <v>135435</v>
      </c>
      <c r="F33" s="161">
        <v>405205726</v>
      </c>
      <c r="G33" s="161" t="s">
        <v>165</v>
      </c>
    </row>
    <row r="34" spans="2:7" s="93" customFormat="1" ht="13.5" customHeight="1">
      <c r="B34" s="160" t="s">
        <v>102</v>
      </c>
      <c r="C34" s="161">
        <v>6601798</v>
      </c>
      <c r="D34" s="161">
        <v>901159653</v>
      </c>
      <c r="E34" s="161">
        <v>137419</v>
      </c>
      <c r="F34" s="161">
        <v>394983682</v>
      </c>
      <c r="G34" s="161" t="s">
        <v>166</v>
      </c>
    </row>
    <row r="35" spans="2:7" s="93" customFormat="1" ht="13.5" customHeight="1">
      <c r="B35" s="160" t="s">
        <v>103</v>
      </c>
      <c r="C35" s="161">
        <v>6493982</v>
      </c>
      <c r="D35" s="161">
        <v>902757890</v>
      </c>
      <c r="E35" s="161">
        <v>141233</v>
      </c>
      <c r="F35" s="161">
        <v>394736941</v>
      </c>
      <c r="G35" s="161" t="s">
        <v>167</v>
      </c>
    </row>
    <row r="36" spans="2:7" s="93" customFormat="1" ht="13.5" customHeight="1">
      <c r="B36" s="160" t="s">
        <v>104</v>
      </c>
      <c r="C36" s="161">
        <v>6493378</v>
      </c>
      <c r="D36" s="161">
        <v>913471440</v>
      </c>
      <c r="E36" s="161">
        <v>141648</v>
      </c>
      <c r="F36" s="161">
        <v>403018465</v>
      </c>
      <c r="G36" s="161" t="s">
        <v>168</v>
      </c>
    </row>
    <row r="37" spans="2:7" s="93" customFormat="1" ht="13.5" customHeight="1">
      <c r="B37" s="160" t="s">
        <v>105</v>
      </c>
      <c r="C37" s="161">
        <v>6646671</v>
      </c>
      <c r="D37" s="161">
        <v>914317661</v>
      </c>
      <c r="E37" s="161">
        <v>145371</v>
      </c>
      <c r="F37" s="161">
        <v>400393336</v>
      </c>
      <c r="G37" s="161" t="s">
        <v>169</v>
      </c>
    </row>
    <row r="38" spans="2:7" s="93" customFormat="1" ht="13.5" customHeight="1">
      <c r="B38" s="160"/>
      <c r="C38" s="161"/>
      <c r="D38" s="161"/>
      <c r="E38" s="161"/>
      <c r="F38" s="161"/>
      <c r="G38" s="167" t="s">
        <v>171</v>
      </c>
    </row>
    <row r="39" spans="2:7" s="93" customFormat="1" ht="13.5" customHeight="1">
      <c r="B39" s="160"/>
      <c r="C39" s="161"/>
      <c r="D39" s="161"/>
      <c r="E39" s="161"/>
      <c r="F39" s="161"/>
      <c r="G39" s="167" t="s">
        <v>171</v>
      </c>
    </row>
    <row r="40" spans="2:7" s="93" customFormat="1" ht="13.5" customHeight="1">
      <c r="B40" s="160"/>
      <c r="C40" s="161"/>
      <c r="D40" s="161"/>
      <c r="E40" s="161"/>
      <c r="F40" s="161"/>
      <c r="G40" s="167" t="s">
        <v>171</v>
      </c>
    </row>
    <row r="41" spans="2:7" s="93" customFormat="1" ht="13.5" customHeight="1">
      <c r="B41" s="160"/>
      <c r="C41" s="161"/>
      <c r="D41" s="161"/>
      <c r="E41" s="161"/>
      <c r="F41" s="161"/>
      <c r="G41" s="167" t="s">
        <v>171</v>
      </c>
    </row>
    <row r="42" spans="2:7" s="95" customFormat="1" ht="13.5" customHeight="1" thickBot="1">
      <c r="B42" s="91" t="s">
        <v>0</v>
      </c>
      <c r="C42" s="92">
        <f>SUM(C7:C37)</f>
        <v>198082355</v>
      </c>
      <c r="D42" s="92">
        <f>SUM(D7:D37)</f>
        <v>27289843133</v>
      </c>
      <c r="E42" s="92">
        <f>SUM(E7:E37)</f>
        <v>4357268</v>
      </c>
      <c r="F42" s="92">
        <f>SUM(F7:F37)</f>
        <v>12642308349</v>
      </c>
      <c r="G42" s="162" t="s">
        <v>170</v>
      </c>
    </row>
    <row r="43" spans="2:7" ht="6" customHeight="1" thickTop="1"/>
    <row r="44" spans="2:7" s="36" customFormat="1">
      <c r="B44" s="225" t="s">
        <v>64</v>
      </c>
      <c r="C44" s="225"/>
      <c r="D44" s="225"/>
      <c r="E44" s="225"/>
      <c r="F44" s="225"/>
    </row>
    <row r="45" spans="2:7" s="36" customFormat="1">
      <c r="B45" s="225" t="s">
        <v>54</v>
      </c>
      <c r="C45" s="225"/>
      <c r="D45" s="225"/>
      <c r="E45" s="225"/>
      <c r="F45" s="225"/>
    </row>
    <row r="46" spans="2:7" s="36" customFormat="1"/>
    <row r="47" spans="2:7" s="126" customFormat="1" ht="14.25" customHeight="1">
      <c r="B47" s="225" t="s">
        <v>192</v>
      </c>
      <c r="C47" s="225"/>
      <c r="D47" s="225"/>
      <c r="E47" s="225"/>
      <c r="F47" s="225"/>
    </row>
    <row r="48" spans="2:7" s="36" customFormat="1">
      <c r="B48" s="61"/>
      <c r="C48" s="61"/>
      <c r="D48" s="61"/>
      <c r="E48" s="61"/>
      <c r="F48" s="57"/>
    </row>
    <row r="49" spans="2:7" ht="17.100000000000001" customHeight="1">
      <c r="B49" s="221" t="s">
        <v>1</v>
      </c>
      <c r="C49" s="221"/>
      <c r="D49" s="227"/>
      <c r="E49" s="227"/>
      <c r="F49" s="36"/>
      <c r="G49" s="36"/>
    </row>
    <row r="50" spans="2:7">
      <c r="B50" s="222" t="s">
        <v>48</v>
      </c>
      <c r="C50" s="222"/>
      <c r="D50" s="114">
        <f>ROUND(D42*5/60/1024,6)</f>
        <v>2220853.1195479999</v>
      </c>
      <c r="E50" s="62" t="s">
        <v>4</v>
      </c>
      <c r="F50" s="57"/>
      <c r="G50" s="36"/>
    </row>
    <row r="51" spans="2:7">
      <c r="B51" s="226" t="s">
        <v>49</v>
      </c>
      <c r="C51" s="226"/>
      <c r="D51" s="115">
        <f>ROUND(E42*5/1024,6)</f>
        <v>21275.722656000002</v>
      </c>
      <c r="E51" s="82" t="s">
        <v>4</v>
      </c>
      <c r="F51" s="36"/>
      <c r="G51" s="36"/>
    </row>
    <row r="52" spans="2:7">
      <c r="B52" s="226" t="s">
        <v>2</v>
      </c>
      <c r="C52" s="226"/>
      <c r="D52" s="116">
        <f>ROUND(G42/1024/1024/1024,6)</f>
        <v>31050587.676268999</v>
      </c>
      <c r="E52" s="63" t="s">
        <v>4</v>
      </c>
    </row>
    <row r="53" spans="2:7">
      <c r="B53" s="223" t="s">
        <v>3</v>
      </c>
      <c r="C53" s="204"/>
      <c r="D53" s="117">
        <f>ROUND(SUM(D50:D52),6)</f>
        <v>33292716.518472999</v>
      </c>
      <c r="E53" s="111" t="s">
        <v>4</v>
      </c>
    </row>
    <row r="54" spans="2:7" ht="12" thickBot="1">
      <c r="B54" s="205"/>
      <c r="C54" s="205"/>
      <c r="D54" s="112">
        <f>ROUND(D53/10^6,3)</f>
        <v>33.292999999999999</v>
      </c>
      <c r="E54" s="113" t="s">
        <v>6</v>
      </c>
    </row>
    <row r="55" spans="2:7" ht="12" thickTop="1">
      <c r="B55" s="64"/>
      <c r="C55" s="64"/>
      <c r="D55" s="38"/>
      <c r="E55" s="63"/>
    </row>
    <row r="56" spans="2:7">
      <c r="B56" s="220" t="s">
        <v>7</v>
      </c>
      <c r="C56" s="220" t="s">
        <v>7</v>
      </c>
      <c r="D56" s="123">
        <f>0</f>
        <v>0</v>
      </c>
    </row>
    <row r="57" spans="2:7">
      <c r="B57" s="122"/>
      <c r="C57" s="122"/>
      <c r="D57" s="123"/>
    </row>
    <row r="58" spans="2:7">
      <c r="B58" s="40"/>
      <c r="C58" s="40"/>
      <c r="D58" s="42"/>
    </row>
    <row r="59" spans="2:7" ht="17.25" customHeight="1">
      <c r="B59" s="224" t="s">
        <v>50</v>
      </c>
      <c r="C59" s="224"/>
      <c r="D59" s="42"/>
    </row>
    <row r="60" spans="2:7" ht="24" customHeight="1">
      <c r="B60" s="141" t="s">
        <v>5</v>
      </c>
      <c r="C60" s="121" t="s">
        <v>22</v>
      </c>
      <c r="D60" s="42"/>
    </row>
    <row r="61" spans="2:7" ht="15" customHeight="1">
      <c r="B61" s="135" t="s">
        <v>187</v>
      </c>
      <c r="C61" s="43">
        <v>8</v>
      </c>
      <c r="D61" s="42"/>
    </row>
    <row r="62" spans="2:7" ht="15" customHeight="1">
      <c r="B62" s="135" t="s">
        <v>191</v>
      </c>
      <c r="C62" s="43">
        <v>10</v>
      </c>
      <c r="D62" s="42"/>
    </row>
    <row r="63" spans="2:7" ht="15" customHeight="1">
      <c r="B63" s="135" t="s">
        <v>188</v>
      </c>
      <c r="C63" s="43">
        <v>12</v>
      </c>
    </row>
    <row r="64" spans="2:7" ht="15" customHeight="1">
      <c r="B64" s="135" t="s">
        <v>189</v>
      </c>
      <c r="C64" s="43">
        <v>15</v>
      </c>
    </row>
    <row r="65" spans="2:7" ht="15" customHeight="1">
      <c r="B65" s="135" t="s">
        <v>190</v>
      </c>
      <c r="C65" s="43">
        <v>15</v>
      </c>
    </row>
    <row r="66" spans="2:7">
      <c r="C66" s="36"/>
    </row>
    <row r="67" spans="2:7">
      <c r="B67" s="56" t="s">
        <v>173</v>
      </c>
      <c r="D67" s="118">
        <f>0</f>
        <v>0</v>
      </c>
      <c r="F67" s="29"/>
    </row>
    <row r="68" spans="2:7">
      <c r="B68" s="56" t="s">
        <v>51</v>
      </c>
      <c r="D68" s="118">
        <f>(10^7)-D67</f>
        <v>10000000</v>
      </c>
      <c r="F68" s="29"/>
    </row>
    <row r="69" spans="2:7">
      <c r="B69" s="56" t="s">
        <v>174</v>
      </c>
      <c r="D69" s="118">
        <v>0</v>
      </c>
      <c r="F69" s="29"/>
    </row>
    <row r="70" spans="2:7">
      <c r="D70" s="55"/>
    </row>
    <row r="71" spans="2:7" s="30" customFormat="1" ht="21.9" customHeight="1" thickBot="1">
      <c r="B71" s="219" t="s">
        <v>52</v>
      </c>
      <c r="C71" s="219"/>
      <c r="D71" s="145" t="s">
        <v>63</v>
      </c>
      <c r="E71" s="28"/>
      <c r="F71" s="28"/>
      <c r="G71" s="28"/>
    </row>
    <row r="72" spans="2:7" s="30" customFormat="1" ht="16.5" customHeight="1" thickTop="1">
      <c r="B72" s="215" t="s">
        <v>62</v>
      </c>
      <c r="C72" s="215"/>
      <c r="D72" s="65">
        <f>D67*120</f>
        <v>0</v>
      </c>
    </row>
    <row r="73" spans="2:7" s="30" customFormat="1" ht="16.5" customHeight="1">
      <c r="B73" s="216" t="s">
        <v>20</v>
      </c>
      <c r="C73" s="216"/>
      <c r="D73" s="66"/>
    </row>
    <row r="74" spans="2:7" ht="16.5" customHeight="1">
      <c r="B74" s="217" t="s">
        <v>10</v>
      </c>
      <c r="C74" s="217"/>
      <c r="D74" s="67">
        <f>((10^7)-AWN_2!D67)*32.5</f>
        <v>325000000</v>
      </c>
    </row>
    <row r="75" spans="2:7" ht="16.5" customHeight="1">
      <c r="B75" s="218" t="s">
        <v>21</v>
      </c>
      <c r="C75" s="218"/>
      <c r="D75" s="68"/>
    </row>
    <row r="76" spans="2:7" s="30" customFormat="1" ht="16.5" customHeight="1">
      <c r="B76" s="217" t="s">
        <v>26</v>
      </c>
      <c r="C76" s="217"/>
      <c r="D76" s="83">
        <v>0</v>
      </c>
    </row>
    <row r="77" spans="2:7" s="30" customFormat="1" ht="16.5" customHeight="1">
      <c r="B77" s="214" t="s">
        <v>27</v>
      </c>
      <c r="C77" s="214"/>
      <c r="D77" s="66"/>
    </row>
    <row r="78" spans="2:7" ht="16.5" customHeight="1" thickBot="1">
      <c r="B78" s="142" t="s">
        <v>9</v>
      </c>
      <c r="C78" s="143"/>
      <c r="D78" s="144">
        <f>SUM(D72:D74)</f>
        <v>325000000</v>
      </c>
    </row>
    <row r="79" spans="2:7" ht="12" thickTop="1"/>
  </sheetData>
  <mergeCells count="24">
    <mergeCell ref="B44:F44"/>
    <mergeCell ref="B1:G1"/>
    <mergeCell ref="B2:G2"/>
    <mergeCell ref="C5:D5"/>
    <mergeCell ref="F5:G5"/>
    <mergeCell ref="C4:G4"/>
    <mergeCell ref="B4:B6"/>
    <mergeCell ref="B45:F45"/>
    <mergeCell ref="B47:F47"/>
    <mergeCell ref="B51:C51"/>
    <mergeCell ref="B52:C52"/>
    <mergeCell ref="D49:E49"/>
    <mergeCell ref="B71:C71"/>
    <mergeCell ref="B76:C76"/>
    <mergeCell ref="B56:C56"/>
    <mergeCell ref="B49:C49"/>
    <mergeCell ref="B50:C50"/>
    <mergeCell ref="B53:C54"/>
    <mergeCell ref="B59:C59"/>
    <mergeCell ref="B77:C77"/>
    <mergeCell ref="B72:C72"/>
    <mergeCell ref="B73:C73"/>
    <mergeCell ref="B74:C74"/>
    <mergeCell ref="B75:C75"/>
  </mergeCells>
  <phoneticPr fontId="54" type="noConversion"/>
  <pageMargins left="0.59055118110236227" right="0.19685039370078741" top="0.78740157480314965" bottom="0.59055118110236227" header="0.31496062992125984" footer="0.19685039370078741"/>
  <pageSetup paperSize="9" scale="95" orientation="portrait" r:id="rId1"/>
  <rowBreaks count="1" manualBreakCount="1">
    <brk id="4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FFC000"/>
  </sheetPr>
  <dimension ref="B1:J71"/>
  <sheetViews>
    <sheetView topLeftCell="A46" zoomScaleNormal="100" workbookViewId="0">
      <selection activeCell="B52" sqref="B52:F52"/>
    </sheetView>
  </sheetViews>
  <sheetFormatPr defaultColWidth="9" defaultRowHeight="11.4"/>
  <cols>
    <col min="1" max="1" width="1.33203125" style="28" customWidth="1"/>
    <col min="2" max="2" width="21.33203125" style="28" customWidth="1"/>
    <col min="3" max="3" width="17.109375" style="28" customWidth="1"/>
    <col min="4" max="4" width="18.6640625" style="28" customWidth="1"/>
    <col min="5" max="5" width="11.33203125" style="28" customWidth="1"/>
    <col min="6" max="6" width="11.21875" style="28" customWidth="1"/>
    <col min="7" max="7" width="18.109375" style="28" customWidth="1"/>
    <col min="8" max="8" width="17.21875" style="28" bestFit="1" customWidth="1"/>
    <col min="9" max="16384" width="9" style="28"/>
  </cols>
  <sheetData>
    <row r="1" spans="2:10" ht="24.9" customHeight="1">
      <c r="B1" s="198" t="s">
        <v>46</v>
      </c>
      <c r="C1" s="198"/>
      <c r="D1" s="198"/>
      <c r="E1" s="198"/>
      <c r="F1" s="198"/>
      <c r="G1" s="198"/>
    </row>
    <row r="2" spans="2:10" ht="24.9" customHeight="1">
      <c r="B2" s="198" t="str">
        <f>summary!B2</f>
        <v>ประจำเดือนตุลาคม 2562</v>
      </c>
      <c r="C2" s="198"/>
      <c r="D2" s="198"/>
      <c r="E2" s="198"/>
      <c r="F2" s="198"/>
      <c r="G2" s="198"/>
      <c r="H2" s="31"/>
      <c r="I2" s="31"/>
      <c r="J2" s="31"/>
    </row>
    <row r="3" spans="2:10" ht="6" customHeight="1">
      <c r="B3" s="32"/>
      <c r="C3" s="32"/>
      <c r="D3" s="32"/>
      <c r="E3" s="32"/>
      <c r="F3" s="32"/>
      <c r="G3" s="32"/>
      <c r="H3" s="31"/>
      <c r="I3" s="31"/>
      <c r="J3" s="31"/>
    </row>
    <row r="4" spans="2:10" ht="17.100000000000001" customHeight="1">
      <c r="B4" s="191" t="s">
        <v>8</v>
      </c>
      <c r="C4" s="193" t="s">
        <v>178</v>
      </c>
      <c r="D4" s="194"/>
      <c r="E4" s="194"/>
      <c r="F4" s="194"/>
      <c r="G4" s="195"/>
    </row>
    <row r="5" spans="2:10" ht="15.75" customHeight="1">
      <c r="B5" s="192"/>
      <c r="C5" s="189" t="s">
        <v>68</v>
      </c>
      <c r="D5" s="190"/>
      <c r="E5" s="44" t="s">
        <v>59</v>
      </c>
      <c r="F5" s="196" t="s">
        <v>72</v>
      </c>
      <c r="G5" s="197"/>
    </row>
    <row r="6" spans="2:10" ht="21" customHeight="1">
      <c r="B6" s="199"/>
      <c r="C6" s="45" t="s">
        <v>11</v>
      </c>
      <c r="D6" s="45" t="s">
        <v>12</v>
      </c>
      <c r="E6" s="45" t="s">
        <v>15</v>
      </c>
      <c r="F6" s="46" t="s">
        <v>11</v>
      </c>
      <c r="G6" s="46" t="s">
        <v>13</v>
      </c>
    </row>
    <row r="7" spans="2:10" s="93" customFormat="1" ht="14.7" customHeight="1">
      <c r="B7" s="157" t="s">
        <v>73</v>
      </c>
      <c r="C7" s="158">
        <v>94</v>
      </c>
      <c r="D7" s="158">
        <v>75953</v>
      </c>
      <c r="E7" s="158">
        <v>23</v>
      </c>
      <c r="F7" s="158">
        <v>19220</v>
      </c>
      <c r="G7" s="158" t="s">
        <v>106</v>
      </c>
    </row>
    <row r="8" spans="2:10" s="93" customFormat="1" ht="14.7" customHeight="1">
      <c r="B8" s="157" t="s">
        <v>75</v>
      </c>
      <c r="C8" s="158">
        <v>77406</v>
      </c>
      <c r="D8" s="158">
        <v>9624206</v>
      </c>
      <c r="E8" s="158">
        <v>4020</v>
      </c>
      <c r="F8" s="158">
        <v>453701</v>
      </c>
      <c r="G8" s="158" t="s">
        <v>107</v>
      </c>
    </row>
    <row r="9" spans="2:10" s="93" customFormat="1" ht="14.7" customHeight="1">
      <c r="B9" s="157" t="s">
        <v>76</v>
      </c>
      <c r="C9" s="158">
        <v>75503</v>
      </c>
      <c r="D9" s="158">
        <v>9548742</v>
      </c>
      <c r="E9" s="158">
        <v>3853</v>
      </c>
      <c r="F9" s="158">
        <v>444967</v>
      </c>
      <c r="G9" s="158" t="s">
        <v>108</v>
      </c>
    </row>
    <row r="10" spans="2:10" s="93" customFormat="1" ht="14.7" customHeight="1">
      <c r="B10" s="157" t="s">
        <v>77</v>
      </c>
      <c r="C10" s="158">
        <v>74633</v>
      </c>
      <c r="D10" s="158">
        <v>9359282</v>
      </c>
      <c r="E10" s="158">
        <v>3926</v>
      </c>
      <c r="F10" s="158">
        <v>457792</v>
      </c>
      <c r="G10" s="158" t="s">
        <v>109</v>
      </c>
    </row>
    <row r="11" spans="2:10" s="93" customFormat="1" ht="14.7" customHeight="1">
      <c r="B11" s="157" t="s">
        <v>78</v>
      </c>
      <c r="C11" s="158">
        <v>78019</v>
      </c>
      <c r="D11" s="158">
        <v>9417747</v>
      </c>
      <c r="E11" s="158">
        <v>4127</v>
      </c>
      <c r="F11" s="158">
        <v>460529</v>
      </c>
      <c r="G11" s="158" t="s">
        <v>110</v>
      </c>
    </row>
    <row r="12" spans="2:10" s="93" customFormat="1" ht="14.7" customHeight="1">
      <c r="B12" s="157" t="s">
        <v>79</v>
      </c>
      <c r="C12" s="158">
        <v>56621</v>
      </c>
      <c r="D12" s="158">
        <v>6578893</v>
      </c>
      <c r="E12" s="158">
        <v>3874</v>
      </c>
      <c r="F12" s="158">
        <v>408067</v>
      </c>
      <c r="G12" s="158" t="s">
        <v>111</v>
      </c>
    </row>
    <row r="13" spans="2:10" s="93" customFormat="1" ht="14.7" customHeight="1">
      <c r="B13" s="157" t="s">
        <v>80</v>
      </c>
      <c r="C13" s="158">
        <v>44478</v>
      </c>
      <c r="D13" s="158">
        <v>5641264</v>
      </c>
      <c r="E13" s="158">
        <v>3640</v>
      </c>
      <c r="F13" s="158">
        <v>391535</v>
      </c>
      <c r="G13" s="158" t="s">
        <v>112</v>
      </c>
    </row>
    <row r="14" spans="2:10" s="93" customFormat="1" ht="14.7" customHeight="1">
      <c r="B14" s="157" t="s">
        <v>81</v>
      </c>
      <c r="C14" s="158">
        <v>76372</v>
      </c>
      <c r="D14" s="158">
        <v>9344879</v>
      </c>
      <c r="E14" s="158">
        <v>4119</v>
      </c>
      <c r="F14" s="158">
        <v>425030</v>
      </c>
      <c r="G14" s="158" t="s">
        <v>113</v>
      </c>
    </row>
    <row r="15" spans="2:10" s="93" customFormat="1" ht="14.7" customHeight="1">
      <c r="B15" s="157" t="s">
        <v>82</v>
      </c>
      <c r="C15" s="158">
        <v>74954</v>
      </c>
      <c r="D15" s="158">
        <v>9240594</v>
      </c>
      <c r="E15" s="158">
        <v>3862</v>
      </c>
      <c r="F15" s="158">
        <v>425357</v>
      </c>
      <c r="G15" s="158" t="s">
        <v>114</v>
      </c>
    </row>
    <row r="16" spans="2:10" s="93" customFormat="1" ht="14.7" customHeight="1">
      <c r="B16" s="157" t="s">
        <v>83</v>
      </c>
      <c r="C16" s="158">
        <v>73652</v>
      </c>
      <c r="D16" s="158">
        <v>9307861</v>
      </c>
      <c r="E16" s="158">
        <v>3962</v>
      </c>
      <c r="F16" s="158">
        <v>416012</v>
      </c>
      <c r="G16" s="158" t="s">
        <v>115</v>
      </c>
    </row>
    <row r="17" spans="2:7" s="93" customFormat="1" ht="14.7" customHeight="1">
      <c r="B17" s="157" t="s">
        <v>84</v>
      </c>
      <c r="C17" s="158">
        <v>73656</v>
      </c>
      <c r="D17" s="158">
        <v>8999670</v>
      </c>
      <c r="E17" s="158">
        <v>3928</v>
      </c>
      <c r="F17" s="158">
        <v>419345</v>
      </c>
      <c r="G17" s="158" t="s">
        <v>116</v>
      </c>
    </row>
    <row r="18" spans="2:7" s="93" customFormat="1" ht="14.7" customHeight="1">
      <c r="B18" s="157" t="s">
        <v>85</v>
      </c>
      <c r="C18" s="158">
        <v>75612</v>
      </c>
      <c r="D18" s="158">
        <v>9140721</v>
      </c>
      <c r="E18" s="158">
        <v>4017</v>
      </c>
      <c r="F18" s="158">
        <v>422623</v>
      </c>
      <c r="G18" s="158" t="s">
        <v>117</v>
      </c>
    </row>
    <row r="19" spans="2:7" s="93" customFormat="1" ht="14.7" customHeight="1">
      <c r="B19" s="157" t="s">
        <v>86</v>
      </c>
      <c r="C19" s="158">
        <v>53058</v>
      </c>
      <c r="D19" s="158">
        <v>6117101</v>
      </c>
      <c r="E19" s="158">
        <v>3833</v>
      </c>
      <c r="F19" s="158">
        <v>365583</v>
      </c>
      <c r="G19" s="158" t="s">
        <v>118</v>
      </c>
    </row>
    <row r="20" spans="2:7" s="93" customFormat="1" ht="14.7" customHeight="1">
      <c r="B20" s="157" t="s">
        <v>87</v>
      </c>
      <c r="C20" s="158">
        <v>40933</v>
      </c>
      <c r="D20" s="158">
        <v>4677430</v>
      </c>
      <c r="E20" s="158">
        <v>3651</v>
      </c>
      <c r="F20" s="158">
        <v>352020</v>
      </c>
      <c r="G20" s="158" t="s">
        <v>119</v>
      </c>
    </row>
    <row r="21" spans="2:7" s="93" customFormat="1" ht="14.7" customHeight="1">
      <c r="B21" s="157" t="s">
        <v>88</v>
      </c>
      <c r="C21" s="158">
        <v>43895</v>
      </c>
      <c r="D21" s="158">
        <v>5432841</v>
      </c>
      <c r="E21" s="158">
        <v>3882</v>
      </c>
      <c r="F21" s="158">
        <v>354989</v>
      </c>
      <c r="G21" s="158" t="s">
        <v>120</v>
      </c>
    </row>
    <row r="22" spans="2:7" s="93" customFormat="1" ht="14.7" customHeight="1">
      <c r="B22" s="157" t="s">
        <v>89</v>
      </c>
      <c r="C22" s="158">
        <v>74276</v>
      </c>
      <c r="D22" s="158">
        <v>9098944</v>
      </c>
      <c r="E22" s="158">
        <v>4945</v>
      </c>
      <c r="F22" s="158">
        <v>426538</v>
      </c>
      <c r="G22" s="158" t="s">
        <v>121</v>
      </c>
    </row>
    <row r="23" spans="2:7" s="93" customFormat="1" ht="14.7" customHeight="1">
      <c r="B23" s="157" t="s">
        <v>90</v>
      </c>
      <c r="C23" s="158">
        <v>75368</v>
      </c>
      <c r="D23" s="158">
        <v>9245557</v>
      </c>
      <c r="E23" s="158">
        <v>4194</v>
      </c>
      <c r="F23" s="158">
        <v>431678</v>
      </c>
      <c r="G23" s="158" t="s">
        <v>122</v>
      </c>
    </row>
    <row r="24" spans="2:7" s="93" customFormat="1" ht="14.7" customHeight="1">
      <c r="B24" s="157" t="s">
        <v>91</v>
      </c>
      <c r="C24" s="158">
        <v>72751</v>
      </c>
      <c r="D24" s="158">
        <v>8947273</v>
      </c>
      <c r="E24" s="158">
        <v>4008</v>
      </c>
      <c r="F24" s="158">
        <v>419240</v>
      </c>
      <c r="G24" s="158" t="s">
        <v>123</v>
      </c>
    </row>
    <row r="25" spans="2:7" s="93" customFormat="1" ht="14.7" customHeight="1">
      <c r="B25" s="157" t="s">
        <v>92</v>
      </c>
      <c r="C25" s="158">
        <v>74943</v>
      </c>
      <c r="D25" s="158">
        <v>8896257</v>
      </c>
      <c r="E25" s="158">
        <v>4215</v>
      </c>
      <c r="F25" s="158">
        <v>431113</v>
      </c>
      <c r="G25" s="158" t="s">
        <v>124</v>
      </c>
    </row>
    <row r="26" spans="2:7" s="93" customFormat="1" ht="14.7" customHeight="1">
      <c r="B26" s="157" t="s">
        <v>93</v>
      </c>
      <c r="C26" s="158">
        <v>52867</v>
      </c>
      <c r="D26" s="158">
        <v>6196050</v>
      </c>
      <c r="E26" s="158">
        <v>4557</v>
      </c>
      <c r="F26" s="158">
        <v>383479</v>
      </c>
      <c r="G26" s="158" t="s">
        <v>125</v>
      </c>
    </row>
    <row r="27" spans="2:7" s="93" customFormat="1" ht="14.7" customHeight="1">
      <c r="B27" s="157" t="s">
        <v>94</v>
      </c>
      <c r="C27" s="158">
        <v>41336</v>
      </c>
      <c r="D27" s="158">
        <v>5216399</v>
      </c>
      <c r="E27" s="158">
        <v>4124</v>
      </c>
      <c r="F27" s="158">
        <v>368839</v>
      </c>
      <c r="G27" s="158" t="s">
        <v>126</v>
      </c>
    </row>
    <row r="28" spans="2:7" s="93" customFormat="1" ht="14.7" customHeight="1">
      <c r="B28" s="157" t="s">
        <v>95</v>
      </c>
      <c r="C28" s="158">
        <v>71168</v>
      </c>
      <c r="D28" s="158">
        <v>8982344</v>
      </c>
      <c r="E28" s="158">
        <v>4570</v>
      </c>
      <c r="F28" s="158">
        <v>422744</v>
      </c>
      <c r="G28" s="158" t="s">
        <v>127</v>
      </c>
    </row>
    <row r="29" spans="2:7" s="93" customFormat="1" ht="14.7" customHeight="1">
      <c r="B29" s="157" t="s">
        <v>96</v>
      </c>
      <c r="C29" s="158">
        <v>72335</v>
      </c>
      <c r="D29" s="158">
        <v>8884065</v>
      </c>
      <c r="E29" s="158">
        <v>4791</v>
      </c>
      <c r="F29" s="158">
        <v>418747</v>
      </c>
      <c r="G29" s="158" t="s">
        <v>128</v>
      </c>
    </row>
    <row r="30" spans="2:7" s="93" customFormat="1" ht="14.7" customHeight="1">
      <c r="B30" s="157" t="s">
        <v>97</v>
      </c>
      <c r="C30" s="158">
        <v>46700</v>
      </c>
      <c r="D30" s="158">
        <v>6105517</v>
      </c>
      <c r="E30" s="158">
        <v>4411</v>
      </c>
      <c r="F30" s="158">
        <v>353282</v>
      </c>
      <c r="G30" s="158" t="s">
        <v>129</v>
      </c>
    </row>
    <row r="31" spans="2:7" s="93" customFormat="1" ht="14.7" customHeight="1">
      <c r="B31" s="157" t="s">
        <v>98</v>
      </c>
      <c r="C31" s="158">
        <v>74765</v>
      </c>
      <c r="D31" s="158">
        <v>9103501</v>
      </c>
      <c r="E31" s="158">
        <v>6036</v>
      </c>
      <c r="F31" s="158">
        <v>424318</v>
      </c>
      <c r="G31" s="158" t="s">
        <v>130</v>
      </c>
    </row>
    <row r="32" spans="2:7" s="93" customFormat="1" ht="14.7" customHeight="1">
      <c r="B32" s="157" t="s">
        <v>99</v>
      </c>
      <c r="C32" s="158">
        <v>77731</v>
      </c>
      <c r="D32" s="158">
        <v>9105270</v>
      </c>
      <c r="E32" s="158">
        <v>5085</v>
      </c>
      <c r="F32" s="158">
        <v>422755</v>
      </c>
      <c r="G32" s="158" t="s">
        <v>131</v>
      </c>
    </row>
    <row r="33" spans="2:8" s="93" customFormat="1" ht="14.7" customHeight="1">
      <c r="B33" s="157" t="s">
        <v>100</v>
      </c>
      <c r="C33" s="158">
        <v>54085</v>
      </c>
      <c r="D33" s="158">
        <v>6324782</v>
      </c>
      <c r="E33" s="158">
        <v>4800</v>
      </c>
      <c r="F33" s="158">
        <v>371377</v>
      </c>
      <c r="G33" s="158" t="s">
        <v>132</v>
      </c>
    </row>
    <row r="34" spans="2:8" s="93" customFormat="1" ht="14.7" customHeight="1">
      <c r="B34" s="157" t="s">
        <v>101</v>
      </c>
      <c r="C34" s="158">
        <v>42600</v>
      </c>
      <c r="D34" s="158">
        <v>5185847</v>
      </c>
      <c r="E34" s="158">
        <v>4707</v>
      </c>
      <c r="F34" s="158">
        <v>351779</v>
      </c>
      <c r="G34" s="158" t="s">
        <v>133</v>
      </c>
    </row>
    <row r="35" spans="2:8" s="93" customFormat="1" ht="14.7" customHeight="1">
      <c r="B35" s="157" t="s">
        <v>102</v>
      </c>
      <c r="C35" s="158">
        <v>72976</v>
      </c>
      <c r="D35" s="158">
        <v>9080216</v>
      </c>
      <c r="E35" s="158">
        <v>5322</v>
      </c>
      <c r="F35" s="158">
        <v>415954</v>
      </c>
      <c r="G35" s="158" t="s">
        <v>134</v>
      </c>
    </row>
    <row r="36" spans="2:8" s="93" customFormat="1" ht="14.7" customHeight="1">
      <c r="B36" s="157" t="s">
        <v>103</v>
      </c>
      <c r="C36" s="158">
        <v>73475</v>
      </c>
      <c r="D36" s="158">
        <v>9237387</v>
      </c>
      <c r="E36" s="158">
        <v>5179</v>
      </c>
      <c r="F36" s="158">
        <v>429149</v>
      </c>
      <c r="G36" s="158" t="s">
        <v>135</v>
      </c>
    </row>
    <row r="37" spans="2:8" s="93" customFormat="1" ht="14.7" customHeight="1">
      <c r="B37" s="157" t="s">
        <v>104</v>
      </c>
      <c r="C37" s="158">
        <v>74012</v>
      </c>
      <c r="D37" s="158">
        <v>9221360</v>
      </c>
      <c r="E37" s="158">
        <v>4961</v>
      </c>
      <c r="F37" s="158">
        <v>427673</v>
      </c>
      <c r="G37" s="158" t="s">
        <v>136</v>
      </c>
    </row>
    <row r="38" spans="2:8" s="93" customFormat="1" ht="14.7" customHeight="1">
      <c r="B38" s="157" t="s">
        <v>105</v>
      </c>
      <c r="C38" s="158">
        <v>74565</v>
      </c>
      <c r="D38" s="158">
        <v>9103681</v>
      </c>
      <c r="E38" s="158">
        <v>4931</v>
      </c>
      <c r="F38" s="158">
        <v>417934</v>
      </c>
      <c r="G38" s="158" t="s">
        <v>137</v>
      </c>
    </row>
    <row r="39" spans="2:8" s="93" customFormat="1" ht="14.7" customHeight="1">
      <c r="B39" s="157" t="s">
        <v>98</v>
      </c>
      <c r="C39" s="158">
        <v>74765</v>
      </c>
      <c r="D39" s="158">
        <v>9103501</v>
      </c>
      <c r="E39" s="158">
        <v>6036</v>
      </c>
      <c r="F39" s="158">
        <v>424318</v>
      </c>
      <c r="G39" s="158" t="s">
        <v>130</v>
      </c>
    </row>
    <row r="40" spans="2:8" s="93" customFormat="1" ht="14.7" customHeight="1">
      <c r="B40" s="157" t="s">
        <v>99</v>
      </c>
      <c r="C40" s="158">
        <v>77731</v>
      </c>
      <c r="D40" s="158">
        <v>9105270</v>
      </c>
      <c r="E40" s="158">
        <v>5085</v>
      </c>
      <c r="F40" s="158">
        <v>422755</v>
      </c>
      <c r="G40" s="158" t="s">
        <v>131</v>
      </c>
    </row>
    <row r="41" spans="2:8" s="93" customFormat="1" ht="14.7" customHeight="1">
      <c r="B41" s="157" t="s">
        <v>100</v>
      </c>
      <c r="C41" s="158">
        <v>54085</v>
      </c>
      <c r="D41" s="158">
        <v>6324782</v>
      </c>
      <c r="E41" s="158">
        <v>4800</v>
      </c>
      <c r="F41" s="158">
        <v>371377</v>
      </c>
      <c r="G41" s="158" t="s">
        <v>132</v>
      </c>
    </row>
    <row r="42" spans="2:8" s="93" customFormat="1" ht="14.7" customHeight="1">
      <c r="B42" s="157" t="s">
        <v>101</v>
      </c>
      <c r="C42" s="158">
        <v>42600</v>
      </c>
      <c r="D42" s="158">
        <v>5185847</v>
      </c>
      <c r="E42" s="158">
        <v>4707</v>
      </c>
      <c r="F42" s="158">
        <v>351779</v>
      </c>
      <c r="G42" s="158" t="s">
        <v>133</v>
      </c>
    </row>
    <row r="43" spans="2:8" s="93" customFormat="1" ht="14.7" customHeight="1">
      <c r="B43" s="157" t="s">
        <v>102</v>
      </c>
      <c r="C43" s="158">
        <v>72976</v>
      </c>
      <c r="D43" s="158">
        <v>9080216</v>
      </c>
      <c r="E43" s="158">
        <v>5322</v>
      </c>
      <c r="F43" s="158">
        <v>415954</v>
      </c>
      <c r="G43" s="158" t="s">
        <v>134</v>
      </c>
    </row>
    <row r="44" spans="2:8" s="93" customFormat="1" ht="14.7" customHeight="1">
      <c r="B44" s="157" t="s">
        <v>103</v>
      </c>
      <c r="C44" s="158">
        <v>73475</v>
      </c>
      <c r="D44" s="158">
        <v>9237387</v>
      </c>
      <c r="E44" s="158">
        <v>5179</v>
      </c>
      <c r="F44" s="158">
        <v>429149</v>
      </c>
      <c r="G44" s="158" t="s">
        <v>135</v>
      </c>
    </row>
    <row r="45" spans="2:8" s="93" customFormat="1" ht="14.7" customHeight="1">
      <c r="B45" s="157" t="s">
        <v>104</v>
      </c>
      <c r="C45" s="158">
        <v>74012</v>
      </c>
      <c r="D45" s="158">
        <v>9221360</v>
      </c>
      <c r="E45" s="158">
        <v>4961</v>
      </c>
      <c r="F45" s="158">
        <v>427673</v>
      </c>
      <c r="G45" s="158" t="s">
        <v>136</v>
      </c>
    </row>
    <row r="46" spans="2:8" s="93" customFormat="1" ht="14.7" customHeight="1" thickBot="1">
      <c r="B46" s="124" t="s">
        <v>14</v>
      </c>
      <c r="C46" s="92">
        <f>SUM(C7:C45)</f>
        <v>2514483</v>
      </c>
      <c r="D46" s="92">
        <f>SUM(D7:D45)</f>
        <v>307699997</v>
      </c>
      <c r="E46" s="92">
        <f>SUM(E7:E45)</f>
        <v>171643</v>
      </c>
      <c r="F46" s="92">
        <f>SUM(F7:F45)</f>
        <v>15576374</v>
      </c>
      <c r="G46" s="163" t="s">
        <v>138</v>
      </c>
      <c r="H46" s="94"/>
    </row>
    <row r="47" spans="2:8" s="31" customFormat="1" ht="14.4" customHeight="1" thickTop="1"/>
    <row r="48" spans="2:8" ht="15.6" customHeight="1"/>
    <row r="49" spans="2:8" s="36" customFormat="1" ht="13.5" customHeight="1">
      <c r="B49" s="225" t="s">
        <v>64</v>
      </c>
      <c r="C49" s="225"/>
      <c r="D49" s="225"/>
      <c r="E49" s="225"/>
      <c r="F49" s="225"/>
    </row>
    <row r="50" spans="2:8" s="36" customFormat="1" ht="12.75" customHeight="1">
      <c r="B50" s="225" t="s">
        <v>54</v>
      </c>
      <c r="C50" s="225"/>
      <c r="D50" s="225"/>
      <c r="E50" s="225"/>
      <c r="F50" s="225"/>
    </row>
    <row r="51" spans="2:8" s="36" customFormat="1"/>
    <row r="52" spans="2:8" s="36" customFormat="1" ht="15.75" customHeight="1">
      <c r="B52" s="225" t="s">
        <v>192</v>
      </c>
      <c r="C52" s="225"/>
      <c r="D52" s="225"/>
      <c r="E52" s="225"/>
      <c r="F52" s="225"/>
    </row>
    <row r="53" spans="2:8" s="36" customFormat="1">
      <c r="B53" s="61"/>
      <c r="C53" s="61"/>
      <c r="D53" s="61"/>
      <c r="E53" s="61"/>
      <c r="F53" s="57"/>
    </row>
    <row r="54" spans="2:8" s="125" customFormat="1" ht="17.100000000000001" customHeight="1">
      <c r="B54" s="235" t="s">
        <v>1</v>
      </c>
      <c r="C54" s="235"/>
      <c r="D54" s="235"/>
      <c r="E54" s="235"/>
      <c r="F54" s="126"/>
      <c r="G54" s="126"/>
    </row>
    <row r="55" spans="2:8" ht="14.25" customHeight="1">
      <c r="B55" s="202" t="s">
        <v>48</v>
      </c>
      <c r="C55" s="202"/>
      <c r="D55" s="37">
        <f>ROUND(D46*5/60/1024,6)</f>
        <v>25040.689859999999</v>
      </c>
      <c r="E55" s="28" t="s">
        <v>4</v>
      </c>
    </row>
    <row r="56" spans="2:8" ht="14.25" customHeight="1">
      <c r="B56" s="202" t="s">
        <v>49</v>
      </c>
      <c r="C56" s="202"/>
      <c r="D56" s="38">
        <f>ROUND(E46*5/1024,6)</f>
        <v>838.10058600000002</v>
      </c>
      <c r="E56" s="28" t="s">
        <v>4</v>
      </c>
    </row>
    <row r="57" spans="2:8" ht="14.25" customHeight="1">
      <c r="B57" s="232" t="s">
        <v>2</v>
      </c>
      <c r="C57" s="232"/>
      <c r="D57" s="54">
        <f>ROUND(G46/1024/1024/1024,6)</f>
        <v>236668.87474200001</v>
      </c>
      <c r="E57" s="55" t="s">
        <v>4</v>
      </c>
    </row>
    <row r="58" spans="2:8" ht="14.25" customHeight="1">
      <c r="B58" s="233" t="s">
        <v>3</v>
      </c>
      <c r="C58" s="233"/>
      <c r="D58" s="107">
        <f>ROUND(SUM(D55:D57),6)</f>
        <v>262547.66518800001</v>
      </c>
      <c r="E58" s="108" t="s">
        <v>4</v>
      </c>
    </row>
    <row r="59" spans="2:8" ht="15" customHeight="1" thickBot="1">
      <c r="B59" s="234"/>
      <c r="C59" s="234"/>
      <c r="D59" s="109">
        <f>ROUND(D58/10^6,3)</f>
        <v>0.26300000000000001</v>
      </c>
      <c r="E59" s="110" t="s">
        <v>6</v>
      </c>
    </row>
    <row r="60" spans="2:8" ht="12" thickTop="1">
      <c r="D60" s="39"/>
    </row>
    <row r="61" spans="2:8">
      <c r="B61" s="105"/>
      <c r="C61" s="122" t="s">
        <v>7</v>
      </c>
      <c r="D61" s="32">
        <f>0</f>
        <v>0</v>
      </c>
    </row>
    <row r="62" spans="2:8">
      <c r="B62" s="40"/>
      <c r="C62" s="40"/>
      <c r="D62" s="41"/>
    </row>
    <row r="63" spans="2:8" ht="17.100000000000001" customHeight="1">
      <c r="B63" s="206" t="s">
        <v>180</v>
      </c>
      <c r="C63" s="206"/>
      <c r="D63" s="36"/>
      <c r="E63" s="36"/>
      <c r="F63" s="36"/>
      <c r="G63" s="36"/>
      <c r="H63"/>
    </row>
    <row r="64" spans="2:8" ht="17.100000000000001" customHeight="1">
      <c r="B64" s="58" t="s">
        <v>5</v>
      </c>
      <c r="C64" s="59" t="s">
        <v>22</v>
      </c>
      <c r="D64" s="36"/>
      <c r="E64" s="36"/>
      <c r="F64" s="36"/>
      <c r="G64" s="36"/>
      <c r="H64"/>
    </row>
    <row r="65" spans="2:8" ht="17.100000000000001" customHeight="1">
      <c r="B65" s="135" t="s">
        <v>182</v>
      </c>
      <c r="C65" s="43">
        <v>8</v>
      </c>
      <c r="D65" s="36"/>
      <c r="E65" s="36"/>
      <c r="F65" s="36"/>
      <c r="G65" s="36"/>
      <c r="H65"/>
    </row>
    <row r="66" spans="2:8" ht="17.100000000000001" customHeight="1">
      <c r="B66" s="135" t="s">
        <v>183</v>
      </c>
      <c r="C66" s="43">
        <v>10</v>
      </c>
      <c r="D66" s="36"/>
      <c r="E66" s="36"/>
      <c r="F66" s="36"/>
      <c r="G66" s="36"/>
      <c r="H66"/>
    </row>
    <row r="67" spans="2:8" ht="17.100000000000001" customHeight="1">
      <c r="B67" s="135" t="s">
        <v>184</v>
      </c>
      <c r="C67" s="43">
        <v>12</v>
      </c>
      <c r="D67" s="36"/>
      <c r="E67" s="36"/>
      <c r="F67" s="36"/>
      <c r="G67" s="36"/>
      <c r="H67"/>
    </row>
    <row r="68" spans="2:8" ht="17.100000000000001" customHeight="1">
      <c r="B68" s="135" t="s">
        <v>185</v>
      </c>
      <c r="C68" s="43">
        <v>15</v>
      </c>
      <c r="D68" s="36"/>
      <c r="E68" s="36"/>
      <c r="F68" s="36"/>
      <c r="G68" s="36"/>
      <c r="H68"/>
    </row>
    <row r="69" spans="2:8" ht="17.100000000000001" customHeight="1">
      <c r="B69" s="135" t="s">
        <v>186</v>
      </c>
      <c r="C69" s="43">
        <v>15</v>
      </c>
      <c r="D69" s="36"/>
      <c r="E69" s="36"/>
      <c r="F69" s="36"/>
      <c r="G69" s="36"/>
      <c r="H69"/>
    </row>
    <row r="70" spans="2:8">
      <c r="C70" s="36"/>
    </row>
    <row r="71" spans="2:8">
      <c r="B71" s="56" t="s">
        <v>181</v>
      </c>
      <c r="D71" s="119">
        <f>0</f>
        <v>0</v>
      </c>
      <c r="F71" s="29"/>
    </row>
  </sheetData>
  <mergeCells count="16">
    <mergeCell ref="B63:C63"/>
    <mergeCell ref="B1:G1"/>
    <mergeCell ref="B2:G2"/>
    <mergeCell ref="C5:D5"/>
    <mergeCell ref="B56:C56"/>
    <mergeCell ref="B57:C57"/>
    <mergeCell ref="B58:C59"/>
    <mergeCell ref="F5:G5"/>
    <mergeCell ref="B55:C55"/>
    <mergeCell ref="B49:F49"/>
    <mergeCell ref="B50:F50"/>
    <mergeCell ref="B52:F52"/>
    <mergeCell ref="B54:C54"/>
    <mergeCell ref="D54:E54"/>
    <mergeCell ref="B4:B6"/>
    <mergeCell ref="C4:G4"/>
  </mergeCells>
  <pageMargins left="0.6889763779527559" right="0.19685039370078741" top="0.78740157480314965" bottom="0.59055118110236227" header="0.19685039370078741" footer="0.19685039370078741"/>
  <pageSetup paperSize="9" scale="95" orientation="portrait" r:id="rId1"/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B1:J66"/>
  <sheetViews>
    <sheetView topLeftCell="A36" workbookViewId="0">
      <selection activeCell="B47" sqref="B47:F47"/>
    </sheetView>
  </sheetViews>
  <sheetFormatPr defaultColWidth="9" defaultRowHeight="14.4"/>
  <cols>
    <col min="1" max="1" width="1.109375" style="2" customWidth="1"/>
    <col min="2" max="2" width="18.44140625" style="28" customWidth="1"/>
    <col min="3" max="3" width="11.44140625" style="28" customWidth="1"/>
    <col min="4" max="4" width="24.109375" style="28" customWidth="1"/>
    <col min="5" max="5" width="11.33203125" style="28" customWidth="1"/>
    <col min="6" max="6" width="13.21875" style="28" customWidth="1"/>
    <col min="7" max="7" width="20.6640625" style="28" customWidth="1"/>
    <col min="8" max="16384" width="9" style="2"/>
  </cols>
  <sheetData>
    <row r="1" spans="2:10" ht="24.9" customHeight="1">
      <c r="B1" s="198" t="s">
        <v>47</v>
      </c>
      <c r="C1" s="198"/>
      <c r="D1" s="198"/>
      <c r="E1" s="198"/>
      <c r="F1" s="198"/>
      <c r="G1" s="198"/>
    </row>
    <row r="2" spans="2:10" ht="18" customHeight="1">
      <c r="B2" s="198" t="str">
        <f>summary!B2</f>
        <v>ประจำเดือนตุลาคม 2562</v>
      </c>
      <c r="C2" s="198"/>
      <c r="D2" s="198"/>
      <c r="E2" s="198"/>
      <c r="F2" s="198"/>
      <c r="G2" s="198"/>
      <c r="H2" s="3"/>
      <c r="I2" s="3"/>
      <c r="J2" s="3"/>
    </row>
    <row r="3" spans="2:10" ht="6" customHeight="1">
      <c r="B3" s="32"/>
      <c r="C3" s="32"/>
      <c r="D3" s="32"/>
      <c r="E3" s="32"/>
      <c r="F3" s="32"/>
      <c r="G3" s="32"/>
      <c r="H3" s="3"/>
      <c r="I3" s="3"/>
      <c r="J3" s="3"/>
    </row>
    <row r="4" spans="2:10" s="28" customFormat="1" ht="17.100000000000001" customHeight="1">
      <c r="B4" s="191" t="s">
        <v>8</v>
      </c>
      <c r="C4" s="193" t="s">
        <v>53</v>
      </c>
      <c r="D4" s="194"/>
      <c r="E4" s="194"/>
      <c r="F4" s="194"/>
      <c r="G4" s="195"/>
    </row>
    <row r="5" spans="2:10" s="28" customFormat="1" ht="15.75" customHeight="1">
      <c r="B5" s="192"/>
      <c r="C5" s="189" t="s">
        <v>68</v>
      </c>
      <c r="D5" s="190"/>
      <c r="E5" s="44" t="s">
        <v>59</v>
      </c>
      <c r="F5" s="196" t="s">
        <v>72</v>
      </c>
      <c r="G5" s="197"/>
    </row>
    <row r="6" spans="2:10" s="28" customFormat="1" ht="21" customHeight="1">
      <c r="B6" s="199"/>
      <c r="C6" s="45" t="s">
        <v>11</v>
      </c>
      <c r="D6" s="45" t="s">
        <v>12</v>
      </c>
      <c r="E6" s="45" t="s">
        <v>15</v>
      </c>
      <c r="F6" s="46" t="s">
        <v>11</v>
      </c>
      <c r="G6" s="46" t="s">
        <v>13</v>
      </c>
    </row>
    <row r="7" spans="2:10" s="89" customFormat="1" ht="13.5" customHeight="1">
      <c r="B7" s="160" t="s">
        <v>75</v>
      </c>
      <c r="C7" s="161">
        <v>7605230</v>
      </c>
      <c r="D7" s="161">
        <v>1031684385</v>
      </c>
      <c r="E7" s="161">
        <v>150246</v>
      </c>
      <c r="F7" s="161">
        <v>426100720</v>
      </c>
      <c r="G7" s="161" t="s">
        <v>139</v>
      </c>
    </row>
    <row r="8" spans="2:10" s="89" customFormat="1" ht="13.5" customHeight="1">
      <c r="B8" s="160" t="s">
        <v>76</v>
      </c>
      <c r="C8" s="161">
        <v>6833845</v>
      </c>
      <c r="D8" s="161">
        <v>967213211</v>
      </c>
      <c r="E8" s="161">
        <v>149467</v>
      </c>
      <c r="F8" s="161">
        <v>406560440</v>
      </c>
      <c r="G8" s="161" t="s">
        <v>140</v>
      </c>
    </row>
    <row r="9" spans="2:10" s="89" customFormat="1" ht="13.5" customHeight="1">
      <c r="B9" s="160" t="s">
        <v>77</v>
      </c>
      <c r="C9" s="161">
        <v>6648120</v>
      </c>
      <c r="D9" s="161">
        <v>928172221</v>
      </c>
      <c r="E9" s="161">
        <v>150773</v>
      </c>
      <c r="F9" s="161">
        <v>400388662</v>
      </c>
      <c r="G9" s="161" t="s">
        <v>141</v>
      </c>
    </row>
    <row r="10" spans="2:10" s="89" customFormat="1" ht="13.5" customHeight="1">
      <c r="B10" s="160" t="s">
        <v>78</v>
      </c>
      <c r="C10" s="161">
        <v>6845061</v>
      </c>
      <c r="D10" s="161">
        <v>927294125</v>
      </c>
      <c r="E10" s="161">
        <v>151884</v>
      </c>
      <c r="F10" s="161">
        <v>409074338</v>
      </c>
      <c r="G10" s="161" t="s">
        <v>142</v>
      </c>
    </row>
    <row r="11" spans="2:10" s="89" customFormat="1" ht="13.5" customHeight="1">
      <c r="B11" s="160" t="s">
        <v>79</v>
      </c>
      <c r="C11" s="161">
        <v>6146671</v>
      </c>
      <c r="D11" s="161">
        <v>848405373</v>
      </c>
      <c r="E11" s="161">
        <v>149396</v>
      </c>
      <c r="F11" s="161">
        <v>416597149</v>
      </c>
      <c r="G11" s="161" t="s">
        <v>143</v>
      </c>
    </row>
    <row r="12" spans="2:10" s="89" customFormat="1" ht="13.5" customHeight="1">
      <c r="B12" s="160" t="s">
        <v>80</v>
      </c>
      <c r="C12" s="161">
        <v>5294375</v>
      </c>
      <c r="D12" s="161">
        <v>780860281</v>
      </c>
      <c r="E12" s="161">
        <v>139300</v>
      </c>
      <c r="F12" s="161">
        <v>413982545</v>
      </c>
      <c r="G12" s="161" t="s">
        <v>144</v>
      </c>
    </row>
    <row r="13" spans="2:10" s="89" customFormat="1" ht="13.5" customHeight="1">
      <c r="B13" s="160" t="s">
        <v>81</v>
      </c>
      <c r="C13" s="161">
        <v>6882440</v>
      </c>
      <c r="D13" s="161">
        <v>922174129</v>
      </c>
      <c r="E13" s="161">
        <v>149313</v>
      </c>
      <c r="F13" s="161">
        <v>407291204</v>
      </c>
      <c r="G13" s="161" t="s">
        <v>145</v>
      </c>
    </row>
    <row r="14" spans="2:10" s="89" customFormat="1" ht="13.5" customHeight="1">
      <c r="B14" s="160" t="s">
        <v>82</v>
      </c>
      <c r="C14" s="161">
        <v>6540625</v>
      </c>
      <c r="D14" s="161">
        <v>913804622</v>
      </c>
      <c r="E14" s="161">
        <v>146206</v>
      </c>
      <c r="F14" s="161">
        <v>405033373</v>
      </c>
      <c r="G14" s="161" t="s">
        <v>146</v>
      </c>
    </row>
    <row r="15" spans="2:10" s="89" customFormat="1" ht="13.5" customHeight="1">
      <c r="B15" s="160" t="s">
        <v>83</v>
      </c>
      <c r="C15" s="161">
        <v>6492044</v>
      </c>
      <c r="D15" s="161">
        <v>878752998</v>
      </c>
      <c r="E15" s="161">
        <v>145795</v>
      </c>
      <c r="F15" s="161">
        <v>404250389</v>
      </c>
      <c r="G15" s="161" t="s">
        <v>147</v>
      </c>
    </row>
    <row r="16" spans="2:10" s="89" customFormat="1" ht="13.5" customHeight="1">
      <c r="B16" s="160" t="s">
        <v>84</v>
      </c>
      <c r="C16" s="161">
        <v>6725558</v>
      </c>
      <c r="D16" s="161">
        <v>924908703</v>
      </c>
      <c r="E16" s="161">
        <v>142256</v>
      </c>
      <c r="F16" s="161">
        <v>414443814</v>
      </c>
      <c r="G16" s="161" t="s">
        <v>148</v>
      </c>
    </row>
    <row r="17" spans="2:7" s="89" customFormat="1" ht="13.5" customHeight="1">
      <c r="B17" s="160" t="s">
        <v>85</v>
      </c>
      <c r="C17" s="161">
        <v>6764456</v>
      </c>
      <c r="D17" s="161">
        <v>924679107</v>
      </c>
      <c r="E17" s="161">
        <v>144178</v>
      </c>
      <c r="F17" s="161">
        <v>405976447</v>
      </c>
      <c r="G17" s="161" t="s">
        <v>149</v>
      </c>
    </row>
    <row r="18" spans="2:7" s="89" customFormat="1" ht="13.5" customHeight="1">
      <c r="B18" s="160" t="s">
        <v>86</v>
      </c>
      <c r="C18" s="161">
        <v>6291676</v>
      </c>
      <c r="D18" s="161">
        <v>853304071</v>
      </c>
      <c r="E18" s="161">
        <v>137900</v>
      </c>
      <c r="F18" s="161">
        <v>411050149</v>
      </c>
      <c r="G18" s="161" t="s">
        <v>150</v>
      </c>
    </row>
    <row r="19" spans="2:7" s="89" customFormat="1" ht="13.5" customHeight="1">
      <c r="B19" s="160" t="s">
        <v>87</v>
      </c>
      <c r="C19" s="161">
        <v>5407834</v>
      </c>
      <c r="D19" s="161">
        <v>721865615</v>
      </c>
      <c r="E19" s="161">
        <v>125287</v>
      </c>
      <c r="F19" s="161">
        <v>426889336</v>
      </c>
      <c r="G19" s="161" t="s">
        <v>151</v>
      </c>
    </row>
    <row r="20" spans="2:7" s="89" customFormat="1" ht="13.5" customHeight="1">
      <c r="B20" s="160" t="s">
        <v>88</v>
      </c>
      <c r="C20" s="161">
        <v>5632765</v>
      </c>
      <c r="D20" s="161">
        <v>760426398</v>
      </c>
      <c r="E20" s="161">
        <v>130607</v>
      </c>
      <c r="F20" s="161">
        <v>413259880</v>
      </c>
      <c r="G20" s="161" t="s">
        <v>152</v>
      </c>
    </row>
    <row r="21" spans="2:7" s="89" customFormat="1" ht="13.5" customHeight="1">
      <c r="B21" s="160" t="s">
        <v>89</v>
      </c>
      <c r="C21" s="161">
        <v>6805947</v>
      </c>
      <c r="D21" s="161">
        <v>915282776</v>
      </c>
      <c r="E21" s="161">
        <v>141936</v>
      </c>
      <c r="F21" s="161">
        <v>407225529</v>
      </c>
      <c r="G21" s="161" t="s">
        <v>153</v>
      </c>
    </row>
    <row r="22" spans="2:7" s="89" customFormat="1" ht="13.5" customHeight="1">
      <c r="B22" s="160" t="s">
        <v>90</v>
      </c>
      <c r="C22" s="161">
        <v>7506273</v>
      </c>
      <c r="D22" s="161">
        <v>990003407</v>
      </c>
      <c r="E22" s="161">
        <v>138698</v>
      </c>
      <c r="F22" s="161">
        <v>418261042</v>
      </c>
      <c r="G22" s="161" t="s">
        <v>154</v>
      </c>
    </row>
    <row r="23" spans="2:7" s="89" customFormat="1" ht="13.5" customHeight="1">
      <c r="B23" s="160" t="s">
        <v>91</v>
      </c>
      <c r="C23" s="161">
        <v>6608206</v>
      </c>
      <c r="D23" s="161">
        <v>911378456</v>
      </c>
      <c r="E23" s="161">
        <v>137030</v>
      </c>
      <c r="F23" s="161">
        <v>409043049</v>
      </c>
      <c r="G23" s="161" t="s">
        <v>155</v>
      </c>
    </row>
    <row r="24" spans="2:7" s="89" customFormat="1" ht="13.5" customHeight="1">
      <c r="B24" s="160" t="s">
        <v>92</v>
      </c>
      <c r="C24" s="161">
        <v>6525385</v>
      </c>
      <c r="D24" s="161">
        <v>878340588</v>
      </c>
      <c r="E24" s="161">
        <v>135532</v>
      </c>
      <c r="F24" s="161">
        <v>408056180</v>
      </c>
      <c r="G24" s="161" t="s">
        <v>156</v>
      </c>
    </row>
    <row r="25" spans="2:7" s="89" customFormat="1" ht="13.5" customHeight="1">
      <c r="B25" s="160" t="s">
        <v>93</v>
      </c>
      <c r="C25" s="161">
        <v>5859031</v>
      </c>
      <c r="D25" s="161">
        <v>792661876</v>
      </c>
      <c r="E25" s="161">
        <v>135215</v>
      </c>
      <c r="F25" s="161">
        <v>409725597</v>
      </c>
      <c r="G25" s="161" t="s">
        <v>157</v>
      </c>
    </row>
    <row r="26" spans="2:7" s="89" customFormat="1" ht="13.5" customHeight="1">
      <c r="B26" s="160" t="s">
        <v>94</v>
      </c>
      <c r="C26" s="161">
        <v>5268987</v>
      </c>
      <c r="D26" s="161">
        <v>757193604</v>
      </c>
      <c r="E26" s="161">
        <v>125816</v>
      </c>
      <c r="F26" s="161">
        <v>411862043</v>
      </c>
      <c r="G26" s="161" t="s">
        <v>158</v>
      </c>
    </row>
    <row r="27" spans="2:7" s="89" customFormat="1" ht="13.5" customHeight="1">
      <c r="B27" s="160" t="s">
        <v>95</v>
      </c>
      <c r="C27" s="161">
        <v>6555107</v>
      </c>
      <c r="D27" s="161">
        <v>884210779</v>
      </c>
      <c r="E27" s="161">
        <v>135264</v>
      </c>
      <c r="F27" s="161">
        <v>399259850</v>
      </c>
      <c r="G27" s="161" t="s">
        <v>159</v>
      </c>
    </row>
    <row r="28" spans="2:7" s="89" customFormat="1" ht="13.5" customHeight="1">
      <c r="B28" s="160" t="s">
        <v>96</v>
      </c>
      <c r="C28" s="161">
        <v>6468659</v>
      </c>
      <c r="D28" s="161">
        <v>885588847</v>
      </c>
      <c r="E28" s="161">
        <v>138937</v>
      </c>
      <c r="F28" s="161">
        <v>401222739</v>
      </c>
      <c r="G28" s="161" t="s">
        <v>160</v>
      </c>
    </row>
    <row r="29" spans="2:7" s="89" customFormat="1" ht="13.5" customHeight="1">
      <c r="B29" s="160" t="s">
        <v>97</v>
      </c>
      <c r="C29" s="161">
        <v>5608317</v>
      </c>
      <c r="D29" s="161">
        <v>827198321</v>
      </c>
      <c r="E29" s="161">
        <v>132299</v>
      </c>
      <c r="F29" s="161">
        <v>395684306</v>
      </c>
      <c r="G29" s="161" t="s">
        <v>161</v>
      </c>
    </row>
    <row r="30" spans="2:7" s="89" customFormat="1" ht="13.5" customHeight="1">
      <c r="B30" s="160" t="s">
        <v>98</v>
      </c>
      <c r="C30" s="161">
        <v>6541938</v>
      </c>
      <c r="D30" s="161">
        <v>916285871</v>
      </c>
      <c r="E30" s="161">
        <v>139300</v>
      </c>
      <c r="F30" s="161">
        <v>401899054</v>
      </c>
      <c r="G30" s="161" t="s">
        <v>162</v>
      </c>
    </row>
    <row r="31" spans="2:7" s="89" customFormat="1" ht="13.5" customHeight="1">
      <c r="B31" s="160" t="s">
        <v>99</v>
      </c>
      <c r="C31" s="161">
        <v>6710556</v>
      </c>
      <c r="D31" s="161">
        <v>917523859</v>
      </c>
      <c r="E31" s="161">
        <v>145076</v>
      </c>
      <c r="F31" s="161">
        <v>409161441</v>
      </c>
      <c r="G31" s="161" t="s">
        <v>163</v>
      </c>
    </row>
    <row r="32" spans="2:7" s="89" customFormat="1" ht="13.5" customHeight="1">
      <c r="B32" s="160" t="s">
        <v>100</v>
      </c>
      <c r="C32" s="161">
        <v>6080989</v>
      </c>
      <c r="D32" s="161">
        <v>836495204</v>
      </c>
      <c r="E32" s="161">
        <v>138451</v>
      </c>
      <c r="F32" s="161">
        <v>411670923</v>
      </c>
      <c r="G32" s="161" t="s">
        <v>164</v>
      </c>
    </row>
    <row r="33" spans="2:7" s="89" customFormat="1" ht="13.5" customHeight="1">
      <c r="B33" s="160" t="s">
        <v>101</v>
      </c>
      <c r="C33" s="161">
        <v>5196431</v>
      </c>
      <c r="D33" s="161">
        <v>762427662</v>
      </c>
      <c r="E33" s="161">
        <v>135435</v>
      </c>
      <c r="F33" s="161">
        <v>405205726</v>
      </c>
      <c r="G33" s="161" t="s">
        <v>165</v>
      </c>
    </row>
    <row r="34" spans="2:7" s="89" customFormat="1" ht="13.5" customHeight="1">
      <c r="B34" s="160" t="s">
        <v>102</v>
      </c>
      <c r="C34" s="161">
        <v>6601798</v>
      </c>
      <c r="D34" s="161">
        <v>901159653</v>
      </c>
      <c r="E34" s="161">
        <v>137419</v>
      </c>
      <c r="F34" s="161">
        <v>394983682</v>
      </c>
      <c r="G34" s="161" t="s">
        <v>166</v>
      </c>
    </row>
    <row r="35" spans="2:7" s="89" customFormat="1" ht="13.5" customHeight="1">
      <c r="B35" s="160" t="s">
        <v>103</v>
      </c>
      <c r="C35" s="161">
        <v>6493982</v>
      </c>
      <c r="D35" s="161">
        <v>902757890</v>
      </c>
      <c r="E35" s="161">
        <v>141233</v>
      </c>
      <c r="F35" s="161">
        <v>394736941</v>
      </c>
      <c r="G35" s="161" t="s">
        <v>167</v>
      </c>
    </row>
    <row r="36" spans="2:7" s="89" customFormat="1" ht="13.5" customHeight="1">
      <c r="B36" s="160" t="s">
        <v>104</v>
      </c>
      <c r="C36" s="161">
        <v>6493378</v>
      </c>
      <c r="D36" s="161">
        <v>913471440</v>
      </c>
      <c r="E36" s="161">
        <v>141648</v>
      </c>
      <c r="F36" s="161">
        <v>403018465</v>
      </c>
      <c r="G36" s="161" t="s">
        <v>168</v>
      </c>
    </row>
    <row r="37" spans="2:7" s="89" customFormat="1" ht="13.5" customHeight="1">
      <c r="B37" s="160" t="s">
        <v>105</v>
      </c>
      <c r="C37" s="161">
        <v>6646671</v>
      </c>
      <c r="D37" s="161">
        <v>914317661</v>
      </c>
      <c r="E37" s="161">
        <v>145371</v>
      </c>
      <c r="F37" s="161">
        <v>400393336</v>
      </c>
      <c r="G37" s="161" t="s">
        <v>169</v>
      </c>
    </row>
    <row r="38" spans="2:7" s="89" customFormat="1" ht="13.5" customHeight="1">
      <c r="B38" s="160"/>
      <c r="C38" s="161"/>
      <c r="D38" s="161"/>
      <c r="E38" s="161"/>
      <c r="F38" s="161"/>
      <c r="G38" s="166"/>
    </row>
    <row r="39" spans="2:7" s="89" customFormat="1" ht="13.5" customHeight="1">
      <c r="B39" s="160"/>
      <c r="C39" s="161"/>
      <c r="D39" s="161"/>
      <c r="E39" s="161"/>
      <c r="F39" s="161"/>
      <c r="G39" s="166"/>
    </row>
    <row r="40" spans="2:7" s="89" customFormat="1" ht="13.5" customHeight="1">
      <c r="B40" s="160"/>
      <c r="C40" s="161"/>
      <c r="D40" s="161"/>
      <c r="E40" s="161"/>
      <c r="F40" s="161"/>
      <c r="G40" s="166"/>
    </row>
    <row r="41" spans="2:7" s="89" customFormat="1" ht="13.5" customHeight="1">
      <c r="B41" s="160"/>
      <c r="C41" s="161"/>
      <c r="D41" s="161"/>
      <c r="E41" s="161"/>
      <c r="F41" s="161"/>
      <c r="G41" s="166"/>
    </row>
    <row r="42" spans="2:7" s="90" customFormat="1" ht="13.5" customHeight="1" thickBot="1">
      <c r="B42" s="91" t="s">
        <v>0</v>
      </c>
      <c r="C42" s="92">
        <f>SUM(C7:C37)</f>
        <v>198082355</v>
      </c>
      <c r="D42" s="92">
        <f>SUM(D7:D37)</f>
        <v>27289843133</v>
      </c>
      <c r="E42" s="92">
        <f>SUM(E7:E37)</f>
        <v>4357268</v>
      </c>
      <c r="F42" s="92">
        <f>SUM(F7:F37)</f>
        <v>12642308349</v>
      </c>
      <c r="G42" s="163" t="s">
        <v>170</v>
      </c>
    </row>
    <row r="43" spans="2:7" s="1" customFormat="1" ht="6.75" customHeight="1" thickTop="1">
      <c r="B43" s="28"/>
      <c r="C43" s="28"/>
      <c r="D43" s="28"/>
      <c r="E43" s="28"/>
      <c r="F43" s="28"/>
      <c r="G43" s="28"/>
    </row>
    <row r="44" spans="2:7" s="1" customFormat="1" ht="13.8">
      <c r="B44" s="188" t="s">
        <v>64</v>
      </c>
      <c r="C44" s="188"/>
      <c r="D44" s="188"/>
      <c r="E44" s="188"/>
      <c r="F44" s="188"/>
      <c r="G44" s="36"/>
    </row>
    <row r="45" spans="2:7" s="1" customFormat="1" ht="13.8">
      <c r="B45" s="188" t="s">
        <v>54</v>
      </c>
      <c r="C45" s="188"/>
      <c r="D45" s="188"/>
      <c r="E45" s="188"/>
      <c r="F45" s="188"/>
      <c r="G45" s="36"/>
    </row>
    <row r="46" spans="2:7" s="4" customFormat="1" ht="12">
      <c r="B46" s="36"/>
      <c r="C46" s="36"/>
      <c r="D46" s="36"/>
      <c r="E46" s="36"/>
      <c r="F46" s="36"/>
      <c r="G46" s="36"/>
    </row>
    <row r="47" spans="2:7">
      <c r="B47" s="188" t="s">
        <v>192</v>
      </c>
      <c r="C47" s="188"/>
      <c r="D47" s="188"/>
      <c r="E47" s="188"/>
      <c r="F47" s="188"/>
    </row>
    <row r="48" spans="2:7">
      <c r="B48" s="55"/>
      <c r="C48" s="55"/>
      <c r="D48" s="55"/>
      <c r="E48" s="55"/>
    </row>
    <row r="49" spans="2:7" s="28" customFormat="1" ht="18.75" customHeight="1">
      <c r="B49" s="221" t="s">
        <v>1</v>
      </c>
      <c r="C49" s="221"/>
      <c r="D49" s="238"/>
      <c r="E49" s="238"/>
      <c r="F49" s="36"/>
      <c r="G49" s="36"/>
    </row>
    <row r="50" spans="2:7" s="28" customFormat="1" ht="14.25" customHeight="1">
      <c r="B50" s="202" t="s">
        <v>48</v>
      </c>
      <c r="C50" s="202"/>
      <c r="D50" s="37">
        <f>ROUND(D42*5/60/1024,6)</f>
        <v>2220853.1195479999</v>
      </c>
      <c r="E50" s="28" t="s">
        <v>4</v>
      </c>
    </row>
    <row r="51" spans="2:7" s="28" customFormat="1" ht="14.25" customHeight="1">
      <c r="B51" s="202" t="s">
        <v>49</v>
      </c>
      <c r="C51" s="202"/>
      <c r="D51" s="38">
        <f>ROUND(E42*5/1024,6)</f>
        <v>21275.722656000002</v>
      </c>
      <c r="E51" s="28" t="s">
        <v>4</v>
      </c>
    </row>
    <row r="52" spans="2:7" s="28" customFormat="1" ht="14.25" customHeight="1">
      <c r="B52" s="232" t="s">
        <v>2</v>
      </c>
      <c r="C52" s="232"/>
      <c r="D52" s="54">
        <f>ROUND(G42/1024/1024/1024,6)</f>
        <v>31050587.676268999</v>
      </c>
      <c r="E52" s="55" t="s">
        <v>4</v>
      </c>
    </row>
    <row r="53" spans="2:7" s="28" customFormat="1" ht="14.25" customHeight="1">
      <c r="B53" s="203" t="s">
        <v>3</v>
      </c>
      <c r="C53" s="236"/>
      <c r="D53" s="107">
        <f>ROUND(SUM(D50:D52),6)</f>
        <v>33292716.518472999</v>
      </c>
      <c r="E53" s="108" t="s">
        <v>4</v>
      </c>
    </row>
    <row r="54" spans="2:7" s="28" customFormat="1" ht="12" thickBot="1">
      <c r="B54" s="237"/>
      <c r="C54" s="237"/>
      <c r="D54" s="109">
        <f>ROUND(D53/10^6,3)</f>
        <v>33.292999999999999</v>
      </c>
      <c r="E54" s="110" t="s">
        <v>6</v>
      </c>
    </row>
    <row r="55" spans="2:7" s="28" customFormat="1" ht="12" thickTop="1">
      <c r="D55" s="39"/>
    </row>
    <row r="56" spans="2:7" s="28" customFormat="1" ht="11.4">
      <c r="B56" s="40"/>
      <c r="C56" s="122" t="s">
        <v>7</v>
      </c>
      <c r="D56" s="32">
        <f>0</f>
        <v>0</v>
      </c>
    </row>
    <row r="57" spans="2:7" s="28" customFormat="1" ht="11.4">
      <c r="B57" s="40"/>
      <c r="C57" s="40"/>
      <c r="D57" s="41"/>
    </row>
    <row r="58" spans="2:7" s="28" customFormat="1" ht="17.25" customHeight="1">
      <c r="B58" s="224" t="s">
        <v>50</v>
      </c>
      <c r="C58" s="224"/>
      <c r="D58" s="42"/>
    </row>
    <row r="59" spans="2:7" s="28" customFormat="1" ht="24" customHeight="1">
      <c r="B59" s="141" t="s">
        <v>5</v>
      </c>
      <c r="C59" s="121" t="s">
        <v>22</v>
      </c>
      <c r="D59" s="42"/>
    </row>
    <row r="60" spans="2:7" s="28" customFormat="1" ht="15" customHeight="1">
      <c r="B60" s="135" t="s">
        <v>187</v>
      </c>
      <c r="C60" s="43">
        <v>8</v>
      </c>
      <c r="D60" s="42"/>
    </row>
    <row r="61" spans="2:7" s="28" customFormat="1" ht="15" customHeight="1">
      <c r="B61" s="135" t="s">
        <v>191</v>
      </c>
      <c r="C61" s="43">
        <v>10</v>
      </c>
      <c r="D61" s="42"/>
    </row>
    <row r="62" spans="2:7" s="28" customFormat="1" ht="15" customHeight="1">
      <c r="B62" s="135" t="s">
        <v>188</v>
      </c>
      <c r="C62" s="43">
        <v>12</v>
      </c>
    </row>
    <row r="63" spans="2:7" s="28" customFormat="1" ht="15" customHeight="1">
      <c r="B63" s="135" t="s">
        <v>189</v>
      </c>
      <c r="C63" s="43">
        <v>15</v>
      </c>
    </row>
    <row r="64" spans="2:7" s="28" customFormat="1" ht="15" customHeight="1">
      <c r="B64" s="135" t="s">
        <v>190</v>
      </c>
      <c r="C64" s="43">
        <v>15</v>
      </c>
    </row>
    <row r="65" spans="2:6" s="28" customFormat="1" ht="11.4">
      <c r="C65" s="36"/>
    </row>
    <row r="66" spans="2:6" s="28" customFormat="1" ht="11.4">
      <c r="B66" s="56" t="s">
        <v>41</v>
      </c>
      <c r="D66" s="119">
        <f>0</f>
        <v>0</v>
      </c>
      <c r="F66" s="29"/>
    </row>
  </sheetData>
  <mergeCells count="16">
    <mergeCell ref="B58:C58"/>
    <mergeCell ref="B53:C54"/>
    <mergeCell ref="B1:G1"/>
    <mergeCell ref="B2:G2"/>
    <mergeCell ref="B4:B6"/>
    <mergeCell ref="C4:G4"/>
    <mergeCell ref="C5:D5"/>
    <mergeCell ref="F5:G5"/>
    <mergeCell ref="B44:F44"/>
    <mergeCell ref="B45:F45"/>
    <mergeCell ref="B47:F47"/>
    <mergeCell ref="D49:E49"/>
    <mergeCell ref="B52:C52"/>
    <mergeCell ref="B49:C49"/>
    <mergeCell ref="B50:C50"/>
    <mergeCell ref="B51:C51"/>
  </mergeCells>
  <pageMargins left="0.59055118110236227" right="0.31496062992125984" top="0.78740157480314965" bottom="0.59055118110236227" header="0.31496062992125984" footer="0.19685039370078741"/>
  <pageSetup paperSize="9" scale="95" orientation="portrait" r:id="rId1"/>
  <rowBreaks count="1" manualBreakCount="1">
    <brk id="4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summary</vt:lpstr>
      <vt:lpstr>รายงาน_TOT</vt:lpstr>
      <vt:lpstr>TOT_2</vt:lpstr>
      <vt:lpstr>TOT_3</vt:lpstr>
      <vt:lpstr>รายงาน_AWN</vt:lpstr>
      <vt:lpstr>AWN_2</vt:lpstr>
      <vt:lpstr>AWN_2(20%)</vt:lpstr>
      <vt:lpstr>AWN_3(80%)</vt:lpstr>
      <vt:lpstr>'AWN_3(80%)'!Print_Area</vt:lpstr>
      <vt:lpstr>summary!Print_Area</vt:lpstr>
      <vt:lpstr>TOT_2!Print_Area</vt:lpstr>
      <vt:lpstr>TOT_3!Print_Area</vt:lpstr>
      <vt:lpstr>รายงาน_AWN!Print_Area</vt:lpstr>
      <vt:lpstr>รายงาน_TOT!Print_Area</vt:lpstr>
      <vt:lpstr>AWN_2!Print_Titles</vt:lpstr>
      <vt:lpstr>'AWN_2(20%)'!Print_Titles</vt:lpstr>
      <vt:lpstr>'AWN_3(80%)'!Print_Titles</vt:lpstr>
      <vt:lpstr>TOT_2!Print_Titles</vt:lpstr>
      <vt:lpstr>TOT_3!Print_Titles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Mananya Tangnitithum</dc:creator>
  <cp:lastModifiedBy>Akarach Rujiranon</cp:lastModifiedBy>
  <cp:lastPrinted>2019-11-06T08:13:13Z</cp:lastPrinted>
  <dcterms:created xsi:type="dcterms:W3CDTF">2017-04-26T09:43:44Z</dcterms:created>
  <dcterms:modified xsi:type="dcterms:W3CDTF">2024-04-04T09:52:50Z</dcterms:modified>
</cp:coreProperties>
</file>