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ol\Dropbox\manuscripts\The conversation - body map physical activity\reference data file for web\"/>
    </mc:Choice>
  </mc:AlternateContent>
  <bookViews>
    <workbookView xWindow="5145" yWindow="0" windowWidth="39900" windowHeight="26715" tabRatio="500"/>
  </bookViews>
  <sheets>
    <sheet name="data-github" sheetId="4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4" l="1"/>
  <c r="Q24" i="4"/>
  <c r="I5" i="4"/>
  <c r="I4" i="4"/>
  <c r="Q43" i="4" l="1"/>
  <c r="Q42" i="4"/>
  <c r="Q41" i="4"/>
  <c r="V40" i="4"/>
  <c r="Q40" i="4"/>
  <c r="V39" i="4"/>
  <c r="U38" i="4"/>
  <c r="V37" i="4"/>
  <c r="Q37" i="4"/>
  <c r="V36" i="4"/>
  <c r="Q36" i="4"/>
  <c r="V35" i="4"/>
  <c r="Q35" i="4"/>
  <c r="V34" i="4"/>
  <c r="Q34" i="4"/>
  <c r="V33" i="4"/>
  <c r="Q33" i="4"/>
  <c r="T32" i="4"/>
  <c r="U32" i="4"/>
  <c r="V32" i="4"/>
  <c r="Q32" i="4"/>
  <c r="V31" i="4"/>
  <c r="Q31" i="4"/>
  <c r="V30" i="4"/>
  <c r="Q30" i="4"/>
  <c r="V29" i="4"/>
  <c r="Q29" i="4"/>
  <c r="V28" i="4"/>
  <c r="Q28" i="4"/>
  <c r="V27" i="4"/>
  <c r="Q27" i="4"/>
  <c r="V26" i="4"/>
  <c r="Q26" i="4"/>
  <c r="V25" i="4"/>
  <c r="Q25" i="4"/>
  <c r="Q22" i="4"/>
  <c r="Q21" i="4"/>
  <c r="V20" i="4"/>
  <c r="Q20" i="4"/>
  <c r="Q19" i="4"/>
  <c r="R18" i="4"/>
  <c r="Q18" i="4"/>
  <c r="Q17" i="4"/>
  <c r="V16" i="4"/>
  <c r="Q16" i="4"/>
  <c r="V15" i="4"/>
  <c r="Q15" i="4"/>
  <c r="V14" i="4"/>
  <c r="Q14" i="4"/>
  <c r="S13" i="4"/>
  <c r="Q13" i="4" s="1"/>
  <c r="S12" i="4"/>
  <c r="Q12" i="4"/>
  <c r="V11" i="4"/>
  <c r="S11" i="4"/>
  <c r="Q11" i="4" s="1"/>
  <c r="Q10" i="4"/>
  <c r="I9" i="4"/>
  <c r="Q9" i="4"/>
  <c r="K9" i="4"/>
  <c r="J9" i="4"/>
  <c r="R8" i="4"/>
  <c r="S8" i="4"/>
  <c r="Q8" i="4" s="1"/>
  <c r="C8" i="4"/>
  <c r="L7" i="4"/>
  <c r="Q7" i="4"/>
  <c r="N7" i="4"/>
  <c r="M7" i="4"/>
  <c r="L6" i="4"/>
  <c r="Q6" i="4"/>
  <c r="N6" i="4"/>
  <c r="M6" i="4"/>
  <c r="V5" i="4"/>
  <c r="Q5" i="4"/>
  <c r="Q4" i="4"/>
  <c r="V3" i="4"/>
  <c r="Q3" i="4"/>
  <c r="V2" i="4"/>
  <c r="Q2" i="4"/>
</calcChain>
</file>

<file path=xl/comments1.xml><?xml version="1.0" encoding="utf-8"?>
<comments xmlns="http://schemas.openxmlformats.org/spreadsheetml/2006/main">
  <authors>
    <author>Carol Maher</author>
    <author>University of South Australia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Carol Maher:</t>
        </r>
        <r>
          <rPr>
            <sz val="9"/>
            <color indexed="81"/>
            <rFont val="Tahoma"/>
            <family val="2"/>
          </rPr>
          <t xml:space="preserve">
average 213%</t>
        </r>
      </text>
    </comment>
    <comment ref="R11" authorId="1" shapeId="0">
      <text>
        <r>
          <rPr>
            <b/>
            <sz val="9"/>
            <color indexed="81"/>
            <rFont val="Tahoma"/>
            <family val="2"/>
          </rPr>
          <t>University of South Australia:</t>
        </r>
        <r>
          <rPr>
            <sz val="9"/>
            <color indexed="81"/>
            <rFont val="Tahoma"/>
            <family val="2"/>
          </rPr>
          <t xml:space="preserve">
this is the whole population risk, not the control group's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Carol Maher:</t>
        </r>
        <r>
          <rPr>
            <sz val="9"/>
            <color indexed="81"/>
            <rFont val="Tahoma"/>
            <family val="2"/>
          </rPr>
          <t xml:space="preserve">
average 70%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Carol Maher:</t>
        </r>
        <r>
          <rPr>
            <sz val="9"/>
            <color indexed="81"/>
            <rFont val="Tahoma"/>
            <family val="2"/>
          </rPr>
          <t xml:space="preserve">
average 114%</t>
        </r>
      </text>
    </comment>
  </commentList>
</comments>
</file>

<file path=xl/sharedStrings.xml><?xml version="1.0" encoding="utf-8"?>
<sst xmlns="http://schemas.openxmlformats.org/spreadsheetml/2006/main" count="275" uniqueCount="126">
  <si>
    <t>Disease</t>
  </si>
  <si>
    <t>Likelihood measure</t>
  </si>
  <si>
    <t>Risk of having it</t>
  </si>
  <si>
    <t>Risk of getting it</t>
  </si>
  <si>
    <t>Risk of dying from it</t>
  </si>
  <si>
    <t>Neural</t>
  </si>
  <si>
    <t>Psychological</t>
  </si>
  <si>
    <t>Cancer</t>
  </si>
  <si>
    <t>Hamer</t>
  </si>
  <si>
    <t>Alzheimer's</t>
  </si>
  <si>
    <t>Parkinson's</t>
  </si>
  <si>
    <t>CVD</t>
  </si>
  <si>
    <t>Peripheral Artery Disease</t>
  </si>
  <si>
    <t>Carotid artery stenosis</t>
  </si>
  <si>
    <t>Stroke</t>
  </si>
  <si>
    <t>Hypertension</t>
  </si>
  <si>
    <t>Richards</t>
  </si>
  <si>
    <t>Contrast</t>
  </si>
  <si>
    <t>highest vs lowest</t>
  </si>
  <si>
    <t>Depression</t>
  </si>
  <si>
    <t>Harvey</t>
  </si>
  <si>
    <t>Suicide attempts</t>
  </si>
  <si>
    <t>Adolescent males</t>
  </si>
  <si>
    <t>Taliaferro</t>
  </si>
  <si>
    <t>6-7x/wk vs 1-2 x/wk</t>
  </si>
  <si>
    <t>Cardiovascular</t>
  </si>
  <si>
    <t>Bone</t>
  </si>
  <si>
    <t>Osteoarthritis</t>
  </si>
  <si>
    <t>regular vs none</t>
  </si>
  <si>
    <t>Richardson</t>
  </si>
  <si>
    <t>any vs none</t>
  </si>
  <si>
    <t>Stein</t>
  </si>
  <si>
    <t>high vs low</t>
  </si>
  <si>
    <t>Huai</t>
  </si>
  <si>
    <t>Kidney</t>
  </si>
  <si>
    <t>Beddhu</t>
  </si>
  <si>
    <t>Lee</t>
  </si>
  <si>
    <t>Osteoporosis (fracture)</t>
  </si>
  <si>
    <t>CV event</t>
  </si>
  <si>
    <t>Chronic kidney disease</t>
  </si>
  <si>
    <t>walking Q5 v Q1</t>
  </si>
  <si>
    <t>Janssen</t>
  </si>
  <si>
    <t>Diabetes</t>
  </si>
  <si>
    <t>per hour heavy exercise</t>
  </si>
  <si>
    <t>Gregg</t>
  </si>
  <si>
    <t>Q4-5 vs Q1</t>
  </si>
  <si>
    <t>COPD</t>
  </si>
  <si>
    <t>Moy</t>
  </si>
  <si>
    <t>Oesophageal</t>
  </si>
  <si>
    <t>Liver</t>
  </si>
  <si>
    <t>Lung</t>
  </si>
  <si>
    <t>Gastric</t>
  </si>
  <si>
    <t>Endometrial</t>
  </si>
  <si>
    <t>Leukaemia</t>
  </si>
  <si>
    <t>Myeloma</t>
  </si>
  <si>
    <t>Colon</t>
  </si>
  <si>
    <t>Head and neck</t>
  </si>
  <si>
    <t>Rectal</t>
  </si>
  <si>
    <t>Bladder</t>
  </si>
  <si>
    <t>Breast</t>
  </si>
  <si>
    <t>Prostate</t>
  </si>
  <si>
    <t>Melanoma</t>
  </si>
  <si>
    <t>90 vs 10%ile</t>
  </si>
  <si>
    <t>Moore</t>
  </si>
  <si>
    <t>Pancreas</t>
  </si>
  <si>
    <t>moderate vs none</t>
  </si>
  <si>
    <t>Michaud</t>
  </si>
  <si>
    <t>General health</t>
  </si>
  <si>
    <t>HRQoL</t>
  </si>
  <si>
    <t>Brown</t>
  </si>
  <si>
    <t>age 18-44</t>
  </si>
  <si>
    <t>age 45-64</t>
  </si>
  <si>
    <t>age 65+</t>
  </si>
  <si>
    <t>Population</t>
  </si>
  <si>
    <t>≥3 vs 0 h/wk</t>
  </si>
  <si>
    <t>Q5 vs Q1</t>
  </si>
  <si>
    <t>Hu</t>
  </si>
  <si>
    <t>Jeon</t>
  </si>
  <si>
    <t>≥2.5h/wk walk vs 0</t>
  </si>
  <si>
    <t>Aune</t>
  </si>
  <si>
    <t>Pavey</t>
  </si>
  <si>
    <t>high vs none</t>
  </si>
  <si>
    <t>young F Model 2</t>
  </si>
  <si>
    <t>mid-age F Model 2</t>
  </si>
  <si>
    <t>Anxiety</t>
  </si>
  <si>
    <t>Treatment effect</t>
  </si>
  <si>
    <t>McAlindon</t>
  </si>
  <si>
    <t>Conversation</t>
  </si>
  <si>
    <t>http://www.aihw.gov.au/cancer/prostate/</t>
  </si>
  <si>
    <t>knee osteoarthritis http://www.ncbi.nlm.nih.gov/pubmed/23203864</t>
  </si>
  <si>
    <t>https://www.iofbonehealth.org/facts-statistics</t>
  </si>
  <si>
    <t>Lifetime risk</t>
  </si>
  <si>
    <t>http://www.ncbi.nlm.nih.gov/pubmed/14532317</t>
  </si>
  <si>
    <t>https://www.alz.org/facts/downloads/facts_figures_2015.pdf</t>
  </si>
  <si>
    <t>http://www.ncbi.nlm.nih.gov/pubmed/11781119</t>
  </si>
  <si>
    <t>http://www.blackdoginstitute.org.au/docs/Factsandfiguresaboutmentalhealthandmooddisorders.pdf</t>
  </si>
  <si>
    <t>http://stroke.ahajournals.org/content/37/2/345.long</t>
  </si>
  <si>
    <t>http://jama.jamanetwork.com/article.aspx?articleid=1389613</t>
  </si>
  <si>
    <t>https://canceraustralia.gov.au/affected-cancer/cancer-types/myeloma/myeloma-statistics</t>
  </si>
  <si>
    <t>Da Silva</t>
  </si>
  <si>
    <t>Cognitive function</t>
  </si>
  <si>
    <t>Singh-Manoux</t>
  </si>
  <si>
    <t>middle aged workers</t>
  </si>
  <si>
    <t>http://ndt.oxfordjournals.org/content/early/2016/06/28/ndt.gfw253.abstract</t>
  </si>
  <si>
    <t>unable to find lifetime risk</t>
  </si>
  <si>
    <t>http://www.ncbi.nlm.nih.gov/books/NBK9636/</t>
  </si>
  <si>
    <t>http://www.ncbi.nlm.nih.gov/pubmed/10023892</t>
  </si>
  <si>
    <t>N/A</t>
  </si>
  <si>
    <t>Female</t>
  </si>
  <si>
    <t>Male</t>
  </si>
  <si>
    <t>sufficiently active vs inactive</t>
  </si>
  <si>
    <t>Risk in control group</t>
  </si>
  <si>
    <t>Disease category</t>
  </si>
  <si>
    <t>Other</t>
  </si>
  <si>
    <t>% Risk increased by with lack of physical activity</t>
  </si>
  <si>
    <t>Odds ratio to relative risk conversion</t>
  </si>
  <si>
    <t>Lower confidence intervals</t>
  </si>
  <si>
    <t>Upper confidence intervals</t>
  </si>
  <si>
    <t>Relative risk</t>
  </si>
  <si>
    <t>Odds ratio</t>
  </si>
  <si>
    <t>Hazard ratio</t>
  </si>
  <si>
    <t>Reference for lifetime risk</t>
  </si>
  <si>
    <t>Reference for physical activity risk</t>
  </si>
  <si>
    <t>https://www.ncbi.nlm.nih.gov/pmc/articles/PMC2894402/</t>
  </si>
  <si>
    <t>Low happiness</t>
  </si>
  <si>
    <t>Low optimism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</si>
</sst>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9" fontId="0" fillId="0" borderId="1" xfId="0" applyNumberFormat="1" applyFill="1" applyBorder="1" applyAlignment="1">
      <alignment horizontal="left" vertical="top"/>
    </xf>
    <xf numFmtId="9" fontId="0" fillId="0" borderId="1" xfId="27" applyFont="1" applyFill="1" applyBorder="1" applyAlignment="1">
      <alignment horizontal="left" vertical="top"/>
    </xf>
    <xf numFmtId="2" fontId="0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2" fontId="7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7" fillId="0" borderId="1" xfId="0" applyFont="1" applyFill="1" applyBorder="1"/>
    <xf numFmtId="0" fontId="1" fillId="0" borderId="1" xfId="0" applyFont="1" applyFill="1" applyBorder="1" applyAlignment="1">
      <alignment wrapText="1"/>
    </xf>
    <xf numFmtId="2" fontId="1" fillId="0" borderId="1" xfId="0" applyNumberFormat="1" applyFont="1" applyFill="1" applyBorder="1" applyAlignment="1">
      <alignment wrapText="1"/>
    </xf>
    <xf numFmtId="0" fontId="2" fillId="0" borderId="1" xfId="28" applyFill="1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/>
    <cellStyle name="Normal" xfId="0" builtinId="0"/>
    <cellStyle name="Percent" xfId="27" builtinId="5"/>
  </cellStyles>
  <dxfs count="0"/>
  <tableStyles count="0" defaultTableStyle="TableStyleMedium9" defaultPivotStyle="PivotStyleMedium4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ncbi.nlm.nih.gov/pmc/articles/PMC28944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11" defaultRowHeight="15.75" x14ac:dyDescent="0.25"/>
  <cols>
    <col min="1" max="1" width="19.375" customWidth="1"/>
    <col min="2" max="2" width="29.625" customWidth="1"/>
    <col min="5" max="5" width="10.875" customWidth="1"/>
    <col min="6" max="6" width="10.5" customWidth="1"/>
    <col min="15" max="15" width="33.125" customWidth="1"/>
    <col min="16" max="16" width="15.125" customWidth="1"/>
    <col min="17" max="17" width="21.125" customWidth="1"/>
    <col min="19" max="19" width="12.5" customWidth="1"/>
    <col min="23" max="23" width="33.125" customWidth="1"/>
    <col min="24" max="24" width="27.375" customWidth="1"/>
    <col min="25" max="25" width="59.375" customWidth="1"/>
  </cols>
  <sheetData>
    <row r="1" spans="1:25" ht="47.25" x14ac:dyDescent="0.25">
      <c r="A1" s="12" t="s">
        <v>112</v>
      </c>
      <c r="B1" s="12" t="s">
        <v>0</v>
      </c>
      <c r="C1" s="13" t="s">
        <v>85</v>
      </c>
      <c r="D1" s="13" t="s">
        <v>116</v>
      </c>
      <c r="E1" s="13" t="s">
        <v>117</v>
      </c>
      <c r="F1" s="13" t="s">
        <v>4</v>
      </c>
      <c r="G1" s="13" t="s">
        <v>116</v>
      </c>
      <c r="H1" s="13" t="s">
        <v>117</v>
      </c>
      <c r="I1" s="13" t="s">
        <v>2</v>
      </c>
      <c r="J1" s="13" t="s">
        <v>116</v>
      </c>
      <c r="K1" s="13" t="s">
        <v>117</v>
      </c>
      <c r="L1" s="13" t="s">
        <v>3</v>
      </c>
      <c r="M1" s="13" t="s">
        <v>116</v>
      </c>
      <c r="N1" s="13" t="s">
        <v>117</v>
      </c>
      <c r="O1" s="12" t="s">
        <v>17</v>
      </c>
      <c r="P1" s="12" t="s">
        <v>1</v>
      </c>
      <c r="Q1" s="12" t="s">
        <v>114</v>
      </c>
      <c r="R1" s="12" t="s">
        <v>111</v>
      </c>
      <c r="S1" s="12" t="s">
        <v>115</v>
      </c>
      <c r="T1" s="12" t="s">
        <v>108</v>
      </c>
      <c r="U1" s="12" t="s">
        <v>109</v>
      </c>
      <c r="V1" s="12" t="s">
        <v>91</v>
      </c>
      <c r="W1" s="12" t="s">
        <v>73</v>
      </c>
      <c r="X1" s="12" t="s">
        <v>122</v>
      </c>
      <c r="Y1" s="12" t="s">
        <v>121</v>
      </c>
    </row>
    <row r="2" spans="1:25" x14ac:dyDescent="0.25">
      <c r="A2" s="8" t="s">
        <v>5</v>
      </c>
      <c r="B2" s="2" t="s">
        <v>9</v>
      </c>
      <c r="C2" s="1"/>
      <c r="D2" s="1"/>
      <c r="E2" s="1"/>
      <c r="F2" s="1"/>
      <c r="G2" s="1"/>
      <c r="H2" s="1"/>
      <c r="I2" s="1"/>
      <c r="J2" s="1"/>
      <c r="K2" s="1"/>
      <c r="L2" s="1">
        <v>0.55000000000000004</v>
      </c>
      <c r="M2" s="1">
        <v>0.36</v>
      </c>
      <c r="N2" s="1">
        <v>0.84</v>
      </c>
      <c r="O2" s="2" t="s">
        <v>18</v>
      </c>
      <c r="P2" s="2" t="s">
        <v>118</v>
      </c>
      <c r="Q2" s="4">
        <f t="shared" ref="Q2:Q3" si="0">1/L2-1</f>
        <v>0.81818181818181812</v>
      </c>
      <c r="R2" s="2"/>
      <c r="S2" s="2"/>
      <c r="T2" s="2">
        <v>17</v>
      </c>
      <c r="U2" s="2">
        <v>9</v>
      </c>
      <c r="V2" s="2">
        <f>AVERAGE(T2:U2)</f>
        <v>13</v>
      </c>
      <c r="W2" s="2"/>
      <c r="X2" s="2" t="s">
        <v>8</v>
      </c>
      <c r="Y2" s="10" t="s">
        <v>93</v>
      </c>
    </row>
    <row r="3" spans="1:25" x14ac:dyDescent="0.25">
      <c r="A3" s="8" t="s">
        <v>5</v>
      </c>
      <c r="B3" s="2" t="s">
        <v>10</v>
      </c>
      <c r="C3" s="1"/>
      <c r="D3" s="1"/>
      <c r="E3" s="1"/>
      <c r="F3" s="1"/>
      <c r="G3" s="1"/>
      <c r="H3" s="1"/>
      <c r="I3" s="1"/>
      <c r="J3" s="1"/>
      <c r="K3" s="1"/>
      <c r="L3" s="1">
        <v>0.82</v>
      </c>
      <c r="M3" s="1">
        <v>0.56999999999999995</v>
      </c>
      <c r="N3" s="1">
        <v>1.18</v>
      </c>
      <c r="O3" s="2" t="s">
        <v>18</v>
      </c>
      <c r="P3" s="2" t="s">
        <v>118</v>
      </c>
      <c r="Q3" s="4">
        <f t="shared" si="0"/>
        <v>0.21951219512195119</v>
      </c>
      <c r="R3" s="2"/>
      <c r="S3" s="2"/>
      <c r="T3" s="2">
        <v>1.3</v>
      </c>
      <c r="U3" s="2">
        <v>2</v>
      </c>
      <c r="V3" s="2">
        <f>AVERAGE(T3:U3)</f>
        <v>1.65</v>
      </c>
      <c r="W3" s="2"/>
      <c r="X3" s="2" t="s">
        <v>8</v>
      </c>
      <c r="Y3" s="10" t="s">
        <v>94</v>
      </c>
    </row>
    <row r="4" spans="1:25" x14ac:dyDescent="0.25">
      <c r="A4" s="8" t="s">
        <v>6</v>
      </c>
      <c r="B4" s="2" t="s">
        <v>124</v>
      </c>
      <c r="C4" s="1"/>
      <c r="D4" s="1"/>
      <c r="E4" s="1"/>
      <c r="F4" s="1"/>
      <c r="G4" s="1"/>
      <c r="H4" s="1"/>
      <c r="I4" s="1">
        <f>1/1.52</f>
        <v>0.65789473684210531</v>
      </c>
      <c r="J4" s="1"/>
      <c r="K4" s="1"/>
      <c r="L4" s="1"/>
      <c r="M4" s="1"/>
      <c r="N4" s="1"/>
      <c r="O4" s="2" t="s">
        <v>107</v>
      </c>
      <c r="P4" s="2" t="s">
        <v>119</v>
      </c>
      <c r="Q4" s="4">
        <f>1/I4-1</f>
        <v>0.5199999999999998</v>
      </c>
      <c r="R4" s="2"/>
      <c r="S4" s="2" t="s">
        <v>107</v>
      </c>
      <c r="T4" s="2"/>
      <c r="U4" s="2"/>
      <c r="V4" s="2"/>
      <c r="W4" s="2"/>
      <c r="X4" s="2" t="s">
        <v>16</v>
      </c>
      <c r="Y4" s="10"/>
    </row>
    <row r="5" spans="1:25" x14ac:dyDescent="0.25">
      <c r="A5" s="8" t="s">
        <v>6</v>
      </c>
      <c r="B5" s="2" t="s">
        <v>19</v>
      </c>
      <c r="C5" s="1"/>
      <c r="D5" s="1"/>
      <c r="E5" s="1"/>
      <c r="F5" s="1"/>
      <c r="G5" s="1"/>
      <c r="H5" s="1"/>
      <c r="I5" s="1">
        <f>1/2.5</f>
        <v>0.4</v>
      </c>
      <c r="J5" s="1"/>
      <c r="K5" s="1"/>
      <c r="L5" s="1"/>
      <c r="M5" s="1"/>
      <c r="N5" s="1"/>
      <c r="O5" s="2" t="s">
        <v>74</v>
      </c>
      <c r="P5" s="2" t="s">
        <v>118</v>
      </c>
      <c r="Q5" s="4">
        <f>1/I5-1</f>
        <v>1.5</v>
      </c>
      <c r="R5" s="2"/>
      <c r="S5" s="2"/>
      <c r="T5" s="2"/>
      <c r="U5" s="2"/>
      <c r="V5" s="2">
        <f>1/7*100</f>
        <v>14.285714285714285</v>
      </c>
      <c r="W5" s="2"/>
      <c r="X5" s="2" t="s">
        <v>20</v>
      </c>
      <c r="Y5" s="10" t="s">
        <v>95</v>
      </c>
    </row>
    <row r="6" spans="1:25" x14ac:dyDescent="0.25">
      <c r="A6" s="8" t="s">
        <v>6</v>
      </c>
      <c r="B6" s="2" t="s">
        <v>125</v>
      </c>
      <c r="C6" s="1"/>
      <c r="D6" s="1"/>
      <c r="E6" s="1"/>
      <c r="F6" s="1"/>
      <c r="G6" s="1"/>
      <c r="H6" s="1"/>
      <c r="I6" s="1"/>
      <c r="J6" s="1"/>
      <c r="K6" s="1"/>
      <c r="L6" s="1">
        <f>1/3.33</f>
        <v>0.3003003003003003</v>
      </c>
      <c r="M6" s="1">
        <f>1/6.59</f>
        <v>0.15174506828528073</v>
      </c>
      <c r="N6" s="1">
        <f>1/3.85</f>
        <v>0.25974025974025972</v>
      </c>
      <c r="O6" s="2" t="s">
        <v>81</v>
      </c>
      <c r="P6" s="2" t="s">
        <v>119</v>
      </c>
      <c r="Q6" s="4">
        <f t="shared" ref="Q6:Q7" si="1">1/L6-1</f>
        <v>2.33</v>
      </c>
      <c r="R6" s="3"/>
      <c r="S6" s="2"/>
      <c r="T6" s="2"/>
      <c r="U6" s="2"/>
      <c r="V6" s="2"/>
      <c r="W6" s="2" t="s">
        <v>82</v>
      </c>
      <c r="X6" s="2" t="s">
        <v>80</v>
      </c>
      <c r="Y6" s="10"/>
    </row>
    <row r="7" spans="1:25" x14ac:dyDescent="0.25">
      <c r="A7" s="8" t="s">
        <v>6</v>
      </c>
      <c r="B7" s="2" t="s">
        <v>125</v>
      </c>
      <c r="C7" s="1"/>
      <c r="D7" s="1"/>
      <c r="E7" s="1"/>
      <c r="F7" s="1"/>
      <c r="G7" s="1"/>
      <c r="H7" s="1"/>
      <c r="I7" s="1"/>
      <c r="J7" s="1"/>
      <c r="K7" s="1"/>
      <c r="L7" s="1">
        <f>1/2.92</f>
        <v>0.34246575342465752</v>
      </c>
      <c r="M7" s="1">
        <f>1/2.42</f>
        <v>0.41322314049586778</v>
      </c>
      <c r="N7" s="1">
        <f>1/3.85</f>
        <v>0.25974025974025972</v>
      </c>
      <c r="O7" s="2" t="s">
        <v>81</v>
      </c>
      <c r="P7" s="2" t="s">
        <v>119</v>
      </c>
      <c r="Q7" s="4">
        <f t="shared" si="1"/>
        <v>1.9200000000000004</v>
      </c>
      <c r="R7" s="2"/>
      <c r="S7" s="2" t="s">
        <v>107</v>
      </c>
      <c r="T7" s="2"/>
      <c r="U7" s="2"/>
      <c r="V7" s="2"/>
      <c r="W7" s="2" t="s">
        <v>83</v>
      </c>
      <c r="X7" s="2" t="s">
        <v>80</v>
      </c>
      <c r="Y7" s="10"/>
    </row>
    <row r="8" spans="1:25" x14ac:dyDescent="0.25">
      <c r="A8" s="8" t="s">
        <v>6</v>
      </c>
      <c r="B8" s="2" t="s">
        <v>84</v>
      </c>
      <c r="C8" s="1">
        <f>1/1.53</f>
        <v>0.65359477124183007</v>
      </c>
      <c r="D8" s="1"/>
      <c r="E8" s="1"/>
      <c r="F8" s="1"/>
      <c r="G8" s="1"/>
      <c r="H8" s="1"/>
      <c r="I8" s="1">
        <v>0.71</v>
      </c>
      <c r="J8" s="1">
        <v>0.55000000000000004</v>
      </c>
      <c r="K8" s="1">
        <v>0.93</v>
      </c>
      <c r="L8" s="1"/>
      <c r="M8" s="1"/>
      <c r="N8" s="1"/>
      <c r="O8" s="2"/>
      <c r="P8" s="2" t="s">
        <v>119</v>
      </c>
      <c r="Q8" s="4">
        <f>1/S8-1</f>
        <v>0.37986208709543701</v>
      </c>
      <c r="R8" s="2">
        <f>390/(5182+390)</f>
        <v>6.9992821249102652E-2</v>
      </c>
      <c r="S8" s="5">
        <f>I8/(1-R8+(R8*I8))</f>
        <v>0.72471010643169864</v>
      </c>
      <c r="T8" s="2"/>
      <c r="U8" s="2"/>
      <c r="V8" s="2"/>
      <c r="W8" s="2"/>
      <c r="X8" s="2" t="s">
        <v>99</v>
      </c>
      <c r="Y8" s="10"/>
    </row>
    <row r="9" spans="1:25" x14ac:dyDescent="0.25">
      <c r="A9" s="8" t="s">
        <v>6</v>
      </c>
      <c r="B9" s="6" t="s">
        <v>100</v>
      </c>
      <c r="C9" s="7"/>
      <c r="D9" s="7"/>
      <c r="E9" s="7"/>
      <c r="F9" s="7"/>
      <c r="G9" s="7"/>
      <c r="H9" s="7"/>
      <c r="I9" s="7">
        <f>1/1.79</f>
        <v>0.55865921787709494</v>
      </c>
      <c r="J9" s="7">
        <f>1/2.1</f>
        <v>0.47619047619047616</v>
      </c>
      <c r="K9" s="7">
        <f>1/1.38</f>
        <v>0.7246376811594204</v>
      </c>
      <c r="L9" s="7"/>
      <c r="M9" s="7"/>
      <c r="N9" s="7"/>
      <c r="O9" s="6" t="s">
        <v>32</v>
      </c>
      <c r="P9" s="6" t="s">
        <v>119</v>
      </c>
      <c r="Q9" s="4">
        <f>1/I9-1</f>
        <v>0.79</v>
      </c>
      <c r="R9" s="6"/>
      <c r="S9" s="2" t="s">
        <v>107</v>
      </c>
      <c r="T9" s="6"/>
      <c r="U9" s="6"/>
      <c r="V9" s="6"/>
      <c r="W9" s="6" t="s">
        <v>102</v>
      </c>
      <c r="X9" s="6" t="s">
        <v>101</v>
      </c>
      <c r="Y9" s="11"/>
    </row>
    <row r="10" spans="1:25" x14ac:dyDescent="0.25">
      <c r="A10" s="8" t="s">
        <v>6</v>
      </c>
      <c r="B10" s="2" t="s">
        <v>21</v>
      </c>
      <c r="C10" s="1"/>
      <c r="D10" s="1"/>
      <c r="E10" s="1"/>
      <c r="F10" s="1"/>
      <c r="G10" s="1"/>
      <c r="H10" s="1"/>
      <c r="I10" s="1">
        <v>0.65</v>
      </c>
      <c r="J10" s="1">
        <v>0.45</v>
      </c>
      <c r="K10" s="1">
        <v>0.95</v>
      </c>
      <c r="L10" s="1"/>
      <c r="M10" s="1"/>
      <c r="N10" s="1"/>
      <c r="O10" s="2" t="s">
        <v>24</v>
      </c>
      <c r="P10" s="2" t="s">
        <v>118</v>
      </c>
      <c r="Q10" s="4">
        <f>1/I10-1</f>
        <v>0.53846153846153832</v>
      </c>
      <c r="R10" s="2"/>
      <c r="S10" s="2"/>
      <c r="T10" s="2"/>
      <c r="U10" s="2"/>
      <c r="V10" s="2"/>
      <c r="W10" s="2" t="s">
        <v>22</v>
      </c>
      <c r="X10" s="2" t="s">
        <v>23</v>
      </c>
      <c r="Y10" s="10"/>
    </row>
    <row r="11" spans="1:25" x14ac:dyDescent="0.25">
      <c r="A11" s="8" t="s">
        <v>25</v>
      </c>
      <c r="B11" s="2" t="s">
        <v>11</v>
      </c>
      <c r="C11" s="1"/>
      <c r="D11" s="1"/>
      <c r="E11" s="1"/>
      <c r="F11" s="1">
        <v>0.62</v>
      </c>
      <c r="G11" s="1">
        <v>0.44</v>
      </c>
      <c r="H11" s="1">
        <v>0.86</v>
      </c>
      <c r="I11" s="1"/>
      <c r="J11" s="1"/>
      <c r="K11" s="1"/>
      <c r="L11" s="1"/>
      <c r="M11" s="1"/>
      <c r="N11" s="1"/>
      <c r="O11" s="2" t="s">
        <v>28</v>
      </c>
      <c r="P11" s="9" t="s">
        <v>119</v>
      </c>
      <c r="Q11" s="4">
        <f>1/S11-1</f>
        <v>0.56509677419354842</v>
      </c>
      <c r="R11" s="9">
        <v>7.8E-2</v>
      </c>
      <c r="S11" s="5">
        <f>F11/(1-R11+(R11*F11))</f>
        <v>0.63893812605630895</v>
      </c>
      <c r="T11" s="5">
        <v>55.6</v>
      </c>
      <c r="U11" s="5">
        <v>60.3</v>
      </c>
      <c r="V11" s="2">
        <f>AVERAGE(T11:U11)</f>
        <v>57.95</v>
      </c>
      <c r="W11" s="2"/>
      <c r="X11" s="2" t="s">
        <v>29</v>
      </c>
      <c r="Y11" s="10" t="s">
        <v>97</v>
      </c>
    </row>
    <row r="12" spans="1:25" x14ac:dyDescent="0.25">
      <c r="A12" s="8" t="s">
        <v>25</v>
      </c>
      <c r="B12" s="2" t="s">
        <v>12</v>
      </c>
      <c r="C12" s="1"/>
      <c r="D12" s="1"/>
      <c r="E12" s="1"/>
      <c r="F12" s="1"/>
      <c r="G12" s="1"/>
      <c r="H12" s="1"/>
      <c r="I12" s="1">
        <v>0.64</v>
      </c>
      <c r="J12" s="1">
        <v>0.63</v>
      </c>
      <c r="K12" s="1">
        <v>0.65</v>
      </c>
      <c r="L12" s="1"/>
      <c r="M12" s="1"/>
      <c r="N12" s="1"/>
      <c r="O12" s="2" t="s">
        <v>30</v>
      </c>
      <c r="P12" s="9" t="s">
        <v>119</v>
      </c>
      <c r="Q12" s="4">
        <f>1/S12-1</f>
        <v>0.53251874999999993</v>
      </c>
      <c r="R12" s="9">
        <v>5.33E-2</v>
      </c>
      <c r="S12" s="5">
        <f>I12/(1-R12+(R12*I12))</f>
        <v>0.65252056459341856</v>
      </c>
      <c r="T12" s="5"/>
      <c r="U12" s="5"/>
      <c r="V12" s="5" t="s">
        <v>104</v>
      </c>
      <c r="W12" s="2"/>
      <c r="X12" s="2" t="s">
        <v>31</v>
      </c>
      <c r="Y12" s="10"/>
    </row>
    <row r="13" spans="1:25" x14ac:dyDescent="0.25">
      <c r="A13" s="8" t="s">
        <v>25</v>
      </c>
      <c r="B13" s="2" t="s">
        <v>13</v>
      </c>
      <c r="C13" s="1"/>
      <c r="D13" s="1"/>
      <c r="E13" s="1"/>
      <c r="F13" s="1"/>
      <c r="G13" s="1"/>
      <c r="H13" s="1"/>
      <c r="I13" s="1">
        <v>0.8</v>
      </c>
      <c r="J13" s="1">
        <v>0.79</v>
      </c>
      <c r="K13" s="1">
        <v>0.81</v>
      </c>
      <c r="L13" s="1"/>
      <c r="M13" s="1"/>
      <c r="N13" s="1"/>
      <c r="O13" s="2" t="s">
        <v>30</v>
      </c>
      <c r="P13" s="9" t="s">
        <v>119</v>
      </c>
      <c r="Q13" s="4">
        <f>1/S13-1</f>
        <v>0.24055000000000004</v>
      </c>
      <c r="R13" s="9">
        <v>3.78E-2</v>
      </c>
      <c r="S13" s="5">
        <f>I13/(1-R13+(R13*I13))</f>
        <v>0.8060940711781065</v>
      </c>
      <c r="T13" s="5"/>
      <c r="U13" s="5"/>
      <c r="V13" s="5" t="s">
        <v>104</v>
      </c>
      <c r="W13" s="2"/>
      <c r="X13" s="2" t="s">
        <v>31</v>
      </c>
      <c r="Y13" s="10"/>
    </row>
    <row r="14" spans="1:25" x14ac:dyDescent="0.25">
      <c r="A14" s="8" t="s">
        <v>25</v>
      </c>
      <c r="B14" s="2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>
        <v>0.81</v>
      </c>
      <c r="M14" s="1"/>
      <c r="N14" s="1"/>
      <c r="O14" s="2" t="s">
        <v>32</v>
      </c>
      <c r="P14" s="2" t="s">
        <v>118</v>
      </c>
      <c r="Q14" s="4">
        <f t="shared" ref="Q14:Q17" si="2">1/L14-1</f>
        <v>0.23456790123456783</v>
      </c>
      <c r="R14" s="2"/>
      <c r="S14" s="2"/>
      <c r="T14" s="2"/>
      <c r="U14" s="2"/>
      <c r="V14" s="5">
        <f>AVERAGE(88,82)</f>
        <v>85</v>
      </c>
      <c r="W14" s="2"/>
      <c r="X14" s="2" t="s">
        <v>33</v>
      </c>
      <c r="Y14" s="10" t="s">
        <v>105</v>
      </c>
    </row>
    <row r="15" spans="1:25" x14ac:dyDescent="0.25">
      <c r="A15" s="8" t="s">
        <v>25</v>
      </c>
      <c r="B15" s="2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>
        <v>0.73</v>
      </c>
      <c r="M15" s="1">
        <v>0.67</v>
      </c>
      <c r="N15" s="1">
        <v>0.79</v>
      </c>
      <c r="O15" s="2" t="s">
        <v>32</v>
      </c>
      <c r="P15" s="2" t="s">
        <v>118</v>
      </c>
      <c r="Q15" s="4">
        <f t="shared" si="2"/>
        <v>0.36986301369863006</v>
      </c>
      <c r="R15" s="2"/>
      <c r="S15" s="2"/>
      <c r="T15" s="2">
        <v>20.5</v>
      </c>
      <c r="U15" s="2">
        <v>15.5</v>
      </c>
      <c r="V15" s="2">
        <f>AVERAGE(T15:U15)</f>
        <v>18</v>
      </c>
      <c r="W15" s="2"/>
      <c r="X15" s="2" t="s">
        <v>36</v>
      </c>
      <c r="Y15" s="10" t="s">
        <v>96</v>
      </c>
    </row>
    <row r="16" spans="1:25" x14ac:dyDescent="0.25">
      <c r="A16" s="8" t="s">
        <v>25</v>
      </c>
      <c r="B16" s="2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>
        <v>0.55000000000000004</v>
      </c>
      <c r="M16" s="1"/>
      <c r="N16" s="1"/>
      <c r="O16" s="2" t="s">
        <v>40</v>
      </c>
      <c r="P16" s="2" t="s">
        <v>118</v>
      </c>
      <c r="Q16" s="4">
        <f t="shared" si="2"/>
        <v>0.81818181818181812</v>
      </c>
      <c r="R16" s="2"/>
      <c r="S16" s="2"/>
      <c r="T16" s="5">
        <v>42.4</v>
      </c>
      <c r="U16" s="2">
        <v>24.9</v>
      </c>
      <c r="V16" s="2">
        <f>AVERAGE(T16:U16)</f>
        <v>33.65</v>
      </c>
      <c r="W16" s="2"/>
      <c r="X16" s="2" t="s">
        <v>41</v>
      </c>
      <c r="Y16" s="10" t="s">
        <v>106</v>
      </c>
    </row>
    <row r="17" spans="1:25" x14ac:dyDescent="0.25">
      <c r="A17" s="8" t="s">
        <v>26</v>
      </c>
      <c r="B17" s="2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>
        <v>0.64</v>
      </c>
      <c r="M17" s="1">
        <v>0.45</v>
      </c>
      <c r="N17" s="1">
        <v>0.89</v>
      </c>
      <c r="O17" s="2" t="s">
        <v>45</v>
      </c>
      <c r="P17" s="2" t="s">
        <v>118</v>
      </c>
      <c r="Q17" s="4">
        <f t="shared" si="2"/>
        <v>0.5625</v>
      </c>
      <c r="R17" s="2"/>
      <c r="S17" s="2"/>
      <c r="T17" s="2"/>
      <c r="U17" s="2"/>
      <c r="V17" s="2">
        <v>40</v>
      </c>
      <c r="W17" s="2"/>
      <c r="X17" s="2" t="s">
        <v>44</v>
      </c>
      <c r="Y17" s="10" t="s">
        <v>90</v>
      </c>
    </row>
    <row r="18" spans="1:25" x14ac:dyDescent="0.25">
      <c r="A18" s="8" t="s">
        <v>26</v>
      </c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>
        <v>1.3</v>
      </c>
      <c r="M18" s="1">
        <v>1.1000000000000001</v>
      </c>
      <c r="N18" s="1">
        <v>1.6</v>
      </c>
      <c r="O18" s="2" t="s">
        <v>43</v>
      </c>
      <c r="P18" s="2" t="s">
        <v>119</v>
      </c>
      <c r="Q18" s="4">
        <f>1/S18-1</f>
        <v>-0.21253846153846156</v>
      </c>
      <c r="R18" s="2">
        <f>AVERAGE(10.2, 5.6)/100</f>
        <v>7.9000000000000001E-2</v>
      </c>
      <c r="S18" s="5">
        <f>L18/(1-R18+(R18*L18))</f>
        <v>1.2699032919800723</v>
      </c>
      <c r="T18" s="2"/>
      <c r="U18" s="2"/>
      <c r="V18" s="2">
        <v>13.8</v>
      </c>
      <c r="W18" s="2"/>
      <c r="X18" s="2" t="s">
        <v>86</v>
      </c>
      <c r="Y18" s="10" t="s">
        <v>89</v>
      </c>
    </row>
    <row r="19" spans="1:25" x14ac:dyDescent="0.25">
      <c r="A19" s="8" t="s">
        <v>113</v>
      </c>
      <c r="B19" s="9" t="s">
        <v>39</v>
      </c>
      <c r="C19" s="1"/>
      <c r="D19" s="1"/>
      <c r="E19" s="1"/>
      <c r="F19" s="1">
        <v>0.59</v>
      </c>
      <c r="G19" s="1">
        <v>0.45</v>
      </c>
      <c r="H19" s="1">
        <v>0.71</v>
      </c>
      <c r="I19" s="1"/>
      <c r="J19" s="1"/>
      <c r="K19" s="1"/>
      <c r="L19" s="1"/>
      <c r="M19" s="1"/>
      <c r="N19" s="1"/>
      <c r="O19" s="2" t="s">
        <v>110</v>
      </c>
      <c r="P19" s="2" t="s">
        <v>120</v>
      </c>
      <c r="Q19" s="4">
        <f>1/F19-1</f>
        <v>0.69491525423728828</v>
      </c>
      <c r="R19" s="2"/>
      <c r="S19" s="2"/>
      <c r="T19" s="2"/>
      <c r="U19" s="2"/>
      <c r="V19" s="2">
        <v>21.7</v>
      </c>
      <c r="W19" s="2"/>
      <c r="X19" s="2" t="s">
        <v>35</v>
      </c>
      <c r="Y19" s="10" t="s">
        <v>103</v>
      </c>
    </row>
    <row r="20" spans="1:25" x14ac:dyDescent="0.25">
      <c r="A20" s="8" t="s">
        <v>113</v>
      </c>
      <c r="B20" s="9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>
        <v>0.55000000000000004</v>
      </c>
      <c r="M20" s="1"/>
      <c r="N20" s="1"/>
      <c r="O20" s="2" t="s">
        <v>40</v>
      </c>
      <c r="P20" s="2" t="s">
        <v>118</v>
      </c>
      <c r="Q20" s="4">
        <f t="shared" ref="Q20:Q22" si="3">1/L20-1</f>
        <v>0.81818181818181812</v>
      </c>
      <c r="R20" s="3"/>
      <c r="S20" s="2"/>
      <c r="T20" s="2">
        <v>38.5</v>
      </c>
      <c r="U20" s="2">
        <v>32.799999999999997</v>
      </c>
      <c r="V20" s="2">
        <f>AVERAGE(T20:U20)</f>
        <v>35.65</v>
      </c>
      <c r="W20" s="2"/>
      <c r="X20" s="2" t="s">
        <v>41</v>
      </c>
      <c r="Y20" s="10" t="s">
        <v>92</v>
      </c>
    </row>
    <row r="21" spans="1:25" x14ac:dyDescent="0.25">
      <c r="A21" s="8" t="s">
        <v>113</v>
      </c>
      <c r="B21" s="9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>
        <v>0.7</v>
      </c>
      <c r="M21" s="1">
        <v>0.57999999999999996</v>
      </c>
      <c r="N21" s="1">
        <v>0.74</v>
      </c>
      <c r="O21" s="2" t="s">
        <v>78</v>
      </c>
      <c r="P21" s="2" t="s">
        <v>118</v>
      </c>
      <c r="Q21" s="4">
        <f t="shared" si="3"/>
        <v>0.4285714285714286</v>
      </c>
      <c r="R21" s="2"/>
      <c r="S21" s="2"/>
      <c r="T21" s="2"/>
      <c r="U21" s="2"/>
      <c r="V21" s="2"/>
      <c r="W21" s="2"/>
      <c r="X21" s="2" t="s">
        <v>77</v>
      </c>
      <c r="Y21" s="10"/>
    </row>
    <row r="22" spans="1:25" x14ac:dyDescent="0.25">
      <c r="A22" s="8" t="s">
        <v>113</v>
      </c>
      <c r="B22" s="9" t="s">
        <v>42</v>
      </c>
      <c r="C22" s="1"/>
      <c r="D22" s="1"/>
      <c r="E22" s="1"/>
      <c r="F22" s="1"/>
      <c r="G22" s="1"/>
      <c r="H22" s="1"/>
      <c r="I22" s="1"/>
      <c r="J22" s="1"/>
      <c r="K22" s="1"/>
      <c r="L22" s="1">
        <v>0.54</v>
      </c>
      <c r="M22" s="1"/>
      <c r="N22" s="1"/>
      <c r="O22" s="2" t="s">
        <v>75</v>
      </c>
      <c r="P22" s="2" t="s">
        <v>118</v>
      </c>
      <c r="Q22" s="4">
        <f t="shared" si="3"/>
        <v>0.85185185185185164</v>
      </c>
      <c r="R22" s="2"/>
      <c r="S22" s="2"/>
      <c r="T22" s="2"/>
      <c r="U22" s="2"/>
      <c r="V22" s="2"/>
      <c r="W22" s="2"/>
      <c r="X22" s="2" t="s">
        <v>76</v>
      </c>
      <c r="Y22" s="10"/>
    </row>
    <row r="23" spans="1:25" x14ac:dyDescent="0.25">
      <c r="A23" s="8" t="s">
        <v>113</v>
      </c>
      <c r="B23" s="9" t="s">
        <v>42</v>
      </c>
      <c r="C23" s="1"/>
      <c r="D23" s="1"/>
      <c r="E23" s="1"/>
      <c r="F23" s="1"/>
      <c r="G23" s="1"/>
      <c r="H23" s="1"/>
      <c r="I23" s="1">
        <v>0.65</v>
      </c>
      <c r="J23" s="1">
        <v>0.58899999999999997</v>
      </c>
      <c r="K23" s="1">
        <v>0.71</v>
      </c>
      <c r="L23" s="1"/>
      <c r="M23" s="1"/>
      <c r="N23" s="1"/>
      <c r="O23" s="2" t="s">
        <v>32</v>
      </c>
      <c r="P23" s="2" t="s">
        <v>118</v>
      </c>
      <c r="Q23" s="2"/>
      <c r="R23" s="2"/>
      <c r="S23" s="2"/>
      <c r="T23" s="2"/>
      <c r="U23" s="2"/>
      <c r="V23" s="2"/>
      <c r="W23" s="2"/>
      <c r="X23" s="2" t="s">
        <v>79</v>
      </c>
      <c r="Y23" s="10"/>
    </row>
    <row r="24" spans="1:25" x14ac:dyDescent="0.25">
      <c r="A24" s="8" t="s">
        <v>113</v>
      </c>
      <c r="B24" s="9" t="s">
        <v>46</v>
      </c>
      <c r="C24" s="1"/>
      <c r="D24" s="1"/>
      <c r="E24" s="1"/>
      <c r="F24" s="1">
        <v>0.53</v>
      </c>
      <c r="G24" s="1"/>
      <c r="H24" s="1"/>
      <c r="I24" s="1"/>
      <c r="J24" s="1"/>
      <c r="K24" s="1"/>
      <c r="L24" s="1"/>
      <c r="M24" s="1"/>
      <c r="N24" s="1"/>
      <c r="O24" s="2" t="s">
        <v>110</v>
      </c>
      <c r="P24" s="2" t="s">
        <v>107</v>
      </c>
      <c r="Q24" s="4">
        <f>1/F24-1</f>
        <v>0.88679245283018848</v>
      </c>
      <c r="R24" s="2"/>
      <c r="S24" s="2"/>
      <c r="T24" s="2"/>
      <c r="U24" s="2"/>
      <c r="V24" s="2">
        <v>1.7</v>
      </c>
      <c r="W24" s="2"/>
      <c r="X24" s="2" t="s">
        <v>47</v>
      </c>
      <c r="Y24" s="14" t="s">
        <v>123</v>
      </c>
    </row>
    <row r="25" spans="1:25" x14ac:dyDescent="0.25">
      <c r="A25" s="8" t="s">
        <v>7</v>
      </c>
      <c r="B25" s="9" t="s">
        <v>48</v>
      </c>
      <c r="C25" s="1"/>
      <c r="D25" s="1"/>
      <c r="E25" s="1"/>
      <c r="F25" s="1"/>
      <c r="G25" s="1"/>
      <c r="H25" s="1"/>
      <c r="I25" s="1"/>
      <c r="J25" s="1"/>
      <c r="K25" s="1"/>
      <c r="L25" s="1">
        <v>0.57999999999999996</v>
      </c>
      <c r="M25" s="1">
        <v>0.37</v>
      </c>
      <c r="N25" s="1">
        <v>0.89</v>
      </c>
      <c r="O25" s="2" t="s">
        <v>62</v>
      </c>
      <c r="P25" s="2" t="s">
        <v>120</v>
      </c>
      <c r="Q25" s="4">
        <f t="shared" ref="Q25:Q42" si="4">1/L25-1</f>
        <v>0.72413793103448287</v>
      </c>
      <c r="R25" s="2"/>
      <c r="S25" s="2"/>
      <c r="T25" s="2">
        <v>0.8</v>
      </c>
      <c r="U25" s="2">
        <v>1.8</v>
      </c>
      <c r="V25" s="2">
        <f>AVERAGE(T25:U25)</f>
        <v>1.3</v>
      </c>
      <c r="W25" s="2"/>
      <c r="X25" s="2" t="s">
        <v>63</v>
      </c>
      <c r="Y25" s="10" t="s">
        <v>87</v>
      </c>
    </row>
    <row r="26" spans="1:25" x14ac:dyDescent="0.25">
      <c r="A26" s="8" t="s">
        <v>7</v>
      </c>
      <c r="B26" s="9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>
        <v>0.73</v>
      </c>
      <c r="M26" s="1">
        <v>0.55000000000000004</v>
      </c>
      <c r="N26" s="1">
        <v>0.98</v>
      </c>
      <c r="O26" s="2" t="s">
        <v>62</v>
      </c>
      <c r="P26" s="2" t="s">
        <v>120</v>
      </c>
      <c r="Q26" s="4">
        <f t="shared" si="4"/>
        <v>0.36986301369863006</v>
      </c>
      <c r="R26" s="2"/>
      <c r="S26" s="2"/>
      <c r="T26" s="2">
        <v>0.4</v>
      </c>
      <c r="U26" s="2">
        <v>1</v>
      </c>
      <c r="V26" s="2">
        <f t="shared" ref="V26:V40" si="5">AVERAGE(T26:U26)</f>
        <v>0.7</v>
      </c>
      <c r="W26" s="2"/>
      <c r="X26" s="2" t="s">
        <v>63</v>
      </c>
      <c r="Y26" s="10" t="s">
        <v>87</v>
      </c>
    </row>
    <row r="27" spans="1:25" x14ac:dyDescent="0.25">
      <c r="A27" s="8" t="s">
        <v>7</v>
      </c>
      <c r="B27" s="9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>
        <v>0.74</v>
      </c>
      <c r="M27" s="1">
        <v>0.71</v>
      </c>
      <c r="N27" s="1">
        <v>0.77</v>
      </c>
      <c r="O27" s="2" t="s">
        <v>62</v>
      </c>
      <c r="P27" s="2" t="s">
        <v>120</v>
      </c>
      <c r="Q27" s="4">
        <f t="shared" si="4"/>
        <v>0.35135135135135132</v>
      </c>
      <c r="R27" s="2"/>
      <c r="S27" s="2"/>
      <c r="T27" s="2">
        <v>4.5</v>
      </c>
      <c r="U27" s="2">
        <v>7.6</v>
      </c>
      <c r="V27" s="2">
        <f t="shared" si="5"/>
        <v>6.05</v>
      </c>
      <c r="W27" s="2"/>
      <c r="X27" s="2" t="s">
        <v>63</v>
      </c>
      <c r="Y27" s="10" t="s">
        <v>87</v>
      </c>
    </row>
    <row r="28" spans="1:25" x14ac:dyDescent="0.25">
      <c r="A28" s="8" t="s">
        <v>7</v>
      </c>
      <c r="B28" s="9" t="s">
        <v>34</v>
      </c>
      <c r="C28" s="1"/>
      <c r="D28" s="1"/>
      <c r="E28" s="1"/>
      <c r="F28" s="1"/>
      <c r="G28" s="1"/>
      <c r="H28" s="1"/>
      <c r="I28" s="1"/>
      <c r="J28" s="1"/>
      <c r="K28" s="1"/>
      <c r="L28" s="1">
        <v>0.77</v>
      </c>
      <c r="M28" s="1">
        <v>0.7</v>
      </c>
      <c r="N28" s="1">
        <v>0.85</v>
      </c>
      <c r="O28" s="2" t="s">
        <v>62</v>
      </c>
      <c r="P28" s="2" t="s">
        <v>120</v>
      </c>
      <c r="Q28" s="4">
        <f t="shared" si="4"/>
        <v>0.29870129870129869</v>
      </c>
      <c r="R28" s="2"/>
      <c r="S28" s="2"/>
      <c r="T28" s="2">
        <v>1</v>
      </c>
      <c r="U28" s="2">
        <v>2</v>
      </c>
      <c r="V28" s="2">
        <f t="shared" si="5"/>
        <v>1.5</v>
      </c>
      <c r="W28" s="2"/>
      <c r="X28" s="2" t="s">
        <v>63</v>
      </c>
      <c r="Y28" s="10" t="s">
        <v>87</v>
      </c>
    </row>
    <row r="29" spans="1:25" x14ac:dyDescent="0.25">
      <c r="A29" s="8" t="s">
        <v>7</v>
      </c>
      <c r="B29" s="9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>
        <v>0.78</v>
      </c>
      <c r="M29" s="1">
        <v>0.64</v>
      </c>
      <c r="N29" s="1">
        <v>0.95</v>
      </c>
      <c r="O29" s="2" t="s">
        <v>62</v>
      </c>
      <c r="P29" s="2" t="s">
        <v>120</v>
      </c>
      <c r="Q29" s="4">
        <f t="shared" si="4"/>
        <v>0.28205128205128194</v>
      </c>
      <c r="R29" s="2"/>
      <c r="S29" s="2"/>
      <c r="T29" s="2">
        <v>0.7</v>
      </c>
      <c r="U29" s="2">
        <v>1.6</v>
      </c>
      <c r="V29" s="2">
        <f t="shared" si="5"/>
        <v>1.1499999999999999</v>
      </c>
      <c r="W29" s="2"/>
      <c r="X29" s="2" t="s">
        <v>63</v>
      </c>
      <c r="Y29" s="10" t="s">
        <v>87</v>
      </c>
    </row>
    <row r="30" spans="1:25" x14ac:dyDescent="0.25">
      <c r="A30" s="8" t="s">
        <v>7</v>
      </c>
      <c r="B30" s="9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>
        <v>0.79</v>
      </c>
      <c r="M30" s="1">
        <v>0.68</v>
      </c>
      <c r="N30" s="1">
        <v>0.92</v>
      </c>
      <c r="O30" s="2" t="s">
        <v>62</v>
      </c>
      <c r="P30" s="2" t="s">
        <v>120</v>
      </c>
      <c r="Q30" s="4">
        <f t="shared" si="4"/>
        <v>0.26582278481012644</v>
      </c>
      <c r="R30" s="2"/>
      <c r="S30" s="2"/>
      <c r="T30" s="2">
        <v>2</v>
      </c>
      <c r="U30" s="2"/>
      <c r="V30" s="2">
        <f t="shared" si="5"/>
        <v>2</v>
      </c>
      <c r="W30" s="2"/>
      <c r="X30" s="2" t="s">
        <v>63</v>
      </c>
      <c r="Y30" s="10" t="s">
        <v>87</v>
      </c>
    </row>
    <row r="31" spans="1:25" x14ac:dyDescent="0.25">
      <c r="A31" s="8" t="s">
        <v>7</v>
      </c>
      <c r="B31" s="9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>
        <v>0.8</v>
      </c>
      <c r="M31" s="1">
        <v>0.7</v>
      </c>
      <c r="N31" s="1">
        <v>0.92</v>
      </c>
      <c r="O31" s="2" t="s">
        <v>62</v>
      </c>
      <c r="P31" s="2" t="s">
        <v>120</v>
      </c>
      <c r="Q31" s="4">
        <f t="shared" si="4"/>
        <v>0.25</v>
      </c>
      <c r="R31" s="2"/>
      <c r="S31" s="2"/>
      <c r="T31" s="2">
        <v>1.3</v>
      </c>
      <c r="U31" s="2">
        <v>2</v>
      </c>
      <c r="V31" s="2">
        <f t="shared" si="5"/>
        <v>1.65</v>
      </c>
      <c r="W31" s="2"/>
      <c r="X31" s="2" t="s">
        <v>63</v>
      </c>
      <c r="Y31" s="10" t="s">
        <v>87</v>
      </c>
    </row>
    <row r="32" spans="1:25" x14ac:dyDescent="0.25">
      <c r="A32" s="8" t="s">
        <v>7</v>
      </c>
      <c r="B32" s="9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>
        <v>0.83</v>
      </c>
      <c r="M32" s="1">
        <v>0.72</v>
      </c>
      <c r="N32" s="1">
        <v>0.95</v>
      </c>
      <c r="O32" s="2" t="s">
        <v>62</v>
      </c>
      <c r="P32" s="2" t="s">
        <v>120</v>
      </c>
      <c r="Q32" s="4">
        <f t="shared" si="4"/>
        <v>0.20481927710843384</v>
      </c>
      <c r="R32" s="2"/>
      <c r="S32" s="2"/>
      <c r="T32" s="2">
        <f>1/149*100</f>
        <v>0.67114093959731547</v>
      </c>
      <c r="U32" s="2">
        <f>1/96*100</f>
        <v>1.0416666666666665</v>
      </c>
      <c r="V32" s="2">
        <f t="shared" si="5"/>
        <v>0.85640380313199094</v>
      </c>
      <c r="W32" s="2"/>
      <c r="X32" s="2" t="s">
        <v>63</v>
      </c>
      <c r="Y32" s="10" t="s">
        <v>98</v>
      </c>
    </row>
    <row r="33" spans="1:25" x14ac:dyDescent="0.25">
      <c r="A33" s="8" t="s">
        <v>7</v>
      </c>
      <c r="B33" s="9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>
        <v>0.84</v>
      </c>
      <c r="M33" s="1">
        <v>0.77</v>
      </c>
      <c r="N33" s="1">
        <v>0.91</v>
      </c>
      <c r="O33" s="2" t="s">
        <v>62</v>
      </c>
      <c r="P33" s="2" t="s">
        <v>120</v>
      </c>
      <c r="Q33" s="4">
        <f t="shared" si="4"/>
        <v>0.19047619047619047</v>
      </c>
      <c r="R33" s="2"/>
      <c r="S33" s="2"/>
      <c r="T33" s="2">
        <v>6.6</v>
      </c>
      <c r="U33" s="2">
        <v>10</v>
      </c>
      <c r="V33" s="2">
        <f t="shared" si="5"/>
        <v>8.3000000000000007</v>
      </c>
      <c r="W33" s="2"/>
      <c r="X33" s="2" t="s">
        <v>63</v>
      </c>
      <c r="Y33" s="10" t="s">
        <v>87</v>
      </c>
    </row>
    <row r="34" spans="1:25" x14ac:dyDescent="0.25">
      <c r="A34" s="8" t="s">
        <v>7</v>
      </c>
      <c r="B34" s="9" t="s">
        <v>56</v>
      </c>
      <c r="C34" s="1"/>
      <c r="D34" s="1"/>
      <c r="E34" s="1"/>
      <c r="F34" s="1"/>
      <c r="G34" s="1"/>
      <c r="H34" s="1"/>
      <c r="I34" s="1"/>
      <c r="J34" s="1"/>
      <c r="K34" s="1"/>
      <c r="L34" s="1">
        <v>0.85</v>
      </c>
      <c r="M34" s="1">
        <v>0.78</v>
      </c>
      <c r="N34" s="1">
        <v>0.93</v>
      </c>
      <c r="O34" s="2" t="s">
        <v>62</v>
      </c>
      <c r="P34" s="2" t="s">
        <v>120</v>
      </c>
      <c r="Q34" s="4">
        <f t="shared" si="4"/>
        <v>0.17647058823529416</v>
      </c>
      <c r="R34" s="2"/>
      <c r="S34" s="2"/>
      <c r="T34" s="2">
        <v>0.7</v>
      </c>
      <c r="U34" s="2">
        <v>1.8</v>
      </c>
      <c r="V34" s="2">
        <f t="shared" si="5"/>
        <v>1.25</v>
      </c>
      <c r="W34" s="2"/>
      <c r="X34" s="2" t="s">
        <v>63</v>
      </c>
      <c r="Y34" s="10" t="s">
        <v>87</v>
      </c>
    </row>
    <row r="35" spans="1:25" x14ac:dyDescent="0.25">
      <c r="A35" s="8" t="s">
        <v>7</v>
      </c>
      <c r="B35" s="9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>
        <v>0.87</v>
      </c>
      <c r="M35" s="1">
        <v>0.8</v>
      </c>
      <c r="N35" s="1">
        <v>0.95</v>
      </c>
      <c r="O35" s="2" t="s">
        <v>62</v>
      </c>
      <c r="P35" s="2" t="s">
        <v>120</v>
      </c>
      <c r="Q35" s="4">
        <f t="shared" si="4"/>
        <v>0.14942528735632177</v>
      </c>
      <c r="R35" s="2"/>
      <c r="S35" s="2"/>
      <c r="T35" s="2">
        <v>0.2</v>
      </c>
      <c r="U35" s="2">
        <v>0.1</v>
      </c>
      <c r="V35" s="2">
        <f t="shared" si="5"/>
        <v>0.15000000000000002</v>
      </c>
      <c r="W35" s="2"/>
      <c r="X35" s="2" t="s">
        <v>63</v>
      </c>
      <c r="Y35" s="10" t="s">
        <v>87</v>
      </c>
    </row>
    <row r="36" spans="1:25" x14ac:dyDescent="0.25">
      <c r="A36" s="8" t="s">
        <v>7</v>
      </c>
      <c r="B36" s="9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>
        <v>0.87</v>
      </c>
      <c r="M36" s="1">
        <v>0.82</v>
      </c>
      <c r="N36" s="1">
        <v>0.92</v>
      </c>
      <c r="O36" s="2" t="s">
        <v>62</v>
      </c>
      <c r="P36" s="2" t="s">
        <v>120</v>
      </c>
      <c r="Q36" s="4">
        <f t="shared" si="4"/>
        <v>0.14942528735632177</v>
      </c>
      <c r="R36" s="2"/>
      <c r="S36" s="2"/>
      <c r="T36" s="2">
        <v>0.6</v>
      </c>
      <c r="U36" s="2">
        <v>2.2999999999999998</v>
      </c>
      <c r="V36" s="2">
        <f t="shared" si="5"/>
        <v>1.45</v>
      </c>
      <c r="W36" s="2"/>
      <c r="X36" s="2" t="s">
        <v>63</v>
      </c>
      <c r="Y36" s="10" t="s">
        <v>87</v>
      </c>
    </row>
    <row r="37" spans="1:25" x14ac:dyDescent="0.25">
      <c r="A37" s="8" t="s">
        <v>7</v>
      </c>
      <c r="B37" s="9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>
        <v>0.9</v>
      </c>
      <c r="M37" s="1">
        <v>0.87</v>
      </c>
      <c r="N37" s="1">
        <v>0.93</v>
      </c>
      <c r="O37" s="2" t="s">
        <v>62</v>
      </c>
      <c r="P37" s="2" t="s">
        <v>120</v>
      </c>
      <c r="Q37" s="4">
        <f t="shared" si="4"/>
        <v>0.11111111111111116</v>
      </c>
      <c r="R37" s="2"/>
      <c r="S37" s="2"/>
      <c r="T37" s="2">
        <v>12.5</v>
      </c>
      <c r="U37" s="2"/>
      <c r="V37" s="2">
        <f t="shared" si="5"/>
        <v>12.5</v>
      </c>
      <c r="W37" s="2"/>
      <c r="X37" s="2" t="s">
        <v>63</v>
      </c>
      <c r="Y37" s="10" t="s">
        <v>87</v>
      </c>
    </row>
    <row r="38" spans="1:25" x14ac:dyDescent="0.25">
      <c r="A38" s="8" t="s">
        <v>7</v>
      </c>
      <c r="B38" s="9" t="s">
        <v>60</v>
      </c>
      <c r="C38" s="1"/>
      <c r="D38" s="1"/>
      <c r="E38" s="1"/>
      <c r="F38" s="1"/>
      <c r="G38" s="1"/>
      <c r="H38" s="1"/>
      <c r="I38" s="1"/>
      <c r="J38" s="1"/>
      <c r="K38" s="1"/>
      <c r="L38" s="1">
        <v>1.05</v>
      </c>
      <c r="M38" s="1">
        <v>1.03</v>
      </c>
      <c r="N38" s="1">
        <v>1.08</v>
      </c>
      <c r="O38" s="2" t="s">
        <v>62</v>
      </c>
      <c r="P38" s="2" t="s">
        <v>120</v>
      </c>
      <c r="Q38" s="4"/>
      <c r="R38" s="2"/>
      <c r="S38" s="2"/>
      <c r="T38" s="2"/>
      <c r="U38" s="4">
        <f>1/6</f>
        <v>0.16666666666666666</v>
      </c>
      <c r="V38" s="2">
        <v>16.7</v>
      </c>
      <c r="W38" s="2"/>
      <c r="X38" s="2" t="s">
        <v>63</v>
      </c>
      <c r="Y38" s="10" t="s">
        <v>88</v>
      </c>
    </row>
    <row r="39" spans="1:25" x14ac:dyDescent="0.25">
      <c r="A39" s="8" t="s">
        <v>7</v>
      </c>
      <c r="B39" s="9" t="s">
        <v>61</v>
      </c>
      <c r="C39" s="1"/>
      <c r="D39" s="1"/>
      <c r="E39" s="1"/>
      <c r="F39" s="1"/>
      <c r="G39" s="1"/>
      <c r="H39" s="1"/>
      <c r="I39" s="1"/>
      <c r="J39" s="1"/>
      <c r="K39" s="1"/>
      <c r="L39" s="1">
        <v>1.27</v>
      </c>
      <c r="M39" s="1">
        <v>1.1599999999999999</v>
      </c>
      <c r="N39" s="1">
        <v>1.4</v>
      </c>
      <c r="O39" s="2" t="s">
        <v>62</v>
      </c>
      <c r="P39" s="2" t="s">
        <v>120</v>
      </c>
      <c r="Q39" s="4"/>
      <c r="R39" s="2"/>
      <c r="S39" s="2"/>
      <c r="T39" s="2">
        <v>4.3</v>
      </c>
      <c r="U39" s="2">
        <v>7.1</v>
      </c>
      <c r="V39" s="2">
        <f t="shared" si="5"/>
        <v>5.6999999999999993</v>
      </c>
      <c r="W39" s="2"/>
      <c r="X39" s="2" t="s">
        <v>63</v>
      </c>
      <c r="Y39" s="10" t="s">
        <v>87</v>
      </c>
    </row>
    <row r="40" spans="1:25" x14ac:dyDescent="0.25">
      <c r="A40" s="8" t="s">
        <v>7</v>
      </c>
      <c r="B40" s="9" t="s">
        <v>64</v>
      </c>
      <c r="C40" s="1"/>
      <c r="D40" s="1"/>
      <c r="E40" s="1"/>
      <c r="F40" s="1"/>
      <c r="G40" s="1"/>
      <c r="H40" s="1"/>
      <c r="I40" s="1"/>
      <c r="J40" s="1"/>
      <c r="K40" s="1"/>
      <c r="L40" s="1">
        <v>0.45</v>
      </c>
      <c r="M40" s="1">
        <v>2.9</v>
      </c>
      <c r="N40" s="1">
        <v>0.7</v>
      </c>
      <c r="O40" s="2" t="s">
        <v>65</v>
      </c>
      <c r="P40" s="2" t="s">
        <v>118</v>
      </c>
      <c r="Q40" s="4">
        <f t="shared" si="4"/>
        <v>1.2222222222222223</v>
      </c>
      <c r="R40" s="2"/>
      <c r="S40" s="2"/>
      <c r="T40" s="2">
        <v>1.2</v>
      </c>
      <c r="U40" s="2">
        <v>1.5</v>
      </c>
      <c r="V40" s="2">
        <f t="shared" si="5"/>
        <v>1.35</v>
      </c>
      <c r="W40" s="2"/>
      <c r="X40" s="2" t="s">
        <v>66</v>
      </c>
      <c r="Y40" s="10" t="s">
        <v>87</v>
      </c>
    </row>
    <row r="41" spans="1:25" x14ac:dyDescent="0.25">
      <c r="A41" s="8" t="s">
        <v>68</v>
      </c>
      <c r="B41" s="9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>
        <v>0.67</v>
      </c>
      <c r="M41" s="1">
        <v>0.6</v>
      </c>
      <c r="N41" s="1">
        <v>0.74</v>
      </c>
      <c r="O41" s="2" t="s">
        <v>110</v>
      </c>
      <c r="P41" s="2" t="s">
        <v>119</v>
      </c>
      <c r="Q41" s="4">
        <f t="shared" si="4"/>
        <v>0.49253731343283569</v>
      </c>
      <c r="R41" s="2"/>
      <c r="S41" s="2"/>
      <c r="T41" s="2"/>
      <c r="U41" s="2"/>
      <c r="V41" s="2"/>
      <c r="W41" s="2" t="s">
        <v>70</v>
      </c>
      <c r="X41" s="2" t="s">
        <v>69</v>
      </c>
      <c r="Y41" s="10"/>
    </row>
    <row r="42" spans="1:25" x14ac:dyDescent="0.25">
      <c r="A42" s="8" t="s">
        <v>68</v>
      </c>
      <c r="B42" s="9" t="s">
        <v>67</v>
      </c>
      <c r="C42" s="1"/>
      <c r="D42" s="1"/>
      <c r="E42" s="1"/>
      <c r="F42" s="1"/>
      <c r="G42" s="1"/>
      <c r="H42" s="1"/>
      <c r="I42" s="1"/>
      <c r="J42" s="1"/>
      <c r="K42" s="1"/>
      <c r="L42" s="1">
        <v>0.4</v>
      </c>
      <c r="M42" s="1">
        <v>0.36</v>
      </c>
      <c r="N42" s="1">
        <v>0.45</v>
      </c>
      <c r="O42" s="2" t="s">
        <v>110</v>
      </c>
      <c r="P42" s="2" t="s">
        <v>119</v>
      </c>
      <c r="Q42" s="4">
        <f t="shared" si="4"/>
        <v>1.5</v>
      </c>
      <c r="R42" s="2"/>
      <c r="S42" s="3"/>
      <c r="T42" s="2"/>
      <c r="U42" s="2"/>
      <c r="V42" s="2"/>
      <c r="W42" s="2" t="s">
        <v>71</v>
      </c>
      <c r="X42" s="2" t="s">
        <v>69</v>
      </c>
      <c r="Y42" s="10"/>
    </row>
    <row r="43" spans="1:25" x14ac:dyDescent="0.25">
      <c r="A43" s="8" t="s">
        <v>68</v>
      </c>
      <c r="B43" s="9" t="s">
        <v>67</v>
      </c>
      <c r="C43" s="1"/>
      <c r="D43" s="1"/>
      <c r="E43" s="1"/>
      <c r="F43" s="1"/>
      <c r="G43" s="1"/>
      <c r="H43" s="1"/>
      <c r="I43" s="1"/>
      <c r="J43" s="1"/>
      <c r="K43" s="1"/>
      <c r="L43" s="1">
        <v>0.41</v>
      </c>
      <c r="M43" s="1">
        <v>0.36</v>
      </c>
      <c r="N43" s="1">
        <v>0.46</v>
      </c>
      <c r="O43" s="2" t="s">
        <v>110</v>
      </c>
      <c r="P43" s="2" t="s">
        <v>119</v>
      </c>
      <c r="Q43" s="4">
        <f>1/L43-1</f>
        <v>1.4390243902439024</v>
      </c>
      <c r="R43" s="2"/>
      <c r="S43" s="2" t="s">
        <v>107</v>
      </c>
      <c r="T43" s="2"/>
      <c r="U43" s="2"/>
      <c r="V43" s="2"/>
      <c r="W43" s="2" t="s">
        <v>72</v>
      </c>
      <c r="X43" s="2" t="s">
        <v>69</v>
      </c>
      <c r="Y43" s="10"/>
    </row>
  </sheetData>
  <hyperlinks>
    <hyperlink ref="Y24" r:id="rId1"/>
  </hyperlinks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data-github</vt:lpstr>
    </vt:vector>
  </TitlesOfParts>
  <Company>UniSA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Olds</dc:creator>
  <cp:lastModifiedBy>Carol Maher</cp:lastModifiedBy>
  <dcterms:created xsi:type="dcterms:W3CDTF">2016-07-04T03:07:30Z</dcterms:created>
  <dcterms:modified xsi:type="dcterms:W3CDTF">2016-12-06T13:01:59Z</dcterms:modified>
</cp:coreProperties>
</file>