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ve\Dropbox\H_Teaching and Training\FISH 507-SOE 592\Working Materials\Lectures\"/>
    </mc:Choice>
  </mc:AlternateContent>
  <xr:revisionPtr revIDLastSave="0" documentId="13_ncr:1_{2BA9E486-FCA7-4A84-AF59-A389C9D619D0}" xr6:coauthVersionLast="47" xr6:coauthVersionMax="47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senseInfo" sheetId="6" state="hidden" r:id="rId1"/>
    <sheet name="Density independent" sheetId="11" r:id="rId2"/>
    <sheet name="sensInfo" sheetId="18" state="veryHidden" r:id="rId3"/>
    <sheet name="Density dependent" sheetId="13" r:id="rId4"/>
    <sheet name="Density dependent + depensation" sheetId="14" r:id="rId5"/>
  </sheets>
  <definedNames>
    <definedName name="NewMatrix">#REF!</definedName>
    <definedName name="riskATSSboxGraph">TRUE</definedName>
    <definedName name="riskATSSincludeSimtables">TRUE</definedName>
    <definedName name="riskATSSinputsGraphs">FALSE</definedName>
    <definedName name="riskATSSoutputStatistic">3</definedName>
    <definedName name="riskATSSpercentChangeGraph">TRUE</definedName>
    <definedName name="riskATSSpercentileGraph">TRUE</definedName>
    <definedName name="riskATSSpercentileValue">0.5</definedName>
    <definedName name="riskATSSprintReport">FALSE</definedName>
    <definedName name="riskATSSreportsInActiveBook">FALSE</definedName>
    <definedName name="riskATSSreportsSelected">TRUE</definedName>
    <definedName name="riskATSSsummaryReport">TRUE</definedName>
    <definedName name="riskATSStornadoGraph">TRUE</definedName>
    <definedName name="riskATSTbaselineRequested">TRUE</definedName>
    <definedName name="riskATSTboxGraph">TRUE</definedName>
    <definedName name="riskATSTcomparisonGraph">TRUE</definedName>
    <definedName name="riskATSThistogramGraph">FALSE</definedName>
    <definedName name="riskATSToutputStatistic">4</definedName>
    <definedName name="riskATSTprintReport">FALSE</definedName>
    <definedName name="riskATSTreportsInActiveBook">FALSE</definedName>
    <definedName name="riskATSTreportsSelected">TRUE</definedName>
    <definedName name="riskATSTsequentialStress">TRUE</definedName>
    <definedName name="riskATSTsummaryReport">TRUE</definedName>
    <definedName name="RiskAutoStopPercChange">1.5</definedName>
    <definedName name="RiskCollectDistributionSamples">2</definedName>
    <definedName name="RiskCorrelationSheet">#REF!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1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  <definedName name="solver_adj" localSheetId="3" hidden="1">'Density dependent'!$M$2:$M$3</definedName>
    <definedName name="solver_adj" localSheetId="4" hidden="1">'Density dependent + depensation'!$M$2:$M$3</definedName>
    <definedName name="solver_adj" localSheetId="1" hidden="1">'Density independent'!$M$2:$M$3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itr" localSheetId="3" hidden="1">100</definedName>
    <definedName name="solver_itr" localSheetId="4" hidden="1">100</definedName>
    <definedName name="solver_itr" localSheetId="1" hidden="1">100</definedName>
    <definedName name="solver_lhs1" localSheetId="3" hidden="1">'Density dependent'!$M$2</definedName>
    <definedName name="solver_lhs1" localSheetId="4" hidden="1">'Density dependent + depensation'!$M$2</definedName>
    <definedName name="solver_lhs1" localSheetId="1" hidden="1">'Density independent'!$M$2</definedName>
    <definedName name="solver_lhs2" localSheetId="3" hidden="1">'Density dependent'!$M$2</definedName>
    <definedName name="solver_lhs2" localSheetId="4" hidden="1">'Density dependent + depensation'!$M$2</definedName>
    <definedName name="solver_lhs2" localSheetId="1" hidden="1">'Density independent'!$M$2</definedName>
    <definedName name="solver_lhs3" localSheetId="3" hidden="1">'Density dependent'!$M$3</definedName>
    <definedName name="solver_lhs3" localSheetId="4" hidden="1">'Density dependent + depensation'!$M$3</definedName>
    <definedName name="solver_lhs3" localSheetId="1" hidden="1">'Density independent'!$M$3</definedName>
    <definedName name="solver_lhs4" localSheetId="3" hidden="1">'Density dependent'!$M$3</definedName>
    <definedName name="solver_lhs4" localSheetId="4" hidden="1">'Density dependent + depensation'!$M$3</definedName>
    <definedName name="solver_lhs4" localSheetId="1" hidden="1">'Density independent'!$M$3</definedName>
    <definedName name="solver_lhs5" localSheetId="3" hidden="1">'Density dependent'!$M$4</definedName>
    <definedName name="solver_lhs5" localSheetId="4" hidden="1">'Density dependent + depensation'!$M$4</definedName>
    <definedName name="solver_lhs5" localSheetId="1" hidden="1">'Density independent'!$M$4</definedName>
    <definedName name="solver_lhs6" localSheetId="3" hidden="1">'Density dependent'!$M$4</definedName>
    <definedName name="solver_lhs6" localSheetId="4" hidden="1">'Density dependent + depensation'!$M$4</definedName>
    <definedName name="solver_lhs6" localSheetId="1" hidden="1">'Density independent'!$M$4</definedName>
    <definedName name="solver_lin" localSheetId="3" hidden="1">2</definedName>
    <definedName name="solver_lin" localSheetId="4" hidden="1">2</definedName>
    <definedName name="solver_lin" localSheetId="1" hidden="1">2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neg" localSheetId="3" hidden="1">2</definedName>
    <definedName name="solver_neg" localSheetId="4" hidden="1">2</definedName>
    <definedName name="solver_neg" localSheetId="1" hidden="1">2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um" localSheetId="3" hidden="1">6</definedName>
    <definedName name="solver_num" localSheetId="4" hidden="1">6</definedName>
    <definedName name="solver_num" localSheetId="1" hidden="1">6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opt" localSheetId="3" hidden="1">'Density dependent'!$J$29</definedName>
    <definedName name="solver_opt" localSheetId="4" hidden="1">'Density dependent + depensation'!$J$29</definedName>
    <definedName name="solver_opt" localSheetId="1" hidden="1">'Density independent'!$J$29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rbv" localSheetId="3" hidden="1">1</definedName>
    <definedName name="solver_rbv" localSheetId="4" hidden="1">1</definedName>
    <definedName name="solver_rbv" localSheetId="1" hidden="1">1</definedName>
    <definedName name="solver_rel1" localSheetId="3" hidden="1">1</definedName>
    <definedName name="solver_rel1" localSheetId="4" hidden="1">1</definedName>
    <definedName name="solver_rel1" localSheetId="1" hidden="1">1</definedName>
    <definedName name="solver_rel2" localSheetId="3" hidden="1">3</definedName>
    <definedName name="solver_rel2" localSheetId="4" hidden="1">3</definedName>
    <definedName name="solver_rel2" localSheetId="1" hidden="1">3</definedName>
    <definedName name="solver_rel3" localSheetId="3" hidden="1">1</definedName>
    <definedName name="solver_rel3" localSheetId="4" hidden="1">1</definedName>
    <definedName name="solver_rel3" localSheetId="1" hidden="1">1</definedName>
    <definedName name="solver_rel4" localSheetId="3" hidden="1">3</definedName>
    <definedName name="solver_rel4" localSheetId="4" hidden="1">3</definedName>
    <definedName name="solver_rel4" localSheetId="1" hidden="1">3</definedName>
    <definedName name="solver_rel5" localSheetId="3" hidden="1">1</definedName>
    <definedName name="solver_rel5" localSheetId="4" hidden="1">1</definedName>
    <definedName name="solver_rel5" localSheetId="1" hidden="1">1</definedName>
    <definedName name="solver_rel6" localSheetId="3" hidden="1">3</definedName>
    <definedName name="solver_rel6" localSheetId="4" hidden="1">3</definedName>
    <definedName name="solver_rel6" localSheetId="1" hidden="1">3</definedName>
    <definedName name="solver_rhs1" localSheetId="3" hidden="1">1</definedName>
    <definedName name="solver_rhs1" localSheetId="4" hidden="1">1</definedName>
    <definedName name="solver_rhs1" localSheetId="1" hidden="1">1</definedName>
    <definedName name="solver_rhs2" localSheetId="3" hidden="1">0</definedName>
    <definedName name="solver_rhs2" localSheetId="4" hidden="1">0</definedName>
    <definedName name="solver_rhs2" localSheetId="1" hidden="1">0</definedName>
    <definedName name="solver_rhs3" localSheetId="3" hidden="1">1</definedName>
    <definedName name="solver_rhs3" localSheetId="4" hidden="1">1</definedName>
    <definedName name="solver_rhs3" localSheetId="1" hidden="1">1</definedName>
    <definedName name="solver_rhs4" localSheetId="3" hidden="1">0</definedName>
    <definedName name="solver_rhs4" localSheetId="4" hidden="1">0</definedName>
    <definedName name="solver_rhs4" localSheetId="1" hidden="1">0</definedName>
    <definedName name="solver_rhs5" localSheetId="3" hidden="1">1</definedName>
    <definedName name="solver_rhs5" localSheetId="4" hidden="1">1</definedName>
    <definedName name="solver_rhs5" localSheetId="1" hidden="1">1</definedName>
    <definedName name="solver_rhs6" localSheetId="3" hidden="1">0</definedName>
    <definedName name="solver_rhs6" localSheetId="4" hidden="1">0</definedName>
    <definedName name="solver_rhs6" localSheetId="1" hidden="1">0</definedName>
    <definedName name="solver_rlx" localSheetId="3" hidden="1">1</definedName>
    <definedName name="solver_rlx" localSheetId="4" hidden="1">1</definedName>
    <definedName name="solver_rlx" localSheetId="1" hidden="1">1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scl" localSheetId="3" hidden="1">2</definedName>
    <definedName name="solver_scl" localSheetId="4" hidden="1">2</definedName>
    <definedName name="solver_scl" localSheetId="1" hidden="1">2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tim" localSheetId="3" hidden="1">100</definedName>
    <definedName name="solver_tim" localSheetId="4" hidden="1">100</definedName>
    <definedName name="solver_tim" localSheetId="1" hidden="1">100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yp" localSheetId="3" hidden="1">1</definedName>
    <definedName name="solver_typ" localSheetId="4" hidden="1">1</definedName>
    <definedName name="solver_typ" localSheetId="1" hidden="1">1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1" l="1"/>
  <c r="M4" i="13"/>
  <c r="D16" i="13" s="1"/>
  <c r="C11" i="14"/>
  <c r="C10" i="14"/>
  <c r="C14" i="14"/>
  <c r="C18" i="14"/>
  <c r="C22" i="14"/>
  <c r="C26" i="14"/>
  <c r="Y9" i="11"/>
  <c r="B13" i="18"/>
  <c r="B12" i="18"/>
  <c r="B11" i="18"/>
  <c r="E9" i="13"/>
  <c r="B9" i="13"/>
  <c r="C9" i="13"/>
  <c r="E10" i="13"/>
  <c r="C10" i="13"/>
  <c r="E11" i="13"/>
  <c r="C11" i="13"/>
  <c r="E12" i="13"/>
  <c r="C12" i="13"/>
  <c r="E13" i="13"/>
  <c r="C13" i="13"/>
  <c r="E14" i="13"/>
  <c r="C14" i="13"/>
  <c r="E15" i="13"/>
  <c r="C15" i="13"/>
  <c r="E16" i="13"/>
  <c r="C16" i="13"/>
  <c r="E17" i="13"/>
  <c r="C17" i="13"/>
  <c r="E18" i="13"/>
  <c r="C18" i="13"/>
  <c r="E19" i="13"/>
  <c r="C19" i="13"/>
  <c r="E20" i="13"/>
  <c r="C20" i="13"/>
  <c r="E21" i="13"/>
  <c r="C21" i="13"/>
  <c r="E22" i="13"/>
  <c r="C22" i="13"/>
  <c r="E23" i="13"/>
  <c r="C23" i="13"/>
  <c r="E24" i="13"/>
  <c r="C24" i="13"/>
  <c r="E25" i="13"/>
  <c r="C25" i="13"/>
  <c r="E26" i="13"/>
  <c r="C26" i="13"/>
  <c r="E27" i="13"/>
  <c r="C27" i="13"/>
  <c r="E28" i="13"/>
  <c r="C28" i="13"/>
  <c r="E29" i="13"/>
  <c r="C29" i="13"/>
  <c r="B9" i="14"/>
  <c r="E9" i="14" s="1"/>
  <c r="Y30" i="14" s="1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5" i="14"/>
  <c r="Y9" i="14"/>
  <c r="Z9" i="14"/>
  <c r="AA9" i="14"/>
  <c r="Y10" i="14"/>
  <c r="Z10" i="14"/>
  <c r="AA10" i="14"/>
  <c r="Y11" i="14"/>
  <c r="Z11" i="14"/>
  <c r="AA11" i="14"/>
  <c r="Y12" i="14"/>
  <c r="Z12" i="14"/>
  <c r="AA12" i="14"/>
  <c r="Y13" i="14"/>
  <c r="Z13" i="14"/>
  <c r="AA13" i="14"/>
  <c r="Y14" i="14"/>
  <c r="Z14" i="14"/>
  <c r="AA14" i="14"/>
  <c r="Y15" i="14"/>
  <c r="Z15" i="14"/>
  <c r="AA15" i="14"/>
  <c r="Y16" i="14"/>
  <c r="Z16" i="14"/>
  <c r="AA16" i="14"/>
  <c r="Y17" i="14"/>
  <c r="Z17" i="14"/>
  <c r="AA17" i="14"/>
  <c r="Y18" i="14"/>
  <c r="Z18" i="14"/>
  <c r="AA18" i="14"/>
  <c r="Y19" i="14"/>
  <c r="Z19" i="14"/>
  <c r="AA19" i="14"/>
  <c r="E9" i="11"/>
  <c r="B9" i="11"/>
  <c r="C9" i="11"/>
  <c r="Y7" i="13"/>
  <c r="Z7" i="13"/>
  <c r="AA7" i="13"/>
  <c r="Y8" i="13"/>
  <c r="Z8" i="13"/>
  <c r="AA8" i="13"/>
  <c r="Y9" i="13"/>
  <c r="Z9" i="13"/>
  <c r="AA9" i="13"/>
  <c r="Y10" i="13"/>
  <c r="Z10" i="13"/>
  <c r="AA10" i="13"/>
  <c r="Y11" i="13"/>
  <c r="Z11" i="13"/>
  <c r="AA11" i="13"/>
  <c r="Y12" i="13"/>
  <c r="Z12" i="13"/>
  <c r="AA12" i="13"/>
  <c r="Y13" i="13"/>
  <c r="Z13" i="13"/>
  <c r="AA13" i="13"/>
  <c r="Y14" i="13"/>
  <c r="Z14" i="13"/>
  <c r="AA14" i="13"/>
  <c r="Y15" i="13"/>
  <c r="Z15" i="13"/>
  <c r="AA15" i="13"/>
  <c r="Y16" i="13"/>
  <c r="Z16" i="13"/>
  <c r="AA16" i="13"/>
  <c r="Y17" i="13"/>
  <c r="Z17" i="13"/>
  <c r="AA17" i="13"/>
  <c r="E10" i="11"/>
  <c r="C10" i="11"/>
  <c r="E11" i="11"/>
  <c r="C11" i="11"/>
  <c r="E12" i="11"/>
  <c r="C12" i="11"/>
  <c r="E13" i="11"/>
  <c r="C13" i="11"/>
  <c r="E14" i="11"/>
  <c r="C14" i="11"/>
  <c r="E15" i="11"/>
  <c r="C15" i="11"/>
  <c r="E16" i="11"/>
  <c r="C16" i="11"/>
  <c r="E17" i="11"/>
  <c r="C17" i="11"/>
  <c r="E18" i="11"/>
  <c r="C18" i="11"/>
  <c r="E19" i="11"/>
  <c r="C19" i="11"/>
  <c r="C20" i="11"/>
  <c r="C21" i="11"/>
  <c r="C22" i="11"/>
  <c r="E23" i="11"/>
  <c r="C23" i="11"/>
  <c r="C24" i="11"/>
  <c r="C25" i="11"/>
  <c r="C26" i="11"/>
  <c r="E27" i="11"/>
  <c r="C27" i="11"/>
  <c r="C28" i="11"/>
  <c r="C29" i="11"/>
  <c r="Y7" i="11"/>
  <c r="Z7" i="11"/>
  <c r="AA7" i="11"/>
  <c r="Y8" i="11"/>
  <c r="Z8" i="11"/>
  <c r="AA8" i="11"/>
  <c r="Z9" i="11"/>
  <c r="AA9" i="11"/>
  <c r="Y10" i="11"/>
  <c r="Z10" i="11"/>
  <c r="AA10" i="11"/>
  <c r="Y11" i="11"/>
  <c r="Z11" i="11"/>
  <c r="AA11" i="11"/>
  <c r="Y12" i="11"/>
  <c r="Z12" i="11"/>
  <c r="AA12" i="11"/>
  <c r="Y13" i="11"/>
  <c r="Z13" i="11"/>
  <c r="AA13" i="11"/>
  <c r="Y14" i="11"/>
  <c r="Z14" i="11"/>
  <c r="AA14" i="11"/>
  <c r="Y15" i="11"/>
  <c r="Z15" i="11"/>
  <c r="AA15" i="11"/>
  <c r="Y16" i="11"/>
  <c r="Z16" i="11"/>
  <c r="AA16" i="11"/>
  <c r="Y17" i="11"/>
  <c r="Z17" i="11"/>
  <c r="AA17" i="11"/>
  <c r="E6" i="6"/>
  <c r="E5" i="6"/>
  <c r="E2" i="6"/>
  <c r="E28" i="11"/>
  <c r="E24" i="11"/>
  <c r="F9" i="13" l="1"/>
  <c r="F9" i="11"/>
  <c r="D29" i="11"/>
  <c r="D11" i="11"/>
  <c r="D13" i="11"/>
  <c r="E26" i="11"/>
  <c r="E29" i="11"/>
  <c r="E21" i="11"/>
  <c r="E20" i="11"/>
  <c r="E22" i="11"/>
  <c r="E25" i="11"/>
  <c r="C28" i="14"/>
  <c r="C24" i="14"/>
  <c r="C20" i="14"/>
  <c r="C16" i="14"/>
  <c r="C12" i="14"/>
  <c r="M4" i="14"/>
  <c r="D27" i="14" s="1"/>
  <c r="C29" i="14"/>
  <c r="C25" i="14"/>
  <c r="C21" i="14"/>
  <c r="C17" i="14"/>
  <c r="C13" i="14"/>
  <c r="C9" i="14"/>
  <c r="W40" i="14" s="1"/>
  <c r="Z40" i="14" s="1"/>
  <c r="C27" i="14"/>
  <c r="C23" i="14"/>
  <c r="C19" i="14"/>
  <c r="C15" i="14"/>
  <c r="W36" i="14"/>
  <c r="Z36" i="14" s="1"/>
  <c r="W39" i="14"/>
  <c r="Z39" i="14" s="1"/>
  <c r="Y31" i="14"/>
  <c r="Y34" i="14"/>
  <c r="Y26" i="14"/>
  <c r="W31" i="14"/>
  <c r="Z31" i="14" s="1"/>
  <c r="Y33" i="14"/>
  <c r="F9" i="14"/>
  <c r="W38" i="14"/>
  <c r="Z38" i="14" s="1"/>
  <c r="W30" i="14"/>
  <c r="Z30" i="14" s="1"/>
  <c r="W37" i="14"/>
  <c r="Z37" i="14" s="1"/>
  <c r="W29" i="14"/>
  <c r="Z29" i="14" s="1"/>
  <c r="W28" i="14"/>
  <c r="Z28" i="14" s="1"/>
  <c r="Y29" i="14"/>
  <c r="Y27" i="14"/>
  <c r="Y36" i="14"/>
  <c r="Y28" i="14"/>
  <c r="Y25" i="14"/>
  <c r="Y39" i="14"/>
  <c r="Y40" i="14"/>
  <c r="Y32" i="14"/>
  <c r="Y37" i="14"/>
  <c r="Y35" i="14"/>
  <c r="Y38" i="14"/>
  <c r="D15" i="13"/>
  <c r="D12" i="13"/>
  <c r="D10" i="13"/>
  <c r="D26" i="13"/>
  <c r="D23" i="13"/>
  <c r="D14" i="13"/>
  <c r="D29" i="13"/>
  <c r="D21" i="13"/>
  <c r="D13" i="13"/>
  <c r="D18" i="13"/>
  <c r="D27" i="13"/>
  <c r="D19" i="13"/>
  <c r="D11" i="13"/>
  <c r="D22" i="13"/>
  <c r="D25" i="13"/>
  <c r="D17" i="13"/>
  <c r="D9" i="13"/>
  <c r="G9" i="13" s="1"/>
  <c r="H9" i="13" s="1"/>
  <c r="I9" i="13" s="1"/>
  <c r="J9" i="13" s="1"/>
  <c r="B10" i="13" s="1"/>
  <c r="F10" i="13" s="1"/>
  <c r="D28" i="13"/>
  <c r="D24" i="13"/>
  <c r="D20" i="13"/>
  <c r="D25" i="11"/>
  <c r="D10" i="11"/>
  <c r="D16" i="11"/>
  <c r="D15" i="11"/>
  <c r="D21" i="11"/>
  <c r="D23" i="11"/>
  <c r="D19" i="11"/>
  <c r="D27" i="11"/>
  <c r="D9" i="11"/>
  <c r="G9" i="11" s="1"/>
  <c r="H9" i="11" s="1"/>
  <c r="I9" i="11" s="1"/>
  <c r="W25" i="11" s="1"/>
  <c r="D14" i="11"/>
  <c r="D28" i="11"/>
  <c r="D26" i="11"/>
  <c r="D24" i="11"/>
  <c r="D22" i="11"/>
  <c r="D20" i="11"/>
  <c r="D18" i="11"/>
  <c r="D17" i="11"/>
  <c r="D12" i="11"/>
  <c r="W35" i="14" l="1"/>
  <c r="Z35" i="14" s="1"/>
  <c r="D24" i="14"/>
  <c r="D13" i="14"/>
  <c r="D25" i="14"/>
  <c r="D14" i="14"/>
  <c r="D20" i="14"/>
  <c r="D29" i="14"/>
  <c r="D19" i="14"/>
  <c r="W27" i="14"/>
  <c r="Z27" i="14" s="1"/>
  <c r="W25" i="14"/>
  <c r="Z25" i="14" s="1"/>
  <c r="W32" i="14"/>
  <c r="Z32" i="14" s="1"/>
  <c r="W33" i="14"/>
  <c r="Z33" i="14" s="1"/>
  <c r="W34" i="14"/>
  <c r="Z34" i="14" s="1"/>
  <c r="W26" i="14"/>
  <c r="Z26" i="14" s="1"/>
  <c r="D17" i="14"/>
  <c r="D28" i="14"/>
  <c r="D16" i="14"/>
  <c r="D9" i="14"/>
  <c r="D10" i="14"/>
  <c r="D26" i="14"/>
  <c r="D18" i="14"/>
  <c r="D15" i="14"/>
  <c r="D23" i="14"/>
  <c r="D12" i="14"/>
  <c r="D21" i="14"/>
  <c r="D11" i="14"/>
  <c r="D22" i="14"/>
  <c r="G10" i="13"/>
  <c r="H10" i="13" s="1"/>
  <c r="I10" i="13" s="1"/>
  <c r="J10" i="13" s="1"/>
  <c r="B11" i="13" s="1"/>
  <c r="G11" i="13" s="1"/>
  <c r="W36" i="11"/>
  <c r="W37" i="11"/>
  <c r="W42" i="11"/>
  <c r="W35" i="11"/>
  <c r="W26" i="11"/>
  <c r="W32" i="11"/>
  <c r="W30" i="11"/>
  <c r="W23" i="11"/>
  <c r="W27" i="11"/>
  <c r="W24" i="11"/>
  <c r="W34" i="11"/>
  <c r="W41" i="11"/>
  <c r="J9" i="11"/>
  <c r="B10" i="11" s="1"/>
  <c r="G10" i="11" s="1"/>
  <c r="W31" i="11"/>
  <c r="W33" i="11"/>
  <c r="W39" i="11"/>
  <c r="W38" i="11"/>
  <c r="W40" i="11"/>
  <c r="W28" i="11"/>
  <c r="W29" i="11"/>
  <c r="X25" i="14" l="1"/>
  <c r="AA25" i="14" s="1"/>
  <c r="AB25" i="14" s="1"/>
  <c r="AC25" i="14" s="1"/>
  <c r="X40" i="14"/>
  <c r="AA40" i="14" s="1"/>
  <c r="AB40" i="14" s="1"/>
  <c r="AC40" i="14" s="1"/>
  <c r="X36" i="14"/>
  <c r="AA36" i="14" s="1"/>
  <c r="AB36" i="14" s="1"/>
  <c r="AC36" i="14" s="1"/>
  <c r="X30" i="14"/>
  <c r="AA30" i="14" s="1"/>
  <c r="AB30" i="14" s="1"/>
  <c r="AC30" i="14" s="1"/>
  <c r="X33" i="14"/>
  <c r="AA33" i="14" s="1"/>
  <c r="AB33" i="14" s="1"/>
  <c r="AC33" i="14" s="1"/>
  <c r="X31" i="14"/>
  <c r="AA31" i="14" s="1"/>
  <c r="AB31" i="14" s="1"/>
  <c r="AC31" i="14" s="1"/>
  <c r="X38" i="14"/>
  <c r="AA38" i="14" s="1"/>
  <c r="AB38" i="14" s="1"/>
  <c r="AC38" i="14" s="1"/>
  <c r="X28" i="14"/>
  <c r="AA28" i="14" s="1"/>
  <c r="AB28" i="14" s="1"/>
  <c r="AC28" i="14" s="1"/>
  <c r="X29" i="14"/>
  <c r="AA29" i="14" s="1"/>
  <c r="AB29" i="14" s="1"/>
  <c r="AC29" i="14" s="1"/>
  <c r="X32" i="14"/>
  <c r="AA32" i="14" s="1"/>
  <c r="AB32" i="14" s="1"/>
  <c r="AC32" i="14" s="1"/>
  <c r="X37" i="14"/>
  <c r="AA37" i="14" s="1"/>
  <c r="AB37" i="14" s="1"/>
  <c r="AC37" i="14" s="1"/>
  <c r="X35" i="14"/>
  <c r="AA35" i="14" s="1"/>
  <c r="AB35" i="14" s="1"/>
  <c r="AC35" i="14" s="1"/>
  <c r="X34" i="14"/>
  <c r="AA34" i="14" s="1"/>
  <c r="AB34" i="14" s="1"/>
  <c r="AC34" i="14" s="1"/>
  <c r="X39" i="14"/>
  <c r="AA39" i="14" s="1"/>
  <c r="AB39" i="14" s="1"/>
  <c r="AC39" i="14" s="1"/>
  <c r="G9" i="14"/>
  <c r="H9" i="14" s="1"/>
  <c r="I9" i="14" s="1"/>
  <c r="J9" i="14" s="1"/>
  <c r="B10" i="14" s="1"/>
  <c r="F10" i="14" s="1"/>
  <c r="X27" i="14"/>
  <c r="AA27" i="14" s="1"/>
  <c r="AB27" i="14" s="1"/>
  <c r="AC27" i="14" s="1"/>
  <c r="X26" i="14"/>
  <c r="AA26" i="14" s="1"/>
  <c r="AB26" i="14" s="1"/>
  <c r="AC26" i="14" s="1"/>
  <c r="F11" i="13"/>
  <c r="H11" i="13" s="1"/>
  <c r="I11" i="13" s="1"/>
  <c r="J11" i="13" s="1"/>
  <c r="B12" i="13" s="1"/>
  <c r="F12" i="13" s="1"/>
  <c r="F10" i="11"/>
  <c r="H10" i="11" s="1"/>
  <c r="I10" i="11" s="1"/>
  <c r="J10" i="11" s="1"/>
  <c r="B11" i="11" s="1"/>
  <c r="E10" i="14" l="1"/>
  <c r="G10" i="14" s="1"/>
  <c r="H10" i="14" s="1"/>
  <c r="I10" i="14" s="1"/>
  <c r="J10" i="14" s="1"/>
  <c r="B11" i="14" s="1"/>
  <c r="G12" i="13"/>
  <c r="H12" i="13" s="1"/>
  <c r="I12" i="13" s="1"/>
  <c r="J12" i="13" s="1"/>
  <c r="B13" i="13" s="1"/>
  <c r="G11" i="11"/>
  <c r="F11" i="11"/>
  <c r="E11" i="14" l="1"/>
  <c r="G11" i="14" s="1"/>
  <c r="F11" i="14"/>
  <c r="G13" i="13"/>
  <c r="F13" i="13"/>
  <c r="H11" i="11"/>
  <c r="I11" i="11" s="1"/>
  <c r="J11" i="11" s="1"/>
  <c r="B12" i="11" s="1"/>
  <c r="F12" i="11" s="1"/>
  <c r="H11" i="14" l="1"/>
  <c r="I11" i="14" s="1"/>
  <c r="J11" i="14" s="1"/>
  <c r="B12" i="14" s="1"/>
  <c r="F12" i="14" s="1"/>
  <c r="H13" i="13"/>
  <c r="I13" i="13" s="1"/>
  <c r="J13" i="13" s="1"/>
  <c r="B14" i="13" s="1"/>
  <c r="G12" i="11"/>
  <c r="H12" i="11" s="1"/>
  <c r="I12" i="11" s="1"/>
  <c r="J12" i="11" s="1"/>
  <c r="B13" i="11" s="1"/>
  <c r="E12" i="14" l="1"/>
  <c r="G12" i="14" s="1"/>
  <c r="H12" i="14" s="1"/>
  <c r="I12" i="14" s="1"/>
  <c r="J12" i="14" s="1"/>
  <c r="B13" i="14" s="1"/>
  <c r="E13" i="14" s="1"/>
  <c r="G13" i="14" s="1"/>
  <c r="G14" i="13"/>
  <c r="F14" i="13"/>
  <c r="F13" i="11"/>
  <c r="G13" i="11"/>
  <c r="F13" i="14" l="1"/>
  <c r="H13" i="14" s="1"/>
  <c r="I13" i="14" s="1"/>
  <c r="J13" i="14" s="1"/>
  <c r="B14" i="14" s="1"/>
  <c r="H14" i="13"/>
  <c r="I14" i="13" s="1"/>
  <c r="J14" i="13" s="1"/>
  <c r="B15" i="13" s="1"/>
  <c r="H13" i="11"/>
  <c r="I13" i="11" s="1"/>
  <c r="J13" i="11" s="1"/>
  <c r="B14" i="11" s="1"/>
  <c r="G14" i="11" s="1"/>
  <c r="E14" i="14" l="1"/>
  <c r="G14" i="14" s="1"/>
  <c r="F14" i="14"/>
  <c r="F15" i="13"/>
  <c r="G15" i="13"/>
  <c r="F14" i="11"/>
  <c r="H14" i="11" s="1"/>
  <c r="I14" i="11" s="1"/>
  <c r="J14" i="11" s="1"/>
  <c r="B15" i="11" s="1"/>
  <c r="G15" i="11" s="1"/>
  <c r="H14" i="14" l="1"/>
  <c r="I14" i="14" s="1"/>
  <c r="J14" i="14" s="1"/>
  <c r="B15" i="14" s="1"/>
  <c r="F15" i="14" s="1"/>
  <c r="H15" i="13"/>
  <c r="I15" i="13" s="1"/>
  <c r="J15" i="13" s="1"/>
  <c r="B16" i="13" s="1"/>
  <c r="G16" i="13" s="1"/>
  <c r="F15" i="11"/>
  <c r="H15" i="11" s="1"/>
  <c r="I15" i="11" s="1"/>
  <c r="J15" i="11" s="1"/>
  <c r="B16" i="11" s="1"/>
  <c r="F16" i="13" l="1"/>
  <c r="H16" i="13" s="1"/>
  <c r="I16" i="13" s="1"/>
  <c r="J16" i="13" s="1"/>
  <c r="B17" i="13" s="1"/>
  <c r="F17" i="13" s="1"/>
  <c r="E15" i="14"/>
  <c r="G15" i="14" s="1"/>
  <c r="H15" i="14" s="1"/>
  <c r="I15" i="14" s="1"/>
  <c r="J15" i="14" s="1"/>
  <c r="B16" i="14" s="1"/>
  <c r="F16" i="14" s="1"/>
  <c r="F16" i="11"/>
  <c r="G16" i="11"/>
  <c r="G17" i="13" l="1"/>
  <c r="H17" i="13" s="1"/>
  <c r="I17" i="13" s="1"/>
  <c r="J17" i="13" s="1"/>
  <c r="B18" i="13" s="1"/>
  <c r="E16" i="14"/>
  <c r="G16" i="14" s="1"/>
  <c r="H16" i="14" s="1"/>
  <c r="I16" i="14" s="1"/>
  <c r="J16" i="14" s="1"/>
  <c r="B17" i="14" s="1"/>
  <c r="F17" i="14" s="1"/>
  <c r="H16" i="11"/>
  <c r="I16" i="11" s="1"/>
  <c r="J16" i="11" s="1"/>
  <c r="B17" i="11" s="1"/>
  <c r="E17" i="14" l="1"/>
  <c r="G17" i="14" s="1"/>
  <c r="H17" i="14" s="1"/>
  <c r="I17" i="14" s="1"/>
  <c r="J17" i="14" s="1"/>
  <c r="B18" i="14" s="1"/>
  <c r="E18" i="14" s="1"/>
  <c r="G18" i="14" s="1"/>
  <c r="G18" i="13"/>
  <c r="F18" i="13"/>
  <c r="F17" i="11"/>
  <c r="G17" i="11"/>
  <c r="F18" i="14" l="1"/>
  <c r="H18" i="14" s="1"/>
  <c r="I18" i="14" s="1"/>
  <c r="J18" i="14" s="1"/>
  <c r="B19" i="14" s="1"/>
  <c r="E19" i="14" s="1"/>
  <c r="G19" i="14" s="1"/>
  <c r="H18" i="13"/>
  <c r="I18" i="13" s="1"/>
  <c r="J18" i="13" s="1"/>
  <c r="B19" i="13" s="1"/>
  <c r="H17" i="11"/>
  <c r="I17" i="11" s="1"/>
  <c r="J17" i="11" s="1"/>
  <c r="B18" i="11" s="1"/>
  <c r="F19" i="14" l="1"/>
  <c r="H19" i="14" s="1"/>
  <c r="I19" i="14" s="1"/>
  <c r="J19" i="14" s="1"/>
  <c r="B20" i="14" s="1"/>
  <c r="E20" i="14" s="1"/>
  <c r="G20" i="14" s="1"/>
  <c r="F19" i="13"/>
  <c r="G19" i="13"/>
  <c r="G18" i="11"/>
  <c r="F18" i="11"/>
  <c r="H19" i="13" l="1"/>
  <c r="I19" i="13" s="1"/>
  <c r="J19" i="13" s="1"/>
  <c r="B20" i="13" s="1"/>
  <c r="G20" i="13" s="1"/>
  <c r="F20" i="14"/>
  <c r="H20" i="14" s="1"/>
  <c r="I20" i="14" s="1"/>
  <c r="J20" i="14" s="1"/>
  <c r="B21" i="14" s="1"/>
  <c r="E21" i="14" s="1"/>
  <c r="G21" i="14" s="1"/>
  <c r="W34" i="13"/>
  <c r="H18" i="11"/>
  <c r="I18" i="11" s="1"/>
  <c r="J18" i="11" s="1"/>
  <c r="B19" i="11" s="1"/>
  <c r="F19" i="11" s="1"/>
  <c r="W28" i="13" l="1"/>
  <c r="W23" i="13"/>
  <c r="W40" i="13"/>
  <c r="W41" i="13"/>
  <c r="W30" i="13"/>
  <c r="W42" i="13"/>
  <c r="W33" i="13"/>
  <c r="W26" i="13"/>
  <c r="W37" i="13"/>
  <c r="W38" i="13"/>
  <c r="W31" i="13"/>
  <c r="W32" i="13"/>
  <c r="F20" i="13"/>
  <c r="H20" i="13" s="1"/>
  <c r="I20" i="13" s="1"/>
  <c r="J20" i="13" s="1"/>
  <c r="B21" i="13" s="1"/>
  <c r="W24" i="13"/>
  <c r="W35" i="13"/>
  <c r="W39" i="13"/>
  <c r="W27" i="13"/>
  <c r="W36" i="13"/>
  <c r="W29" i="13"/>
  <c r="W25" i="13"/>
  <c r="F21" i="14"/>
  <c r="H21" i="14" s="1"/>
  <c r="I21" i="14" s="1"/>
  <c r="J21" i="14" s="1"/>
  <c r="B22" i="14" s="1"/>
  <c r="G19" i="11"/>
  <c r="H19" i="11" s="1"/>
  <c r="I19" i="11" s="1"/>
  <c r="J19" i="11" s="1"/>
  <c r="B20" i="11" s="1"/>
  <c r="G20" i="11" s="1"/>
  <c r="E22" i="14" l="1"/>
  <c r="G22" i="14" s="1"/>
  <c r="F22" i="14"/>
  <c r="G21" i="13"/>
  <c r="F21" i="13"/>
  <c r="F20" i="11"/>
  <c r="H20" i="11" s="1"/>
  <c r="I20" i="11" s="1"/>
  <c r="J20" i="11" s="1"/>
  <c r="B21" i="11" s="1"/>
  <c r="H22" i="14" l="1"/>
  <c r="I22" i="14" s="1"/>
  <c r="J22" i="14" s="1"/>
  <c r="B23" i="14" s="1"/>
  <c r="F23" i="14" s="1"/>
  <c r="H21" i="13"/>
  <c r="I21" i="13" s="1"/>
  <c r="J21" i="13" s="1"/>
  <c r="B22" i="13" s="1"/>
  <c r="G21" i="11"/>
  <c r="F21" i="11"/>
  <c r="E23" i="14" l="1"/>
  <c r="G23" i="14" s="1"/>
  <c r="H23" i="14" s="1"/>
  <c r="I23" i="14" s="1"/>
  <c r="J23" i="14" s="1"/>
  <c r="B24" i="14" s="1"/>
  <c r="E24" i="14" s="1"/>
  <c r="G24" i="14" s="1"/>
  <c r="G22" i="13"/>
  <c r="F22" i="13"/>
  <c r="H21" i="11"/>
  <c r="I21" i="11" s="1"/>
  <c r="J21" i="11" s="1"/>
  <c r="B22" i="11" s="1"/>
  <c r="G22" i="11" s="1"/>
  <c r="F24" i="14" l="1"/>
  <c r="H24" i="14" s="1"/>
  <c r="I24" i="14" s="1"/>
  <c r="J24" i="14" s="1"/>
  <c r="B25" i="14" s="1"/>
  <c r="F25" i="14" s="1"/>
  <c r="H22" i="13"/>
  <c r="I22" i="13" s="1"/>
  <c r="J22" i="13" s="1"/>
  <c r="B23" i="13" s="1"/>
  <c r="F22" i="11"/>
  <c r="H22" i="11" s="1"/>
  <c r="I22" i="11" s="1"/>
  <c r="J22" i="11" s="1"/>
  <c r="B23" i="11" s="1"/>
  <c r="E25" i="14" l="1"/>
  <c r="G25" i="14" s="1"/>
  <c r="H25" i="14" s="1"/>
  <c r="I25" i="14" s="1"/>
  <c r="J25" i="14" s="1"/>
  <c r="B26" i="14" s="1"/>
  <c r="E26" i="14" s="1"/>
  <c r="G26" i="14" s="1"/>
  <c r="F23" i="13"/>
  <c r="G23" i="13"/>
  <c r="F23" i="11"/>
  <c r="G23" i="11"/>
  <c r="H23" i="13" l="1"/>
  <c r="I23" i="13" s="1"/>
  <c r="J23" i="13" s="1"/>
  <c r="B24" i="13" s="1"/>
  <c r="F24" i="13" s="1"/>
  <c r="F26" i="14"/>
  <c r="H26" i="14" s="1"/>
  <c r="I26" i="14" s="1"/>
  <c r="J26" i="14" s="1"/>
  <c r="B27" i="14" s="1"/>
  <c r="F27" i="14" s="1"/>
  <c r="H23" i="11"/>
  <c r="I23" i="11" s="1"/>
  <c r="J23" i="11" s="1"/>
  <c r="B24" i="11" s="1"/>
  <c r="G24" i="11" s="1"/>
  <c r="G24" i="13" l="1"/>
  <c r="H24" i="13" s="1"/>
  <c r="I24" i="13" s="1"/>
  <c r="J24" i="13" s="1"/>
  <c r="B25" i="13" s="1"/>
  <c r="F25" i="13" s="1"/>
  <c r="E27" i="14"/>
  <c r="G27" i="14" s="1"/>
  <c r="H27" i="14" s="1"/>
  <c r="I27" i="14" s="1"/>
  <c r="J27" i="14" s="1"/>
  <c r="B28" i="14" s="1"/>
  <c r="F28" i="14" s="1"/>
  <c r="F24" i="11"/>
  <c r="H24" i="11" s="1"/>
  <c r="I24" i="11" s="1"/>
  <c r="J24" i="11" s="1"/>
  <c r="B25" i="11" s="1"/>
  <c r="G25" i="11" s="1"/>
  <c r="E28" i="14" l="1"/>
  <c r="G28" i="14" s="1"/>
  <c r="H28" i="14" s="1"/>
  <c r="I28" i="14" s="1"/>
  <c r="J28" i="14" s="1"/>
  <c r="B29" i="14" s="1"/>
  <c r="F29" i="14" s="1"/>
  <c r="G25" i="13"/>
  <c r="H25" i="13" s="1"/>
  <c r="I25" i="13" s="1"/>
  <c r="J25" i="13" s="1"/>
  <c r="B26" i="13" s="1"/>
  <c r="F25" i="11"/>
  <c r="H25" i="11" s="1"/>
  <c r="I25" i="11" s="1"/>
  <c r="J25" i="11" s="1"/>
  <c r="B26" i="11" s="1"/>
  <c r="E29" i="14" l="1"/>
  <c r="G29" i="14" s="1"/>
  <c r="H29" i="14" s="1"/>
  <c r="I29" i="14" s="1"/>
  <c r="J29" i="14" s="1"/>
  <c r="F26" i="13"/>
  <c r="G26" i="13"/>
  <c r="F26" i="11"/>
  <c r="G26" i="11"/>
  <c r="H26" i="13" l="1"/>
  <c r="I26" i="13" s="1"/>
  <c r="J26" i="13" s="1"/>
  <c r="B27" i="13" s="1"/>
  <c r="G27" i="13" s="1"/>
  <c r="H26" i="11"/>
  <c r="I26" i="11" s="1"/>
  <c r="J26" i="11" s="1"/>
  <c r="B27" i="11" s="1"/>
  <c r="F27" i="11" s="1"/>
  <c r="F27" i="13" l="1"/>
  <c r="H27" i="13" s="1"/>
  <c r="I27" i="13" s="1"/>
  <c r="J27" i="13" s="1"/>
  <c r="B28" i="13" s="1"/>
  <c r="G27" i="11"/>
  <c r="H27" i="11" s="1"/>
  <c r="I27" i="11" s="1"/>
  <c r="J27" i="11" s="1"/>
  <c r="B28" i="11" s="1"/>
  <c r="F28" i="11" s="1"/>
  <c r="F28" i="13" l="1"/>
  <c r="G28" i="13"/>
  <c r="G28" i="11"/>
  <c r="H28" i="11" s="1"/>
  <c r="I28" i="11" s="1"/>
  <c r="J28" i="11" s="1"/>
  <c r="B29" i="11" s="1"/>
  <c r="G29" i="11" s="1"/>
  <c r="H28" i="13" l="1"/>
  <c r="I28" i="13" s="1"/>
  <c r="J28" i="13" s="1"/>
  <c r="B29" i="13" s="1"/>
  <c r="F29" i="13" s="1"/>
  <c r="F29" i="11"/>
  <c r="H29" i="11" s="1"/>
  <c r="I29" i="11" s="1"/>
  <c r="J29" i="11" s="1"/>
  <c r="G29" i="13" l="1"/>
  <c r="H29" i="13" s="1"/>
  <c r="I29" i="13" s="1"/>
  <c r="J29" i="13" s="1"/>
  <c r="C1" i="18" s="1"/>
</calcChain>
</file>

<file path=xl/sharedStrings.xml><?xml version="1.0" encoding="utf-8"?>
<sst xmlns="http://schemas.openxmlformats.org/spreadsheetml/2006/main" count="244" uniqueCount="114">
  <si>
    <t>Initial population size</t>
  </si>
  <si>
    <t>Adult survival</t>
  </si>
  <si>
    <t>Juvenile survival</t>
  </si>
  <si>
    <t>Reproductive rate</t>
  </si>
  <si>
    <t>Habitat restoration</t>
  </si>
  <si>
    <t>Fencing</t>
  </si>
  <si>
    <t>Feral cat control</t>
  </si>
  <si>
    <t>Time</t>
  </si>
  <si>
    <t>N(t)</t>
  </si>
  <si>
    <t>s(adult)</t>
  </si>
  <si>
    <t>s(juv)</t>
  </si>
  <si>
    <t>R</t>
  </si>
  <si>
    <t>Effect Sizes</t>
  </si>
  <si>
    <t>Long-term R</t>
  </si>
  <si>
    <t>Restoration delay</t>
  </si>
  <si>
    <t>F</t>
  </si>
  <si>
    <t/>
  </si>
  <si>
    <t xml:space="preserve">senseTotal: </t>
  </si>
  <si>
    <t>.</t>
  </si>
  <si>
    <t>selectionIndex</t>
  </si>
  <si>
    <t>formulaIndex</t>
  </si>
  <si>
    <t>cellAddress</t>
  </si>
  <si>
    <t>rangeAddress</t>
  </si>
  <si>
    <t>bookName</t>
  </si>
  <si>
    <t>sheetName</t>
  </si>
  <si>
    <t>ioIndex</t>
  </si>
  <si>
    <t>checkSelected</t>
  </si>
  <si>
    <t>baseValue</t>
  </si>
  <si>
    <t>useCellBase</t>
  </si>
  <si>
    <t>minPercent</t>
  </si>
  <si>
    <t>maxPercent</t>
  </si>
  <si>
    <t>minValue</t>
  </si>
  <si>
    <t>maxValue</t>
  </si>
  <si>
    <t>numIntervals</t>
  </si>
  <si>
    <t>intIndex</t>
  </si>
  <si>
    <t>varyWhenStepping</t>
  </si>
  <si>
    <t>intervalMode</t>
  </si>
  <si>
    <t>tableRange</t>
  </si>
  <si>
    <t>analysisString</t>
  </si>
  <si>
    <t>isInput</t>
  </si>
  <si>
    <t>groupIndex</t>
  </si>
  <si>
    <t>groupCount</t>
  </si>
  <si>
    <t>$J$3</t>
  </si>
  <si>
    <t>Sheet1</t>
  </si>
  <si>
    <t>Sheet1!solver_lhs1</t>
  </si>
  <si>
    <t>0.5</t>
  </si>
  <si>
    <t>0</t>
  </si>
  <si>
    <t>1</t>
  </si>
  <si>
    <t xml:space="preserve">Values: 0 to 1 </t>
  </si>
  <si>
    <t>0.1</t>
  </si>
  <si>
    <t>0.2</t>
  </si>
  <si>
    <t>0.3</t>
  </si>
  <si>
    <t>0.4</t>
  </si>
  <si>
    <t>0.6</t>
  </si>
  <si>
    <t>0.7</t>
  </si>
  <si>
    <t>0.8</t>
  </si>
  <si>
    <t>0.9</t>
  </si>
  <si>
    <t>Value: 0.00</t>
  </si>
  <si>
    <t>Value: 0.10</t>
  </si>
  <si>
    <t>Value: 0.20</t>
  </si>
  <si>
    <t>Value: 0.30</t>
  </si>
  <si>
    <t>Value: 0.40</t>
  </si>
  <si>
    <t>Value: 0.50</t>
  </si>
  <si>
    <t>Value: 0.60</t>
  </si>
  <si>
    <t>Value: 0.70</t>
  </si>
  <si>
    <t>Value: 0.80</t>
  </si>
  <si>
    <t>Value: 0.90</t>
  </si>
  <si>
    <t>Value: 1.00</t>
  </si>
  <si>
    <t>$J$4</t>
  </si>
  <si>
    <t>Sheet1!solver_lhs3</t>
  </si>
  <si>
    <t>9.09090909090909E-02</t>
  </si>
  <si>
    <t>0.181818181818182</t>
  </si>
  <si>
    <t>0.272727272727273</t>
  </si>
  <si>
    <t>0.363636363636364</t>
  </si>
  <si>
    <t>0.454545454545455</t>
  </si>
  <si>
    <t>0.545454545454545</t>
  </si>
  <si>
    <t>0.636363636363636</t>
  </si>
  <si>
    <t>0.727272727272727</t>
  </si>
  <si>
    <t>0.818181818181818</t>
  </si>
  <si>
    <t>0.909090909090909</t>
  </si>
  <si>
    <t>Value: 0.09</t>
  </si>
  <si>
    <t>Value: 0.18</t>
  </si>
  <si>
    <t>Value: 0.27</t>
  </si>
  <si>
    <t>Value: 0.36</t>
  </si>
  <si>
    <t>Value: 0.45</t>
  </si>
  <si>
    <t>Value: 0.55</t>
  </si>
  <si>
    <t>Value: 0.64</t>
  </si>
  <si>
    <t>Value: 0.73</t>
  </si>
  <si>
    <t>Value: 0.82</t>
  </si>
  <si>
    <t>Value: 0.91</t>
  </si>
  <si>
    <t>Growth rate</t>
  </si>
  <si>
    <t>Carrying capacity</t>
  </si>
  <si>
    <t>N</t>
  </si>
  <si>
    <t>Deaths</t>
  </si>
  <si>
    <t>Recruits</t>
  </si>
  <si>
    <t>Recruits-Deaths</t>
  </si>
  <si>
    <t>r</t>
  </si>
  <si>
    <t>N(t+1)=N(t)+r*N(t)</t>
  </si>
  <si>
    <t>N(t+1)=N(t)+r*(1-N(t)/K)*N(t)</t>
  </si>
  <si>
    <t>S(A)</t>
  </si>
  <si>
    <t>S(J)</t>
  </si>
  <si>
    <t>recruits</t>
  </si>
  <si>
    <t>recruits-deaths</t>
  </si>
  <si>
    <t>N(A)</t>
  </si>
  <si>
    <t>maxAbundance</t>
  </si>
  <si>
    <t>Adult Survival</t>
  </si>
  <si>
    <t>Repro  rate</t>
  </si>
  <si>
    <t>Juv Survival</t>
  </si>
  <si>
    <t>r*(1-N(t)/K)</t>
  </si>
  <si>
    <t>Allee effect (depensation for N&lt;N(A); min repro rate)</t>
  </si>
  <si>
    <t xml:space="preserve">Portfolio </t>
  </si>
  <si>
    <t>Portfolio</t>
  </si>
  <si>
    <t xml:space="preserve">fencing </t>
  </si>
  <si>
    <t>repro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</si>
</sst>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2" xfId="0" applyFill="1" applyBorder="1"/>
    <xf numFmtId="0" fontId="0" fillId="2" borderId="3" xfId="0" applyFill="1" applyBorder="1"/>
    <xf numFmtId="1" fontId="0" fillId="3" borderId="0" xfId="0" applyNumberFormat="1" applyFill="1"/>
    <xf numFmtId="0" fontId="0" fillId="4" borderId="4" xfId="0" applyFill="1" applyBorder="1"/>
    <xf numFmtId="0" fontId="0" fillId="4" borderId="3" xfId="0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2" borderId="4" xfId="0" applyNumberFormat="1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Border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06698878549272"/>
          <c:y val="5.40543426115600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3647215538873"/>
          <c:y val="0.32432539433789837"/>
          <c:w val="0.79456310565035171"/>
          <c:h val="0.33783895243531076"/>
        </c:manualLayout>
      </c:layout>
      <c:scatterChart>
        <c:scatterStyle val="smoothMarker"/>
        <c:varyColors val="0"/>
        <c:ser>
          <c:idx val="0"/>
          <c:order val="0"/>
          <c:tx>
            <c:v>Adult 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independent'!$V$7:$V$17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independent'!$Y$7:$Y$17</c:f>
              <c:numCache>
                <c:formatCode>General</c:formatCode>
                <c:ptCount val="11"/>
                <c:pt idx="0">
                  <c:v>0.5</c:v>
                </c:pt>
                <c:pt idx="1">
                  <c:v>0.53200000000000003</c:v>
                </c:pt>
                <c:pt idx="2">
                  <c:v>0.56399999999999995</c:v>
                </c:pt>
                <c:pt idx="3">
                  <c:v>0.59599999999999997</c:v>
                </c:pt>
                <c:pt idx="4">
                  <c:v>0.628</c:v>
                </c:pt>
                <c:pt idx="5">
                  <c:v>0.65999999999999992</c:v>
                </c:pt>
                <c:pt idx="6">
                  <c:v>0.69199999999999995</c:v>
                </c:pt>
                <c:pt idx="7">
                  <c:v>0.72399999999999998</c:v>
                </c:pt>
                <c:pt idx="8">
                  <c:v>0.75600000000000001</c:v>
                </c:pt>
                <c:pt idx="9">
                  <c:v>0.78800000000000003</c:v>
                </c:pt>
                <c:pt idx="10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7-48F4-8425-207B1812A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3599"/>
        <c:axId val="1"/>
      </c:scatterChart>
      <c:valAx>
        <c:axId val="66254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fencing</a:t>
                </a:r>
              </a:p>
            </c:rich>
          </c:tx>
          <c:layout>
            <c:manualLayout>
              <c:xMode val="edge"/>
              <c:yMode val="edge"/>
              <c:x val="0.27794589596754948"/>
              <c:y val="0.756759373011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8338403722261988E-2"/>
              <c:y val="0.45946084453548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35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Rabbit abundance</a:t>
            </a:r>
          </a:p>
        </c:rich>
      </c:tx>
      <c:layout>
        <c:manualLayout>
          <c:xMode val="edge"/>
          <c:yMode val="edge"/>
          <c:x val="0.4149667535999268"/>
          <c:y val="4.065040650406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5259844115123"/>
          <c:y val="0.22357812332524821"/>
          <c:w val="0.83163403425614213"/>
          <c:h val="0.5203272688296685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dependent'!$A$9:$A$29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'Density dependent'!$J$9:$J$29</c:f>
              <c:numCache>
                <c:formatCode>0</c:formatCode>
                <c:ptCount val="21"/>
                <c:pt idx="0">
                  <c:v>1066</c:v>
                </c:pt>
                <c:pt idx="1">
                  <c:v>1135.840056</c:v>
                </c:pt>
                <c:pt idx="2">
                  <c:v>1209.6740207993635</c:v>
                </c:pt>
                <c:pt idx="3">
                  <c:v>1287.6524999229396</c:v>
                </c:pt>
                <c:pt idx="4">
                  <c:v>1369.9213242065314</c:v>
                </c:pt>
                <c:pt idx="5">
                  <c:v>1456.6198687952281</c:v>
                </c:pt>
                <c:pt idx="6">
                  <c:v>1547.8792219309719</c:v>
                </c:pt>
                <c:pt idx="7">
                  <c:v>1643.820210910882</c:v>
                </c:pt>
                <c:pt idx="8">
                  <c:v>1744.5512972151532</c:v>
                </c:pt>
                <c:pt idx="9">
                  <c:v>1850.1663580010872</c:v>
                </c:pt>
                <c:pt idx="10">
                  <c:v>2312.5751641848647</c:v>
                </c:pt>
                <c:pt idx="11">
                  <c:v>2857.7594285747473</c:v>
                </c:pt>
                <c:pt idx="12">
                  <c:v>3483.6907921550287</c:v>
                </c:pt>
                <c:pt idx="13">
                  <c:v>4179.8488546653016</c:v>
                </c:pt>
                <c:pt idx="14">
                  <c:v>4925.8876523620247</c:v>
                </c:pt>
                <c:pt idx="15">
                  <c:v>5692.3858780664714</c:v>
                </c:pt>
                <c:pt idx="16">
                  <c:v>6444.3509998059981</c:v>
                </c:pt>
                <c:pt idx="17">
                  <c:v>7147.0424056130205</c:v>
                </c:pt>
                <c:pt idx="18">
                  <c:v>7772.3421454736708</c:v>
                </c:pt>
                <c:pt idx="19">
                  <c:v>8303.3084623455379</c:v>
                </c:pt>
                <c:pt idx="20">
                  <c:v>8735.3451605584924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6-4C28-9C8D-C62AC636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1519"/>
        <c:axId val="1"/>
      </c:scatterChart>
      <c:valAx>
        <c:axId val="66254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210966460675667"/>
              <c:y val="0.85366195079273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N(t)</a:t>
                </a:r>
              </a:p>
            </c:rich>
          </c:tx>
          <c:layout>
            <c:manualLayout>
              <c:xMode val="edge"/>
              <c:yMode val="edge"/>
              <c:x val="2.7210953892415356E-2"/>
              <c:y val="0.439026097347587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151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130701646703963"/>
          <c:y val="5.970149253731343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8968368384854"/>
          <c:y val="0.35074626865671643"/>
          <c:w val="0.83848078245711299"/>
          <c:h val="0.27611940298507465"/>
        </c:manualLayout>
      </c:layout>
      <c:scatterChart>
        <c:scatterStyle val="smoothMarker"/>
        <c:varyColors val="0"/>
        <c:ser>
          <c:idx val="0"/>
          <c:order val="0"/>
          <c:tx>
            <c:v>Adult 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 + depensation'!$V$9:$V$19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 + depensation'!$Y$9:$Y$19</c:f>
              <c:numCache>
                <c:formatCode>General</c:formatCode>
                <c:ptCount val="11"/>
                <c:pt idx="0">
                  <c:v>0.5</c:v>
                </c:pt>
                <c:pt idx="1">
                  <c:v>0.53200000000000003</c:v>
                </c:pt>
                <c:pt idx="2">
                  <c:v>0.56399999999999995</c:v>
                </c:pt>
                <c:pt idx="3">
                  <c:v>0.59599999999999997</c:v>
                </c:pt>
                <c:pt idx="4">
                  <c:v>0.628</c:v>
                </c:pt>
                <c:pt idx="5">
                  <c:v>0.65999999999999992</c:v>
                </c:pt>
                <c:pt idx="6">
                  <c:v>0.69199999999999995</c:v>
                </c:pt>
                <c:pt idx="7">
                  <c:v>0.72399999999999998</c:v>
                </c:pt>
                <c:pt idx="8">
                  <c:v>0.75600000000000001</c:v>
                </c:pt>
                <c:pt idx="9">
                  <c:v>0.78800000000000003</c:v>
                </c:pt>
                <c:pt idx="10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2-40CF-8C72-48316BCE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6111"/>
        <c:axId val="1"/>
      </c:scatterChart>
      <c:valAx>
        <c:axId val="66253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fencing</a:t>
                </a:r>
              </a:p>
            </c:rich>
          </c:tx>
          <c:layout>
            <c:manualLayout>
              <c:xMode val="edge"/>
              <c:yMode val="edge"/>
              <c:x val="0.32541606018624064"/>
              <c:y val="0.731343283582089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3.8004781696274602E-2"/>
              <c:y val="0.44776119402985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6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Juvenile S</a:t>
            </a:r>
          </a:p>
        </c:rich>
      </c:tx>
      <c:layout>
        <c:manualLayout>
          <c:xMode val="edge"/>
          <c:yMode val="edge"/>
          <c:x val="0.4289099100841689"/>
          <c:y val="5.4054054054054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1374407582939"/>
          <c:y val="0.32432539433789837"/>
          <c:w val="0.83886255924170616"/>
          <c:h val="0.3378389524353107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 + depensation'!$V$9:$V$19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 + depensation'!$Z$9:$Z$19</c:f>
              <c:numCache>
                <c:formatCode>General</c:formatCode>
                <c:ptCount val="11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2-4DF4-ADD3-9F50BF653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8191"/>
        <c:axId val="1"/>
      </c:scatterChart>
      <c:valAx>
        <c:axId val="66253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feral cat control</a:t>
                </a:r>
              </a:p>
            </c:rich>
          </c:tx>
          <c:layout>
            <c:manualLayout>
              <c:xMode val="edge"/>
              <c:yMode val="edge"/>
              <c:x val="0.27251187540098343"/>
              <c:y val="0.7567595942399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3.7914590331001093E-2"/>
              <c:y val="0.45946087820103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819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Reproductive Rate</a:t>
            </a:r>
          </a:p>
        </c:rich>
      </c:tx>
      <c:layout>
        <c:manualLayout>
          <c:xMode val="edge"/>
          <c:yMode val="edge"/>
          <c:x val="0.37735898523989087"/>
          <c:y val="5.36912751677852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77370441215591"/>
          <c:y val="0.32214765100671139"/>
          <c:w val="0.85141607483609738"/>
          <c:h val="0.3422818791946308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 + depensation'!$V$9:$V$19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 + depensation'!$AA$9:$AA$19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0A-47D1-89AD-93A1D794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1951"/>
        <c:axId val="1"/>
      </c:scatterChart>
      <c:valAx>
        <c:axId val="66253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habitat restoration</a:t>
                </a:r>
              </a:p>
            </c:rich>
          </c:tx>
          <c:layout>
            <c:manualLayout>
              <c:xMode val="edge"/>
              <c:yMode val="edge"/>
              <c:x val="0.24764185581510059"/>
              <c:y val="0.75838926174496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3.7735875322472086E-2"/>
              <c:y val="0.456375838926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19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529417229925901"/>
          <c:y val="4.86486486486486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6470588235295"/>
          <c:y val="0.2810810810810811"/>
          <c:w val="0.81647058823529417"/>
          <c:h val="0.475675675675675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 + depensation'!$V$25:$V$45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</c:numCache>
            </c:numRef>
          </c:xVal>
          <c:yVal>
            <c:numRef>
              <c:f>'Density dependent + depensation'!$AC$25:$AC$45</c:f>
              <c:numCache>
                <c:formatCode>0.0</c:formatCode>
                <c:ptCount val="21"/>
                <c:pt idx="0">
                  <c:v>-0.33164999999999989</c:v>
                </c:pt>
                <c:pt idx="1">
                  <c:v>-0.27113333333333328</c:v>
                </c:pt>
                <c:pt idx="2">
                  <c:v>-0.21178333333333332</c:v>
                </c:pt>
                <c:pt idx="3">
                  <c:v>-0.15359999999999996</c:v>
                </c:pt>
                <c:pt idx="4">
                  <c:v>-9.6583333333333285E-2</c:v>
                </c:pt>
                <c:pt idx="5">
                  <c:v>6.6000000000000045E-2</c:v>
                </c:pt>
                <c:pt idx="6">
                  <c:v>6.2333333333333331E-2</c:v>
                </c:pt>
                <c:pt idx="7">
                  <c:v>5.86666666666667E-2</c:v>
                </c:pt>
                <c:pt idx="8">
                  <c:v>5.1333333333333328E-2</c:v>
                </c:pt>
                <c:pt idx="9">
                  <c:v>4.4000000000000025E-2</c:v>
                </c:pt>
                <c:pt idx="10">
                  <c:v>3.6666666666666695E-2</c:v>
                </c:pt>
                <c:pt idx="11">
                  <c:v>2.9333333333333336E-2</c:v>
                </c:pt>
                <c:pt idx="12">
                  <c:v>2.2000000000000013E-2</c:v>
                </c:pt>
                <c:pt idx="13">
                  <c:v>1.4666666666666672E-2</c:v>
                </c:pt>
                <c:pt idx="14">
                  <c:v>7.3333333333333315E-3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6-48E4-87EA-D3AA379E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24463"/>
        <c:axId val="1"/>
      </c:scatterChart>
      <c:valAx>
        <c:axId val="66252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2235291385037053"/>
              <c:y val="0.78918918918918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Gowth rate</a:t>
                </a:r>
              </a:p>
            </c:rich>
          </c:tx>
          <c:layout>
            <c:manualLayout>
              <c:xMode val="edge"/>
              <c:yMode val="edge"/>
              <c:x val="3.7647086149629527E-2"/>
              <c:y val="0.3027027027027027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2446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Rabbit abundance</a:t>
            </a:r>
          </a:p>
        </c:rich>
      </c:tx>
      <c:layout>
        <c:manualLayout>
          <c:xMode val="edge"/>
          <c:yMode val="edge"/>
          <c:x val="0.41595964354992471"/>
          <c:y val="4.04858299595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3015930914364"/>
          <c:y val="0.22672109596623538"/>
          <c:w val="0.83191919560364136"/>
          <c:h val="0.5182196479228237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 + depensation'!$A$9:$A$29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'Density dependent + depensation'!$J$9:$J$29</c:f>
              <c:numCache>
                <c:formatCode>0</c:formatCode>
                <c:ptCount val="21"/>
                <c:pt idx="0">
                  <c:v>1066</c:v>
                </c:pt>
                <c:pt idx="1">
                  <c:v>1135.840056</c:v>
                </c:pt>
                <c:pt idx="2">
                  <c:v>1209.6740207993635</c:v>
                </c:pt>
                <c:pt idx="3">
                  <c:v>1287.6524999229396</c:v>
                </c:pt>
                <c:pt idx="4">
                  <c:v>1369.9213242065314</c:v>
                </c:pt>
                <c:pt idx="5">
                  <c:v>1456.6198687952281</c:v>
                </c:pt>
                <c:pt idx="6">
                  <c:v>1547.8792219309719</c:v>
                </c:pt>
                <c:pt idx="7">
                  <c:v>1643.820210910882</c:v>
                </c:pt>
                <c:pt idx="8">
                  <c:v>1744.5512972151532</c:v>
                </c:pt>
                <c:pt idx="9">
                  <c:v>1850.1663580010872</c:v>
                </c:pt>
                <c:pt idx="10">
                  <c:v>2312.5751641848647</c:v>
                </c:pt>
                <c:pt idx="11">
                  <c:v>2857.7594285747473</c:v>
                </c:pt>
                <c:pt idx="12">
                  <c:v>3483.6907921550287</c:v>
                </c:pt>
                <c:pt idx="13">
                  <c:v>4179.8488546653016</c:v>
                </c:pt>
                <c:pt idx="14">
                  <c:v>4925.8876523620247</c:v>
                </c:pt>
                <c:pt idx="15">
                  <c:v>5692.3858780664714</c:v>
                </c:pt>
                <c:pt idx="16">
                  <c:v>6444.3509998059981</c:v>
                </c:pt>
                <c:pt idx="17">
                  <c:v>7147.0424056130205</c:v>
                </c:pt>
                <c:pt idx="18">
                  <c:v>7772.3421454736708</c:v>
                </c:pt>
                <c:pt idx="19">
                  <c:v>8303.3084623455379</c:v>
                </c:pt>
                <c:pt idx="20">
                  <c:v>8735.3451605584924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2-4A0C-9717-D6DB79FC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1103"/>
        <c:axId val="1"/>
      </c:scatterChart>
      <c:valAx>
        <c:axId val="662541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292059914290556"/>
              <c:y val="0.8542527123380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N(t)</a:t>
                </a:r>
              </a:p>
            </c:rich>
          </c:tx>
          <c:layout>
            <c:manualLayout>
              <c:xMode val="edge"/>
              <c:yMode val="edge"/>
              <c:x val="2.7164745560352137E-2"/>
              <c:y val="0.441296396654871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110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Juvenile S</a:t>
            </a:r>
          </a:p>
        </c:rich>
      </c:tx>
      <c:layout>
        <c:manualLayout>
          <c:xMode val="edge"/>
          <c:yMode val="edge"/>
          <c:x val="0.40963856855003605"/>
          <c:y val="5.4054054054054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9036144578314"/>
          <c:y val="0.32432539433789837"/>
          <c:w val="0.79518072289156627"/>
          <c:h val="0.3378389524353107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independent'!$V$7:$V$17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independent'!$Z$7:$Z$17</c:f>
              <c:numCache>
                <c:formatCode>General</c:formatCode>
                <c:ptCount val="11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81-4E28-8E06-DA97D6DD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4015"/>
        <c:axId val="1"/>
      </c:scatterChart>
      <c:valAx>
        <c:axId val="66254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feral cat control</a:t>
                </a:r>
              </a:p>
            </c:rich>
          </c:tx>
          <c:layout>
            <c:manualLayout>
              <c:xMode val="edge"/>
              <c:yMode val="edge"/>
              <c:x val="0.21084338961879057"/>
              <c:y val="0.7567595942399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8192842750180306E-2"/>
              <c:y val="0.45946087820103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40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Reproductive Rate</a:t>
            </a:r>
          </a:p>
        </c:rich>
      </c:tx>
      <c:layout>
        <c:manualLayout>
          <c:xMode val="edge"/>
          <c:yMode val="edge"/>
          <c:x val="0.34534632323501935"/>
          <c:y val="5.36912751677852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3251962661771"/>
          <c:y val="0.32214765100671139"/>
          <c:w val="0.81081318861788143"/>
          <c:h val="0.3422818791946308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independent'!$V$7:$V$17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independent'!$AA$7:$AA$17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7-4694-ACA3-4A7FA919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21551"/>
        <c:axId val="1"/>
      </c:scatterChart>
      <c:valAx>
        <c:axId val="662521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habitat restoration</a:t>
                </a:r>
              </a:p>
            </c:rich>
          </c:tx>
          <c:layout>
            <c:manualLayout>
              <c:xMode val="edge"/>
              <c:yMode val="edge"/>
              <c:x val="0.1801809095896911"/>
              <c:y val="0.75838926174496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8048104156471969E-2"/>
              <c:y val="0.456375838926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215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402986391406958"/>
          <c:y val="4.7619047619047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26865671641792"/>
          <c:y val="0.28571594654451815"/>
          <c:w val="0.78805970149253735"/>
          <c:h val="0.4166690887107556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independent'!$V$23:$V$42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'Density independent'!$W$23:$W$42</c:f>
              <c:numCache>
                <c:formatCode>0.0</c:formatCode>
                <c:ptCount val="20"/>
                <c:pt idx="0">
                  <c:v>7.3333333333333375E-2</c:v>
                </c:pt>
                <c:pt idx="1">
                  <c:v>7.3333333333333375E-2</c:v>
                </c:pt>
                <c:pt idx="2">
                  <c:v>7.3333333333333375E-2</c:v>
                </c:pt>
                <c:pt idx="3">
                  <c:v>7.3333333333333375E-2</c:v>
                </c:pt>
                <c:pt idx="4">
                  <c:v>7.3333333333333375E-2</c:v>
                </c:pt>
                <c:pt idx="5">
                  <c:v>7.3333333333333375E-2</c:v>
                </c:pt>
                <c:pt idx="6">
                  <c:v>7.3333333333333375E-2</c:v>
                </c:pt>
                <c:pt idx="7">
                  <c:v>7.3333333333333375E-2</c:v>
                </c:pt>
                <c:pt idx="8">
                  <c:v>7.3333333333333375E-2</c:v>
                </c:pt>
                <c:pt idx="9">
                  <c:v>7.3333333333333375E-2</c:v>
                </c:pt>
                <c:pt idx="10">
                  <c:v>7.3333333333333375E-2</c:v>
                </c:pt>
                <c:pt idx="11">
                  <c:v>7.3333333333333375E-2</c:v>
                </c:pt>
                <c:pt idx="12">
                  <c:v>7.3333333333333375E-2</c:v>
                </c:pt>
                <c:pt idx="13">
                  <c:v>7.3333333333333375E-2</c:v>
                </c:pt>
                <c:pt idx="14">
                  <c:v>7.3333333333333375E-2</c:v>
                </c:pt>
                <c:pt idx="15">
                  <c:v>7.3333333333333375E-2</c:v>
                </c:pt>
                <c:pt idx="16">
                  <c:v>7.3333333333333375E-2</c:v>
                </c:pt>
                <c:pt idx="17">
                  <c:v>7.3333333333333375E-2</c:v>
                </c:pt>
                <c:pt idx="18">
                  <c:v>7.3333333333333375E-2</c:v>
                </c:pt>
                <c:pt idx="19">
                  <c:v>7.3333333333333375E-2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AE-43F3-9B69-AC24E9FF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7775"/>
        <c:axId val="1"/>
      </c:scatterChart>
      <c:valAx>
        <c:axId val="66253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2537315188542599"/>
              <c:y val="0.785718660167479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Gowth rate</a:t>
                </a:r>
              </a:p>
            </c:rich>
          </c:tx>
          <c:layout>
            <c:manualLayout>
              <c:xMode val="edge"/>
              <c:yMode val="edge"/>
              <c:x val="4.7761088687443477E-2"/>
              <c:y val="0.30357330333708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7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Rabbit abundance</a:t>
            </a:r>
          </a:p>
        </c:rich>
      </c:tx>
      <c:layout>
        <c:manualLayout>
          <c:xMode val="edge"/>
          <c:yMode val="edge"/>
          <c:x val="0.41567297001890602"/>
          <c:y val="4.0816326530612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75468483816"/>
          <c:y val="0.22448979591836735"/>
          <c:w val="0.83134582623509368"/>
          <c:h val="0.5183673469387755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independent'!$A$9:$A$29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'Density independent'!$J$9:$J$29</c:f>
              <c:numCache>
                <c:formatCode>0</c:formatCode>
                <c:ptCount val="21"/>
                <c:pt idx="0">
                  <c:v>1073.3333333333335</c:v>
                </c:pt>
                <c:pt idx="1">
                  <c:v>1152.0444444444447</c:v>
                </c:pt>
                <c:pt idx="2">
                  <c:v>1236.527703703704</c:v>
                </c:pt>
                <c:pt idx="3">
                  <c:v>1327.2064019753088</c:v>
                </c:pt>
                <c:pt idx="4">
                  <c:v>1424.5348714534982</c:v>
                </c:pt>
                <c:pt idx="5">
                  <c:v>1529.0007620267547</c:v>
                </c:pt>
                <c:pt idx="6">
                  <c:v>1641.1274845753833</c:v>
                </c:pt>
                <c:pt idx="7">
                  <c:v>1761.4768334442447</c:v>
                </c:pt>
                <c:pt idx="8">
                  <c:v>1890.6518012301558</c:v>
                </c:pt>
                <c:pt idx="9">
                  <c:v>2029.2995999870341</c:v>
                </c:pt>
                <c:pt idx="10">
                  <c:v>2651.618143983058</c:v>
                </c:pt>
                <c:pt idx="11">
                  <c:v>3464.7810414711957</c:v>
                </c:pt>
                <c:pt idx="12">
                  <c:v>4527.3138941890284</c:v>
                </c:pt>
                <c:pt idx="13">
                  <c:v>5915.6901550736638</c:v>
                </c:pt>
                <c:pt idx="14">
                  <c:v>7729.8351359629205</c:v>
                </c:pt>
                <c:pt idx="15">
                  <c:v>10100.317910991551</c:v>
                </c:pt>
                <c:pt idx="16">
                  <c:v>13197.74873702896</c:v>
                </c:pt>
                <c:pt idx="17">
                  <c:v>17245.058349717841</c:v>
                </c:pt>
                <c:pt idx="18">
                  <c:v>22533.54291029798</c:v>
                </c:pt>
                <c:pt idx="19">
                  <c:v>29443.829402789357</c:v>
                </c:pt>
                <c:pt idx="20">
                  <c:v>38473.270419644759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B-49BF-B7A6-FB555ABBF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2367"/>
        <c:axId val="1"/>
      </c:scatterChart>
      <c:valAx>
        <c:axId val="66253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299825038671421"/>
              <c:y val="0.85306122448979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N(t)</a:t>
                </a:r>
              </a:p>
            </c:rich>
          </c:tx>
          <c:layout>
            <c:manualLayout>
              <c:xMode val="edge"/>
              <c:yMode val="edge"/>
              <c:x val="2.7257309972930004E-2"/>
              <c:y val="0.436734693877551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23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806701118685026"/>
          <c:y val="4.848477499309129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9992963429009"/>
          <c:y val="0.29091081268236674"/>
          <c:w val="0.78549964817145035"/>
          <c:h val="0.40606300936913692"/>
        </c:manualLayout>
      </c:layout>
      <c:scatterChart>
        <c:scatterStyle val="smoothMarker"/>
        <c:varyColors val="0"/>
        <c:ser>
          <c:idx val="0"/>
          <c:order val="0"/>
          <c:tx>
            <c:v>Adult 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dependent'!$Y$7:$Y$17</c:f>
              <c:numCache>
                <c:formatCode>General</c:formatCode>
                <c:ptCount val="11"/>
                <c:pt idx="0">
                  <c:v>0.5</c:v>
                </c:pt>
                <c:pt idx="1">
                  <c:v>0.53200000000000003</c:v>
                </c:pt>
                <c:pt idx="2">
                  <c:v>0.56399999999999995</c:v>
                </c:pt>
                <c:pt idx="3">
                  <c:v>0.59599999999999997</c:v>
                </c:pt>
                <c:pt idx="4">
                  <c:v>0.628</c:v>
                </c:pt>
                <c:pt idx="5">
                  <c:v>0.65999999999999992</c:v>
                </c:pt>
                <c:pt idx="6">
                  <c:v>0.69199999999999995</c:v>
                </c:pt>
                <c:pt idx="7">
                  <c:v>0.72399999999999998</c:v>
                </c:pt>
                <c:pt idx="8">
                  <c:v>0.75600000000000001</c:v>
                </c:pt>
                <c:pt idx="9">
                  <c:v>0.78800000000000003</c:v>
                </c:pt>
                <c:pt idx="10">
                  <c:v>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3-4808-AFA0-D29918BD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6095"/>
        <c:axId val="1"/>
      </c:scatterChart>
      <c:valAx>
        <c:axId val="662546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fencing</a:t>
                </a:r>
              </a:p>
            </c:rich>
          </c:tx>
          <c:layout>
            <c:manualLayout>
              <c:xMode val="edge"/>
              <c:yMode val="edge"/>
              <c:x val="0.28398811483023789"/>
              <c:y val="0.78182266094738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8338459718796502E-2"/>
              <c:y val="0.460608872632770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60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Juvenile S</a:t>
            </a:r>
          </a:p>
        </c:rich>
      </c:tx>
      <c:layout>
        <c:manualLayout>
          <c:xMode val="edge"/>
          <c:yMode val="edge"/>
          <c:x val="0.40963856855003605"/>
          <c:y val="5.4054054054054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9036144578314"/>
          <c:y val="0.32432539433789837"/>
          <c:w val="0.79518072289156627"/>
          <c:h val="0.3378389524353107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dependent'!$Z$7:$Z$17</c:f>
              <c:numCache>
                <c:formatCode>General</c:formatCode>
                <c:ptCount val="11"/>
                <c:pt idx="0">
                  <c:v>0.2</c:v>
                </c:pt>
                <c:pt idx="1">
                  <c:v>0.21000000000000002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FB-4289-BA32-13A7B460B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38607"/>
        <c:axId val="1"/>
      </c:scatterChart>
      <c:valAx>
        <c:axId val="662538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feral cat control</a:t>
                </a:r>
              </a:p>
            </c:rich>
          </c:tx>
          <c:layout>
            <c:manualLayout>
              <c:xMode val="edge"/>
              <c:yMode val="edge"/>
              <c:x val="0.21084338961879057"/>
              <c:y val="0.7567595942399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0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</a:t>
                </a:r>
              </a:p>
            </c:rich>
          </c:tx>
          <c:layout>
            <c:manualLayout>
              <c:xMode val="edge"/>
              <c:yMode val="edge"/>
              <c:x val="4.8192842750180306E-2"/>
              <c:y val="0.45946087820103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386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Reproductive Rate</a:t>
            </a:r>
          </a:p>
        </c:rich>
      </c:tx>
      <c:layout>
        <c:manualLayout>
          <c:xMode val="edge"/>
          <c:yMode val="edge"/>
          <c:x val="0.34534632323501935"/>
          <c:y val="5.36912751677852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3251962661771"/>
          <c:y val="0.32214765100671139"/>
          <c:w val="0.81081318861788143"/>
          <c:h val="0.3422818791946308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dependent'!$V$7:$V$17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'Density dependent'!$AA$7:$AA$17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2.6</c:v>
                </c:pt>
                <c:pt idx="3">
                  <c:v>2.9</c:v>
                </c:pt>
                <c:pt idx="4">
                  <c:v>3.2</c:v>
                </c:pt>
                <c:pt idx="5">
                  <c:v>3.5</c:v>
                </c:pt>
                <c:pt idx="6">
                  <c:v>3.8</c:v>
                </c:pt>
                <c:pt idx="7">
                  <c:v>4.0999999999999996</c:v>
                </c:pt>
                <c:pt idx="8">
                  <c:v>4.4000000000000004</c:v>
                </c:pt>
                <c:pt idx="9">
                  <c:v>4.7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E-4DFC-964E-C0D1D95E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0271"/>
        <c:axId val="1"/>
      </c:scatterChart>
      <c:valAx>
        <c:axId val="66254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Proportional budget for habitat restoration</a:t>
                </a:r>
              </a:p>
            </c:rich>
          </c:tx>
          <c:layout>
            <c:manualLayout>
              <c:xMode val="edge"/>
              <c:yMode val="edge"/>
              <c:x val="0.1801809095896911"/>
              <c:y val="0.75838926174496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4.8048104156471969E-2"/>
              <c:y val="0.456375838926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02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Growth Rate</a:t>
            </a:r>
          </a:p>
        </c:rich>
      </c:tx>
      <c:layout>
        <c:manualLayout>
          <c:xMode val="edge"/>
          <c:yMode val="edge"/>
          <c:x val="0.39830628598480894"/>
          <c:y val="5.2980132450331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6819404405577"/>
          <c:y val="0.31788182262075299"/>
          <c:w val="0.79378750051724856"/>
          <c:h val="0.4039748162472069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'Density dependent'!$V$23:$V$42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'Density dependent'!$W$23:$W$42</c:f>
              <c:numCache>
                <c:formatCode>General</c:formatCode>
                <c:ptCount val="20"/>
                <c:pt idx="0">
                  <c:v>0.22493540851917002</c:v>
                </c:pt>
                <c:pt idx="1">
                  <c:v>0.19994258535037335</c:v>
                </c:pt>
                <c:pt idx="2">
                  <c:v>0.17494976218157668</c:v>
                </c:pt>
                <c:pt idx="3">
                  <c:v>0.14995693901278001</c:v>
                </c:pt>
                <c:pt idx="4">
                  <c:v>0.12496411584398334</c:v>
                </c:pt>
                <c:pt idx="5">
                  <c:v>9.9971292675186674E-2</c:v>
                </c:pt>
                <c:pt idx="6">
                  <c:v>7.4978469506390019E-2</c:v>
                </c:pt>
                <c:pt idx="7">
                  <c:v>4.9985646337593323E-2</c:v>
                </c:pt>
                <c:pt idx="8">
                  <c:v>2.4992823168796661E-2</c:v>
                </c:pt>
                <c:pt idx="9">
                  <c:v>0</c:v>
                </c:pt>
                <c:pt idx="10">
                  <c:v>-2.4992823168796689E-2</c:v>
                </c:pt>
                <c:pt idx="11">
                  <c:v>-4.9985646337593323E-2</c:v>
                </c:pt>
                <c:pt idx="12">
                  <c:v>-7.4978469506390019E-2</c:v>
                </c:pt>
                <c:pt idx="13">
                  <c:v>-9.9971292675186646E-2</c:v>
                </c:pt>
                <c:pt idx="14">
                  <c:v>-0.12496411584398334</c:v>
                </c:pt>
                <c:pt idx="15">
                  <c:v>-0.14995693901278004</c:v>
                </c:pt>
                <c:pt idx="16">
                  <c:v>-0.17494976218157668</c:v>
                </c:pt>
                <c:pt idx="17">
                  <c:v>-0.19994258535037335</c:v>
                </c:pt>
                <c:pt idx="18">
                  <c:v>-0.22493540851916999</c:v>
                </c:pt>
                <c:pt idx="19">
                  <c:v>-0.24992823168796668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C-4791-9F3D-1E6779AC1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47759"/>
        <c:axId val="1"/>
      </c:scatterChart>
      <c:valAx>
        <c:axId val="66254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2542534305227762"/>
              <c:y val="0.761592185082824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Gowth rate</a:t>
                </a:r>
              </a:p>
            </c:rich>
          </c:tx>
          <c:layout>
            <c:manualLayout>
              <c:xMode val="edge"/>
              <c:yMode val="edge"/>
              <c:x val="4.5197825072926898E-2"/>
              <c:y val="0.304636456866732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5477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5</xdr:row>
      <xdr:rowOff>38100</xdr:rowOff>
    </xdr:from>
    <xdr:to>
      <xdr:col>16</xdr:col>
      <xdr:colOff>123825</xdr:colOff>
      <xdr:row>12</xdr:row>
      <xdr:rowOff>142875</xdr:rowOff>
    </xdr:to>
    <xdr:graphicFrame macro="">
      <xdr:nvGraphicFramePr>
        <xdr:cNvPr id="8203" name="Chart 1">
          <a:extLst>
            <a:ext uri="{FF2B5EF4-FFF2-40B4-BE49-F238E27FC236}">
              <a16:creationId xmlns:a16="http://schemas.microsoft.com/office/drawing/2014/main" id="{753E8398-8446-4C03-B95B-00C9A212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14</xdr:row>
      <xdr:rowOff>19050</xdr:rowOff>
    </xdr:from>
    <xdr:to>
      <xdr:col>16</xdr:col>
      <xdr:colOff>142875</xdr:colOff>
      <xdr:row>22</xdr:row>
      <xdr:rowOff>133350</xdr:rowOff>
    </xdr:to>
    <xdr:graphicFrame macro="">
      <xdr:nvGraphicFramePr>
        <xdr:cNvPr id="8204" name="Chart 2">
          <a:extLst>
            <a:ext uri="{FF2B5EF4-FFF2-40B4-BE49-F238E27FC236}">
              <a16:creationId xmlns:a16="http://schemas.microsoft.com/office/drawing/2014/main" id="{F3E752DF-24B6-46B9-9108-97CE8D46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638175</xdr:colOff>
      <xdr:row>24</xdr:row>
      <xdr:rowOff>19050</xdr:rowOff>
    </xdr:from>
    <xdr:to>
      <xdr:col>16</xdr:col>
      <xdr:colOff>123825</xdr:colOff>
      <xdr:row>32</xdr:row>
      <xdr:rowOff>142875</xdr:rowOff>
    </xdr:to>
    <xdr:graphicFrame macro="">
      <xdr:nvGraphicFramePr>
        <xdr:cNvPr id="8205" name="Chart 3">
          <a:extLst>
            <a:ext uri="{FF2B5EF4-FFF2-40B4-BE49-F238E27FC236}">
              <a16:creationId xmlns:a16="http://schemas.microsoft.com/office/drawing/2014/main" id="{7B3F722F-4985-4BDE-BC73-7223535D0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22</xdr:row>
      <xdr:rowOff>19050</xdr:rowOff>
    </xdr:from>
    <xdr:to>
      <xdr:col>28</xdr:col>
      <xdr:colOff>628650</xdr:colOff>
      <xdr:row>32</xdr:row>
      <xdr:rowOff>0</xdr:rowOff>
    </xdr:to>
    <xdr:graphicFrame macro="">
      <xdr:nvGraphicFramePr>
        <xdr:cNvPr id="8206" name="Chart 4">
          <a:extLst>
            <a:ext uri="{FF2B5EF4-FFF2-40B4-BE49-F238E27FC236}">
              <a16:creationId xmlns:a16="http://schemas.microsoft.com/office/drawing/2014/main" id="{3C405BB7-291B-47C0-9F02-828586448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29</xdr:row>
      <xdr:rowOff>38100</xdr:rowOff>
    </xdr:from>
    <xdr:to>
      <xdr:col>9</xdr:col>
      <xdr:colOff>609600</xdr:colOff>
      <xdr:row>43</xdr:row>
      <xdr:rowOff>104775</xdr:rowOff>
    </xdr:to>
    <xdr:graphicFrame macro="">
      <xdr:nvGraphicFramePr>
        <xdr:cNvPr id="8207" name="Chart 5">
          <a:extLst>
            <a:ext uri="{FF2B5EF4-FFF2-40B4-BE49-F238E27FC236}">
              <a16:creationId xmlns:a16="http://schemas.microsoft.com/office/drawing/2014/main" id="{A1139CA0-632F-4868-923F-629C72ED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5</xdr:row>
      <xdr:rowOff>9525</xdr:rowOff>
    </xdr:from>
    <xdr:to>
      <xdr:col>17</xdr:col>
      <xdr:colOff>100013</xdr:colOff>
      <xdr:row>13</xdr:row>
      <xdr:rowOff>114300</xdr:rowOff>
    </xdr:to>
    <xdr:graphicFrame macro="">
      <xdr:nvGraphicFramePr>
        <xdr:cNvPr id="10251" name="Chart 1">
          <a:extLst>
            <a:ext uri="{FF2B5EF4-FFF2-40B4-BE49-F238E27FC236}">
              <a16:creationId xmlns:a16="http://schemas.microsoft.com/office/drawing/2014/main" id="{F5110071-1775-43AF-960F-098352182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152400</xdr:rowOff>
    </xdr:from>
    <xdr:to>
      <xdr:col>17</xdr:col>
      <xdr:colOff>123825</xdr:colOff>
      <xdr:row>23</xdr:row>
      <xdr:rowOff>104775</xdr:rowOff>
    </xdr:to>
    <xdr:graphicFrame macro="">
      <xdr:nvGraphicFramePr>
        <xdr:cNvPr id="10252" name="Chart 2">
          <a:extLst>
            <a:ext uri="{FF2B5EF4-FFF2-40B4-BE49-F238E27FC236}">
              <a16:creationId xmlns:a16="http://schemas.microsoft.com/office/drawing/2014/main" id="{0855D049-BB14-4D56-AC08-D3179897C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25</xdr:row>
      <xdr:rowOff>9525</xdr:rowOff>
    </xdr:from>
    <xdr:to>
      <xdr:col>17</xdr:col>
      <xdr:colOff>142875</xdr:colOff>
      <xdr:row>33</xdr:row>
      <xdr:rowOff>133350</xdr:rowOff>
    </xdr:to>
    <xdr:graphicFrame macro="">
      <xdr:nvGraphicFramePr>
        <xdr:cNvPr id="10253" name="Chart 3">
          <a:extLst>
            <a:ext uri="{FF2B5EF4-FFF2-40B4-BE49-F238E27FC236}">
              <a16:creationId xmlns:a16="http://schemas.microsoft.com/office/drawing/2014/main" id="{709D9F0B-C517-4670-B13D-863050F73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22</xdr:row>
      <xdr:rowOff>9525</xdr:rowOff>
    </xdr:from>
    <xdr:to>
      <xdr:col>29</xdr:col>
      <xdr:colOff>152400</xdr:colOff>
      <xdr:row>30</xdr:row>
      <xdr:rowOff>152400</xdr:rowOff>
    </xdr:to>
    <xdr:graphicFrame macro="">
      <xdr:nvGraphicFramePr>
        <xdr:cNvPr id="10254" name="Chart 4">
          <a:extLst>
            <a:ext uri="{FF2B5EF4-FFF2-40B4-BE49-F238E27FC236}">
              <a16:creationId xmlns:a16="http://schemas.microsoft.com/office/drawing/2014/main" id="{130302C7-A343-438C-958A-48B384E35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29</xdr:row>
      <xdr:rowOff>47625</xdr:rowOff>
    </xdr:from>
    <xdr:to>
      <xdr:col>9</xdr:col>
      <xdr:colOff>619125</xdr:colOff>
      <xdr:row>43</xdr:row>
      <xdr:rowOff>123825</xdr:rowOff>
    </xdr:to>
    <xdr:graphicFrame macro="">
      <xdr:nvGraphicFramePr>
        <xdr:cNvPr id="10255" name="Chart 5">
          <a:extLst>
            <a:ext uri="{FF2B5EF4-FFF2-40B4-BE49-F238E27FC236}">
              <a16:creationId xmlns:a16="http://schemas.microsoft.com/office/drawing/2014/main" id="{BC3C0A08-4F28-4203-A053-D4A20C24D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7</xdr:row>
      <xdr:rowOff>85725</xdr:rowOff>
    </xdr:from>
    <xdr:to>
      <xdr:col>16</xdr:col>
      <xdr:colOff>609600</xdr:colOff>
      <xdr:row>14</xdr:row>
      <xdr:rowOff>66675</xdr:rowOff>
    </xdr:to>
    <xdr:graphicFrame macro="">
      <xdr:nvGraphicFramePr>
        <xdr:cNvPr id="11275" name="Chart 1">
          <a:extLst>
            <a:ext uri="{FF2B5EF4-FFF2-40B4-BE49-F238E27FC236}">
              <a16:creationId xmlns:a16="http://schemas.microsoft.com/office/drawing/2014/main" id="{755D2710-87FE-44D7-9F7B-CACCA11F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15</xdr:row>
      <xdr:rowOff>19050</xdr:rowOff>
    </xdr:from>
    <xdr:to>
      <xdr:col>16</xdr:col>
      <xdr:colOff>623888</xdr:colOff>
      <xdr:row>23</xdr:row>
      <xdr:rowOff>133350</xdr:rowOff>
    </xdr:to>
    <xdr:graphicFrame macro="">
      <xdr:nvGraphicFramePr>
        <xdr:cNvPr id="11276" name="Chart 2">
          <a:extLst>
            <a:ext uri="{FF2B5EF4-FFF2-40B4-BE49-F238E27FC236}">
              <a16:creationId xmlns:a16="http://schemas.microsoft.com/office/drawing/2014/main" id="{EE50623C-0B0D-4604-AE8F-39E0D0D69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514350</xdr:colOff>
      <xdr:row>24</xdr:row>
      <xdr:rowOff>114300</xdr:rowOff>
    </xdr:from>
    <xdr:to>
      <xdr:col>16</xdr:col>
      <xdr:colOff>661988</xdr:colOff>
      <xdr:row>33</xdr:row>
      <xdr:rowOff>76200</xdr:rowOff>
    </xdr:to>
    <xdr:graphicFrame macro="">
      <xdr:nvGraphicFramePr>
        <xdr:cNvPr id="11277" name="Chart 3">
          <a:extLst>
            <a:ext uri="{FF2B5EF4-FFF2-40B4-BE49-F238E27FC236}">
              <a16:creationId xmlns:a16="http://schemas.microsoft.com/office/drawing/2014/main" id="{7ABFA787-5F2B-4FCC-A7A5-6B6CF8F6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352425</xdr:colOff>
      <xdr:row>24</xdr:row>
      <xdr:rowOff>9525</xdr:rowOff>
    </xdr:from>
    <xdr:to>
      <xdr:col>37</xdr:col>
      <xdr:colOff>123825</xdr:colOff>
      <xdr:row>34</xdr:row>
      <xdr:rowOff>152400</xdr:rowOff>
    </xdr:to>
    <xdr:graphicFrame macro="">
      <xdr:nvGraphicFramePr>
        <xdr:cNvPr id="11278" name="Chart 4">
          <a:extLst>
            <a:ext uri="{FF2B5EF4-FFF2-40B4-BE49-F238E27FC236}">
              <a16:creationId xmlns:a16="http://schemas.microsoft.com/office/drawing/2014/main" id="{3DCF8362-9148-421C-8227-941F6CBB4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29</xdr:row>
      <xdr:rowOff>38100</xdr:rowOff>
    </xdr:from>
    <xdr:to>
      <xdr:col>9</xdr:col>
      <xdr:colOff>628650</xdr:colOff>
      <xdr:row>43</xdr:row>
      <xdr:rowOff>123825</xdr:rowOff>
    </xdr:to>
    <xdr:graphicFrame macro="">
      <xdr:nvGraphicFramePr>
        <xdr:cNvPr id="11279" name="Chart 5">
          <a:extLst>
            <a:ext uri="{FF2B5EF4-FFF2-40B4-BE49-F238E27FC236}">
              <a16:creationId xmlns:a16="http://schemas.microsoft.com/office/drawing/2014/main" id="{4C59B6D0-C1B4-4005-9AB4-F0F0F309D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6"/>
  <sheetViews>
    <sheetView workbookViewId="0"/>
  </sheetViews>
  <sheetFormatPr defaultRowHeight="12.75" x14ac:dyDescent="0.35"/>
  <cols>
    <col min="1" max="26" width="18.73046875" customWidth="1"/>
  </cols>
  <sheetData>
    <row r="1" spans="1:90" x14ac:dyDescent="0.35">
      <c r="A1" t="s">
        <v>19</v>
      </c>
      <c r="B1" t="s">
        <v>26</v>
      </c>
      <c r="C1" t="s">
        <v>23</v>
      </c>
      <c r="D1" t="s">
        <v>24</v>
      </c>
      <c r="E1" t="s">
        <v>21</v>
      </c>
      <c r="F1" t="s">
        <v>22</v>
      </c>
      <c r="G1" t="s">
        <v>38</v>
      </c>
      <c r="H1" t="s">
        <v>29</v>
      </c>
      <c r="I1" t="s">
        <v>30</v>
      </c>
      <c r="J1" t="s">
        <v>31</v>
      </c>
      <c r="K1" t="s">
        <v>32</v>
      </c>
      <c r="L1" t="s">
        <v>27</v>
      </c>
      <c r="M1" t="s">
        <v>33</v>
      </c>
      <c r="N1" t="s">
        <v>35</v>
      </c>
      <c r="O1" t="s">
        <v>39</v>
      </c>
      <c r="P1" t="s">
        <v>41</v>
      </c>
      <c r="Q1" t="s">
        <v>40</v>
      </c>
      <c r="R1" t="s">
        <v>20</v>
      </c>
      <c r="S1" t="s">
        <v>25</v>
      </c>
      <c r="Y1" t="s">
        <v>34</v>
      </c>
      <c r="Z1" t="s">
        <v>36</v>
      </c>
      <c r="AA1" t="s">
        <v>28</v>
      </c>
      <c r="AB1" t="s">
        <v>37</v>
      </c>
    </row>
    <row r="2" spans="1:90" x14ac:dyDescent="0.35">
      <c r="E2" s="2" t="e">
        <f>#REF!</f>
        <v>#REF!</v>
      </c>
      <c r="S2">
        <v>0</v>
      </c>
    </row>
    <row r="3" spans="1:90" x14ac:dyDescent="0.35">
      <c r="A3" t="s">
        <v>17</v>
      </c>
      <c r="B3">
        <v>2</v>
      </c>
      <c r="C3" t="s">
        <v>18</v>
      </c>
    </row>
    <row r="4" spans="1:90" x14ac:dyDescent="0.35">
      <c r="A4" t="s">
        <v>19</v>
      </c>
      <c r="B4" t="s">
        <v>26</v>
      </c>
      <c r="C4" t="s">
        <v>23</v>
      </c>
      <c r="D4" t="s">
        <v>24</v>
      </c>
      <c r="E4" t="s">
        <v>21</v>
      </c>
      <c r="F4" t="s">
        <v>22</v>
      </c>
      <c r="G4" t="s">
        <v>38</v>
      </c>
      <c r="H4" t="s">
        <v>29</v>
      </c>
      <c r="I4" t="s">
        <v>30</v>
      </c>
      <c r="J4" t="s">
        <v>31</v>
      </c>
      <c r="K4" t="s">
        <v>32</v>
      </c>
      <c r="L4" t="s">
        <v>27</v>
      </c>
      <c r="M4" t="s">
        <v>33</v>
      </c>
      <c r="N4" t="s">
        <v>35</v>
      </c>
      <c r="O4" t="s">
        <v>39</v>
      </c>
      <c r="P4" t="s">
        <v>41</v>
      </c>
      <c r="Q4" t="s">
        <v>40</v>
      </c>
      <c r="R4" t="s">
        <v>20</v>
      </c>
      <c r="S4" t="s">
        <v>25</v>
      </c>
      <c r="Y4" t="s">
        <v>34</v>
      </c>
      <c r="Z4" t="s">
        <v>36</v>
      </c>
      <c r="AA4" t="s">
        <v>28</v>
      </c>
      <c r="AB4" t="s">
        <v>37</v>
      </c>
    </row>
    <row r="5" spans="1:90" x14ac:dyDescent="0.35">
      <c r="A5">
        <v>1</v>
      </c>
      <c r="B5" t="b">
        <v>1</v>
      </c>
      <c r="C5">
        <v>0</v>
      </c>
      <c r="D5" t="s">
        <v>43</v>
      </c>
      <c r="E5" t="e">
        <f>#REF!</f>
        <v>#REF!</v>
      </c>
      <c r="F5" t="s">
        <v>42</v>
      </c>
      <c r="G5" t="s">
        <v>48</v>
      </c>
      <c r="H5" s="3" t="s">
        <v>16</v>
      </c>
      <c r="I5" s="3" t="s">
        <v>16</v>
      </c>
      <c r="J5" s="3" t="s">
        <v>46</v>
      </c>
      <c r="K5" s="3" t="s">
        <v>47</v>
      </c>
      <c r="L5" s="3" t="s">
        <v>45</v>
      </c>
      <c r="M5">
        <v>11</v>
      </c>
      <c r="N5" t="b">
        <v>1</v>
      </c>
      <c r="O5" t="b">
        <v>0</v>
      </c>
      <c r="P5">
        <v>1</v>
      </c>
      <c r="Q5">
        <v>0</v>
      </c>
      <c r="R5">
        <v>1</v>
      </c>
      <c r="S5">
        <v>0</v>
      </c>
      <c r="T5" t="s">
        <v>44</v>
      </c>
      <c r="U5" s="3" t="s">
        <v>45</v>
      </c>
      <c r="W5">
        <v>0</v>
      </c>
      <c r="X5">
        <v>0</v>
      </c>
      <c r="Y5">
        <v>0</v>
      </c>
      <c r="Z5">
        <v>3</v>
      </c>
      <c r="AA5" t="b">
        <v>1</v>
      </c>
      <c r="AC5" s="3" t="s">
        <v>16</v>
      </c>
      <c r="AD5" s="3" t="s">
        <v>16</v>
      </c>
      <c r="AE5" s="3" t="s">
        <v>16</v>
      </c>
      <c r="AF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M5" s="3" t="s">
        <v>16</v>
      </c>
      <c r="BB5" s="3" t="s">
        <v>46</v>
      </c>
      <c r="BC5" s="3" t="s">
        <v>49</v>
      </c>
      <c r="BD5" s="3" t="s">
        <v>50</v>
      </c>
      <c r="BE5" s="3" t="s">
        <v>51</v>
      </c>
      <c r="BF5" s="3" t="s">
        <v>52</v>
      </c>
      <c r="BG5" s="3" t="s">
        <v>45</v>
      </c>
      <c r="BH5" s="3" t="s">
        <v>53</v>
      </c>
      <c r="BI5" s="3" t="s">
        <v>54</v>
      </c>
      <c r="BJ5" s="3" t="s">
        <v>55</v>
      </c>
      <c r="BK5" s="3" t="s">
        <v>56</v>
      </c>
      <c r="BL5" s="3" t="s">
        <v>47</v>
      </c>
      <c r="CA5" t="s">
        <v>57</v>
      </c>
      <c r="CB5" t="s">
        <v>58</v>
      </c>
      <c r="CC5" t="s">
        <v>59</v>
      </c>
      <c r="CD5" t="s">
        <v>60</v>
      </c>
      <c r="CE5" t="s">
        <v>61</v>
      </c>
      <c r="CF5" t="s">
        <v>62</v>
      </c>
      <c r="CG5" t="s">
        <v>63</v>
      </c>
      <c r="CH5" t="s">
        <v>64</v>
      </c>
      <c r="CI5" t="s">
        <v>65</v>
      </c>
      <c r="CJ5" t="s">
        <v>66</v>
      </c>
      <c r="CK5" t="s">
        <v>67</v>
      </c>
    </row>
    <row r="6" spans="1:90" x14ac:dyDescent="0.35">
      <c r="A6">
        <v>2</v>
      </c>
      <c r="B6" t="b">
        <v>1</v>
      </c>
      <c r="C6">
        <v>0</v>
      </c>
      <c r="D6" t="s">
        <v>43</v>
      </c>
      <c r="E6" t="e">
        <f>#REF!</f>
        <v>#REF!</v>
      </c>
      <c r="F6" t="s">
        <v>68</v>
      </c>
      <c r="G6" t="s">
        <v>48</v>
      </c>
      <c r="H6" s="3" t="s">
        <v>16</v>
      </c>
      <c r="I6" s="3" t="s">
        <v>16</v>
      </c>
      <c r="J6" s="3" t="s">
        <v>46</v>
      </c>
      <c r="K6" s="3" t="s">
        <v>47</v>
      </c>
      <c r="L6" s="3" t="s">
        <v>46</v>
      </c>
      <c r="M6">
        <v>12</v>
      </c>
      <c r="N6" t="b">
        <v>1</v>
      </c>
      <c r="O6" t="b">
        <v>0</v>
      </c>
      <c r="P6">
        <v>1</v>
      </c>
      <c r="Q6">
        <v>0</v>
      </c>
      <c r="R6">
        <v>1</v>
      </c>
      <c r="S6">
        <v>0</v>
      </c>
      <c r="T6" t="s">
        <v>69</v>
      </c>
      <c r="U6" s="3" t="s">
        <v>46</v>
      </c>
      <c r="W6">
        <v>0</v>
      </c>
      <c r="X6">
        <v>0</v>
      </c>
      <c r="Y6">
        <v>0</v>
      </c>
      <c r="Z6">
        <v>3</v>
      </c>
      <c r="AA6" t="b">
        <v>1</v>
      </c>
      <c r="AC6" s="3" t="s">
        <v>16</v>
      </c>
      <c r="AD6" s="3" t="s">
        <v>16</v>
      </c>
      <c r="AE6" s="3" t="s">
        <v>16</v>
      </c>
      <c r="AF6" s="3" t="s">
        <v>16</v>
      </c>
      <c r="AG6" s="3" t="s">
        <v>16</v>
      </c>
      <c r="AH6" s="3" t="s">
        <v>16</v>
      </c>
      <c r="AI6" s="3" t="s">
        <v>16</v>
      </c>
      <c r="AJ6" s="3" t="s">
        <v>16</v>
      </c>
      <c r="AK6" s="3" t="s">
        <v>16</v>
      </c>
      <c r="AL6" s="3" t="s">
        <v>16</v>
      </c>
      <c r="AM6" s="3" t="s">
        <v>16</v>
      </c>
      <c r="AN6" s="3" t="s">
        <v>16</v>
      </c>
      <c r="BB6" s="3" t="s">
        <v>46</v>
      </c>
      <c r="BC6" s="3" t="s">
        <v>70</v>
      </c>
      <c r="BD6" s="3" t="s">
        <v>71</v>
      </c>
      <c r="BE6" s="3" t="s">
        <v>72</v>
      </c>
      <c r="BF6" s="3" t="s">
        <v>73</v>
      </c>
      <c r="BG6" s="3" t="s">
        <v>74</v>
      </c>
      <c r="BH6" s="3" t="s">
        <v>75</v>
      </c>
      <c r="BI6" s="3" t="s">
        <v>76</v>
      </c>
      <c r="BJ6" s="3" t="s">
        <v>77</v>
      </c>
      <c r="BK6" s="3" t="s">
        <v>78</v>
      </c>
      <c r="BL6" s="3" t="s">
        <v>79</v>
      </c>
      <c r="BM6" s="3" t="s">
        <v>47</v>
      </c>
      <c r="CA6" t="s">
        <v>57</v>
      </c>
      <c r="CB6" t="s">
        <v>80</v>
      </c>
      <c r="CC6" t="s">
        <v>81</v>
      </c>
      <c r="CD6" t="s">
        <v>82</v>
      </c>
      <c r="CE6" t="s">
        <v>83</v>
      </c>
      <c r="CF6" t="s">
        <v>84</v>
      </c>
      <c r="CG6" t="s">
        <v>85</v>
      </c>
      <c r="CH6" t="s">
        <v>86</v>
      </c>
      <c r="CI6" t="s">
        <v>87</v>
      </c>
      <c r="CJ6" t="s">
        <v>88</v>
      </c>
      <c r="CK6" t="s">
        <v>89</v>
      </c>
      <c r="CL6" t="s">
        <v>67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1"/>
  <sheetViews>
    <sheetView workbookViewId="0"/>
  </sheetViews>
  <sheetFormatPr defaultRowHeight="13.5" customHeight="1" x14ac:dyDescent="0.35"/>
  <cols>
    <col min="8" max="8" width="14.3984375" bestFit="1" customWidth="1"/>
    <col min="9" max="9" width="10.59765625" bestFit="1" customWidth="1"/>
    <col min="22" max="22" width="10.1328125" customWidth="1"/>
    <col min="27" max="27" width="11.86328125" customWidth="1"/>
  </cols>
  <sheetData>
    <row r="1" spans="1:27" ht="13.5" customHeight="1" thickTop="1" thickBot="1" x14ac:dyDescent="0.45">
      <c r="A1" t="s">
        <v>0</v>
      </c>
      <c r="C1" s="8">
        <v>1000</v>
      </c>
      <c r="K1" s="17" t="s">
        <v>110</v>
      </c>
      <c r="P1" s="17" t="s">
        <v>12</v>
      </c>
    </row>
    <row r="2" spans="1:27" ht="13.5" customHeight="1" thickTop="1" x14ac:dyDescent="0.35">
      <c r="A2" t="s">
        <v>1</v>
      </c>
      <c r="C2" s="9">
        <v>0.5</v>
      </c>
      <c r="K2" t="s">
        <v>4</v>
      </c>
      <c r="M2" s="15">
        <v>0.33333333333333331</v>
      </c>
      <c r="P2" t="s">
        <v>13</v>
      </c>
      <c r="S2" s="8">
        <v>5</v>
      </c>
    </row>
    <row r="3" spans="1:27" ht="13.5" customHeight="1" x14ac:dyDescent="0.35">
      <c r="A3" t="s">
        <v>2</v>
      </c>
      <c r="C3" s="9">
        <v>0.2</v>
      </c>
      <c r="K3" t="s">
        <v>5</v>
      </c>
      <c r="M3" s="6">
        <v>0.33333333333333331</v>
      </c>
      <c r="P3" t="s">
        <v>14</v>
      </c>
      <c r="S3" s="9">
        <v>10</v>
      </c>
    </row>
    <row r="4" spans="1:27" ht="13.5" customHeight="1" thickBot="1" x14ac:dyDescent="0.4">
      <c r="A4" t="s">
        <v>3</v>
      </c>
      <c r="C4" s="9">
        <v>2</v>
      </c>
      <c r="K4" t="s">
        <v>6</v>
      </c>
      <c r="M4" s="1">
        <f>1-M2-M3</f>
        <v>0.33333333333333343</v>
      </c>
      <c r="P4" t="s">
        <v>1</v>
      </c>
      <c r="S4" s="9">
        <v>0.82</v>
      </c>
    </row>
    <row r="5" spans="1:27" ht="13.5" customHeight="1" thickTop="1" thickBot="1" x14ac:dyDescent="0.4">
      <c r="C5" s="5"/>
      <c r="P5" t="s">
        <v>2</v>
      </c>
      <c r="S5" s="10">
        <v>0.3</v>
      </c>
    </row>
    <row r="6" spans="1:27" ht="13.5" customHeight="1" thickTop="1" x14ac:dyDescent="0.35">
      <c r="C6" s="18"/>
      <c r="V6" s="16" t="s">
        <v>4</v>
      </c>
      <c r="W6" s="16" t="s">
        <v>5</v>
      </c>
      <c r="X6" s="16" t="s">
        <v>6</v>
      </c>
      <c r="Y6" s="16" t="s">
        <v>1</v>
      </c>
      <c r="Z6" s="16" t="s">
        <v>2</v>
      </c>
      <c r="AA6" s="19" t="s">
        <v>113</v>
      </c>
    </row>
    <row r="7" spans="1:27" ht="13.5" customHeight="1" x14ac:dyDescent="0.35">
      <c r="C7" s="18"/>
      <c r="V7">
        <v>0</v>
      </c>
      <c r="W7">
        <v>0</v>
      </c>
      <c r="X7">
        <v>0</v>
      </c>
      <c r="Y7">
        <f t="shared" ref="Y7:Y17" si="0">$C$2+$W7*($S$4-$C$2)</f>
        <v>0.5</v>
      </c>
      <c r="Z7">
        <f t="shared" ref="Z7:Z17" si="1">$C$3+$X7*($S$5-$C$3)</f>
        <v>0.2</v>
      </c>
      <c r="AA7">
        <f t="shared" ref="AA7:AA17" si="2">$C$4+$V7*($S$2-$C$4)</f>
        <v>2</v>
      </c>
    </row>
    <row r="8" spans="1:27" ht="13.5" customHeight="1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93</v>
      </c>
      <c r="G8" t="s">
        <v>94</v>
      </c>
      <c r="H8" t="s">
        <v>95</v>
      </c>
      <c r="I8" t="s">
        <v>96</v>
      </c>
      <c r="J8" t="s">
        <v>97</v>
      </c>
      <c r="V8">
        <v>0.1</v>
      </c>
      <c r="W8">
        <v>0.1</v>
      </c>
      <c r="X8">
        <v>0.1</v>
      </c>
      <c r="Y8">
        <f t="shared" si="0"/>
        <v>0.53200000000000003</v>
      </c>
      <c r="Z8">
        <f t="shared" si="1"/>
        <v>0.21000000000000002</v>
      </c>
      <c r="AA8">
        <f t="shared" si="2"/>
        <v>2.2999999999999998</v>
      </c>
    </row>
    <row r="9" spans="1:27" ht="13.5" customHeight="1" x14ac:dyDescent="0.35">
      <c r="A9">
        <v>0</v>
      </c>
      <c r="B9" s="2">
        <f>C1</f>
        <v>1000</v>
      </c>
      <c r="C9">
        <f t="shared" ref="C9:C29" si="3">$C$2+$M$3*($S$4-$C$2)</f>
        <v>0.60666666666666669</v>
      </c>
      <c r="D9">
        <f t="shared" ref="D9:D29" si="4">$C$3+$M$4*($S$5-$C$3)</f>
        <v>0.23333333333333334</v>
      </c>
      <c r="E9" s="4">
        <f>IF(A9&lt;$S$3,$C$4,$C$4+$M$2*($S$2-$C$4))</f>
        <v>2</v>
      </c>
      <c r="F9" s="4">
        <f>B9*(1-C9)</f>
        <v>393.33333333333331</v>
      </c>
      <c r="G9" s="4">
        <f>B9*E9*D9</f>
        <v>466.66666666666669</v>
      </c>
      <c r="H9" s="4">
        <f>G9-F9</f>
        <v>73.333333333333371</v>
      </c>
      <c r="I9" s="4">
        <f>H9/B9</f>
        <v>7.3333333333333375E-2</v>
      </c>
      <c r="J9" s="2">
        <f>B9+I9*B9</f>
        <v>1073.3333333333335</v>
      </c>
      <c r="V9">
        <v>0.2</v>
      </c>
      <c r="W9">
        <v>0.2</v>
      </c>
      <c r="X9">
        <v>0.2</v>
      </c>
      <c r="Y9">
        <f>$C$2+'Density independent'!$W9*($S$4-$C$2)</f>
        <v>0.56399999999999995</v>
      </c>
      <c r="Z9">
        <f t="shared" si="1"/>
        <v>0.22</v>
      </c>
      <c r="AA9">
        <f t="shared" si="2"/>
        <v>2.6</v>
      </c>
    </row>
    <row r="10" spans="1:27" ht="13.5" customHeight="1" x14ac:dyDescent="0.35">
      <c r="A10">
        <v>1</v>
      </c>
      <c r="B10" s="2">
        <f t="shared" ref="B10:B28" si="5">J9</f>
        <v>1073.3333333333335</v>
      </c>
      <c r="C10">
        <f t="shared" si="3"/>
        <v>0.60666666666666669</v>
      </c>
      <c r="D10">
        <f t="shared" si="4"/>
        <v>0.23333333333333334</v>
      </c>
      <c r="E10" s="4">
        <f t="shared" ref="E10:E28" si="6">IF(A10&lt;$S$3,$C$4,$C$4+$M$2*($S$2-$C$4))</f>
        <v>2</v>
      </c>
      <c r="F10" s="4">
        <f t="shared" ref="F10:F29" si="7">B10*(1-C10)</f>
        <v>422.17777777777781</v>
      </c>
      <c r="G10" s="4">
        <f t="shared" ref="G10:G29" si="8">B10*E10*D10</f>
        <v>500.88888888888897</v>
      </c>
      <c r="H10" s="4">
        <f t="shared" ref="H10:H29" si="9">G10-F10</f>
        <v>78.711111111111165</v>
      </c>
      <c r="I10" s="4">
        <f t="shared" ref="I10:I29" si="10">H10/B10</f>
        <v>7.3333333333333375E-2</v>
      </c>
      <c r="J10" s="2">
        <f t="shared" ref="J10:J29" si="11">B10+I10*B10</f>
        <v>1152.0444444444447</v>
      </c>
      <c r="V10">
        <v>0.3</v>
      </c>
      <c r="W10">
        <v>0.3</v>
      </c>
      <c r="X10">
        <v>0.3</v>
      </c>
      <c r="Y10">
        <f t="shared" si="0"/>
        <v>0.59599999999999997</v>
      </c>
      <c r="Z10">
        <f t="shared" si="1"/>
        <v>0.23</v>
      </c>
      <c r="AA10">
        <f t="shared" si="2"/>
        <v>2.9</v>
      </c>
    </row>
    <row r="11" spans="1:27" ht="13.5" customHeight="1" x14ac:dyDescent="0.35">
      <c r="A11">
        <v>2</v>
      </c>
      <c r="B11" s="2">
        <f t="shared" si="5"/>
        <v>1152.0444444444447</v>
      </c>
      <c r="C11">
        <f t="shared" si="3"/>
        <v>0.60666666666666669</v>
      </c>
      <c r="D11">
        <f t="shared" si="4"/>
        <v>0.23333333333333334</v>
      </c>
      <c r="E11" s="4">
        <f t="shared" si="6"/>
        <v>2</v>
      </c>
      <c r="F11" s="4">
        <f t="shared" si="7"/>
        <v>453.13748148148159</v>
      </c>
      <c r="G11" s="4">
        <f t="shared" si="8"/>
        <v>537.62074074074087</v>
      </c>
      <c r="H11" s="4">
        <f t="shared" si="9"/>
        <v>84.483259259259285</v>
      </c>
      <c r="I11" s="4">
        <f t="shared" si="10"/>
        <v>7.3333333333333334E-2</v>
      </c>
      <c r="J11" s="2">
        <f t="shared" si="11"/>
        <v>1236.527703703704</v>
      </c>
      <c r="V11">
        <v>0.4</v>
      </c>
      <c r="W11">
        <v>0.4</v>
      </c>
      <c r="X11">
        <v>0.4</v>
      </c>
      <c r="Y11">
        <f t="shared" si="0"/>
        <v>0.628</v>
      </c>
      <c r="Z11">
        <f t="shared" si="1"/>
        <v>0.24</v>
      </c>
      <c r="AA11">
        <f t="shared" si="2"/>
        <v>3.2</v>
      </c>
    </row>
    <row r="12" spans="1:27" ht="13.5" customHeight="1" x14ac:dyDescent="0.35">
      <c r="A12">
        <v>3</v>
      </c>
      <c r="B12" s="2">
        <f t="shared" si="5"/>
        <v>1236.527703703704</v>
      </c>
      <c r="C12">
        <f t="shared" si="3"/>
        <v>0.60666666666666669</v>
      </c>
      <c r="D12">
        <f t="shared" si="4"/>
        <v>0.23333333333333334</v>
      </c>
      <c r="E12" s="4">
        <f t="shared" si="6"/>
        <v>2</v>
      </c>
      <c r="F12" s="4">
        <f t="shared" si="7"/>
        <v>486.36756345679021</v>
      </c>
      <c r="G12" s="4">
        <f t="shared" si="8"/>
        <v>577.04626172839517</v>
      </c>
      <c r="H12" s="4">
        <f t="shared" si="9"/>
        <v>90.678698271604958</v>
      </c>
      <c r="I12" s="4">
        <f t="shared" si="10"/>
        <v>7.3333333333333334E-2</v>
      </c>
      <c r="J12" s="2">
        <f t="shared" si="11"/>
        <v>1327.2064019753088</v>
      </c>
      <c r="V12">
        <v>0.5</v>
      </c>
      <c r="W12">
        <v>0.5</v>
      </c>
      <c r="X12">
        <v>0.5</v>
      </c>
      <c r="Y12">
        <f t="shared" si="0"/>
        <v>0.65999999999999992</v>
      </c>
      <c r="Z12">
        <f t="shared" si="1"/>
        <v>0.25</v>
      </c>
      <c r="AA12">
        <f t="shared" si="2"/>
        <v>3.5</v>
      </c>
    </row>
    <row r="13" spans="1:27" ht="13.5" customHeight="1" x14ac:dyDescent="0.35">
      <c r="A13">
        <v>4</v>
      </c>
      <c r="B13" s="2">
        <f t="shared" si="5"/>
        <v>1327.2064019753088</v>
      </c>
      <c r="C13">
        <f t="shared" si="3"/>
        <v>0.60666666666666669</v>
      </c>
      <c r="D13">
        <f t="shared" si="4"/>
        <v>0.23333333333333334</v>
      </c>
      <c r="E13" s="4">
        <f t="shared" si="6"/>
        <v>2</v>
      </c>
      <c r="F13" s="4">
        <f t="shared" si="7"/>
        <v>522.0345181102881</v>
      </c>
      <c r="G13" s="4">
        <f t="shared" si="8"/>
        <v>619.36298758847749</v>
      </c>
      <c r="H13" s="4">
        <f t="shared" si="9"/>
        <v>97.32846947818939</v>
      </c>
      <c r="I13" s="4">
        <f t="shared" si="10"/>
        <v>7.3333333333333389E-2</v>
      </c>
      <c r="J13" s="2">
        <f t="shared" si="11"/>
        <v>1424.5348714534982</v>
      </c>
      <c r="V13">
        <v>0.6</v>
      </c>
      <c r="W13">
        <v>0.6</v>
      </c>
      <c r="X13">
        <v>0.6</v>
      </c>
      <c r="Y13">
        <f t="shared" si="0"/>
        <v>0.69199999999999995</v>
      </c>
      <c r="Z13">
        <f t="shared" si="1"/>
        <v>0.26</v>
      </c>
      <c r="AA13">
        <f t="shared" si="2"/>
        <v>3.8</v>
      </c>
    </row>
    <row r="14" spans="1:27" ht="13.5" customHeight="1" x14ac:dyDescent="0.35">
      <c r="A14">
        <v>5</v>
      </c>
      <c r="B14" s="2">
        <f t="shared" si="5"/>
        <v>1424.5348714534982</v>
      </c>
      <c r="C14">
        <f t="shared" si="3"/>
        <v>0.60666666666666669</v>
      </c>
      <c r="D14">
        <f t="shared" si="4"/>
        <v>0.23333333333333334</v>
      </c>
      <c r="E14" s="4">
        <f t="shared" si="6"/>
        <v>2</v>
      </c>
      <c r="F14" s="4">
        <f t="shared" si="7"/>
        <v>560.31704943837599</v>
      </c>
      <c r="G14" s="4">
        <f t="shared" si="8"/>
        <v>664.78294001163249</v>
      </c>
      <c r="H14" s="4">
        <f t="shared" si="9"/>
        <v>104.4658905732565</v>
      </c>
      <c r="I14" s="4">
        <f t="shared" si="10"/>
        <v>7.3333333333333306E-2</v>
      </c>
      <c r="J14" s="2">
        <f t="shared" si="11"/>
        <v>1529.0007620267547</v>
      </c>
      <c r="V14">
        <v>0.7</v>
      </c>
      <c r="W14">
        <v>0.7</v>
      </c>
      <c r="X14">
        <v>0.7</v>
      </c>
      <c r="Y14">
        <f t="shared" si="0"/>
        <v>0.72399999999999998</v>
      </c>
      <c r="Z14">
        <f t="shared" si="1"/>
        <v>0.27</v>
      </c>
      <c r="AA14">
        <f t="shared" si="2"/>
        <v>4.0999999999999996</v>
      </c>
    </row>
    <row r="15" spans="1:27" ht="13.5" customHeight="1" x14ac:dyDescent="0.35">
      <c r="A15">
        <v>6</v>
      </c>
      <c r="B15" s="2">
        <f t="shared" si="5"/>
        <v>1529.0007620267547</v>
      </c>
      <c r="C15">
        <f t="shared" si="3"/>
        <v>0.60666666666666669</v>
      </c>
      <c r="D15">
        <f t="shared" si="4"/>
        <v>0.23333333333333334</v>
      </c>
      <c r="E15" s="4">
        <f t="shared" si="6"/>
        <v>2</v>
      </c>
      <c r="F15" s="4">
        <f t="shared" si="7"/>
        <v>601.40696639719022</v>
      </c>
      <c r="G15" s="4">
        <f t="shared" si="8"/>
        <v>713.53368894581888</v>
      </c>
      <c r="H15" s="4">
        <f t="shared" si="9"/>
        <v>112.12672254862866</v>
      </c>
      <c r="I15" s="4">
        <f t="shared" si="10"/>
        <v>7.333333333333332E-2</v>
      </c>
      <c r="J15" s="2">
        <f t="shared" si="11"/>
        <v>1641.1274845753833</v>
      </c>
      <c r="V15">
        <v>0.8</v>
      </c>
      <c r="W15">
        <v>0.8</v>
      </c>
      <c r="X15">
        <v>0.8</v>
      </c>
      <c r="Y15">
        <f t="shared" si="0"/>
        <v>0.75600000000000001</v>
      </c>
      <c r="Z15">
        <f t="shared" si="1"/>
        <v>0.28000000000000003</v>
      </c>
      <c r="AA15">
        <f t="shared" si="2"/>
        <v>4.4000000000000004</v>
      </c>
    </row>
    <row r="16" spans="1:27" ht="13.5" customHeight="1" x14ac:dyDescent="0.35">
      <c r="A16">
        <v>7</v>
      </c>
      <c r="B16" s="2">
        <f t="shared" si="5"/>
        <v>1641.1274845753833</v>
      </c>
      <c r="C16">
        <f t="shared" si="3"/>
        <v>0.60666666666666669</v>
      </c>
      <c r="D16">
        <f t="shared" si="4"/>
        <v>0.23333333333333334</v>
      </c>
      <c r="E16" s="4">
        <f t="shared" si="6"/>
        <v>2</v>
      </c>
      <c r="F16" s="4">
        <f t="shared" si="7"/>
        <v>645.51014393298408</v>
      </c>
      <c r="G16" s="4">
        <f t="shared" si="8"/>
        <v>765.85949280184559</v>
      </c>
      <c r="H16" s="4">
        <f t="shared" si="9"/>
        <v>120.34934886886151</v>
      </c>
      <c r="I16" s="4">
        <f t="shared" si="10"/>
        <v>7.3333333333333375E-2</v>
      </c>
      <c r="J16" s="2">
        <f t="shared" si="11"/>
        <v>1761.4768334442447</v>
      </c>
      <c r="V16">
        <v>0.9</v>
      </c>
      <c r="W16">
        <v>0.9</v>
      </c>
      <c r="X16">
        <v>0.9</v>
      </c>
      <c r="Y16">
        <f t="shared" si="0"/>
        <v>0.78800000000000003</v>
      </c>
      <c r="Z16">
        <f t="shared" si="1"/>
        <v>0.28999999999999998</v>
      </c>
      <c r="AA16">
        <f t="shared" si="2"/>
        <v>4.7</v>
      </c>
    </row>
    <row r="17" spans="1:27" ht="13.5" customHeight="1" x14ac:dyDescent="0.35">
      <c r="A17">
        <v>8</v>
      </c>
      <c r="B17" s="2">
        <f t="shared" si="5"/>
        <v>1761.4768334442447</v>
      </c>
      <c r="C17">
        <f t="shared" si="3"/>
        <v>0.60666666666666669</v>
      </c>
      <c r="D17">
        <f t="shared" si="4"/>
        <v>0.23333333333333334</v>
      </c>
      <c r="E17" s="4">
        <f t="shared" si="6"/>
        <v>2</v>
      </c>
      <c r="F17" s="4">
        <f t="shared" si="7"/>
        <v>692.84755448806959</v>
      </c>
      <c r="G17" s="4">
        <f t="shared" si="8"/>
        <v>822.02252227398083</v>
      </c>
      <c r="H17" s="4">
        <f t="shared" si="9"/>
        <v>129.17496778591124</v>
      </c>
      <c r="I17" s="4">
        <f t="shared" si="10"/>
        <v>7.3333333333333306E-2</v>
      </c>
      <c r="J17" s="2">
        <f t="shared" si="11"/>
        <v>1890.6518012301558</v>
      </c>
      <c r="V17">
        <v>1</v>
      </c>
      <c r="W17">
        <v>1</v>
      </c>
      <c r="X17">
        <v>1</v>
      </c>
      <c r="Y17">
        <f t="shared" si="0"/>
        <v>0.82</v>
      </c>
      <c r="Z17">
        <f t="shared" si="1"/>
        <v>0.3</v>
      </c>
      <c r="AA17">
        <f t="shared" si="2"/>
        <v>5</v>
      </c>
    </row>
    <row r="18" spans="1:27" ht="13.5" customHeight="1" x14ac:dyDescent="0.35">
      <c r="A18">
        <v>9</v>
      </c>
      <c r="B18" s="2">
        <f t="shared" si="5"/>
        <v>1890.6518012301558</v>
      </c>
      <c r="C18">
        <f t="shared" si="3"/>
        <v>0.60666666666666669</v>
      </c>
      <c r="D18">
        <f t="shared" si="4"/>
        <v>0.23333333333333334</v>
      </c>
      <c r="E18" s="4">
        <f t="shared" si="6"/>
        <v>2</v>
      </c>
      <c r="F18" s="4">
        <f t="shared" si="7"/>
        <v>743.65637515052788</v>
      </c>
      <c r="G18" s="4">
        <f t="shared" si="8"/>
        <v>882.30417390740604</v>
      </c>
      <c r="H18" s="4">
        <f t="shared" si="9"/>
        <v>138.64779875687816</v>
      </c>
      <c r="I18" s="4">
        <f t="shared" si="10"/>
        <v>7.3333333333333375E-2</v>
      </c>
      <c r="J18" s="2">
        <f t="shared" si="11"/>
        <v>2029.2995999870341</v>
      </c>
    </row>
    <row r="19" spans="1:27" ht="13.5" customHeight="1" x14ac:dyDescent="0.35">
      <c r="A19">
        <v>10</v>
      </c>
      <c r="B19" s="2">
        <f t="shared" si="5"/>
        <v>2029.2995999870341</v>
      </c>
      <c r="C19">
        <f t="shared" si="3"/>
        <v>0.60666666666666669</v>
      </c>
      <c r="D19">
        <f t="shared" si="4"/>
        <v>0.23333333333333334</v>
      </c>
      <c r="E19" s="4">
        <f t="shared" si="6"/>
        <v>3</v>
      </c>
      <c r="F19" s="4">
        <f t="shared" si="7"/>
        <v>798.19117599490005</v>
      </c>
      <c r="G19" s="4">
        <f t="shared" si="8"/>
        <v>1420.5097199909237</v>
      </c>
      <c r="H19" s="4">
        <f t="shared" si="9"/>
        <v>622.31854399602366</v>
      </c>
      <c r="I19" s="4">
        <f t="shared" si="10"/>
        <v>0.30666666666666659</v>
      </c>
      <c r="J19" s="2">
        <f t="shared" si="11"/>
        <v>2651.618143983058</v>
      </c>
    </row>
    <row r="20" spans="1:27" ht="13.5" customHeight="1" x14ac:dyDescent="0.35">
      <c r="A20">
        <v>11</v>
      </c>
      <c r="B20" s="2">
        <f t="shared" si="5"/>
        <v>2651.618143983058</v>
      </c>
      <c r="C20">
        <f t="shared" si="3"/>
        <v>0.60666666666666669</v>
      </c>
      <c r="D20">
        <f t="shared" si="4"/>
        <v>0.23333333333333334</v>
      </c>
      <c r="E20" s="4">
        <f t="shared" si="6"/>
        <v>3</v>
      </c>
      <c r="F20" s="4">
        <f t="shared" si="7"/>
        <v>1042.9698033000027</v>
      </c>
      <c r="G20" s="4">
        <f t="shared" si="8"/>
        <v>1856.1327007881407</v>
      </c>
      <c r="H20" s="4">
        <f t="shared" si="9"/>
        <v>813.16289748813801</v>
      </c>
      <c r="I20" s="4">
        <f t="shared" si="10"/>
        <v>0.30666666666666675</v>
      </c>
      <c r="J20" s="2">
        <f t="shared" si="11"/>
        <v>3464.7810414711957</v>
      </c>
    </row>
    <row r="21" spans="1:27" ht="13.5" customHeight="1" x14ac:dyDescent="0.35">
      <c r="A21">
        <v>12</v>
      </c>
      <c r="B21" s="2">
        <f t="shared" si="5"/>
        <v>3464.7810414711957</v>
      </c>
      <c r="C21">
        <f t="shared" si="3"/>
        <v>0.60666666666666669</v>
      </c>
      <c r="D21">
        <f t="shared" si="4"/>
        <v>0.23333333333333334</v>
      </c>
      <c r="E21" s="4">
        <f t="shared" si="6"/>
        <v>3</v>
      </c>
      <c r="F21" s="4">
        <f t="shared" si="7"/>
        <v>1362.8138763120037</v>
      </c>
      <c r="G21" s="4">
        <f t="shared" si="8"/>
        <v>2425.3467290298368</v>
      </c>
      <c r="H21" s="4">
        <f t="shared" si="9"/>
        <v>1062.5328527178331</v>
      </c>
      <c r="I21" s="4">
        <f t="shared" si="10"/>
        <v>0.30666666666666659</v>
      </c>
      <c r="J21" s="2">
        <f t="shared" si="11"/>
        <v>4527.3138941890284</v>
      </c>
    </row>
    <row r="22" spans="1:27" ht="13.5" customHeight="1" x14ac:dyDescent="0.35">
      <c r="A22">
        <v>13</v>
      </c>
      <c r="B22" s="2">
        <f t="shared" si="5"/>
        <v>4527.3138941890284</v>
      </c>
      <c r="C22">
        <f t="shared" si="3"/>
        <v>0.60666666666666669</v>
      </c>
      <c r="D22">
        <f t="shared" si="4"/>
        <v>0.23333333333333334</v>
      </c>
      <c r="E22" s="4">
        <f t="shared" si="6"/>
        <v>3</v>
      </c>
      <c r="F22" s="4">
        <f t="shared" si="7"/>
        <v>1780.7434650476844</v>
      </c>
      <c r="G22" s="4">
        <f t="shared" si="8"/>
        <v>3169.1197259323199</v>
      </c>
      <c r="H22" s="4">
        <f t="shared" si="9"/>
        <v>1388.3762608846355</v>
      </c>
      <c r="I22" s="4">
        <f t="shared" si="10"/>
        <v>0.3066666666666667</v>
      </c>
      <c r="J22" s="2">
        <f t="shared" si="11"/>
        <v>5915.6901550736638</v>
      </c>
      <c r="V22" t="s">
        <v>92</v>
      </c>
      <c r="W22" t="s">
        <v>90</v>
      </c>
    </row>
    <row r="23" spans="1:27" ht="13.5" customHeight="1" x14ac:dyDescent="0.35">
      <c r="A23">
        <v>14</v>
      </c>
      <c r="B23" s="2">
        <f t="shared" si="5"/>
        <v>5915.6901550736638</v>
      </c>
      <c r="C23">
        <f t="shared" si="3"/>
        <v>0.60666666666666669</v>
      </c>
      <c r="D23">
        <f t="shared" si="4"/>
        <v>0.23333333333333334</v>
      </c>
      <c r="E23" s="4">
        <f t="shared" si="6"/>
        <v>3</v>
      </c>
      <c r="F23" s="4">
        <f t="shared" si="7"/>
        <v>2326.8381276623077</v>
      </c>
      <c r="G23" s="4">
        <f t="shared" si="8"/>
        <v>4140.9831085515643</v>
      </c>
      <c r="H23" s="4">
        <f t="shared" si="9"/>
        <v>1814.1449808892567</v>
      </c>
      <c r="I23" s="4">
        <f t="shared" si="10"/>
        <v>0.30666666666666664</v>
      </c>
      <c r="J23" s="2">
        <f t="shared" si="11"/>
        <v>7729.8351359629205</v>
      </c>
      <c r="V23">
        <v>1000</v>
      </c>
      <c r="W23" s="4">
        <f>I$9</f>
        <v>7.3333333333333375E-2</v>
      </c>
    </row>
    <row r="24" spans="1:27" ht="13.5" customHeight="1" x14ac:dyDescent="0.35">
      <c r="A24">
        <v>15</v>
      </c>
      <c r="B24" s="2">
        <f t="shared" si="5"/>
        <v>7729.8351359629205</v>
      </c>
      <c r="C24">
        <f t="shared" si="3"/>
        <v>0.60666666666666669</v>
      </c>
      <c r="D24">
        <f t="shared" si="4"/>
        <v>0.23333333333333334</v>
      </c>
      <c r="E24" s="4">
        <f t="shared" si="6"/>
        <v>3</v>
      </c>
      <c r="F24" s="4">
        <f t="shared" si="7"/>
        <v>3040.4018201454151</v>
      </c>
      <c r="G24" s="4">
        <f t="shared" si="8"/>
        <v>5410.884595174045</v>
      </c>
      <c r="H24" s="4">
        <f t="shared" si="9"/>
        <v>2370.4827750286299</v>
      </c>
      <c r="I24" s="4">
        <f t="shared" si="10"/>
        <v>0.30666666666666681</v>
      </c>
      <c r="J24" s="2">
        <f t="shared" si="11"/>
        <v>10100.317910991551</v>
      </c>
      <c r="V24">
        <v>2000</v>
      </c>
      <c r="W24" s="4">
        <f t="shared" ref="W24:W42" si="12">I$9</f>
        <v>7.3333333333333375E-2</v>
      </c>
    </row>
    <row r="25" spans="1:27" ht="13.5" customHeight="1" x14ac:dyDescent="0.35">
      <c r="A25">
        <v>16</v>
      </c>
      <c r="B25" s="2">
        <f t="shared" si="5"/>
        <v>10100.317910991551</v>
      </c>
      <c r="C25">
        <f t="shared" si="3"/>
        <v>0.60666666666666669</v>
      </c>
      <c r="D25">
        <f t="shared" si="4"/>
        <v>0.23333333333333334</v>
      </c>
      <c r="E25" s="4">
        <f t="shared" si="6"/>
        <v>3</v>
      </c>
      <c r="F25" s="4">
        <f t="shared" si="7"/>
        <v>3972.7917116566764</v>
      </c>
      <c r="G25" s="4">
        <f t="shared" si="8"/>
        <v>7070.222537694086</v>
      </c>
      <c r="H25" s="4">
        <f t="shared" si="9"/>
        <v>3097.4308260374096</v>
      </c>
      <c r="I25" s="4">
        <f t="shared" si="10"/>
        <v>0.30666666666666675</v>
      </c>
      <c r="J25" s="2">
        <f t="shared" si="11"/>
        <v>13197.74873702896</v>
      </c>
      <c r="V25">
        <v>3000</v>
      </c>
      <c r="W25" s="4">
        <f t="shared" si="12"/>
        <v>7.3333333333333375E-2</v>
      </c>
    </row>
    <row r="26" spans="1:27" ht="13.5" customHeight="1" x14ac:dyDescent="0.35">
      <c r="A26">
        <v>17</v>
      </c>
      <c r="B26" s="2">
        <f t="shared" si="5"/>
        <v>13197.74873702896</v>
      </c>
      <c r="C26">
        <f t="shared" si="3"/>
        <v>0.60666666666666669</v>
      </c>
      <c r="D26">
        <f t="shared" si="4"/>
        <v>0.23333333333333334</v>
      </c>
      <c r="E26" s="4">
        <f t="shared" si="6"/>
        <v>3</v>
      </c>
      <c r="F26" s="4">
        <f t="shared" si="7"/>
        <v>5191.1145032313907</v>
      </c>
      <c r="G26" s="4">
        <f t="shared" si="8"/>
        <v>9238.424115920272</v>
      </c>
      <c r="H26" s="4">
        <f t="shared" si="9"/>
        <v>4047.3096126888813</v>
      </c>
      <c r="I26" s="4">
        <f t="shared" si="10"/>
        <v>0.3066666666666667</v>
      </c>
      <c r="J26" s="2">
        <f t="shared" si="11"/>
        <v>17245.058349717841</v>
      </c>
      <c r="V26">
        <v>4000</v>
      </c>
      <c r="W26" s="4">
        <f t="shared" si="12"/>
        <v>7.3333333333333375E-2</v>
      </c>
    </row>
    <row r="27" spans="1:27" ht="13.5" customHeight="1" x14ac:dyDescent="0.35">
      <c r="A27">
        <v>18</v>
      </c>
      <c r="B27" s="2">
        <f t="shared" si="5"/>
        <v>17245.058349717841</v>
      </c>
      <c r="C27">
        <f t="shared" si="3"/>
        <v>0.60666666666666669</v>
      </c>
      <c r="D27">
        <f t="shared" si="4"/>
        <v>0.23333333333333334</v>
      </c>
      <c r="E27" s="4">
        <f t="shared" si="6"/>
        <v>3</v>
      </c>
      <c r="F27" s="4">
        <f t="shared" si="7"/>
        <v>6783.0562842223508</v>
      </c>
      <c r="G27" s="4">
        <f t="shared" si="8"/>
        <v>12071.540844802488</v>
      </c>
      <c r="H27" s="4">
        <f t="shared" si="9"/>
        <v>5288.4845605801374</v>
      </c>
      <c r="I27" s="4">
        <f t="shared" si="10"/>
        <v>0.30666666666666664</v>
      </c>
      <c r="J27" s="2">
        <f t="shared" si="11"/>
        <v>22533.54291029798</v>
      </c>
      <c r="V27">
        <v>5000</v>
      </c>
      <c r="W27" s="4">
        <f t="shared" si="12"/>
        <v>7.3333333333333375E-2</v>
      </c>
    </row>
    <row r="28" spans="1:27" ht="13.5" customHeight="1" x14ac:dyDescent="0.35">
      <c r="A28">
        <v>19</v>
      </c>
      <c r="B28" s="2">
        <f t="shared" si="5"/>
        <v>22533.54291029798</v>
      </c>
      <c r="C28">
        <f t="shared" si="3"/>
        <v>0.60666666666666669</v>
      </c>
      <c r="D28">
        <f t="shared" si="4"/>
        <v>0.23333333333333334</v>
      </c>
      <c r="E28" s="4">
        <f t="shared" si="6"/>
        <v>3</v>
      </c>
      <c r="F28" s="4">
        <f t="shared" si="7"/>
        <v>8863.1935447172054</v>
      </c>
      <c r="G28" s="4">
        <f t="shared" si="8"/>
        <v>15773.480037208585</v>
      </c>
      <c r="H28" s="4">
        <f t="shared" si="9"/>
        <v>6910.2864924913792</v>
      </c>
      <c r="I28" s="4">
        <f t="shared" si="10"/>
        <v>0.30666666666666659</v>
      </c>
      <c r="J28" s="2">
        <f t="shared" si="11"/>
        <v>29443.829402789357</v>
      </c>
      <c r="V28">
        <v>6000</v>
      </c>
      <c r="W28" s="4">
        <f t="shared" si="12"/>
        <v>7.3333333333333375E-2</v>
      </c>
    </row>
    <row r="29" spans="1:27" ht="13.5" customHeight="1" x14ac:dyDescent="0.35">
      <c r="A29">
        <v>20</v>
      </c>
      <c r="B29" s="2">
        <f>J28</f>
        <v>29443.829402789357</v>
      </c>
      <c r="C29">
        <f t="shared" si="3"/>
        <v>0.60666666666666669</v>
      </c>
      <c r="D29">
        <f t="shared" si="4"/>
        <v>0.23333333333333334</v>
      </c>
      <c r="E29" s="4">
        <f>IF(A29&lt;$S$3,$C$4,$C$4+$M$2*($S$2-$C$4))</f>
        <v>3</v>
      </c>
      <c r="F29" s="4">
        <f t="shared" si="7"/>
        <v>11581.239565097147</v>
      </c>
      <c r="G29" s="4">
        <f t="shared" si="8"/>
        <v>20610.680581952551</v>
      </c>
      <c r="H29" s="4">
        <f t="shared" si="9"/>
        <v>9029.4410168554041</v>
      </c>
      <c r="I29" s="4">
        <f t="shared" si="10"/>
        <v>0.3066666666666667</v>
      </c>
      <c r="J29" s="7">
        <f t="shared" si="11"/>
        <v>38473.270419644759</v>
      </c>
      <c r="V29">
        <v>7000</v>
      </c>
      <c r="W29" s="4">
        <f t="shared" si="12"/>
        <v>7.3333333333333375E-2</v>
      </c>
    </row>
    <row r="30" spans="1:27" ht="13.5" customHeight="1" x14ac:dyDescent="0.35">
      <c r="B30" s="2"/>
      <c r="E30" s="4"/>
      <c r="F30" s="4"/>
      <c r="G30" s="4"/>
      <c r="H30" s="4"/>
      <c r="I30" s="4"/>
      <c r="J30" s="2"/>
      <c r="V30">
        <v>8000</v>
      </c>
      <c r="W30" s="4">
        <f t="shared" si="12"/>
        <v>7.3333333333333375E-2</v>
      </c>
    </row>
    <row r="31" spans="1:27" ht="13.5" customHeight="1" x14ac:dyDescent="0.35">
      <c r="B31" s="2"/>
      <c r="E31" s="4"/>
      <c r="F31" s="4"/>
      <c r="G31" s="4"/>
      <c r="H31" s="4"/>
      <c r="I31" s="4"/>
      <c r="J31" s="2"/>
      <c r="V31">
        <v>9000</v>
      </c>
      <c r="W31" s="4">
        <f t="shared" si="12"/>
        <v>7.3333333333333375E-2</v>
      </c>
    </row>
    <row r="32" spans="1:27" ht="13.5" customHeight="1" x14ac:dyDescent="0.35">
      <c r="B32" s="2"/>
      <c r="E32" s="4"/>
      <c r="F32" s="4"/>
      <c r="G32" s="4"/>
      <c r="H32" s="4"/>
      <c r="I32" s="4"/>
      <c r="J32" s="2"/>
      <c r="V32">
        <v>10000</v>
      </c>
      <c r="W32" s="4">
        <f t="shared" si="12"/>
        <v>7.3333333333333375E-2</v>
      </c>
    </row>
    <row r="33" spans="2:23" ht="13.5" customHeight="1" x14ac:dyDescent="0.35">
      <c r="B33" s="2"/>
      <c r="E33" s="4"/>
      <c r="F33" s="4"/>
      <c r="G33" s="4"/>
      <c r="H33" s="4"/>
      <c r="I33" s="4"/>
      <c r="J33" s="2"/>
      <c r="V33">
        <v>11000</v>
      </c>
      <c r="W33" s="4">
        <f t="shared" si="12"/>
        <v>7.3333333333333375E-2</v>
      </c>
    </row>
    <row r="34" spans="2:23" ht="13.5" customHeight="1" x14ac:dyDescent="0.35">
      <c r="B34" s="2"/>
      <c r="E34" s="4"/>
      <c r="F34" s="4"/>
      <c r="G34" s="4"/>
      <c r="H34" s="4"/>
      <c r="I34" s="4"/>
      <c r="J34" s="2"/>
      <c r="V34">
        <v>12000</v>
      </c>
      <c r="W34" s="4">
        <f t="shared" si="12"/>
        <v>7.3333333333333375E-2</v>
      </c>
    </row>
    <row r="35" spans="2:23" ht="13.5" customHeight="1" x14ac:dyDescent="0.35">
      <c r="B35" s="2"/>
      <c r="E35" s="4"/>
      <c r="F35" s="4"/>
      <c r="G35" s="4"/>
      <c r="H35" s="4"/>
      <c r="I35" s="4"/>
      <c r="J35" s="2"/>
      <c r="V35">
        <v>13000</v>
      </c>
      <c r="W35" s="4">
        <f t="shared" si="12"/>
        <v>7.3333333333333375E-2</v>
      </c>
    </row>
    <row r="36" spans="2:23" ht="13.5" customHeight="1" x14ac:dyDescent="0.35">
      <c r="B36" s="2"/>
      <c r="E36" s="4"/>
      <c r="F36" s="4"/>
      <c r="G36" s="4"/>
      <c r="H36" s="4"/>
      <c r="I36" s="4"/>
      <c r="J36" s="2"/>
      <c r="V36">
        <v>14000</v>
      </c>
      <c r="W36" s="4">
        <f t="shared" si="12"/>
        <v>7.3333333333333375E-2</v>
      </c>
    </row>
    <row r="37" spans="2:23" ht="13.5" customHeight="1" x14ac:dyDescent="0.35">
      <c r="B37" s="2"/>
      <c r="E37" s="4"/>
      <c r="F37" s="4"/>
      <c r="G37" s="4"/>
      <c r="H37" s="4"/>
      <c r="I37" s="4"/>
      <c r="J37" s="2"/>
      <c r="V37">
        <v>15000</v>
      </c>
      <c r="W37" s="4">
        <f t="shared" si="12"/>
        <v>7.3333333333333375E-2</v>
      </c>
    </row>
    <row r="38" spans="2:23" ht="13.5" customHeight="1" x14ac:dyDescent="0.35">
      <c r="B38" s="2"/>
      <c r="E38" s="4"/>
      <c r="F38" s="4"/>
      <c r="G38" s="4"/>
      <c r="H38" s="4"/>
      <c r="I38" s="4"/>
      <c r="J38" s="2"/>
      <c r="V38">
        <v>16000</v>
      </c>
      <c r="W38" s="4">
        <f t="shared" si="12"/>
        <v>7.3333333333333375E-2</v>
      </c>
    </row>
    <row r="39" spans="2:23" ht="13.5" customHeight="1" x14ac:dyDescent="0.35">
      <c r="B39" s="2"/>
      <c r="E39" s="4"/>
      <c r="F39" s="4"/>
      <c r="G39" s="4"/>
      <c r="H39" s="4"/>
      <c r="I39" s="4"/>
      <c r="J39" s="2"/>
      <c r="V39">
        <v>17000</v>
      </c>
      <c r="W39" s="4">
        <f t="shared" si="12"/>
        <v>7.3333333333333375E-2</v>
      </c>
    </row>
    <row r="40" spans="2:23" ht="13.5" customHeight="1" x14ac:dyDescent="0.35">
      <c r="B40" s="2"/>
      <c r="E40" s="4"/>
      <c r="F40" s="4"/>
      <c r="G40" s="4"/>
      <c r="H40" s="4"/>
      <c r="I40" s="4"/>
      <c r="J40" s="2"/>
      <c r="V40">
        <v>18000</v>
      </c>
      <c r="W40" s="4">
        <f t="shared" si="12"/>
        <v>7.3333333333333375E-2</v>
      </c>
    </row>
    <row r="41" spans="2:23" ht="13.5" customHeight="1" x14ac:dyDescent="0.35">
      <c r="B41" s="2"/>
      <c r="E41" s="4"/>
      <c r="F41" s="4"/>
      <c r="G41" s="4"/>
      <c r="H41" s="4"/>
      <c r="I41" s="4"/>
      <c r="J41" s="2"/>
      <c r="V41">
        <v>19000</v>
      </c>
      <c r="W41" s="4">
        <f t="shared" si="12"/>
        <v>7.3333333333333375E-2</v>
      </c>
    </row>
    <row r="42" spans="2:23" ht="13.5" customHeight="1" x14ac:dyDescent="0.35">
      <c r="B42" s="2"/>
      <c r="E42" s="4"/>
      <c r="F42" s="4"/>
      <c r="G42" s="4"/>
      <c r="H42" s="4"/>
      <c r="I42" s="4"/>
      <c r="J42" s="2"/>
      <c r="V42">
        <v>20000</v>
      </c>
      <c r="W42" s="4">
        <f t="shared" si="12"/>
        <v>7.3333333333333375E-2</v>
      </c>
    </row>
    <row r="43" spans="2:23" ht="13.5" customHeight="1" x14ac:dyDescent="0.35">
      <c r="B43" s="2"/>
      <c r="E43" s="4"/>
      <c r="F43" s="4"/>
      <c r="G43" s="4"/>
      <c r="H43" s="4"/>
      <c r="I43" s="4"/>
      <c r="J43" s="2"/>
    </row>
    <row r="44" spans="2:23" ht="13.5" customHeight="1" x14ac:dyDescent="0.35">
      <c r="B44" s="2"/>
      <c r="E44" s="4"/>
      <c r="F44" s="4"/>
      <c r="G44" s="4"/>
      <c r="H44" s="4"/>
      <c r="I44" s="4"/>
      <c r="J44" s="2"/>
    </row>
    <row r="45" spans="2:23" ht="13.5" customHeight="1" x14ac:dyDescent="0.35">
      <c r="B45" s="2"/>
      <c r="E45" s="4"/>
      <c r="F45" s="4"/>
      <c r="G45" s="4"/>
      <c r="H45" s="4"/>
      <c r="I45" s="4"/>
      <c r="J45" s="2"/>
    </row>
    <row r="46" spans="2:23" ht="13.5" customHeight="1" x14ac:dyDescent="0.35">
      <c r="B46" s="2"/>
      <c r="E46" s="4"/>
      <c r="F46" s="4"/>
      <c r="G46" s="4"/>
      <c r="H46" s="4"/>
      <c r="I46" s="4"/>
      <c r="J46" s="2"/>
    </row>
    <row r="47" spans="2:23" ht="13.5" customHeight="1" x14ac:dyDescent="0.35">
      <c r="B47" s="2"/>
      <c r="E47" s="4"/>
      <c r="F47" s="4"/>
      <c r="G47" s="4"/>
      <c r="H47" s="4"/>
      <c r="I47" s="4"/>
      <c r="J47" s="2"/>
    </row>
    <row r="48" spans="2:23" ht="13.5" customHeight="1" x14ac:dyDescent="0.35">
      <c r="B48" s="2"/>
      <c r="E48" s="4"/>
      <c r="F48" s="4"/>
      <c r="G48" s="4"/>
      <c r="H48" s="4"/>
      <c r="I48" s="4"/>
      <c r="J48" s="2"/>
    </row>
    <row r="49" spans="2:10" ht="13.5" customHeight="1" x14ac:dyDescent="0.35">
      <c r="B49" s="2"/>
      <c r="E49" s="4"/>
      <c r="F49" s="4"/>
      <c r="G49" s="4"/>
      <c r="H49" s="4"/>
      <c r="I49" s="4"/>
      <c r="J49" s="2"/>
    </row>
    <row r="50" spans="2:10" ht="13.5" customHeight="1" x14ac:dyDescent="0.35">
      <c r="B50" s="2"/>
      <c r="E50" s="4"/>
      <c r="F50" s="4"/>
      <c r="G50" s="4"/>
      <c r="H50" s="4"/>
      <c r="I50" s="4"/>
      <c r="J50" s="2"/>
    </row>
    <row r="51" spans="2:10" ht="13.5" customHeight="1" x14ac:dyDescent="0.35">
      <c r="B51" s="2"/>
      <c r="E51" s="4"/>
      <c r="F51" s="4"/>
      <c r="G51" s="4"/>
      <c r="H51" s="4"/>
      <c r="I51" s="4"/>
      <c r="J51" s="2"/>
    </row>
    <row r="52" spans="2:10" ht="13.5" customHeight="1" x14ac:dyDescent="0.35">
      <c r="B52" s="2"/>
      <c r="E52" s="4"/>
      <c r="F52" s="4"/>
      <c r="G52" s="4"/>
      <c r="H52" s="4"/>
      <c r="I52" s="4"/>
      <c r="J52" s="2"/>
    </row>
    <row r="53" spans="2:10" ht="13.5" customHeight="1" x14ac:dyDescent="0.35">
      <c r="B53" s="2"/>
      <c r="E53" s="4"/>
      <c r="F53" s="4"/>
      <c r="G53" s="4"/>
      <c r="H53" s="4"/>
      <c r="I53" s="4"/>
      <c r="J53" s="2"/>
    </row>
    <row r="54" spans="2:10" ht="13.5" customHeight="1" x14ac:dyDescent="0.35">
      <c r="B54" s="2"/>
      <c r="E54" s="4"/>
      <c r="F54" s="4"/>
      <c r="G54" s="4"/>
      <c r="H54" s="4"/>
      <c r="I54" s="4"/>
      <c r="J54" s="2"/>
    </row>
    <row r="55" spans="2:10" ht="13.5" customHeight="1" x14ac:dyDescent="0.35">
      <c r="B55" s="2"/>
      <c r="E55" s="4"/>
      <c r="F55" s="4"/>
      <c r="G55" s="4"/>
      <c r="H55" s="4"/>
      <c r="I55" s="4"/>
      <c r="J55" s="2"/>
    </row>
    <row r="56" spans="2:10" ht="13.5" customHeight="1" x14ac:dyDescent="0.35">
      <c r="B56" s="2"/>
      <c r="E56" s="4"/>
      <c r="F56" s="4"/>
      <c r="G56" s="4"/>
      <c r="H56" s="4"/>
      <c r="I56" s="4"/>
      <c r="J56" s="2"/>
    </row>
    <row r="57" spans="2:10" ht="13.5" customHeight="1" x14ac:dyDescent="0.35">
      <c r="B57" s="2"/>
      <c r="E57" s="4"/>
      <c r="F57" s="4"/>
      <c r="G57" s="4"/>
      <c r="H57" s="4"/>
      <c r="I57" s="4"/>
      <c r="J57" s="2"/>
    </row>
    <row r="58" spans="2:10" ht="13.5" customHeight="1" x14ac:dyDescent="0.35">
      <c r="B58" s="2"/>
      <c r="E58" s="4"/>
      <c r="F58" s="4"/>
      <c r="G58" s="4"/>
      <c r="H58" s="4"/>
      <c r="I58" s="4"/>
      <c r="J58" s="2"/>
    </row>
    <row r="59" spans="2:10" ht="13.5" customHeight="1" x14ac:dyDescent="0.35">
      <c r="B59" s="2"/>
      <c r="E59" s="4"/>
      <c r="F59" s="4"/>
      <c r="G59" s="4"/>
      <c r="H59" s="4"/>
      <c r="I59" s="4"/>
      <c r="J59" s="2"/>
    </row>
    <row r="60" spans="2:10" ht="13.5" customHeight="1" x14ac:dyDescent="0.35">
      <c r="B60" s="2"/>
      <c r="E60" s="4"/>
      <c r="F60" s="4"/>
      <c r="G60" s="4"/>
      <c r="H60" s="4"/>
      <c r="I60" s="4"/>
      <c r="J60" s="2"/>
    </row>
    <row r="61" spans="2:10" ht="13.5" customHeight="1" x14ac:dyDescent="0.35">
      <c r="B61" s="2"/>
      <c r="E61" s="4"/>
      <c r="F61" s="4"/>
      <c r="G61" s="4"/>
      <c r="H61" s="4"/>
      <c r="I61" s="4"/>
      <c r="J61" s="2"/>
    </row>
    <row r="62" spans="2:10" ht="13.5" customHeight="1" x14ac:dyDescent="0.35">
      <c r="B62" s="2"/>
      <c r="E62" s="4"/>
      <c r="F62" s="4"/>
      <c r="G62" s="4"/>
      <c r="H62" s="4"/>
      <c r="I62" s="4"/>
      <c r="J62" s="2"/>
    </row>
    <row r="63" spans="2:10" ht="13.5" customHeight="1" x14ac:dyDescent="0.35">
      <c r="B63" s="2"/>
      <c r="E63" s="4"/>
      <c r="F63" s="4"/>
      <c r="G63" s="4"/>
      <c r="H63" s="4"/>
      <c r="I63" s="4"/>
      <c r="J63" s="2"/>
    </row>
    <row r="64" spans="2:10" ht="13.5" customHeight="1" x14ac:dyDescent="0.35">
      <c r="B64" s="2"/>
      <c r="E64" s="4"/>
      <c r="F64" s="4"/>
      <c r="G64" s="4"/>
      <c r="H64" s="4"/>
      <c r="I64" s="4"/>
      <c r="J64" s="2"/>
    </row>
    <row r="65" spans="2:10" ht="13.5" customHeight="1" x14ac:dyDescent="0.35">
      <c r="B65" s="2"/>
      <c r="E65" s="4"/>
      <c r="F65" s="4"/>
      <c r="G65" s="4"/>
      <c r="H65" s="4"/>
      <c r="I65" s="4"/>
      <c r="J65" s="2"/>
    </row>
    <row r="66" spans="2:10" ht="13.5" customHeight="1" x14ac:dyDescent="0.35">
      <c r="B66" s="2"/>
      <c r="E66" s="4"/>
      <c r="F66" s="4"/>
      <c r="G66" s="4"/>
      <c r="H66" s="4"/>
      <c r="I66" s="4"/>
      <c r="J66" s="2"/>
    </row>
    <row r="67" spans="2:10" ht="13.5" customHeight="1" x14ac:dyDescent="0.35">
      <c r="B67" s="2"/>
      <c r="E67" s="4"/>
      <c r="F67" s="4"/>
      <c r="G67" s="4"/>
      <c r="H67" s="4"/>
      <c r="I67" s="4"/>
      <c r="J67" s="2"/>
    </row>
    <row r="68" spans="2:10" ht="13.5" customHeight="1" x14ac:dyDescent="0.35">
      <c r="B68" s="2"/>
      <c r="E68" s="4"/>
      <c r="F68" s="4"/>
      <c r="G68" s="4"/>
      <c r="H68" s="4"/>
      <c r="I68" s="4"/>
      <c r="J68" s="2"/>
    </row>
    <row r="69" spans="2:10" ht="13.5" customHeight="1" x14ac:dyDescent="0.35">
      <c r="B69" s="2"/>
      <c r="E69" s="4"/>
      <c r="F69" s="4"/>
      <c r="G69" s="4"/>
      <c r="H69" s="4"/>
      <c r="I69" s="4"/>
      <c r="J69" s="2"/>
    </row>
    <row r="70" spans="2:10" ht="13.5" customHeight="1" x14ac:dyDescent="0.35">
      <c r="B70" s="2"/>
      <c r="E70" s="4"/>
      <c r="F70" s="4"/>
      <c r="G70" s="4"/>
      <c r="H70" s="4"/>
      <c r="I70" s="4"/>
      <c r="J70" s="2"/>
    </row>
    <row r="71" spans="2:10" ht="13.5" customHeight="1" x14ac:dyDescent="0.35">
      <c r="B71" s="2"/>
      <c r="E71" s="4"/>
      <c r="F71" s="4"/>
      <c r="G71" s="4"/>
      <c r="H71" s="4"/>
      <c r="I71" s="4"/>
      <c r="J71" s="2"/>
    </row>
    <row r="72" spans="2:10" ht="13.5" customHeight="1" x14ac:dyDescent="0.35">
      <c r="B72" s="2"/>
      <c r="E72" s="4"/>
      <c r="F72" s="4"/>
      <c r="G72" s="4"/>
      <c r="H72" s="4"/>
      <c r="I72" s="4"/>
      <c r="J72" s="2"/>
    </row>
    <row r="73" spans="2:10" ht="13.5" customHeight="1" x14ac:dyDescent="0.35">
      <c r="B73" s="2"/>
      <c r="E73" s="4"/>
      <c r="F73" s="4"/>
      <c r="G73" s="4"/>
      <c r="H73" s="4"/>
      <c r="I73" s="4"/>
      <c r="J73" s="2"/>
    </row>
    <row r="74" spans="2:10" ht="13.5" customHeight="1" x14ac:dyDescent="0.35">
      <c r="B74" s="2"/>
      <c r="E74" s="4"/>
      <c r="F74" s="4"/>
      <c r="G74" s="4"/>
      <c r="H74" s="4"/>
      <c r="I74" s="4"/>
      <c r="J74" s="2"/>
    </row>
    <row r="75" spans="2:10" ht="13.5" customHeight="1" x14ac:dyDescent="0.35">
      <c r="B75" s="2"/>
      <c r="E75" s="4"/>
      <c r="F75" s="4"/>
      <c r="G75" s="4"/>
      <c r="H75" s="4"/>
      <c r="I75" s="4"/>
      <c r="J75" s="2"/>
    </row>
    <row r="76" spans="2:10" ht="13.5" customHeight="1" x14ac:dyDescent="0.35">
      <c r="B76" s="2"/>
      <c r="E76" s="4"/>
      <c r="F76" s="4"/>
      <c r="G76" s="4"/>
      <c r="H76" s="4"/>
      <c r="I76" s="4"/>
      <c r="J76" s="2"/>
    </row>
    <row r="77" spans="2:10" ht="13.5" customHeight="1" x14ac:dyDescent="0.35">
      <c r="B77" s="2"/>
      <c r="E77" s="4"/>
      <c r="F77" s="4"/>
      <c r="G77" s="4"/>
      <c r="H77" s="4"/>
      <c r="I77" s="4"/>
      <c r="J77" s="2"/>
    </row>
    <row r="78" spans="2:10" ht="13.5" customHeight="1" x14ac:dyDescent="0.35">
      <c r="B78" s="2"/>
      <c r="E78" s="4"/>
      <c r="F78" s="4"/>
      <c r="G78" s="4"/>
      <c r="H78" s="4"/>
      <c r="I78" s="4"/>
      <c r="J78" s="2"/>
    </row>
    <row r="79" spans="2:10" ht="13.5" customHeight="1" x14ac:dyDescent="0.35">
      <c r="B79" s="2"/>
      <c r="E79" s="4"/>
      <c r="F79" s="4"/>
      <c r="G79" s="4"/>
      <c r="H79" s="4"/>
      <c r="I79" s="4"/>
      <c r="J79" s="2"/>
    </row>
    <row r="80" spans="2:10" ht="13.5" customHeight="1" x14ac:dyDescent="0.35">
      <c r="B80" s="2"/>
      <c r="E80" s="4"/>
      <c r="F80" s="4"/>
      <c r="G80" s="4"/>
      <c r="H80" s="4"/>
      <c r="I80" s="4"/>
      <c r="J80" s="2"/>
    </row>
    <row r="81" spans="2:10" ht="13.5" customHeight="1" x14ac:dyDescent="0.35">
      <c r="B81" s="2"/>
      <c r="E81" s="4"/>
      <c r="F81" s="4"/>
      <c r="G81" s="4"/>
      <c r="H81" s="4"/>
      <c r="I81" s="4"/>
      <c r="J81" s="2"/>
    </row>
    <row r="82" spans="2:10" ht="13.5" customHeight="1" x14ac:dyDescent="0.35">
      <c r="B82" s="2"/>
      <c r="E82" s="4"/>
      <c r="F82" s="4"/>
      <c r="G82" s="4"/>
      <c r="H82" s="4"/>
      <c r="I82" s="4"/>
      <c r="J82" s="2"/>
    </row>
    <row r="83" spans="2:10" ht="13.5" customHeight="1" x14ac:dyDescent="0.35">
      <c r="B83" s="2"/>
      <c r="E83" s="4"/>
      <c r="F83" s="4"/>
      <c r="G83" s="4"/>
      <c r="H83" s="4"/>
      <c r="I83" s="4"/>
      <c r="J83" s="2"/>
    </row>
    <row r="84" spans="2:10" ht="13.5" customHeight="1" x14ac:dyDescent="0.35">
      <c r="B84" s="2"/>
      <c r="E84" s="4"/>
      <c r="F84" s="4"/>
      <c r="G84" s="4"/>
      <c r="H84" s="4"/>
      <c r="I84" s="4"/>
      <c r="J84" s="2"/>
    </row>
    <row r="85" spans="2:10" ht="13.5" customHeight="1" x14ac:dyDescent="0.35">
      <c r="B85" s="2"/>
      <c r="E85" s="4"/>
      <c r="F85" s="4"/>
      <c r="G85" s="4"/>
      <c r="H85" s="4"/>
      <c r="I85" s="4"/>
      <c r="J85" s="2"/>
    </row>
    <row r="86" spans="2:10" ht="13.5" customHeight="1" x14ac:dyDescent="0.35">
      <c r="B86" s="2"/>
      <c r="E86" s="4"/>
      <c r="F86" s="4"/>
      <c r="G86" s="4"/>
      <c r="H86" s="4"/>
      <c r="I86" s="4"/>
      <c r="J86" s="2"/>
    </row>
    <row r="87" spans="2:10" ht="13.5" customHeight="1" x14ac:dyDescent="0.35">
      <c r="B87" s="2"/>
      <c r="E87" s="4"/>
      <c r="F87" s="4"/>
      <c r="G87" s="4"/>
      <c r="H87" s="4"/>
      <c r="I87" s="4"/>
      <c r="J87" s="2"/>
    </row>
    <row r="88" spans="2:10" ht="13.5" customHeight="1" x14ac:dyDescent="0.35">
      <c r="B88" s="2"/>
      <c r="E88" s="4"/>
      <c r="F88" s="4"/>
      <c r="G88" s="4"/>
      <c r="H88" s="4"/>
      <c r="I88" s="4"/>
      <c r="J88" s="2"/>
    </row>
    <row r="89" spans="2:10" ht="13.5" customHeight="1" x14ac:dyDescent="0.35">
      <c r="B89" s="2"/>
      <c r="E89" s="4"/>
      <c r="F89" s="4"/>
      <c r="G89" s="4"/>
      <c r="H89" s="4"/>
      <c r="I89" s="4"/>
      <c r="J89" s="2"/>
    </row>
    <row r="90" spans="2:10" ht="13.5" customHeight="1" x14ac:dyDescent="0.35">
      <c r="B90" s="2"/>
      <c r="E90" s="4"/>
      <c r="F90" s="4"/>
      <c r="G90" s="4"/>
      <c r="H90" s="4"/>
      <c r="I90" s="4"/>
      <c r="J90" s="2"/>
    </row>
    <row r="91" spans="2:10" ht="13.5" customHeight="1" x14ac:dyDescent="0.35">
      <c r="B91" s="2"/>
      <c r="E91" s="4"/>
      <c r="F91" s="4"/>
      <c r="G91" s="4"/>
      <c r="H91" s="4"/>
      <c r="I91" s="4"/>
      <c r="J91" s="2"/>
    </row>
  </sheetData>
  <phoneticPr fontId="1" type="noConversion"/>
  <printOptions gridLines="1"/>
  <pageMargins left="0.75" right="0.75" top="1" bottom="1" header="0.5" footer="0.5"/>
  <pageSetup scale="8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/>
  </sheetViews>
  <sheetFormatPr defaultRowHeight="12.75" x14ac:dyDescent="0.35"/>
  <sheetData>
    <row r="1" spans="1:9" x14ac:dyDescent="0.35">
      <c r="A1">
        <v>3</v>
      </c>
      <c r="B1">
        <v>2</v>
      </c>
      <c r="C1" s="2">
        <f>'Density dependent'!$J$29</f>
        <v>8735.3451605584924</v>
      </c>
      <c r="D1" t="s">
        <v>104</v>
      </c>
    </row>
    <row r="11" spans="1:9" x14ac:dyDescent="0.35">
      <c r="A11" t="s">
        <v>105</v>
      </c>
      <c r="B11">
        <f>'Density dependent'!$C$2</f>
        <v>0.5</v>
      </c>
      <c r="C11">
        <v>-10</v>
      </c>
      <c r="D11">
        <v>-1</v>
      </c>
      <c r="E11">
        <v>10</v>
      </c>
      <c r="F11">
        <v>-1</v>
      </c>
      <c r="G11">
        <v>10</v>
      </c>
      <c r="H11">
        <v>0</v>
      </c>
      <c r="I11">
        <v>0.5</v>
      </c>
    </row>
    <row r="12" spans="1:9" x14ac:dyDescent="0.35">
      <c r="A12" t="s">
        <v>106</v>
      </c>
      <c r="B12">
        <f>'Density dependent'!$C$4</f>
        <v>2</v>
      </c>
      <c r="C12">
        <v>-10</v>
      </c>
      <c r="D12">
        <v>-1</v>
      </c>
      <c r="E12">
        <v>10</v>
      </c>
      <c r="F12">
        <v>-1</v>
      </c>
      <c r="G12">
        <v>10</v>
      </c>
      <c r="H12">
        <v>0</v>
      </c>
      <c r="I12">
        <v>2</v>
      </c>
    </row>
    <row r="13" spans="1:9" x14ac:dyDescent="0.35">
      <c r="A13" t="s">
        <v>107</v>
      </c>
      <c r="B13">
        <f>'Density dependent'!$C$3</f>
        <v>0.2</v>
      </c>
      <c r="C13">
        <v>-10</v>
      </c>
      <c r="D13">
        <v>-1</v>
      </c>
      <c r="E13">
        <v>10</v>
      </c>
      <c r="F13">
        <v>-1</v>
      </c>
      <c r="G13">
        <v>10</v>
      </c>
      <c r="H13">
        <v>0</v>
      </c>
      <c r="I13">
        <v>0.2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93"/>
  <sheetViews>
    <sheetView workbookViewId="0">
      <selection activeCell="B1" sqref="B1"/>
    </sheetView>
  </sheetViews>
  <sheetFormatPr defaultRowHeight="13.5" customHeight="1" x14ac:dyDescent="0.35"/>
  <cols>
    <col min="8" max="8" width="14.3984375" bestFit="1" customWidth="1"/>
    <col min="9" max="9" width="10.59765625" bestFit="1" customWidth="1"/>
    <col min="22" max="22" width="9.73046875" customWidth="1"/>
    <col min="27" max="27" width="11.86328125" customWidth="1"/>
  </cols>
  <sheetData>
    <row r="1" spans="1:27" ht="13.5" customHeight="1" thickTop="1" thickBot="1" x14ac:dyDescent="0.45">
      <c r="A1" t="s">
        <v>0</v>
      </c>
      <c r="C1" s="8">
        <v>1000</v>
      </c>
      <c r="K1" s="17" t="s">
        <v>111</v>
      </c>
      <c r="P1" s="17" t="s">
        <v>12</v>
      </c>
    </row>
    <row r="2" spans="1:27" ht="13.5" customHeight="1" thickTop="1" x14ac:dyDescent="0.35">
      <c r="A2" t="s">
        <v>1</v>
      </c>
      <c r="C2" s="9">
        <v>0.5</v>
      </c>
      <c r="K2" t="s">
        <v>4</v>
      </c>
      <c r="M2" s="15">
        <v>0.33333333333333331</v>
      </c>
      <c r="P2" t="s">
        <v>13</v>
      </c>
      <c r="S2" s="14">
        <v>5</v>
      </c>
    </row>
    <row r="3" spans="1:27" ht="13.5" customHeight="1" x14ac:dyDescent="0.35">
      <c r="A3" t="s">
        <v>2</v>
      </c>
      <c r="C3" s="9">
        <v>0.2</v>
      </c>
      <c r="K3" t="s">
        <v>5</v>
      </c>
      <c r="M3" s="6">
        <v>0.33333333333333331</v>
      </c>
      <c r="P3" t="s">
        <v>14</v>
      </c>
      <c r="S3" s="14">
        <v>10</v>
      </c>
    </row>
    <row r="4" spans="1:27" ht="13.5" customHeight="1" thickBot="1" x14ac:dyDescent="0.4">
      <c r="A4" t="s">
        <v>3</v>
      </c>
      <c r="C4" s="9">
        <v>2</v>
      </c>
      <c r="K4" t="s">
        <v>6</v>
      </c>
      <c r="M4" s="1">
        <f>1-M3-M2</f>
        <v>0.33333333333333343</v>
      </c>
      <c r="P4" t="s">
        <v>1</v>
      </c>
      <c r="S4" s="14">
        <v>0.82</v>
      </c>
    </row>
    <row r="5" spans="1:27" ht="13.5" customHeight="1" thickTop="1" thickBot="1" x14ac:dyDescent="0.4">
      <c r="A5" t="s">
        <v>91</v>
      </c>
      <c r="C5" s="10">
        <v>10000</v>
      </c>
      <c r="P5" t="s">
        <v>2</v>
      </c>
      <c r="S5" s="14">
        <v>0.3</v>
      </c>
    </row>
    <row r="6" spans="1:27" ht="13.5" customHeight="1" thickTop="1" x14ac:dyDescent="0.35">
      <c r="C6" s="18"/>
      <c r="V6" s="16" t="s">
        <v>4</v>
      </c>
      <c r="W6" s="19" t="s">
        <v>112</v>
      </c>
      <c r="X6" s="16" t="s">
        <v>6</v>
      </c>
      <c r="Y6" s="16" t="s">
        <v>1</v>
      </c>
      <c r="Z6" s="16" t="s">
        <v>2</v>
      </c>
      <c r="AA6" s="19" t="s">
        <v>113</v>
      </c>
    </row>
    <row r="7" spans="1:27" ht="13.5" customHeight="1" x14ac:dyDescent="0.35">
      <c r="C7" s="18"/>
      <c r="V7">
        <v>0</v>
      </c>
      <c r="W7">
        <v>0</v>
      </c>
      <c r="X7">
        <v>0</v>
      </c>
      <c r="Y7">
        <f t="shared" ref="Y7:Y17" si="0">$C$2+$W7*($S$4-$C$2)</f>
        <v>0.5</v>
      </c>
      <c r="Z7">
        <f t="shared" ref="Z7:Z17" si="1">$C$3+$X7*($S$5-$C$3)</f>
        <v>0.2</v>
      </c>
      <c r="AA7">
        <f t="shared" ref="AA7:AA17" si="2">$C$4+$V7*($S$2-$C$4)</f>
        <v>2</v>
      </c>
    </row>
    <row r="8" spans="1:27" ht="13.5" customHeight="1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93</v>
      </c>
      <c r="G8" t="s">
        <v>94</v>
      </c>
      <c r="H8" t="s">
        <v>95</v>
      </c>
      <c r="I8" t="s">
        <v>108</v>
      </c>
      <c r="J8" t="s">
        <v>98</v>
      </c>
      <c r="V8">
        <v>0.1</v>
      </c>
      <c r="W8">
        <v>0.1</v>
      </c>
      <c r="X8">
        <v>0.1</v>
      </c>
      <c r="Y8">
        <f t="shared" si="0"/>
        <v>0.53200000000000003</v>
      </c>
      <c r="Z8">
        <f t="shared" si="1"/>
        <v>0.21000000000000002</v>
      </c>
      <c r="AA8">
        <f t="shared" si="2"/>
        <v>2.2999999999999998</v>
      </c>
    </row>
    <row r="9" spans="1:27" ht="13.5" customHeight="1" x14ac:dyDescent="0.35">
      <c r="A9">
        <v>0</v>
      </c>
      <c r="B9" s="2">
        <f>C1</f>
        <v>1000</v>
      </c>
      <c r="C9">
        <f t="shared" ref="C9:C29" si="3">$C$2+$M$3*($S$4-$C$2)</f>
        <v>0.60666666666666669</v>
      </c>
      <c r="D9">
        <f t="shared" ref="D9:D29" si="4">$C$3+$M$4*($S$5-$C$3)</f>
        <v>0.23333333333333334</v>
      </c>
      <c r="E9" s="4">
        <f t="shared" ref="E9:E28" si="5">IF(A9&lt;$S$3,$C$4,$C$4+$M$2*($S$2-$C$4))</f>
        <v>2</v>
      </c>
      <c r="F9" s="4">
        <f t="shared" ref="F9:F28" si="6">B9*(1-C9)</f>
        <v>393.33333333333331</v>
      </c>
      <c r="G9" s="4">
        <f t="shared" ref="G9:G28" si="7">B9*E9*D9</f>
        <v>466.66666666666669</v>
      </c>
      <c r="H9" s="4">
        <f t="shared" ref="H9:H28" si="8">G9-F9</f>
        <v>73.333333333333371</v>
      </c>
      <c r="I9" s="4">
        <f>H9/B9*(1-B9/$C$5)</f>
        <v>6.6000000000000045E-2</v>
      </c>
      <c r="J9" s="2">
        <f>B9+I9*B9</f>
        <v>1066</v>
      </c>
      <c r="V9">
        <v>0.2</v>
      </c>
      <c r="W9">
        <v>0.2</v>
      </c>
      <c r="X9">
        <v>0.2</v>
      </c>
      <c r="Y9">
        <f t="shared" si="0"/>
        <v>0.56399999999999995</v>
      </c>
      <c r="Z9">
        <f t="shared" si="1"/>
        <v>0.22</v>
      </c>
      <c r="AA9">
        <f t="shared" si="2"/>
        <v>2.6</v>
      </c>
    </row>
    <row r="10" spans="1:27" ht="13.5" customHeight="1" x14ac:dyDescent="0.35">
      <c r="A10">
        <v>1</v>
      </c>
      <c r="B10" s="2">
        <f t="shared" ref="B10:B28" si="9">J9</f>
        <v>1066</v>
      </c>
      <c r="C10">
        <f t="shared" si="3"/>
        <v>0.60666666666666669</v>
      </c>
      <c r="D10">
        <f t="shared" si="4"/>
        <v>0.23333333333333334</v>
      </c>
      <c r="E10" s="4">
        <f t="shared" si="5"/>
        <v>2</v>
      </c>
      <c r="F10" s="4">
        <f t="shared" si="6"/>
        <v>419.29333333333329</v>
      </c>
      <c r="G10" s="4">
        <f t="shared" si="7"/>
        <v>497.4666666666667</v>
      </c>
      <c r="H10" s="4">
        <f t="shared" si="8"/>
        <v>78.173333333333403</v>
      </c>
      <c r="I10" s="4">
        <f t="shared" ref="I10:I29" si="10">H10/B10*(1-B10/$C$5)</f>
        <v>6.551600000000006E-2</v>
      </c>
      <c r="J10" s="2">
        <f t="shared" ref="J10:J29" si="11">B10+I10*B10</f>
        <v>1135.840056</v>
      </c>
      <c r="V10">
        <v>0.3</v>
      </c>
      <c r="W10">
        <v>0.3</v>
      </c>
      <c r="X10">
        <v>0.3</v>
      </c>
      <c r="Y10">
        <f t="shared" si="0"/>
        <v>0.59599999999999997</v>
      </c>
      <c r="Z10">
        <f t="shared" si="1"/>
        <v>0.23</v>
      </c>
      <c r="AA10">
        <f t="shared" si="2"/>
        <v>2.9</v>
      </c>
    </row>
    <row r="11" spans="1:27" ht="13.5" customHeight="1" x14ac:dyDescent="0.35">
      <c r="A11">
        <v>2</v>
      </c>
      <c r="B11" s="2">
        <f t="shared" si="9"/>
        <v>1135.840056</v>
      </c>
      <c r="C11">
        <f t="shared" si="3"/>
        <v>0.60666666666666669</v>
      </c>
      <c r="D11">
        <f t="shared" si="4"/>
        <v>0.23333333333333334</v>
      </c>
      <c r="E11" s="4">
        <f t="shared" si="5"/>
        <v>2</v>
      </c>
      <c r="F11" s="4">
        <f t="shared" si="6"/>
        <v>446.76375536</v>
      </c>
      <c r="G11" s="4">
        <f t="shared" si="7"/>
        <v>530.05869280000002</v>
      </c>
      <c r="H11" s="4">
        <f t="shared" si="8"/>
        <v>83.294937440000012</v>
      </c>
      <c r="I11" s="4">
        <f t="shared" si="10"/>
        <v>6.500383958933334E-2</v>
      </c>
      <c r="J11" s="2">
        <f t="shared" si="11"/>
        <v>1209.6740207993635</v>
      </c>
      <c r="V11">
        <v>0.4</v>
      </c>
      <c r="W11">
        <v>0.4</v>
      </c>
      <c r="X11">
        <v>0.4</v>
      </c>
      <c r="Y11">
        <f t="shared" si="0"/>
        <v>0.628</v>
      </c>
      <c r="Z11">
        <f t="shared" si="1"/>
        <v>0.24</v>
      </c>
      <c r="AA11">
        <f t="shared" si="2"/>
        <v>3.2</v>
      </c>
    </row>
    <row r="12" spans="1:27" ht="13.5" customHeight="1" x14ac:dyDescent="0.35">
      <c r="A12">
        <v>3</v>
      </c>
      <c r="B12" s="2">
        <f t="shared" si="9"/>
        <v>1209.6740207993635</v>
      </c>
      <c r="C12">
        <f t="shared" si="3"/>
        <v>0.60666666666666669</v>
      </c>
      <c r="D12">
        <f t="shared" si="4"/>
        <v>0.23333333333333334</v>
      </c>
      <c r="E12" s="4">
        <f t="shared" si="5"/>
        <v>2</v>
      </c>
      <c r="F12" s="4">
        <f t="shared" si="6"/>
        <v>475.80511484774962</v>
      </c>
      <c r="G12" s="4">
        <f t="shared" si="7"/>
        <v>564.51454303970297</v>
      </c>
      <c r="H12" s="4">
        <f t="shared" si="8"/>
        <v>88.70942819195335</v>
      </c>
      <c r="I12" s="4">
        <f t="shared" si="10"/>
        <v>6.4462390514138018E-2</v>
      </c>
      <c r="J12" s="2">
        <f t="shared" si="11"/>
        <v>1287.6524999229396</v>
      </c>
      <c r="V12">
        <v>0.5</v>
      </c>
      <c r="W12">
        <v>0.5</v>
      </c>
      <c r="X12">
        <v>0.5</v>
      </c>
      <c r="Y12">
        <f t="shared" si="0"/>
        <v>0.65999999999999992</v>
      </c>
      <c r="Z12">
        <f t="shared" si="1"/>
        <v>0.25</v>
      </c>
      <c r="AA12">
        <f t="shared" si="2"/>
        <v>3.5</v>
      </c>
    </row>
    <row r="13" spans="1:27" ht="13.5" customHeight="1" x14ac:dyDescent="0.35">
      <c r="A13">
        <v>4</v>
      </c>
      <c r="B13" s="2">
        <f t="shared" si="9"/>
        <v>1287.6524999229396</v>
      </c>
      <c r="C13">
        <f t="shared" si="3"/>
        <v>0.60666666666666669</v>
      </c>
      <c r="D13">
        <f t="shared" si="4"/>
        <v>0.23333333333333334</v>
      </c>
      <c r="E13" s="4">
        <f t="shared" si="5"/>
        <v>2</v>
      </c>
      <c r="F13" s="4">
        <f t="shared" si="6"/>
        <v>506.47664996968956</v>
      </c>
      <c r="G13" s="4">
        <f t="shared" si="7"/>
        <v>600.90449996403845</v>
      </c>
      <c r="H13" s="4">
        <f t="shared" si="8"/>
        <v>94.42784999434889</v>
      </c>
      <c r="I13" s="4">
        <f t="shared" si="10"/>
        <v>6.3890548333898428E-2</v>
      </c>
      <c r="J13" s="2">
        <f t="shared" si="11"/>
        <v>1369.9213242065314</v>
      </c>
      <c r="V13">
        <v>0.6</v>
      </c>
      <c r="W13">
        <v>0.6</v>
      </c>
      <c r="X13">
        <v>0.6</v>
      </c>
      <c r="Y13">
        <f t="shared" si="0"/>
        <v>0.69199999999999995</v>
      </c>
      <c r="Z13">
        <f t="shared" si="1"/>
        <v>0.26</v>
      </c>
      <c r="AA13">
        <f t="shared" si="2"/>
        <v>3.8</v>
      </c>
    </row>
    <row r="14" spans="1:27" ht="13.5" customHeight="1" x14ac:dyDescent="0.35">
      <c r="A14">
        <v>5</v>
      </c>
      <c r="B14" s="2">
        <f t="shared" si="9"/>
        <v>1369.9213242065314</v>
      </c>
      <c r="C14">
        <f t="shared" si="3"/>
        <v>0.60666666666666669</v>
      </c>
      <c r="D14">
        <f t="shared" si="4"/>
        <v>0.23333333333333334</v>
      </c>
      <c r="E14" s="4">
        <f t="shared" si="5"/>
        <v>2</v>
      </c>
      <c r="F14" s="4">
        <f t="shared" si="6"/>
        <v>538.83572085456899</v>
      </c>
      <c r="G14" s="4">
        <f t="shared" si="7"/>
        <v>639.29661796304799</v>
      </c>
      <c r="H14" s="4">
        <f t="shared" si="8"/>
        <v>100.460897108479</v>
      </c>
      <c r="I14" s="4">
        <f t="shared" si="10"/>
        <v>6.3287243622485459E-2</v>
      </c>
      <c r="J14" s="2">
        <f t="shared" si="11"/>
        <v>1456.6198687952281</v>
      </c>
      <c r="V14">
        <v>0.7</v>
      </c>
      <c r="W14">
        <v>0.7</v>
      </c>
      <c r="X14">
        <v>0.7</v>
      </c>
      <c r="Y14">
        <f t="shared" si="0"/>
        <v>0.72399999999999998</v>
      </c>
      <c r="Z14">
        <f t="shared" si="1"/>
        <v>0.27</v>
      </c>
      <c r="AA14">
        <f t="shared" si="2"/>
        <v>4.0999999999999996</v>
      </c>
    </row>
    <row r="15" spans="1:27" ht="13.5" customHeight="1" x14ac:dyDescent="0.35">
      <c r="A15">
        <v>6</v>
      </c>
      <c r="B15" s="2">
        <f t="shared" si="9"/>
        <v>1456.6198687952281</v>
      </c>
      <c r="C15">
        <f t="shared" si="3"/>
        <v>0.60666666666666669</v>
      </c>
      <c r="D15">
        <f t="shared" si="4"/>
        <v>0.23333333333333334</v>
      </c>
      <c r="E15" s="4">
        <f t="shared" si="5"/>
        <v>2</v>
      </c>
      <c r="F15" s="4">
        <f t="shared" si="6"/>
        <v>572.93714839278971</v>
      </c>
      <c r="G15" s="4">
        <f t="shared" si="7"/>
        <v>679.75593877110646</v>
      </c>
      <c r="H15" s="4">
        <f t="shared" si="8"/>
        <v>106.81879037831675</v>
      </c>
      <c r="I15" s="4">
        <f t="shared" si="10"/>
        <v>6.2651454295501674E-2</v>
      </c>
      <c r="J15" s="2">
        <f t="shared" si="11"/>
        <v>1547.8792219309719</v>
      </c>
      <c r="V15">
        <v>0.8</v>
      </c>
      <c r="W15">
        <v>0.8</v>
      </c>
      <c r="X15">
        <v>0.8</v>
      </c>
      <c r="Y15">
        <f t="shared" si="0"/>
        <v>0.75600000000000001</v>
      </c>
      <c r="Z15">
        <f t="shared" si="1"/>
        <v>0.28000000000000003</v>
      </c>
      <c r="AA15">
        <f t="shared" si="2"/>
        <v>4.4000000000000004</v>
      </c>
    </row>
    <row r="16" spans="1:27" ht="13.5" customHeight="1" x14ac:dyDescent="0.35">
      <c r="A16">
        <v>7</v>
      </c>
      <c r="B16" s="2">
        <f t="shared" si="9"/>
        <v>1547.8792219309719</v>
      </c>
      <c r="C16">
        <f t="shared" si="3"/>
        <v>0.60666666666666669</v>
      </c>
      <c r="D16">
        <f t="shared" si="4"/>
        <v>0.23333333333333334</v>
      </c>
      <c r="E16" s="4">
        <f t="shared" si="5"/>
        <v>2</v>
      </c>
      <c r="F16" s="4">
        <f t="shared" si="6"/>
        <v>608.83249395951555</v>
      </c>
      <c r="G16" s="4">
        <f t="shared" si="7"/>
        <v>722.34363690112025</v>
      </c>
      <c r="H16" s="4">
        <f t="shared" si="8"/>
        <v>113.5111429416047</v>
      </c>
      <c r="I16" s="4">
        <f t="shared" si="10"/>
        <v>6.1982219039172927E-2</v>
      </c>
      <c r="J16" s="2">
        <f t="shared" si="11"/>
        <v>1643.820210910882</v>
      </c>
      <c r="V16">
        <v>0.9</v>
      </c>
      <c r="W16">
        <v>0.9</v>
      </c>
      <c r="X16">
        <v>0.9</v>
      </c>
      <c r="Y16">
        <f t="shared" si="0"/>
        <v>0.78800000000000003</v>
      </c>
      <c r="Z16">
        <f t="shared" si="1"/>
        <v>0.28999999999999998</v>
      </c>
      <c r="AA16">
        <f t="shared" si="2"/>
        <v>4.7</v>
      </c>
    </row>
    <row r="17" spans="1:27" ht="13.5" customHeight="1" x14ac:dyDescent="0.35">
      <c r="A17">
        <v>8</v>
      </c>
      <c r="B17" s="2">
        <f t="shared" si="9"/>
        <v>1643.820210910882</v>
      </c>
      <c r="C17">
        <f t="shared" si="3"/>
        <v>0.60666666666666669</v>
      </c>
      <c r="D17">
        <f t="shared" si="4"/>
        <v>0.23333333333333334</v>
      </c>
      <c r="E17" s="4">
        <f t="shared" si="5"/>
        <v>2</v>
      </c>
      <c r="F17" s="4">
        <f t="shared" si="6"/>
        <v>646.56928295828027</v>
      </c>
      <c r="G17" s="4">
        <f t="shared" si="7"/>
        <v>767.11609842507823</v>
      </c>
      <c r="H17" s="4">
        <f t="shared" si="8"/>
        <v>120.54681546679797</v>
      </c>
      <c r="I17" s="4">
        <f t="shared" si="10"/>
        <v>6.127865178665351E-2</v>
      </c>
      <c r="J17" s="2">
        <f t="shared" si="11"/>
        <v>1744.5512972151532</v>
      </c>
      <c r="V17">
        <v>1</v>
      </c>
      <c r="W17">
        <v>1</v>
      </c>
      <c r="X17">
        <v>1</v>
      </c>
      <c r="Y17">
        <f t="shared" si="0"/>
        <v>0.82</v>
      </c>
      <c r="Z17">
        <f t="shared" si="1"/>
        <v>0.3</v>
      </c>
      <c r="AA17">
        <f t="shared" si="2"/>
        <v>5</v>
      </c>
    </row>
    <row r="18" spans="1:27" ht="13.5" customHeight="1" x14ac:dyDescent="0.35">
      <c r="A18">
        <v>9</v>
      </c>
      <c r="B18" s="2">
        <f t="shared" si="9"/>
        <v>1744.5512972151532</v>
      </c>
      <c r="C18">
        <f t="shared" si="3"/>
        <v>0.60666666666666669</v>
      </c>
      <c r="D18">
        <f t="shared" si="4"/>
        <v>0.23333333333333334</v>
      </c>
      <c r="E18" s="4">
        <f t="shared" si="5"/>
        <v>2</v>
      </c>
      <c r="F18" s="4">
        <f t="shared" si="6"/>
        <v>686.19017690462692</v>
      </c>
      <c r="G18" s="4">
        <f t="shared" si="7"/>
        <v>814.12393870040489</v>
      </c>
      <c r="H18" s="4">
        <f t="shared" si="8"/>
        <v>127.93376179577797</v>
      </c>
      <c r="I18" s="4">
        <f t="shared" si="10"/>
        <v>6.0539957153755576E-2</v>
      </c>
      <c r="J18" s="2">
        <f t="shared" si="11"/>
        <v>1850.1663580010872</v>
      </c>
    </row>
    <row r="19" spans="1:27" ht="13.5" customHeight="1" x14ac:dyDescent="0.35">
      <c r="A19">
        <v>10</v>
      </c>
      <c r="B19" s="2">
        <f t="shared" si="9"/>
        <v>1850.1663580010872</v>
      </c>
      <c r="C19">
        <f t="shared" si="3"/>
        <v>0.60666666666666669</v>
      </c>
      <c r="D19">
        <f t="shared" si="4"/>
        <v>0.23333333333333334</v>
      </c>
      <c r="E19" s="4">
        <f t="shared" si="5"/>
        <v>3</v>
      </c>
      <c r="F19" s="4">
        <f t="shared" si="6"/>
        <v>727.73210081376089</v>
      </c>
      <c r="G19" s="4">
        <f t="shared" si="7"/>
        <v>1295.116450600761</v>
      </c>
      <c r="H19" s="4">
        <f t="shared" si="8"/>
        <v>567.38434978700013</v>
      </c>
      <c r="I19" s="4">
        <f t="shared" si="10"/>
        <v>0.24992823168796668</v>
      </c>
      <c r="J19" s="2">
        <f t="shared" si="11"/>
        <v>2312.5751641848647</v>
      </c>
    </row>
    <row r="20" spans="1:27" ht="13.5" customHeight="1" x14ac:dyDescent="0.35">
      <c r="A20">
        <v>11</v>
      </c>
      <c r="B20" s="2">
        <f t="shared" si="9"/>
        <v>2312.5751641848647</v>
      </c>
      <c r="C20">
        <f t="shared" si="3"/>
        <v>0.60666666666666669</v>
      </c>
      <c r="D20">
        <f t="shared" si="4"/>
        <v>0.23333333333333334</v>
      </c>
      <c r="E20" s="4">
        <f t="shared" si="5"/>
        <v>3</v>
      </c>
      <c r="F20" s="4">
        <f t="shared" si="6"/>
        <v>909.61289791271338</v>
      </c>
      <c r="G20" s="4">
        <f t="shared" si="7"/>
        <v>1618.8026149294053</v>
      </c>
      <c r="H20" s="4">
        <f t="shared" si="8"/>
        <v>709.18971701669193</v>
      </c>
      <c r="I20" s="4">
        <f t="shared" si="10"/>
        <v>0.23574769496499751</v>
      </c>
      <c r="J20" s="2">
        <f t="shared" si="11"/>
        <v>2857.7594285747473</v>
      </c>
    </row>
    <row r="21" spans="1:27" ht="13.5" customHeight="1" x14ac:dyDescent="0.35">
      <c r="A21">
        <v>12</v>
      </c>
      <c r="B21" s="2">
        <f t="shared" si="9"/>
        <v>2857.7594285747473</v>
      </c>
      <c r="C21">
        <f t="shared" si="3"/>
        <v>0.60666666666666669</v>
      </c>
      <c r="D21">
        <f t="shared" si="4"/>
        <v>0.23333333333333334</v>
      </c>
      <c r="E21" s="4">
        <f t="shared" si="5"/>
        <v>3</v>
      </c>
      <c r="F21" s="4">
        <f t="shared" si="6"/>
        <v>1124.0520419060672</v>
      </c>
      <c r="G21" s="4">
        <f t="shared" si="7"/>
        <v>2000.4316000023232</v>
      </c>
      <c r="H21" s="4">
        <f t="shared" si="8"/>
        <v>876.37955809625601</v>
      </c>
      <c r="I21" s="4">
        <f t="shared" si="10"/>
        <v>0.21902871085704112</v>
      </c>
      <c r="J21" s="2">
        <f t="shared" si="11"/>
        <v>3483.6907921550287</v>
      </c>
    </row>
    <row r="22" spans="1:27" ht="13.5" customHeight="1" x14ac:dyDescent="0.35">
      <c r="A22">
        <v>13</v>
      </c>
      <c r="B22" s="2">
        <f t="shared" si="9"/>
        <v>3483.6907921550287</v>
      </c>
      <c r="C22">
        <f t="shared" si="3"/>
        <v>0.60666666666666669</v>
      </c>
      <c r="D22">
        <f t="shared" si="4"/>
        <v>0.23333333333333334</v>
      </c>
      <c r="E22" s="4">
        <f t="shared" si="5"/>
        <v>3</v>
      </c>
      <c r="F22" s="4">
        <f t="shared" si="6"/>
        <v>1370.2517115809778</v>
      </c>
      <c r="G22" s="4">
        <f t="shared" si="7"/>
        <v>2438.5835545085201</v>
      </c>
      <c r="H22" s="4">
        <f t="shared" si="8"/>
        <v>1068.3318429275423</v>
      </c>
      <c r="I22" s="4">
        <f t="shared" si="10"/>
        <v>0.19983348237391246</v>
      </c>
      <c r="J22" s="2">
        <f t="shared" si="11"/>
        <v>4179.8488546653016</v>
      </c>
      <c r="V22" t="s">
        <v>92</v>
      </c>
      <c r="W22" t="s">
        <v>90</v>
      </c>
    </row>
    <row r="23" spans="1:27" ht="13.5" customHeight="1" x14ac:dyDescent="0.35">
      <c r="A23">
        <v>14</v>
      </c>
      <c r="B23" s="2">
        <f t="shared" si="9"/>
        <v>4179.8488546653016</v>
      </c>
      <c r="C23">
        <f t="shared" si="3"/>
        <v>0.60666666666666669</v>
      </c>
      <c r="D23">
        <f t="shared" si="4"/>
        <v>0.23333333333333334</v>
      </c>
      <c r="E23" s="4">
        <f t="shared" si="5"/>
        <v>3</v>
      </c>
      <c r="F23" s="4">
        <f t="shared" si="6"/>
        <v>1644.0738828350186</v>
      </c>
      <c r="G23" s="4">
        <f t="shared" si="7"/>
        <v>2925.8941982657111</v>
      </c>
      <c r="H23" s="4">
        <f t="shared" si="8"/>
        <v>1281.8203154306925</v>
      </c>
      <c r="I23" s="4">
        <f t="shared" si="10"/>
        <v>0.17848463512359741</v>
      </c>
      <c r="J23" s="2">
        <f t="shared" si="11"/>
        <v>4925.8876523620247</v>
      </c>
      <c r="V23">
        <v>1000</v>
      </c>
      <c r="W23">
        <f>I$19*(1-V23/C$5)</f>
        <v>0.22493540851917002</v>
      </c>
    </row>
    <row r="24" spans="1:27" ht="13.5" customHeight="1" x14ac:dyDescent="0.35">
      <c r="A24">
        <v>15</v>
      </c>
      <c r="B24" s="2">
        <f t="shared" si="9"/>
        <v>4925.8876523620247</v>
      </c>
      <c r="C24">
        <f t="shared" si="3"/>
        <v>0.60666666666666669</v>
      </c>
      <c r="D24">
        <f t="shared" si="4"/>
        <v>0.23333333333333334</v>
      </c>
      <c r="E24" s="4">
        <f t="shared" si="5"/>
        <v>3</v>
      </c>
      <c r="F24" s="4">
        <f t="shared" si="6"/>
        <v>1937.5158099290629</v>
      </c>
      <c r="G24" s="4">
        <f t="shared" si="7"/>
        <v>3448.1213566534175</v>
      </c>
      <c r="H24" s="4">
        <f t="shared" si="8"/>
        <v>1510.6055467243546</v>
      </c>
      <c r="I24" s="4">
        <f t="shared" si="10"/>
        <v>0.1556061119942313</v>
      </c>
      <c r="J24" s="2">
        <f t="shared" si="11"/>
        <v>5692.3858780664714</v>
      </c>
      <c r="V24">
        <v>2000</v>
      </c>
      <c r="W24">
        <f>I$19*(1-V24/C$5)</f>
        <v>0.19994258535037335</v>
      </c>
    </row>
    <row r="25" spans="1:27" ht="13.5" customHeight="1" x14ac:dyDescent="0.35">
      <c r="A25">
        <v>16</v>
      </c>
      <c r="B25" s="2">
        <f t="shared" si="9"/>
        <v>5692.3858780664714</v>
      </c>
      <c r="C25">
        <f t="shared" si="3"/>
        <v>0.60666666666666669</v>
      </c>
      <c r="D25">
        <f t="shared" si="4"/>
        <v>0.23333333333333334</v>
      </c>
      <c r="E25" s="4">
        <f t="shared" si="5"/>
        <v>3</v>
      </c>
      <c r="F25" s="4">
        <f t="shared" si="6"/>
        <v>2239.0051120394787</v>
      </c>
      <c r="G25" s="4">
        <f t="shared" si="7"/>
        <v>3984.6701146465302</v>
      </c>
      <c r="H25" s="4">
        <f t="shared" si="8"/>
        <v>1745.6650026070515</v>
      </c>
      <c r="I25" s="4">
        <f t="shared" si="10"/>
        <v>0.13210016640596156</v>
      </c>
      <c r="J25" s="2">
        <f t="shared" si="11"/>
        <v>6444.3509998059981</v>
      </c>
      <c r="V25">
        <v>3000</v>
      </c>
      <c r="W25">
        <f>I$19*(1-V25/C$5)</f>
        <v>0.17494976218157668</v>
      </c>
    </row>
    <row r="26" spans="1:27" ht="13.5" customHeight="1" x14ac:dyDescent="0.35">
      <c r="A26">
        <v>17</v>
      </c>
      <c r="B26" s="2">
        <f t="shared" si="9"/>
        <v>6444.3509998059981</v>
      </c>
      <c r="C26">
        <f t="shared" si="3"/>
        <v>0.60666666666666669</v>
      </c>
      <c r="D26">
        <f t="shared" si="4"/>
        <v>0.23333333333333334</v>
      </c>
      <c r="E26" s="4">
        <f t="shared" si="5"/>
        <v>3</v>
      </c>
      <c r="F26" s="4">
        <f t="shared" si="6"/>
        <v>2534.7780599236926</v>
      </c>
      <c r="G26" s="4">
        <f t="shared" si="7"/>
        <v>4511.0456998641994</v>
      </c>
      <c r="H26" s="4">
        <f t="shared" si="8"/>
        <v>1976.2676399405068</v>
      </c>
      <c r="I26" s="4">
        <f t="shared" si="10"/>
        <v>0.1090399026726161</v>
      </c>
      <c r="J26" s="2">
        <f t="shared" si="11"/>
        <v>7147.0424056130205</v>
      </c>
      <c r="V26">
        <v>4000</v>
      </c>
      <c r="W26">
        <f>I$19*(1-V26/C$5)</f>
        <v>0.14995693901278001</v>
      </c>
    </row>
    <row r="27" spans="1:27" ht="13.5" customHeight="1" x14ac:dyDescent="0.35">
      <c r="A27">
        <v>18</v>
      </c>
      <c r="B27" s="2">
        <f t="shared" si="9"/>
        <v>7147.0424056130205</v>
      </c>
      <c r="C27">
        <f t="shared" si="3"/>
        <v>0.60666666666666669</v>
      </c>
      <c r="D27">
        <f t="shared" si="4"/>
        <v>0.23333333333333334</v>
      </c>
      <c r="E27" s="4">
        <f t="shared" si="5"/>
        <v>3</v>
      </c>
      <c r="F27" s="4">
        <f t="shared" si="6"/>
        <v>2811.1700128744546</v>
      </c>
      <c r="G27" s="4">
        <f t="shared" si="7"/>
        <v>5002.9296839291146</v>
      </c>
      <c r="H27" s="4">
        <f t="shared" si="8"/>
        <v>2191.75967105466</v>
      </c>
      <c r="I27" s="4">
        <f t="shared" si="10"/>
        <v>8.749069956120073E-2</v>
      </c>
      <c r="J27" s="2">
        <f t="shared" si="11"/>
        <v>7772.3421454736708</v>
      </c>
      <c r="V27">
        <v>5000</v>
      </c>
      <c r="W27">
        <f>I$19*(1-V27/C$5)</f>
        <v>0.12496411584398334</v>
      </c>
    </row>
    <row r="28" spans="1:27" ht="13.5" customHeight="1" x14ac:dyDescent="0.35">
      <c r="A28">
        <v>19</v>
      </c>
      <c r="B28" s="2">
        <f t="shared" si="9"/>
        <v>7772.3421454736708</v>
      </c>
      <c r="C28">
        <f t="shared" si="3"/>
        <v>0.60666666666666669</v>
      </c>
      <c r="D28">
        <f t="shared" si="4"/>
        <v>0.23333333333333334</v>
      </c>
      <c r="E28" s="4">
        <f t="shared" si="5"/>
        <v>3</v>
      </c>
      <c r="F28" s="4">
        <f t="shared" si="6"/>
        <v>3057.1212438863104</v>
      </c>
      <c r="G28" s="4">
        <f t="shared" si="7"/>
        <v>5440.6395018315698</v>
      </c>
      <c r="H28" s="4">
        <f t="shared" si="8"/>
        <v>2383.5182579452594</v>
      </c>
      <c r="I28" s="4">
        <f t="shared" si="10"/>
        <v>6.8314840872140764E-2</v>
      </c>
      <c r="J28" s="2">
        <f t="shared" si="11"/>
        <v>8303.3084623455379</v>
      </c>
      <c r="V28">
        <v>6000</v>
      </c>
      <c r="W28">
        <f>I$19*(1-V28/C$5)</f>
        <v>9.9971292675186674E-2</v>
      </c>
    </row>
    <row r="29" spans="1:27" ht="13.5" customHeight="1" x14ac:dyDescent="0.35">
      <c r="A29">
        <v>20</v>
      </c>
      <c r="B29" s="2">
        <f>J28</f>
        <v>8303.3084623455379</v>
      </c>
      <c r="C29">
        <f t="shared" si="3"/>
        <v>0.60666666666666669</v>
      </c>
      <c r="D29">
        <f t="shared" si="4"/>
        <v>0.23333333333333334</v>
      </c>
      <c r="E29" s="4">
        <f>IF(A29&lt;$S$3,$C$4,$C$4+$M$2*($S$2-$C$4))</f>
        <v>3</v>
      </c>
      <c r="F29" s="4">
        <f>B29*(1-C29)</f>
        <v>3265.9679951892449</v>
      </c>
      <c r="G29" s="4">
        <f>B29*E29*D29</f>
        <v>5812.3159236418769</v>
      </c>
      <c r="H29" s="4">
        <f>G29-F29</f>
        <v>2546.347928452632</v>
      </c>
      <c r="I29" s="4">
        <f t="shared" si="10"/>
        <v>5.2031873821403514E-2</v>
      </c>
      <c r="J29" s="7">
        <f t="shared" si="11"/>
        <v>8735.3451605584924</v>
      </c>
      <c r="V29">
        <v>7000</v>
      </c>
      <c r="W29">
        <f>I$19*(1-V29/C$5)</f>
        <v>7.4978469506390019E-2</v>
      </c>
    </row>
    <row r="30" spans="1:27" ht="13.5" customHeight="1" x14ac:dyDescent="0.35">
      <c r="B30" s="2"/>
      <c r="E30" s="4"/>
      <c r="F30" s="4"/>
      <c r="G30" s="4"/>
      <c r="H30" s="4"/>
      <c r="I30" s="4"/>
      <c r="J30" s="2"/>
      <c r="V30">
        <v>8000</v>
      </c>
      <c r="W30">
        <f>I$19*(1-V30/C$5)</f>
        <v>4.9985646337593323E-2</v>
      </c>
    </row>
    <row r="31" spans="1:27" ht="13.5" customHeight="1" x14ac:dyDescent="0.35">
      <c r="B31" s="2"/>
      <c r="E31" s="4"/>
      <c r="F31" s="4"/>
      <c r="G31" s="4"/>
      <c r="H31" s="4"/>
      <c r="I31" s="4"/>
      <c r="J31" s="2"/>
      <c r="V31">
        <v>9000</v>
      </c>
      <c r="W31">
        <f>I$19*(1-V31/C$5)</f>
        <v>2.4992823168796661E-2</v>
      </c>
    </row>
    <row r="32" spans="1:27" ht="13.5" customHeight="1" x14ac:dyDescent="0.35">
      <c r="B32" s="2"/>
      <c r="E32" s="4"/>
      <c r="F32" s="4"/>
      <c r="G32" s="4"/>
      <c r="H32" s="4"/>
      <c r="I32" s="4"/>
      <c r="J32" s="2"/>
      <c r="V32">
        <v>10000</v>
      </c>
      <c r="W32">
        <f>I$19*(1-V32/C$5)</f>
        <v>0</v>
      </c>
    </row>
    <row r="33" spans="2:23" ht="13.5" customHeight="1" x14ac:dyDescent="0.35">
      <c r="B33" s="2"/>
      <c r="E33" s="4"/>
      <c r="F33" s="4"/>
      <c r="G33" s="4"/>
      <c r="H33" s="4"/>
      <c r="I33" s="4"/>
      <c r="J33" s="2"/>
      <c r="V33">
        <v>11000</v>
      </c>
      <c r="W33">
        <f>I$19*(1-V33/C$5)</f>
        <v>-2.4992823168796689E-2</v>
      </c>
    </row>
    <row r="34" spans="2:23" ht="13.5" customHeight="1" x14ac:dyDescent="0.35">
      <c r="B34" s="2"/>
      <c r="E34" s="4"/>
      <c r="F34" s="4"/>
      <c r="G34" s="4"/>
      <c r="H34" s="4"/>
      <c r="I34" s="4"/>
      <c r="J34" s="2"/>
      <c r="V34">
        <v>12000</v>
      </c>
      <c r="W34">
        <f>I$19*(1-V34/C$5)</f>
        <v>-4.9985646337593323E-2</v>
      </c>
    </row>
    <row r="35" spans="2:23" ht="13.5" customHeight="1" x14ac:dyDescent="0.35">
      <c r="B35" s="2"/>
      <c r="E35" s="4"/>
      <c r="F35" s="4"/>
      <c r="G35" s="4"/>
      <c r="H35" s="4"/>
      <c r="I35" s="4"/>
      <c r="J35" s="2"/>
      <c r="V35">
        <v>13000</v>
      </c>
      <c r="W35">
        <f>I$19*(1-V35/C$5)</f>
        <v>-7.4978469506390019E-2</v>
      </c>
    </row>
    <row r="36" spans="2:23" ht="13.5" customHeight="1" x14ac:dyDescent="0.35">
      <c r="B36" s="2"/>
      <c r="E36" s="4"/>
      <c r="F36" s="4"/>
      <c r="G36" s="4"/>
      <c r="H36" s="4"/>
      <c r="I36" s="4"/>
      <c r="J36" s="2"/>
      <c r="V36">
        <v>14000</v>
      </c>
      <c r="W36">
        <f>I$19*(1-V36/C$5)</f>
        <v>-9.9971292675186646E-2</v>
      </c>
    </row>
    <row r="37" spans="2:23" ht="13.5" customHeight="1" x14ac:dyDescent="0.35">
      <c r="B37" s="2"/>
      <c r="E37" s="4"/>
      <c r="F37" s="4"/>
      <c r="G37" s="4"/>
      <c r="H37" s="4"/>
      <c r="I37" s="4"/>
      <c r="J37" s="2"/>
      <c r="V37">
        <v>15000</v>
      </c>
      <c r="W37">
        <f>I$19*(1-V37/C$5)</f>
        <v>-0.12496411584398334</v>
      </c>
    </row>
    <row r="38" spans="2:23" ht="13.5" customHeight="1" x14ac:dyDescent="0.35">
      <c r="B38" s="2"/>
      <c r="E38" s="4"/>
      <c r="F38" s="4"/>
      <c r="G38" s="4"/>
      <c r="H38" s="4"/>
      <c r="I38" s="4"/>
      <c r="J38" s="2"/>
      <c r="V38">
        <v>16000</v>
      </c>
      <c r="W38">
        <f>I$19*(1-V38/C$5)</f>
        <v>-0.14995693901278004</v>
      </c>
    </row>
    <row r="39" spans="2:23" ht="13.5" customHeight="1" x14ac:dyDescent="0.35">
      <c r="B39" s="2"/>
      <c r="E39" s="4"/>
      <c r="F39" s="4"/>
      <c r="G39" s="4"/>
      <c r="H39" s="4"/>
      <c r="I39" s="4"/>
      <c r="J39" s="2"/>
      <c r="V39">
        <v>17000</v>
      </c>
      <c r="W39">
        <f>I$19*(1-V39/C$5)</f>
        <v>-0.17494976218157668</v>
      </c>
    </row>
    <row r="40" spans="2:23" ht="13.5" customHeight="1" x14ac:dyDescent="0.35">
      <c r="B40" s="2"/>
      <c r="E40" s="4"/>
      <c r="F40" s="4"/>
      <c r="G40" s="4"/>
      <c r="H40" s="4"/>
      <c r="I40" s="4"/>
      <c r="J40" s="2"/>
      <c r="V40">
        <v>18000</v>
      </c>
      <c r="W40">
        <f>I$19*(1-V40/C$5)</f>
        <v>-0.19994258535037335</v>
      </c>
    </row>
    <row r="41" spans="2:23" ht="13.5" customHeight="1" x14ac:dyDescent="0.35">
      <c r="B41" s="2"/>
      <c r="E41" s="4"/>
      <c r="F41" s="4"/>
      <c r="G41" s="4"/>
      <c r="H41" s="4"/>
      <c r="I41" s="4"/>
      <c r="J41" s="2"/>
      <c r="V41">
        <v>19000</v>
      </c>
      <c r="W41">
        <f>I$19*(1-V41/C$5)</f>
        <v>-0.22493540851916999</v>
      </c>
    </row>
    <row r="42" spans="2:23" ht="13.5" customHeight="1" x14ac:dyDescent="0.35">
      <c r="B42" s="2"/>
      <c r="E42" s="4"/>
      <c r="F42" s="4"/>
      <c r="G42" s="4"/>
      <c r="H42" s="4"/>
      <c r="I42" s="4"/>
      <c r="J42" s="2"/>
      <c r="V42">
        <v>20000</v>
      </c>
      <c r="W42">
        <f>I$19*(1-V42/C$5)</f>
        <v>-0.24992823168796668</v>
      </c>
    </row>
    <row r="43" spans="2:23" ht="13.5" customHeight="1" x14ac:dyDescent="0.35">
      <c r="B43" s="2"/>
      <c r="E43" s="4"/>
      <c r="F43" s="4"/>
      <c r="G43" s="4"/>
      <c r="H43" s="4"/>
      <c r="I43" s="4"/>
      <c r="J43" s="2"/>
    </row>
    <row r="44" spans="2:23" ht="13.5" customHeight="1" x14ac:dyDescent="0.35">
      <c r="B44" s="2"/>
      <c r="E44" s="4"/>
      <c r="F44" s="4"/>
      <c r="G44" s="4"/>
      <c r="H44" s="4"/>
      <c r="I44" s="4"/>
      <c r="J44" s="2"/>
    </row>
    <row r="45" spans="2:23" ht="13.5" customHeight="1" x14ac:dyDescent="0.35">
      <c r="B45" s="2"/>
      <c r="E45" s="4"/>
      <c r="F45" s="4"/>
      <c r="G45" s="4"/>
      <c r="H45" s="4"/>
      <c r="I45" s="4"/>
      <c r="J45" s="2"/>
    </row>
    <row r="46" spans="2:23" ht="13.5" customHeight="1" x14ac:dyDescent="0.35">
      <c r="B46" s="2"/>
      <c r="E46" s="4"/>
      <c r="F46" s="4"/>
      <c r="G46" s="4"/>
      <c r="H46" s="4"/>
      <c r="I46" s="4"/>
      <c r="J46" s="2"/>
    </row>
    <row r="47" spans="2:23" ht="13.5" customHeight="1" x14ac:dyDescent="0.35">
      <c r="B47" s="2"/>
      <c r="E47" s="4"/>
      <c r="F47" s="4"/>
      <c r="G47" s="4"/>
      <c r="H47" s="4"/>
      <c r="I47" s="4"/>
      <c r="J47" s="2"/>
    </row>
    <row r="48" spans="2:23" ht="13.5" customHeight="1" x14ac:dyDescent="0.35">
      <c r="B48" s="2"/>
      <c r="E48" s="4"/>
      <c r="F48" s="4"/>
      <c r="G48" s="4"/>
      <c r="H48" s="4"/>
      <c r="I48" s="4"/>
      <c r="J48" s="2"/>
    </row>
    <row r="49" spans="2:10" ht="13.5" customHeight="1" x14ac:dyDescent="0.35">
      <c r="B49" s="2"/>
      <c r="E49" s="4"/>
      <c r="F49" s="4"/>
      <c r="G49" s="4"/>
      <c r="H49" s="4"/>
      <c r="I49" s="4"/>
      <c r="J49" s="2"/>
    </row>
    <row r="50" spans="2:10" ht="13.5" customHeight="1" x14ac:dyDescent="0.35">
      <c r="B50" s="2"/>
      <c r="E50" s="4"/>
      <c r="F50" s="4"/>
      <c r="G50" s="4"/>
      <c r="H50" s="4"/>
      <c r="I50" s="4"/>
      <c r="J50" s="2"/>
    </row>
    <row r="51" spans="2:10" ht="13.5" customHeight="1" x14ac:dyDescent="0.35">
      <c r="B51" s="2"/>
      <c r="E51" s="4"/>
      <c r="F51" s="4"/>
      <c r="G51" s="4"/>
      <c r="H51" s="4"/>
      <c r="I51" s="4"/>
      <c r="J51" s="2"/>
    </row>
    <row r="52" spans="2:10" ht="13.5" customHeight="1" x14ac:dyDescent="0.35">
      <c r="B52" s="2"/>
      <c r="E52" s="4"/>
      <c r="F52" s="4"/>
      <c r="G52" s="4"/>
      <c r="H52" s="4"/>
      <c r="I52" s="4"/>
      <c r="J52" s="2"/>
    </row>
    <row r="53" spans="2:10" ht="13.5" customHeight="1" x14ac:dyDescent="0.35">
      <c r="B53" s="2"/>
      <c r="E53" s="4"/>
      <c r="F53" s="4"/>
      <c r="G53" s="4"/>
      <c r="H53" s="4"/>
      <c r="I53" s="4"/>
      <c r="J53" s="2"/>
    </row>
    <row r="54" spans="2:10" ht="13.5" customHeight="1" x14ac:dyDescent="0.35">
      <c r="B54" s="2"/>
      <c r="E54" s="4"/>
      <c r="F54" s="4"/>
      <c r="G54" s="4"/>
      <c r="H54" s="4"/>
      <c r="I54" s="4"/>
      <c r="J54" s="2"/>
    </row>
    <row r="55" spans="2:10" ht="13.5" customHeight="1" x14ac:dyDescent="0.35">
      <c r="B55" s="2"/>
      <c r="E55" s="4"/>
      <c r="F55" s="4"/>
      <c r="G55" s="4"/>
      <c r="H55" s="4"/>
      <c r="I55" s="4"/>
      <c r="J55" s="2"/>
    </row>
    <row r="56" spans="2:10" ht="13.5" customHeight="1" x14ac:dyDescent="0.35">
      <c r="B56" s="2"/>
      <c r="E56" s="4"/>
      <c r="F56" s="4"/>
      <c r="G56" s="4"/>
      <c r="H56" s="4"/>
      <c r="I56" s="4"/>
      <c r="J56" s="2"/>
    </row>
    <row r="57" spans="2:10" ht="13.5" customHeight="1" x14ac:dyDescent="0.35">
      <c r="B57" s="2"/>
      <c r="E57" s="4"/>
      <c r="F57" s="4"/>
      <c r="G57" s="4"/>
      <c r="H57" s="4"/>
      <c r="I57" s="4"/>
      <c r="J57" s="2"/>
    </row>
    <row r="58" spans="2:10" ht="13.5" customHeight="1" x14ac:dyDescent="0.35">
      <c r="B58" s="2"/>
      <c r="E58" s="4"/>
      <c r="F58" s="4"/>
      <c r="G58" s="4"/>
      <c r="H58" s="4"/>
      <c r="I58" s="4"/>
      <c r="J58" s="2"/>
    </row>
    <row r="59" spans="2:10" ht="13.5" customHeight="1" x14ac:dyDescent="0.35">
      <c r="B59" s="2"/>
      <c r="E59" s="4"/>
      <c r="F59" s="4"/>
      <c r="G59" s="4"/>
      <c r="H59" s="4"/>
      <c r="I59" s="4"/>
      <c r="J59" s="2"/>
    </row>
    <row r="60" spans="2:10" ht="13.5" customHeight="1" x14ac:dyDescent="0.35">
      <c r="B60" s="2"/>
      <c r="E60" s="4"/>
      <c r="F60" s="4"/>
      <c r="G60" s="4"/>
      <c r="H60" s="4"/>
      <c r="I60" s="4"/>
      <c r="J60" s="2"/>
    </row>
    <row r="61" spans="2:10" ht="13.5" customHeight="1" x14ac:dyDescent="0.35">
      <c r="B61" s="2"/>
      <c r="E61" s="4"/>
      <c r="F61" s="4"/>
      <c r="G61" s="4"/>
      <c r="H61" s="4"/>
      <c r="I61" s="4"/>
      <c r="J61" s="2"/>
    </row>
    <row r="62" spans="2:10" ht="13.5" customHeight="1" x14ac:dyDescent="0.35">
      <c r="B62" s="2"/>
      <c r="E62" s="4"/>
      <c r="F62" s="4"/>
      <c r="G62" s="4"/>
      <c r="H62" s="4"/>
      <c r="I62" s="4"/>
      <c r="J62" s="2"/>
    </row>
    <row r="63" spans="2:10" ht="13.5" customHeight="1" x14ac:dyDescent="0.35">
      <c r="B63" s="2"/>
      <c r="E63" s="4"/>
      <c r="F63" s="4"/>
      <c r="G63" s="4"/>
      <c r="H63" s="4"/>
      <c r="I63" s="4"/>
      <c r="J63" s="2"/>
    </row>
    <row r="64" spans="2:10" ht="13.5" customHeight="1" x14ac:dyDescent="0.35">
      <c r="B64" s="2"/>
      <c r="E64" s="4"/>
      <c r="F64" s="4"/>
      <c r="G64" s="4"/>
      <c r="H64" s="4"/>
      <c r="I64" s="4"/>
      <c r="J64" s="2"/>
    </row>
    <row r="65" spans="2:10" ht="13.5" customHeight="1" x14ac:dyDescent="0.35">
      <c r="B65" s="2"/>
      <c r="E65" s="4"/>
      <c r="F65" s="4"/>
      <c r="G65" s="4"/>
      <c r="H65" s="4"/>
      <c r="I65" s="4"/>
      <c r="J65" s="2"/>
    </row>
    <row r="66" spans="2:10" ht="13.5" customHeight="1" x14ac:dyDescent="0.35">
      <c r="B66" s="2"/>
      <c r="E66" s="4"/>
      <c r="F66" s="4"/>
      <c r="G66" s="4"/>
      <c r="H66" s="4"/>
      <c r="I66" s="4"/>
      <c r="J66" s="2"/>
    </row>
    <row r="67" spans="2:10" ht="13.5" customHeight="1" x14ac:dyDescent="0.35">
      <c r="B67" s="2"/>
      <c r="E67" s="4"/>
      <c r="F67" s="4"/>
      <c r="G67" s="4"/>
      <c r="H67" s="4"/>
      <c r="I67" s="4"/>
      <c r="J67" s="2"/>
    </row>
    <row r="68" spans="2:10" ht="13.5" customHeight="1" x14ac:dyDescent="0.35">
      <c r="B68" s="2"/>
      <c r="E68" s="4"/>
      <c r="F68" s="4"/>
      <c r="G68" s="4"/>
      <c r="H68" s="4"/>
      <c r="I68" s="4"/>
      <c r="J68" s="2"/>
    </row>
    <row r="69" spans="2:10" ht="13.5" customHeight="1" x14ac:dyDescent="0.35">
      <c r="B69" s="2"/>
      <c r="E69" s="4"/>
      <c r="F69" s="4"/>
      <c r="G69" s="4"/>
      <c r="H69" s="4"/>
      <c r="I69" s="4"/>
      <c r="J69" s="2"/>
    </row>
    <row r="70" spans="2:10" ht="13.5" customHeight="1" x14ac:dyDescent="0.35">
      <c r="B70" s="2"/>
      <c r="E70" s="4"/>
      <c r="F70" s="4"/>
      <c r="G70" s="4"/>
      <c r="H70" s="4"/>
      <c r="I70" s="4"/>
      <c r="J70" s="2"/>
    </row>
    <row r="71" spans="2:10" ht="13.5" customHeight="1" x14ac:dyDescent="0.35">
      <c r="B71" s="2"/>
      <c r="E71" s="4"/>
      <c r="F71" s="4"/>
      <c r="G71" s="4"/>
      <c r="H71" s="4"/>
      <c r="I71" s="4"/>
      <c r="J71" s="2"/>
    </row>
    <row r="72" spans="2:10" ht="13.5" customHeight="1" x14ac:dyDescent="0.35">
      <c r="B72" s="2"/>
      <c r="E72" s="4"/>
      <c r="F72" s="4"/>
      <c r="G72" s="4"/>
      <c r="H72" s="4"/>
      <c r="I72" s="4"/>
      <c r="J72" s="2"/>
    </row>
    <row r="73" spans="2:10" ht="13.5" customHeight="1" x14ac:dyDescent="0.35">
      <c r="B73" s="2"/>
      <c r="E73" s="4"/>
      <c r="F73" s="4"/>
      <c r="G73" s="4"/>
      <c r="H73" s="4"/>
      <c r="I73" s="4"/>
      <c r="J73" s="2"/>
    </row>
    <row r="74" spans="2:10" ht="13.5" customHeight="1" x14ac:dyDescent="0.35">
      <c r="B74" s="2"/>
      <c r="E74" s="4"/>
      <c r="F74" s="4"/>
      <c r="G74" s="4"/>
      <c r="H74" s="4"/>
      <c r="I74" s="4"/>
      <c r="J74" s="2"/>
    </row>
    <row r="75" spans="2:10" ht="13.5" customHeight="1" x14ac:dyDescent="0.35">
      <c r="B75" s="2"/>
      <c r="E75" s="4"/>
      <c r="F75" s="4"/>
      <c r="G75" s="4"/>
      <c r="H75" s="4"/>
      <c r="I75" s="4"/>
      <c r="J75" s="2"/>
    </row>
    <row r="76" spans="2:10" ht="13.5" customHeight="1" x14ac:dyDescent="0.35">
      <c r="B76" s="2"/>
      <c r="E76" s="4"/>
      <c r="F76" s="4"/>
      <c r="G76" s="4"/>
      <c r="H76" s="4"/>
      <c r="I76" s="4"/>
      <c r="J76" s="2"/>
    </row>
    <row r="77" spans="2:10" ht="13.5" customHeight="1" x14ac:dyDescent="0.35">
      <c r="B77" s="2"/>
      <c r="E77" s="4"/>
      <c r="F77" s="4"/>
      <c r="G77" s="4"/>
      <c r="H77" s="4"/>
      <c r="I77" s="4"/>
      <c r="J77" s="2"/>
    </row>
    <row r="78" spans="2:10" ht="13.5" customHeight="1" x14ac:dyDescent="0.35">
      <c r="B78" s="2"/>
      <c r="E78" s="4"/>
      <c r="F78" s="4"/>
      <c r="G78" s="4"/>
      <c r="H78" s="4"/>
      <c r="I78" s="4"/>
      <c r="J78" s="2"/>
    </row>
    <row r="79" spans="2:10" ht="13.5" customHeight="1" x14ac:dyDescent="0.35">
      <c r="B79" s="2"/>
      <c r="E79" s="4"/>
      <c r="F79" s="4"/>
      <c r="G79" s="4"/>
      <c r="H79" s="4"/>
      <c r="I79" s="4"/>
      <c r="J79" s="2"/>
    </row>
    <row r="80" spans="2:10" ht="13.5" customHeight="1" x14ac:dyDescent="0.35">
      <c r="B80" s="2"/>
      <c r="E80" s="4"/>
      <c r="F80" s="4"/>
      <c r="G80" s="4"/>
      <c r="H80" s="4"/>
      <c r="I80" s="4"/>
      <c r="J80" s="2"/>
    </row>
    <row r="81" spans="2:10" ht="13.5" customHeight="1" x14ac:dyDescent="0.35">
      <c r="B81" s="2"/>
      <c r="E81" s="4"/>
      <c r="F81" s="4"/>
      <c r="G81" s="4"/>
      <c r="H81" s="4"/>
      <c r="I81" s="4"/>
      <c r="J81" s="2"/>
    </row>
    <row r="82" spans="2:10" ht="13.5" customHeight="1" x14ac:dyDescent="0.35">
      <c r="B82" s="2"/>
      <c r="E82" s="4"/>
      <c r="F82" s="4"/>
      <c r="G82" s="4"/>
      <c r="H82" s="4"/>
      <c r="I82" s="4"/>
      <c r="J82" s="2"/>
    </row>
    <row r="83" spans="2:10" ht="13.5" customHeight="1" x14ac:dyDescent="0.35">
      <c r="B83" s="2"/>
      <c r="E83" s="4"/>
      <c r="F83" s="4"/>
      <c r="G83" s="4"/>
      <c r="H83" s="4"/>
      <c r="I83" s="4"/>
      <c r="J83" s="2"/>
    </row>
    <row r="84" spans="2:10" ht="13.5" customHeight="1" x14ac:dyDescent="0.35">
      <c r="B84" s="2"/>
      <c r="E84" s="4"/>
      <c r="F84" s="4"/>
      <c r="G84" s="4"/>
      <c r="H84" s="4"/>
      <c r="I84" s="4"/>
      <c r="J84" s="2"/>
    </row>
    <row r="85" spans="2:10" ht="13.5" customHeight="1" x14ac:dyDescent="0.35">
      <c r="B85" s="2"/>
      <c r="E85" s="4"/>
      <c r="F85" s="4"/>
      <c r="G85" s="4"/>
      <c r="H85" s="4"/>
      <c r="I85" s="4"/>
      <c r="J85" s="2"/>
    </row>
    <row r="86" spans="2:10" ht="13.5" customHeight="1" x14ac:dyDescent="0.35">
      <c r="B86" s="2"/>
      <c r="E86" s="4"/>
      <c r="F86" s="4"/>
      <c r="G86" s="4"/>
      <c r="H86" s="4"/>
      <c r="I86" s="4"/>
      <c r="J86" s="2"/>
    </row>
    <row r="87" spans="2:10" ht="13.5" customHeight="1" x14ac:dyDescent="0.35">
      <c r="B87" s="2"/>
      <c r="E87" s="4"/>
      <c r="F87" s="4"/>
      <c r="G87" s="4"/>
      <c r="H87" s="4"/>
      <c r="I87" s="4"/>
      <c r="J87" s="2"/>
    </row>
    <row r="88" spans="2:10" ht="13.5" customHeight="1" x14ac:dyDescent="0.35">
      <c r="B88" s="2"/>
      <c r="E88" s="4"/>
      <c r="F88" s="4"/>
      <c r="G88" s="4"/>
      <c r="H88" s="4"/>
      <c r="I88" s="4"/>
      <c r="J88" s="2"/>
    </row>
    <row r="89" spans="2:10" ht="13.5" customHeight="1" x14ac:dyDescent="0.35">
      <c r="B89" s="2"/>
      <c r="E89" s="4"/>
      <c r="F89" s="4"/>
      <c r="G89" s="4"/>
      <c r="H89" s="4"/>
      <c r="I89" s="4"/>
      <c r="J89" s="2"/>
    </row>
    <row r="90" spans="2:10" ht="13.5" customHeight="1" x14ac:dyDescent="0.35">
      <c r="B90" s="2"/>
      <c r="E90" s="4"/>
      <c r="F90" s="4"/>
      <c r="G90" s="4"/>
      <c r="H90" s="4"/>
      <c r="I90" s="4"/>
      <c r="J90" s="2"/>
    </row>
    <row r="91" spans="2:10" ht="13.5" customHeight="1" x14ac:dyDescent="0.35">
      <c r="B91" s="2"/>
      <c r="E91" s="4"/>
      <c r="F91" s="4"/>
      <c r="G91" s="4"/>
      <c r="H91" s="4"/>
      <c r="I91" s="4"/>
      <c r="J91" s="2"/>
    </row>
    <row r="92" spans="2:10" ht="13.5" customHeight="1" x14ac:dyDescent="0.35">
      <c r="B92" s="2"/>
      <c r="E92" s="4"/>
      <c r="F92" s="4"/>
      <c r="G92" s="4"/>
      <c r="H92" s="4"/>
      <c r="I92" s="4"/>
      <c r="J92" s="2"/>
    </row>
    <row r="93" spans="2:10" ht="13.5" customHeight="1" x14ac:dyDescent="0.35">
      <c r="B93" s="2"/>
      <c r="E93" s="4"/>
      <c r="F93" s="4"/>
      <c r="G93" s="4"/>
      <c r="H93" s="4"/>
      <c r="I93" s="4"/>
      <c r="J93" s="2"/>
    </row>
  </sheetData>
  <phoneticPr fontId="1" type="noConversion"/>
  <printOptions gridLines="1"/>
  <pageMargins left="0.75" right="0.75" top="1" bottom="1" header="0.5" footer="0.5"/>
  <pageSetup scale="8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93"/>
  <sheetViews>
    <sheetView tabSelected="1" workbookViewId="0"/>
  </sheetViews>
  <sheetFormatPr defaultRowHeight="13.5" customHeight="1" x14ac:dyDescent="0.35"/>
  <cols>
    <col min="8" max="8" width="14.3984375" bestFit="1" customWidth="1"/>
    <col min="9" max="9" width="10.59765625" bestFit="1" customWidth="1"/>
    <col min="16" max="16" width="22" customWidth="1"/>
    <col min="17" max="17" width="22.3984375" customWidth="1"/>
    <col min="22" max="22" width="9.73046875" customWidth="1"/>
    <col min="27" max="27" width="12" customWidth="1"/>
    <col min="28" max="28" width="13.3984375" customWidth="1"/>
  </cols>
  <sheetData>
    <row r="1" spans="1:27" ht="13.5" customHeight="1" thickTop="1" thickBot="1" x14ac:dyDescent="0.45">
      <c r="A1" t="s">
        <v>0</v>
      </c>
      <c r="C1" s="8">
        <v>1000</v>
      </c>
      <c r="K1" s="17" t="s">
        <v>111</v>
      </c>
      <c r="P1" s="17" t="s">
        <v>12</v>
      </c>
    </row>
    <row r="2" spans="1:27" ht="13.5" customHeight="1" thickTop="1" x14ac:dyDescent="0.35">
      <c r="A2" t="s">
        <v>1</v>
      </c>
      <c r="C2" s="9">
        <v>0.5</v>
      </c>
      <c r="K2" t="s">
        <v>4</v>
      </c>
      <c r="M2" s="15">
        <v>0.33333333333333331</v>
      </c>
      <c r="P2" t="s">
        <v>109</v>
      </c>
      <c r="R2" s="11">
        <v>0</v>
      </c>
    </row>
    <row r="3" spans="1:27" ht="13.5" customHeight="1" x14ac:dyDescent="0.35">
      <c r="A3" t="s">
        <v>2</v>
      </c>
      <c r="C3" s="9">
        <v>0.2</v>
      </c>
      <c r="K3" t="s">
        <v>5</v>
      </c>
      <c r="M3" s="6">
        <v>0.33333333333333331</v>
      </c>
      <c r="P3" t="s">
        <v>103</v>
      </c>
      <c r="R3" s="12">
        <v>800</v>
      </c>
    </row>
    <row r="4" spans="1:27" ht="13.5" customHeight="1" thickBot="1" x14ac:dyDescent="0.4">
      <c r="A4" t="s">
        <v>3</v>
      </c>
      <c r="C4" s="9">
        <v>2</v>
      </c>
      <c r="K4" t="s">
        <v>6</v>
      </c>
      <c r="M4" s="1">
        <f>1-SUM(M2:M3)</f>
        <v>0.33333333333333337</v>
      </c>
      <c r="P4" t="s">
        <v>13</v>
      </c>
      <c r="R4" s="12">
        <v>5</v>
      </c>
    </row>
    <row r="5" spans="1:27" ht="13.5" customHeight="1" thickTop="1" thickBot="1" x14ac:dyDescent="0.4">
      <c r="A5" t="s">
        <v>91</v>
      </c>
      <c r="C5" s="10">
        <v>10000</v>
      </c>
      <c r="P5" t="s">
        <v>14</v>
      </c>
      <c r="R5" s="12">
        <v>10</v>
      </c>
    </row>
    <row r="6" spans="1:27" ht="13.5" customHeight="1" thickTop="1" x14ac:dyDescent="0.35">
      <c r="P6" t="s">
        <v>1</v>
      </c>
      <c r="R6" s="12">
        <v>0.82</v>
      </c>
    </row>
    <row r="7" spans="1:27" ht="13.5" customHeight="1" x14ac:dyDescent="0.35">
      <c r="P7" t="s">
        <v>2</v>
      </c>
      <c r="R7" s="13">
        <v>0.3</v>
      </c>
    </row>
    <row r="8" spans="1:27" ht="13.5" customHeight="1" x14ac:dyDescent="0.35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93</v>
      </c>
      <c r="G8" t="s">
        <v>94</v>
      </c>
      <c r="H8" t="s">
        <v>95</v>
      </c>
      <c r="I8" t="s">
        <v>108</v>
      </c>
      <c r="J8" t="s">
        <v>98</v>
      </c>
      <c r="V8" s="16" t="s">
        <v>4</v>
      </c>
      <c r="W8" s="19" t="s">
        <v>112</v>
      </c>
      <c r="X8" s="16" t="s">
        <v>6</v>
      </c>
      <c r="Y8" s="16" t="s">
        <v>1</v>
      </c>
      <c r="Z8" s="16" t="s">
        <v>2</v>
      </c>
      <c r="AA8" s="19" t="s">
        <v>113</v>
      </c>
    </row>
    <row r="9" spans="1:27" ht="13.5" customHeight="1" x14ac:dyDescent="0.35">
      <c r="A9">
        <v>0</v>
      </c>
      <c r="B9" s="2">
        <f>C1</f>
        <v>1000</v>
      </c>
      <c r="C9">
        <f t="shared" ref="C9:C29" si="0">$C$2+$M$3*($R$6-$C$2)</f>
        <v>0.60666666666666669</v>
      </c>
      <c r="D9">
        <f t="shared" ref="D9:D29" si="1">$C$3+$M$4*($R$7-$C$3)</f>
        <v>0.23333333333333334</v>
      </c>
      <c r="E9" s="4">
        <f>IF(B9&gt;$R$3,IF(A9&lt;$R$5,$C$4,$C$4+$M$2*($R$4-$C$4)),IF(A9&lt;$R$5,$R$2+B9/$R$3*($C$4-$R$2),$R$2+B9/$R$3*($C$4+$M$2*($R$4-$C$4)-$R$2)))</f>
        <v>2</v>
      </c>
      <c r="F9" s="4">
        <f t="shared" ref="F9:F29" si="2">B9*(1-C9)</f>
        <v>393.33333333333331</v>
      </c>
      <c r="G9" s="4">
        <f t="shared" ref="G9:G29" si="3">B9*E9*D9</f>
        <v>466.66666666666669</v>
      </c>
      <c r="H9" s="4">
        <f t="shared" ref="H9:H29" si="4">G9-F9</f>
        <v>73.333333333333371</v>
      </c>
      <c r="I9" s="4">
        <f>H9/B9*(1-B9/$C$5)</f>
        <v>6.6000000000000045E-2</v>
      </c>
      <c r="J9" s="2">
        <f>B9+I9*B9</f>
        <v>1066</v>
      </c>
      <c r="V9">
        <v>0</v>
      </c>
      <c r="W9">
        <v>0</v>
      </c>
      <c r="X9">
        <v>0</v>
      </c>
      <c r="Y9">
        <f t="shared" ref="Y9:Y19" si="5">$C$2+$W9*($R$6-$C$2)</f>
        <v>0.5</v>
      </c>
      <c r="Z9">
        <f t="shared" ref="Z9:Z19" si="6">$C$3+$X9*($R$7-$C$3)</f>
        <v>0.2</v>
      </c>
      <c r="AA9">
        <f t="shared" ref="AA9:AA19" si="7">$C$4+$V9*($R$4-$C$4)</f>
        <v>2</v>
      </c>
    </row>
    <row r="10" spans="1:27" ht="13.5" customHeight="1" x14ac:dyDescent="0.35">
      <c r="A10">
        <v>1</v>
      </c>
      <c r="B10" s="2">
        <f t="shared" ref="B10:B29" si="8">J9</f>
        <v>1066</v>
      </c>
      <c r="C10">
        <f t="shared" si="0"/>
        <v>0.60666666666666669</v>
      </c>
      <c r="D10">
        <f t="shared" si="1"/>
        <v>0.23333333333333334</v>
      </c>
      <c r="E10" s="4">
        <f t="shared" ref="E10:E29" si="9">IF(B10&gt;$R$3,IF(A10&lt;$R$5,$C$4,$C$4+$M$2*($R$4-$C$4)),IF(A10&lt;$R$5,$R$2+B10/$R$3*($C$4-$R$2),$R$2+B10/$R$3*($C$4+$M$2*($R$4-$C$4)-$R$2)))</f>
        <v>2</v>
      </c>
      <c r="F10" s="4">
        <f t="shared" si="2"/>
        <v>419.29333333333329</v>
      </c>
      <c r="G10" s="4">
        <f t="shared" si="3"/>
        <v>497.4666666666667</v>
      </c>
      <c r="H10" s="4">
        <f t="shared" si="4"/>
        <v>78.173333333333403</v>
      </c>
      <c r="I10" s="4">
        <f t="shared" ref="I10:I29" si="10">H10/B10*(1-B10/$C$5)</f>
        <v>6.551600000000006E-2</v>
      </c>
      <c r="J10" s="2">
        <f t="shared" ref="J10:J29" si="11">B10+I10*B10</f>
        <v>1135.840056</v>
      </c>
      <c r="V10">
        <v>0.1</v>
      </c>
      <c r="W10">
        <v>0.1</v>
      </c>
      <c r="X10">
        <v>0.1</v>
      </c>
      <c r="Y10">
        <f t="shared" si="5"/>
        <v>0.53200000000000003</v>
      </c>
      <c r="Z10">
        <f t="shared" si="6"/>
        <v>0.21000000000000002</v>
      </c>
      <c r="AA10">
        <f t="shared" si="7"/>
        <v>2.2999999999999998</v>
      </c>
    </row>
    <row r="11" spans="1:27" ht="13.5" customHeight="1" x14ac:dyDescent="0.35">
      <c r="A11">
        <v>2</v>
      </c>
      <c r="B11" s="2">
        <f t="shared" si="8"/>
        <v>1135.840056</v>
      </c>
      <c r="C11">
        <f t="shared" si="0"/>
        <v>0.60666666666666669</v>
      </c>
      <c r="D11">
        <f t="shared" si="1"/>
        <v>0.23333333333333334</v>
      </c>
      <c r="E11" s="4">
        <f t="shared" si="9"/>
        <v>2</v>
      </c>
      <c r="F11" s="4">
        <f t="shared" si="2"/>
        <v>446.76375536</v>
      </c>
      <c r="G11" s="4">
        <f t="shared" si="3"/>
        <v>530.05869280000002</v>
      </c>
      <c r="H11" s="4">
        <f t="shared" si="4"/>
        <v>83.294937440000012</v>
      </c>
      <c r="I11" s="4">
        <f t="shared" si="10"/>
        <v>6.500383958933334E-2</v>
      </c>
      <c r="J11" s="2">
        <f t="shared" si="11"/>
        <v>1209.6740207993635</v>
      </c>
      <c r="V11">
        <v>0.2</v>
      </c>
      <c r="W11">
        <v>0.2</v>
      </c>
      <c r="X11">
        <v>0.2</v>
      </c>
      <c r="Y11">
        <f t="shared" si="5"/>
        <v>0.56399999999999995</v>
      </c>
      <c r="Z11">
        <f t="shared" si="6"/>
        <v>0.22</v>
      </c>
      <c r="AA11">
        <f t="shared" si="7"/>
        <v>2.6</v>
      </c>
    </row>
    <row r="12" spans="1:27" ht="13.5" customHeight="1" x14ac:dyDescent="0.35">
      <c r="A12">
        <v>3</v>
      </c>
      <c r="B12" s="2">
        <f t="shared" si="8"/>
        <v>1209.6740207993635</v>
      </c>
      <c r="C12">
        <f t="shared" si="0"/>
        <v>0.60666666666666669</v>
      </c>
      <c r="D12">
        <f t="shared" si="1"/>
        <v>0.23333333333333334</v>
      </c>
      <c r="E12" s="4">
        <f t="shared" si="9"/>
        <v>2</v>
      </c>
      <c r="F12" s="4">
        <f t="shared" si="2"/>
        <v>475.80511484774962</v>
      </c>
      <c r="G12" s="4">
        <f t="shared" si="3"/>
        <v>564.51454303970297</v>
      </c>
      <c r="H12" s="4">
        <f t="shared" si="4"/>
        <v>88.70942819195335</v>
      </c>
      <c r="I12" s="4">
        <f t="shared" si="10"/>
        <v>6.4462390514138018E-2</v>
      </c>
      <c r="J12" s="2">
        <f t="shared" si="11"/>
        <v>1287.6524999229396</v>
      </c>
      <c r="V12">
        <v>0.3</v>
      </c>
      <c r="W12">
        <v>0.3</v>
      </c>
      <c r="X12">
        <v>0.3</v>
      </c>
      <c r="Y12">
        <f t="shared" si="5"/>
        <v>0.59599999999999997</v>
      </c>
      <c r="Z12">
        <f t="shared" si="6"/>
        <v>0.23</v>
      </c>
      <c r="AA12">
        <f t="shared" si="7"/>
        <v>2.9</v>
      </c>
    </row>
    <row r="13" spans="1:27" ht="13.5" customHeight="1" x14ac:dyDescent="0.35">
      <c r="A13">
        <v>4</v>
      </c>
      <c r="B13" s="2">
        <f t="shared" si="8"/>
        <v>1287.6524999229396</v>
      </c>
      <c r="C13">
        <f t="shared" si="0"/>
        <v>0.60666666666666669</v>
      </c>
      <c r="D13">
        <f t="shared" si="1"/>
        <v>0.23333333333333334</v>
      </c>
      <c r="E13" s="4">
        <f t="shared" si="9"/>
        <v>2</v>
      </c>
      <c r="F13" s="4">
        <f t="shared" si="2"/>
        <v>506.47664996968956</v>
      </c>
      <c r="G13" s="4">
        <f t="shared" si="3"/>
        <v>600.90449996403845</v>
      </c>
      <c r="H13" s="4">
        <f t="shared" si="4"/>
        <v>94.42784999434889</v>
      </c>
      <c r="I13" s="4">
        <f t="shared" si="10"/>
        <v>6.3890548333898428E-2</v>
      </c>
      <c r="J13" s="2">
        <f t="shared" si="11"/>
        <v>1369.9213242065314</v>
      </c>
      <c r="V13">
        <v>0.4</v>
      </c>
      <c r="W13">
        <v>0.4</v>
      </c>
      <c r="X13">
        <v>0.4</v>
      </c>
      <c r="Y13">
        <f t="shared" si="5"/>
        <v>0.628</v>
      </c>
      <c r="Z13">
        <f t="shared" si="6"/>
        <v>0.24</v>
      </c>
      <c r="AA13">
        <f t="shared" si="7"/>
        <v>3.2</v>
      </c>
    </row>
    <row r="14" spans="1:27" ht="13.5" customHeight="1" x14ac:dyDescent="0.35">
      <c r="A14">
        <v>5</v>
      </c>
      <c r="B14" s="2">
        <f t="shared" si="8"/>
        <v>1369.9213242065314</v>
      </c>
      <c r="C14">
        <f t="shared" si="0"/>
        <v>0.60666666666666669</v>
      </c>
      <c r="D14">
        <f t="shared" si="1"/>
        <v>0.23333333333333334</v>
      </c>
      <c r="E14" s="4">
        <f t="shared" si="9"/>
        <v>2</v>
      </c>
      <c r="F14" s="4">
        <f t="shared" si="2"/>
        <v>538.83572085456899</v>
      </c>
      <c r="G14" s="4">
        <f t="shared" si="3"/>
        <v>639.29661796304799</v>
      </c>
      <c r="H14" s="4">
        <f t="shared" si="4"/>
        <v>100.460897108479</v>
      </c>
      <c r="I14" s="4">
        <f t="shared" si="10"/>
        <v>6.3287243622485459E-2</v>
      </c>
      <c r="J14" s="2">
        <f t="shared" si="11"/>
        <v>1456.6198687952281</v>
      </c>
      <c r="V14">
        <v>0.5</v>
      </c>
      <c r="W14">
        <v>0.5</v>
      </c>
      <c r="X14">
        <v>0.5</v>
      </c>
      <c r="Y14">
        <f t="shared" si="5"/>
        <v>0.65999999999999992</v>
      </c>
      <c r="Z14">
        <f t="shared" si="6"/>
        <v>0.25</v>
      </c>
      <c r="AA14">
        <f t="shared" si="7"/>
        <v>3.5</v>
      </c>
    </row>
    <row r="15" spans="1:27" ht="13.5" customHeight="1" x14ac:dyDescent="0.35">
      <c r="A15">
        <v>6</v>
      </c>
      <c r="B15" s="2">
        <f t="shared" si="8"/>
        <v>1456.6198687952281</v>
      </c>
      <c r="C15">
        <f t="shared" si="0"/>
        <v>0.60666666666666669</v>
      </c>
      <c r="D15">
        <f t="shared" si="1"/>
        <v>0.23333333333333334</v>
      </c>
      <c r="E15" s="4">
        <f t="shared" si="9"/>
        <v>2</v>
      </c>
      <c r="F15" s="4">
        <f t="shared" si="2"/>
        <v>572.93714839278971</v>
      </c>
      <c r="G15" s="4">
        <f t="shared" si="3"/>
        <v>679.75593877110646</v>
      </c>
      <c r="H15" s="4">
        <f t="shared" si="4"/>
        <v>106.81879037831675</v>
      </c>
      <c r="I15" s="4">
        <f t="shared" si="10"/>
        <v>6.2651454295501674E-2</v>
      </c>
      <c r="J15" s="2">
        <f t="shared" si="11"/>
        <v>1547.8792219309719</v>
      </c>
      <c r="V15">
        <v>0.6</v>
      </c>
      <c r="W15">
        <v>0.6</v>
      </c>
      <c r="X15">
        <v>0.6</v>
      </c>
      <c r="Y15">
        <f t="shared" si="5"/>
        <v>0.69199999999999995</v>
      </c>
      <c r="Z15">
        <f t="shared" si="6"/>
        <v>0.26</v>
      </c>
      <c r="AA15">
        <f t="shared" si="7"/>
        <v>3.8</v>
      </c>
    </row>
    <row r="16" spans="1:27" ht="13.5" customHeight="1" x14ac:dyDescent="0.35">
      <c r="A16">
        <v>7</v>
      </c>
      <c r="B16" s="2">
        <f t="shared" si="8"/>
        <v>1547.8792219309719</v>
      </c>
      <c r="C16">
        <f t="shared" si="0"/>
        <v>0.60666666666666669</v>
      </c>
      <c r="D16">
        <f t="shared" si="1"/>
        <v>0.23333333333333334</v>
      </c>
      <c r="E16" s="4">
        <f t="shared" si="9"/>
        <v>2</v>
      </c>
      <c r="F16" s="4">
        <f t="shared" si="2"/>
        <v>608.83249395951555</v>
      </c>
      <c r="G16" s="4">
        <f t="shared" si="3"/>
        <v>722.34363690112025</v>
      </c>
      <c r="H16" s="4">
        <f t="shared" si="4"/>
        <v>113.5111429416047</v>
      </c>
      <c r="I16" s="4">
        <f t="shared" si="10"/>
        <v>6.1982219039172927E-2</v>
      </c>
      <c r="J16" s="2">
        <f t="shared" si="11"/>
        <v>1643.820210910882</v>
      </c>
      <c r="V16">
        <v>0.7</v>
      </c>
      <c r="W16">
        <v>0.7</v>
      </c>
      <c r="X16">
        <v>0.7</v>
      </c>
      <c r="Y16">
        <f t="shared" si="5"/>
        <v>0.72399999999999998</v>
      </c>
      <c r="Z16">
        <f t="shared" si="6"/>
        <v>0.27</v>
      </c>
      <c r="AA16">
        <f t="shared" si="7"/>
        <v>4.0999999999999996</v>
      </c>
    </row>
    <row r="17" spans="1:30" ht="13.5" customHeight="1" x14ac:dyDescent="0.35">
      <c r="A17">
        <v>8</v>
      </c>
      <c r="B17" s="2">
        <f t="shared" si="8"/>
        <v>1643.820210910882</v>
      </c>
      <c r="C17">
        <f t="shared" si="0"/>
        <v>0.60666666666666669</v>
      </c>
      <c r="D17">
        <f t="shared" si="1"/>
        <v>0.23333333333333334</v>
      </c>
      <c r="E17" s="4">
        <f t="shared" si="9"/>
        <v>2</v>
      </c>
      <c r="F17" s="4">
        <f t="shared" si="2"/>
        <v>646.56928295828027</v>
      </c>
      <c r="G17" s="4">
        <f t="shared" si="3"/>
        <v>767.11609842507823</v>
      </c>
      <c r="H17" s="4">
        <f t="shared" si="4"/>
        <v>120.54681546679797</v>
      </c>
      <c r="I17" s="4">
        <f t="shared" si="10"/>
        <v>6.127865178665351E-2</v>
      </c>
      <c r="J17" s="2">
        <f t="shared" si="11"/>
        <v>1744.5512972151532</v>
      </c>
      <c r="V17">
        <v>0.8</v>
      </c>
      <c r="W17">
        <v>0.8</v>
      </c>
      <c r="X17">
        <v>0.8</v>
      </c>
      <c r="Y17">
        <f t="shared" si="5"/>
        <v>0.75600000000000001</v>
      </c>
      <c r="Z17">
        <f t="shared" si="6"/>
        <v>0.28000000000000003</v>
      </c>
      <c r="AA17">
        <f t="shared" si="7"/>
        <v>4.4000000000000004</v>
      </c>
    </row>
    <row r="18" spans="1:30" ht="13.5" customHeight="1" x14ac:dyDescent="0.35">
      <c r="A18">
        <v>9</v>
      </c>
      <c r="B18" s="2">
        <f t="shared" si="8"/>
        <v>1744.5512972151532</v>
      </c>
      <c r="C18">
        <f t="shared" si="0"/>
        <v>0.60666666666666669</v>
      </c>
      <c r="D18">
        <f t="shared" si="1"/>
        <v>0.23333333333333334</v>
      </c>
      <c r="E18" s="4">
        <f t="shared" si="9"/>
        <v>2</v>
      </c>
      <c r="F18" s="4">
        <f t="shared" si="2"/>
        <v>686.19017690462692</v>
      </c>
      <c r="G18" s="4">
        <f t="shared" si="3"/>
        <v>814.12393870040489</v>
      </c>
      <c r="H18" s="4">
        <f t="shared" si="4"/>
        <v>127.93376179577797</v>
      </c>
      <c r="I18" s="4">
        <f t="shared" si="10"/>
        <v>6.0539957153755576E-2</v>
      </c>
      <c r="J18" s="2">
        <f t="shared" si="11"/>
        <v>1850.1663580010872</v>
      </c>
      <c r="V18">
        <v>0.9</v>
      </c>
      <c r="W18">
        <v>0.9</v>
      </c>
      <c r="X18">
        <v>0.9</v>
      </c>
      <c r="Y18">
        <f t="shared" si="5"/>
        <v>0.78800000000000003</v>
      </c>
      <c r="Z18">
        <f t="shared" si="6"/>
        <v>0.28999999999999998</v>
      </c>
      <c r="AA18">
        <f t="shared" si="7"/>
        <v>4.7</v>
      </c>
    </row>
    <row r="19" spans="1:30" ht="13.5" customHeight="1" x14ac:dyDescent="0.35">
      <c r="A19">
        <v>10</v>
      </c>
      <c r="B19" s="2">
        <f t="shared" si="8"/>
        <v>1850.1663580010872</v>
      </c>
      <c r="C19">
        <f t="shared" si="0"/>
        <v>0.60666666666666669</v>
      </c>
      <c r="D19">
        <f t="shared" si="1"/>
        <v>0.23333333333333334</v>
      </c>
      <c r="E19" s="4">
        <f t="shared" si="9"/>
        <v>3</v>
      </c>
      <c r="F19" s="4">
        <f t="shared" si="2"/>
        <v>727.73210081376089</v>
      </c>
      <c r="G19" s="4">
        <f t="shared" si="3"/>
        <v>1295.116450600761</v>
      </c>
      <c r="H19" s="4">
        <f t="shared" si="4"/>
        <v>567.38434978700013</v>
      </c>
      <c r="I19" s="4">
        <f t="shared" si="10"/>
        <v>0.24992823168796668</v>
      </c>
      <c r="J19" s="2">
        <f t="shared" si="11"/>
        <v>2312.5751641848647</v>
      </c>
      <c r="V19">
        <v>1</v>
      </c>
      <c r="W19">
        <v>1</v>
      </c>
      <c r="X19">
        <v>1</v>
      </c>
      <c r="Y19">
        <f t="shared" si="5"/>
        <v>0.82</v>
      </c>
      <c r="Z19">
        <f t="shared" si="6"/>
        <v>0.3</v>
      </c>
      <c r="AA19">
        <f t="shared" si="7"/>
        <v>5</v>
      </c>
    </row>
    <row r="20" spans="1:30" ht="13.5" customHeight="1" x14ac:dyDescent="0.35">
      <c r="A20">
        <v>11</v>
      </c>
      <c r="B20" s="2">
        <f t="shared" si="8"/>
        <v>2312.5751641848647</v>
      </c>
      <c r="C20">
        <f t="shared" si="0"/>
        <v>0.60666666666666669</v>
      </c>
      <c r="D20">
        <f t="shared" si="1"/>
        <v>0.23333333333333334</v>
      </c>
      <c r="E20" s="4">
        <f t="shared" si="9"/>
        <v>3</v>
      </c>
      <c r="F20" s="4">
        <f t="shared" si="2"/>
        <v>909.61289791271338</v>
      </c>
      <c r="G20" s="4">
        <f t="shared" si="3"/>
        <v>1618.8026149294053</v>
      </c>
      <c r="H20" s="4">
        <f t="shared" si="4"/>
        <v>709.18971701669193</v>
      </c>
      <c r="I20" s="4">
        <f t="shared" si="10"/>
        <v>0.23574769496499751</v>
      </c>
      <c r="J20" s="2">
        <f t="shared" si="11"/>
        <v>2857.7594285747473</v>
      </c>
    </row>
    <row r="21" spans="1:30" ht="13.5" customHeight="1" x14ac:dyDescent="0.35">
      <c r="A21">
        <v>12</v>
      </c>
      <c r="B21" s="2">
        <f t="shared" si="8"/>
        <v>2857.7594285747473</v>
      </c>
      <c r="C21">
        <f t="shared" si="0"/>
        <v>0.60666666666666669</v>
      </c>
      <c r="D21">
        <f t="shared" si="1"/>
        <v>0.23333333333333334</v>
      </c>
      <c r="E21" s="4">
        <f t="shared" si="9"/>
        <v>3</v>
      </c>
      <c r="F21" s="4">
        <f t="shared" si="2"/>
        <v>1124.0520419060672</v>
      </c>
      <c r="G21" s="4">
        <f t="shared" si="3"/>
        <v>2000.4316000023232</v>
      </c>
      <c r="H21" s="4">
        <f t="shared" si="4"/>
        <v>876.37955809625601</v>
      </c>
      <c r="I21" s="4">
        <f t="shared" si="10"/>
        <v>0.21902871085704112</v>
      </c>
      <c r="J21" s="2">
        <f t="shared" si="11"/>
        <v>3483.6907921550287</v>
      </c>
    </row>
    <row r="22" spans="1:30" ht="13.5" customHeight="1" x14ac:dyDescent="0.35">
      <c r="A22">
        <v>13</v>
      </c>
      <c r="B22" s="2">
        <f t="shared" si="8"/>
        <v>3483.6907921550287</v>
      </c>
      <c r="C22">
        <f t="shared" si="0"/>
        <v>0.60666666666666669</v>
      </c>
      <c r="D22">
        <f t="shared" si="1"/>
        <v>0.23333333333333334</v>
      </c>
      <c r="E22" s="4">
        <f t="shared" si="9"/>
        <v>3</v>
      </c>
      <c r="F22" s="4">
        <f t="shared" si="2"/>
        <v>1370.2517115809778</v>
      </c>
      <c r="G22" s="4">
        <f t="shared" si="3"/>
        <v>2438.5835545085201</v>
      </c>
      <c r="H22" s="4">
        <f t="shared" si="4"/>
        <v>1068.3318429275423</v>
      </c>
      <c r="I22" s="4">
        <f t="shared" si="10"/>
        <v>0.19983348237391246</v>
      </c>
      <c r="J22" s="2">
        <f t="shared" si="11"/>
        <v>4179.8488546653016</v>
      </c>
    </row>
    <row r="23" spans="1:30" ht="13.5" customHeight="1" x14ac:dyDescent="0.35">
      <c r="A23">
        <v>14</v>
      </c>
      <c r="B23" s="2">
        <f t="shared" si="8"/>
        <v>4179.8488546653016</v>
      </c>
      <c r="C23">
        <f t="shared" si="0"/>
        <v>0.60666666666666669</v>
      </c>
      <c r="D23">
        <f t="shared" si="1"/>
        <v>0.23333333333333334</v>
      </c>
      <c r="E23" s="4">
        <f t="shared" si="9"/>
        <v>3</v>
      </c>
      <c r="F23" s="4">
        <f t="shared" si="2"/>
        <v>1644.0738828350186</v>
      </c>
      <c r="G23" s="4">
        <f t="shared" si="3"/>
        <v>2925.8941982657111</v>
      </c>
      <c r="H23" s="4">
        <f t="shared" si="4"/>
        <v>1281.8203154306925</v>
      </c>
      <c r="I23" s="4">
        <f t="shared" si="10"/>
        <v>0.17848463512359741</v>
      </c>
      <c r="J23" s="2">
        <f t="shared" si="11"/>
        <v>4925.8876523620247</v>
      </c>
    </row>
    <row r="24" spans="1:30" ht="13.5" customHeight="1" x14ac:dyDescent="0.35">
      <c r="A24">
        <v>15</v>
      </c>
      <c r="B24" s="2">
        <f t="shared" si="8"/>
        <v>4925.8876523620247</v>
      </c>
      <c r="C24">
        <f t="shared" si="0"/>
        <v>0.60666666666666669</v>
      </c>
      <c r="D24">
        <f t="shared" si="1"/>
        <v>0.23333333333333334</v>
      </c>
      <c r="E24" s="4">
        <f t="shared" si="9"/>
        <v>3</v>
      </c>
      <c r="F24" s="4">
        <f t="shared" si="2"/>
        <v>1937.5158099290629</v>
      </c>
      <c r="G24" s="4">
        <f t="shared" si="3"/>
        <v>3448.1213566534175</v>
      </c>
      <c r="H24" s="4">
        <f t="shared" si="4"/>
        <v>1510.6055467243546</v>
      </c>
      <c r="I24" s="4">
        <f t="shared" si="10"/>
        <v>0.1556061119942313</v>
      </c>
      <c r="J24" s="2">
        <f t="shared" si="11"/>
        <v>5692.3858780664714</v>
      </c>
      <c r="V24" t="s">
        <v>92</v>
      </c>
      <c r="W24" t="s">
        <v>99</v>
      </c>
      <c r="X24" t="s">
        <v>100</v>
      </c>
      <c r="Y24" t="s">
        <v>15</v>
      </c>
      <c r="Z24" t="s">
        <v>93</v>
      </c>
      <c r="AA24" t="s">
        <v>101</v>
      </c>
      <c r="AB24" t="s">
        <v>102</v>
      </c>
      <c r="AC24" t="s">
        <v>96</v>
      </c>
    </row>
    <row r="25" spans="1:30" ht="13.5" customHeight="1" x14ac:dyDescent="0.35">
      <c r="A25">
        <v>16</v>
      </c>
      <c r="B25" s="2">
        <f t="shared" si="8"/>
        <v>5692.3858780664714</v>
      </c>
      <c r="C25">
        <f t="shared" si="0"/>
        <v>0.60666666666666669</v>
      </c>
      <c r="D25">
        <f t="shared" si="1"/>
        <v>0.23333333333333334</v>
      </c>
      <c r="E25" s="4">
        <f t="shared" si="9"/>
        <v>3</v>
      </c>
      <c r="F25" s="4">
        <f t="shared" si="2"/>
        <v>2239.0051120394787</v>
      </c>
      <c r="G25" s="4">
        <f t="shared" si="3"/>
        <v>3984.6701146465302</v>
      </c>
      <c r="H25" s="4">
        <f t="shared" si="4"/>
        <v>1745.6650026070515</v>
      </c>
      <c r="I25" s="4">
        <f t="shared" si="10"/>
        <v>0.13210016640596156</v>
      </c>
      <c r="J25" s="2">
        <f t="shared" si="11"/>
        <v>6444.3509998059981</v>
      </c>
      <c r="V25">
        <v>100</v>
      </c>
      <c r="W25">
        <f>C$9</f>
        <v>0.60666666666666669</v>
      </c>
      <c r="X25">
        <f>D$9</f>
        <v>0.23333333333333334</v>
      </c>
      <c r="Y25">
        <f>IF(V25&lt;$R$3,$R$2+V25/$R$3*($E$9-$R$2),$E$9)</f>
        <v>0.25</v>
      </c>
      <c r="Z25" s="4">
        <f>V25*(1-W25)</f>
        <v>39.333333333333329</v>
      </c>
      <c r="AA25" s="4">
        <f>V25*Y25*X25</f>
        <v>5.833333333333333</v>
      </c>
      <c r="AB25" s="4">
        <f>AA25-Z25</f>
        <v>-33.499999999999993</v>
      </c>
      <c r="AC25" s="4">
        <f>AB25/V25*(1-V25/C$5)</f>
        <v>-0.33164999999999989</v>
      </c>
      <c r="AD25">
        <f>1-V25/C$5</f>
        <v>0.99</v>
      </c>
    </row>
    <row r="26" spans="1:30" ht="13.5" customHeight="1" x14ac:dyDescent="0.35">
      <c r="A26">
        <v>17</v>
      </c>
      <c r="B26" s="2">
        <f t="shared" si="8"/>
        <v>6444.3509998059981</v>
      </c>
      <c r="C26">
        <f t="shared" si="0"/>
        <v>0.60666666666666669</v>
      </c>
      <c r="D26">
        <f t="shared" si="1"/>
        <v>0.23333333333333334</v>
      </c>
      <c r="E26" s="4">
        <f t="shared" si="9"/>
        <v>3</v>
      </c>
      <c r="F26" s="4">
        <f t="shared" si="2"/>
        <v>2534.7780599236926</v>
      </c>
      <c r="G26" s="4">
        <f t="shared" si="3"/>
        <v>4511.0456998641994</v>
      </c>
      <c r="H26" s="4">
        <f t="shared" si="4"/>
        <v>1976.2676399405068</v>
      </c>
      <c r="I26" s="4">
        <f t="shared" si="10"/>
        <v>0.1090399026726161</v>
      </c>
      <c r="J26" s="2">
        <f t="shared" si="11"/>
        <v>7147.0424056130205</v>
      </c>
      <c r="V26">
        <v>200</v>
      </c>
      <c r="W26">
        <f t="shared" ref="W26:W40" si="12">C$9</f>
        <v>0.60666666666666669</v>
      </c>
      <c r="X26">
        <f t="shared" ref="X26:X40" si="13">D$9</f>
        <v>0.23333333333333334</v>
      </c>
      <c r="Y26">
        <f t="shared" ref="Y26:Y40" si="14">IF(V26&lt;$R$3,$R$2+V26/$R$3*($E$9-$R$2),$E$9)</f>
        <v>0.5</v>
      </c>
      <c r="Z26" s="4">
        <f t="shared" ref="Z26:Z40" si="15">V26*(1-W26)</f>
        <v>78.666666666666657</v>
      </c>
      <c r="AA26" s="4">
        <f t="shared" ref="AA26:AA40" si="16">V26*Y26*X26</f>
        <v>23.333333333333332</v>
      </c>
      <c r="AB26" s="4">
        <f t="shared" ref="AB26:AB40" si="17">AA26-Z26</f>
        <v>-55.333333333333329</v>
      </c>
      <c r="AC26" s="4">
        <f t="shared" ref="AC26:AC40" si="18">AB26/V26*(1-V26/C$5)</f>
        <v>-0.27113333333333328</v>
      </c>
      <c r="AD26">
        <f t="shared" ref="AD26:AD45" si="19">1-V26/C$5</f>
        <v>0.98</v>
      </c>
    </row>
    <row r="27" spans="1:30" ht="13.5" customHeight="1" x14ac:dyDescent="0.35">
      <c r="A27">
        <v>18</v>
      </c>
      <c r="B27" s="2">
        <f t="shared" si="8"/>
        <v>7147.0424056130205</v>
      </c>
      <c r="C27">
        <f t="shared" si="0"/>
        <v>0.60666666666666669</v>
      </c>
      <c r="D27">
        <f t="shared" si="1"/>
        <v>0.23333333333333334</v>
      </c>
      <c r="E27" s="4">
        <f t="shared" si="9"/>
        <v>3</v>
      </c>
      <c r="F27" s="4">
        <f t="shared" si="2"/>
        <v>2811.1700128744546</v>
      </c>
      <c r="G27" s="4">
        <f t="shared" si="3"/>
        <v>5002.9296839291146</v>
      </c>
      <c r="H27" s="4">
        <f t="shared" si="4"/>
        <v>2191.75967105466</v>
      </c>
      <c r="I27" s="4">
        <f t="shared" si="10"/>
        <v>8.749069956120073E-2</v>
      </c>
      <c r="J27" s="2">
        <f t="shared" si="11"/>
        <v>7772.3421454736708</v>
      </c>
      <c r="V27">
        <v>300</v>
      </c>
      <c r="W27">
        <f t="shared" si="12"/>
        <v>0.60666666666666669</v>
      </c>
      <c r="X27">
        <f t="shared" si="13"/>
        <v>0.23333333333333334</v>
      </c>
      <c r="Y27">
        <f t="shared" si="14"/>
        <v>0.75</v>
      </c>
      <c r="Z27" s="4">
        <f t="shared" si="15"/>
        <v>118</v>
      </c>
      <c r="AA27" s="4">
        <f t="shared" si="16"/>
        <v>52.5</v>
      </c>
      <c r="AB27" s="4">
        <f t="shared" si="17"/>
        <v>-65.5</v>
      </c>
      <c r="AC27" s="4">
        <f t="shared" si="18"/>
        <v>-0.21178333333333332</v>
      </c>
      <c r="AD27">
        <f t="shared" si="19"/>
        <v>0.97</v>
      </c>
    </row>
    <row r="28" spans="1:30" ht="13.5" customHeight="1" x14ac:dyDescent="0.35">
      <c r="A28">
        <v>19</v>
      </c>
      <c r="B28" s="2">
        <f t="shared" si="8"/>
        <v>7772.3421454736708</v>
      </c>
      <c r="C28">
        <f t="shared" si="0"/>
        <v>0.60666666666666669</v>
      </c>
      <c r="D28">
        <f t="shared" si="1"/>
        <v>0.23333333333333334</v>
      </c>
      <c r="E28" s="4">
        <f t="shared" si="9"/>
        <v>3</v>
      </c>
      <c r="F28" s="4">
        <f t="shared" si="2"/>
        <v>3057.1212438863104</v>
      </c>
      <c r="G28" s="4">
        <f t="shared" si="3"/>
        <v>5440.6395018315698</v>
      </c>
      <c r="H28" s="4">
        <f t="shared" si="4"/>
        <v>2383.5182579452594</v>
      </c>
      <c r="I28" s="4">
        <f t="shared" si="10"/>
        <v>6.8314840872140764E-2</v>
      </c>
      <c r="J28" s="2">
        <f t="shared" si="11"/>
        <v>8303.3084623455379</v>
      </c>
      <c r="V28">
        <v>400</v>
      </c>
      <c r="W28">
        <f t="shared" si="12"/>
        <v>0.60666666666666669</v>
      </c>
      <c r="X28">
        <f t="shared" si="13"/>
        <v>0.23333333333333334</v>
      </c>
      <c r="Y28">
        <f t="shared" si="14"/>
        <v>1</v>
      </c>
      <c r="Z28" s="4">
        <f t="shared" si="15"/>
        <v>157.33333333333331</v>
      </c>
      <c r="AA28" s="4">
        <f t="shared" si="16"/>
        <v>93.333333333333329</v>
      </c>
      <c r="AB28" s="4">
        <f t="shared" si="17"/>
        <v>-63.999999999999986</v>
      </c>
      <c r="AC28" s="4">
        <f t="shared" si="18"/>
        <v>-0.15359999999999996</v>
      </c>
      <c r="AD28">
        <f t="shared" si="19"/>
        <v>0.96</v>
      </c>
    </row>
    <row r="29" spans="1:30" ht="13.5" customHeight="1" x14ac:dyDescent="0.35">
      <c r="A29">
        <v>20</v>
      </c>
      <c r="B29" s="2">
        <f t="shared" si="8"/>
        <v>8303.3084623455379</v>
      </c>
      <c r="C29">
        <f t="shared" si="0"/>
        <v>0.60666666666666669</v>
      </c>
      <c r="D29">
        <f t="shared" si="1"/>
        <v>0.23333333333333334</v>
      </c>
      <c r="E29" s="4">
        <f t="shared" si="9"/>
        <v>3</v>
      </c>
      <c r="F29" s="4">
        <f t="shared" si="2"/>
        <v>3265.9679951892449</v>
      </c>
      <c r="G29" s="4">
        <f t="shared" si="3"/>
        <v>5812.3159236418769</v>
      </c>
      <c r="H29" s="4">
        <f t="shared" si="4"/>
        <v>2546.347928452632</v>
      </c>
      <c r="I29" s="4">
        <f t="shared" si="10"/>
        <v>5.2031873821403514E-2</v>
      </c>
      <c r="J29" s="7">
        <f t="shared" si="11"/>
        <v>8735.3451605584924</v>
      </c>
      <c r="V29">
        <v>500</v>
      </c>
      <c r="W29">
        <f t="shared" si="12"/>
        <v>0.60666666666666669</v>
      </c>
      <c r="X29">
        <f t="shared" si="13"/>
        <v>0.23333333333333334</v>
      </c>
      <c r="Y29">
        <f t="shared" si="14"/>
        <v>1.25</v>
      </c>
      <c r="Z29" s="4">
        <f t="shared" si="15"/>
        <v>196.66666666666666</v>
      </c>
      <c r="AA29" s="4">
        <f t="shared" si="16"/>
        <v>145.83333333333334</v>
      </c>
      <c r="AB29" s="4">
        <f t="shared" si="17"/>
        <v>-50.833333333333314</v>
      </c>
      <c r="AC29" s="4">
        <f t="shared" si="18"/>
        <v>-9.6583333333333285E-2</v>
      </c>
      <c r="AD29">
        <f t="shared" si="19"/>
        <v>0.95</v>
      </c>
    </row>
    <row r="30" spans="1:30" ht="13.5" customHeight="1" x14ac:dyDescent="0.35">
      <c r="B30" s="2"/>
      <c r="E30" s="4"/>
      <c r="F30" s="4"/>
      <c r="G30" s="4"/>
      <c r="H30" s="4"/>
      <c r="I30" s="4"/>
      <c r="J30" s="2"/>
      <c r="V30">
        <v>1000</v>
      </c>
      <c r="W30">
        <f t="shared" si="12"/>
        <v>0.60666666666666669</v>
      </c>
      <c r="X30">
        <f t="shared" si="13"/>
        <v>0.23333333333333334</v>
      </c>
      <c r="Y30">
        <f t="shared" si="14"/>
        <v>2</v>
      </c>
      <c r="Z30" s="4">
        <f t="shared" si="15"/>
        <v>393.33333333333331</v>
      </c>
      <c r="AA30" s="4">
        <f t="shared" si="16"/>
        <v>466.66666666666669</v>
      </c>
      <c r="AB30" s="4">
        <f t="shared" si="17"/>
        <v>73.333333333333371</v>
      </c>
      <c r="AC30" s="4">
        <f t="shared" si="18"/>
        <v>6.6000000000000045E-2</v>
      </c>
      <c r="AD30">
        <f t="shared" si="19"/>
        <v>0.9</v>
      </c>
    </row>
    <row r="31" spans="1:30" ht="13.5" customHeight="1" x14ac:dyDescent="0.35">
      <c r="B31" s="2"/>
      <c r="E31" s="4"/>
      <c r="F31" s="4"/>
      <c r="G31" s="4"/>
      <c r="H31" s="4"/>
      <c r="I31" s="4"/>
      <c r="J31" s="2"/>
      <c r="V31">
        <v>1500</v>
      </c>
      <c r="W31">
        <f t="shared" si="12"/>
        <v>0.60666666666666669</v>
      </c>
      <c r="X31">
        <f t="shared" si="13"/>
        <v>0.23333333333333334</v>
      </c>
      <c r="Y31">
        <f t="shared" si="14"/>
        <v>2</v>
      </c>
      <c r="Z31" s="4">
        <f t="shared" si="15"/>
        <v>590</v>
      </c>
      <c r="AA31" s="4">
        <f t="shared" si="16"/>
        <v>700</v>
      </c>
      <c r="AB31" s="4">
        <f t="shared" si="17"/>
        <v>110</v>
      </c>
      <c r="AC31" s="4">
        <f t="shared" si="18"/>
        <v>6.2333333333333331E-2</v>
      </c>
      <c r="AD31">
        <f t="shared" si="19"/>
        <v>0.85</v>
      </c>
    </row>
    <row r="32" spans="1:30" ht="13.5" customHeight="1" x14ac:dyDescent="0.35">
      <c r="B32" s="2"/>
      <c r="E32" s="4"/>
      <c r="F32" s="4"/>
      <c r="G32" s="4"/>
      <c r="H32" s="4"/>
      <c r="I32" s="4"/>
      <c r="J32" s="2"/>
      <c r="V32">
        <v>2000</v>
      </c>
      <c r="W32">
        <f t="shared" si="12"/>
        <v>0.60666666666666669</v>
      </c>
      <c r="X32">
        <f t="shared" si="13"/>
        <v>0.23333333333333334</v>
      </c>
      <c r="Y32">
        <f t="shared" si="14"/>
        <v>2</v>
      </c>
      <c r="Z32" s="4">
        <f t="shared" si="15"/>
        <v>786.66666666666663</v>
      </c>
      <c r="AA32" s="4">
        <f t="shared" si="16"/>
        <v>933.33333333333337</v>
      </c>
      <c r="AB32" s="4">
        <f t="shared" si="17"/>
        <v>146.66666666666674</v>
      </c>
      <c r="AC32" s="4">
        <f t="shared" si="18"/>
        <v>5.86666666666667E-2</v>
      </c>
      <c r="AD32">
        <f t="shared" si="19"/>
        <v>0.8</v>
      </c>
    </row>
    <row r="33" spans="2:30" ht="13.5" customHeight="1" x14ac:dyDescent="0.35">
      <c r="B33" s="2"/>
      <c r="E33" s="4"/>
      <c r="F33" s="4"/>
      <c r="G33" s="4"/>
      <c r="H33" s="4"/>
      <c r="I33" s="4"/>
      <c r="J33" s="2"/>
      <c r="V33">
        <v>3000</v>
      </c>
      <c r="W33">
        <f t="shared" si="12"/>
        <v>0.60666666666666669</v>
      </c>
      <c r="X33">
        <f t="shared" si="13"/>
        <v>0.23333333333333334</v>
      </c>
      <c r="Y33">
        <f t="shared" si="14"/>
        <v>2</v>
      </c>
      <c r="Z33" s="4">
        <f t="shared" si="15"/>
        <v>1180</v>
      </c>
      <c r="AA33" s="4">
        <f t="shared" si="16"/>
        <v>1400</v>
      </c>
      <c r="AB33" s="4">
        <f t="shared" si="17"/>
        <v>220</v>
      </c>
      <c r="AC33" s="4">
        <f t="shared" si="18"/>
        <v>5.1333333333333328E-2</v>
      </c>
      <c r="AD33">
        <f t="shared" si="19"/>
        <v>0.7</v>
      </c>
    </row>
    <row r="34" spans="2:30" ht="13.5" customHeight="1" x14ac:dyDescent="0.35">
      <c r="B34" s="2"/>
      <c r="E34" s="4"/>
      <c r="F34" s="4"/>
      <c r="G34" s="4"/>
      <c r="H34" s="4"/>
      <c r="I34" s="4"/>
      <c r="J34" s="2"/>
      <c r="V34">
        <v>4000</v>
      </c>
      <c r="W34">
        <f t="shared" si="12"/>
        <v>0.60666666666666669</v>
      </c>
      <c r="X34">
        <f t="shared" si="13"/>
        <v>0.23333333333333334</v>
      </c>
      <c r="Y34">
        <f t="shared" si="14"/>
        <v>2</v>
      </c>
      <c r="Z34" s="4">
        <f t="shared" si="15"/>
        <v>1573.3333333333333</v>
      </c>
      <c r="AA34" s="4">
        <f t="shared" si="16"/>
        <v>1866.6666666666667</v>
      </c>
      <c r="AB34" s="4">
        <f t="shared" si="17"/>
        <v>293.33333333333348</v>
      </c>
      <c r="AC34" s="4">
        <f t="shared" si="18"/>
        <v>4.4000000000000025E-2</v>
      </c>
      <c r="AD34">
        <f t="shared" si="19"/>
        <v>0.6</v>
      </c>
    </row>
    <row r="35" spans="2:30" ht="13.5" customHeight="1" x14ac:dyDescent="0.35">
      <c r="B35" s="2"/>
      <c r="E35" s="4"/>
      <c r="F35" s="4"/>
      <c r="G35" s="4"/>
      <c r="H35" s="4"/>
      <c r="I35" s="4"/>
      <c r="J35" s="2"/>
      <c r="V35">
        <v>5000</v>
      </c>
      <c r="W35">
        <f t="shared" si="12"/>
        <v>0.60666666666666669</v>
      </c>
      <c r="X35">
        <f t="shared" si="13"/>
        <v>0.23333333333333334</v>
      </c>
      <c r="Y35">
        <f t="shared" si="14"/>
        <v>2</v>
      </c>
      <c r="Z35" s="4">
        <f t="shared" si="15"/>
        <v>1966.6666666666665</v>
      </c>
      <c r="AA35" s="4">
        <f t="shared" si="16"/>
        <v>2333.3333333333335</v>
      </c>
      <c r="AB35" s="4">
        <f t="shared" si="17"/>
        <v>366.66666666666697</v>
      </c>
      <c r="AC35" s="4">
        <f t="shared" si="18"/>
        <v>3.6666666666666695E-2</v>
      </c>
      <c r="AD35">
        <f t="shared" si="19"/>
        <v>0.5</v>
      </c>
    </row>
    <row r="36" spans="2:30" ht="13.5" customHeight="1" x14ac:dyDescent="0.35">
      <c r="B36" s="2"/>
      <c r="E36" s="4"/>
      <c r="F36" s="4"/>
      <c r="G36" s="4"/>
      <c r="H36" s="4"/>
      <c r="I36" s="4"/>
      <c r="J36" s="2"/>
      <c r="V36">
        <v>6000</v>
      </c>
      <c r="W36">
        <f t="shared" si="12"/>
        <v>0.60666666666666669</v>
      </c>
      <c r="X36">
        <f t="shared" si="13"/>
        <v>0.23333333333333334</v>
      </c>
      <c r="Y36">
        <f t="shared" si="14"/>
        <v>2</v>
      </c>
      <c r="Z36" s="4">
        <f t="shared" si="15"/>
        <v>2360</v>
      </c>
      <c r="AA36" s="4">
        <f t="shared" si="16"/>
        <v>2800</v>
      </c>
      <c r="AB36" s="4">
        <f t="shared" si="17"/>
        <v>440</v>
      </c>
      <c r="AC36" s="4">
        <f t="shared" si="18"/>
        <v>2.9333333333333336E-2</v>
      </c>
      <c r="AD36">
        <f t="shared" si="19"/>
        <v>0.4</v>
      </c>
    </row>
    <row r="37" spans="2:30" ht="13.5" customHeight="1" x14ac:dyDescent="0.35">
      <c r="B37" s="2"/>
      <c r="E37" s="4"/>
      <c r="F37" s="4"/>
      <c r="G37" s="4"/>
      <c r="H37" s="4"/>
      <c r="I37" s="4"/>
      <c r="J37" s="2"/>
      <c r="V37">
        <v>7000</v>
      </c>
      <c r="W37">
        <f t="shared" si="12"/>
        <v>0.60666666666666669</v>
      </c>
      <c r="X37">
        <f t="shared" si="13"/>
        <v>0.23333333333333334</v>
      </c>
      <c r="Y37">
        <f t="shared" si="14"/>
        <v>2</v>
      </c>
      <c r="Z37" s="4">
        <f t="shared" si="15"/>
        <v>2753.333333333333</v>
      </c>
      <c r="AA37" s="4">
        <f t="shared" si="16"/>
        <v>3266.6666666666665</v>
      </c>
      <c r="AB37" s="4">
        <f t="shared" si="17"/>
        <v>513.33333333333348</v>
      </c>
      <c r="AC37" s="4">
        <f t="shared" si="18"/>
        <v>2.2000000000000013E-2</v>
      </c>
      <c r="AD37">
        <f t="shared" si="19"/>
        <v>0.30000000000000004</v>
      </c>
    </row>
    <row r="38" spans="2:30" ht="13.5" customHeight="1" x14ac:dyDescent="0.35">
      <c r="B38" s="2"/>
      <c r="E38" s="4"/>
      <c r="F38" s="4"/>
      <c r="G38" s="4"/>
      <c r="H38" s="4"/>
      <c r="I38" s="4"/>
      <c r="J38" s="2"/>
      <c r="V38">
        <v>8000</v>
      </c>
      <c r="W38">
        <f t="shared" si="12"/>
        <v>0.60666666666666669</v>
      </c>
      <c r="X38">
        <f t="shared" si="13"/>
        <v>0.23333333333333334</v>
      </c>
      <c r="Y38">
        <f t="shared" si="14"/>
        <v>2</v>
      </c>
      <c r="Z38" s="4">
        <f t="shared" si="15"/>
        <v>3146.6666666666665</v>
      </c>
      <c r="AA38" s="4">
        <f t="shared" si="16"/>
        <v>3733.3333333333335</v>
      </c>
      <c r="AB38" s="4">
        <f t="shared" si="17"/>
        <v>586.66666666666697</v>
      </c>
      <c r="AC38" s="4">
        <f t="shared" si="18"/>
        <v>1.4666666666666672E-2</v>
      </c>
      <c r="AD38">
        <f t="shared" si="19"/>
        <v>0.19999999999999996</v>
      </c>
    </row>
    <row r="39" spans="2:30" ht="13.5" customHeight="1" x14ac:dyDescent="0.35">
      <c r="B39" s="2"/>
      <c r="E39" s="4"/>
      <c r="F39" s="4"/>
      <c r="G39" s="4"/>
      <c r="H39" s="4"/>
      <c r="I39" s="4"/>
      <c r="J39" s="2"/>
      <c r="V39">
        <v>9000</v>
      </c>
      <c r="W39">
        <f t="shared" si="12"/>
        <v>0.60666666666666669</v>
      </c>
      <c r="X39">
        <f t="shared" si="13"/>
        <v>0.23333333333333334</v>
      </c>
      <c r="Y39">
        <f t="shared" si="14"/>
        <v>2</v>
      </c>
      <c r="Z39" s="4">
        <f t="shared" si="15"/>
        <v>3540</v>
      </c>
      <c r="AA39" s="4">
        <f t="shared" si="16"/>
        <v>4200</v>
      </c>
      <c r="AB39" s="4">
        <f t="shared" si="17"/>
        <v>660</v>
      </c>
      <c r="AC39" s="4">
        <f t="shared" si="18"/>
        <v>7.3333333333333315E-3</v>
      </c>
      <c r="AD39">
        <f t="shared" si="19"/>
        <v>9.9999999999999978E-2</v>
      </c>
    </row>
    <row r="40" spans="2:30" ht="13.5" customHeight="1" x14ac:dyDescent="0.35">
      <c r="B40" s="2"/>
      <c r="E40" s="4"/>
      <c r="F40" s="4"/>
      <c r="G40" s="4"/>
      <c r="H40" s="4"/>
      <c r="I40" s="4"/>
      <c r="J40" s="2"/>
      <c r="V40">
        <v>10000</v>
      </c>
      <c r="W40">
        <f t="shared" si="12"/>
        <v>0.60666666666666669</v>
      </c>
      <c r="X40">
        <f t="shared" si="13"/>
        <v>0.23333333333333334</v>
      </c>
      <c r="Y40">
        <f t="shared" si="14"/>
        <v>2</v>
      </c>
      <c r="Z40" s="4">
        <f t="shared" si="15"/>
        <v>3933.333333333333</v>
      </c>
      <c r="AA40" s="4">
        <f t="shared" si="16"/>
        <v>4666.666666666667</v>
      </c>
      <c r="AB40" s="4">
        <f t="shared" si="17"/>
        <v>733.33333333333394</v>
      </c>
      <c r="AC40" s="4">
        <f t="shared" si="18"/>
        <v>0</v>
      </c>
      <c r="AD40">
        <f t="shared" si="19"/>
        <v>0</v>
      </c>
    </row>
    <row r="41" spans="2:30" ht="13.5" customHeight="1" x14ac:dyDescent="0.35">
      <c r="B41" s="2"/>
      <c r="E41" s="4"/>
      <c r="F41" s="4"/>
      <c r="G41" s="4"/>
      <c r="H41" s="4"/>
      <c r="I41" s="4"/>
      <c r="J41" s="2"/>
      <c r="Z41" s="4"/>
      <c r="AA41" s="4"/>
      <c r="AB41" s="4"/>
      <c r="AC41" s="4"/>
    </row>
    <row r="42" spans="2:30" ht="13.5" customHeight="1" x14ac:dyDescent="0.35">
      <c r="B42" s="2"/>
      <c r="E42" s="4"/>
      <c r="F42" s="4"/>
      <c r="G42" s="4"/>
      <c r="H42" s="4"/>
      <c r="I42" s="4"/>
      <c r="J42" s="2"/>
      <c r="Z42" s="4"/>
      <c r="AA42" s="4"/>
      <c r="AB42" s="4"/>
      <c r="AC42" s="4"/>
    </row>
    <row r="43" spans="2:30" ht="13.5" customHeight="1" x14ac:dyDescent="0.35">
      <c r="B43" s="2"/>
      <c r="E43" s="4"/>
      <c r="F43" s="4"/>
      <c r="G43" s="4"/>
      <c r="H43" s="4"/>
      <c r="I43" s="4"/>
      <c r="J43" s="2"/>
      <c r="Z43" s="4"/>
      <c r="AA43" s="4"/>
      <c r="AB43" s="4"/>
      <c r="AC43" s="4"/>
    </row>
    <row r="44" spans="2:30" ht="13.5" customHeight="1" x14ac:dyDescent="0.35">
      <c r="B44" s="2"/>
      <c r="E44" s="4"/>
      <c r="F44" s="4"/>
      <c r="G44" s="4"/>
      <c r="H44" s="4"/>
      <c r="I44" s="4"/>
      <c r="J44" s="2"/>
      <c r="Z44" s="4"/>
      <c r="AA44" s="4"/>
      <c r="AB44" s="4"/>
      <c r="AC44" s="4"/>
    </row>
    <row r="45" spans="2:30" ht="13.5" customHeight="1" x14ac:dyDescent="0.35">
      <c r="B45" s="2"/>
      <c r="E45" s="4"/>
      <c r="F45" s="4"/>
      <c r="G45" s="4"/>
      <c r="H45" s="4"/>
      <c r="I45" s="4"/>
      <c r="J45" s="2"/>
      <c r="Z45" s="4"/>
      <c r="AA45" s="4"/>
      <c r="AB45" s="4"/>
      <c r="AC45" s="4"/>
    </row>
    <row r="46" spans="2:30" ht="13.5" customHeight="1" x14ac:dyDescent="0.35">
      <c r="B46" s="2"/>
      <c r="E46" s="4"/>
      <c r="F46" s="4"/>
      <c r="G46" s="4"/>
      <c r="H46" s="4"/>
      <c r="I46" s="4"/>
      <c r="J46" s="2"/>
    </row>
    <row r="47" spans="2:30" ht="13.5" customHeight="1" x14ac:dyDescent="0.35">
      <c r="B47" s="2"/>
      <c r="E47" s="4"/>
      <c r="F47" s="4"/>
      <c r="G47" s="4"/>
      <c r="H47" s="4"/>
      <c r="I47" s="4"/>
      <c r="J47" s="2"/>
    </row>
    <row r="48" spans="2:30" ht="13.5" customHeight="1" x14ac:dyDescent="0.35">
      <c r="B48" s="2"/>
      <c r="E48" s="4"/>
      <c r="F48" s="4"/>
      <c r="G48" s="4"/>
      <c r="H48" s="4"/>
      <c r="I48" s="4"/>
      <c r="J48" s="2"/>
    </row>
    <row r="49" spans="2:10" ht="13.5" customHeight="1" x14ac:dyDescent="0.35">
      <c r="B49" s="2"/>
      <c r="E49" s="4"/>
      <c r="F49" s="4"/>
      <c r="G49" s="4"/>
      <c r="H49" s="4"/>
      <c r="I49" s="4"/>
      <c r="J49" s="2"/>
    </row>
    <row r="50" spans="2:10" ht="13.5" customHeight="1" x14ac:dyDescent="0.35">
      <c r="B50" s="2"/>
      <c r="E50" s="4"/>
      <c r="F50" s="4"/>
      <c r="G50" s="4"/>
      <c r="H50" s="4"/>
      <c r="I50" s="4"/>
      <c r="J50" s="2"/>
    </row>
    <row r="51" spans="2:10" ht="13.5" customHeight="1" x14ac:dyDescent="0.35">
      <c r="B51" s="2"/>
      <c r="E51" s="4"/>
      <c r="F51" s="4"/>
      <c r="G51" s="4"/>
      <c r="H51" s="4"/>
      <c r="I51" s="4"/>
      <c r="J51" s="2"/>
    </row>
    <row r="52" spans="2:10" ht="13.5" customHeight="1" x14ac:dyDescent="0.35">
      <c r="B52" s="2"/>
      <c r="E52" s="4"/>
      <c r="F52" s="4"/>
      <c r="G52" s="4"/>
      <c r="H52" s="4"/>
      <c r="I52" s="4"/>
      <c r="J52" s="2"/>
    </row>
    <row r="53" spans="2:10" ht="13.5" customHeight="1" x14ac:dyDescent="0.35">
      <c r="B53" s="2"/>
      <c r="E53" s="4"/>
      <c r="F53" s="4"/>
      <c r="G53" s="4"/>
      <c r="H53" s="4"/>
      <c r="I53" s="4"/>
      <c r="J53" s="2"/>
    </row>
    <row r="54" spans="2:10" ht="13.5" customHeight="1" x14ac:dyDescent="0.35">
      <c r="B54" s="2"/>
      <c r="E54" s="4"/>
      <c r="F54" s="4"/>
      <c r="G54" s="4"/>
      <c r="H54" s="4"/>
      <c r="I54" s="4"/>
      <c r="J54" s="2"/>
    </row>
    <row r="55" spans="2:10" ht="13.5" customHeight="1" x14ac:dyDescent="0.35">
      <c r="B55" s="2"/>
      <c r="E55" s="4"/>
      <c r="F55" s="4"/>
      <c r="G55" s="4"/>
      <c r="H55" s="4"/>
      <c r="I55" s="4"/>
      <c r="J55" s="2"/>
    </row>
    <row r="56" spans="2:10" ht="13.5" customHeight="1" x14ac:dyDescent="0.35">
      <c r="B56" s="2"/>
      <c r="E56" s="4"/>
      <c r="F56" s="4"/>
      <c r="G56" s="4"/>
      <c r="H56" s="4"/>
      <c r="I56" s="4"/>
      <c r="J56" s="2"/>
    </row>
    <row r="57" spans="2:10" ht="13.5" customHeight="1" x14ac:dyDescent="0.35">
      <c r="B57" s="2"/>
      <c r="E57" s="4"/>
      <c r="F57" s="4"/>
      <c r="G57" s="4"/>
      <c r="H57" s="4"/>
      <c r="I57" s="4"/>
      <c r="J57" s="2"/>
    </row>
    <row r="58" spans="2:10" ht="13.5" customHeight="1" x14ac:dyDescent="0.35">
      <c r="B58" s="2"/>
      <c r="E58" s="4"/>
      <c r="F58" s="4"/>
      <c r="G58" s="4"/>
      <c r="H58" s="4"/>
      <c r="I58" s="4"/>
      <c r="J58" s="2"/>
    </row>
    <row r="59" spans="2:10" ht="13.5" customHeight="1" x14ac:dyDescent="0.35">
      <c r="B59" s="2"/>
      <c r="E59" s="4"/>
      <c r="F59" s="4"/>
      <c r="G59" s="4"/>
      <c r="H59" s="4"/>
      <c r="I59" s="4"/>
      <c r="J59" s="2"/>
    </row>
    <row r="60" spans="2:10" ht="13.5" customHeight="1" x14ac:dyDescent="0.35">
      <c r="B60" s="2"/>
      <c r="E60" s="4"/>
      <c r="F60" s="4"/>
      <c r="G60" s="4"/>
      <c r="H60" s="4"/>
      <c r="I60" s="4"/>
      <c r="J60" s="2"/>
    </row>
    <row r="61" spans="2:10" ht="13.5" customHeight="1" x14ac:dyDescent="0.35">
      <c r="B61" s="2"/>
      <c r="E61" s="4"/>
      <c r="F61" s="4"/>
      <c r="G61" s="4"/>
      <c r="H61" s="4"/>
      <c r="I61" s="4"/>
      <c r="J61" s="2"/>
    </row>
    <row r="62" spans="2:10" ht="13.5" customHeight="1" x14ac:dyDescent="0.35">
      <c r="B62" s="2"/>
      <c r="E62" s="4"/>
      <c r="F62" s="4"/>
      <c r="G62" s="4"/>
      <c r="H62" s="4"/>
      <c r="I62" s="4"/>
      <c r="J62" s="2"/>
    </row>
    <row r="63" spans="2:10" ht="13.5" customHeight="1" x14ac:dyDescent="0.35">
      <c r="B63" s="2"/>
      <c r="E63" s="4"/>
      <c r="F63" s="4"/>
      <c r="G63" s="4"/>
      <c r="H63" s="4"/>
      <c r="I63" s="4"/>
      <c r="J63" s="2"/>
    </row>
    <row r="64" spans="2:10" ht="13.5" customHeight="1" x14ac:dyDescent="0.35">
      <c r="B64" s="2"/>
      <c r="E64" s="4"/>
      <c r="F64" s="4"/>
      <c r="G64" s="4"/>
      <c r="H64" s="4"/>
      <c r="I64" s="4"/>
      <c r="J64" s="2"/>
    </row>
    <row r="65" spans="2:10" ht="13.5" customHeight="1" x14ac:dyDescent="0.35">
      <c r="B65" s="2"/>
      <c r="E65" s="4"/>
      <c r="F65" s="4"/>
      <c r="G65" s="4"/>
      <c r="H65" s="4"/>
      <c r="I65" s="4"/>
      <c r="J65" s="2"/>
    </row>
    <row r="66" spans="2:10" ht="13.5" customHeight="1" x14ac:dyDescent="0.35">
      <c r="B66" s="2"/>
      <c r="E66" s="4"/>
      <c r="F66" s="4"/>
      <c r="G66" s="4"/>
      <c r="H66" s="4"/>
      <c r="I66" s="4"/>
      <c r="J66" s="2"/>
    </row>
    <row r="67" spans="2:10" ht="13.5" customHeight="1" x14ac:dyDescent="0.35">
      <c r="B67" s="2"/>
      <c r="E67" s="4"/>
      <c r="F67" s="4"/>
      <c r="G67" s="4"/>
      <c r="H67" s="4"/>
      <c r="I67" s="4"/>
      <c r="J67" s="2"/>
    </row>
    <row r="68" spans="2:10" ht="13.5" customHeight="1" x14ac:dyDescent="0.35">
      <c r="B68" s="2"/>
      <c r="E68" s="4"/>
      <c r="F68" s="4"/>
      <c r="G68" s="4"/>
      <c r="H68" s="4"/>
      <c r="I68" s="4"/>
      <c r="J68" s="2"/>
    </row>
    <row r="69" spans="2:10" ht="13.5" customHeight="1" x14ac:dyDescent="0.35">
      <c r="B69" s="2"/>
      <c r="E69" s="4"/>
      <c r="F69" s="4"/>
      <c r="G69" s="4"/>
      <c r="H69" s="4"/>
      <c r="I69" s="4"/>
      <c r="J69" s="2"/>
    </row>
    <row r="70" spans="2:10" ht="13.5" customHeight="1" x14ac:dyDescent="0.35">
      <c r="B70" s="2"/>
      <c r="E70" s="4"/>
      <c r="F70" s="4"/>
      <c r="G70" s="4"/>
      <c r="H70" s="4"/>
      <c r="I70" s="4"/>
      <c r="J70" s="2"/>
    </row>
    <row r="71" spans="2:10" ht="13.5" customHeight="1" x14ac:dyDescent="0.35">
      <c r="B71" s="2"/>
      <c r="E71" s="4"/>
      <c r="F71" s="4"/>
      <c r="G71" s="4"/>
      <c r="H71" s="4"/>
      <c r="I71" s="4"/>
      <c r="J71" s="2"/>
    </row>
    <row r="72" spans="2:10" ht="13.5" customHeight="1" x14ac:dyDescent="0.35">
      <c r="B72" s="2"/>
      <c r="E72" s="4"/>
      <c r="F72" s="4"/>
      <c r="G72" s="4"/>
      <c r="H72" s="4"/>
      <c r="I72" s="4"/>
      <c r="J72" s="2"/>
    </row>
    <row r="73" spans="2:10" ht="13.5" customHeight="1" x14ac:dyDescent="0.35">
      <c r="B73" s="2"/>
      <c r="E73" s="4"/>
      <c r="F73" s="4"/>
      <c r="G73" s="4"/>
      <c r="H73" s="4"/>
      <c r="I73" s="4"/>
      <c r="J73" s="2"/>
    </row>
    <row r="74" spans="2:10" ht="13.5" customHeight="1" x14ac:dyDescent="0.35">
      <c r="B74" s="2"/>
      <c r="E74" s="4"/>
      <c r="F74" s="4"/>
      <c r="G74" s="4"/>
      <c r="H74" s="4"/>
      <c r="I74" s="4"/>
      <c r="J74" s="2"/>
    </row>
    <row r="75" spans="2:10" ht="13.5" customHeight="1" x14ac:dyDescent="0.35">
      <c r="B75" s="2"/>
      <c r="E75" s="4"/>
      <c r="F75" s="4"/>
      <c r="G75" s="4"/>
      <c r="H75" s="4"/>
      <c r="I75" s="4"/>
      <c r="J75" s="2"/>
    </row>
    <row r="76" spans="2:10" ht="13.5" customHeight="1" x14ac:dyDescent="0.35">
      <c r="B76" s="2"/>
      <c r="E76" s="4"/>
      <c r="F76" s="4"/>
      <c r="G76" s="4"/>
      <c r="H76" s="4"/>
      <c r="I76" s="4"/>
      <c r="J76" s="2"/>
    </row>
    <row r="77" spans="2:10" ht="13.5" customHeight="1" x14ac:dyDescent="0.35">
      <c r="B77" s="2"/>
      <c r="E77" s="4"/>
      <c r="F77" s="4"/>
      <c r="G77" s="4"/>
      <c r="H77" s="4"/>
      <c r="I77" s="4"/>
      <c r="J77" s="2"/>
    </row>
    <row r="78" spans="2:10" ht="13.5" customHeight="1" x14ac:dyDescent="0.35">
      <c r="B78" s="2"/>
      <c r="E78" s="4"/>
      <c r="F78" s="4"/>
      <c r="G78" s="4"/>
      <c r="H78" s="4"/>
      <c r="I78" s="4"/>
      <c r="J78" s="2"/>
    </row>
    <row r="79" spans="2:10" ht="13.5" customHeight="1" x14ac:dyDescent="0.35">
      <c r="B79" s="2"/>
      <c r="E79" s="4"/>
      <c r="F79" s="4"/>
      <c r="G79" s="4"/>
      <c r="H79" s="4"/>
      <c r="I79" s="4"/>
      <c r="J79" s="2"/>
    </row>
    <row r="80" spans="2:10" ht="13.5" customHeight="1" x14ac:dyDescent="0.35">
      <c r="B80" s="2"/>
      <c r="E80" s="4"/>
      <c r="F80" s="4"/>
      <c r="G80" s="4"/>
      <c r="H80" s="4"/>
      <c r="I80" s="4"/>
      <c r="J80" s="2"/>
    </row>
    <row r="81" spans="2:10" ht="13.5" customHeight="1" x14ac:dyDescent="0.35">
      <c r="B81" s="2"/>
      <c r="E81" s="4"/>
      <c r="F81" s="4"/>
      <c r="G81" s="4"/>
      <c r="H81" s="4"/>
      <c r="I81" s="4"/>
      <c r="J81" s="2"/>
    </row>
    <row r="82" spans="2:10" ht="13.5" customHeight="1" x14ac:dyDescent="0.35">
      <c r="B82" s="2"/>
      <c r="E82" s="4"/>
      <c r="F82" s="4"/>
      <c r="G82" s="4"/>
      <c r="H82" s="4"/>
      <c r="I82" s="4"/>
      <c r="J82" s="2"/>
    </row>
    <row r="83" spans="2:10" ht="13.5" customHeight="1" x14ac:dyDescent="0.35">
      <c r="B83" s="2"/>
      <c r="E83" s="4"/>
      <c r="F83" s="4"/>
      <c r="G83" s="4"/>
      <c r="H83" s="4"/>
      <c r="I83" s="4"/>
      <c r="J83" s="2"/>
    </row>
    <row r="84" spans="2:10" ht="13.5" customHeight="1" x14ac:dyDescent="0.35">
      <c r="B84" s="2"/>
      <c r="E84" s="4"/>
      <c r="F84" s="4"/>
      <c r="G84" s="4"/>
      <c r="H84" s="4"/>
      <c r="I84" s="4"/>
      <c r="J84" s="2"/>
    </row>
    <row r="85" spans="2:10" ht="13.5" customHeight="1" x14ac:dyDescent="0.35">
      <c r="B85" s="2"/>
      <c r="E85" s="4"/>
      <c r="F85" s="4"/>
      <c r="G85" s="4"/>
      <c r="H85" s="4"/>
      <c r="I85" s="4"/>
      <c r="J85" s="2"/>
    </row>
    <row r="86" spans="2:10" ht="13.5" customHeight="1" x14ac:dyDescent="0.35">
      <c r="B86" s="2"/>
      <c r="E86" s="4"/>
      <c r="F86" s="4"/>
      <c r="G86" s="4"/>
      <c r="H86" s="4"/>
      <c r="I86" s="4"/>
      <c r="J86" s="2"/>
    </row>
    <row r="87" spans="2:10" ht="13.5" customHeight="1" x14ac:dyDescent="0.35">
      <c r="B87" s="2"/>
      <c r="E87" s="4"/>
      <c r="F87" s="4"/>
      <c r="G87" s="4"/>
      <c r="H87" s="4"/>
      <c r="I87" s="4"/>
      <c r="J87" s="2"/>
    </row>
    <row r="88" spans="2:10" ht="13.5" customHeight="1" x14ac:dyDescent="0.35">
      <c r="B88" s="2"/>
      <c r="E88" s="4"/>
      <c r="F88" s="4"/>
      <c r="G88" s="4"/>
      <c r="H88" s="4"/>
      <c r="I88" s="4"/>
      <c r="J88" s="2"/>
    </row>
    <row r="89" spans="2:10" ht="13.5" customHeight="1" x14ac:dyDescent="0.35">
      <c r="B89" s="2"/>
      <c r="E89" s="4"/>
      <c r="F89" s="4"/>
      <c r="G89" s="4"/>
      <c r="H89" s="4"/>
      <c r="I89" s="4"/>
      <c r="J89" s="2"/>
    </row>
    <row r="90" spans="2:10" ht="13.5" customHeight="1" x14ac:dyDescent="0.35">
      <c r="B90" s="2"/>
      <c r="E90" s="4"/>
      <c r="F90" s="4"/>
      <c r="G90" s="4"/>
      <c r="H90" s="4"/>
      <c r="I90" s="4"/>
      <c r="J90" s="2"/>
    </row>
    <row r="91" spans="2:10" ht="13.5" customHeight="1" x14ac:dyDescent="0.35">
      <c r="B91" s="2"/>
      <c r="E91" s="4"/>
      <c r="F91" s="4"/>
      <c r="G91" s="4"/>
      <c r="H91" s="4"/>
      <c r="I91" s="4"/>
      <c r="J91" s="2"/>
    </row>
    <row r="92" spans="2:10" ht="13.5" customHeight="1" x14ac:dyDescent="0.35">
      <c r="B92" s="2"/>
      <c r="E92" s="4"/>
      <c r="F92" s="4"/>
      <c r="G92" s="4"/>
      <c r="H92" s="4"/>
      <c r="I92" s="4"/>
      <c r="J92" s="2"/>
    </row>
    <row r="93" spans="2:10" ht="13.5" customHeight="1" x14ac:dyDescent="0.35">
      <c r="B93" s="2"/>
      <c r="E93" s="4"/>
      <c r="F93" s="4"/>
      <c r="G93" s="4"/>
      <c r="H93" s="4"/>
      <c r="I93" s="4"/>
      <c r="J93" s="2"/>
    </row>
  </sheetData>
  <phoneticPr fontId="1" type="noConversion"/>
  <conditionalFormatting sqref="R2">
    <cfRule type="cellIs" priority="1" stopIfTrue="1" operator="between">
      <formula>0</formula>
      <formula>$C$4</formula>
    </cfRule>
  </conditionalFormatting>
  <conditionalFormatting sqref="M2:M4">
    <cfRule type="cellIs" priority="2" stopIfTrue="1" operator="between">
      <formula>0</formula>
      <formula>1</formula>
    </cfRule>
  </conditionalFormatting>
  <dataValidations count="3">
    <dataValidation type="decimal" errorStyle="warning" allowBlank="1" showInputMessage="1" showErrorMessage="1" errorTitle="Outside valid range" error="Input must be between 0 and 1" sqref="M4" xr:uid="{00000000-0002-0000-0400-000000000000}">
      <formula1>0</formula1>
      <formula2>1</formula2>
    </dataValidation>
    <dataValidation type="decimal" errorStyle="warning" allowBlank="1" showInputMessage="1" showErrorMessage="1" errorTitle="Outside of valid range" error="Input must be between 0 and 1" sqref="M2:M3" xr:uid="{00000000-0002-0000-0400-000001000000}">
      <formula1>0</formula1>
      <formula2>1</formula2>
    </dataValidation>
    <dataValidation type="whole" operator="lessThan" allowBlank="1" showInputMessage="1" showErrorMessage="1" errorTitle="Outside of valid range" error="Input must be less than the baseline reproductive rate in cell D5." sqref="R2" xr:uid="{00000000-0002-0000-0400-000002000000}">
      <formula1>C4</formula1>
    </dataValidation>
  </dataValidations>
  <printOptions gridLines="1"/>
  <pageMargins left="0.75" right="0.75" top="1" bottom="1" header="0.5" footer="0.5"/>
  <pageSetup scale="84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F9D6F89EF9440B013C6F8C03003EC" ma:contentTypeVersion="0" ma:contentTypeDescription="Create a new document." ma:contentTypeScope="" ma:versionID="db64438699c002b9f967c103b86c899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CECBE6-3C37-4224-8337-B57AAF5252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A256CA-2FA5-402A-A0C2-93FEA4FF88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AB83C1-562A-464F-A0F0-6CC4352163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senseInfo</vt:lpstr>
      <vt:lpstr>Density independent</vt:lpstr>
      <vt:lpstr>Density dependent</vt:lpstr>
      <vt:lpstr>Density dependent + depensation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Runge</dc:creator>
  <cp:lastModifiedBy>Sarah</cp:lastModifiedBy>
  <cp:lastPrinted>2008-10-10T16:46:35Z</cp:lastPrinted>
  <dcterms:created xsi:type="dcterms:W3CDTF">2008-10-10T16:15:34Z</dcterms:created>
  <dcterms:modified xsi:type="dcterms:W3CDTF">2023-01-11T04:50:11Z</dcterms:modified>
</cp:coreProperties>
</file>