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D:\SEMESTER 5\INT 217\ETP\"/>
    </mc:Choice>
  </mc:AlternateContent>
  <xr:revisionPtr revIDLastSave="0" documentId="13_ncr:1_{A3C82B18-004C-45D9-A003-1A14A1A6B166}" xr6:coauthVersionLast="47" xr6:coauthVersionMax="47" xr10:uidLastSave="{00000000-0000-0000-0000-000000000000}"/>
  <bookViews>
    <workbookView xWindow="-108" yWindow="-108" windowWidth="23256" windowHeight="12456" firstSheet="1" activeTab="9" xr2:uid="{00000000-000D-0000-FFFF-FFFF00000000}"/>
  </bookViews>
  <sheets>
    <sheet name="Homepage" sheetId="1" r:id="rId1"/>
    <sheet name="Objectives" sheetId="8" r:id="rId2"/>
    <sheet name="Dashboard" sheetId="3" r:id="rId3"/>
    <sheet name="DATASET" sheetId="16" r:id="rId4"/>
    <sheet name="Yearwise" sheetId="17" r:id="rId5"/>
    <sheet name="Location" sheetId="11" r:id="rId6"/>
    <sheet name="Targets" sheetId="9" r:id="rId7"/>
    <sheet name="Injureds" sheetId="6" r:id="rId8"/>
    <sheet name="Deaths" sheetId="4" r:id="rId9"/>
    <sheet name="Overall" sheetId="10" r:id="rId10"/>
    <sheet name="Data" sheetId="2" r:id="rId11"/>
  </sheets>
  <definedNames>
    <definedName name="_xlcn.WorksheetConnection_DeathsW4X7" hidden="1">Deaths!$G$31:$H$60</definedName>
    <definedName name="ExternalData_1" localSheetId="3" hidden="1">DATASET!$A$1:$Y$497</definedName>
    <definedName name="Slicer_City">#N/A</definedName>
    <definedName name="Slicer_Date.2">#N/A</definedName>
    <definedName name="Slicer_Injured_Max">#N/A</definedName>
    <definedName name="Slicer_Killed_Max">#N/A</definedName>
    <definedName name="Slicer_Location_Catogary">#N/A</definedName>
    <definedName name="Slicer_Location_Sensitivity">#N/A</definedName>
    <definedName name="Slicer_Province">#N/A</definedName>
    <definedName name="Slicer_Target_Type">#N/A</definedName>
    <definedName name="totalkills">Data!$R$2:$R$55</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eaths!$W$4:$X$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4" l="1"/>
  <c r="H12" i="4"/>
  <c r="H32" i="6"/>
  <c r="H14" i="6"/>
  <c r="H16" i="6"/>
  <c r="J19" i="9"/>
  <c r="I18" i="9"/>
  <c r="I19" i="9"/>
  <c r="H18" i="9"/>
  <c r="H17" i="9"/>
  <c r="H39" i="11"/>
  <c r="I27" i="11"/>
  <c r="H26" i="11"/>
  <c r="I26" i="11"/>
  <c r="H17" i="11"/>
  <c r="H40" i="11"/>
  <c r="H41" i="11"/>
  <c r="I17" i="11"/>
  <c r="H18" i="11"/>
  <c r="I18" i="11"/>
  <c r="H19" i="11"/>
  <c r="I19" i="11"/>
  <c r="H20" i="11"/>
  <c r="I20" i="11"/>
  <c r="H21" i="11"/>
  <c r="I21" i="11"/>
  <c r="H22" i="11"/>
  <c r="I22" i="11"/>
  <c r="H23" i="11"/>
  <c r="I23" i="11"/>
  <c r="H24" i="11"/>
  <c r="I24" i="11"/>
  <c r="H25" i="11"/>
  <c r="I25" i="11"/>
  <c r="H27" i="11"/>
  <c r="H28" i="11"/>
  <c r="I28" i="11"/>
  <c r="H29" i="11"/>
  <c r="I29" i="11"/>
  <c r="H30" i="11"/>
  <c r="I30" i="11"/>
  <c r="H31" i="11"/>
  <c r="I31" i="11"/>
  <c r="H32" i="11"/>
  <c r="I32" i="11"/>
  <c r="I17" i="9"/>
  <c r="J17" i="9"/>
  <c r="J18" i="9"/>
  <c r="H19" i="9"/>
  <c r="H20" i="9"/>
  <c r="I20" i="9"/>
  <c r="J20" i="9"/>
  <c r="H21" i="9"/>
  <c r="I21" i="9"/>
  <c r="J21" i="9"/>
  <c r="H22" i="9"/>
  <c r="I22" i="9"/>
  <c r="J22" i="9"/>
  <c r="H23" i="9"/>
  <c r="I23" i="9"/>
  <c r="J23" i="9"/>
  <c r="H24" i="9"/>
  <c r="I24" i="9"/>
  <c r="J24" i="9"/>
  <c r="H25" i="9"/>
  <c r="I25" i="9"/>
  <c r="J25" i="9"/>
  <c r="H26" i="9"/>
  <c r="I26" i="9"/>
  <c r="J26" i="9"/>
  <c r="H27" i="9"/>
  <c r="I27" i="9"/>
  <c r="J27" i="9"/>
  <c r="H19" i="6"/>
  <c r="H18" i="6"/>
  <c r="H17" i="6"/>
  <c r="H15" i="6"/>
  <c r="H13" i="6"/>
  <c r="H33" i="6"/>
  <c r="H11" i="4"/>
  <c r="H13" i="4"/>
  <c r="H14" i="4"/>
  <c r="H15" i="4"/>
  <c r="H16" i="4"/>
  <c r="H17" i="4"/>
  <c r="H3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2FBA7B-3723-42E6-8FB9-132B56199CC3}" keepAlive="1" name="Query - PakistanSuicideAttacks Ver 11 (30-November-2017)" description="Connection to the 'PakistanSuicideAttacks Ver 11 (30-November-2017)' query in the workbook." type="5" refreshedVersion="7" background="1" saveData="1">
    <dbPr connection="Provider=Microsoft.Mashup.OleDb.1;Data Source=$Workbook$;Location=&quot;PakistanSuicideAttacks Ver 11 (30-November-2017)&quot;;Extended Properties=&quot;&quot;" command="SELECT * FROM [PakistanSuicideAttacks Ver 11 (30-November-2017)]"/>
  </connection>
  <connection id="2" xr16:uid="{76102A78-F7BE-4E18-935A-760692757B58}" keepAlive="1" name="Query - PakistanSuicideAttacks Ver 11 (30-November-2017) (2)" description="Connection to the 'PakistanSuicideAttacks Ver 11 (30-November-2017) (2)' query in the workbook." type="5" refreshedVersion="7" background="1" saveData="1">
    <dbPr connection="Provider=Microsoft.Mashup.OleDb.1;Data Source=$Workbook$;Location=&quot;PakistanSuicideAttacks Ver 11 (30-November-2017) (2)&quot;;Extended Properties=&quot;&quot;" command="SELECT * FROM [PakistanSuicideAttacks Ver 11 (30-November-2017) (2)]"/>
  </connection>
  <connection id="3" xr16:uid="{FF56C160-D6CA-404F-AE7B-DB90F76E9438}" keepAlive="1" name="Query - PakistanSuicideAttacks Ver 11 (30-November-2017) (3)" description="Connection to the 'PakistanSuicideAttacks Ver 11 (30-November-2017) (3)' query in the workbook." type="5" refreshedVersion="7" background="1" saveData="1">
    <dbPr connection="Provider=Microsoft.Mashup.OleDb.1;Data Source=$Workbook$;Location=&quot;PakistanSuicideAttacks Ver 11 (30-November-2017) (3)&quot;;Extended Properties=&quot;&quot;" command="SELECT * FROM [PakistanSuicideAttacks Ver 11 (30-November-2017) (3)]"/>
  </connection>
  <connection id="4" xr16:uid="{D9A47601-4180-41D6-8B9A-45415C98BBA6}" keepAlive="1" name="Query - PakistanSuicideAttacks Ver 11 (30-November-2017) (4)" description="Connection to the 'PakistanSuicideAttacks Ver 11 (30-November-2017) (4)' query in the workbook." type="5" refreshedVersion="7" background="1" saveData="1">
    <dbPr connection="Provider=Microsoft.Mashup.OleDb.1;Data Source=$Workbook$;Location=&quot;PakistanSuicideAttacks Ver 11 (30-November-2017) (4)&quot;;Extended Properties=&quot;&quot;" command="SELECT * FROM [PakistanSuicideAttacks Ver 11 (30-November-2017) (4)]"/>
  </connection>
  <connection id="5" xr16:uid="{3B3F674E-708F-441C-956A-C192F70F5F9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6A59D7E4-9D3E-48B7-A263-7426C438DEEF}" name="WorksheetConnection_Deaths!$W$4:$X$7" type="102" refreshedVersion="7" minRefreshableVersion="5">
    <extLst>
      <ext xmlns:x15="http://schemas.microsoft.com/office/spreadsheetml/2010/11/main" uri="{DE250136-89BD-433C-8126-D09CA5730AF9}">
        <x15:connection id="Range">
          <x15:rangePr sourceName="_xlcn.WorksheetConnection_DeathsW4X7"/>
        </x15:connection>
      </ext>
    </extLst>
  </connection>
</connections>
</file>

<file path=xl/sharedStrings.xml><?xml version="1.0" encoding="utf-8"?>
<sst xmlns="http://schemas.openxmlformats.org/spreadsheetml/2006/main" count="12998" uniqueCount="1490">
  <si>
    <t>INT 217</t>
  </si>
  <si>
    <t>Introduction to Data Management</t>
  </si>
  <si>
    <t xml:space="preserve">End Term Project </t>
  </si>
  <si>
    <t>2021-22</t>
  </si>
  <si>
    <t>Vivek Kumar</t>
  </si>
  <si>
    <t>Reg : 11912384</t>
  </si>
  <si>
    <t xml:space="preserve"> </t>
  </si>
  <si>
    <t>Topic : Suicide Attacks in Pakistan</t>
  </si>
  <si>
    <t>Date</t>
  </si>
  <si>
    <t>Blast Day Type</t>
  </si>
  <si>
    <t>Holiday Type</t>
  </si>
  <si>
    <t>Time</t>
  </si>
  <si>
    <t>City</t>
  </si>
  <si>
    <t>Latitude</t>
  </si>
  <si>
    <t>Longitude</t>
  </si>
  <si>
    <t>Province</t>
  </si>
  <si>
    <t>Location</t>
  </si>
  <si>
    <t>Location Category</t>
  </si>
  <si>
    <t>Location Sensitivity</t>
  </si>
  <si>
    <t>Open/Closed Space</t>
  </si>
  <si>
    <t>Influencing Event/Event</t>
  </si>
  <si>
    <t>Target Type</t>
  </si>
  <si>
    <t>Targeted Sect if any</t>
  </si>
  <si>
    <t>Killed Min</t>
  </si>
  <si>
    <t>Killed Max</t>
  </si>
  <si>
    <t>Injured Min</t>
  </si>
  <si>
    <t>Injured Max</t>
  </si>
  <si>
    <t>No. of Suicide Blasts</t>
  </si>
  <si>
    <t>Explosive Weight (max)</t>
  </si>
  <si>
    <t>Hospital Names</t>
  </si>
  <si>
    <t>Temperature(C)</t>
  </si>
  <si>
    <t>Temperature(F)</t>
  </si>
  <si>
    <t>Holiday</t>
  </si>
  <si>
    <t>Weekend</t>
  </si>
  <si>
    <t>N/A</t>
  </si>
  <si>
    <t>Islamabad</t>
  </si>
  <si>
    <t>Capital</t>
  </si>
  <si>
    <t>Egyptian Embassy</t>
  </si>
  <si>
    <t>Foreign</t>
  </si>
  <si>
    <t>High</t>
  </si>
  <si>
    <t>Closed</t>
  </si>
  <si>
    <t>Foreigner</t>
  </si>
  <si>
    <t>None</t>
  </si>
  <si>
    <t>Working Day</t>
  </si>
  <si>
    <t>Karachi</t>
  </si>
  <si>
    <t>Sindh</t>
  </si>
  <si>
    <t>office of Nawa-e-Waqt</t>
  </si>
  <si>
    <t>Office Building</t>
  </si>
  <si>
    <t>Low</t>
  </si>
  <si>
    <t>Media</t>
  </si>
  <si>
    <t xml:space="preserve">Karachi </t>
  </si>
  <si>
    <t xml:space="preserve">Pakistan Navy bus Parked outside Five Star Sheraton Hotel </t>
  </si>
  <si>
    <t>Hotel</t>
  </si>
  <si>
    <t>Medium</t>
  </si>
  <si>
    <t>Christian</t>
  </si>
  <si>
    <t>2.5 Kg</t>
  </si>
  <si>
    <t>1.Jinnah Postgraduate Medical Center 2. Civil Hospital Karachi 3. PN Shifa</t>
  </si>
  <si>
    <t xml:space="preserve">US Consulate Civil Lines Area </t>
  </si>
  <si>
    <t>NA</t>
  </si>
  <si>
    <t>Quetta</t>
  </si>
  <si>
    <t>Baluchistan</t>
  </si>
  <si>
    <t>Imambargah MeCongy Road Quetta</t>
  </si>
  <si>
    <t>Religious</t>
  </si>
  <si>
    <t>during Friday prayer</t>
  </si>
  <si>
    <t>Shiite</t>
  </si>
  <si>
    <t>1.CMH Quetta 
2.Civil Hospital 3. Boland Medical Complex</t>
  </si>
  <si>
    <t>Christmas/birthday of Quaid-e-Azam</t>
  </si>
  <si>
    <t>1:40:00 PM/1:42:00 PM</t>
  </si>
  <si>
    <t>Rawalpindi</t>
  </si>
  <si>
    <t>Punjab</t>
  </si>
  <si>
    <t xml:space="preserve">Jhanda Chichi area rawalpindi </t>
  </si>
  <si>
    <t>Mobile</t>
  </si>
  <si>
    <t>Open</t>
  </si>
  <si>
    <t>president's/chief of army staff convoy passing from there</t>
  </si>
  <si>
    <t>Military</t>
  </si>
  <si>
    <t>30kg in each car</t>
  </si>
  <si>
    <t xml:space="preserve">1.District headquarters 
Hospital </t>
  </si>
  <si>
    <t>Yadgar-i-Hussaini in Satellite Town</t>
  </si>
  <si>
    <t>maghrib prayer was in process</t>
  </si>
  <si>
    <t>shiite</t>
  </si>
  <si>
    <t>1:20:00/1:17:00 PM</t>
  </si>
  <si>
    <t>Karachi Shia mosque Sindh Madrassatul Islam</t>
  </si>
  <si>
    <t>Friday prayer was in progress</t>
  </si>
  <si>
    <t>2kg</t>
  </si>
  <si>
    <t xml:space="preserve">Civil hospital </t>
  </si>
  <si>
    <t>evening</t>
  </si>
  <si>
    <t>Imambargah off M.A Jinnah road near Numaish intersection</t>
  </si>
  <si>
    <t>Civil hospital-Liaquat National hospital-Jinnah Postgraduate Medical Center</t>
  </si>
  <si>
    <t>North waziristan</t>
  </si>
  <si>
    <t>FATA</t>
  </si>
  <si>
    <t>checkpost in north waziristan-close to Afghanistan border</t>
  </si>
  <si>
    <t>8:50:PM</t>
  </si>
  <si>
    <t>Kohat</t>
  </si>
  <si>
    <t>KPK</t>
  </si>
  <si>
    <t>Near military facility/official Residence of General Officer Commanding</t>
  </si>
  <si>
    <t>Residence</t>
  </si>
  <si>
    <t>Army</t>
  </si>
  <si>
    <t>CMH Kohat</t>
  </si>
  <si>
    <t xml:space="preserve">Attock </t>
  </si>
  <si>
    <t xml:space="preserve"> Mr Aziz election rally in jaffar village in fateh jang</t>
  </si>
  <si>
    <t>Park/Ground</t>
  </si>
  <si>
    <t xml:space="preserve">Election rally </t>
  </si>
  <si>
    <t>Government Official</t>
  </si>
  <si>
    <t>1.District Headquarters hospital-rwp 2.PIMS Hospital 3. Tehsil headquarters hospital-Fateh Jang</t>
  </si>
  <si>
    <t>1:27 PM/1:25 PM</t>
  </si>
  <si>
    <t>Sialkot</t>
  </si>
  <si>
    <t>zainabia mosque-just a Km away from city police station on Raja road</t>
  </si>
  <si>
    <t>Friday prayer</t>
  </si>
  <si>
    <t>Allama Iqbal Memorial DHQ Hospital-Sardar Begum Hospital-and numner of other hospitals in Sialkot-Daska-Gujranwala and Lahore</t>
  </si>
  <si>
    <t>5:55:00/6:40:00 PM</t>
  </si>
  <si>
    <t xml:space="preserve">Lahore </t>
  </si>
  <si>
    <t>Jamia Masjid Kashmirian in Mochi Gate</t>
  </si>
  <si>
    <t>Jamia Masjid /Shia Mosque</t>
  </si>
  <si>
    <t xml:space="preserve">Mayo Hospital </t>
  </si>
  <si>
    <t>11.45PM /10.30 pm</t>
  </si>
  <si>
    <t>Gandava Town Shrine</t>
  </si>
  <si>
    <t>Urs Ceremony</t>
  </si>
  <si>
    <t>Swat</t>
  </si>
  <si>
    <t xml:space="preserve">Baidara village of Matta-District Swat </t>
  </si>
  <si>
    <t>civilian</t>
  </si>
  <si>
    <t>Shrine of Bari Imam</t>
  </si>
  <si>
    <t xml:space="preserve">Shia Muslim Annual 
Congregation </t>
  </si>
  <si>
    <t>Civilian</t>
  </si>
  <si>
    <t>Shiite/sunni</t>
  </si>
  <si>
    <t>1. PIMS 2.Polyclinic 3.CDA Hospital 4.federal govt services 5.rwp generl hosp</t>
  </si>
  <si>
    <t xml:space="preserve">Courtyard of an Imambargah(Madinatul Ilm ) in Gulshan e Iqbal </t>
  </si>
  <si>
    <t>evening prayer</t>
  </si>
  <si>
    <t>1. Patel Hospital 2. JMPC</t>
  </si>
  <si>
    <t>Ashura</t>
  </si>
  <si>
    <t>Hangu</t>
  </si>
  <si>
    <t>Hangu-Tall road-Ashura Procession</t>
  </si>
  <si>
    <t>Ashura Day</t>
  </si>
  <si>
    <t xml:space="preserve">Hangu Hospital </t>
  </si>
  <si>
    <t>Infront of USA consulate near marriott hotel</t>
  </si>
  <si>
    <t>Terrorists attacked convoy of david foy-american diplomat.</t>
  </si>
  <si>
    <t>10-15 kg</t>
  </si>
  <si>
    <t>Eid Milad un-Nabi</t>
  </si>
  <si>
    <t>7.00 pm</t>
  </si>
  <si>
    <t xml:space="preserve">Nishter Park </t>
  </si>
  <si>
    <t>Eid Miladun Nabi</t>
  </si>
  <si>
    <t>Sunni</t>
  </si>
  <si>
    <t>5 kg</t>
  </si>
  <si>
    <t>1. Liaquat National Hospital 2. Civil Hospital KHI 3. JPMC 4. Abbasi Shaheed Hospital</t>
  </si>
  <si>
    <t>10.30 am</t>
  </si>
  <si>
    <t>Bannu</t>
  </si>
  <si>
    <t>Bakkahel Area of FR Bannu</t>
  </si>
  <si>
    <t xml:space="preserve">Army convoy </t>
  </si>
  <si>
    <t>1. Combined Military 2. Hospital Peshawar</t>
  </si>
  <si>
    <t>North Waziristan</t>
  </si>
  <si>
    <t>Aisha Checkpoint-10km East of 
Miranshah</t>
  </si>
  <si>
    <t>8.00 am</t>
  </si>
  <si>
    <t>Lasbela</t>
  </si>
  <si>
    <t>Zehri Street-Main Market
Hub</t>
  </si>
  <si>
    <t>Market</t>
  </si>
  <si>
    <t>8.30am</t>
  </si>
  <si>
    <t xml:space="preserve">Malakand </t>
  </si>
  <si>
    <t>Dargai Military Base-100km north of Peshawar</t>
  </si>
  <si>
    <t>Recruits parade</t>
  </si>
  <si>
    <t>1. CMH Mardan
2. CMH Peshawar</t>
  </si>
  <si>
    <t>7.30 am/7:15AM</t>
  </si>
  <si>
    <t>Peshawar</t>
  </si>
  <si>
    <t>Fayaz Khalil Shaheed
Chowk</t>
  </si>
  <si>
    <t>police van</t>
  </si>
  <si>
    <t>Police</t>
  </si>
  <si>
    <t>Speen Tangi-kohat bannu road</t>
  </si>
  <si>
    <t xml:space="preserve">Miltary convoy near Mir ali north
Wazirstan </t>
  </si>
  <si>
    <t>Military convoy</t>
  </si>
  <si>
    <t xml:space="preserve">Islamabad Marriott Hotal </t>
  </si>
  <si>
    <t>Indian High Commission Function</t>
  </si>
  <si>
    <t xml:space="preserve">1.poly Clinic Hospital </t>
  </si>
  <si>
    <t xml:space="preserve">Peshawar </t>
  </si>
  <si>
    <t>near Mosque in QissaKhawani Bazaar</t>
  </si>
  <si>
    <t>Muharram procession about to start</t>
  </si>
  <si>
    <t xml:space="preserve">1.Lady Reading hospital </t>
  </si>
  <si>
    <t xml:space="preserve">D.I Khan </t>
  </si>
  <si>
    <t xml:space="preserve">Checkpost Dera Ismial Khan </t>
  </si>
  <si>
    <t>Muharram procession</t>
  </si>
  <si>
    <t xml:space="preserve">1.DIK Headquarters 
Hospital </t>
  </si>
  <si>
    <t>Lakki Marwat</t>
  </si>
  <si>
    <t>Ghazanikhel Market 
Laik marwat</t>
  </si>
  <si>
    <t>Tank</t>
  </si>
  <si>
    <t>Military Convoy Barakhel area-tank</t>
  </si>
  <si>
    <t>1.CMH  Dera</t>
  </si>
  <si>
    <t>8:50:00 PM/9:10 PM</t>
  </si>
  <si>
    <t xml:space="preserve">Islamabad </t>
  </si>
  <si>
    <t xml:space="preserve">Islamabad Airport </t>
  </si>
  <si>
    <t>Airport</t>
  </si>
  <si>
    <t xml:space="preserve">Quetta </t>
  </si>
  <si>
    <t>Quetta District court senior civil
 judge District Court</t>
  </si>
  <si>
    <t>Government</t>
  </si>
  <si>
    <t xml:space="preserve">1.Quttea Civil hospital 
2.Bolan medical hospital </t>
  </si>
  <si>
    <t>Gujrat</t>
  </si>
  <si>
    <t>Army training area guliana 
near Kharian Contonment</t>
  </si>
  <si>
    <t xml:space="preserve">1.Combined Military
 Hospital </t>
  </si>
  <si>
    <t>Charsadda</t>
  </si>
  <si>
    <t>Federal Interior Minister Speech 
rallyy hometown Charsadda</t>
  </si>
  <si>
    <t xml:space="preserve">Rally Charsadda </t>
  </si>
  <si>
    <t xml:space="preserve">1.District Headquarters Hospital
 2.Lady Reading Hospital </t>
  </si>
  <si>
    <t xml:space="preserve">Peshawar Hotel </t>
  </si>
  <si>
    <t xml:space="preserve">1.Lady Reading Hospital </t>
  </si>
  <si>
    <t>About 12pm</t>
  </si>
  <si>
    <t xml:space="preserve">Tank </t>
  </si>
  <si>
    <t>Boltonabad aera</t>
  </si>
  <si>
    <t>rammed the vehicle into FC vehicle</t>
  </si>
  <si>
    <t>10:25am</t>
  </si>
  <si>
    <t>Miltary convoy in bannu Gurbaz area</t>
  </si>
  <si>
    <t>1.CMH Peshawar</t>
  </si>
  <si>
    <t xml:space="preserve">Swat </t>
  </si>
  <si>
    <t>Security Force convoy in mingora</t>
  </si>
  <si>
    <t xml:space="preserve">1.Agency Headquarters 
hospital </t>
  </si>
  <si>
    <t>Political Agent Office in Miranshah</t>
  </si>
  <si>
    <t>Government official</t>
  </si>
  <si>
    <t>Razmak town’s Daznaray area-20kms to the north of Miramshah</t>
  </si>
  <si>
    <t>Frontier Constabulary convoy</t>
  </si>
  <si>
    <t>1.CMH Bannu hospital</t>
  </si>
  <si>
    <t>3:30 PM-4:00:00 PM/4:15PM</t>
  </si>
  <si>
    <t>D.I Khan</t>
  </si>
  <si>
    <t>police recruitment center</t>
  </si>
  <si>
    <t>recruitment process in progress</t>
  </si>
  <si>
    <t xml:space="preserve">1.District Headquarters 
Hospital </t>
  </si>
  <si>
    <t>between 7:00-7:40 AM</t>
  </si>
  <si>
    <t>Matta</t>
  </si>
  <si>
    <t>police bus going from Kabal to Matta</t>
  </si>
  <si>
    <t xml:space="preserve">outside the venue of distric bar convention council Islamabad </t>
  </si>
  <si>
    <t>Chief Justice Iftikhar muhammad ch had to address overthere</t>
  </si>
  <si>
    <t>1.Fedral govt services hospital 2.PIMS</t>
  </si>
  <si>
    <t xml:space="preserve">Security check post Miramshah 
North Wazirstan </t>
  </si>
  <si>
    <t xml:space="preserve">Industrial town hub baluchistan </t>
  </si>
  <si>
    <t>chinese engineers were going from Karachi to Hub</t>
  </si>
  <si>
    <t>Training Center in Hangu</t>
  </si>
  <si>
    <t xml:space="preserve">Kohat </t>
  </si>
  <si>
    <t xml:space="preserve">Kohat Mosque </t>
  </si>
  <si>
    <t>CMH kohat</t>
  </si>
  <si>
    <t>12:30:00 PM/11:00AM</t>
  </si>
  <si>
    <t>near Hotel in Abpara market</t>
  </si>
  <si>
    <t xml:space="preserve">1.Federal Government
 services hospital
2.Capital Development 
Authority hospital </t>
  </si>
  <si>
    <t>Night</t>
  </si>
  <si>
    <t>District Swat gora village matta</t>
  </si>
  <si>
    <t>10:30am</t>
  </si>
  <si>
    <t xml:space="preserve">Kuram Agency </t>
  </si>
  <si>
    <t>Parachinar</t>
  </si>
  <si>
    <t>Transport</t>
  </si>
  <si>
    <t xml:space="preserve">1.Agency Headqurters 
Hospital </t>
  </si>
  <si>
    <t xml:space="preserve"> Military Convoys in Tank district</t>
  </si>
  <si>
    <t xml:space="preserve">North Wazirstan Mirali Military
 checkpost </t>
  </si>
  <si>
    <t xml:space="preserve">Bannu Police Check post </t>
  </si>
  <si>
    <t xml:space="preserve">Checkpost on thall-parachinar road/kurram road
 mandori village </t>
  </si>
  <si>
    <t xml:space="preserve">1.Nawagai hospital </t>
  </si>
  <si>
    <t xml:space="preserve">miranshah Military convoys </t>
  </si>
  <si>
    <t>military convoy</t>
  </si>
  <si>
    <t xml:space="preserve">1.Bannu Hospital </t>
  </si>
  <si>
    <t xml:space="preserve">Shangla </t>
  </si>
  <si>
    <t xml:space="preserve">Machaar area of Shangla District </t>
  </si>
  <si>
    <t>police</t>
  </si>
  <si>
    <t>Bajaur Agency</t>
  </si>
  <si>
    <t>Truck carrying security personeel was attacked in Mamond area</t>
  </si>
  <si>
    <t>truck carrying security personnel</t>
  </si>
  <si>
    <t>South Waziristan</t>
  </si>
  <si>
    <t>check-post of the troops in the Jandola area of South Waziristan.</t>
  </si>
  <si>
    <t>1.Qasim Market Defence Ministry Bus</t>
  </si>
  <si>
    <t>1.District Headquarters Rwp
2.Rwp General Hospital</t>
  </si>
  <si>
    <t xml:space="preserve">Near R.A Bazar behind general Headquarters </t>
  </si>
  <si>
    <t>Passanger van at Bannu adda/chungi</t>
  </si>
  <si>
    <t xml:space="preserve">DI Khan Headquarter
 hospital </t>
  </si>
  <si>
    <t>Haripur</t>
  </si>
  <si>
    <t>army officers mess in Tarbela ghazi</t>
  </si>
  <si>
    <t xml:space="preserve"> military convoy</t>
  </si>
  <si>
    <t xml:space="preserve">1.Wapda Hospital    2.CMH Pindi 
3.CMH Attock </t>
  </si>
  <si>
    <t>military convoy going from Tank</t>
  </si>
  <si>
    <t>bannu</t>
  </si>
  <si>
    <t>checkpost near Dawa bridge/Durani Abshar Chowk</t>
  </si>
  <si>
    <t xml:space="preserve">1.District Headquartar 
Hospital </t>
  </si>
  <si>
    <t>12:00 mid night</t>
  </si>
  <si>
    <t xml:space="preserve">karachi </t>
  </si>
  <si>
    <t>Benazir Survives midnight 
carnage Karsaz bridge Sharea Faisal</t>
  </si>
  <si>
    <t>Rally ppp</t>
  </si>
  <si>
    <t xml:space="preserve">1.Jinnah Hospital 
2.Liaquat hospital </t>
  </si>
  <si>
    <t xml:space="preserve">Mingora Police Line </t>
  </si>
  <si>
    <t xml:space="preserve">1.Saidu Shrif hospital </t>
  </si>
  <si>
    <t>Rawalpindi police checkpoint 
security zone</t>
  </si>
  <si>
    <t>1.CMH 2.Civil hospital</t>
  </si>
  <si>
    <t>Sargodha</t>
  </si>
  <si>
    <t xml:space="preserve">PAF Bus on faisalabad road-Sargodha </t>
  </si>
  <si>
    <t>PAF Bus</t>
  </si>
  <si>
    <t xml:space="preserve">10 kg </t>
  </si>
  <si>
    <t>1.PAF Sargodha 
2.CMH Rwp</t>
  </si>
  <si>
    <t>Iqbal Day</t>
  </si>
  <si>
    <t>Peshawar  Federal minister 
political amir muqam house</t>
  </si>
  <si>
    <t>Political Affairs meeting</t>
  </si>
  <si>
    <t>5 to 6 Kg</t>
  </si>
  <si>
    <t>1.Hayatabad Medical Complex</t>
  </si>
  <si>
    <t xml:space="preserve">Bus carrying ISI officals parked outside Hamza Camp faizabad </t>
  </si>
  <si>
    <t>Hamza camp</t>
  </si>
  <si>
    <t xml:space="preserve">1.Military Hospital 
2.Rawalpindi hospital </t>
  </si>
  <si>
    <t>GHQ</t>
  </si>
  <si>
    <t>Checkpost high-security cantonment area babar road</t>
  </si>
  <si>
    <t>11:15:00 AM/12:30 PM</t>
  </si>
  <si>
    <t>Ningolai Security checkpost</t>
  </si>
  <si>
    <t>10 to 15 kg</t>
  </si>
  <si>
    <t>7:24:00 AM/7:30AM</t>
  </si>
  <si>
    <t>Truck carrying school children near Fauji gate Pakistan Aeranautical Complex</t>
  </si>
  <si>
    <t>Children/Women</t>
  </si>
  <si>
    <t>1.CMH Rwp</t>
  </si>
  <si>
    <t xml:space="preserve">military Checkpost </t>
  </si>
  <si>
    <t xml:space="preserve">1.CMH hospital </t>
  </si>
  <si>
    <t>Nowshehra</t>
  </si>
  <si>
    <t>Noshera security check post</t>
  </si>
  <si>
    <t>1.CMH Nowshera</t>
  </si>
  <si>
    <t>kohat cantt-fountain round about-near army public school</t>
  </si>
  <si>
    <t>recruits returning to barracks after morning exercise</t>
  </si>
  <si>
    <t>more than 5Kg</t>
  </si>
  <si>
    <t>Combine Military hospital</t>
  </si>
  <si>
    <t>Eid-ul-azha</t>
  </si>
  <si>
    <t xml:space="preserve">Charsadda </t>
  </si>
  <si>
    <t xml:space="preserve">Charsadda Jamiya Masjid </t>
  </si>
  <si>
    <t>Masjid</t>
  </si>
  <si>
    <t>5 to 6 kg</t>
  </si>
  <si>
    <t>military convoy hit in mingora</t>
  </si>
  <si>
    <t>Rawalpindi Liaquat Bagh Park</t>
  </si>
  <si>
    <t>attack on Benazir Bhutto</t>
  </si>
  <si>
    <t>Rawalpindi General hospital</t>
  </si>
  <si>
    <t>infront of frontier house kabal</t>
  </si>
  <si>
    <t xml:space="preserve">Security forces </t>
  </si>
  <si>
    <t xml:space="preserve">Lahore High court </t>
  </si>
  <si>
    <t>lawyers protest rally was about to start. All of them were present inside the court. Bomber targeted the police officials outside the court</t>
  </si>
  <si>
    <t>15 kg</t>
  </si>
  <si>
    <t xml:space="preserve">1.Mayo-Ganga ram hospital </t>
  </si>
  <si>
    <t>Mohmand agency</t>
  </si>
  <si>
    <t>checkpoint of security forces in Khapakh Kando near Ghalanai</t>
  </si>
  <si>
    <t>Frontier Constabulary</t>
  </si>
  <si>
    <t xml:space="preserve">Ghalani hospital </t>
  </si>
  <si>
    <t>Mirza Qasim baig Imambargah Jangi Mohallah-kohati</t>
  </si>
  <si>
    <t>Imambargah</t>
  </si>
  <si>
    <t>3 kg explosive and 3kg ball bearings</t>
  </si>
  <si>
    <t>Kajhori checkpost north waziristan</t>
  </si>
  <si>
    <t xml:space="preserve">Checkpost </t>
  </si>
  <si>
    <t>1.CMH bannu 2.MH Bannu</t>
  </si>
  <si>
    <t>7:24:00 AM/7:25AM/7:30 AM</t>
  </si>
  <si>
    <t>Infront of NLC office near GHQ Rwp</t>
  </si>
  <si>
    <t>bus carrying students and officials of army medical college-</t>
  </si>
  <si>
    <t>6-7kg</t>
  </si>
  <si>
    <t>1.CMH 2.MH 3. DHQ</t>
  </si>
  <si>
    <t xml:space="preserve">NA </t>
  </si>
  <si>
    <t>Quetta Khilji Conlony</t>
  </si>
  <si>
    <t>Khilji colony</t>
  </si>
  <si>
    <t>Nakai in charsadda</t>
  </si>
  <si>
    <t>Awami National Party meeting was in progress</t>
  </si>
  <si>
    <t>1.Lady Reading Hospital 2. DHQ charsadda</t>
  </si>
  <si>
    <t>Aidak village in mirali-near miranshah</t>
  </si>
  <si>
    <t>ANP gathring</t>
  </si>
  <si>
    <t>Mingora-army media center on saidu sharif road</t>
  </si>
  <si>
    <t>army media center and base near Gul Kadda</t>
  </si>
  <si>
    <t>District headquarters hospital saidu sharif</t>
  </si>
  <si>
    <t>PPP election office in Eidgah market of Parachinar bazar</t>
  </si>
  <si>
    <t>Agency headquarter hospital</t>
  </si>
  <si>
    <t>Rawalpindi-R.A bazar mall road Sadar-nadira suift center</t>
  </si>
  <si>
    <t>near Surgeon-gernal car on signal</t>
  </si>
  <si>
    <t>4-5kg</t>
  </si>
  <si>
    <t>1.CMH 2.MH 3.Contonment hospital 4. rwp general hospital 5. DHQ hospital</t>
  </si>
  <si>
    <t>Swat Mingora DSP Funeral</t>
  </si>
  <si>
    <t>Khar-jardar area</t>
  </si>
  <si>
    <t>Dara Adam Khel</t>
  </si>
  <si>
    <t xml:space="preserve">Dara adamkhel Jirga </t>
  </si>
  <si>
    <t xml:space="preserve">peace Jirga </t>
  </si>
  <si>
    <t>Anti-Militants</t>
  </si>
  <si>
    <t>1.Lady Reading Hospital 2.Hayatabad medical Complex</t>
  </si>
  <si>
    <t>1:05PM</t>
  </si>
  <si>
    <t>Navy war college mall road lahore</t>
  </si>
  <si>
    <t xml:space="preserve">Navy college </t>
  </si>
  <si>
    <t>1.CMH 2.Service hospital</t>
  </si>
  <si>
    <t>9:15 AM to 9:20:00 AM</t>
  </si>
  <si>
    <t>FIA building Temple road near The Mall-near regal chowk</t>
  </si>
  <si>
    <t>50kg</t>
  </si>
  <si>
    <t xml:space="preserve">1.Ganga Ram Hospita 2.Mayo Hospital </t>
  </si>
  <si>
    <t>Bungalow no 83/F Model Town-an advertising agency office</t>
  </si>
  <si>
    <t xml:space="preserve">30kg </t>
  </si>
  <si>
    <t xml:space="preserve">Ganga Ram hospital </t>
  </si>
  <si>
    <t xml:space="preserve">Mingora police Lines </t>
  </si>
  <si>
    <t>Saidu Sharif hospital</t>
  </si>
  <si>
    <t>Army Camp at Zari noor-Wana</t>
  </si>
  <si>
    <t xml:space="preserve">Military Hospital </t>
  </si>
  <si>
    <t>Labour Day</t>
  </si>
  <si>
    <t>Thursday Morning</t>
  </si>
  <si>
    <t>Khyber Agency</t>
  </si>
  <si>
    <t>Takia-Bar Qambarkhel Mosque</t>
  </si>
  <si>
    <t>8:40:00 AM/9:30:00 AM</t>
  </si>
  <si>
    <t>Bannu police  check post</t>
  </si>
  <si>
    <t>1.DHQ 2.CMH</t>
  </si>
  <si>
    <t>Friday Night</t>
  </si>
  <si>
    <t xml:space="preserve">Mingora police Station </t>
  </si>
  <si>
    <t xml:space="preserve">1.district headquarters hospital saidu sharif </t>
  </si>
  <si>
    <t>Mardan</t>
  </si>
  <si>
    <t>Military run bakery near a punjab regiment center in Mardan cantt</t>
  </si>
  <si>
    <t xml:space="preserve">1.CMH 2.District Headqurtar Hospital </t>
  </si>
  <si>
    <t>1:00:00 PM/1:05PM</t>
  </si>
  <si>
    <t>Islamabad Danish Embassy</t>
  </si>
  <si>
    <t>Jews</t>
  </si>
  <si>
    <t>1.PIMS 2.Federal Government Service Hospital</t>
  </si>
  <si>
    <t>7:50:00/7:45:00 PM</t>
  </si>
  <si>
    <t>Melody market near lal masjid</t>
  </si>
  <si>
    <t>1.PIMS 2.Poly Clinic 3.Federal Government Service Hospital</t>
  </si>
  <si>
    <t>Shiite gathering -Near kotli imam Hussain</t>
  </si>
  <si>
    <t>neaar Iqbal Town police Station Lahore at dubai CHOWK SIGNAL</t>
  </si>
  <si>
    <t>1.Sheikh Zahid Hospital</t>
  </si>
  <si>
    <t>Distric headquarter hospital</t>
  </si>
  <si>
    <t>Hospital</t>
  </si>
  <si>
    <t>during the shiite protest against the death of shiite govt official</t>
  </si>
  <si>
    <t xml:space="preserve">1.Combined Military Hospital </t>
  </si>
  <si>
    <t xml:space="preserve">Wah Cant Pakistn Ordinance Factories </t>
  </si>
  <si>
    <t>pof hospital</t>
  </si>
  <si>
    <t>Charbagh checkpost</t>
  </si>
  <si>
    <t>100Kg</t>
  </si>
  <si>
    <t xml:space="preserve">1.Saidu sharif hospital </t>
  </si>
  <si>
    <t>army base camp/emergency center near Kohat tunnel</t>
  </si>
  <si>
    <t>1.CMH Kohat</t>
  </si>
  <si>
    <t>Zangali Checkpost on kohat road</t>
  </si>
  <si>
    <t>150Kg</t>
  </si>
  <si>
    <t>Lady Reading Hospital-Khyber teaching-Hayatabad complex</t>
  </si>
  <si>
    <t>Half hour after aftar</t>
  </si>
  <si>
    <t xml:space="preserve">Kabal check post </t>
  </si>
  <si>
    <t>military convoy on Miranshah road near Norak</t>
  </si>
  <si>
    <t>1000 Kg</t>
  </si>
  <si>
    <t>1.Poly Clinic  2. PIMS</t>
  </si>
  <si>
    <t>military security checkpost in Madian Town swat</t>
  </si>
  <si>
    <t xml:space="preserve">Quetta cantt military Check post </t>
  </si>
  <si>
    <t xml:space="preserve"> 8 Kg</t>
  </si>
  <si>
    <t>1.CMH Hospital 2.Civil Hospital</t>
  </si>
  <si>
    <t>Eid-ul-Fitar</t>
  </si>
  <si>
    <t>wali bagh charsadda</t>
  </si>
  <si>
    <t xml:space="preserve">1.District Hospital Charsadda </t>
  </si>
  <si>
    <t xml:space="preserve">Bhakkar </t>
  </si>
  <si>
    <t>Bhakkar Rasheed Noranni MNA house</t>
  </si>
  <si>
    <t>1.Nishtar Hospital Multan</t>
  </si>
  <si>
    <t>Islamabad Police line-anti terrorist squad building</t>
  </si>
  <si>
    <t>lawmakers gathered for a secret security briefing</t>
  </si>
  <si>
    <t>60Kg</t>
  </si>
  <si>
    <t>1. PIMS 2.Federal Government Services</t>
  </si>
  <si>
    <t>near michni post in landi kotal</t>
  </si>
  <si>
    <t>Orakzai Agency</t>
  </si>
  <si>
    <t>anti-taliban Jirga-Khadezai area in upper Orakzai Agency</t>
  </si>
  <si>
    <t>8 ft deep crater</t>
  </si>
  <si>
    <t xml:space="preserve">1.Kohat Dvisional Headquarters Hospital  2.Gahluj hospital 3.Hospitals in Hangu and Kohat </t>
  </si>
  <si>
    <t>Mohmand Agency</t>
  </si>
  <si>
    <t xml:space="preserve">Mohmad Agency-naqi Checkpost </t>
  </si>
  <si>
    <t xml:space="preserve">1.Ghalaanai Hospital </t>
  </si>
  <si>
    <t>Militay checkpost cantoment area bannu</t>
  </si>
  <si>
    <t>outside the office of Mardan DIG in malakand mardan road</t>
  </si>
  <si>
    <t>district headquarter hospital</t>
  </si>
  <si>
    <t>Zalai FC checkpost wana</t>
  </si>
  <si>
    <t>Doabba-checkpost near surpul on hangu tal road</t>
  </si>
  <si>
    <t>40 kg</t>
  </si>
  <si>
    <t>CMH Hangu</t>
  </si>
  <si>
    <t xml:space="preserve">Swat Police check post </t>
  </si>
  <si>
    <t xml:space="preserve">Syedo Shrif Hospital </t>
  </si>
  <si>
    <t>Salarzai Jirga  in batmali area-Bajaur</t>
  </si>
  <si>
    <t>tribes were discussing formation of lashkar</t>
  </si>
  <si>
    <t xml:space="preserve">Qayyum Stadium </t>
  </si>
  <si>
    <t>Sport Stadium</t>
  </si>
  <si>
    <t>7 or 8Kg</t>
  </si>
  <si>
    <t xml:space="preserve">1.Lady Reading Hospital 2.Combined Military Hospital </t>
  </si>
  <si>
    <t>attack on security forces camp in Subhan Khaur school-shabqadar area near muhamand agency boder</t>
  </si>
  <si>
    <t>Security checkpost in gashgur area of  Khawazakhela</t>
  </si>
  <si>
    <t>during maghrib prayer</t>
  </si>
  <si>
    <t>Mosque in Badaan area of mamund</t>
  </si>
  <si>
    <t>maghrib prayer</t>
  </si>
  <si>
    <t>District hospital Bajur</t>
  </si>
  <si>
    <t>Buner</t>
  </si>
  <si>
    <t>near Tarezi Chowk on the main Bannu-Kohat road.</t>
  </si>
  <si>
    <t>Monday Morning</t>
  </si>
  <si>
    <t>sangota checkpost in mingora</t>
  </si>
  <si>
    <t xml:space="preserve"> Army Convoy passing from shabqadar</t>
  </si>
  <si>
    <t>12:30:00pm</t>
  </si>
  <si>
    <t>bazar of Kalaia area of lower Orakzai angency</t>
  </si>
  <si>
    <t xml:space="preserve">Kalidya Hospital </t>
  </si>
  <si>
    <t xml:space="preserve">in Dagar-an area of Buner </t>
  </si>
  <si>
    <t>Buner Poling station-Infront of govt high school Shalbandi</t>
  </si>
  <si>
    <t>multan road in Deara Ismail Khan</t>
  </si>
  <si>
    <t>muharram ul haram rally</t>
  </si>
  <si>
    <t xml:space="preserve"> 10 kg </t>
  </si>
  <si>
    <t xml:space="preserve">Poly clinic multan </t>
  </si>
  <si>
    <t>near a check-post in Officers’ Colony</t>
  </si>
  <si>
    <t>open</t>
  </si>
  <si>
    <t>near Mingora town</t>
  </si>
  <si>
    <t>6.35 pm</t>
  </si>
  <si>
    <t xml:space="preserve">D.G Khan </t>
  </si>
  <si>
    <t xml:space="preserve">Outside Jhar ali Imambargah-in muslim town area </t>
  </si>
  <si>
    <t>Local Hospital In DG Khan/Nishtar Hospital</t>
  </si>
  <si>
    <t>near a Police station in the Mingora town of Swat District</t>
  </si>
  <si>
    <t>8.15 am</t>
  </si>
  <si>
    <t xml:space="preserve">Peshawar-Torkham Highway near Teddi Bazar in Jamrood </t>
  </si>
  <si>
    <t>struck the trailer when signalled to stop</t>
  </si>
  <si>
    <t>Jamrud Civil Hospital</t>
  </si>
  <si>
    <t>Police checkpost on Baran Bridge</t>
  </si>
  <si>
    <t>DHQ Hospital Bannu  / Peshawar Hospital</t>
  </si>
  <si>
    <t>funeral procession on  Dera Bannu road-near shobra hotel</t>
  </si>
  <si>
    <t>Funeral Procession of
Imambargah Caretaker</t>
  </si>
  <si>
    <t>1. DHQ D.I.Khan
2. Nishtar Hospital
3. Lady Reading Pesh</t>
  </si>
  <si>
    <t>Lakki town</t>
  </si>
  <si>
    <t>Bannu miranshah road-House of DSP</t>
  </si>
  <si>
    <t>Pishin</t>
  </si>
  <si>
    <t>Killi Karbala village in Pishin district</t>
  </si>
  <si>
    <t>Educational</t>
  </si>
  <si>
    <t>Civil hospital Quetta</t>
  </si>
  <si>
    <t>sarki gate area in Nimak Mandi area-Peshawar</t>
  </si>
  <si>
    <t>Inauguration  of an 
event by Sr Minister</t>
  </si>
  <si>
    <t xml:space="preserve">Lady Reading Hospital </t>
  </si>
  <si>
    <t>Rawalpindi cantt-Pirwadhi bus stand</t>
  </si>
  <si>
    <t>DHQ Hospital RWP
2. Benazir Hospital RWP</t>
  </si>
  <si>
    <t>Pakistan Day</t>
  </si>
  <si>
    <t>sitara maket-special branch police gate</t>
  </si>
  <si>
    <t>road side restaurant opposite to military base in Jandola</t>
  </si>
  <si>
    <t>members of peace committe -members of Turkestan group</t>
  </si>
  <si>
    <t>Civil Hospital Tank</t>
  </si>
  <si>
    <t>Mosque in Jamrood Tehsil on peshawar-turkham highway</t>
  </si>
  <si>
    <t>Peshwar Hospitals</t>
  </si>
  <si>
    <t>Mirzail checkpost-Miranshah</t>
  </si>
  <si>
    <t>security forces convoy was passing from checkpost</t>
  </si>
  <si>
    <t>7.35 PM/7:37 PM</t>
  </si>
  <si>
    <t>Margala Road Check Post
Islamabad</t>
  </si>
  <si>
    <t>8Kg</t>
  </si>
  <si>
    <t xml:space="preserve">PIMS
Polyclinic </t>
  </si>
  <si>
    <t>mirnshah security checkpost</t>
  </si>
  <si>
    <t>military convoy was passing from checkpost</t>
  </si>
  <si>
    <t xml:space="preserve">Chakwal </t>
  </si>
  <si>
    <t xml:space="preserve">Imambargah in Chakwal </t>
  </si>
  <si>
    <t xml:space="preserve">Shia Religious Gathering </t>
  </si>
  <si>
    <t>Evening</t>
  </si>
  <si>
    <t>Harichand Police Post-
Charsadda</t>
  </si>
  <si>
    <t>100kg</t>
  </si>
  <si>
    <t>Charsadda DHQ/Tangi Hospital/JamalAbad hospital/Peshawar Hospital</t>
  </si>
  <si>
    <t>3pm/4.15 pm</t>
  </si>
  <si>
    <t>Check Post close to police station in Doaba Area</t>
  </si>
  <si>
    <t>Civil Hospital Hangu/ CMH Thall</t>
  </si>
  <si>
    <t>MORNING</t>
  </si>
  <si>
    <t>bara qadeem Check post-on peshawar-bara road-12km west of peshawar cantt</t>
  </si>
  <si>
    <t>Khyber Teaching Hospital / Hayatabad Medical Complex</t>
  </si>
  <si>
    <t>check post in the Outstrikes of Darra Adamkhel-in area of Sabeena police station</t>
  </si>
  <si>
    <t>1. Lady Reading Hospital Pesh
2. CMH Peshwar</t>
  </si>
  <si>
    <t>Late Night/Evening</t>
  </si>
  <si>
    <t>FC fort in Jandola</t>
  </si>
  <si>
    <t>FC camp</t>
  </si>
  <si>
    <t>CMH Dera/ Tank Hospitals</t>
  </si>
  <si>
    <t>10.10 AM/10:30 AM</t>
  </si>
  <si>
    <t>Lahore</t>
  </si>
  <si>
    <t>hit police checkpost outside Rescue 15 Office and country's premier intelligence agency</t>
  </si>
  <si>
    <t>125 kg</t>
  </si>
  <si>
    <t>Ganga Ram hospital / Meo/ Services Hospital</t>
  </si>
  <si>
    <t>5:40pm</t>
  </si>
  <si>
    <t xml:space="preserve">Kohat Road-Sira Khora-
Police  Check Post </t>
  </si>
  <si>
    <t>5kg</t>
  </si>
  <si>
    <t xml:space="preserve">Lady Reading Hospital 
Peshawar </t>
  </si>
  <si>
    <t>checkpost on circular road</t>
  </si>
  <si>
    <t>Jummah prayer time</t>
  </si>
  <si>
    <t>Upper Dir</t>
  </si>
  <si>
    <t>Masjid in Hayagai Sharqai village</t>
  </si>
  <si>
    <t xml:space="preserve">Rescue 15 building in Islamabad </t>
  </si>
  <si>
    <t>Senior Police Officials meeting</t>
  </si>
  <si>
    <t>PIMS</t>
  </si>
  <si>
    <t>10.30 pm</t>
  </si>
  <si>
    <t>Pearl Continental Hotel
Peshawar</t>
  </si>
  <si>
    <t>500 Kg</t>
  </si>
  <si>
    <t xml:space="preserve">Thursday night </t>
  </si>
  <si>
    <t xml:space="preserve">ring road Latifabad-Peshawar </t>
  </si>
  <si>
    <t xml:space="preserve">LRH </t>
  </si>
  <si>
    <t>After Friday prayers</t>
  </si>
  <si>
    <t>Jamia Naeemia madrassa-Garhai Shahu area</t>
  </si>
  <si>
    <t>24Kg</t>
  </si>
  <si>
    <t>Mayo-Sir Ganga Ram Servuces-Jinnah Hospital</t>
  </si>
  <si>
    <t>2.40 Pm</t>
  </si>
  <si>
    <t>military run Mosque in Nowshera Cantt-on supply depot morr</t>
  </si>
  <si>
    <t>contonment hospital-DHQ Hospital-peshawar CMH</t>
  </si>
  <si>
    <t>Thakot Police check-post in Battagram District.</t>
  </si>
  <si>
    <t>6:00:00 AM/6:30:00 AM</t>
  </si>
  <si>
    <t>Muzaffarabad</t>
  </si>
  <si>
    <t>AJK</t>
  </si>
  <si>
    <t>near non commisioned officers place-Muzaffarabad</t>
  </si>
  <si>
    <t>CMH Muzzafarabad</t>
  </si>
  <si>
    <t xml:space="preserve">Quetta-Khi RCD highway-town of Torkham </t>
  </si>
  <si>
    <t>blew himself up while being searched at the pak-afghna checkpost</t>
  </si>
  <si>
    <t>foreigner</t>
  </si>
  <si>
    <t>Mashokhel Mera Area-Kohat Road</t>
  </si>
  <si>
    <t>Unknown</t>
  </si>
  <si>
    <t>4:30pm</t>
  </si>
  <si>
    <t>KRL Bas at Chur Chowk
on peshawar road-rwp cantt</t>
  </si>
  <si>
    <t>10Kg</t>
  </si>
  <si>
    <t>3:00am</t>
  </si>
  <si>
    <t>nasir bagh road choongi bazar near police colony</t>
  </si>
  <si>
    <t>20 Kg</t>
  </si>
  <si>
    <t>Dirdony post on ghulam khan road-Near Miranshah</t>
  </si>
  <si>
    <t>wana bazar</t>
  </si>
  <si>
    <t>leader of Nawaz group-a group against taliban</t>
  </si>
  <si>
    <t>Check post in Khawazakhela- Char Bagh road near-waliabad village</t>
  </si>
  <si>
    <t>swat</t>
  </si>
  <si>
    <t>security forces check point</t>
  </si>
  <si>
    <t>Esha check post on bannu-miranshah road</t>
  </si>
  <si>
    <t>BB Pakdaman Street</t>
  </si>
  <si>
    <t>kanju area of Kabal tehsil</t>
  </si>
  <si>
    <t xml:space="preserve"> police raid in the area </t>
  </si>
  <si>
    <t>Momin Town</t>
  </si>
  <si>
    <t>Fateh Khawani of Haji Mobin Afridi</t>
  </si>
  <si>
    <t>12Kg</t>
  </si>
  <si>
    <t>Lady Reading Hospital</t>
  </si>
  <si>
    <t>aftar time</t>
  </si>
  <si>
    <t>security post near Torkham border</t>
  </si>
  <si>
    <t>Landi Kotal Hospital</t>
  </si>
  <si>
    <t>police training center in Mingora</t>
  </si>
  <si>
    <t>12 Kg</t>
  </si>
  <si>
    <t>5 min befor aftar</t>
  </si>
  <si>
    <t>Doaba police station</t>
  </si>
  <si>
    <t>checkpost in Thana area-near batkhela</t>
  </si>
  <si>
    <t>Kacha pakha bazar-in Astarzai union council area</t>
  </si>
  <si>
    <t xml:space="preserve">150 kg </t>
  </si>
  <si>
    <t>Saturday Evening</t>
  </si>
  <si>
    <t>Security Check
Post in zorkalay area</t>
  </si>
  <si>
    <t>After Midnight</t>
  </si>
  <si>
    <t>Totalai</t>
  </si>
  <si>
    <t>Tatalai District</t>
  </si>
  <si>
    <t>7.00 am</t>
  </si>
  <si>
    <t>outside Police Station in mundan area-Bannu</t>
  </si>
  <si>
    <t>180Kg</t>
  </si>
  <si>
    <t>11.35 am</t>
  </si>
  <si>
    <t>Fakhar e Alam Road-
Saddar-infront of Askari bank</t>
  </si>
  <si>
    <t>Bank</t>
  </si>
  <si>
    <t>100 Kg</t>
  </si>
  <si>
    <t>Bakakhel</t>
  </si>
  <si>
    <t>molvi abdul hakeem as goin to attend jirga-anti-talibanic cleric</t>
  </si>
  <si>
    <t>12.15 pm</t>
  </si>
  <si>
    <t>WFP office in islamabad F-8/3</t>
  </si>
  <si>
    <t>12.15 PM</t>
  </si>
  <si>
    <t>Khayber Bazar-Peshawar</t>
  </si>
  <si>
    <t>near police station in Alpuri area of shangla District</t>
  </si>
  <si>
    <t xml:space="preserve">Alpuri Hospital </t>
  </si>
  <si>
    <t>8:00am</t>
  </si>
  <si>
    <t xml:space="preserve">Kohat Police Station </t>
  </si>
  <si>
    <t xml:space="preserve">Kohat Hospital </t>
  </si>
  <si>
    <t>FIA Headquarter-Manawan Police training school-elite training school</t>
  </si>
  <si>
    <t>crimes investigation agency (CIA) in Swati gate-near peshawar cantt</t>
  </si>
  <si>
    <t xml:space="preserve">70 kg </t>
  </si>
  <si>
    <t xml:space="preserve">Islamic International University
Islamabad </t>
  </si>
  <si>
    <t>16 Kg</t>
  </si>
  <si>
    <t>7.10 am</t>
  </si>
  <si>
    <t>Kamra chowk-Aeronautical Complex
Security Check Post</t>
  </si>
  <si>
    <t>Govt Hospital Kamra</t>
  </si>
  <si>
    <t>late night</t>
  </si>
  <si>
    <t>checkpost between kalarkahar and lilla interchange-lahore to isb motorway-</t>
  </si>
  <si>
    <t>10.40 AM</t>
  </si>
  <si>
    <t>Outside National Bank
Rawalpindi Cantt</t>
  </si>
  <si>
    <t>15Kg</t>
  </si>
  <si>
    <t>CMH-Distric headquarter hospital-militry hospital-combined military hospital</t>
  </si>
  <si>
    <t>Checkpost at Babu Sabu Interchange
on Lahore Islamabad Motorway</t>
  </si>
  <si>
    <t>mian munchi hospital-mayo hospital</t>
  </si>
  <si>
    <t>9.30 AM</t>
  </si>
  <si>
    <t>Cattle Market in Adezai
Village in Peshawar</t>
  </si>
  <si>
    <t>10 Kg</t>
  </si>
  <si>
    <t>9.45 AM</t>
  </si>
  <si>
    <t>police check post near busy intersection that connects charsadda road and ring road-Faqirabad</t>
  </si>
  <si>
    <t xml:space="preserve">7Kg </t>
  </si>
  <si>
    <t>ghafoor market in charsadda bazar-tangi road Farooq e Azam Chowk</t>
  </si>
  <si>
    <t>6.45 AM</t>
  </si>
  <si>
    <t>Military Check point at the entrance of regional HQ ISI</t>
  </si>
  <si>
    <t>400Kg</t>
  </si>
  <si>
    <t xml:space="preserve">Lady Reading Hospital-combined military hospital-khyber teaching hospital-
Peshawar </t>
  </si>
  <si>
    <t>7.15 am</t>
  </si>
  <si>
    <t>Bakakhel police station on bannu-miranshah road</t>
  </si>
  <si>
    <t>200Kg</t>
  </si>
  <si>
    <t>police check post on Pishtakhara Intersection</t>
  </si>
  <si>
    <t>50-60Kg</t>
  </si>
  <si>
    <t xml:space="preserve">1. LRH Peshawar
2. Khyber Teaching
3. Hayatabad Medical </t>
  </si>
  <si>
    <t>check point outside Badbher-police station</t>
  </si>
  <si>
    <t>250Kg</t>
  </si>
  <si>
    <t>10.20 am</t>
  </si>
  <si>
    <t>Main Gate of the Judicial
Complex on Khyber Road</t>
  </si>
  <si>
    <t>District Mangora-Tehsil Kabal
-Dherai area</t>
  </si>
  <si>
    <t>Naval Complex</t>
  </si>
  <si>
    <t>During Friday prayer</t>
  </si>
  <si>
    <t>Qasim market-Parade Lane Masjid</t>
  </si>
  <si>
    <t>1. CMH Rawalpindi
2. DHQ Rawalpindi
3. AFIC      4.MH</t>
  </si>
  <si>
    <t>At the Gate of Peshawar
Session Court</t>
  </si>
  <si>
    <t>8.42 pm</t>
  </si>
  <si>
    <t>Moon Market Lahore Allama Iqbal Town</t>
  </si>
  <si>
    <t>1. Jinnah Hospital
2. Sheikh Zahyad Hospital
3. Mayo Hospital 4.services hospital-5.farooq hospital</t>
  </si>
  <si>
    <t>12.10 PM</t>
  </si>
  <si>
    <t>Multan</t>
  </si>
  <si>
    <t>checkpost near ISI Office building in Qasim Bala area -Multan Cantt</t>
  </si>
  <si>
    <t xml:space="preserve">1. CMH
2. Nishtar Hospital </t>
  </si>
  <si>
    <t>2.30 pm</t>
  </si>
  <si>
    <t>D.G Khan</t>
  </si>
  <si>
    <t>Khosa market near-house of Zulfiqar ali Khosa</t>
  </si>
  <si>
    <t>1000 KG</t>
  </si>
  <si>
    <t>district headquarters hospitals</t>
  </si>
  <si>
    <t>Essakhel village-house of Local political leader</t>
  </si>
  <si>
    <t>1.30 pm</t>
  </si>
  <si>
    <t>Lower Dir</t>
  </si>
  <si>
    <t>mosque on Khursheed police line- civil colony in Timergarah</t>
  </si>
  <si>
    <t>DHQ Timergara</t>
  </si>
  <si>
    <t>Main Gate Peshawar Press 
Club</t>
  </si>
  <si>
    <t>11.57 am</t>
  </si>
  <si>
    <t>junction of mall road and Arbab Road-near PIA Building</t>
  </si>
  <si>
    <t>10.18 pm</t>
  </si>
  <si>
    <t>Majlis in Shakrial-near darbad saein boota</t>
  </si>
  <si>
    <t>6.30 pm</t>
  </si>
  <si>
    <t>CMH Road-Muzaffarabad</t>
  </si>
  <si>
    <t>Muharram Procession</t>
  </si>
  <si>
    <t>Lakki marwat</t>
  </si>
  <si>
    <t>Peshawar shah Hasankhel village ground</t>
  </si>
  <si>
    <t>250 kg</t>
  </si>
  <si>
    <t xml:space="preserve">Near local hospital </t>
  </si>
  <si>
    <t>Sudhanoti</t>
  </si>
  <si>
    <t>Military Base in tarar khal town sudhanoti district</t>
  </si>
  <si>
    <t>CMH Rawala kot</t>
  </si>
  <si>
    <t xml:space="preserve">Khyber Agency </t>
  </si>
  <si>
    <t>at the gate of the headquarters of the militant group Ansar-ul-Islam in the Tirah area</t>
  </si>
  <si>
    <t>low</t>
  </si>
  <si>
    <t>Ansar-ul-Islam (AI) Shura</t>
  </si>
  <si>
    <t>peshawar</t>
  </si>
  <si>
    <t>Adezai village in Matni on the outskirts of Peshawar</t>
  </si>
  <si>
    <t xml:space="preserve">Open </t>
  </si>
  <si>
    <t>10:00:00 AM/10:15 AM</t>
  </si>
  <si>
    <t>Poonch</t>
  </si>
  <si>
    <t>Dothan village near rawlakot</t>
  </si>
  <si>
    <t>600 kg</t>
  </si>
  <si>
    <t>gomal police station</t>
  </si>
  <si>
    <t>Bajor agency headquarter (khar town) security check post</t>
  </si>
  <si>
    <t>District headquarter hospital Timra</t>
  </si>
  <si>
    <t>Jamrud tehsil Khyber agency</t>
  </si>
  <si>
    <t>1.Hayatabad Meical hospital</t>
  </si>
  <si>
    <t>Maghrib prayers</t>
  </si>
  <si>
    <t>Bannu police Lines 2-</t>
  </si>
  <si>
    <t>1.District Headquarter Hospital Bannu  2.Combined Military Hospital</t>
  </si>
  <si>
    <t>LI center near Darss Mosque in akakhel area of Tirah valley</t>
  </si>
  <si>
    <t>Lashkar-e-Islam Commander was the target</t>
  </si>
  <si>
    <t>40Kg</t>
  </si>
  <si>
    <t>Mashte hospital</t>
  </si>
  <si>
    <t>Mansehra</t>
  </si>
  <si>
    <t>Balakot police station</t>
  </si>
  <si>
    <t>5Kg</t>
  </si>
  <si>
    <t xml:space="preserve">1.Manseehra District Headquarters Hospital </t>
  </si>
  <si>
    <t>Mingora-Nishat Chowk</t>
  </si>
  <si>
    <t>attack on security forces vehicle</t>
  </si>
  <si>
    <t>1.CMH Hospital 2.Seydo Hospital</t>
  </si>
  <si>
    <t>Karak</t>
  </si>
  <si>
    <t>Karak Police Station</t>
  </si>
  <si>
    <t>District Headquarter Hospital Karak</t>
  </si>
  <si>
    <t>Tal parachinar road in the jurisdiction of dandore area of Hangu</t>
  </si>
  <si>
    <t xml:space="preserve"> 12 kg</t>
  </si>
  <si>
    <t>1.CMH Tal Hospital 2.District Headquarters hospital hangu</t>
  </si>
  <si>
    <t>(SIA ) office-model Town area</t>
  </si>
  <si>
    <t>600Kg</t>
  </si>
  <si>
    <t>1.Jinna Hospital 2.General Hosptal 3.shaikh zayed Hospital 4.Ittefaq Hospital</t>
  </si>
  <si>
    <t>Lahore Cant R.A Bazar Stop</t>
  </si>
  <si>
    <t>12 kg</t>
  </si>
  <si>
    <t>Children Hospital</t>
  </si>
  <si>
    <t>District court Checkpost</t>
  </si>
  <si>
    <t>14 kg</t>
  </si>
  <si>
    <t xml:space="preserve">1. Judical Complex </t>
  </si>
  <si>
    <t>office of Pro-govt tribal leader-Misbahhuddin mehsud</t>
  </si>
  <si>
    <t>Government/Office Building</t>
  </si>
  <si>
    <t>Lagharai area in Bajaur</t>
  </si>
  <si>
    <t>Leader of anti-militants lashkar</t>
  </si>
  <si>
    <t>Agency headquarter hospital in Khar</t>
  </si>
  <si>
    <t>U.S. consulate peshwar</t>
  </si>
  <si>
    <t>12:00 noon</t>
  </si>
  <si>
    <t xml:space="preserve">ANP rally in Timergara </t>
  </si>
  <si>
    <t>1.Lady Reading Hospital 2.Khaber Teaching Hospital</t>
  </si>
  <si>
    <t xml:space="preserve">Quetta civil Hospital </t>
  </si>
  <si>
    <t>1.Civil Hospital 2.Bolan Medical Complex 3. CMH</t>
  </si>
  <si>
    <t>12:00:00 PM/11:55 AM</t>
  </si>
  <si>
    <t>IDP camp-kacha Pakha area on Hangu Road Kohat</t>
  </si>
  <si>
    <t>1.District Headquarter Hospital  2.Liaqat Hospital</t>
  </si>
  <si>
    <t>Kohat Police Station</t>
  </si>
  <si>
    <t>District Headquarter Hospital</t>
  </si>
  <si>
    <t>Protest demonstration Qissa Khawani Bazaar</t>
  </si>
  <si>
    <t>Jamit-i-Islam members</t>
  </si>
  <si>
    <t>8 kg</t>
  </si>
  <si>
    <t xml:space="preserve">Pir Bala Police Check post </t>
  </si>
  <si>
    <t>300 kg</t>
  </si>
  <si>
    <t xml:space="preserve">Sohrab Khan Market town Mingora </t>
  </si>
  <si>
    <t>Bilalabad area near Khar town</t>
  </si>
  <si>
    <t xml:space="preserve">Model Town and garhi shahu  lahore </t>
  </si>
  <si>
    <t>Ahmedi</t>
  </si>
  <si>
    <t>10:46:00 PM/11:00 PM</t>
  </si>
  <si>
    <t>Data Darbar-Lahore</t>
  </si>
  <si>
    <t xml:space="preserve">20 kg </t>
  </si>
  <si>
    <t xml:space="preserve">1. Mayo Hospital
2. Sir Ganga Ram Hospital 
3. Services Hospital </t>
  </si>
  <si>
    <t xml:space="preserve">Mohmand Agency </t>
  </si>
  <si>
    <t>Yakka Ghund Tehsil
of Mohmand Agency</t>
  </si>
  <si>
    <t>Lady Reading Hospital Peshwar</t>
  </si>
  <si>
    <t>outside the guest house of a pro-Government tribal elder-Malik Swab Khan-in Kohat District</t>
  </si>
  <si>
    <t>Dar-ul-uloom muhamdia imambargh</t>
  </si>
  <si>
    <t xml:space="preserve">Nowshera near
Provincial Info Ministr house </t>
  </si>
  <si>
    <t>10 kg</t>
  </si>
  <si>
    <t>around 4:30 PM</t>
  </si>
  <si>
    <t>FC chowk near Dean's trade center</t>
  </si>
  <si>
    <t>South waziristan</t>
  </si>
  <si>
    <t>Wana-mosque</t>
  </si>
  <si>
    <t>Pro-Government cleric</t>
  </si>
  <si>
    <t>20Kg</t>
  </si>
  <si>
    <t>6:55pm/7:00pm/7:10pm</t>
  </si>
  <si>
    <t xml:space="preserve">1)First blast lower mal gate 2)Ghaznavi street urdu bazar 3) Bhati Chowk </t>
  </si>
  <si>
    <t>Yaum-e-Ali</t>
  </si>
  <si>
    <t xml:space="preserve">1)Mayo Hospital 2)Sir ganga Ram Hospital  </t>
  </si>
  <si>
    <t>Mizan chowk Quetta</t>
  </si>
  <si>
    <t>Al-Quds Rally organized by Imamia stdents organization</t>
  </si>
  <si>
    <t xml:space="preserve">1.Combined Miltry Hospital                2.Civil Hospital </t>
  </si>
  <si>
    <t xml:space="preserve">worship place of the Ahmedis in Muslimabad area </t>
  </si>
  <si>
    <t>Defence Day</t>
  </si>
  <si>
    <t>lakki marwat</t>
  </si>
  <si>
    <t>lakki marwat Police Station</t>
  </si>
  <si>
    <t>1.Civil Hospital      2.DHQ Hospital</t>
  </si>
  <si>
    <t>Raily Housing Society
Near Finance Minnister
House Quetta</t>
  </si>
  <si>
    <t>Shrine of Abdullah shah ghazi in Clifton</t>
  </si>
  <si>
    <t>Attendess at shrine</t>
  </si>
  <si>
    <t xml:space="preserve"> 6 kg</t>
  </si>
  <si>
    <t>1. JPMC
2. Civil Hospital KHI</t>
  </si>
  <si>
    <t>jabukhel village</t>
  </si>
  <si>
    <t>police tried to stop the car but the driver exploded the car in residential area</t>
  </si>
  <si>
    <t>1200Kg</t>
  </si>
  <si>
    <t xml:space="preserve">Swabi </t>
  </si>
  <si>
    <t>District Shahmanoor Police Lines Swabi</t>
  </si>
  <si>
    <t xml:space="preserve">12 kg </t>
  </si>
  <si>
    <t xml:space="preserve">1.Judicial Complex </t>
  </si>
  <si>
    <t>Dara Adam khel</t>
  </si>
  <si>
    <t xml:space="preserve">Dara Adam Khel Corwded Mosque </t>
  </si>
  <si>
    <t xml:space="preserve">1.District Headqurters Hospital 2.Lady reading hospital </t>
  </si>
  <si>
    <t>Crime Investigation Department</t>
  </si>
  <si>
    <t xml:space="preserve">1000 Kg </t>
  </si>
  <si>
    <t>Rawalacot Security force vehicle</t>
  </si>
  <si>
    <t xml:space="preserve">1.Zahid hospital </t>
  </si>
  <si>
    <t xml:space="preserve">Shakai village </t>
  </si>
  <si>
    <t>Wana hospital</t>
  </si>
  <si>
    <t>near furniture market-Banu</t>
  </si>
  <si>
    <t>police van crossing the chowk</t>
  </si>
  <si>
    <t>Fata</t>
  </si>
  <si>
    <t xml:space="preserve">Mohmad Agency-Ghalani area-Political 
Agent office </t>
  </si>
  <si>
    <t xml:space="preserve">1.Tehsil Headquarters Ghalani 
2.Lady Reading </t>
  </si>
  <si>
    <t>railway level crossing sryab pattak</t>
  </si>
  <si>
    <t>Minister Balochistan</t>
  </si>
  <si>
    <t xml:space="preserve">CMH </t>
  </si>
  <si>
    <t>Kohat Bus stand</t>
  </si>
  <si>
    <t>Pass Killay area-under construction Private Hospital</t>
  </si>
  <si>
    <t>400 KG</t>
  </si>
  <si>
    <t>Hospitals in Kohat Division</t>
  </si>
  <si>
    <t>Entrance to imambargah</t>
  </si>
  <si>
    <t>religious</t>
  </si>
  <si>
    <t>Mall road peshawar</t>
  </si>
  <si>
    <t>Police was not sure about the bmbers target</t>
  </si>
  <si>
    <t>lady Reading Hospital-CMH</t>
  </si>
  <si>
    <t>Christmas/ birthday of Quaid-e-Azam</t>
  </si>
  <si>
    <t>WFP office Khar</t>
  </si>
  <si>
    <t>target was police checkpost</t>
  </si>
  <si>
    <t>Procession from Neelam Valley</t>
  </si>
  <si>
    <t>Bannu Police Station</t>
  </si>
  <si>
    <t>1000 kg</t>
  </si>
  <si>
    <t>Bannu's Main hospital</t>
  </si>
  <si>
    <t>Urdu Bazar intersection on circular road</t>
  </si>
  <si>
    <t>Hazrat Imam Hussain Chehlum Procession</t>
  </si>
  <si>
    <t>Mayo Hospital-ganagaram hospital</t>
  </si>
  <si>
    <t>Sarameena area of Khar tehsil in the Bajaur Agency</t>
  </si>
  <si>
    <t>Morning</t>
  </si>
  <si>
    <t>Kohat road Garhi Kamruddin over head bridge</t>
  </si>
  <si>
    <t>Police car</t>
  </si>
  <si>
    <t>7Kg</t>
  </si>
  <si>
    <t>8:00 AM/8:15:00 AM</t>
  </si>
  <si>
    <t>Punjab Regiment Center</t>
  </si>
  <si>
    <t>9Kg</t>
  </si>
  <si>
    <t>CMH Mardan-CMH rawalpindi</t>
  </si>
  <si>
    <t xml:space="preserve">Dabo Dheri checkpost in Prang Ghar </t>
  </si>
  <si>
    <t>Saturday Morning</t>
  </si>
  <si>
    <t>Batakhel area</t>
  </si>
  <si>
    <t>security forces were trying to arest the bomber</t>
  </si>
  <si>
    <t>police station in bannu</t>
  </si>
  <si>
    <t>near MDA flats along national highway-in Shah Latif Town</t>
  </si>
  <si>
    <t>spin khawri chowk</t>
  </si>
  <si>
    <t>Adezai Village-sheikh Neka graveyard</t>
  </si>
  <si>
    <t>16Kg</t>
  </si>
  <si>
    <t>Rescue 15 Building adjecent to police station in Thall</t>
  </si>
  <si>
    <t>250kg</t>
  </si>
  <si>
    <t>CMH Thall</t>
  </si>
  <si>
    <t>10:45 AM/ 11:00 AM</t>
  </si>
  <si>
    <t>Peshawar- Islamabad Motorway-Swabi Interchange</t>
  </si>
  <si>
    <t>Shahmansoor Hospital Complex/Swabi District Hospital/khunda Civil Hospital and  LRH Peshawar</t>
  </si>
  <si>
    <t>Near DCO office-Nowshehra road</t>
  </si>
  <si>
    <t>Lady reading hospital</t>
  </si>
  <si>
    <t>near a mosque in Dara adam khel bazar-khalid market</t>
  </si>
  <si>
    <t>peace committee members were present in mosque</t>
  </si>
  <si>
    <t>8kg</t>
  </si>
  <si>
    <t>around 5pm and second attack after 15min/5:16:00 PM and second attack after 25 min</t>
  </si>
  <si>
    <t>sakhi arwar shrine-40 km away from D.G Khan</t>
  </si>
  <si>
    <t>Urs ceremony</t>
  </si>
  <si>
    <t>sakhi sarwar civil hospital-dera district headquarters hospital</t>
  </si>
  <si>
    <t>Monday After Noon</t>
  </si>
  <si>
    <t>Bargain Car market in Munda area of Lower Dir District</t>
  </si>
  <si>
    <t>Temargara Hospital</t>
  </si>
  <si>
    <t>Gulistan road-also known as police lines</t>
  </si>
  <si>
    <t>180kg</t>
  </si>
  <si>
    <t>Civil hospital-CMH</t>
  </si>
  <si>
    <t>Salarzai area-65 km northeast of khar</t>
  </si>
  <si>
    <t>Agency headquarter hospital in Miranshah</t>
  </si>
  <si>
    <t>FC headquarters in Shabqadar-30km from peshawar</t>
  </si>
  <si>
    <t>FC personnel were gathered there</t>
  </si>
  <si>
    <t>16-20kg</t>
  </si>
  <si>
    <t>11:20:00 AM/ 11:00 AM</t>
  </si>
  <si>
    <t>MCB bank-Main bazar of Taunsa Sharif</t>
  </si>
  <si>
    <t>CID station</t>
  </si>
  <si>
    <t>300kg</t>
  </si>
  <si>
    <t>Lady reading hospital-khyber teaching complex-hayatabad medical complex</t>
  </si>
  <si>
    <t>checkpoint close to Hangu police station and hangu DPO office</t>
  </si>
  <si>
    <t>450kg</t>
  </si>
  <si>
    <t>hungu district headquarter hospital</t>
  </si>
  <si>
    <t>Bajaur Agency's salarzai village-near Afghan border</t>
  </si>
  <si>
    <t>khar agency headquarter hospital</t>
  </si>
  <si>
    <t>Army run Bakery on Mall road-Nowshehra cantt</t>
  </si>
  <si>
    <t>Khyber super market-peshawar cantt</t>
  </si>
  <si>
    <t>silk bank in I-8 markaz</t>
  </si>
  <si>
    <t>7kg</t>
  </si>
  <si>
    <t>PIMS-Shifa International hospital</t>
  </si>
  <si>
    <t>Kolache Town</t>
  </si>
  <si>
    <t>Bazar in Central Battagram</t>
  </si>
  <si>
    <t>Battagram District Headquarters hospital</t>
  </si>
  <si>
    <t>Jandola hospital</t>
  </si>
  <si>
    <t>Security Checkpost in chak Malai Area</t>
  </si>
  <si>
    <t>Danish Kol Bazaar Pandyali</t>
  </si>
  <si>
    <t>Check post near lahori gate</t>
  </si>
  <si>
    <t>Friday prayer time</t>
  </si>
  <si>
    <t>Jamia Masjid Madina in Ghundi Area of Jamrud</t>
  </si>
  <si>
    <t>Tehsil Headquarters hospital Jamrud-Hayatabad Medical complex-Khyber Teaching Hospital</t>
  </si>
  <si>
    <t>Wednesday Morning just after offering Eid prayers</t>
  </si>
  <si>
    <t>near the Eidgah in Marriabad Major Muhammad Ali Shaheed Road.</t>
  </si>
  <si>
    <t>60kg</t>
  </si>
  <si>
    <t xml:space="preserve">city hospitals </t>
  </si>
  <si>
    <t>near a police station in Darra Pezu Town</t>
  </si>
  <si>
    <t xml:space="preserve">FC DIG's residence at Anscumb road </t>
  </si>
  <si>
    <t>After noon</t>
  </si>
  <si>
    <t>Jandola Town in Lower Dir-100 km from swat valley</t>
  </si>
  <si>
    <t>karachi</t>
  </si>
  <si>
    <t>Street 32-off Saba Avenue-DHA Phase VIII-house of CID SSP</t>
  </si>
  <si>
    <t>Risalpur area of the Nowshera district</t>
  </si>
  <si>
    <t>Malikabad area of Swabi</t>
  </si>
  <si>
    <t>Sea view-clifton-at lover's point adjacent to village hotel</t>
  </si>
  <si>
    <t>Jinnah Postgraduate Medical Center</t>
  </si>
  <si>
    <t>3:38AM</t>
  </si>
  <si>
    <t>Block 13-near Pehlwan Goth roundabout-Gulistan-e-Jauhar</t>
  </si>
  <si>
    <t>5:30 AM/5:40 AM</t>
  </si>
  <si>
    <t>Tochi Scouts headquarters in Bannu</t>
  </si>
  <si>
    <t>500 kg</t>
  </si>
  <si>
    <t>CMH Bannu</t>
  </si>
  <si>
    <t>Gorali village-4 km from Gujrat</t>
  </si>
  <si>
    <t>trade center on arbab road in university town</t>
  </si>
  <si>
    <t>5-6kg</t>
  </si>
  <si>
    <t>Khyber teaching Hospital</t>
  </si>
  <si>
    <t>landikotal town</t>
  </si>
  <si>
    <t>District police officer's office</t>
  </si>
  <si>
    <t>District Headquarters Hospital</t>
  </si>
  <si>
    <t>Pakha Ghullam area</t>
  </si>
  <si>
    <t>3kg</t>
  </si>
  <si>
    <t>Parachinar Outside Shia Mousque</t>
  </si>
  <si>
    <t>Agency Headquarter Hospital</t>
  </si>
  <si>
    <t>Dir Town in Northwestren Districk of Upperdir near Afghan Boarder</t>
  </si>
  <si>
    <t>C-Division Police Station (Kotwali police Stataion)</t>
  </si>
  <si>
    <t>Shabqadar town 35KM northeast of Peshawar</t>
  </si>
  <si>
    <t>6kg</t>
  </si>
  <si>
    <t>Lady Reading Hospital (LRH)</t>
  </si>
  <si>
    <t>Police patrol in main market area of D.I Khan KPK</t>
  </si>
  <si>
    <t>Badaber Area 15Km from Peshawer</t>
  </si>
  <si>
    <t>6Kg</t>
  </si>
  <si>
    <t>Pishtakhara Square-Close to Bara-Khayber Aagency</t>
  </si>
  <si>
    <t>Hayatabad Medical Hospital-Khyber Teaching Hospital</t>
  </si>
  <si>
    <t>Akkakhel area of Bara in Khyber Agency</t>
  </si>
  <si>
    <t>Garision Area of Malir</t>
  </si>
  <si>
    <t xml:space="preserve">security checkpoint in the middle of Khar Bazaar </t>
  </si>
  <si>
    <t>Agency Headquarters Hospital (AHH)-Lady Reading Hospital (LRH)-</t>
  </si>
  <si>
    <t>Bazidkhel Village-Badhaber Area</t>
  </si>
  <si>
    <t>Hazar Ganji Area</t>
  </si>
  <si>
    <t>Civil hospital-Bolan Medical Complex-CMH</t>
  </si>
  <si>
    <t>9:30AM</t>
  </si>
  <si>
    <t>Old City Police Station</t>
  </si>
  <si>
    <t>District Hospital Bannu</t>
  </si>
  <si>
    <t>Abdara Road</t>
  </si>
  <si>
    <t>foreign</t>
  </si>
  <si>
    <t>100-110kg</t>
  </si>
  <si>
    <t>Khyber Teaching Hospital-American Club</t>
  </si>
  <si>
    <t>2:40pm</t>
  </si>
  <si>
    <t>Kashmir Chowk-Parachinar</t>
  </si>
  <si>
    <t>10:35am</t>
  </si>
  <si>
    <t>Darra Bazar-Near Headquarters of Pro-Ggovernment Peac Body</t>
  </si>
  <si>
    <t>30kg</t>
  </si>
  <si>
    <t>2:00 PM / 2:30 PM</t>
  </si>
  <si>
    <t>Near District Headquarters Hospital in Daggar Area</t>
  </si>
  <si>
    <t xml:space="preserve">District Headquarters Hospital </t>
  </si>
  <si>
    <t>Near Khan Razzaq Police Station-Qissa Khawani Bazaar</t>
  </si>
  <si>
    <t>7kg-8kg</t>
  </si>
  <si>
    <t>6:55am</t>
  </si>
  <si>
    <t>Sachal Rangers' Headquarters-North Nazimabad Block B Area</t>
  </si>
  <si>
    <t>100kg-150kg</t>
  </si>
  <si>
    <t>Abbasi Shaheed Hospital-Sindh Rangers Hospital-PNS Shifa Hospital</t>
  </si>
  <si>
    <t>Ghaiba Khwar Area of Haleemzai Tehsil</t>
  </si>
  <si>
    <t>Ghallanai Headquarter Hospital</t>
  </si>
  <si>
    <t>6:15pm</t>
  </si>
  <si>
    <t>Orangi Town Sec-5E-Near Haider-e-Qarrar Imambargah</t>
  </si>
  <si>
    <t>4kg-5kg</t>
  </si>
  <si>
    <t>Qatar Hospital-Abbasi Shaheed Hospital</t>
  </si>
  <si>
    <t>Imambargah Qasar-e-Shabbir in Dhok Syedan-Misrial Road</t>
  </si>
  <si>
    <t>DHQ-Combined Military-Benazir Bhutto Hospital</t>
  </si>
  <si>
    <t>Commissionary Bazaar-Choglia Area</t>
  </si>
  <si>
    <t>12kg</t>
  </si>
  <si>
    <t>District Headquarter Teaching Hospital-Combined Military Hospital</t>
  </si>
  <si>
    <t>Rustam Bazaar</t>
  </si>
  <si>
    <t>Tehsil Headquarter Hospital Wana</t>
  </si>
  <si>
    <t>Haved Police Station Bannu</t>
  </si>
  <si>
    <t>600kg-800kg</t>
  </si>
  <si>
    <t>DHQ Hospital Bannu</t>
  </si>
  <si>
    <t>6:30AM</t>
  </si>
  <si>
    <t>Zaree Noor Camp-Angoor Adda Rd</t>
  </si>
  <si>
    <t>First Treatment Hospital</t>
  </si>
  <si>
    <t>Dhaki Nalbandi Area-Qissa Khwani Bazar</t>
  </si>
  <si>
    <t>4kg-6kg</t>
  </si>
  <si>
    <t>Two suicide bombers blew themselves up at a crowded snooker club on Alamdar Road</t>
  </si>
  <si>
    <t>Civil Hospital and the Combined Military Hospital-Quetta</t>
  </si>
  <si>
    <t>Masjid Faizullah and Masjid Purdil near Marketplace</t>
  </si>
  <si>
    <t>Possibley anti-taliban Sunni Council</t>
  </si>
  <si>
    <t>DHQ-Kohat</t>
  </si>
  <si>
    <t xml:space="preserve">Security checkpost located in Tal area of Hangu </t>
  </si>
  <si>
    <t>FC check post</t>
  </si>
  <si>
    <t>Maryan police station in Frontier Region Bannu</t>
  </si>
  <si>
    <t>TTP avenged killing of their fighters in custody and bodies thrown in Miramshah</t>
  </si>
  <si>
    <t>6:00pm</t>
  </si>
  <si>
    <t>Kirani Road near Hazara Town</t>
  </si>
  <si>
    <t>1000kg</t>
  </si>
  <si>
    <t>Civil Hospital and the Combined Military Hospital</t>
  </si>
  <si>
    <t>Khyber Agency's Political Agent Office in Peshawar</t>
  </si>
  <si>
    <t>12:10pm</t>
  </si>
  <si>
    <t>Judicial Complex loacated on Khyber Road</t>
  </si>
  <si>
    <t>Court Proceeding</t>
  </si>
  <si>
    <t>Security Checkpost near Miramshah</t>
  </si>
  <si>
    <t>Tochi Scouts Check Post Building</t>
  </si>
  <si>
    <t>Near security check post Saddar Cantt area of Peshawar</t>
  </si>
  <si>
    <t>FC convoy</t>
  </si>
  <si>
    <t>The bomb blast took place in Yakatoot in Kotwali Abid Khan</t>
  </si>
  <si>
    <t>Election campain gathering of a Secular Party</t>
  </si>
  <si>
    <t>5:30pm</t>
  </si>
  <si>
    <t>Near Dirdhoni Check Post</t>
  </si>
  <si>
    <t>Military Convoy</t>
  </si>
  <si>
    <t>Military Hospital Miranshah</t>
  </si>
  <si>
    <t>Outside Headquarter Hospital</t>
  </si>
  <si>
    <t>Headquarter Hospital Bajour Agency</t>
  </si>
  <si>
    <t>Paramilitary check post near the Shiite neighbourhood</t>
  </si>
  <si>
    <t>Secratian</t>
  </si>
  <si>
    <t>Jehangir Abad neighbourhood on Arbab Road</t>
  </si>
  <si>
    <t>Khyber Teaching Hospital</t>
  </si>
  <si>
    <t>Shikarpur</t>
  </si>
  <si>
    <t>Southern Shikarpur district of Sindh province-some 400 kilometres (250 miles) northeast of Karachi</t>
  </si>
  <si>
    <t>Parliamentary Candidate from National People's Party in Sindh</t>
  </si>
  <si>
    <t>Near Market in the town of Doaba</t>
  </si>
  <si>
    <t>KP 43 Election Candidate Syed Janan of JUIF</t>
  </si>
  <si>
    <t>5:30am</t>
  </si>
  <si>
    <t>Domail Police station Bannu</t>
  </si>
  <si>
    <t>Bannu Police</t>
  </si>
  <si>
    <t>Government Hospital Bannu</t>
  </si>
  <si>
    <t>General Elections</t>
  </si>
  <si>
    <t>Manghopir</t>
  </si>
  <si>
    <t>Residence IG Police province of Balochistan</t>
  </si>
  <si>
    <t>Civil Hospital</t>
  </si>
  <si>
    <t>Noon</t>
  </si>
  <si>
    <t>Outside Jamia Uloom al-Islamia Peshawar</t>
  </si>
  <si>
    <t>Afghan Religious Leader Haji Hidayatullah</t>
  </si>
  <si>
    <t>Razmak town 20kms to the north of Miramshah</t>
  </si>
  <si>
    <t>Security Checkpost</t>
  </si>
  <si>
    <t>Parking of Sardar Bahadur Khan University-Quetta</t>
  </si>
  <si>
    <t>Bolan Medical Complex Quetta</t>
  </si>
  <si>
    <t>Bolan Medical Complex</t>
  </si>
  <si>
    <t xml:space="preserve">Security officials visiting victims of suicide attack on student bus of Sarda Bahdur Khan Women Univrsity </t>
  </si>
  <si>
    <t>4pm</t>
  </si>
  <si>
    <t>Zaragaranoo Kallay-Ittehad Colony Mardan</t>
  </si>
  <si>
    <t>Police officials argue that Imran Khan Mohmand-a provincial lawmaker seems to have been the target</t>
  </si>
  <si>
    <t>7-8kg</t>
  </si>
  <si>
    <t xml:space="preserve"> Tehsil Headquarters Takht Bhai-Mardan Medical Complex and Lady Reading Hospital in Peshawar</t>
  </si>
  <si>
    <t>Gulshan Colony</t>
  </si>
  <si>
    <t>Sectarian strife</t>
  </si>
  <si>
    <t>6-7Kg</t>
  </si>
  <si>
    <t>Hazara Town</t>
  </si>
  <si>
    <t>Bolan Medical Complex Quetta-CMH-Civil Hospital</t>
  </si>
  <si>
    <t>Doaba Bazaar</t>
  </si>
  <si>
    <t>Tribal elder Malik Habibullah Khan was the target</t>
  </si>
  <si>
    <t>Sukkur</t>
  </si>
  <si>
    <t>Sukkur Barrage Colony</t>
  </si>
  <si>
    <t>Coordinated assault on ISI sukkur office building</t>
  </si>
  <si>
    <t>Parachinar Bazaar</t>
  </si>
  <si>
    <t>Parachinar Headquarters Hospital</t>
  </si>
  <si>
    <t>Eid Holidays</t>
  </si>
  <si>
    <t>Police Headquarters Quetta</t>
  </si>
  <si>
    <t>Gathering on Funeral prayers of SHO City Mohibullah who was shot dead earlier in the day</t>
  </si>
  <si>
    <t>Civil Hospital and CMH Quetta</t>
  </si>
  <si>
    <t xml:space="preserve"> All Saints Church near Qissa Khawani bazaar in  Peshawar</t>
  </si>
  <si>
    <t>Two suicide attackers blew themselves up outside a church near Qissa Khawani bazaar</t>
  </si>
  <si>
    <t>Chaman</t>
  </si>
  <si>
    <t>southwestern border crossin between Afghanistan and Pakistan</t>
  </si>
  <si>
    <t>Spin Tall region of Hangu</t>
  </si>
  <si>
    <t>A Compound of an anti-Taliban militia commander Mullah Nabi Hanafi was targetted by militants</t>
  </si>
  <si>
    <t>Wana-main town of South waziristan</t>
  </si>
  <si>
    <t>D. I Khan</t>
  </si>
  <si>
    <t>Tehsil Kulachi-50km away from D.I Khan</t>
  </si>
  <si>
    <t>KP Law Minister Israrullah Gandapur was targeted and killed in the attack</t>
  </si>
  <si>
    <t>Near River Kurram bridge</t>
  </si>
  <si>
    <t xml:space="preserve">Targeted van of security forces </t>
  </si>
  <si>
    <t>Mir Ali town of Miramshah</t>
  </si>
  <si>
    <t>It is said that Bannu TTP Militant commander Saifuddin was the target</t>
  </si>
  <si>
    <t>Torkhan customs office in Landikotal</t>
  </si>
  <si>
    <t>Hayatabad Medical Complex-Peshawar</t>
  </si>
  <si>
    <t>Gracy line area near Airport</t>
  </si>
  <si>
    <t>Benazir Bhutto Hospital and District Headquarters Hospital</t>
  </si>
  <si>
    <t>Kharoji checkpoint-about three kilometres east of Miranshah</t>
  </si>
  <si>
    <t>Targeted security checkpoint as a revenge for killing Hakimullah Mahsud</t>
  </si>
  <si>
    <t>Pakhtoon Chowk close to Old Sabzi Mandi-Karachi</t>
  </si>
  <si>
    <t>Inspector Shafiq Tanoli was targeted</t>
  </si>
  <si>
    <t>Jinnah Hospital</t>
  </si>
  <si>
    <t>Qambrani Road in Akhtarabad-on the outskirts of Quetta</t>
  </si>
  <si>
    <t>Shia-dominated Ibrahimzai area of Hangu district</t>
  </si>
  <si>
    <t>Near Essa Nagri at the Lyari Expressway</t>
  </si>
  <si>
    <t>Superintendent of Police (SP) Crime Investigation Department (CID) Chaudhry Aslam was the TTP target</t>
  </si>
  <si>
    <t>20-25kg</t>
  </si>
  <si>
    <t>Agha Khan University Hospital</t>
  </si>
  <si>
    <t>R.A Bazaar</t>
  </si>
  <si>
    <t>TTP claimed this attack as ‘payback’ for a deadly military raid on the Lal Masjid (Red Mosque) in Rawalpindi in 2007.</t>
  </si>
  <si>
    <t>Kohat road</t>
  </si>
  <si>
    <t>North Nazimabad Rangers headquarters</t>
  </si>
  <si>
    <t>Rangers targeted by TTP</t>
  </si>
  <si>
    <t>Abbasi Shaheed Hospital</t>
  </si>
  <si>
    <t>Kocha Risaldar area of Peshawar</t>
  </si>
  <si>
    <t>Khanewal</t>
  </si>
  <si>
    <t>Search operation of Security forces</t>
  </si>
  <si>
    <t>Essa Khel Garhi area of Peshawar</t>
  </si>
  <si>
    <t>Razzaqabad police training college in Karachi's Shah Latif Town</t>
  </si>
  <si>
    <t>TTP revenge</t>
  </si>
  <si>
    <t>25-30kg</t>
  </si>
  <si>
    <t>Iranian consulate in University Town</t>
  </si>
  <si>
    <t>District court in Islamabad sector F-8</t>
  </si>
  <si>
    <t>Judge with Laal masjid case</t>
  </si>
  <si>
    <t>Pakistan Institute of Medical Sciences</t>
  </si>
  <si>
    <t>Sarband Area on the outskirts of city</t>
  </si>
  <si>
    <t>Police patrol</t>
  </si>
  <si>
    <t>14kg</t>
  </si>
  <si>
    <t>Near old vegetable market</t>
  </si>
  <si>
    <t>Police Inspector Ishfaq Tanoli was the target of the blast</t>
  </si>
  <si>
    <t>Inside a mosque in Shahi Bagh area near Tirah IDPs registration center</t>
  </si>
  <si>
    <t>IDPs of Tirah Valley</t>
  </si>
  <si>
    <t>10kg</t>
  </si>
  <si>
    <t>Fateh Jang</t>
  </si>
  <si>
    <t>At a railway crossing at the junction of Fateh Jang and Rawalpindi</t>
  </si>
  <si>
    <t>Security forces vehicle</t>
  </si>
  <si>
    <t>DHQ Fateh Jang</t>
  </si>
  <si>
    <t>Taftan</t>
  </si>
  <si>
    <t>Hotel in Taftan near the Pakistan-Iran border</t>
  </si>
  <si>
    <t>Shia pilgrims</t>
  </si>
  <si>
    <t>CMH Quetta</t>
  </si>
  <si>
    <t>Jinnah Airport-Airport Road Karachi</t>
  </si>
  <si>
    <t xml:space="preserve">Residence of an anti-Taliban peace militia in Matan Adezai area of Peshawar </t>
  </si>
  <si>
    <t>Farman Ullah-the leader of anti-militants lashkar</t>
  </si>
  <si>
    <t>Near a military checkpost in Spinwam village in Shawal valley</t>
  </si>
  <si>
    <t>Operation Zarb-e-Azab</t>
  </si>
  <si>
    <t>the target of the bombing appeared to be Brigadier Khalid Javed-the second most senior officer in the Frontier Corps force</t>
  </si>
  <si>
    <t>45KG</t>
  </si>
  <si>
    <t>Lady Reading Hospital-Combined Military Hospital</t>
  </si>
  <si>
    <t>Near a girls high school in Hazara Town</t>
  </si>
  <si>
    <t>Hazara ethnic shitte group</t>
  </si>
  <si>
    <t>Bolan Medical Complex Hospital-Combined Military Hospital (CMH)</t>
  </si>
  <si>
    <t>Tirah Valley</t>
  </si>
  <si>
    <t>Pir Mela Area of Tirah Valley in Khyber Agency</t>
  </si>
  <si>
    <t xml:space="preserve">Jamiat Ulema-e-Islam-Fazl (JUI-F) chief Fazlur Rehman had a narrow escape as a suicide bomber detonated explosives near his vehicle outside a political rally in Quetta </t>
  </si>
  <si>
    <t>Wagah</t>
  </si>
  <si>
    <t>Pak-India Border Crossing on Grand Trunk Road</t>
  </si>
  <si>
    <t>15KG</t>
  </si>
  <si>
    <t>General Hospital Lahore-</t>
  </si>
  <si>
    <t>Army Public School</t>
  </si>
  <si>
    <t>Zhob</t>
  </si>
  <si>
    <t>Balochistan</t>
  </si>
  <si>
    <t>Ismailzai</t>
  </si>
  <si>
    <t xml:space="preserve">Near Police Line </t>
  </si>
  <si>
    <t>Qasre-sina Imambargah-kurri road</t>
  </si>
  <si>
    <t>Outside Church</t>
  </si>
  <si>
    <t>Roadside Qalandria Chowk North Nazimabad</t>
  </si>
  <si>
    <t>KURRAM AGENCY</t>
  </si>
  <si>
    <t xml:space="preserve"> outside a high-school football ground in Alizai area of Lower Kurram Agency</t>
  </si>
  <si>
    <t>Ali Zai Hospital</t>
  </si>
  <si>
    <t>Orangi Town Faqeer Colony</t>
  </si>
  <si>
    <t>Rangers</t>
  </si>
  <si>
    <t>Kalma Chowk near  Qaddafi Stadium</t>
  </si>
  <si>
    <t>near Ghausia Market Sargodha</t>
  </si>
  <si>
    <t>near the Afghan border in Pakistan's restive North Waziristan tribal area</t>
  </si>
  <si>
    <t>The clashes were marked by an intense exchange of fire between security forces and militants-the report added. Of the 19 militants killed-five were militant commanders. The seven soldiers were killed when one of the militants detonated a suicide vest while being chased by troops.</t>
  </si>
  <si>
    <t xml:space="preserve">Peshawar’s Hayatabad area </t>
  </si>
  <si>
    <t xml:space="preserve">A house in Sheikhupura district </t>
  </si>
  <si>
    <t>Entrance of a Shiite neighborhood in southwestern Pakistan</t>
  </si>
  <si>
    <t xml:space="preserve"> a suicide attacker has detonated his explosive vest at the entrance of a Shiite neighborhood in southwestern Pakistan killing one security guard.</t>
  </si>
  <si>
    <t>ATTOCK</t>
  </si>
  <si>
    <t>Political office in Attock’s Shadi Khan area</t>
  </si>
  <si>
    <t xml:space="preserve"> Punjab home minister Colonel (retd) Shuja Khanzada was killed in a suicide attack on his political office in Shadi Khan village Attock Sunday along with 16 others.</t>
  </si>
  <si>
    <t>MULTAN</t>
  </si>
  <si>
    <t xml:space="preserve"> house in the town of Pir Mahal</t>
  </si>
  <si>
    <t xml:space="preserve"> a local government office in Jamrud Bazaar area   Khyber Agency</t>
  </si>
  <si>
    <t>Hayatabad Medical Complex</t>
  </si>
  <si>
    <t>Residential Building in Rafah-e-Aam Society in Karachi</t>
  </si>
  <si>
    <t>Residential Building</t>
  </si>
  <si>
    <t>closed</t>
  </si>
  <si>
    <t>A suicide bomber blew himself up during a joint action by police and Rangers early on Sunday morning in Rafah-e-Aam Society in Karachi. The blast injured 2 police officers. The attackers were scheming for terrorist activities on Eid-ul-Azha.</t>
  </si>
  <si>
    <t>Police &amp; Rangers</t>
  </si>
  <si>
    <t>Taunsa</t>
  </si>
  <si>
    <t>At PoliticalParty MP's office on College road Taunsa DGK.</t>
  </si>
  <si>
    <t>Public meeting with MPA was targeted at political party office.</t>
  </si>
  <si>
    <t>13KG</t>
  </si>
  <si>
    <t>Ashura Holiday</t>
  </si>
  <si>
    <t xml:space="preserve">Shiite mosque in southwest Pakistan's Sibi district </t>
  </si>
  <si>
    <t xml:space="preserve">Attack took place when the Shiites were holding a gathering ahead of the Ashoura, a key religious event. </t>
  </si>
  <si>
    <t>Bhag Hospital</t>
  </si>
  <si>
    <t>Jacobabad</t>
  </si>
  <si>
    <t>Attack on Muharram Procession in Jacobabad near Lashari Muhalla</t>
  </si>
  <si>
    <t>Attack on Muharram procession</t>
  </si>
  <si>
    <t>40+</t>
  </si>
  <si>
    <t>Jacobabad Civil Hospital</t>
  </si>
  <si>
    <t>NADRA office Nisatta Road  Mardan</t>
  </si>
  <si>
    <t>8KG</t>
  </si>
  <si>
    <t>district headquarters hospitaldistrict headquarters hospital</t>
  </si>
  <si>
    <t xml:space="preserve"> Polio centre in Satellite town Quetta</t>
  </si>
  <si>
    <t>Attack on Polio Centre</t>
  </si>
  <si>
    <t>Civilian &amp; Police</t>
  </si>
  <si>
    <t xml:space="preserve">Civil Hospital, CMH </t>
  </si>
  <si>
    <t xml:space="preserve"> check post in Karkhano Market- adjacent to Jamrud in Khyber Agency</t>
  </si>
  <si>
    <t>Attack on Check Post</t>
  </si>
  <si>
    <t xml:space="preserve">Hayatabad Medical Complex </t>
  </si>
  <si>
    <t xml:space="preserve">Suicide Bomber Attacks Army Facility </t>
  </si>
  <si>
    <t>Civil Hospital Zhob</t>
  </si>
  <si>
    <t xml:space="preserve">Attack on vehicle of Frontier Corps  near Liaquat Park Quetta </t>
  </si>
  <si>
    <t xml:space="preserve"> Attack on vehicle of Frontier Corps </t>
  </si>
  <si>
    <t xml:space="preserve">Frontier Corps </t>
  </si>
  <si>
    <t>8-10KG</t>
  </si>
  <si>
    <t xml:space="preserve">Civil Hospital Quetta- CMH </t>
  </si>
  <si>
    <t>Shabqadar-Charsadda</t>
  </si>
  <si>
    <t xml:space="preserve">Attack outside of session court in Shab-Qadar Charsadda </t>
  </si>
  <si>
    <t>Attack in children's play area of Park in Lahore</t>
  </si>
  <si>
    <t>Jinnah Hospital,Sheikh Zaid Hospital,Services Hospital,Farooq Hospital,Meo Hospital,Bajwa Hospital</t>
  </si>
  <si>
    <t>Hujra of Said Jamal in the Kharko Sarhgi area in the Zakhakhel tehsil of Khyber Agency</t>
  </si>
  <si>
    <t>Mardan Excise and Taxation Department located in Cantonment Area on Mall Road in Mardan District</t>
  </si>
  <si>
    <t>Attack on Mardan Excise and Taxation Department</t>
  </si>
  <si>
    <t>Mardan City Police Station</t>
  </si>
  <si>
    <t>Attack on City Police Station, Mardan</t>
  </si>
  <si>
    <t>Mardan district hospital.</t>
  </si>
  <si>
    <t>Civil Hospital, Quetta</t>
  </si>
  <si>
    <t>The fatalities were mainly advocates</t>
  </si>
  <si>
    <t>advocates (lawyers)</t>
  </si>
  <si>
    <t>Mardan District Court</t>
  </si>
  <si>
    <t>Attack on District Court, Mardan</t>
  </si>
  <si>
    <t>6KG</t>
  </si>
  <si>
    <t>Eid ul Azha Holiday</t>
  </si>
  <si>
    <t>Attack on Shia Imambargah on Eid ul Azha Prayer</t>
  </si>
  <si>
    <t>Jamea Masjid, Pai Khan</t>
  </si>
  <si>
    <t>Attack on Masjid During Jumma Prayer</t>
  </si>
  <si>
    <t>District Headquarters Hospital (DHQ) Bajaur Agency</t>
  </si>
  <si>
    <t>12:00am</t>
  </si>
  <si>
    <t>police training center</t>
  </si>
  <si>
    <t>Attack on Police Training Center, Saryab Road, Quetta</t>
  </si>
  <si>
    <t>8-10 KG</t>
  </si>
  <si>
    <t>Khuzdar</t>
  </si>
  <si>
    <t>Dargah Shah Noorani Shrine</t>
  </si>
  <si>
    <t>Attack on Dargah Shah Noorani in Khuzdar district</t>
  </si>
  <si>
    <t>Hub, Khuzdar, Lasbella and Civil Hospital in Karachi</t>
  </si>
  <si>
    <t>FC Check Post</t>
  </si>
  <si>
    <t>Attack Camp of Mohmand Rifles in Mohmand Agency Headquarters, Ghalani, Mohmand Agency</t>
  </si>
  <si>
    <t>Police Station Mandan, Bannu</t>
  </si>
  <si>
    <t>Attack on Mandan Police Station, Bannu</t>
  </si>
  <si>
    <t xml:space="preserve"> 20 KG</t>
  </si>
  <si>
    <t>Mall road, Lahore</t>
  </si>
  <si>
    <t>Attack on pharmaceutical protest</t>
  </si>
  <si>
    <t xml:space="preserve"> 1. Mayo Hospital 2.  Sir Ganga Ram Hospital</t>
  </si>
  <si>
    <t xml:space="preserve">Ghallanai, Mohmand Agency </t>
  </si>
  <si>
    <t>main gate of Mohmand Agency headquarters, Ghallanai</t>
  </si>
  <si>
    <t>Commercial/residence</t>
  </si>
  <si>
    <t>Attack on paramilitary HQ</t>
  </si>
  <si>
    <t>Hayatabad</t>
  </si>
  <si>
    <t> 71.456944</t>
  </si>
  <si>
    <t>inauguration of the Out Patient Department (OPD) at the Hayatabad Medical Complex</t>
  </si>
  <si>
    <t>Civilian Judges</t>
  </si>
  <si>
    <t>15 KG</t>
  </si>
  <si>
    <t>Mosal Kor, Mohmand Agency</t>
  </si>
  <si>
    <t>Office of political agent</t>
  </si>
  <si>
    <t>Sehwan town</t>
  </si>
  <si>
    <t>Lal Shahbaz Qalandar shrine</t>
  </si>
  <si>
    <t>Attack on shia community</t>
  </si>
  <si>
    <t>Shia sect</t>
  </si>
  <si>
    <t>1. Sehwan Taluka Hospital 2. Combined Military Hospital Hyderabad</t>
  </si>
  <si>
    <t>Tangi, Charsadda District</t>
  </si>
  <si>
    <t>Court</t>
  </si>
  <si>
    <t>Attack on lawyers and judges</t>
  </si>
  <si>
    <t>Judges &amp; lawyers</t>
  </si>
  <si>
    <t>Bedian Road</t>
  </si>
  <si>
    <t>Population Census Team</t>
  </si>
  <si>
    <t>Combined Military Hospital (CMH), General Hospital</t>
  </si>
  <si>
    <t>Town of Mastung</t>
  </si>
  <si>
    <t>Sucide bomber wearing an explosive vest carried out the attack.</t>
  </si>
  <si>
    <t>Kamal khel area near lachi kohat</t>
  </si>
  <si>
    <t>Terrorist ambushed a police party while it was on its way to arrest criminals</t>
  </si>
  <si>
    <t>Parachinar town in the restive tribal bel</t>
  </si>
  <si>
    <t>Suicide bombers targeting the capital of Balochistan province and the Shia-majority Parachinar town days before the end of the holy month of Ramzan.</t>
  </si>
  <si>
    <t>100+</t>
  </si>
  <si>
    <t>75KG</t>
  </si>
  <si>
    <t>Boghra Road</t>
  </si>
  <si>
    <t>near the Afghan border</t>
  </si>
  <si>
    <t>suicide bomber riding on a motorcycle hit a Frontier Corps vehicle in Peshawar</t>
  </si>
  <si>
    <t>southwestern Chaman province</t>
  </si>
  <si>
    <t>bomb struck in southwestern Chaman province</t>
  </si>
  <si>
    <t>near Arfa Karim IT Tower Ferozepur Road</t>
  </si>
  <si>
    <t>Jinnah Hospital, General Hospital, Ittefaq Hospital</t>
  </si>
  <si>
    <t>Pishin bus stop</t>
  </si>
  <si>
    <t>the attacker had been carrying 25kg of “incendiary explosives” on a motorcycle that he had rammed into the military truck</t>
  </si>
  <si>
    <t>25KG</t>
  </si>
  <si>
    <t>Fateh Pur Shrine in Jhal Magsi village</t>
  </si>
  <si>
    <t>Open/Closed</t>
  </si>
  <si>
    <t>at the entrance of shrine</t>
  </si>
  <si>
    <t>Larkana Hospital, Gandawah District Headquarters Hospital, 1 shifted to Aga Khan Hospital KHI</t>
  </si>
  <si>
    <t>Sariab Mill area</t>
  </si>
  <si>
    <t>Highway</t>
  </si>
  <si>
    <t xml:space="preserve">explosives-laden vehicle rammed into a security forces convoy on the Quetta-Sibi Highway </t>
  </si>
  <si>
    <t>Quetta's Chaman Housing Scheme on airport road</t>
  </si>
  <si>
    <t>AIG Hamid Shakil’s vehicle</t>
  </si>
  <si>
    <t>Combined Military Hospital (CMH)-(Quetta), Civil Hospital(Quetta)</t>
  </si>
  <si>
    <t>Near Zarghuni Masjid, Phase-2 Hayatabad</t>
  </si>
  <si>
    <t>a police vehicle of AIG Asharf Noor </t>
  </si>
  <si>
    <t>20KG</t>
  </si>
  <si>
    <t>Hayatabad Medical Complex(Peshawar)</t>
  </si>
  <si>
    <t>Sariab Road, near Bus terminal</t>
  </si>
  <si>
    <t>transport for a colonel in Pakistan's armed forces, was parked near a bus terminal</t>
  </si>
  <si>
    <t>10KG</t>
  </si>
  <si>
    <t>Civil Hospital(Quetta)</t>
  </si>
  <si>
    <t>S No.</t>
  </si>
  <si>
    <t>Dashboard</t>
  </si>
  <si>
    <t>Data</t>
  </si>
  <si>
    <t>Objectives</t>
  </si>
  <si>
    <t>Deaths</t>
  </si>
  <si>
    <t>Provience</t>
  </si>
  <si>
    <t>Type</t>
  </si>
  <si>
    <t>Injured</t>
  </si>
  <si>
    <t>Injureds</t>
  </si>
  <si>
    <t>Yearwise Analysis</t>
  </si>
  <si>
    <t>Targets</t>
  </si>
  <si>
    <t>TARGET ANALYSIS</t>
  </si>
  <si>
    <t>INJUREDS</t>
  </si>
  <si>
    <t>DEATHS</t>
  </si>
  <si>
    <t>Day Type</t>
  </si>
  <si>
    <t>Overall Analysis</t>
  </si>
  <si>
    <t>LOCATION</t>
  </si>
  <si>
    <t>OVERALL ANALYSIS</t>
  </si>
  <si>
    <t>DASHBOARD</t>
  </si>
  <si>
    <t>Government Officials</t>
  </si>
  <si>
    <t>Injuries</t>
  </si>
  <si>
    <t>Location Catogary</t>
  </si>
  <si>
    <t>Commercial</t>
  </si>
  <si>
    <t>Total Blasts</t>
  </si>
  <si>
    <t>Total Attacks</t>
  </si>
  <si>
    <t>OBJECTIVES</t>
  </si>
  <si>
    <t>Location Analysis</t>
  </si>
  <si>
    <t>Target Analysis</t>
  </si>
  <si>
    <t>Analysis of Dataset has been done on the basis of years</t>
  </si>
  <si>
    <t>Analysis of Dataset has been done on the basis of Location</t>
  </si>
  <si>
    <t>Analysis of Dataset has been done on the basis of Injureds</t>
  </si>
  <si>
    <t>Analysis of Dataset has been done on the basis of Target</t>
  </si>
  <si>
    <t>Analysis of Dataset has been done on the basis of Deaths</t>
  </si>
  <si>
    <t>Overall Analysis of the whole Dataset</t>
  </si>
  <si>
    <t>Year</t>
  </si>
  <si>
    <t>Grand Total</t>
  </si>
  <si>
    <t>S#</t>
  </si>
  <si>
    <t/>
  </si>
  <si>
    <t>7:45 AM</t>
  </si>
  <si>
    <t>11:10:00 AM</t>
  </si>
  <si>
    <t>7:20 PM</t>
  </si>
  <si>
    <t>11:00:00 AM</t>
  </si>
  <si>
    <t>9:35:00 AM</t>
  </si>
  <si>
    <t>9:00:00 AM</t>
  </si>
  <si>
    <t>3:30:00 PM</t>
  </si>
  <si>
    <t>10:30:00 AM</t>
  </si>
  <si>
    <t>2:37:00 PM</t>
  </si>
  <si>
    <t>8:40:00 PM</t>
  </si>
  <si>
    <t>6:17:00 AM</t>
  </si>
  <si>
    <t>12:15:00 PM</t>
  </si>
  <si>
    <t>11:05:00 AM</t>
  </si>
  <si>
    <t>11:45 AM</t>
  </si>
  <si>
    <t>6:55 PM</t>
  </si>
  <si>
    <t>12:55:00 PM</t>
  </si>
  <si>
    <t>4:30:00 PM</t>
  </si>
  <si>
    <t>2:00:00 PM</t>
  </si>
  <si>
    <t>8:27:00 AM</t>
  </si>
  <si>
    <t>1:30:00 PM</t>
  </si>
  <si>
    <t>8:40:00 AM</t>
  </si>
  <si>
    <t>7:50:00 AM</t>
  </si>
  <si>
    <t>5:25 PM</t>
  </si>
  <si>
    <t>10:00:00 AM</t>
  </si>
  <si>
    <t>7:15:00 AM</t>
  </si>
  <si>
    <t>7:15:00 PM</t>
  </si>
  <si>
    <t>2:00:00 AM</t>
  </si>
  <si>
    <t>8:30:00 AM</t>
  </si>
  <si>
    <t>2:45:00 PM</t>
  </si>
  <si>
    <t>11:50:00 AM</t>
  </si>
  <si>
    <t>7:10:00 AM</t>
  </si>
  <si>
    <t>4:15:00 PM</t>
  </si>
  <si>
    <t>7:40:00 AM</t>
  </si>
  <si>
    <t>4:50:00 PM</t>
  </si>
  <si>
    <t>9:25:00 AM</t>
  </si>
  <si>
    <t>12:30:00 PM</t>
  </si>
  <si>
    <t>6:00:00 PM</t>
  </si>
  <si>
    <t>5:10:00 PM</t>
  </si>
  <si>
    <t>11:15:00 AM</t>
  </si>
  <si>
    <t>11:40:00 AM</t>
  </si>
  <si>
    <t>6:00:00 PM/6:55PM</t>
  </si>
  <si>
    <t>8:00 PM</t>
  </si>
  <si>
    <t>9:20:00 AM</t>
  </si>
  <si>
    <t>3:00 PM</t>
  </si>
  <si>
    <t>8:00:00 PM</t>
  </si>
  <si>
    <t>11:35:00 PM</t>
  </si>
  <si>
    <t>7:45:00 AM</t>
  </si>
  <si>
    <t>7:00:00 AM</t>
  </si>
  <si>
    <t>8:05:00 PM</t>
  </si>
  <si>
    <t>4:00:00 PM</t>
  </si>
  <si>
    <t>4:45:00 PM</t>
  </si>
  <si>
    <t>12:45:00 PM</t>
  </si>
  <si>
    <t>9:45:00 PM</t>
  </si>
  <si>
    <t>2:15:00 PM</t>
  </si>
  <si>
    <t>9:00 AM</t>
  </si>
  <si>
    <t>7:30:00 PM</t>
  </si>
  <si>
    <t>100</t>
  </si>
  <si>
    <t>85</t>
  </si>
  <si>
    <t>9:30 AM</t>
  </si>
  <si>
    <t>160</t>
  </si>
  <si>
    <t>8:35 PM</t>
  </si>
  <si>
    <t>10:00 AM</t>
  </si>
  <si>
    <t>7:00 PM</t>
  </si>
  <si>
    <t>5:00 PM</t>
  </si>
  <si>
    <t>1:00 PM</t>
  </si>
  <si>
    <t>2:10:00 PM</t>
  </si>
  <si>
    <t>6:40 PM</t>
  </si>
  <si>
    <t>4:30 PM</t>
  </si>
  <si>
    <t>4:15 PM</t>
  </si>
  <si>
    <t>12:30 PM</t>
  </si>
  <si>
    <t>11:40 AM</t>
  </si>
  <si>
    <t>5:00:00 PM</t>
  </si>
  <si>
    <t>6:50:00 AM</t>
  </si>
  <si>
    <t>9:30:00 AM</t>
  </si>
  <si>
    <t>4:20:00 AM</t>
  </si>
  <si>
    <t>8:20:00 AM</t>
  </si>
  <si>
    <t>9:15:00 AM</t>
  </si>
  <si>
    <t>4:05:00 AM</t>
  </si>
  <si>
    <t>7:05:00 AM</t>
  </si>
  <si>
    <t>6:45:00 PM</t>
  </si>
  <si>
    <t>8:45:00 AM</t>
  </si>
  <si>
    <t>8:10:00 PM</t>
  </si>
  <si>
    <t>1:00:00 PM</t>
  </si>
  <si>
    <t>8:00 AM</t>
  </si>
  <si>
    <t>12:45 PM</t>
  </si>
  <si>
    <t>7:50 AM</t>
  </si>
  <si>
    <t>6:00 AM</t>
  </si>
  <si>
    <t>4:40 AM</t>
  </si>
  <si>
    <t>6:00 PM</t>
  </si>
  <si>
    <t>8:45 PM</t>
  </si>
  <si>
    <t>11:45 PM</t>
  </si>
  <si>
    <t>7:30 AM</t>
  </si>
  <si>
    <t>2:00 PM</t>
  </si>
  <si>
    <t>2:15 PM</t>
  </si>
  <si>
    <t>4:00 PM</t>
  </si>
  <si>
    <t>7:56 PM</t>
  </si>
  <si>
    <t>#N/A</t>
  </si>
  <si>
    <t>10:55 AM</t>
  </si>
  <si>
    <t>12:40 PM</t>
  </si>
  <si>
    <t>5:50 AM</t>
  </si>
  <si>
    <t>1:30 PM</t>
  </si>
  <si>
    <t>5:00 AM</t>
  </si>
  <si>
    <t>3:30 PM</t>
  </si>
  <si>
    <t>7:15 AM</t>
  </si>
  <si>
    <t>2:30 PM</t>
  </si>
  <si>
    <t>11:43 AM</t>
  </si>
  <si>
    <t>3:55 PM</t>
  </si>
  <si>
    <t>7:00 AM</t>
  </si>
  <si>
    <t>Date.2</t>
  </si>
  <si>
    <t>Killed</t>
  </si>
  <si>
    <t xml:space="preserve">Killed </t>
  </si>
  <si>
    <t>Suicide Blasts</t>
  </si>
  <si>
    <t>Attacks</t>
  </si>
  <si>
    <t>TOP 3</t>
  </si>
  <si>
    <t>Location Based</t>
  </si>
  <si>
    <t>Provience Based</t>
  </si>
  <si>
    <t>Year Based</t>
  </si>
  <si>
    <t>Target/Year</t>
  </si>
  <si>
    <t>Year Wise Analysis</t>
  </si>
  <si>
    <t>City Based</t>
  </si>
  <si>
    <t>Section : RKM007A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</si>
</sst>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2" x14ac:knownFonts="1">
    <font>
      <sz val="11"/>
      <color theme="1"/>
      <name val="Calibri"/>
      <family val="2"/>
      <scheme val="minor"/>
    </font>
    <font>
      <sz val="11"/>
      <color theme="0"/>
      <name val="Calibri"/>
      <family val="2"/>
      <scheme val="minor"/>
    </font>
    <font>
      <sz val="20"/>
      <color theme="7" tint="0.39997558519241921"/>
      <name val="Maiandra GD"/>
      <family val="2"/>
    </font>
    <font>
      <sz val="36"/>
      <color theme="7" tint="0.79998168889431442"/>
      <name val="Arial Rounded MT Bold"/>
      <family val="2"/>
    </font>
    <font>
      <i/>
      <sz val="20"/>
      <color theme="0"/>
      <name val="Amasis MT Pro"/>
      <family val="1"/>
    </font>
    <font>
      <sz val="16"/>
      <color theme="0"/>
      <name val="Biome Light"/>
      <family val="2"/>
    </font>
    <font>
      <sz val="20"/>
      <color theme="8" tint="-0.249977111117893"/>
      <name val="Jokerman"/>
      <family val="5"/>
    </font>
    <font>
      <b/>
      <sz val="20"/>
      <color theme="8" tint="0.39997558519241921"/>
      <name val="Sylfaen"/>
      <family val="1"/>
    </font>
    <font>
      <b/>
      <u/>
      <sz val="24"/>
      <color theme="0" tint="-0.249977111117893"/>
      <name val="Aldhabi"/>
      <charset val="178"/>
    </font>
    <font>
      <sz val="11"/>
      <color theme="9" tint="0.39997558519241921"/>
      <name val="Calibri"/>
      <family val="2"/>
      <scheme val="minor"/>
    </font>
    <font>
      <sz val="20"/>
      <color theme="1" tint="4.9989318521683403E-2"/>
      <name val="Calibri"/>
      <family val="2"/>
      <scheme val="minor"/>
    </font>
    <font>
      <sz val="18"/>
      <color theme="1" tint="4.9989318521683403E-2"/>
      <name val="Bahnschrift"/>
      <family val="2"/>
    </font>
    <font>
      <b/>
      <sz val="18"/>
      <color theme="1" tint="4.9989318521683403E-2"/>
      <name val="Bahnschrift"/>
      <family val="2"/>
    </font>
    <font>
      <u/>
      <sz val="11"/>
      <color theme="10"/>
      <name val="Calibri"/>
      <family val="2"/>
      <scheme val="minor"/>
    </font>
    <font>
      <b/>
      <sz val="18"/>
      <name val="Bahnschrift"/>
      <family val="2"/>
    </font>
    <font>
      <sz val="8"/>
      <name val="Calibri"/>
      <family val="2"/>
      <scheme val="minor"/>
    </font>
    <font>
      <b/>
      <sz val="11"/>
      <name val="Calibri"/>
      <family val="2"/>
      <scheme val="minor"/>
    </font>
    <font>
      <b/>
      <sz val="11"/>
      <color rgb="FF3F3F3F"/>
      <name val="Calibri"/>
      <family val="2"/>
      <scheme val="minor"/>
    </font>
    <font>
      <sz val="11"/>
      <name val="Calibri"/>
      <family val="2"/>
      <scheme val="minor"/>
    </font>
    <font>
      <sz val="28"/>
      <color rgb="FF002060"/>
      <name val="Amasis MT Pro Black"/>
      <family val="1"/>
    </font>
    <font>
      <b/>
      <sz val="20"/>
      <color theme="1" tint="4.9989318521683403E-2"/>
      <name val="Bahnschrift"/>
      <family val="2"/>
    </font>
    <font>
      <b/>
      <sz val="18"/>
      <color theme="1"/>
      <name val="Bahnschrift"/>
      <family val="2"/>
    </font>
    <font>
      <b/>
      <sz val="11"/>
      <color theme="0"/>
      <name val="Calibri"/>
      <family val="2"/>
      <scheme val="minor"/>
    </font>
    <font>
      <i/>
      <sz val="11"/>
      <color rgb="FF3F3F3F"/>
      <name val="Calibri"/>
      <family val="2"/>
      <scheme val="minor"/>
    </font>
    <font>
      <b/>
      <i/>
      <sz val="11"/>
      <color rgb="FF3F3F3F"/>
      <name val="Calibri"/>
      <family val="2"/>
      <scheme val="minor"/>
    </font>
    <font>
      <b/>
      <sz val="28"/>
      <color rgb="FF002060"/>
      <name val="Amasis MT Pro Black"/>
      <family val="1"/>
    </font>
    <font>
      <b/>
      <i/>
      <sz val="12"/>
      <color theme="3" tint="-0.499984740745262"/>
      <name val="Calibri"/>
      <family val="2"/>
      <scheme val="minor"/>
    </font>
    <font>
      <b/>
      <sz val="24"/>
      <color theme="9" tint="-0.499984740745262"/>
      <name val="Amasis MT Pro Black"/>
      <family val="1"/>
    </font>
    <font>
      <b/>
      <i/>
      <sz val="14"/>
      <color theme="1"/>
      <name val="Calibri"/>
      <family val="2"/>
      <scheme val="minor"/>
    </font>
    <font>
      <b/>
      <i/>
      <sz val="14"/>
      <name val="Calibri"/>
      <family val="2"/>
      <scheme val="minor"/>
    </font>
    <font>
      <b/>
      <sz val="18"/>
      <color theme="8" tint="0.39997558519241921"/>
      <name val="Sylfaen"/>
      <family val="1"/>
    </font>
    <font>
      <b/>
      <sz val="18"/>
      <color theme="4" tint="0.59999389629810485"/>
      <name val="Sylfaen"/>
      <family val="1"/>
    </font>
  </fonts>
  <fills count="14">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2F2F2"/>
      </patternFill>
    </fill>
    <fill>
      <patternFill patternType="solid">
        <fgColor theme="0" tint="-0.249977111117893"/>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A5A5A5"/>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applyNumberFormat="0" applyFill="0" applyBorder="0" applyAlignment="0" applyProtection="0"/>
    <xf numFmtId="0" fontId="17" fillId="4" borderId="1" applyNumberFormat="0" applyAlignment="0" applyProtection="0"/>
    <xf numFmtId="0" fontId="22" fillId="9" borderId="2" applyNumberFormat="0" applyAlignment="0" applyProtection="0"/>
  </cellStyleXfs>
  <cellXfs count="78">
    <xf numFmtId="0" fontId="0" fillId="0" borderId="0" xfId="0"/>
    <xf numFmtId="0" fontId="1" fillId="2" borderId="0" xfId="0" applyFont="1" applyFill="1"/>
    <xf numFmtId="0" fontId="1" fillId="2" borderId="0" xfId="0" applyFont="1" applyFill="1" applyAlignment="1"/>
    <xf numFmtId="164" fontId="0" fillId="0" borderId="0" xfId="0" applyNumberFormat="1"/>
    <xf numFmtId="14" fontId="0" fillId="0" borderId="0" xfId="0" applyNumberFormat="1"/>
    <xf numFmtId="0" fontId="9" fillId="6" borderId="0" xfId="0" applyFont="1" applyFill="1" applyAlignment="1"/>
    <xf numFmtId="0" fontId="11" fillId="6" borderId="0" xfId="0" applyFont="1" applyFill="1" applyAlignment="1">
      <alignment vertical="center"/>
    </xf>
    <xf numFmtId="0" fontId="16" fillId="6" borderId="0" xfId="0" applyFont="1" applyFill="1" applyAlignment="1">
      <alignment vertical="top"/>
    </xf>
    <xf numFmtId="0" fontId="0" fillId="7" borderId="0" xfId="0" applyFill="1"/>
    <xf numFmtId="0" fontId="9" fillId="7" borderId="0" xfId="0" applyFont="1" applyFill="1" applyAlignment="1"/>
    <xf numFmtId="0" fontId="16" fillId="7" borderId="0" xfId="0" applyFont="1" applyFill="1" applyAlignment="1">
      <alignment vertical="top"/>
    </xf>
    <xf numFmtId="0" fontId="18" fillId="7" borderId="0" xfId="1" applyFont="1" applyFill="1" applyAlignment="1">
      <alignment horizontal="left" vertical="center"/>
    </xf>
    <xf numFmtId="0" fontId="18" fillId="7" borderId="0" xfId="1" applyFont="1" applyFill="1" applyAlignment="1">
      <alignment horizontal="left" vertical="top"/>
    </xf>
    <xf numFmtId="0" fontId="23" fillId="4" borderId="1" xfId="2" applyFont="1"/>
    <xf numFmtId="0" fontId="0" fillId="0" borderId="0" xfId="0" applyAlignment="1">
      <alignment vertical="top"/>
    </xf>
    <xf numFmtId="0" fontId="24" fillId="4" borderId="1" xfId="2" applyFont="1" applyAlignment="1">
      <alignment horizontal="center" vertical="top"/>
    </xf>
    <xf numFmtId="0" fontId="23" fillId="4" borderId="1" xfId="2" applyFont="1" applyAlignment="1">
      <alignment vertical="top"/>
    </xf>
    <xf numFmtId="0" fontId="23" fillId="4" borderId="1" xfId="2" applyFont="1" applyAlignment="1">
      <alignment vertical="center"/>
    </xf>
    <xf numFmtId="0" fontId="24" fillId="4" borderId="1" xfId="2" applyFont="1" applyAlignment="1">
      <alignment horizontal="center" vertical="center"/>
    </xf>
    <xf numFmtId="0" fontId="24" fillId="4" borderId="1" xfId="2" applyFont="1"/>
    <xf numFmtId="0" fontId="0" fillId="0" borderId="0" xfId="0" applyAlignment="1"/>
    <xf numFmtId="0" fontId="23" fillId="10" borderId="1" xfId="2" applyFont="1" applyFill="1"/>
    <xf numFmtId="0" fontId="23" fillId="11" borderId="1" xfId="2" applyFont="1" applyFill="1"/>
    <xf numFmtId="0" fontId="23" fillId="12" borderId="1" xfId="2" applyFont="1" applyFill="1"/>
    <xf numFmtId="0" fontId="0" fillId="0" borderId="0" xfId="0" applyNumberFormat="1"/>
    <xf numFmtId="0" fontId="18" fillId="7" borderId="0" xfId="1" applyFont="1" applyFill="1" applyAlignment="1">
      <alignment horizontal="left" vertical="center"/>
    </xf>
    <xf numFmtId="0" fontId="18" fillId="7" borderId="0" xfId="1" applyFont="1" applyFill="1" applyAlignment="1">
      <alignment horizontal="left" vertical="top"/>
    </xf>
    <xf numFmtId="0" fontId="0" fillId="8" borderId="0" xfId="0" applyFill="1"/>
    <xf numFmtId="0" fontId="0" fillId="8" borderId="0" xfId="0" applyFill="1" applyAlignment="1"/>
    <xf numFmtId="0" fontId="1" fillId="0" borderId="0" xfId="0" applyFont="1" applyAlignment="1">
      <alignment horizontal="left"/>
    </xf>
    <xf numFmtId="0" fontId="1" fillId="0" borderId="0" xfId="0" applyNumberFormat="1" applyFont="1"/>
    <xf numFmtId="0" fontId="0" fillId="13" borderId="0" xfId="0" applyFill="1"/>
    <xf numFmtId="0" fontId="0" fillId="13" borderId="0" xfId="0" applyFill="1" applyAlignment="1"/>
    <xf numFmtId="0" fontId="0" fillId="13" borderId="3" xfId="0" applyFill="1" applyBorder="1"/>
    <xf numFmtId="0" fontId="0" fillId="13" borderId="3" xfId="0" applyFill="1" applyBorder="1" applyAlignment="1">
      <alignment horizontal="left"/>
    </xf>
    <xf numFmtId="0" fontId="0" fillId="13" borderId="3" xfId="0" applyNumberFormat="1" applyFill="1" applyBorder="1"/>
    <xf numFmtId="0" fontId="0" fillId="0" borderId="3" xfId="0" pivotButton="1" applyBorder="1"/>
    <xf numFmtId="0" fontId="0" fillId="0" borderId="3" xfId="0" applyBorder="1"/>
    <xf numFmtId="0" fontId="0" fillId="0" borderId="3" xfId="0" applyBorder="1" applyAlignment="1">
      <alignment horizontal="left"/>
    </xf>
    <xf numFmtId="0" fontId="0" fillId="0" borderId="3" xfId="0" applyNumberFormat="1" applyBorder="1"/>
    <xf numFmtId="0" fontId="0" fillId="0" borderId="3" xfId="0" applyBorder="1" applyAlignment="1">
      <alignment horizontal="left" indent="1"/>
    </xf>
    <xf numFmtId="0" fontId="0" fillId="13" borderId="3" xfId="0" applyFont="1" applyFill="1" applyBorder="1"/>
    <xf numFmtId="0" fontId="3"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2" borderId="0" xfId="0" applyFont="1" applyFill="1" applyAlignment="1">
      <alignment horizontal="center"/>
    </xf>
    <xf numFmtId="0" fontId="8" fillId="2" borderId="0" xfId="0" applyFont="1" applyFill="1" applyAlignment="1">
      <alignment horizontal="center" vertical="center"/>
    </xf>
    <xf numFmtId="0" fontId="5" fillId="2" borderId="0" xfId="0" applyFont="1" applyFill="1" applyAlignment="1">
      <alignment horizontal="center"/>
    </xf>
    <xf numFmtId="0" fontId="6" fillId="2" borderId="0" xfId="0" applyFont="1" applyFill="1" applyAlignment="1">
      <alignment horizontal="center"/>
    </xf>
    <xf numFmtId="0" fontId="7" fillId="2" borderId="0" xfId="0" applyFont="1" applyFill="1" applyAlignment="1">
      <alignment horizontal="center"/>
    </xf>
    <xf numFmtId="0" fontId="30" fillId="2" borderId="0" xfId="0" applyFont="1" applyFill="1" applyAlignment="1">
      <alignment horizontal="center"/>
    </xf>
    <xf numFmtId="0" fontId="31" fillId="2" borderId="0" xfId="0" applyFont="1" applyFill="1" applyAlignment="1">
      <alignment horizontal="center"/>
    </xf>
    <xf numFmtId="0" fontId="18" fillId="6" borderId="0" xfId="0" applyFont="1" applyFill="1" applyAlignment="1">
      <alignment horizontal="left" vertical="top"/>
    </xf>
    <xf numFmtId="0" fontId="16" fillId="6" borderId="0" xfId="0" applyFont="1" applyFill="1" applyAlignment="1">
      <alignment horizontal="left" vertical="top"/>
    </xf>
    <xf numFmtId="0" fontId="0" fillId="6" borderId="0" xfId="0" applyFill="1"/>
    <xf numFmtId="0" fontId="10" fillId="6" borderId="0" xfId="0" applyFont="1" applyFill="1" applyAlignment="1">
      <alignment horizontal="center"/>
    </xf>
    <xf numFmtId="0" fontId="14" fillId="6" borderId="0" xfId="1" applyFont="1" applyFill="1" applyAlignment="1">
      <alignment horizontal="center" vertical="center"/>
    </xf>
    <xf numFmtId="0" fontId="9" fillId="6" borderId="0" xfId="0" applyFont="1" applyFill="1" applyAlignment="1">
      <alignment horizontal="center"/>
    </xf>
    <xf numFmtId="0" fontId="9" fillId="5" borderId="0" xfId="0" applyFont="1" applyFill="1" applyAlignment="1">
      <alignment horizontal="center"/>
    </xf>
    <xf numFmtId="0" fontId="12" fillId="5" borderId="0" xfId="0" applyFont="1" applyFill="1" applyAlignment="1">
      <alignment horizontal="center" vertical="center"/>
    </xf>
    <xf numFmtId="0" fontId="26" fillId="8" borderId="2" xfId="1" applyFont="1" applyFill="1" applyBorder="1" applyAlignment="1">
      <alignment horizontal="left" vertical="top"/>
    </xf>
    <xf numFmtId="0" fontId="26" fillId="8" borderId="2" xfId="3" applyFont="1" applyFill="1" applyAlignment="1">
      <alignment horizontal="left" vertical="top"/>
    </xf>
    <xf numFmtId="0" fontId="19" fillId="0" borderId="0" xfId="0" applyFont="1" applyAlignment="1">
      <alignment horizontal="center" vertical="center"/>
    </xf>
    <xf numFmtId="0" fontId="10" fillId="5" borderId="0" xfId="0" applyFont="1" applyFill="1" applyAlignment="1">
      <alignment horizontal="center"/>
    </xf>
    <xf numFmtId="0" fontId="18" fillId="6" borderId="0" xfId="1" applyFont="1" applyFill="1" applyAlignment="1">
      <alignment horizontal="left" vertical="top"/>
    </xf>
    <xf numFmtId="0" fontId="21" fillId="6" borderId="0" xfId="1" applyFont="1" applyFill="1" applyAlignment="1">
      <alignment horizontal="center" vertical="center"/>
    </xf>
    <xf numFmtId="0" fontId="18" fillId="7" borderId="0" xfId="1" applyFont="1" applyFill="1" applyAlignment="1">
      <alignment horizontal="left" vertical="center"/>
    </xf>
    <xf numFmtId="0" fontId="20" fillId="5" borderId="0" xfId="0" applyFont="1" applyFill="1" applyAlignment="1">
      <alignment horizontal="center" vertical="center"/>
    </xf>
    <xf numFmtId="0" fontId="18" fillId="3" borderId="0" xfId="1" applyFont="1" applyFill="1" applyAlignment="1">
      <alignment horizontal="left" vertical="top"/>
    </xf>
    <xf numFmtId="0" fontId="0" fillId="7" borderId="0" xfId="0" applyFill="1" applyAlignment="1">
      <alignment horizontal="left" vertical="center"/>
    </xf>
    <xf numFmtId="0" fontId="18" fillId="7" borderId="0" xfId="1" applyFont="1" applyFill="1" applyAlignment="1">
      <alignment horizontal="left" vertical="top"/>
    </xf>
    <xf numFmtId="0" fontId="0" fillId="3" borderId="0" xfId="0" applyFill="1" applyAlignment="1">
      <alignment horizontal="left" vertical="center"/>
    </xf>
    <xf numFmtId="0" fontId="18" fillId="3" borderId="0" xfId="1" applyFont="1" applyFill="1" applyAlignment="1">
      <alignment horizontal="left" vertical="center"/>
    </xf>
    <xf numFmtId="0" fontId="25" fillId="0" borderId="0" xfId="0" applyFont="1" applyAlignment="1">
      <alignment horizontal="center" vertical="center"/>
    </xf>
    <xf numFmtId="0" fontId="0" fillId="0" borderId="0" xfId="0" applyAlignment="1">
      <alignment horizontal="center"/>
    </xf>
    <xf numFmtId="0" fontId="28" fillId="13" borderId="3" xfId="0" applyFont="1" applyFill="1" applyBorder="1" applyAlignment="1">
      <alignment horizontal="center" vertical="top"/>
    </xf>
    <xf numFmtId="0" fontId="27" fillId="13" borderId="0" xfId="0" applyFont="1" applyFill="1" applyAlignment="1">
      <alignment horizontal="center" vertical="center"/>
    </xf>
    <xf numFmtId="0" fontId="29" fillId="13" borderId="3" xfId="0" applyFont="1" applyFill="1" applyBorder="1" applyAlignment="1">
      <alignment horizontal="center" vertical="top"/>
    </xf>
  </cellXfs>
  <cellStyles count="4">
    <cellStyle name="Check Cell" xfId="3" builtinId="23"/>
    <cellStyle name="Hyperlink" xfId="1" builtinId="8"/>
    <cellStyle name="Normal" xfId="0" builtinId="0"/>
    <cellStyle name="Output" xfId="2" builtinId="21"/>
  </cellStyles>
  <dxfs count="21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val="0"/>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[Project.xlsx]Yearwise!PivotTable3</c:name>
    <c:fmtId val="3"/>
  </c:pivotSource>
  <c:chart>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Yearwise!$H$8</c:f>
              <c:strCache>
                <c:ptCount val="1"/>
                <c:pt idx="0">
                  <c:v>Injured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Yearwise!$G$9:$G$27</c:f>
              <c:strCache>
                <c:ptCount val="18"/>
                <c:pt idx="0">
                  <c:v>1995</c:v>
                </c:pt>
                <c:pt idx="1">
                  <c:v>2000</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strCache>
            </c:strRef>
          </c:cat>
          <c:val>
            <c:numRef>
              <c:f>Yearwise!$H$9:$H$27</c:f>
              <c:numCache>
                <c:formatCode>General</c:formatCode>
                <c:ptCount val="18"/>
                <c:pt idx="0">
                  <c:v>60</c:v>
                </c:pt>
                <c:pt idx="1">
                  <c:v>3</c:v>
                </c:pt>
                <c:pt idx="2">
                  <c:v>91</c:v>
                </c:pt>
                <c:pt idx="3">
                  <c:v>115</c:v>
                </c:pt>
                <c:pt idx="4">
                  <c:v>399</c:v>
                </c:pt>
                <c:pt idx="5">
                  <c:v>230</c:v>
                </c:pt>
                <c:pt idx="6">
                  <c:v>230</c:v>
                </c:pt>
                <c:pt idx="7">
                  <c:v>2008</c:v>
                </c:pt>
                <c:pt idx="8">
                  <c:v>2426</c:v>
                </c:pt>
                <c:pt idx="9">
                  <c:v>3462</c:v>
                </c:pt>
                <c:pt idx="10">
                  <c:v>2939</c:v>
                </c:pt>
                <c:pt idx="11">
                  <c:v>1386</c:v>
                </c:pt>
                <c:pt idx="12">
                  <c:v>705</c:v>
                </c:pt>
                <c:pt idx="13">
                  <c:v>1607</c:v>
                </c:pt>
                <c:pt idx="14">
                  <c:v>652</c:v>
                </c:pt>
                <c:pt idx="15">
                  <c:v>413</c:v>
                </c:pt>
                <c:pt idx="16">
                  <c:v>938</c:v>
                </c:pt>
                <c:pt idx="17">
                  <c:v>667</c:v>
                </c:pt>
              </c:numCache>
            </c:numRef>
          </c:val>
          <c:extLst>
            <c:ext xmlns:c16="http://schemas.microsoft.com/office/drawing/2014/chart" uri="{C3380CC4-5D6E-409C-BE32-E72D297353CC}">
              <c16:uniqueId val="{00000000-F5C0-4EE8-BF74-61308C890325}"/>
            </c:ext>
          </c:extLst>
        </c:ser>
        <c:ser>
          <c:idx val="1"/>
          <c:order val="1"/>
          <c:tx>
            <c:strRef>
              <c:f>Yearwise!$I$8</c:f>
              <c:strCache>
                <c:ptCount val="1"/>
                <c:pt idx="0">
                  <c:v>Killed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Yearwise!$G$9:$G$27</c:f>
              <c:strCache>
                <c:ptCount val="18"/>
                <c:pt idx="0">
                  <c:v>1995</c:v>
                </c:pt>
                <c:pt idx="1">
                  <c:v>2000</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strCache>
            </c:strRef>
          </c:cat>
          <c:val>
            <c:numRef>
              <c:f>Yearwise!$I$9:$I$27</c:f>
              <c:numCache>
                <c:formatCode>General</c:formatCode>
                <c:ptCount val="18"/>
                <c:pt idx="0">
                  <c:v>15</c:v>
                </c:pt>
                <c:pt idx="1">
                  <c:v>3</c:v>
                </c:pt>
                <c:pt idx="2">
                  <c:v>27</c:v>
                </c:pt>
                <c:pt idx="3">
                  <c:v>65</c:v>
                </c:pt>
                <c:pt idx="4">
                  <c:v>82</c:v>
                </c:pt>
                <c:pt idx="5">
                  <c:v>83</c:v>
                </c:pt>
                <c:pt idx="6">
                  <c:v>161</c:v>
                </c:pt>
                <c:pt idx="7">
                  <c:v>842</c:v>
                </c:pt>
                <c:pt idx="8">
                  <c:v>940</c:v>
                </c:pt>
                <c:pt idx="9">
                  <c:v>1092</c:v>
                </c:pt>
                <c:pt idx="10">
                  <c:v>1146</c:v>
                </c:pt>
                <c:pt idx="11">
                  <c:v>625</c:v>
                </c:pt>
                <c:pt idx="12">
                  <c:v>243</c:v>
                </c:pt>
                <c:pt idx="13">
                  <c:v>660</c:v>
                </c:pt>
                <c:pt idx="14">
                  <c:v>383</c:v>
                </c:pt>
                <c:pt idx="15">
                  <c:v>246</c:v>
                </c:pt>
                <c:pt idx="16">
                  <c:v>369</c:v>
                </c:pt>
                <c:pt idx="17">
                  <c:v>317</c:v>
                </c:pt>
              </c:numCache>
            </c:numRef>
          </c:val>
          <c:extLst>
            <c:ext xmlns:c16="http://schemas.microsoft.com/office/drawing/2014/chart" uri="{C3380CC4-5D6E-409C-BE32-E72D297353CC}">
              <c16:uniqueId val="{00000001-F5C0-4EE8-BF74-61308C890325}"/>
            </c:ext>
          </c:extLst>
        </c:ser>
        <c:dLbls>
          <c:showLegendKey val="0"/>
          <c:showVal val="0"/>
          <c:showCatName val="0"/>
          <c:showSerName val="0"/>
          <c:showPercent val="0"/>
          <c:showBubbleSize val="0"/>
        </c:dLbls>
        <c:gapWidth val="150"/>
        <c:shape val="box"/>
        <c:axId val="484599792"/>
        <c:axId val="484600208"/>
        <c:axId val="0"/>
      </c:bar3DChart>
      <c:catAx>
        <c:axId val="48459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600208"/>
        <c:crosses val="autoZero"/>
        <c:auto val="1"/>
        <c:lblAlgn val="ctr"/>
        <c:lblOffset val="100"/>
        <c:noMultiLvlLbl val="0"/>
      </c:catAx>
      <c:valAx>
        <c:axId val="48460020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59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Location!$H$38</c:f>
              <c:strCache>
                <c:ptCount val="1"/>
                <c:pt idx="0">
                  <c:v>Total Attacks</c:v>
                </c:pt>
              </c:strCache>
            </c:strRef>
          </c:tx>
          <c:dPt>
            <c:idx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748-4838-8F50-6DAD7A0BCA5D}"/>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748-4838-8F50-6DAD7A0BCA5D}"/>
              </c:ext>
            </c:extLst>
          </c:dPt>
          <c:dPt>
            <c:idx val="2"/>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748-4838-8F50-6DAD7A0BCA5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6748-4838-8F50-6DAD7A0BCA5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748-4838-8F50-6DAD7A0BCA5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6748-4838-8F50-6DAD7A0BCA5D}"/>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Location!$G$39:$G$41</c:f>
              <c:strCache>
                <c:ptCount val="3"/>
                <c:pt idx="0">
                  <c:v>Low</c:v>
                </c:pt>
                <c:pt idx="1">
                  <c:v>Medium</c:v>
                </c:pt>
                <c:pt idx="2">
                  <c:v>High</c:v>
                </c:pt>
              </c:strCache>
            </c:strRef>
          </c:cat>
          <c:val>
            <c:numRef>
              <c:f>Location!$H$39:$H$41</c:f>
              <c:numCache>
                <c:formatCode>General</c:formatCode>
                <c:ptCount val="3"/>
                <c:pt idx="0">
                  <c:v>121</c:v>
                </c:pt>
                <c:pt idx="1">
                  <c:v>75</c:v>
                </c:pt>
                <c:pt idx="2">
                  <c:v>264</c:v>
                </c:pt>
              </c:numCache>
            </c:numRef>
          </c:val>
          <c:extLst>
            <c:ext xmlns:c16="http://schemas.microsoft.com/office/drawing/2014/chart" uri="{C3380CC4-5D6E-409C-BE32-E72D297353CC}">
              <c16:uniqueId val="{00000000-6748-4838-8F50-6DAD7A0BCA5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[Project.xlsx]Location!PivotTable4</c:name>
    <c:fmtId val="7"/>
  </c:pivotSource>
  <c:chart>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28434776724823E-2"/>
          <c:y val="0.17666666666666667"/>
          <c:w val="0.88588909425670503"/>
          <c:h val="0.73550650482769075"/>
        </c:manualLayout>
      </c:layout>
      <c:lineChart>
        <c:grouping val="standard"/>
        <c:varyColors val="0"/>
        <c:ser>
          <c:idx val="0"/>
          <c:order val="0"/>
          <c:tx>
            <c:strRef>
              <c:f>Location!$H$56</c:f>
              <c:strCache>
                <c:ptCount val="1"/>
                <c:pt idx="0">
                  <c:v>Injured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Location!$G$57:$G$65</c:f>
              <c:strCache>
                <c:ptCount val="8"/>
                <c:pt idx="0">
                  <c:v>AJK</c:v>
                </c:pt>
                <c:pt idx="1">
                  <c:v>Balochistan</c:v>
                </c:pt>
                <c:pt idx="2">
                  <c:v>Baluchistan</c:v>
                </c:pt>
                <c:pt idx="3">
                  <c:v>Capital</c:v>
                </c:pt>
                <c:pt idx="4">
                  <c:v>FATA</c:v>
                </c:pt>
                <c:pt idx="5">
                  <c:v>KPK</c:v>
                </c:pt>
                <c:pt idx="6">
                  <c:v>Punjab</c:v>
                </c:pt>
                <c:pt idx="7">
                  <c:v>Sindh</c:v>
                </c:pt>
              </c:strCache>
            </c:strRef>
          </c:cat>
          <c:val>
            <c:numRef>
              <c:f>Location!$H$57:$H$65</c:f>
              <c:numCache>
                <c:formatCode>General</c:formatCode>
                <c:ptCount val="8"/>
                <c:pt idx="0">
                  <c:v>185</c:v>
                </c:pt>
                <c:pt idx="1">
                  <c:v>680</c:v>
                </c:pt>
                <c:pt idx="2">
                  <c:v>1435</c:v>
                </c:pt>
                <c:pt idx="3">
                  <c:v>833</c:v>
                </c:pt>
                <c:pt idx="4">
                  <c:v>1816</c:v>
                </c:pt>
                <c:pt idx="5">
                  <c:v>7749</c:v>
                </c:pt>
                <c:pt idx="6">
                  <c:v>3853</c:v>
                </c:pt>
                <c:pt idx="7">
                  <c:v>1780</c:v>
                </c:pt>
              </c:numCache>
            </c:numRef>
          </c:val>
          <c:smooth val="0"/>
          <c:extLst>
            <c:ext xmlns:c16="http://schemas.microsoft.com/office/drawing/2014/chart" uri="{C3380CC4-5D6E-409C-BE32-E72D297353CC}">
              <c16:uniqueId val="{00000000-DF57-4D5F-9963-B79E66516EB3}"/>
            </c:ext>
          </c:extLst>
        </c:ser>
        <c:ser>
          <c:idx val="1"/>
          <c:order val="1"/>
          <c:tx>
            <c:strRef>
              <c:f>Location!$I$56</c:f>
              <c:strCache>
                <c:ptCount val="1"/>
                <c:pt idx="0">
                  <c:v>Killed</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Location!$G$57:$G$65</c:f>
              <c:strCache>
                <c:ptCount val="8"/>
                <c:pt idx="0">
                  <c:v>AJK</c:v>
                </c:pt>
                <c:pt idx="1">
                  <c:v>Balochistan</c:v>
                </c:pt>
                <c:pt idx="2">
                  <c:v>Baluchistan</c:v>
                </c:pt>
                <c:pt idx="3">
                  <c:v>Capital</c:v>
                </c:pt>
                <c:pt idx="4">
                  <c:v>FATA</c:v>
                </c:pt>
                <c:pt idx="5">
                  <c:v>KPK</c:v>
                </c:pt>
                <c:pt idx="6">
                  <c:v>Punjab</c:v>
                </c:pt>
                <c:pt idx="7">
                  <c:v>Sindh</c:v>
                </c:pt>
              </c:strCache>
            </c:strRef>
          </c:cat>
          <c:val>
            <c:numRef>
              <c:f>Location!$I$57:$I$65</c:f>
              <c:numCache>
                <c:formatCode>General</c:formatCode>
                <c:ptCount val="8"/>
                <c:pt idx="0">
                  <c:v>29</c:v>
                </c:pt>
                <c:pt idx="1">
                  <c:v>361</c:v>
                </c:pt>
                <c:pt idx="2">
                  <c:v>672</c:v>
                </c:pt>
                <c:pt idx="3">
                  <c:v>203</c:v>
                </c:pt>
                <c:pt idx="4">
                  <c:v>924</c:v>
                </c:pt>
                <c:pt idx="5">
                  <c:v>3304</c:v>
                </c:pt>
                <c:pt idx="6">
                  <c:v>1238</c:v>
                </c:pt>
                <c:pt idx="7">
                  <c:v>568</c:v>
                </c:pt>
              </c:numCache>
            </c:numRef>
          </c:val>
          <c:smooth val="0"/>
          <c:extLst>
            <c:ext xmlns:c16="http://schemas.microsoft.com/office/drawing/2014/chart" uri="{C3380CC4-5D6E-409C-BE32-E72D297353CC}">
              <c16:uniqueId val="{00000001-DF57-4D5F-9963-B79E66516EB3}"/>
            </c:ext>
          </c:extLst>
        </c:ser>
        <c:ser>
          <c:idx val="2"/>
          <c:order val="2"/>
          <c:tx>
            <c:strRef>
              <c:f>Location!$J$56</c:f>
              <c:strCache>
                <c:ptCount val="1"/>
                <c:pt idx="0">
                  <c:v>Attacks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Location!$G$57:$G$65</c:f>
              <c:strCache>
                <c:ptCount val="8"/>
                <c:pt idx="0">
                  <c:v>AJK</c:v>
                </c:pt>
                <c:pt idx="1">
                  <c:v>Balochistan</c:v>
                </c:pt>
                <c:pt idx="2">
                  <c:v>Baluchistan</c:v>
                </c:pt>
                <c:pt idx="3">
                  <c:v>Capital</c:v>
                </c:pt>
                <c:pt idx="4">
                  <c:v>FATA</c:v>
                </c:pt>
                <c:pt idx="5">
                  <c:v>KPK</c:v>
                </c:pt>
                <c:pt idx="6">
                  <c:v>Punjab</c:v>
                </c:pt>
                <c:pt idx="7">
                  <c:v>Sindh</c:v>
                </c:pt>
              </c:strCache>
            </c:strRef>
          </c:cat>
          <c:val>
            <c:numRef>
              <c:f>Location!$J$57:$J$65</c:f>
              <c:numCache>
                <c:formatCode>General</c:formatCode>
                <c:ptCount val="8"/>
                <c:pt idx="0">
                  <c:v>6</c:v>
                </c:pt>
                <c:pt idx="1">
                  <c:v>15</c:v>
                </c:pt>
                <c:pt idx="2">
                  <c:v>26</c:v>
                </c:pt>
                <c:pt idx="3">
                  <c:v>21</c:v>
                </c:pt>
                <c:pt idx="4">
                  <c:v>71</c:v>
                </c:pt>
                <c:pt idx="5">
                  <c:v>241</c:v>
                </c:pt>
                <c:pt idx="6">
                  <c:v>58</c:v>
                </c:pt>
                <c:pt idx="7">
                  <c:v>24</c:v>
                </c:pt>
              </c:numCache>
            </c:numRef>
          </c:val>
          <c:smooth val="0"/>
          <c:extLst>
            <c:ext xmlns:c16="http://schemas.microsoft.com/office/drawing/2014/chart" uri="{C3380CC4-5D6E-409C-BE32-E72D297353CC}">
              <c16:uniqueId val="{00000002-DF57-4D5F-9963-B79E66516EB3}"/>
            </c:ext>
          </c:extLst>
        </c:ser>
        <c:dLbls>
          <c:showLegendKey val="0"/>
          <c:showVal val="0"/>
          <c:showCatName val="0"/>
          <c:showSerName val="0"/>
          <c:showPercent val="0"/>
          <c:showBubbleSize val="0"/>
        </c:dLbls>
        <c:marker val="1"/>
        <c:smooth val="0"/>
        <c:axId val="662943376"/>
        <c:axId val="662945040"/>
      </c:lineChart>
      <c:catAx>
        <c:axId val="662943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2945040"/>
        <c:crosses val="autoZero"/>
        <c:auto val="1"/>
        <c:lblAlgn val="ctr"/>
        <c:lblOffset val="100"/>
        <c:noMultiLvlLbl val="0"/>
      </c:catAx>
      <c:valAx>
        <c:axId val="662945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2943376"/>
        <c:crosses val="autoZero"/>
        <c:crossBetween val="between"/>
      </c:valAx>
      <c:spPr>
        <a:noFill/>
        <a:ln>
          <a:noFill/>
        </a:ln>
        <a:effectLst/>
      </c:spPr>
    </c:plotArea>
    <c:legend>
      <c:legendPos val="r"/>
      <c:layout>
        <c:manualLayout>
          <c:xMode val="edge"/>
          <c:yMode val="edge"/>
          <c:x val="0.35691834314469167"/>
          <c:y val="4.6102788595468888E-2"/>
          <c:w val="0.29708437055951459"/>
          <c:h val="9.57812303800414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[Project.xlsx]Location!PivotTable2</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3349038084020415"/>
          <c:y val="4.5801731125521078E-2"/>
          <c:w val="0.58146839418924223"/>
          <c:h val="0.90747549019607843"/>
        </c:manualLayout>
      </c:layout>
      <c:doughnutChart>
        <c:varyColors val="1"/>
        <c:ser>
          <c:idx val="0"/>
          <c:order val="0"/>
          <c:tx>
            <c:strRef>
              <c:f>Location!$H$81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D82-42C2-A909-BB9B182550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D82-42C2-A909-BB9B182550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D82-42C2-A909-BB9B182550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D82-42C2-A909-BB9B182550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D82-42C2-A909-BB9B182550E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FD82-42C2-A909-BB9B182550E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FD82-42C2-A909-BB9B182550E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FD82-42C2-A909-BB9B182550E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FD82-42C2-A909-BB9B182550E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FD82-42C2-A909-BB9B182550E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FD82-42C2-A909-BB9B182550E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FD82-42C2-A909-BB9B182550E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FD82-42C2-A909-BB9B182550E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FD82-42C2-A909-BB9B182550E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FD82-42C2-A909-BB9B182550E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FD82-42C2-A909-BB9B182550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Location!$G$82:$G$97</c:f>
              <c:strCache>
                <c:ptCount val="16"/>
                <c:pt idx="0">
                  <c:v>Airport</c:v>
                </c:pt>
                <c:pt idx="1">
                  <c:v>Bank</c:v>
                </c:pt>
                <c:pt idx="2">
                  <c:v>Civilian</c:v>
                </c:pt>
                <c:pt idx="3">
                  <c:v>Commercial</c:v>
                </c:pt>
                <c:pt idx="4">
                  <c:v>Foreign</c:v>
                </c:pt>
                <c:pt idx="5">
                  <c:v>Government</c:v>
                </c:pt>
                <c:pt idx="6">
                  <c:v>Hospital</c:v>
                </c:pt>
                <c:pt idx="7">
                  <c:v>Hotel</c:v>
                </c:pt>
                <c:pt idx="8">
                  <c:v>Market</c:v>
                </c:pt>
                <c:pt idx="9">
                  <c:v>Military</c:v>
                </c:pt>
                <c:pt idx="10">
                  <c:v>Mobile</c:v>
                </c:pt>
                <c:pt idx="11">
                  <c:v>Park/Ground</c:v>
                </c:pt>
                <c:pt idx="12">
                  <c:v>Police</c:v>
                </c:pt>
                <c:pt idx="13">
                  <c:v>Religious</c:v>
                </c:pt>
                <c:pt idx="14">
                  <c:v>Residence</c:v>
                </c:pt>
                <c:pt idx="15">
                  <c:v>Transport</c:v>
                </c:pt>
              </c:strCache>
            </c:strRef>
          </c:cat>
          <c:val>
            <c:numRef>
              <c:f>Location!$H$82:$H$97</c:f>
              <c:numCache>
                <c:formatCode>General</c:formatCode>
                <c:ptCount val="16"/>
                <c:pt idx="0">
                  <c:v>1</c:v>
                </c:pt>
                <c:pt idx="1">
                  <c:v>4</c:v>
                </c:pt>
                <c:pt idx="2">
                  <c:v>1</c:v>
                </c:pt>
                <c:pt idx="3">
                  <c:v>2</c:v>
                </c:pt>
                <c:pt idx="4">
                  <c:v>7</c:v>
                </c:pt>
                <c:pt idx="5">
                  <c:v>19</c:v>
                </c:pt>
                <c:pt idx="6">
                  <c:v>5</c:v>
                </c:pt>
                <c:pt idx="7">
                  <c:v>10</c:v>
                </c:pt>
                <c:pt idx="8">
                  <c:v>40</c:v>
                </c:pt>
                <c:pt idx="9">
                  <c:v>70</c:v>
                </c:pt>
                <c:pt idx="10">
                  <c:v>70</c:v>
                </c:pt>
                <c:pt idx="11">
                  <c:v>32</c:v>
                </c:pt>
                <c:pt idx="12">
                  <c:v>92</c:v>
                </c:pt>
                <c:pt idx="13">
                  <c:v>57</c:v>
                </c:pt>
                <c:pt idx="14">
                  <c:v>27</c:v>
                </c:pt>
                <c:pt idx="15">
                  <c:v>5</c:v>
                </c:pt>
              </c:numCache>
            </c:numRef>
          </c:val>
          <c:extLst>
            <c:ext xmlns:c16="http://schemas.microsoft.com/office/drawing/2014/chart" uri="{C3380CC4-5D6E-409C-BE32-E72D297353CC}">
              <c16:uniqueId val="{00000020-FD82-42C2-A909-BB9B182550E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[Project.xlsx]Location!PivotTable1</c:name>
    <c:fmtId val="4"/>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044445603239999E-2"/>
          <c:y val="3.6630036630036632E-2"/>
          <c:w val="0.68774312979089536"/>
          <c:h val="0.88611965462359166"/>
        </c:manualLayout>
      </c:layout>
      <c:area3DChart>
        <c:grouping val="standard"/>
        <c:varyColors val="0"/>
        <c:ser>
          <c:idx val="0"/>
          <c:order val="0"/>
          <c:tx>
            <c:strRef>
              <c:f>Location!$H$113</c:f>
              <c:strCache>
                <c:ptCount val="1"/>
                <c:pt idx="0">
                  <c:v>Attacks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Location!$G$114:$G$117</c:f>
              <c:strCache>
                <c:ptCount val="4"/>
                <c:pt idx="0">
                  <c:v>Low</c:v>
                </c:pt>
                <c:pt idx="1">
                  <c:v>Medium</c:v>
                </c:pt>
                <c:pt idx="2">
                  <c:v>High</c:v>
                </c:pt>
              </c:strCache>
            </c:strRef>
          </c:cat>
          <c:val>
            <c:numRef>
              <c:f>Location!$H$114:$H$117</c:f>
              <c:numCache>
                <c:formatCode>General</c:formatCode>
                <c:ptCount val="4"/>
                <c:pt idx="0">
                  <c:v>121</c:v>
                </c:pt>
                <c:pt idx="1">
                  <c:v>70</c:v>
                </c:pt>
                <c:pt idx="2">
                  <c:v>262</c:v>
                </c:pt>
                <c:pt idx="3">
                  <c:v>9</c:v>
                </c:pt>
              </c:numCache>
            </c:numRef>
          </c:val>
          <c:extLst>
            <c:ext xmlns:c16="http://schemas.microsoft.com/office/drawing/2014/chart" uri="{C3380CC4-5D6E-409C-BE32-E72D297353CC}">
              <c16:uniqueId val="{00000000-F6CF-43D0-96CF-6EDA75EE1010}"/>
            </c:ext>
          </c:extLst>
        </c:ser>
        <c:ser>
          <c:idx val="1"/>
          <c:order val="1"/>
          <c:tx>
            <c:strRef>
              <c:f>Location!$I$113</c:f>
              <c:strCache>
                <c:ptCount val="1"/>
                <c:pt idx="0">
                  <c:v>Killed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Location!$G$114:$G$117</c:f>
              <c:strCache>
                <c:ptCount val="4"/>
                <c:pt idx="0">
                  <c:v>Low</c:v>
                </c:pt>
                <c:pt idx="1">
                  <c:v>Medium</c:v>
                </c:pt>
                <c:pt idx="2">
                  <c:v>High</c:v>
                </c:pt>
              </c:strCache>
            </c:strRef>
          </c:cat>
          <c:val>
            <c:numRef>
              <c:f>Location!$I$114:$I$117</c:f>
              <c:numCache>
                <c:formatCode>General</c:formatCode>
                <c:ptCount val="4"/>
                <c:pt idx="0">
                  <c:v>1722</c:v>
                </c:pt>
                <c:pt idx="1">
                  <c:v>1636</c:v>
                </c:pt>
                <c:pt idx="2">
                  <c:v>3369</c:v>
                </c:pt>
                <c:pt idx="3">
                  <c:v>572</c:v>
                </c:pt>
              </c:numCache>
            </c:numRef>
          </c:val>
          <c:extLst>
            <c:ext xmlns:c16="http://schemas.microsoft.com/office/drawing/2014/chart" uri="{C3380CC4-5D6E-409C-BE32-E72D297353CC}">
              <c16:uniqueId val="{00000001-F6CF-43D0-96CF-6EDA75EE1010}"/>
            </c:ext>
          </c:extLst>
        </c:ser>
        <c:ser>
          <c:idx val="2"/>
          <c:order val="2"/>
          <c:tx>
            <c:strRef>
              <c:f>Location!$J$113</c:f>
              <c:strCache>
                <c:ptCount val="1"/>
                <c:pt idx="0">
                  <c:v>Injured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Location!$G$114:$G$117</c:f>
              <c:strCache>
                <c:ptCount val="4"/>
                <c:pt idx="0">
                  <c:v>Low</c:v>
                </c:pt>
                <c:pt idx="1">
                  <c:v>Medium</c:v>
                </c:pt>
                <c:pt idx="2">
                  <c:v>High</c:v>
                </c:pt>
              </c:strCache>
            </c:strRef>
          </c:cat>
          <c:val>
            <c:numRef>
              <c:f>Location!$J$114:$J$117</c:f>
              <c:numCache>
                <c:formatCode>General</c:formatCode>
                <c:ptCount val="4"/>
                <c:pt idx="0">
                  <c:v>4071</c:v>
                </c:pt>
                <c:pt idx="1">
                  <c:v>4555</c:v>
                </c:pt>
                <c:pt idx="2">
                  <c:v>8681</c:v>
                </c:pt>
                <c:pt idx="3">
                  <c:v>1024</c:v>
                </c:pt>
              </c:numCache>
            </c:numRef>
          </c:val>
          <c:extLst>
            <c:ext xmlns:c16="http://schemas.microsoft.com/office/drawing/2014/chart" uri="{C3380CC4-5D6E-409C-BE32-E72D297353CC}">
              <c16:uniqueId val="{00000002-F6CF-43D0-96CF-6EDA75EE1010}"/>
            </c:ext>
          </c:extLst>
        </c:ser>
        <c:dLbls>
          <c:showLegendKey val="0"/>
          <c:showVal val="1"/>
          <c:showCatName val="0"/>
          <c:showSerName val="0"/>
          <c:showPercent val="0"/>
          <c:showBubbleSize val="0"/>
        </c:dLbls>
        <c:axId val="236483967"/>
        <c:axId val="236484383"/>
        <c:axId val="133133584"/>
      </c:area3DChart>
      <c:catAx>
        <c:axId val="2364839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6484383"/>
        <c:crosses val="autoZero"/>
        <c:auto val="1"/>
        <c:lblAlgn val="ctr"/>
        <c:lblOffset val="100"/>
        <c:noMultiLvlLbl val="0"/>
      </c:catAx>
      <c:valAx>
        <c:axId val="2364843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6483967"/>
        <c:crosses val="autoZero"/>
        <c:crossBetween val="midCat"/>
      </c:valAx>
      <c:serAx>
        <c:axId val="133133584"/>
        <c:scaling>
          <c:orientation val="minMax"/>
        </c:scaling>
        <c:delete val="1"/>
        <c:axPos val="b"/>
        <c:majorTickMark val="out"/>
        <c:minorTickMark val="none"/>
        <c:tickLblPos val="nextTo"/>
        <c:crossAx val="236484383"/>
        <c:crosses val="autoZero"/>
      </c:serAx>
      <c:spPr>
        <a:noFill/>
        <a:ln>
          <a:noFill/>
        </a:ln>
        <a:effectLst/>
      </c:spPr>
    </c:plotArea>
    <c:legend>
      <c:legendPos val="r"/>
      <c:layout>
        <c:manualLayout>
          <c:xMode val="edge"/>
          <c:yMode val="edge"/>
          <c:x val="0.74115399509487545"/>
          <c:y val="1.2778278081808687E-2"/>
          <c:w val="0.21358332257648122"/>
          <c:h val="0.1649571662779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[Project.xlsx]Location!PivotTable3</c:name>
    <c:fmtId val="2"/>
  </c:pivotSource>
  <c:chart>
    <c:autoTitleDeleted val="0"/>
    <c:pivotFmts>
      <c:pivotFmt>
        <c:idx val="0"/>
        <c:spPr>
          <a:solidFill>
            <a:schemeClr val="accent6"/>
          </a:solidFill>
          <a:ln>
            <a:noFill/>
          </a:ln>
          <a:effectLst/>
          <a:sp3d/>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760204309272872E-2"/>
          <c:y val="2.930988542499334E-2"/>
          <c:w val="0.95195828081732869"/>
          <c:h val="0.8207125598246694"/>
        </c:manualLayout>
      </c:layout>
      <c:bar3DChart>
        <c:barDir val="col"/>
        <c:grouping val="standard"/>
        <c:varyColors val="0"/>
        <c:ser>
          <c:idx val="0"/>
          <c:order val="0"/>
          <c:tx>
            <c:strRef>
              <c:f>Location!$H$142</c:f>
              <c:strCache>
                <c:ptCount val="1"/>
                <c:pt idx="0">
                  <c:v>Killed</c:v>
                </c:pt>
              </c:strCache>
            </c:strRef>
          </c:tx>
          <c:spPr>
            <a:solidFill>
              <a:schemeClr val="accent6"/>
            </a:solidFill>
            <a:ln>
              <a:noFill/>
            </a:ln>
            <a:effectLst/>
            <a:sp3d/>
          </c:spPr>
          <c:invertIfNegative val="0"/>
          <c:cat>
            <c:strRef>
              <c:f>Location!$G$143:$G$224</c:f>
              <c:strCache>
                <c:ptCount val="81"/>
                <c:pt idx="0">
                  <c:v>ATTOCK</c:v>
                </c:pt>
                <c:pt idx="1">
                  <c:v>Attock </c:v>
                </c:pt>
                <c:pt idx="2">
                  <c:v>Bajaur Agency</c:v>
                </c:pt>
                <c:pt idx="3">
                  <c:v>Bannu</c:v>
                </c:pt>
                <c:pt idx="4">
                  <c:v>Bhakkar </c:v>
                </c:pt>
                <c:pt idx="5">
                  <c:v>Buner</c:v>
                </c:pt>
                <c:pt idx="6">
                  <c:v>Chakwal </c:v>
                </c:pt>
                <c:pt idx="7">
                  <c:v>Chaman</c:v>
                </c:pt>
                <c:pt idx="8">
                  <c:v>Charsadda</c:v>
                </c:pt>
                <c:pt idx="9">
                  <c:v>Charsadda </c:v>
                </c:pt>
                <c:pt idx="10">
                  <c:v>D. I Khan</c:v>
                </c:pt>
                <c:pt idx="11">
                  <c:v>D.G Khan</c:v>
                </c:pt>
                <c:pt idx="12">
                  <c:v>D.G Khan </c:v>
                </c:pt>
                <c:pt idx="13">
                  <c:v>D.I Khan</c:v>
                </c:pt>
                <c:pt idx="14">
                  <c:v>D.I Khan </c:v>
                </c:pt>
                <c:pt idx="15">
                  <c:v>Dara Adam Khel</c:v>
                </c:pt>
                <c:pt idx="16">
                  <c:v>Fateh Jang</c:v>
                </c:pt>
                <c:pt idx="17">
                  <c:v>Ghallanai, Mohmand Agency </c:v>
                </c:pt>
                <c:pt idx="18">
                  <c:v>Gujrat</c:v>
                </c:pt>
                <c:pt idx="19">
                  <c:v>Hangu</c:v>
                </c:pt>
                <c:pt idx="20">
                  <c:v>Haripur</c:v>
                </c:pt>
                <c:pt idx="21">
                  <c:v>Hayatabad</c:v>
                </c:pt>
                <c:pt idx="22">
                  <c:v>Islamabad</c:v>
                </c:pt>
                <c:pt idx="23">
                  <c:v>Islamabad </c:v>
                </c:pt>
                <c:pt idx="24">
                  <c:v>Jacobabad</c:v>
                </c:pt>
                <c:pt idx="25">
                  <c:v>Karachi</c:v>
                </c:pt>
                <c:pt idx="26">
                  <c:v>Karachi </c:v>
                </c:pt>
                <c:pt idx="27">
                  <c:v>Karak</c:v>
                </c:pt>
                <c:pt idx="28">
                  <c:v>Khanewal</c:v>
                </c:pt>
                <c:pt idx="29">
                  <c:v>Khuzdar</c:v>
                </c:pt>
                <c:pt idx="30">
                  <c:v>Khyber Agency</c:v>
                </c:pt>
                <c:pt idx="31">
                  <c:v>Khyber Agency </c:v>
                </c:pt>
                <c:pt idx="32">
                  <c:v>Kohat</c:v>
                </c:pt>
                <c:pt idx="33">
                  <c:v>Kohat </c:v>
                </c:pt>
                <c:pt idx="34">
                  <c:v>Kuram Agency </c:v>
                </c:pt>
                <c:pt idx="35">
                  <c:v>KURRAM AGENCY</c:v>
                </c:pt>
                <c:pt idx="36">
                  <c:v>Lahore</c:v>
                </c:pt>
                <c:pt idx="37">
                  <c:v>Lahore </c:v>
                </c:pt>
                <c:pt idx="38">
                  <c:v>Lakki Marwat</c:v>
                </c:pt>
                <c:pt idx="39">
                  <c:v>Lasbela</c:v>
                </c:pt>
                <c:pt idx="40">
                  <c:v>Lower Dir</c:v>
                </c:pt>
                <c:pt idx="41">
                  <c:v>Malakand </c:v>
                </c:pt>
                <c:pt idx="42">
                  <c:v>Mansehra</c:v>
                </c:pt>
                <c:pt idx="43">
                  <c:v>Mardan</c:v>
                </c:pt>
                <c:pt idx="44">
                  <c:v>Mohmand agency</c:v>
                </c:pt>
                <c:pt idx="45">
                  <c:v>Mohmand Agency </c:v>
                </c:pt>
                <c:pt idx="46">
                  <c:v>Mosal Kor, Mohmand Agency</c:v>
                </c:pt>
                <c:pt idx="47">
                  <c:v>Multan</c:v>
                </c:pt>
                <c:pt idx="48">
                  <c:v>Muzaffarabad</c:v>
                </c:pt>
                <c:pt idx="49">
                  <c:v>North waziristan</c:v>
                </c:pt>
                <c:pt idx="50">
                  <c:v>Nowshehra</c:v>
                </c:pt>
                <c:pt idx="51">
                  <c:v>Orakzai Agency</c:v>
                </c:pt>
                <c:pt idx="52">
                  <c:v>Peshawar</c:v>
                </c:pt>
                <c:pt idx="53">
                  <c:v>Peshawar </c:v>
                </c:pt>
                <c:pt idx="54">
                  <c:v>Pishin</c:v>
                </c:pt>
                <c:pt idx="55">
                  <c:v>Poonch</c:v>
                </c:pt>
                <c:pt idx="56">
                  <c:v>Quetta</c:v>
                </c:pt>
                <c:pt idx="57">
                  <c:v>Quetta </c:v>
                </c:pt>
                <c:pt idx="58">
                  <c:v>Rawalpindi</c:v>
                </c:pt>
                <c:pt idx="59">
                  <c:v>Sargodha</c:v>
                </c:pt>
                <c:pt idx="60">
                  <c:v>Sehwan town</c:v>
                </c:pt>
                <c:pt idx="61">
                  <c:v>Shabqadar-Charsadda</c:v>
                </c:pt>
                <c:pt idx="62">
                  <c:v>Shangla </c:v>
                </c:pt>
                <c:pt idx="63">
                  <c:v>Shikarpur</c:v>
                </c:pt>
                <c:pt idx="64">
                  <c:v>Sialkot</c:v>
                </c:pt>
                <c:pt idx="65">
                  <c:v>South Waziristan</c:v>
                </c:pt>
                <c:pt idx="66">
                  <c:v>Sudhanoti</c:v>
                </c:pt>
                <c:pt idx="67">
                  <c:v>Sukkur</c:v>
                </c:pt>
                <c:pt idx="68">
                  <c:v>Swabi </c:v>
                </c:pt>
                <c:pt idx="69">
                  <c:v>Swat</c:v>
                </c:pt>
                <c:pt idx="70">
                  <c:v>Swat </c:v>
                </c:pt>
                <c:pt idx="71">
                  <c:v>Taftan</c:v>
                </c:pt>
                <c:pt idx="72">
                  <c:v>Tangi, Charsadda District</c:v>
                </c:pt>
                <c:pt idx="73">
                  <c:v>Tank</c:v>
                </c:pt>
                <c:pt idx="74">
                  <c:v>Tank </c:v>
                </c:pt>
                <c:pt idx="75">
                  <c:v>Taunsa</c:v>
                </c:pt>
                <c:pt idx="76">
                  <c:v>Tirah Valley</c:v>
                </c:pt>
                <c:pt idx="77">
                  <c:v>Totalai</c:v>
                </c:pt>
                <c:pt idx="78">
                  <c:v>Upper Dir</c:v>
                </c:pt>
                <c:pt idx="79">
                  <c:v>Wagah</c:v>
                </c:pt>
                <c:pt idx="80">
                  <c:v>Zhob</c:v>
                </c:pt>
              </c:strCache>
            </c:strRef>
          </c:cat>
          <c:val>
            <c:numRef>
              <c:f>Location!$H$143:$H$224</c:f>
              <c:numCache>
                <c:formatCode>General</c:formatCode>
                <c:ptCount val="81"/>
                <c:pt idx="0">
                  <c:v>19</c:v>
                </c:pt>
                <c:pt idx="1">
                  <c:v>16</c:v>
                </c:pt>
                <c:pt idx="2">
                  <c:v>150</c:v>
                </c:pt>
                <c:pt idx="3">
                  <c:v>121</c:v>
                </c:pt>
                <c:pt idx="4">
                  <c:v>26</c:v>
                </c:pt>
                <c:pt idx="5">
                  <c:v>53</c:v>
                </c:pt>
                <c:pt idx="6">
                  <c:v>28</c:v>
                </c:pt>
                <c:pt idx="7">
                  <c:v>11</c:v>
                </c:pt>
                <c:pt idx="8">
                  <c:v>207</c:v>
                </c:pt>
                <c:pt idx="9">
                  <c:v>87</c:v>
                </c:pt>
                <c:pt idx="10">
                  <c:v>9</c:v>
                </c:pt>
                <c:pt idx="11">
                  <c:v>33</c:v>
                </c:pt>
                <c:pt idx="12">
                  <c:v>85</c:v>
                </c:pt>
                <c:pt idx="13">
                  <c:v>106</c:v>
                </c:pt>
                <c:pt idx="14">
                  <c:v>54</c:v>
                </c:pt>
                <c:pt idx="15">
                  <c:v>153</c:v>
                </c:pt>
                <c:pt idx="16">
                  <c:v>5</c:v>
                </c:pt>
                <c:pt idx="17">
                  <c:v>8</c:v>
                </c:pt>
                <c:pt idx="18">
                  <c:v>4</c:v>
                </c:pt>
                <c:pt idx="19">
                  <c:v>235</c:v>
                </c:pt>
                <c:pt idx="20">
                  <c:v>20</c:v>
                </c:pt>
                <c:pt idx="21">
                  <c:v>1</c:v>
                </c:pt>
                <c:pt idx="22">
                  <c:v>170</c:v>
                </c:pt>
                <c:pt idx="23">
                  <c:v>33</c:v>
                </c:pt>
                <c:pt idx="24">
                  <c:v>23</c:v>
                </c:pt>
                <c:pt idx="25">
                  <c:v>125</c:v>
                </c:pt>
                <c:pt idx="26">
                  <c:v>276</c:v>
                </c:pt>
                <c:pt idx="27">
                  <c:v>4</c:v>
                </c:pt>
                <c:pt idx="28">
                  <c:v>0</c:v>
                </c:pt>
                <c:pt idx="29">
                  <c:v>52</c:v>
                </c:pt>
                <c:pt idx="30">
                  <c:v>241</c:v>
                </c:pt>
                <c:pt idx="31">
                  <c:v>8</c:v>
                </c:pt>
                <c:pt idx="32">
                  <c:v>144</c:v>
                </c:pt>
                <c:pt idx="33">
                  <c:v>20</c:v>
                </c:pt>
                <c:pt idx="34">
                  <c:v>163</c:v>
                </c:pt>
                <c:pt idx="35">
                  <c:v>3</c:v>
                </c:pt>
                <c:pt idx="36">
                  <c:v>270</c:v>
                </c:pt>
                <c:pt idx="37">
                  <c:v>336</c:v>
                </c:pt>
                <c:pt idx="38">
                  <c:v>122</c:v>
                </c:pt>
                <c:pt idx="39">
                  <c:v>31</c:v>
                </c:pt>
                <c:pt idx="40">
                  <c:v>111</c:v>
                </c:pt>
                <c:pt idx="41">
                  <c:v>46</c:v>
                </c:pt>
                <c:pt idx="42">
                  <c:v>1</c:v>
                </c:pt>
                <c:pt idx="43">
                  <c:v>136</c:v>
                </c:pt>
                <c:pt idx="44">
                  <c:v>13</c:v>
                </c:pt>
                <c:pt idx="45">
                  <c:v>168</c:v>
                </c:pt>
                <c:pt idx="46">
                  <c:v>1</c:v>
                </c:pt>
                <c:pt idx="47">
                  <c:v>19</c:v>
                </c:pt>
                <c:pt idx="48">
                  <c:v>24</c:v>
                </c:pt>
                <c:pt idx="49">
                  <c:v>189</c:v>
                </c:pt>
                <c:pt idx="50">
                  <c:v>42</c:v>
                </c:pt>
                <c:pt idx="51">
                  <c:v>95</c:v>
                </c:pt>
                <c:pt idx="52">
                  <c:v>851</c:v>
                </c:pt>
                <c:pt idx="53">
                  <c:v>41</c:v>
                </c:pt>
                <c:pt idx="54">
                  <c:v>6</c:v>
                </c:pt>
                <c:pt idx="55">
                  <c:v>1</c:v>
                </c:pt>
                <c:pt idx="56">
                  <c:v>871</c:v>
                </c:pt>
                <c:pt idx="57">
                  <c:v>30</c:v>
                </c:pt>
                <c:pt idx="58">
                  <c:v>381</c:v>
                </c:pt>
                <c:pt idx="59">
                  <c:v>16</c:v>
                </c:pt>
                <c:pt idx="60">
                  <c:v>72</c:v>
                </c:pt>
                <c:pt idx="61">
                  <c:v>20</c:v>
                </c:pt>
                <c:pt idx="62">
                  <c:v>45</c:v>
                </c:pt>
                <c:pt idx="63">
                  <c:v>63</c:v>
                </c:pt>
                <c:pt idx="64">
                  <c:v>31</c:v>
                </c:pt>
                <c:pt idx="65">
                  <c:v>63</c:v>
                </c:pt>
                <c:pt idx="66">
                  <c:v>4</c:v>
                </c:pt>
                <c:pt idx="67">
                  <c:v>9</c:v>
                </c:pt>
                <c:pt idx="68">
                  <c:v>21</c:v>
                </c:pt>
                <c:pt idx="69">
                  <c:v>262</c:v>
                </c:pt>
                <c:pt idx="70">
                  <c:v>32</c:v>
                </c:pt>
                <c:pt idx="71">
                  <c:v>30</c:v>
                </c:pt>
                <c:pt idx="72">
                  <c:v>7</c:v>
                </c:pt>
                <c:pt idx="73">
                  <c:v>38</c:v>
                </c:pt>
                <c:pt idx="74">
                  <c:v>3</c:v>
                </c:pt>
                <c:pt idx="76">
                  <c:v>7</c:v>
                </c:pt>
                <c:pt idx="77">
                  <c:v>0</c:v>
                </c:pt>
                <c:pt idx="78">
                  <c:v>41</c:v>
                </c:pt>
                <c:pt idx="79">
                  <c:v>55</c:v>
                </c:pt>
                <c:pt idx="80">
                  <c:v>2</c:v>
                </c:pt>
              </c:numCache>
            </c:numRef>
          </c:val>
          <c:extLst>
            <c:ext xmlns:c16="http://schemas.microsoft.com/office/drawing/2014/chart" uri="{C3380CC4-5D6E-409C-BE32-E72D297353CC}">
              <c16:uniqueId val="{00000000-4271-4E85-81CF-B12EC4D75952}"/>
            </c:ext>
          </c:extLst>
        </c:ser>
        <c:ser>
          <c:idx val="1"/>
          <c:order val="1"/>
          <c:tx>
            <c:strRef>
              <c:f>Location!$I$142</c:f>
              <c:strCache>
                <c:ptCount val="1"/>
                <c:pt idx="0">
                  <c:v>Injured</c:v>
                </c:pt>
              </c:strCache>
            </c:strRef>
          </c:tx>
          <c:spPr>
            <a:solidFill>
              <a:schemeClr val="accent5"/>
            </a:solidFill>
            <a:ln>
              <a:noFill/>
            </a:ln>
            <a:effectLst/>
            <a:sp3d/>
          </c:spPr>
          <c:invertIfNegative val="0"/>
          <c:cat>
            <c:strRef>
              <c:f>Location!$G$143:$G$224</c:f>
              <c:strCache>
                <c:ptCount val="81"/>
                <c:pt idx="0">
                  <c:v>ATTOCK</c:v>
                </c:pt>
                <c:pt idx="1">
                  <c:v>Attock </c:v>
                </c:pt>
                <c:pt idx="2">
                  <c:v>Bajaur Agency</c:v>
                </c:pt>
                <c:pt idx="3">
                  <c:v>Bannu</c:v>
                </c:pt>
                <c:pt idx="4">
                  <c:v>Bhakkar </c:v>
                </c:pt>
                <c:pt idx="5">
                  <c:v>Buner</c:v>
                </c:pt>
                <c:pt idx="6">
                  <c:v>Chakwal </c:v>
                </c:pt>
                <c:pt idx="7">
                  <c:v>Chaman</c:v>
                </c:pt>
                <c:pt idx="8">
                  <c:v>Charsadda</c:v>
                </c:pt>
                <c:pt idx="9">
                  <c:v>Charsadda </c:v>
                </c:pt>
                <c:pt idx="10">
                  <c:v>D. I Khan</c:v>
                </c:pt>
                <c:pt idx="11">
                  <c:v>D.G Khan</c:v>
                </c:pt>
                <c:pt idx="12">
                  <c:v>D.G Khan </c:v>
                </c:pt>
                <c:pt idx="13">
                  <c:v>D.I Khan</c:v>
                </c:pt>
                <c:pt idx="14">
                  <c:v>D.I Khan </c:v>
                </c:pt>
                <c:pt idx="15">
                  <c:v>Dara Adam Khel</c:v>
                </c:pt>
                <c:pt idx="16">
                  <c:v>Fateh Jang</c:v>
                </c:pt>
                <c:pt idx="17">
                  <c:v>Ghallanai, Mohmand Agency </c:v>
                </c:pt>
                <c:pt idx="18">
                  <c:v>Gujrat</c:v>
                </c:pt>
                <c:pt idx="19">
                  <c:v>Hangu</c:v>
                </c:pt>
                <c:pt idx="20">
                  <c:v>Haripur</c:v>
                </c:pt>
                <c:pt idx="21">
                  <c:v>Hayatabad</c:v>
                </c:pt>
                <c:pt idx="22">
                  <c:v>Islamabad</c:v>
                </c:pt>
                <c:pt idx="23">
                  <c:v>Islamabad </c:v>
                </c:pt>
                <c:pt idx="24">
                  <c:v>Jacobabad</c:v>
                </c:pt>
                <c:pt idx="25">
                  <c:v>Karachi</c:v>
                </c:pt>
                <c:pt idx="26">
                  <c:v>Karachi </c:v>
                </c:pt>
                <c:pt idx="27">
                  <c:v>Karak</c:v>
                </c:pt>
                <c:pt idx="28">
                  <c:v>Khanewal</c:v>
                </c:pt>
                <c:pt idx="29">
                  <c:v>Khuzdar</c:v>
                </c:pt>
                <c:pt idx="30">
                  <c:v>Khyber Agency</c:v>
                </c:pt>
                <c:pt idx="31">
                  <c:v>Khyber Agency </c:v>
                </c:pt>
                <c:pt idx="32">
                  <c:v>Kohat</c:v>
                </c:pt>
                <c:pt idx="33">
                  <c:v>Kohat </c:v>
                </c:pt>
                <c:pt idx="34">
                  <c:v>Kuram Agency </c:v>
                </c:pt>
                <c:pt idx="35">
                  <c:v>KURRAM AGENCY</c:v>
                </c:pt>
                <c:pt idx="36">
                  <c:v>Lahore</c:v>
                </c:pt>
                <c:pt idx="37">
                  <c:v>Lahore </c:v>
                </c:pt>
                <c:pt idx="38">
                  <c:v>Lakki Marwat</c:v>
                </c:pt>
                <c:pt idx="39">
                  <c:v>Lasbela</c:v>
                </c:pt>
                <c:pt idx="40">
                  <c:v>Lower Dir</c:v>
                </c:pt>
                <c:pt idx="41">
                  <c:v>Malakand </c:v>
                </c:pt>
                <c:pt idx="42">
                  <c:v>Mansehra</c:v>
                </c:pt>
                <c:pt idx="43">
                  <c:v>Mardan</c:v>
                </c:pt>
                <c:pt idx="44">
                  <c:v>Mohmand agency</c:v>
                </c:pt>
                <c:pt idx="45">
                  <c:v>Mohmand Agency </c:v>
                </c:pt>
                <c:pt idx="46">
                  <c:v>Mosal Kor, Mohmand Agency</c:v>
                </c:pt>
                <c:pt idx="47">
                  <c:v>Multan</c:v>
                </c:pt>
                <c:pt idx="48">
                  <c:v>Muzaffarabad</c:v>
                </c:pt>
                <c:pt idx="49">
                  <c:v>North waziristan</c:v>
                </c:pt>
                <c:pt idx="50">
                  <c:v>Nowshehra</c:v>
                </c:pt>
                <c:pt idx="51">
                  <c:v>Orakzai Agency</c:v>
                </c:pt>
                <c:pt idx="52">
                  <c:v>Peshawar</c:v>
                </c:pt>
                <c:pt idx="53">
                  <c:v>Peshawar </c:v>
                </c:pt>
                <c:pt idx="54">
                  <c:v>Pishin</c:v>
                </c:pt>
                <c:pt idx="55">
                  <c:v>Poonch</c:v>
                </c:pt>
                <c:pt idx="56">
                  <c:v>Quetta</c:v>
                </c:pt>
                <c:pt idx="57">
                  <c:v>Quetta </c:v>
                </c:pt>
                <c:pt idx="58">
                  <c:v>Rawalpindi</c:v>
                </c:pt>
                <c:pt idx="59">
                  <c:v>Sargodha</c:v>
                </c:pt>
                <c:pt idx="60">
                  <c:v>Sehwan town</c:v>
                </c:pt>
                <c:pt idx="61">
                  <c:v>Shabqadar-Charsadda</c:v>
                </c:pt>
                <c:pt idx="62">
                  <c:v>Shangla </c:v>
                </c:pt>
                <c:pt idx="63">
                  <c:v>Shikarpur</c:v>
                </c:pt>
                <c:pt idx="64">
                  <c:v>Sialkot</c:v>
                </c:pt>
                <c:pt idx="65">
                  <c:v>South Waziristan</c:v>
                </c:pt>
                <c:pt idx="66">
                  <c:v>Sudhanoti</c:v>
                </c:pt>
                <c:pt idx="67">
                  <c:v>Sukkur</c:v>
                </c:pt>
                <c:pt idx="68">
                  <c:v>Swabi </c:v>
                </c:pt>
                <c:pt idx="69">
                  <c:v>Swat</c:v>
                </c:pt>
                <c:pt idx="70">
                  <c:v>Swat </c:v>
                </c:pt>
                <c:pt idx="71">
                  <c:v>Taftan</c:v>
                </c:pt>
                <c:pt idx="72">
                  <c:v>Tangi, Charsadda District</c:v>
                </c:pt>
                <c:pt idx="73">
                  <c:v>Tank</c:v>
                </c:pt>
                <c:pt idx="74">
                  <c:v>Tank </c:v>
                </c:pt>
                <c:pt idx="75">
                  <c:v>Taunsa</c:v>
                </c:pt>
                <c:pt idx="76">
                  <c:v>Tirah Valley</c:v>
                </c:pt>
                <c:pt idx="77">
                  <c:v>Totalai</c:v>
                </c:pt>
                <c:pt idx="78">
                  <c:v>Upper Dir</c:v>
                </c:pt>
                <c:pt idx="79">
                  <c:v>Wagah</c:v>
                </c:pt>
                <c:pt idx="80">
                  <c:v>Zhob</c:v>
                </c:pt>
              </c:strCache>
            </c:strRef>
          </c:cat>
          <c:val>
            <c:numRef>
              <c:f>Location!$I$143:$I$224</c:f>
              <c:numCache>
                <c:formatCode>General</c:formatCode>
                <c:ptCount val="81"/>
                <c:pt idx="0">
                  <c:v>25</c:v>
                </c:pt>
                <c:pt idx="1">
                  <c:v>109</c:v>
                </c:pt>
                <c:pt idx="2">
                  <c:v>335</c:v>
                </c:pt>
                <c:pt idx="3">
                  <c:v>329</c:v>
                </c:pt>
                <c:pt idx="4">
                  <c:v>100</c:v>
                </c:pt>
                <c:pt idx="5">
                  <c:v>46</c:v>
                </c:pt>
                <c:pt idx="6">
                  <c:v>60</c:v>
                </c:pt>
                <c:pt idx="7">
                  <c:v>27</c:v>
                </c:pt>
                <c:pt idx="8">
                  <c:v>374</c:v>
                </c:pt>
                <c:pt idx="9">
                  <c:v>251</c:v>
                </c:pt>
                <c:pt idx="10">
                  <c:v>30</c:v>
                </c:pt>
                <c:pt idx="11">
                  <c:v>70</c:v>
                </c:pt>
                <c:pt idx="12">
                  <c:v>178</c:v>
                </c:pt>
                <c:pt idx="13">
                  <c:v>257</c:v>
                </c:pt>
                <c:pt idx="14">
                  <c:v>224</c:v>
                </c:pt>
                <c:pt idx="15">
                  <c:v>269</c:v>
                </c:pt>
                <c:pt idx="16">
                  <c:v>5</c:v>
                </c:pt>
                <c:pt idx="17">
                  <c:v>3</c:v>
                </c:pt>
                <c:pt idx="18">
                  <c:v>8</c:v>
                </c:pt>
                <c:pt idx="19">
                  <c:v>464</c:v>
                </c:pt>
                <c:pt idx="20">
                  <c:v>46</c:v>
                </c:pt>
                <c:pt idx="21">
                  <c:v>18</c:v>
                </c:pt>
                <c:pt idx="22">
                  <c:v>683</c:v>
                </c:pt>
                <c:pt idx="23">
                  <c:v>150</c:v>
                </c:pt>
                <c:pt idx="24">
                  <c:v>40</c:v>
                </c:pt>
                <c:pt idx="25">
                  <c:v>361</c:v>
                </c:pt>
                <c:pt idx="26">
                  <c:v>1095</c:v>
                </c:pt>
                <c:pt idx="27">
                  <c:v>24</c:v>
                </c:pt>
                <c:pt idx="28">
                  <c:v>5</c:v>
                </c:pt>
                <c:pt idx="29">
                  <c:v>100</c:v>
                </c:pt>
                <c:pt idx="30">
                  <c:v>602</c:v>
                </c:pt>
                <c:pt idx="31">
                  <c:v>11</c:v>
                </c:pt>
                <c:pt idx="32">
                  <c:v>265</c:v>
                </c:pt>
                <c:pt idx="33">
                  <c:v>58</c:v>
                </c:pt>
                <c:pt idx="34">
                  <c:v>469</c:v>
                </c:pt>
                <c:pt idx="35">
                  <c:v>3</c:v>
                </c:pt>
                <c:pt idx="36">
                  <c:v>1218</c:v>
                </c:pt>
                <c:pt idx="37">
                  <c:v>1179</c:v>
                </c:pt>
                <c:pt idx="38">
                  <c:v>196</c:v>
                </c:pt>
                <c:pt idx="39">
                  <c:v>50</c:v>
                </c:pt>
                <c:pt idx="40">
                  <c:v>260</c:v>
                </c:pt>
                <c:pt idx="41">
                  <c:v>44</c:v>
                </c:pt>
                <c:pt idx="42">
                  <c:v>10</c:v>
                </c:pt>
                <c:pt idx="43">
                  <c:v>313</c:v>
                </c:pt>
                <c:pt idx="44">
                  <c:v>19</c:v>
                </c:pt>
                <c:pt idx="45">
                  <c:v>217</c:v>
                </c:pt>
                <c:pt idx="46">
                  <c:v>0</c:v>
                </c:pt>
                <c:pt idx="47">
                  <c:v>63</c:v>
                </c:pt>
                <c:pt idx="48">
                  <c:v>169</c:v>
                </c:pt>
                <c:pt idx="49">
                  <c:v>340</c:v>
                </c:pt>
                <c:pt idx="50">
                  <c:v>195</c:v>
                </c:pt>
                <c:pt idx="51">
                  <c:v>215</c:v>
                </c:pt>
                <c:pt idx="52">
                  <c:v>2330</c:v>
                </c:pt>
                <c:pt idx="53">
                  <c:v>95</c:v>
                </c:pt>
                <c:pt idx="54">
                  <c:v>12</c:v>
                </c:pt>
                <c:pt idx="55">
                  <c:v>4</c:v>
                </c:pt>
                <c:pt idx="56">
                  <c:v>1845</c:v>
                </c:pt>
                <c:pt idx="57">
                  <c:v>59</c:v>
                </c:pt>
                <c:pt idx="58">
                  <c:v>739</c:v>
                </c:pt>
                <c:pt idx="59">
                  <c:v>72</c:v>
                </c:pt>
                <c:pt idx="60">
                  <c:v>200</c:v>
                </c:pt>
                <c:pt idx="61">
                  <c:v>31</c:v>
                </c:pt>
                <c:pt idx="62">
                  <c:v>52</c:v>
                </c:pt>
                <c:pt idx="63">
                  <c:v>54</c:v>
                </c:pt>
                <c:pt idx="64">
                  <c:v>75</c:v>
                </c:pt>
                <c:pt idx="65">
                  <c:v>121</c:v>
                </c:pt>
                <c:pt idx="66">
                  <c:v>12</c:v>
                </c:pt>
                <c:pt idx="67">
                  <c:v>30</c:v>
                </c:pt>
                <c:pt idx="68">
                  <c:v>45</c:v>
                </c:pt>
                <c:pt idx="69">
                  <c:v>545</c:v>
                </c:pt>
                <c:pt idx="70">
                  <c:v>69</c:v>
                </c:pt>
                <c:pt idx="71">
                  <c:v>16</c:v>
                </c:pt>
                <c:pt idx="72">
                  <c:v>20</c:v>
                </c:pt>
                <c:pt idx="73">
                  <c:v>97</c:v>
                </c:pt>
                <c:pt idx="74">
                  <c:v>2</c:v>
                </c:pt>
                <c:pt idx="75">
                  <c:v>20</c:v>
                </c:pt>
                <c:pt idx="76">
                  <c:v>5</c:v>
                </c:pt>
                <c:pt idx="78">
                  <c:v>73</c:v>
                </c:pt>
                <c:pt idx="79">
                  <c:v>120</c:v>
                </c:pt>
                <c:pt idx="80">
                  <c:v>6</c:v>
                </c:pt>
              </c:numCache>
            </c:numRef>
          </c:val>
          <c:extLst>
            <c:ext xmlns:c16="http://schemas.microsoft.com/office/drawing/2014/chart" uri="{C3380CC4-5D6E-409C-BE32-E72D297353CC}">
              <c16:uniqueId val="{00000001-4271-4E85-81CF-B12EC4D75952}"/>
            </c:ext>
          </c:extLst>
        </c:ser>
        <c:dLbls>
          <c:showLegendKey val="0"/>
          <c:showVal val="0"/>
          <c:showCatName val="0"/>
          <c:showSerName val="0"/>
          <c:showPercent val="0"/>
          <c:showBubbleSize val="0"/>
        </c:dLbls>
        <c:gapWidth val="150"/>
        <c:shape val="box"/>
        <c:axId val="983469727"/>
        <c:axId val="983475135"/>
        <c:axId val="1991461279"/>
      </c:bar3DChart>
      <c:catAx>
        <c:axId val="983469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83475135"/>
        <c:crosses val="autoZero"/>
        <c:auto val="1"/>
        <c:lblAlgn val="ctr"/>
        <c:lblOffset val="100"/>
        <c:noMultiLvlLbl val="0"/>
      </c:catAx>
      <c:valAx>
        <c:axId val="9834751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469727"/>
        <c:crosses val="autoZero"/>
        <c:crossBetween val="between"/>
      </c:valAx>
      <c:serAx>
        <c:axId val="1991461279"/>
        <c:scaling>
          <c:orientation val="minMax"/>
        </c:scaling>
        <c:delete val="1"/>
        <c:axPos val="b"/>
        <c:majorTickMark val="none"/>
        <c:minorTickMark val="none"/>
        <c:tickLblPos val="nextTo"/>
        <c:crossAx val="983475135"/>
        <c:crosses val="autoZero"/>
      </c:serAx>
      <c:spPr>
        <a:noFill/>
        <a:ln>
          <a:noFill/>
        </a:ln>
        <a:effectLst/>
      </c:spPr>
    </c:plotArea>
    <c:legend>
      <c:legendPos val="r"/>
      <c:layout>
        <c:manualLayout>
          <c:xMode val="edge"/>
          <c:yMode val="edge"/>
          <c:x val="5.2291078510257889E-2"/>
          <c:y val="1.6448419198689952E-2"/>
          <c:w val="9.732080786023721E-2"/>
          <c:h val="0.11480902047510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Targets!$H$16</c:f>
              <c:strCache>
                <c:ptCount val="1"/>
                <c:pt idx="0">
                  <c:v>Attacks</c:v>
                </c:pt>
              </c:strCache>
            </c:strRef>
          </c:tx>
          <c:spPr>
            <a:solidFill>
              <a:schemeClr val="accent1"/>
            </a:solidFill>
            <a:ln>
              <a:noFill/>
            </a:ln>
            <a:effectLst/>
            <a:sp3d/>
          </c:spPr>
          <c:invertIfNegative val="0"/>
          <c:cat>
            <c:strRef>
              <c:f>Targets!$G$17:$G$27</c:f>
              <c:strCache>
                <c:ptCount val="11"/>
                <c:pt idx="0">
                  <c:v>Anti-Militants</c:v>
                </c:pt>
                <c:pt idx="1">
                  <c:v>Army</c:v>
                </c:pt>
                <c:pt idx="2">
                  <c:v>Civilian</c:v>
                </c:pt>
                <c:pt idx="3">
                  <c:v>Foreigner</c:v>
                </c:pt>
                <c:pt idx="4">
                  <c:v>Government Officials</c:v>
                </c:pt>
                <c:pt idx="5">
                  <c:v>Judges &amp; lawyers</c:v>
                </c:pt>
                <c:pt idx="6">
                  <c:v>Media</c:v>
                </c:pt>
                <c:pt idx="7">
                  <c:v>Military</c:v>
                </c:pt>
                <c:pt idx="8">
                  <c:v>Police</c:v>
                </c:pt>
                <c:pt idx="9">
                  <c:v>Rangers</c:v>
                </c:pt>
                <c:pt idx="10">
                  <c:v>Religious</c:v>
                </c:pt>
              </c:strCache>
            </c:strRef>
          </c:cat>
          <c:val>
            <c:numRef>
              <c:f>Targets!$H$17:$H$27</c:f>
              <c:numCache>
                <c:formatCode>General</c:formatCode>
                <c:ptCount val="11"/>
                <c:pt idx="0">
                  <c:v>26</c:v>
                </c:pt>
                <c:pt idx="1">
                  <c:v>2</c:v>
                </c:pt>
                <c:pt idx="2">
                  <c:v>86</c:v>
                </c:pt>
                <c:pt idx="3">
                  <c:v>17</c:v>
                </c:pt>
                <c:pt idx="4">
                  <c:v>52</c:v>
                </c:pt>
                <c:pt idx="5">
                  <c:v>2</c:v>
                </c:pt>
                <c:pt idx="6">
                  <c:v>2</c:v>
                </c:pt>
                <c:pt idx="7">
                  <c:v>116</c:v>
                </c:pt>
                <c:pt idx="8">
                  <c:v>119</c:v>
                </c:pt>
                <c:pt idx="9">
                  <c:v>2</c:v>
                </c:pt>
                <c:pt idx="10">
                  <c:v>43</c:v>
                </c:pt>
              </c:numCache>
            </c:numRef>
          </c:val>
          <c:extLst>
            <c:ext xmlns:c16="http://schemas.microsoft.com/office/drawing/2014/chart" uri="{C3380CC4-5D6E-409C-BE32-E72D297353CC}">
              <c16:uniqueId val="{00000000-3F7F-4E49-A5EF-C25FE991B1BF}"/>
            </c:ext>
          </c:extLst>
        </c:ser>
        <c:ser>
          <c:idx val="1"/>
          <c:order val="1"/>
          <c:tx>
            <c:strRef>
              <c:f>Targets!$I$16</c:f>
              <c:strCache>
                <c:ptCount val="1"/>
                <c:pt idx="0">
                  <c:v>Deaths</c:v>
                </c:pt>
              </c:strCache>
            </c:strRef>
          </c:tx>
          <c:spPr>
            <a:solidFill>
              <a:schemeClr val="accent2"/>
            </a:solidFill>
            <a:ln>
              <a:noFill/>
            </a:ln>
            <a:effectLst/>
            <a:sp3d/>
          </c:spPr>
          <c:invertIfNegative val="0"/>
          <c:cat>
            <c:strRef>
              <c:f>Targets!$G$17:$G$27</c:f>
              <c:strCache>
                <c:ptCount val="11"/>
                <c:pt idx="0">
                  <c:v>Anti-Militants</c:v>
                </c:pt>
                <c:pt idx="1">
                  <c:v>Army</c:v>
                </c:pt>
                <c:pt idx="2">
                  <c:v>Civilian</c:v>
                </c:pt>
                <c:pt idx="3">
                  <c:v>Foreigner</c:v>
                </c:pt>
                <c:pt idx="4">
                  <c:v>Government Officials</c:v>
                </c:pt>
                <c:pt idx="5">
                  <c:v>Judges &amp; lawyers</c:v>
                </c:pt>
                <c:pt idx="6">
                  <c:v>Media</c:v>
                </c:pt>
                <c:pt idx="7">
                  <c:v>Military</c:v>
                </c:pt>
                <c:pt idx="8">
                  <c:v>Police</c:v>
                </c:pt>
                <c:pt idx="9">
                  <c:v>Rangers</c:v>
                </c:pt>
                <c:pt idx="10">
                  <c:v>Religious</c:v>
                </c:pt>
              </c:strCache>
            </c:strRef>
          </c:cat>
          <c:val>
            <c:numRef>
              <c:f>Targets!$I$17:$I$27</c:f>
              <c:numCache>
                <c:formatCode>General</c:formatCode>
                <c:ptCount val="11"/>
                <c:pt idx="0">
                  <c:v>413</c:v>
                </c:pt>
                <c:pt idx="1">
                  <c:v>8</c:v>
                </c:pt>
                <c:pt idx="2">
                  <c:v>1870</c:v>
                </c:pt>
                <c:pt idx="3">
                  <c:v>207</c:v>
                </c:pt>
                <c:pt idx="4">
                  <c:v>957</c:v>
                </c:pt>
                <c:pt idx="5">
                  <c:v>8</c:v>
                </c:pt>
                <c:pt idx="6">
                  <c:v>6</c:v>
                </c:pt>
                <c:pt idx="7">
                  <c:v>1190</c:v>
                </c:pt>
                <c:pt idx="8">
                  <c:v>1070</c:v>
                </c:pt>
                <c:pt idx="9">
                  <c:v>2</c:v>
                </c:pt>
                <c:pt idx="10">
                  <c:v>866</c:v>
                </c:pt>
              </c:numCache>
            </c:numRef>
          </c:val>
          <c:extLst>
            <c:ext xmlns:c16="http://schemas.microsoft.com/office/drawing/2014/chart" uri="{C3380CC4-5D6E-409C-BE32-E72D297353CC}">
              <c16:uniqueId val="{00000001-3F7F-4E49-A5EF-C25FE991B1BF}"/>
            </c:ext>
          </c:extLst>
        </c:ser>
        <c:ser>
          <c:idx val="2"/>
          <c:order val="2"/>
          <c:tx>
            <c:strRef>
              <c:f>Targets!$J$16</c:f>
              <c:strCache>
                <c:ptCount val="1"/>
                <c:pt idx="0">
                  <c:v>Injuries</c:v>
                </c:pt>
              </c:strCache>
            </c:strRef>
          </c:tx>
          <c:spPr>
            <a:solidFill>
              <a:schemeClr val="accent3"/>
            </a:solidFill>
            <a:ln>
              <a:noFill/>
            </a:ln>
            <a:effectLst/>
            <a:sp3d/>
          </c:spPr>
          <c:invertIfNegative val="0"/>
          <c:cat>
            <c:strRef>
              <c:f>Targets!$G$17:$G$27</c:f>
              <c:strCache>
                <c:ptCount val="11"/>
                <c:pt idx="0">
                  <c:v>Anti-Militants</c:v>
                </c:pt>
                <c:pt idx="1">
                  <c:v>Army</c:v>
                </c:pt>
                <c:pt idx="2">
                  <c:v>Civilian</c:v>
                </c:pt>
                <c:pt idx="3">
                  <c:v>Foreigner</c:v>
                </c:pt>
                <c:pt idx="4">
                  <c:v>Government Officials</c:v>
                </c:pt>
                <c:pt idx="5">
                  <c:v>Judges &amp; lawyers</c:v>
                </c:pt>
                <c:pt idx="6">
                  <c:v>Media</c:v>
                </c:pt>
                <c:pt idx="7">
                  <c:v>Military</c:v>
                </c:pt>
                <c:pt idx="8">
                  <c:v>Police</c:v>
                </c:pt>
                <c:pt idx="9">
                  <c:v>Rangers</c:v>
                </c:pt>
                <c:pt idx="10">
                  <c:v>Religious</c:v>
                </c:pt>
              </c:strCache>
            </c:strRef>
          </c:cat>
          <c:val>
            <c:numRef>
              <c:f>Targets!$J$17:$J$27</c:f>
              <c:numCache>
                <c:formatCode>General</c:formatCode>
                <c:ptCount val="11"/>
                <c:pt idx="0">
                  <c:v>786</c:v>
                </c:pt>
                <c:pt idx="1">
                  <c:v>9</c:v>
                </c:pt>
                <c:pt idx="2">
                  <c:v>4643</c:v>
                </c:pt>
                <c:pt idx="3">
                  <c:v>756</c:v>
                </c:pt>
                <c:pt idx="4">
                  <c:v>2637</c:v>
                </c:pt>
                <c:pt idx="5">
                  <c:v>38</c:v>
                </c:pt>
                <c:pt idx="6">
                  <c:v>27</c:v>
                </c:pt>
                <c:pt idx="7">
                  <c:v>2700</c:v>
                </c:pt>
                <c:pt idx="8">
                  <c:v>3162</c:v>
                </c:pt>
                <c:pt idx="9">
                  <c:v>0</c:v>
                </c:pt>
                <c:pt idx="10">
                  <c:v>2283</c:v>
                </c:pt>
              </c:numCache>
            </c:numRef>
          </c:val>
          <c:extLst>
            <c:ext xmlns:c16="http://schemas.microsoft.com/office/drawing/2014/chart" uri="{C3380CC4-5D6E-409C-BE32-E72D297353CC}">
              <c16:uniqueId val="{00000002-3F7F-4E49-A5EF-C25FE991B1BF}"/>
            </c:ext>
          </c:extLst>
        </c:ser>
        <c:dLbls>
          <c:showLegendKey val="0"/>
          <c:showVal val="0"/>
          <c:showCatName val="0"/>
          <c:showSerName val="0"/>
          <c:showPercent val="0"/>
          <c:showBubbleSize val="0"/>
        </c:dLbls>
        <c:gapWidth val="150"/>
        <c:shape val="box"/>
        <c:axId val="532997072"/>
        <c:axId val="532994160"/>
        <c:axId val="0"/>
      </c:bar3DChart>
      <c:catAx>
        <c:axId val="53299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94160"/>
        <c:crosses val="autoZero"/>
        <c:auto val="1"/>
        <c:lblAlgn val="ctr"/>
        <c:lblOffset val="100"/>
        <c:noMultiLvlLbl val="0"/>
      </c:catAx>
      <c:valAx>
        <c:axId val="532994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99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[Project.xlsx]Targets!PivotTable5</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557714642394849E-2"/>
          <c:y val="3.4299968818210166E-2"/>
          <c:w val="0.90340452691951534"/>
          <c:h val="0.74012384326608383"/>
        </c:manualLayout>
      </c:layout>
      <c:bar3DChart>
        <c:barDir val="col"/>
        <c:grouping val="standard"/>
        <c:varyColors val="0"/>
        <c:ser>
          <c:idx val="0"/>
          <c:order val="0"/>
          <c:tx>
            <c:strRef>
              <c:f>Targets!$H$37</c:f>
              <c:strCache>
                <c:ptCount val="1"/>
                <c:pt idx="0">
                  <c:v>Injured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Targets!$G$38:$G$149</c:f>
              <c:multiLvlStrCache>
                <c:ptCount val="93"/>
                <c:lvl>
                  <c:pt idx="0">
                    <c:v>Foreigner</c:v>
                  </c:pt>
                  <c:pt idx="1">
                    <c:v>Media</c:v>
                  </c:pt>
                  <c:pt idx="2">
                    <c:v>Foreigner</c:v>
                  </c:pt>
                  <c:pt idx="3">
                    <c:v>Military</c:v>
                  </c:pt>
                  <c:pt idx="4">
                    <c:v>Religious</c:v>
                  </c:pt>
                  <c:pt idx="5">
                    <c:v>Government Official</c:v>
                  </c:pt>
                  <c:pt idx="6">
                    <c:v>Military</c:v>
                  </c:pt>
                  <c:pt idx="7">
                    <c:v>Religious</c:v>
                  </c:pt>
                  <c:pt idx="8">
                    <c:v>civilian</c:v>
                  </c:pt>
                  <c:pt idx="9">
                    <c:v>Religious</c:v>
                  </c:pt>
                  <c:pt idx="10">
                    <c:v>civilian</c:v>
                  </c:pt>
                  <c:pt idx="11">
                    <c:v>Foreigner</c:v>
                  </c:pt>
                  <c:pt idx="12">
                    <c:v>Military</c:v>
                  </c:pt>
                  <c:pt idx="13">
                    <c:v>Police</c:v>
                  </c:pt>
                  <c:pt idx="14">
                    <c:v>Religious</c:v>
                  </c:pt>
                  <c:pt idx="15">
                    <c:v>Children/Women</c:v>
                  </c:pt>
                  <c:pt idx="16">
                    <c:v>civilian</c:v>
                  </c:pt>
                  <c:pt idx="17">
                    <c:v>Foreigner</c:v>
                  </c:pt>
                  <c:pt idx="18">
                    <c:v>Government Official</c:v>
                  </c:pt>
                  <c:pt idx="19">
                    <c:v>Military</c:v>
                  </c:pt>
                  <c:pt idx="20">
                    <c:v>Police</c:v>
                  </c:pt>
                  <c:pt idx="21">
                    <c:v>Religious</c:v>
                  </c:pt>
                  <c:pt idx="22">
                    <c:v>Anti-Militants</c:v>
                  </c:pt>
                  <c:pt idx="23">
                    <c:v>civilian</c:v>
                  </c:pt>
                  <c:pt idx="24">
                    <c:v>Foreigner</c:v>
                  </c:pt>
                  <c:pt idx="25">
                    <c:v>Government Official</c:v>
                  </c:pt>
                  <c:pt idx="26">
                    <c:v>Military</c:v>
                  </c:pt>
                  <c:pt idx="27">
                    <c:v>Police</c:v>
                  </c:pt>
                  <c:pt idx="28">
                    <c:v>Religious</c:v>
                  </c:pt>
                  <c:pt idx="29">
                    <c:v>Anti-Militants</c:v>
                  </c:pt>
                  <c:pt idx="30">
                    <c:v>civilian</c:v>
                  </c:pt>
                  <c:pt idx="31">
                    <c:v>Foreigner</c:v>
                  </c:pt>
                  <c:pt idx="32">
                    <c:v>Government Official</c:v>
                  </c:pt>
                  <c:pt idx="33">
                    <c:v>Media</c:v>
                  </c:pt>
                  <c:pt idx="34">
                    <c:v>Military</c:v>
                  </c:pt>
                  <c:pt idx="35">
                    <c:v>Police</c:v>
                  </c:pt>
                  <c:pt idx="36">
                    <c:v>Religious</c:v>
                  </c:pt>
                  <c:pt idx="37">
                    <c:v>Unknown</c:v>
                  </c:pt>
                  <c:pt idx="38">
                    <c:v>Anti-Militants</c:v>
                  </c:pt>
                  <c:pt idx="39">
                    <c:v>civilian</c:v>
                  </c:pt>
                  <c:pt idx="40">
                    <c:v>Foreigner</c:v>
                  </c:pt>
                  <c:pt idx="41">
                    <c:v>Government Official</c:v>
                  </c:pt>
                  <c:pt idx="42">
                    <c:v>Military</c:v>
                  </c:pt>
                  <c:pt idx="43">
                    <c:v>Police</c:v>
                  </c:pt>
                  <c:pt idx="44">
                    <c:v>Religious</c:v>
                  </c:pt>
                  <c:pt idx="45">
                    <c:v>Anti-Militants</c:v>
                  </c:pt>
                  <c:pt idx="46">
                    <c:v>civilian</c:v>
                  </c:pt>
                  <c:pt idx="47">
                    <c:v>Foreigner</c:v>
                  </c:pt>
                  <c:pt idx="48">
                    <c:v>Government Official</c:v>
                  </c:pt>
                  <c:pt idx="49">
                    <c:v>Military</c:v>
                  </c:pt>
                  <c:pt idx="50">
                    <c:v>Police</c:v>
                  </c:pt>
                  <c:pt idx="51">
                    <c:v>Religious</c:v>
                  </c:pt>
                  <c:pt idx="52">
                    <c:v>Anti-Militants</c:v>
                  </c:pt>
                  <c:pt idx="53">
                    <c:v>civilian</c:v>
                  </c:pt>
                  <c:pt idx="54">
                    <c:v>Foreigner</c:v>
                  </c:pt>
                  <c:pt idx="55">
                    <c:v>Government Official</c:v>
                  </c:pt>
                  <c:pt idx="56">
                    <c:v>Military</c:v>
                  </c:pt>
                  <c:pt idx="57">
                    <c:v>Police</c:v>
                  </c:pt>
                  <c:pt idx="58">
                    <c:v>Religious</c:v>
                  </c:pt>
                  <c:pt idx="59">
                    <c:v>Anti-Militants</c:v>
                  </c:pt>
                  <c:pt idx="60">
                    <c:v>civilian</c:v>
                  </c:pt>
                  <c:pt idx="61">
                    <c:v>Government Official</c:v>
                  </c:pt>
                  <c:pt idx="62">
                    <c:v>Military</c:v>
                  </c:pt>
                  <c:pt idx="63">
                    <c:v>Police</c:v>
                  </c:pt>
                  <c:pt idx="64">
                    <c:v>Religious</c:v>
                  </c:pt>
                  <c:pt idx="66">
                    <c:v>civilian</c:v>
                  </c:pt>
                  <c:pt idx="67">
                    <c:v>Government Official</c:v>
                  </c:pt>
                  <c:pt idx="68">
                    <c:v>Military</c:v>
                  </c:pt>
                  <c:pt idx="69">
                    <c:v>Police</c:v>
                  </c:pt>
                  <c:pt idx="71">
                    <c:v>civilian</c:v>
                  </c:pt>
                  <c:pt idx="72">
                    <c:v>Police &amp; Rangers</c:v>
                  </c:pt>
                  <c:pt idx="73">
                    <c:v>Rangers</c:v>
                  </c:pt>
                  <c:pt idx="74">
                    <c:v>Religious</c:v>
                  </c:pt>
                  <c:pt idx="76">
                    <c:v>advocates (lawyers)</c:v>
                  </c:pt>
                  <c:pt idx="77">
                    <c:v>Army</c:v>
                  </c:pt>
                  <c:pt idx="78">
                    <c:v>civilian</c:v>
                  </c:pt>
                  <c:pt idx="79">
                    <c:v>Civilian &amp; Police</c:v>
                  </c:pt>
                  <c:pt idx="80">
                    <c:v>Frontier Corps </c:v>
                  </c:pt>
                  <c:pt idx="81">
                    <c:v>Government Official</c:v>
                  </c:pt>
                  <c:pt idx="82">
                    <c:v>Military</c:v>
                  </c:pt>
                  <c:pt idx="83">
                    <c:v>Police</c:v>
                  </c:pt>
                  <c:pt idx="84">
                    <c:v>Religious</c:v>
                  </c:pt>
                  <c:pt idx="85">
                    <c:v>Army</c:v>
                  </c:pt>
                  <c:pt idx="86">
                    <c:v>civilian</c:v>
                  </c:pt>
                  <c:pt idx="87">
                    <c:v>Civilian Judges</c:v>
                  </c:pt>
                  <c:pt idx="88">
                    <c:v>Government Official</c:v>
                  </c:pt>
                  <c:pt idx="89">
                    <c:v>Judges &amp; lawyers</c:v>
                  </c:pt>
                  <c:pt idx="90">
                    <c:v>Military</c:v>
                  </c:pt>
                  <c:pt idx="91">
                    <c:v>Police</c:v>
                  </c:pt>
                  <c:pt idx="92">
                    <c:v>Shia sect</c:v>
                  </c:pt>
                </c:lvl>
                <c:lvl>
                  <c:pt idx="0">
                    <c:v>1995</c:v>
                  </c:pt>
                  <c:pt idx="1">
                    <c:v>2000</c:v>
                  </c:pt>
                  <c:pt idx="2">
                    <c:v>2002</c:v>
                  </c:pt>
                  <c:pt idx="3">
                    <c:v>2003</c:v>
                  </c:pt>
                  <c:pt idx="5">
                    <c:v>2004</c:v>
                  </c:pt>
                  <c:pt idx="8">
                    <c:v>2005</c:v>
                  </c:pt>
                  <c:pt idx="10">
                    <c:v>2006</c:v>
                  </c:pt>
                  <c:pt idx="15">
                    <c:v>2007</c:v>
                  </c:pt>
                  <c:pt idx="22">
                    <c:v>2008</c:v>
                  </c:pt>
                  <c:pt idx="29">
                    <c:v>2009</c:v>
                  </c:pt>
                  <c:pt idx="38">
                    <c:v>2010</c:v>
                  </c:pt>
                  <c:pt idx="45">
                    <c:v>2011</c:v>
                  </c:pt>
                  <c:pt idx="52">
                    <c:v>2012</c:v>
                  </c:pt>
                  <c:pt idx="59">
                    <c:v>2013</c:v>
                  </c:pt>
                  <c:pt idx="65">
                    <c:v>2014</c:v>
                  </c:pt>
                  <c:pt idx="70">
                    <c:v>2015</c:v>
                  </c:pt>
                  <c:pt idx="75">
                    <c:v>2016</c:v>
                  </c:pt>
                  <c:pt idx="85">
                    <c:v>2017</c:v>
                  </c:pt>
                </c:lvl>
              </c:multiLvlStrCache>
            </c:multiLvlStrRef>
          </c:cat>
          <c:val>
            <c:numRef>
              <c:f>Targets!$H$38:$H$149</c:f>
              <c:numCache>
                <c:formatCode>General</c:formatCode>
                <c:ptCount val="93"/>
                <c:pt idx="0">
                  <c:v>60</c:v>
                </c:pt>
                <c:pt idx="1">
                  <c:v>3</c:v>
                </c:pt>
                <c:pt idx="2">
                  <c:v>91</c:v>
                </c:pt>
                <c:pt idx="3">
                  <c:v>50</c:v>
                </c:pt>
                <c:pt idx="4">
                  <c:v>65</c:v>
                </c:pt>
                <c:pt idx="5">
                  <c:v>70</c:v>
                </c:pt>
                <c:pt idx="6">
                  <c:v>5</c:v>
                </c:pt>
                <c:pt idx="7">
                  <c:v>324</c:v>
                </c:pt>
                <c:pt idx="8">
                  <c:v>100</c:v>
                </c:pt>
                <c:pt idx="9">
                  <c:v>130</c:v>
                </c:pt>
                <c:pt idx="10">
                  <c:v>0</c:v>
                </c:pt>
                <c:pt idx="11">
                  <c:v>54</c:v>
                </c:pt>
                <c:pt idx="12">
                  <c:v>73</c:v>
                </c:pt>
                <c:pt idx="13">
                  <c:v>3</c:v>
                </c:pt>
                <c:pt idx="14">
                  <c:v>100</c:v>
                </c:pt>
                <c:pt idx="15">
                  <c:v>22</c:v>
                </c:pt>
                <c:pt idx="16">
                  <c:v>380</c:v>
                </c:pt>
                <c:pt idx="17">
                  <c:v>92</c:v>
                </c:pt>
                <c:pt idx="18">
                  <c:v>758</c:v>
                </c:pt>
                <c:pt idx="19">
                  <c:v>445</c:v>
                </c:pt>
                <c:pt idx="20">
                  <c:v>253</c:v>
                </c:pt>
                <c:pt idx="21">
                  <c:v>58</c:v>
                </c:pt>
                <c:pt idx="22">
                  <c:v>305</c:v>
                </c:pt>
                <c:pt idx="23">
                  <c:v>83</c:v>
                </c:pt>
                <c:pt idx="24">
                  <c:v>330</c:v>
                </c:pt>
                <c:pt idx="25">
                  <c:v>732</c:v>
                </c:pt>
                <c:pt idx="26">
                  <c:v>385</c:v>
                </c:pt>
                <c:pt idx="27">
                  <c:v>532</c:v>
                </c:pt>
                <c:pt idx="28">
                  <c:v>59</c:v>
                </c:pt>
                <c:pt idx="29">
                  <c:v>40</c:v>
                </c:pt>
                <c:pt idx="30">
                  <c:v>925</c:v>
                </c:pt>
                <c:pt idx="31">
                  <c:v>106</c:v>
                </c:pt>
                <c:pt idx="32">
                  <c:v>328</c:v>
                </c:pt>
                <c:pt idx="33">
                  <c:v>24</c:v>
                </c:pt>
                <c:pt idx="34">
                  <c:v>526</c:v>
                </c:pt>
                <c:pt idx="35">
                  <c:v>932</c:v>
                </c:pt>
                <c:pt idx="36">
                  <c:v>581</c:v>
                </c:pt>
                <c:pt idx="38">
                  <c:v>217</c:v>
                </c:pt>
                <c:pt idx="39">
                  <c:v>896</c:v>
                </c:pt>
                <c:pt idx="40">
                  <c:v>0</c:v>
                </c:pt>
                <c:pt idx="41">
                  <c:v>413</c:v>
                </c:pt>
                <c:pt idx="42">
                  <c:v>467</c:v>
                </c:pt>
                <c:pt idx="43">
                  <c:v>386</c:v>
                </c:pt>
                <c:pt idx="44">
                  <c:v>560</c:v>
                </c:pt>
                <c:pt idx="45">
                  <c:v>109</c:v>
                </c:pt>
                <c:pt idx="46">
                  <c:v>347</c:v>
                </c:pt>
                <c:pt idx="47">
                  <c:v>2</c:v>
                </c:pt>
                <c:pt idx="48">
                  <c:v>100</c:v>
                </c:pt>
                <c:pt idx="49">
                  <c:v>343</c:v>
                </c:pt>
                <c:pt idx="50">
                  <c:v>266</c:v>
                </c:pt>
                <c:pt idx="51">
                  <c:v>219</c:v>
                </c:pt>
                <c:pt idx="52">
                  <c:v>92</c:v>
                </c:pt>
                <c:pt idx="53">
                  <c:v>156</c:v>
                </c:pt>
                <c:pt idx="54">
                  <c:v>21</c:v>
                </c:pt>
                <c:pt idx="55">
                  <c:v>63</c:v>
                </c:pt>
                <c:pt idx="56">
                  <c:v>48</c:v>
                </c:pt>
                <c:pt idx="57">
                  <c:v>168</c:v>
                </c:pt>
                <c:pt idx="58">
                  <c:v>157</c:v>
                </c:pt>
                <c:pt idx="59">
                  <c:v>23</c:v>
                </c:pt>
                <c:pt idx="60">
                  <c:v>1126</c:v>
                </c:pt>
                <c:pt idx="61">
                  <c:v>89</c:v>
                </c:pt>
                <c:pt idx="62">
                  <c:v>191</c:v>
                </c:pt>
                <c:pt idx="63">
                  <c:v>176</c:v>
                </c:pt>
                <c:pt idx="64">
                  <c:v>2</c:v>
                </c:pt>
                <c:pt idx="65">
                  <c:v>169</c:v>
                </c:pt>
                <c:pt idx="66">
                  <c:v>270</c:v>
                </c:pt>
                <c:pt idx="67">
                  <c:v>29</c:v>
                </c:pt>
                <c:pt idx="68">
                  <c:v>61</c:v>
                </c:pt>
                <c:pt idx="69">
                  <c:v>123</c:v>
                </c:pt>
                <c:pt idx="70">
                  <c:v>302</c:v>
                </c:pt>
                <c:pt idx="71">
                  <c:v>56</c:v>
                </c:pt>
                <c:pt idx="74">
                  <c:v>55</c:v>
                </c:pt>
                <c:pt idx="75">
                  <c:v>356</c:v>
                </c:pt>
                <c:pt idx="76">
                  <c:v>120</c:v>
                </c:pt>
                <c:pt idx="77">
                  <c:v>6</c:v>
                </c:pt>
                <c:pt idx="78">
                  <c:v>160</c:v>
                </c:pt>
                <c:pt idx="79">
                  <c:v>36</c:v>
                </c:pt>
                <c:pt idx="80">
                  <c:v>35</c:v>
                </c:pt>
                <c:pt idx="81">
                  <c:v>18</c:v>
                </c:pt>
                <c:pt idx="82">
                  <c:v>14</c:v>
                </c:pt>
                <c:pt idx="83">
                  <c:v>180</c:v>
                </c:pt>
                <c:pt idx="84">
                  <c:v>13</c:v>
                </c:pt>
                <c:pt idx="85">
                  <c:v>3</c:v>
                </c:pt>
                <c:pt idx="86">
                  <c:v>90</c:v>
                </c:pt>
                <c:pt idx="87">
                  <c:v>18</c:v>
                </c:pt>
                <c:pt idx="88">
                  <c:v>37</c:v>
                </c:pt>
                <c:pt idx="89">
                  <c:v>20</c:v>
                </c:pt>
                <c:pt idx="90">
                  <c:v>92</c:v>
                </c:pt>
                <c:pt idx="91">
                  <c:v>107</c:v>
                </c:pt>
                <c:pt idx="92">
                  <c:v>300</c:v>
                </c:pt>
              </c:numCache>
            </c:numRef>
          </c:val>
          <c:extLst>
            <c:ext xmlns:c16="http://schemas.microsoft.com/office/drawing/2014/chart" uri="{C3380CC4-5D6E-409C-BE32-E72D297353CC}">
              <c16:uniqueId val="{00000000-090A-41DD-9A4D-0D93D57D857E}"/>
            </c:ext>
          </c:extLst>
        </c:ser>
        <c:ser>
          <c:idx val="1"/>
          <c:order val="1"/>
          <c:tx>
            <c:strRef>
              <c:f>Targets!$I$37</c:f>
              <c:strCache>
                <c:ptCount val="1"/>
                <c:pt idx="0">
                  <c:v>Killed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Targets!$G$38:$G$149</c:f>
              <c:multiLvlStrCache>
                <c:ptCount val="93"/>
                <c:lvl>
                  <c:pt idx="0">
                    <c:v>Foreigner</c:v>
                  </c:pt>
                  <c:pt idx="1">
                    <c:v>Media</c:v>
                  </c:pt>
                  <c:pt idx="2">
                    <c:v>Foreigner</c:v>
                  </c:pt>
                  <c:pt idx="3">
                    <c:v>Military</c:v>
                  </c:pt>
                  <c:pt idx="4">
                    <c:v>Religious</c:v>
                  </c:pt>
                  <c:pt idx="5">
                    <c:v>Government Official</c:v>
                  </c:pt>
                  <c:pt idx="6">
                    <c:v>Military</c:v>
                  </c:pt>
                  <c:pt idx="7">
                    <c:v>Religious</c:v>
                  </c:pt>
                  <c:pt idx="8">
                    <c:v>civilian</c:v>
                  </c:pt>
                  <c:pt idx="9">
                    <c:v>Religious</c:v>
                  </c:pt>
                  <c:pt idx="10">
                    <c:v>civilian</c:v>
                  </c:pt>
                  <c:pt idx="11">
                    <c:v>Foreigner</c:v>
                  </c:pt>
                  <c:pt idx="12">
                    <c:v>Military</c:v>
                  </c:pt>
                  <c:pt idx="13">
                    <c:v>Police</c:v>
                  </c:pt>
                  <c:pt idx="14">
                    <c:v>Religious</c:v>
                  </c:pt>
                  <c:pt idx="15">
                    <c:v>Children/Women</c:v>
                  </c:pt>
                  <c:pt idx="16">
                    <c:v>civilian</c:v>
                  </c:pt>
                  <c:pt idx="17">
                    <c:v>Foreigner</c:v>
                  </c:pt>
                  <c:pt idx="18">
                    <c:v>Government Official</c:v>
                  </c:pt>
                  <c:pt idx="19">
                    <c:v>Military</c:v>
                  </c:pt>
                  <c:pt idx="20">
                    <c:v>Police</c:v>
                  </c:pt>
                  <c:pt idx="21">
                    <c:v>Religious</c:v>
                  </c:pt>
                  <c:pt idx="22">
                    <c:v>Anti-Militants</c:v>
                  </c:pt>
                  <c:pt idx="23">
                    <c:v>civilian</c:v>
                  </c:pt>
                  <c:pt idx="24">
                    <c:v>Foreigner</c:v>
                  </c:pt>
                  <c:pt idx="25">
                    <c:v>Government Official</c:v>
                  </c:pt>
                  <c:pt idx="26">
                    <c:v>Military</c:v>
                  </c:pt>
                  <c:pt idx="27">
                    <c:v>Police</c:v>
                  </c:pt>
                  <c:pt idx="28">
                    <c:v>Religious</c:v>
                  </c:pt>
                  <c:pt idx="29">
                    <c:v>Anti-Militants</c:v>
                  </c:pt>
                  <c:pt idx="30">
                    <c:v>civilian</c:v>
                  </c:pt>
                  <c:pt idx="31">
                    <c:v>Foreigner</c:v>
                  </c:pt>
                  <c:pt idx="32">
                    <c:v>Government Official</c:v>
                  </c:pt>
                  <c:pt idx="33">
                    <c:v>Media</c:v>
                  </c:pt>
                  <c:pt idx="34">
                    <c:v>Military</c:v>
                  </c:pt>
                  <c:pt idx="35">
                    <c:v>Police</c:v>
                  </c:pt>
                  <c:pt idx="36">
                    <c:v>Religious</c:v>
                  </c:pt>
                  <c:pt idx="37">
                    <c:v>Unknown</c:v>
                  </c:pt>
                  <c:pt idx="38">
                    <c:v>Anti-Militants</c:v>
                  </c:pt>
                  <c:pt idx="39">
                    <c:v>civilian</c:v>
                  </c:pt>
                  <c:pt idx="40">
                    <c:v>Foreigner</c:v>
                  </c:pt>
                  <c:pt idx="41">
                    <c:v>Government Official</c:v>
                  </c:pt>
                  <c:pt idx="42">
                    <c:v>Military</c:v>
                  </c:pt>
                  <c:pt idx="43">
                    <c:v>Police</c:v>
                  </c:pt>
                  <c:pt idx="44">
                    <c:v>Religious</c:v>
                  </c:pt>
                  <c:pt idx="45">
                    <c:v>Anti-Militants</c:v>
                  </c:pt>
                  <c:pt idx="46">
                    <c:v>civilian</c:v>
                  </c:pt>
                  <c:pt idx="47">
                    <c:v>Foreigner</c:v>
                  </c:pt>
                  <c:pt idx="48">
                    <c:v>Government Official</c:v>
                  </c:pt>
                  <c:pt idx="49">
                    <c:v>Military</c:v>
                  </c:pt>
                  <c:pt idx="50">
                    <c:v>Police</c:v>
                  </c:pt>
                  <c:pt idx="51">
                    <c:v>Religious</c:v>
                  </c:pt>
                  <c:pt idx="52">
                    <c:v>Anti-Militants</c:v>
                  </c:pt>
                  <c:pt idx="53">
                    <c:v>civilian</c:v>
                  </c:pt>
                  <c:pt idx="54">
                    <c:v>Foreigner</c:v>
                  </c:pt>
                  <c:pt idx="55">
                    <c:v>Government Official</c:v>
                  </c:pt>
                  <c:pt idx="56">
                    <c:v>Military</c:v>
                  </c:pt>
                  <c:pt idx="57">
                    <c:v>Police</c:v>
                  </c:pt>
                  <c:pt idx="58">
                    <c:v>Religious</c:v>
                  </c:pt>
                  <c:pt idx="59">
                    <c:v>Anti-Militants</c:v>
                  </c:pt>
                  <c:pt idx="60">
                    <c:v>civilian</c:v>
                  </c:pt>
                  <c:pt idx="61">
                    <c:v>Government Official</c:v>
                  </c:pt>
                  <c:pt idx="62">
                    <c:v>Military</c:v>
                  </c:pt>
                  <c:pt idx="63">
                    <c:v>Police</c:v>
                  </c:pt>
                  <c:pt idx="64">
                    <c:v>Religious</c:v>
                  </c:pt>
                  <c:pt idx="66">
                    <c:v>civilian</c:v>
                  </c:pt>
                  <c:pt idx="67">
                    <c:v>Government Official</c:v>
                  </c:pt>
                  <c:pt idx="68">
                    <c:v>Military</c:v>
                  </c:pt>
                  <c:pt idx="69">
                    <c:v>Police</c:v>
                  </c:pt>
                  <c:pt idx="71">
                    <c:v>civilian</c:v>
                  </c:pt>
                  <c:pt idx="72">
                    <c:v>Police &amp; Rangers</c:v>
                  </c:pt>
                  <c:pt idx="73">
                    <c:v>Rangers</c:v>
                  </c:pt>
                  <c:pt idx="74">
                    <c:v>Religious</c:v>
                  </c:pt>
                  <c:pt idx="76">
                    <c:v>advocates (lawyers)</c:v>
                  </c:pt>
                  <c:pt idx="77">
                    <c:v>Army</c:v>
                  </c:pt>
                  <c:pt idx="78">
                    <c:v>civilian</c:v>
                  </c:pt>
                  <c:pt idx="79">
                    <c:v>Civilian &amp; Police</c:v>
                  </c:pt>
                  <c:pt idx="80">
                    <c:v>Frontier Corps </c:v>
                  </c:pt>
                  <c:pt idx="81">
                    <c:v>Government Official</c:v>
                  </c:pt>
                  <c:pt idx="82">
                    <c:v>Military</c:v>
                  </c:pt>
                  <c:pt idx="83">
                    <c:v>Police</c:v>
                  </c:pt>
                  <c:pt idx="84">
                    <c:v>Religious</c:v>
                  </c:pt>
                  <c:pt idx="85">
                    <c:v>Army</c:v>
                  </c:pt>
                  <c:pt idx="86">
                    <c:v>civilian</c:v>
                  </c:pt>
                  <c:pt idx="87">
                    <c:v>Civilian Judges</c:v>
                  </c:pt>
                  <c:pt idx="88">
                    <c:v>Government Official</c:v>
                  </c:pt>
                  <c:pt idx="89">
                    <c:v>Judges &amp; lawyers</c:v>
                  </c:pt>
                  <c:pt idx="90">
                    <c:v>Military</c:v>
                  </c:pt>
                  <c:pt idx="91">
                    <c:v>Police</c:v>
                  </c:pt>
                  <c:pt idx="92">
                    <c:v>Shia sect</c:v>
                  </c:pt>
                </c:lvl>
                <c:lvl>
                  <c:pt idx="0">
                    <c:v>1995</c:v>
                  </c:pt>
                  <c:pt idx="1">
                    <c:v>2000</c:v>
                  </c:pt>
                  <c:pt idx="2">
                    <c:v>2002</c:v>
                  </c:pt>
                  <c:pt idx="3">
                    <c:v>2003</c:v>
                  </c:pt>
                  <c:pt idx="5">
                    <c:v>2004</c:v>
                  </c:pt>
                  <c:pt idx="8">
                    <c:v>2005</c:v>
                  </c:pt>
                  <c:pt idx="10">
                    <c:v>2006</c:v>
                  </c:pt>
                  <c:pt idx="15">
                    <c:v>2007</c:v>
                  </c:pt>
                  <c:pt idx="22">
                    <c:v>2008</c:v>
                  </c:pt>
                  <c:pt idx="29">
                    <c:v>2009</c:v>
                  </c:pt>
                  <c:pt idx="38">
                    <c:v>2010</c:v>
                  </c:pt>
                  <c:pt idx="45">
                    <c:v>2011</c:v>
                  </c:pt>
                  <c:pt idx="52">
                    <c:v>2012</c:v>
                  </c:pt>
                  <c:pt idx="59">
                    <c:v>2013</c:v>
                  </c:pt>
                  <c:pt idx="65">
                    <c:v>2014</c:v>
                  </c:pt>
                  <c:pt idx="70">
                    <c:v>2015</c:v>
                  </c:pt>
                  <c:pt idx="75">
                    <c:v>2016</c:v>
                  </c:pt>
                  <c:pt idx="85">
                    <c:v>2017</c:v>
                  </c:pt>
                </c:lvl>
              </c:multiLvlStrCache>
            </c:multiLvlStrRef>
          </c:cat>
          <c:val>
            <c:numRef>
              <c:f>Targets!$I$38:$I$149</c:f>
              <c:numCache>
                <c:formatCode>General</c:formatCode>
                <c:ptCount val="93"/>
                <c:pt idx="0">
                  <c:v>15</c:v>
                </c:pt>
                <c:pt idx="1">
                  <c:v>3</c:v>
                </c:pt>
                <c:pt idx="2">
                  <c:v>27</c:v>
                </c:pt>
                <c:pt idx="3">
                  <c:v>18</c:v>
                </c:pt>
                <c:pt idx="4">
                  <c:v>47</c:v>
                </c:pt>
                <c:pt idx="5">
                  <c:v>7</c:v>
                </c:pt>
                <c:pt idx="6">
                  <c:v>5</c:v>
                </c:pt>
                <c:pt idx="7">
                  <c:v>70</c:v>
                </c:pt>
                <c:pt idx="8">
                  <c:v>27</c:v>
                </c:pt>
                <c:pt idx="9">
                  <c:v>56</c:v>
                </c:pt>
                <c:pt idx="10">
                  <c:v>1</c:v>
                </c:pt>
                <c:pt idx="11">
                  <c:v>5</c:v>
                </c:pt>
                <c:pt idx="12">
                  <c:v>56</c:v>
                </c:pt>
                <c:pt idx="13">
                  <c:v>2</c:v>
                </c:pt>
                <c:pt idx="14">
                  <c:v>97</c:v>
                </c:pt>
                <c:pt idx="15">
                  <c:v>0</c:v>
                </c:pt>
                <c:pt idx="16">
                  <c:v>141</c:v>
                </c:pt>
                <c:pt idx="17">
                  <c:v>58</c:v>
                </c:pt>
                <c:pt idx="18">
                  <c:v>235</c:v>
                </c:pt>
                <c:pt idx="19">
                  <c:v>281</c:v>
                </c:pt>
                <c:pt idx="20">
                  <c:v>107</c:v>
                </c:pt>
                <c:pt idx="21">
                  <c:v>20</c:v>
                </c:pt>
                <c:pt idx="22">
                  <c:v>151</c:v>
                </c:pt>
                <c:pt idx="23">
                  <c:v>49</c:v>
                </c:pt>
                <c:pt idx="24">
                  <c:v>68</c:v>
                </c:pt>
                <c:pt idx="25">
                  <c:v>288</c:v>
                </c:pt>
                <c:pt idx="26">
                  <c:v>150</c:v>
                </c:pt>
                <c:pt idx="27">
                  <c:v>210</c:v>
                </c:pt>
                <c:pt idx="28">
                  <c:v>24</c:v>
                </c:pt>
                <c:pt idx="29">
                  <c:v>28</c:v>
                </c:pt>
                <c:pt idx="30">
                  <c:v>275</c:v>
                </c:pt>
                <c:pt idx="31">
                  <c:v>24</c:v>
                </c:pt>
                <c:pt idx="32">
                  <c:v>104</c:v>
                </c:pt>
                <c:pt idx="33">
                  <c:v>3</c:v>
                </c:pt>
                <c:pt idx="34">
                  <c:v>209</c:v>
                </c:pt>
                <c:pt idx="35">
                  <c:v>243</c:v>
                </c:pt>
                <c:pt idx="36">
                  <c:v>205</c:v>
                </c:pt>
                <c:pt idx="37">
                  <c:v>1</c:v>
                </c:pt>
                <c:pt idx="38">
                  <c:v>90</c:v>
                </c:pt>
                <c:pt idx="39">
                  <c:v>405</c:v>
                </c:pt>
                <c:pt idx="40">
                  <c:v>8</c:v>
                </c:pt>
                <c:pt idx="41">
                  <c:v>210</c:v>
                </c:pt>
                <c:pt idx="42">
                  <c:v>151</c:v>
                </c:pt>
                <c:pt idx="43">
                  <c:v>132</c:v>
                </c:pt>
                <c:pt idx="44">
                  <c:v>150</c:v>
                </c:pt>
                <c:pt idx="45">
                  <c:v>66</c:v>
                </c:pt>
                <c:pt idx="46">
                  <c:v>154</c:v>
                </c:pt>
                <c:pt idx="48">
                  <c:v>35</c:v>
                </c:pt>
                <c:pt idx="49">
                  <c:v>190</c:v>
                </c:pt>
                <c:pt idx="50">
                  <c:v>100</c:v>
                </c:pt>
                <c:pt idx="51">
                  <c:v>80</c:v>
                </c:pt>
                <c:pt idx="52">
                  <c:v>54</c:v>
                </c:pt>
                <c:pt idx="53">
                  <c:v>51</c:v>
                </c:pt>
                <c:pt idx="54">
                  <c:v>2</c:v>
                </c:pt>
                <c:pt idx="55">
                  <c:v>25</c:v>
                </c:pt>
                <c:pt idx="56">
                  <c:v>6</c:v>
                </c:pt>
                <c:pt idx="57">
                  <c:v>61</c:v>
                </c:pt>
                <c:pt idx="58">
                  <c:v>44</c:v>
                </c:pt>
                <c:pt idx="59">
                  <c:v>24</c:v>
                </c:pt>
                <c:pt idx="60">
                  <c:v>499</c:v>
                </c:pt>
                <c:pt idx="61">
                  <c:v>12</c:v>
                </c:pt>
                <c:pt idx="62">
                  <c:v>61</c:v>
                </c:pt>
                <c:pt idx="63">
                  <c:v>61</c:v>
                </c:pt>
                <c:pt idx="64">
                  <c:v>3</c:v>
                </c:pt>
                <c:pt idx="65">
                  <c:v>191</c:v>
                </c:pt>
                <c:pt idx="66">
                  <c:v>118</c:v>
                </c:pt>
                <c:pt idx="67">
                  <c:v>11</c:v>
                </c:pt>
                <c:pt idx="68">
                  <c:v>32</c:v>
                </c:pt>
                <c:pt idx="69">
                  <c:v>31</c:v>
                </c:pt>
                <c:pt idx="70">
                  <c:v>184</c:v>
                </c:pt>
                <c:pt idx="71">
                  <c:v>26</c:v>
                </c:pt>
                <c:pt idx="73">
                  <c:v>2</c:v>
                </c:pt>
                <c:pt idx="74">
                  <c:v>34</c:v>
                </c:pt>
                <c:pt idx="75">
                  <c:v>104</c:v>
                </c:pt>
                <c:pt idx="76">
                  <c:v>70</c:v>
                </c:pt>
                <c:pt idx="77">
                  <c:v>0</c:v>
                </c:pt>
                <c:pt idx="78">
                  <c:v>68</c:v>
                </c:pt>
                <c:pt idx="79">
                  <c:v>15</c:v>
                </c:pt>
                <c:pt idx="80">
                  <c:v>11</c:v>
                </c:pt>
                <c:pt idx="81">
                  <c:v>1</c:v>
                </c:pt>
                <c:pt idx="82">
                  <c:v>2</c:v>
                </c:pt>
                <c:pt idx="83">
                  <c:v>62</c:v>
                </c:pt>
                <c:pt idx="84">
                  <c:v>36</c:v>
                </c:pt>
                <c:pt idx="85">
                  <c:v>8</c:v>
                </c:pt>
                <c:pt idx="86">
                  <c:v>40</c:v>
                </c:pt>
                <c:pt idx="87">
                  <c:v>1</c:v>
                </c:pt>
                <c:pt idx="88">
                  <c:v>29</c:v>
                </c:pt>
                <c:pt idx="89">
                  <c:v>7</c:v>
                </c:pt>
                <c:pt idx="90">
                  <c:v>29</c:v>
                </c:pt>
                <c:pt idx="91">
                  <c:v>46</c:v>
                </c:pt>
                <c:pt idx="92">
                  <c:v>157</c:v>
                </c:pt>
              </c:numCache>
            </c:numRef>
          </c:val>
          <c:extLst>
            <c:ext xmlns:c16="http://schemas.microsoft.com/office/drawing/2014/chart" uri="{C3380CC4-5D6E-409C-BE32-E72D297353CC}">
              <c16:uniqueId val="{00000001-090A-41DD-9A4D-0D93D57D857E}"/>
            </c:ext>
          </c:extLst>
        </c:ser>
        <c:ser>
          <c:idx val="2"/>
          <c:order val="2"/>
          <c:tx>
            <c:strRef>
              <c:f>Targets!$J$37</c:f>
              <c:strCache>
                <c:ptCount val="1"/>
                <c:pt idx="0">
                  <c:v>Suicide Blasts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Targets!$G$38:$G$149</c:f>
              <c:multiLvlStrCache>
                <c:ptCount val="93"/>
                <c:lvl>
                  <c:pt idx="0">
                    <c:v>Foreigner</c:v>
                  </c:pt>
                  <c:pt idx="1">
                    <c:v>Media</c:v>
                  </c:pt>
                  <c:pt idx="2">
                    <c:v>Foreigner</c:v>
                  </c:pt>
                  <c:pt idx="3">
                    <c:v>Military</c:v>
                  </c:pt>
                  <c:pt idx="4">
                    <c:v>Religious</c:v>
                  </c:pt>
                  <c:pt idx="5">
                    <c:v>Government Official</c:v>
                  </c:pt>
                  <c:pt idx="6">
                    <c:v>Military</c:v>
                  </c:pt>
                  <c:pt idx="7">
                    <c:v>Religious</c:v>
                  </c:pt>
                  <c:pt idx="8">
                    <c:v>civilian</c:v>
                  </c:pt>
                  <c:pt idx="9">
                    <c:v>Religious</c:v>
                  </c:pt>
                  <c:pt idx="10">
                    <c:v>civilian</c:v>
                  </c:pt>
                  <c:pt idx="11">
                    <c:v>Foreigner</c:v>
                  </c:pt>
                  <c:pt idx="12">
                    <c:v>Military</c:v>
                  </c:pt>
                  <c:pt idx="13">
                    <c:v>Police</c:v>
                  </c:pt>
                  <c:pt idx="14">
                    <c:v>Religious</c:v>
                  </c:pt>
                  <c:pt idx="15">
                    <c:v>Children/Women</c:v>
                  </c:pt>
                  <c:pt idx="16">
                    <c:v>civilian</c:v>
                  </c:pt>
                  <c:pt idx="17">
                    <c:v>Foreigner</c:v>
                  </c:pt>
                  <c:pt idx="18">
                    <c:v>Government Official</c:v>
                  </c:pt>
                  <c:pt idx="19">
                    <c:v>Military</c:v>
                  </c:pt>
                  <c:pt idx="20">
                    <c:v>Police</c:v>
                  </c:pt>
                  <c:pt idx="21">
                    <c:v>Religious</c:v>
                  </c:pt>
                  <c:pt idx="22">
                    <c:v>Anti-Militants</c:v>
                  </c:pt>
                  <c:pt idx="23">
                    <c:v>civilian</c:v>
                  </c:pt>
                  <c:pt idx="24">
                    <c:v>Foreigner</c:v>
                  </c:pt>
                  <c:pt idx="25">
                    <c:v>Government Official</c:v>
                  </c:pt>
                  <c:pt idx="26">
                    <c:v>Military</c:v>
                  </c:pt>
                  <c:pt idx="27">
                    <c:v>Police</c:v>
                  </c:pt>
                  <c:pt idx="28">
                    <c:v>Religious</c:v>
                  </c:pt>
                  <c:pt idx="29">
                    <c:v>Anti-Militants</c:v>
                  </c:pt>
                  <c:pt idx="30">
                    <c:v>civilian</c:v>
                  </c:pt>
                  <c:pt idx="31">
                    <c:v>Foreigner</c:v>
                  </c:pt>
                  <c:pt idx="32">
                    <c:v>Government Official</c:v>
                  </c:pt>
                  <c:pt idx="33">
                    <c:v>Media</c:v>
                  </c:pt>
                  <c:pt idx="34">
                    <c:v>Military</c:v>
                  </c:pt>
                  <c:pt idx="35">
                    <c:v>Police</c:v>
                  </c:pt>
                  <c:pt idx="36">
                    <c:v>Religious</c:v>
                  </c:pt>
                  <c:pt idx="37">
                    <c:v>Unknown</c:v>
                  </c:pt>
                  <c:pt idx="38">
                    <c:v>Anti-Militants</c:v>
                  </c:pt>
                  <c:pt idx="39">
                    <c:v>civilian</c:v>
                  </c:pt>
                  <c:pt idx="40">
                    <c:v>Foreigner</c:v>
                  </c:pt>
                  <c:pt idx="41">
                    <c:v>Government Official</c:v>
                  </c:pt>
                  <c:pt idx="42">
                    <c:v>Military</c:v>
                  </c:pt>
                  <c:pt idx="43">
                    <c:v>Police</c:v>
                  </c:pt>
                  <c:pt idx="44">
                    <c:v>Religious</c:v>
                  </c:pt>
                  <c:pt idx="45">
                    <c:v>Anti-Militants</c:v>
                  </c:pt>
                  <c:pt idx="46">
                    <c:v>civilian</c:v>
                  </c:pt>
                  <c:pt idx="47">
                    <c:v>Foreigner</c:v>
                  </c:pt>
                  <c:pt idx="48">
                    <c:v>Government Official</c:v>
                  </c:pt>
                  <c:pt idx="49">
                    <c:v>Military</c:v>
                  </c:pt>
                  <c:pt idx="50">
                    <c:v>Police</c:v>
                  </c:pt>
                  <c:pt idx="51">
                    <c:v>Religious</c:v>
                  </c:pt>
                  <c:pt idx="52">
                    <c:v>Anti-Militants</c:v>
                  </c:pt>
                  <c:pt idx="53">
                    <c:v>civilian</c:v>
                  </c:pt>
                  <c:pt idx="54">
                    <c:v>Foreigner</c:v>
                  </c:pt>
                  <c:pt idx="55">
                    <c:v>Government Official</c:v>
                  </c:pt>
                  <c:pt idx="56">
                    <c:v>Military</c:v>
                  </c:pt>
                  <c:pt idx="57">
                    <c:v>Police</c:v>
                  </c:pt>
                  <c:pt idx="58">
                    <c:v>Religious</c:v>
                  </c:pt>
                  <c:pt idx="59">
                    <c:v>Anti-Militants</c:v>
                  </c:pt>
                  <c:pt idx="60">
                    <c:v>civilian</c:v>
                  </c:pt>
                  <c:pt idx="61">
                    <c:v>Government Official</c:v>
                  </c:pt>
                  <c:pt idx="62">
                    <c:v>Military</c:v>
                  </c:pt>
                  <c:pt idx="63">
                    <c:v>Police</c:v>
                  </c:pt>
                  <c:pt idx="64">
                    <c:v>Religious</c:v>
                  </c:pt>
                  <c:pt idx="66">
                    <c:v>civilian</c:v>
                  </c:pt>
                  <c:pt idx="67">
                    <c:v>Government Official</c:v>
                  </c:pt>
                  <c:pt idx="68">
                    <c:v>Military</c:v>
                  </c:pt>
                  <c:pt idx="69">
                    <c:v>Police</c:v>
                  </c:pt>
                  <c:pt idx="71">
                    <c:v>civilian</c:v>
                  </c:pt>
                  <c:pt idx="72">
                    <c:v>Police &amp; Rangers</c:v>
                  </c:pt>
                  <c:pt idx="73">
                    <c:v>Rangers</c:v>
                  </c:pt>
                  <c:pt idx="74">
                    <c:v>Religious</c:v>
                  </c:pt>
                  <c:pt idx="76">
                    <c:v>advocates (lawyers)</c:v>
                  </c:pt>
                  <c:pt idx="77">
                    <c:v>Army</c:v>
                  </c:pt>
                  <c:pt idx="78">
                    <c:v>civilian</c:v>
                  </c:pt>
                  <c:pt idx="79">
                    <c:v>Civilian &amp; Police</c:v>
                  </c:pt>
                  <c:pt idx="80">
                    <c:v>Frontier Corps </c:v>
                  </c:pt>
                  <c:pt idx="81">
                    <c:v>Government Official</c:v>
                  </c:pt>
                  <c:pt idx="82">
                    <c:v>Military</c:v>
                  </c:pt>
                  <c:pt idx="83">
                    <c:v>Police</c:v>
                  </c:pt>
                  <c:pt idx="84">
                    <c:v>Religious</c:v>
                  </c:pt>
                  <c:pt idx="85">
                    <c:v>Army</c:v>
                  </c:pt>
                  <c:pt idx="86">
                    <c:v>civilian</c:v>
                  </c:pt>
                  <c:pt idx="87">
                    <c:v>Civilian Judges</c:v>
                  </c:pt>
                  <c:pt idx="88">
                    <c:v>Government Official</c:v>
                  </c:pt>
                  <c:pt idx="89">
                    <c:v>Judges &amp; lawyers</c:v>
                  </c:pt>
                  <c:pt idx="90">
                    <c:v>Military</c:v>
                  </c:pt>
                  <c:pt idx="91">
                    <c:v>Police</c:v>
                  </c:pt>
                  <c:pt idx="92">
                    <c:v>Shia sect</c:v>
                  </c:pt>
                </c:lvl>
                <c:lvl>
                  <c:pt idx="0">
                    <c:v>1995</c:v>
                  </c:pt>
                  <c:pt idx="1">
                    <c:v>2000</c:v>
                  </c:pt>
                  <c:pt idx="2">
                    <c:v>2002</c:v>
                  </c:pt>
                  <c:pt idx="3">
                    <c:v>2003</c:v>
                  </c:pt>
                  <c:pt idx="5">
                    <c:v>2004</c:v>
                  </c:pt>
                  <c:pt idx="8">
                    <c:v>2005</c:v>
                  </c:pt>
                  <c:pt idx="10">
                    <c:v>2006</c:v>
                  </c:pt>
                  <c:pt idx="15">
                    <c:v>2007</c:v>
                  </c:pt>
                  <c:pt idx="22">
                    <c:v>2008</c:v>
                  </c:pt>
                  <c:pt idx="29">
                    <c:v>2009</c:v>
                  </c:pt>
                  <c:pt idx="38">
                    <c:v>2010</c:v>
                  </c:pt>
                  <c:pt idx="45">
                    <c:v>2011</c:v>
                  </c:pt>
                  <c:pt idx="52">
                    <c:v>2012</c:v>
                  </c:pt>
                  <c:pt idx="59">
                    <c:v>2013</c:v>
                  </c:pt>
                  <c:pt idx="65">
                    <c:v>2014</c:v>
                  </c:pt>
                  <c:pt idx="70">
                    <c:v>2015</c:v>
                  </c:pt>
                  <c:pt idx="75">
                    <c:v>2016</c:v>
                  </c:pt>
                  <c:pt idx="85">
                    <c:v>2017</c:v>
                  </c:pt>
                </c:lvl>
              </c:multiLvlStrCache>
            </c:multiLvlStrRef>
          </c:cat>
          <c:val>
            <c:numRef>
              <c:f>Targets!$J$38:$J$149</c:f>
              <c:numCache>
                <c:formatCode>General</c:formatCode>
                <c:ptCount val="93"/>
                <c:pt idx="0">
                  <c:v>2</c:v>
                </c:pt>
                <c:pt idx="1">
                  <c:v>1</c:v>
                </c:pt>
                <c:pt idx="2">
                  <c:v>2</c:v>
                </c:pt>
                <c:pt idx="3">
                  <c:v>2</c:v>
                </c:pt>
                <c:pt idx="4">
                  <c:v>1</c:v>
                </c:pt>
                <c:pt idx="5">
                  <c:v>1</c:v>
                </c:pt>
                <c:pt idx="6">
                  <c:v>3</c:v>
                </c:pt>
                <c:pt idx="7">
                  <c:v>5</c:v>
                </c:pt>
                <c:pt idx="8">
                  <c:v>2</c:v>
                </c:pt>
                <c:pt idx="9">
                  <c:v>2</c:v>
                </c:pt>
                <c:pt idx="10">
                  <c:v>1</c:v>
                </c:pt>
                <c:pt idx="11">
                  <c:v>1</c:v>
                </c:pt>
                <c:pt idx="12">
                  <c:v>3</c:v>
                </c:pt>
                <c:pt idx="13">
                  <c:v>2</c:v>
                </c:pt>
                <c:pt idx="14">
                  <c:v>2</c:v>
                </c:pt>
                <c:pt idx="15">
                  <c:v>1</c:v>
                </c:pt>
                <c:pt idx="16">
                  <c:v>9</c:v>
                </c:pt>
                <c:pt idx="17">
                  <c:v>3</c:v>
                </c:pt>
                <c:pt idx="18">
                  <c:v>7</c:v>
                </c:pt>
                <c:pt idx="19">
                  <c:v>32</c:v>
                </c:pt>
                <c:pt idx="20">
                  <c:v>8</c:v>
                </c:pt>
                <c:pt idx="21">
                  <c:v>1</c:v>
                </c:pt>
                <c:pt idx="22">
                  <c:v>3</c:v>
                </c:pt>
                <c:pt idx="23">
                  <c:v>4</c:v>
                </c:pt>
                <c:pt idx="24">
                  <c:v>3</c:v>
                </c:pt>
                <c:pt idx="25">
                  <c:v>10</c:v>
                </c:pt>
                <c:pt idx="26">
                  <c:v>21</c:v>
                </c:pt>
                <c:pt idx="27">
                  <c:v>17</c:v>
                </c:pt>
                <c:pt idx="28">
                  <c:v>4</c:v>
                </c:pt>
                <c:pt idx="29">
                  <c:v>4</c:v>
                </c:pt>
                <c:pt idx="30">
                  <c:v>12</c:v>
                </c:pt>
                <c:pt idx="31">
                  <c:v>4</c:v>
                </c:pt>
                <c:pt idx="32">
                  <c:v>11</c:v>
                </c:pt>
                <c:pt idx="33">
                  <c:v>1</c:v>
                </c:pt>
                <c:pt idx="34">
                  <c:v>18</c:v>
                </c:pt>
                <c:pt idx="35">
                  <c:v>29</c:v>
                </c:pt>
                <c:pt idx="36">
                  <c:v>8</c:v>
                </c:pt>
                <c:pt idx="37">
                  <c:v>1</c:v>
                </c:pt>
                <c:pt idx="38">
                  <c:v>6</c:v>
                </c:pt>
                <c:pt idx="39">
                  <c:v>13</c:v>
                </c:pt>
                <c:pt idx="40">
                  <c:v>1</c:v>
                </c:pt>
                <c:pt idx="41">
                  <c:v>12</c:v>
                </c:pt>
                <c:pt idx="42">
                  <c:v>11</c:v>
                </c:pt>
                <c:pt idx="43">
                  <c:v>16</c:v>
                </c:pt>
                <c:pt idx="44">
                  <c:v>11</c:v>
                </c:pt>
                <c:pt idx="45">
                  <c:v>5</c:v>
                </c:pt>
                <c:pt idx="46">
                  <c:v>7</c:v>
                </c:pt>
                <c:pt idx="47">
                  <c:v>1</c:v>
                </c:pt>
                <c:pt idx="48">
                  <c:v>3</c:v>
                </c:pt>
                <c:pt idx="49">
                  <c:v>12</c:v>
                </c:pt>
                <c:pt idx="50">
                  <c:v>14</c:v>
                </c:pt>
                <c:pt idx="51">
                  <c:v>4</c:v>
                </c:pt>
                <c:pt idx="52">
                  <c:v>6</c:v>
                </c:pt>
                <c:pt idx="53">
                  <c:v>6</c:v>
                </c:pt>
                <c:pt idx="54">
                  <c:v>1</c:v>
                </c:pt>
                <c:pt idx="55">
                  <c:v>4</c:v>
                </c:pt>
                <c:pt idx="56">
                  <c:v>2</c:v>
                </c:pt>
                <c:pt idx="57">
                  <c:v>13</c:v>
                </c:pt>
                <c:pt idx="58">
                  <c:v>4</c:v>
                </c:pt>
                <c:pt idx="59">
                  <c:v>1</c:v>
                </c:pt>
                <c:pt idx="60">
                  <c:v>11</c:v>
                </c:pt>
                <c:pt idx="61">
                  <c:v>5</c:v>
                </c:pt>
                <c:pt idx="62">
                  <c:v>5</c:v>
                </c:pt>
                <c:pt idx="63">
                  <c:v>5</c:v>
                </c:pt>
                <c:pt idx="70">
                  <c:v>1</c:v>
                </c:pt>
                <c:pt idx="72">
                  <c:v>1</c:v>
                </c:pt>
                <c:pt idx="74">
                  <c:v>1</c:v>
                </c:pt>
                <c:pt idx="75">
                  <c:v>3</c:v>
                </c:pt>
                <c:pt idx="77">
                  <c:v>1</c:v>
                </c:pt>
                <c:pt idx="78">
                  <c:v>3</c:v>
                </c:pt>
                <c:pt idx="80">
                  <c:v>1</c:v>
                </c:pt>
                <c:pt idx="81">
                  <c:v>1</c:v>
                </c:pt>
                <c:pt idx="82">
                  <c:v>4</c:v>
                </c:pt>
                <c:pt idx="83">
                  <c:v>3</c:v>
                </c:pt>
                <c:pt idx="84">
                  <c:v>1</c:v>
                </c:pt>
                <c:pt idx="85">
                  <c:v>1</c:v>
                </c:pt>
                <c:pt idx="86">
                  <c:v>2</c:v>
                </c:pt>
                <c:pt idx="87">
                  <c:v>1</c:v>
                </c:pt>
                <c:pt idx="88">
                  <c:v>2</c:v>
                </c:pt>
                <c:pt idx="89">
                  <c:v>2</c:v>
                </c:pt>
                <c:pt idx="90">
                  <c:v>4</c:v>
                </c:pt>
                <c:pt idx="91">
                  <c:v>6</c:v>
                </c:pt>
                <c:pt idx="92">
                  <c:v>4</c:v>
                </c:pt>
              </c:numCache>
            </c:numRef>
          </c:val>
          <c:extLst>
            <c:ext xmlns:c16="http://schemas.microsoft.com/office/drawing/2014/chart" uri="{C3380CC4-5D6E-409C-BE32-E72D297353CC}">
              <c16:uniqueId val="{00000002-090A-41DD-9A4D-0D93D57D857E}"/>
            </c:ext>
          </c:extLst>
        </c:ser>
        <c:dLbls>
          <c:showLegendKey val="0"/>
          <c:showVal val="0"/>
          <c:showCatName val="0"/>
          <c:showSerName val="0"/>
          <c:showPercent val="0"/>
          <c:showBubbleSize val="0"/>
        </c:dLbls>
        <c:gapWidth val="150"/>
        <c:shape val="box"/>
        <c:axId val="381200304"/>
        <c:axId val="999777616"/>
        <c:axId val="941863808"/>
      </c:bar3DChart>
      <c:catAx>
        <c:axId val="38120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777616"/>
        <c:crosses val="autoZero"/>
        <c:auto val="1"/>
        <c:lblAlgn val="ctr"/>
        <c:lblOffset val="100"/>
        <c:noMultiLvlLbl val="0"/>
      </c:catAx>
      <c:valAx>
        <c:axId val="9997776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200304"/>
        <c:crosses val="autoZero"/>
        <c:crossBetween val="between"/>
      </c:valAx>
      <c:serAx>
        <c:axId val="9418638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777616"/>
        <c:crosses val="autoZero"/>
      </c:serAx>
      <c:spPr>
        <a:noFill/>
        <a:ln>
          <a:noFill/>
        </a:ln>
        <a:effectLst/>
      </c:spPr>
    </c:plotArea>
    <c:legend>
      <c:legendPos val="r"/>
      <c:layout>
        <c:manualLayout>
          <c:xMode val="edge"/>
          <c:yMode val="edge"/>
          <c:x val="0.79165489913176057"/>
          <c:y val="3.2345582620694406E-3"/>
          <c:w val="0.11086790756660005"/>
          <c:h val="0.157858915904922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90-404A-ACE8-C54BAB5B9732}"/>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290-404A-ACE8-C54BAB5B9732}"/>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290-404A-ACE8-C54BAB5B9732}"/>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290-404A-ACE8-C54BAB5B9732}"/>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290-404A-ACE8-C54BAB5B9732}"/>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290-404A-ACE8-C54BAB5B9732}"/>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290-404A-ACE8-C54BAB5B9732}"/>
              </c:ext>
            </c:extLst>
          </c:dPt>
          <c:cat>
            <c:strRef>
              <c:f>Injureds!$G$13:$G$19</c:f>
              <c:strCache>
                <c:ptCount val="7"/>
                <c:pt idx="0">
                  <c:v>Capital</c:v>
                </c:pt>
                <c:pt idx="1">
                  <c:v>Sindh</c:v>
                </c:pt>
                <c:pt idx="2">
                  <c:v>Baluchistan</c:v>
                </c:pt>
                <c:pt idx="3">
                  <c:v>Punjab</c:v>
                </c:pt>
                <c:pt idx="4">
                  <c:v>Fata</c:v>
                </c:pt>
                <c:pt idx="5">
                  <c:v>KPK</c:v>
                </c:pt>
                <c:pt idx="6">
                  <c:v>AJK</c:v>
                </c:pt>
              </c:strCache>
            </c:strRef>
          </c:cat>
          <c:val>
            <c:numRef>
              <c:f>Injureds!$H$13:$H$19</c:f>
              <c:numCache>
                <c:formatCode>General</c:formatCode>
                <c:ptCount val="7"/>
                <c:pt idx="0">
                  <c:v>833</c:v>
                </c:pt>
                <c:pt idx="1">
                  <c:v>1740</c:v>
                </c:pt>
                <c:pt idx="2">
                  <c:v>1435</c:v>
                </c:pt>
                <c:pt idx="3">
                  <c:v>3853</c:v>
                </c:pt>
                <c:pt idx="4">
                  <c:v>1816</c:v>
                </c:pt>
                <c:pt idx="5">
                  <c:v>7749</c:v>
                </c:pt>
                <c:pt idx="6">
                  <c:v>185</c:v>
                </c:pt>
              </c:numCache>
            </c:numRef>
          </c:val>
          <c:extLst>
            <c:ext xmlns:c16="http://schemas.microsoft.com/office/drawing/2014/chart" uri="{C3380CC4-5D6E-409C-BE32-E72D297353CC}">
              <c16:uniqueId val="{00000000-1B75-4B13-9BF8-F51DBDA83F9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Injureds!$H$31</c:f>
              <c:strCache>
                <c:ptCount val="1"/>
                <c:pt idx="0">
                  <c:v>Injureds</c:v>
                </c:pt>
              </c:strCache>
            </c:strRef>
          </c:tx>
          <c:spPr>
            <a:solidFill>
              <a:schemeClr val="accent1"/>
            </a:solidFill>
            <a:ln>
              <a:noFill/>
            </a:ln>
            <a:effectLst/>
            <a:sp3d/>
          </c:spPr>
          <c:invertIfNegative val="0"/>
          <c:cat>
            <c:strRef>
              <c:f>Injureds!$G$32:$G$33</c:f>
              <c:strCache>
                <c:ptCount val="2"/>
                <c:pt idx="0">
                  <c:v>Working Day</c:v>
                </c:pt>
                <c:pt idx="1">
                  <c:v>Holiday</c:v>
                </c:pt>
              </c:strCache>
            </c:strRef>
          </c:cat>
          <c:val>
            <c:numRef>
              <c:f>Injureds!$H$32:$H$33</c:f>
              <c:numCache>
                <c:formatCode>General</c:formatCode>
                <c:ptCount val="2"/>
                <c:pt idx="0">
                  <c:v>14921</c:v>
                </c:pt>
                <c:pt idx="1">
                  <c:v>2788</c:v>
                </c:pt>
              </c:numCache>
            </c:numRef>
          </c:val>
          <c:extLst>
            <c:ext xmlns:c16="http://schemas.microsoft.com/office/drawing/2014/chart" uri="{C3380CC4-5D6E-409C-BE32-E72D297353CC}">
              <c16:uniqueId val="{00000000-809F-4058-8E65-35F75A0ACD24}"/>
            </c:ext>
          </c:extLst>
        </c:ser>
        <c:dLbls>
          <c:showLegendKey val="0"/>
          <c:showVal val="0"/>
          <c:showCatName val="0"/>
          <c:showSerName val="0"/>
          <c:showPercent val="0"/>
          <c:showBubbleSize val="0"/>
        </c:dLbls>
        <c:gapWidth val="150"/>
        <c:shape val="box"/>
        <c:axId val="497613008"/>
        <c:axId val="497609264"/>
        <c:axId val="0"/>
      </c:bar3DChart>
      <c:catAx>
        <c:axId val="497613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09264"/>
        <c:crosses val="autoZero"/>
        <c:auto val="1"/>
        <c:lblAlgn val="ctr"/>
        <c:lblOffset val="100"/>
        <c:noMultiLvlLbl val="0"/>
      </c:catAx>
      <c:valAx>
        <c:axId val="49760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1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Deaths!$H$31</c:f>
              <c:strCache>
                <c:ptCount val="1"/>
                <c:pt idx="0">
                  <c:v>Deaths</c:v>
                </c:pt>
              </c:strCache>
            </c:strRef>
          </c:tx>
          <c:dPt>
            <c:idx val="0"/>
            <c:bubble3D val="0"/>
            <c:spPr>
              <a:solidFill>
                <a:schemeClr val="bg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6FF-46DA-BC96-B9391BF094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6C6-43DA-8812-A89E22BA4C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6C6-43DA-8812-A89E22BA4CA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F7-4B51-B433-8D798F9EDF7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F7-4B51-B433-8D798F9EDF7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9F7-4B51-B433-8D798F9EDF7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9F7-4B51-B433-8D798F9EDF7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9F7-4B51-B433-8D798F9EDF7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F7-4B51-B433-8D798F9EDF7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9F7-4B51-B433-8D798F9EDF7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9F7-4B51-B433-8D798F9EDF7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9F7-4B51-B433-8D798F9EDF7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9F7-4B51-B433-8D798F9EDF7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9F7-4B51-B433-8D798F9EDF7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9F7-4B51-B433-8D798F9EDF7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9F7-4B51-B433-8D798F9EDF7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D9F7-4B51-B433-8D798F9EDF7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D9F7-4B51-B433-8D798F9EDF7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D9F7-4B51-B433-8D798F9EDF7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D9F7-4B51-B433-8D798F9EDF7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D9F7-4B51-B433-8D798F9EDF7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D9F7-4B51-B433-8D798F9EDF7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D9F7-4B51-B433-8D798F9EDF7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D9F7-4B51-B433-8D798F9EDF7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D9F7-4B51-B433-8D798F9EDF7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D9F7-4B51-B433-8D798F9EDF7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D9F7-4B51-B433-8D798F9EDF7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D9F7-4B51-B433-8D798F9EDF7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D9F7-4B51-B433-8D798F9EDF7E}"/>
              </c:ext>
            </c:extLst>
          </c:dPt>
          <c:cat>
            <c:strRef>
              <c:f>Deaths!$G$32:$G$60</c:f>
              <c:strCache>
                <c:ptCount val="2"/>
                <c:pt idx="0">
                  <c:v>Working Day</c:v>
                </c:pt>
                <c:pt idx="1">
                  <c:v>Holiday</c:v>
                </c:pt>
              </c:strCache>
            </c:strRef>
          </c:cat>
          <c:val>
            <c:numRef>
              <c:f>Deaths!$H$32:$H$60</c:f>
              <c:numCache>
                <c:formatCode>General</c:formatCode>
                <c:ptCount val="29"/>
                <c:pt idx="0">
                  <c:v>5740</c:v>
                </c:pt>
                <c:pt idx="1">
                  <c:v>1204</c:v>
                </c:pt>
              </c:numCache>
            </c:numRef>
          </c:val>
          <c:extLst>
            <c:ext xmlns:c16="http://schemas.microsoft.com/office/drawing/2014/chart" uri="{C3380CC4-5D6E-409C-BE32-E72D297353CC}">
              <c16:uniqueId val="{00000000-56FF-46DA-BC96-B9391BF094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[Project.xlsx]Location!PivotTable4</c:name>
    <c:fmtId val="5"/>
  </c:pivotSource>
  <c:chart>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28434776724823E-2"/>
          <c:y val="0.17666666666666667"/>
          <c:w val="0.88588909425670503"/>
          <c:h val="0.73550650482769075"/>
        </c:manualLayout>
      </c:layout>
      <c:lineChart>
        <c:grouping val="standard"/>
        <c:varyColors val="0"/>
        <c:ser>
          <c:idx val="0"/>
          <c:order val="0"/>
          <c:tx>
            <c:strRef>
              <c:f>Location!$H$56</c:f>
              <c:strCache>
                <c:ptCount val="1"/>
                <c:pt idx="0">
                  <c:v>Injured</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Location!$G$57:$G$65</c:f>
              <c:strCache>
                <c:ptCount val="8"/>
                <c:pt idx="0">
                  <c:v>AJK</c:v>
                </c:pt>
                <c:pt idx="1">
                  <c:v>Balochistan</c:v>
                </c:pt>
                <c:pt idx="2">
                  <c:v>Baluchistan</c:v>
                </c:pt>
                <c:pt idx="3">
                  <c:v>Capital</c:v>
                </c:pt>
                <c:pt idx="4">
                  <c:v>FATA</c:v>
                </c:pt>
                <c:pt idx="5">
                  <c:v>KPK</c:v>
                </c:pt>
                <c:pt idx="6">
                  <c:v>Punjab</c:v>
                </c:pt>
                <c:pt idx="7">
                  <c:v>Sindh</c:v>
                </c:pt>
              </c:strCache>
            </c:strRef>
          </c:cat>
          <c:val>
            <c:numRef>
              <c:f>Location!$H$57:$H$65</c:f>
              <c:numCache>
                <c:formatCode>General</c:formatCode>
                <c:ptCount val="8"/>
                <c:pt idx="0">
                  <c:v>185</c:v>
                </c:pt>
                <c:pt idx="1">
                  <c:v>680</c:v>
                </c:pt>
                <c:pt idx="2">
                  <c:v>1435</c:v>
                </c:pt>
                <c:pt idx="3">
                  <c:v>833</c:v>
                </c:pt>
                <c:pt idx="4">
                  <c:v>1816</c:v>
                </c:pt>
                <c:pt idx="5">
                  <c:v>7749</c:v>
                </c:pt>
                <c:pt idx="6">
                  <c:v>3853</c:v>
                </c:pt>
                <c:pt idx="7">
                  <c:v>1780</c:v>
                </c:pt>
              </c:numCache>
            </c:numRef>
          </c:val>
          <c:smooth val="0"/>
          <c:extLst>
            <c:ext xmlns:c16="http://schemas.microsoft.com/office/drawing/2014/chart" uri="{C3380CC4-5D6E-409C-BE32-E72D297353CC}">
              <c16:uniqueId val="{00000000-65B1-4DE1-A316-4D20A25FD3B5}"/>
            </c:ext>
          </c:extLst>
        </c:ser>
        <c:ser>
          <c:idx val="1"/>
          <c:order val="1"/>
          <c:tx>
            <c:strRef>
              <c:f>Location!$I$56</c:f>
              <c:strCache>
                <c:ptCount val="1"/>
                <c:pt idx="0">
                  <c:v>Killed</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Location!$G$57:$G$65</c:f>
              <c:strCache>
                <c:ptCount val="8"/>
                <c:pt idx="0">
                  <c:v>AJK</c:v>
                </c:pt>
                <c:pt idx="1">
                  <c:v>Balochistan</c:v>
                </c:pt>
                <c:pt idx="2">
                  <c:v>Baluchistan</c:v>
                </c:pt>
                <c:pt idx="3">
                  <c:v>Capital</c:v>
                </c:pt>
                <c:pt idx="4">
                  <c:v>FATA</c:v>
                </c:pt>
                <c:pt idx="5">
                  <c:v>KPK</c:v>
                </c:pt>
                <c:pt idx="6">
                  <c:v>Punjab</c:v>
                </c:pt>
                <c:pt idx="7">
                  <c:v>Sindh</c:v>
                </c:pt>
              </c:strCache>
            </c:strRef>
          </c:cat>
          <c:val>
            <c:numRef>
              <c:f>Location!$I$57:$I$65</c:f>
              <c:numCache>
                <c:formatCode>General</c:formatCode>
                <c:ptCount val="8"/>
                <c:pt idx="0">
                  <c:v>29</c:v>
                </c:pt>
                <c:pt idx="1">
                  <c:v>361</c:v>
                </c:pt>
                <c:pt idx="2">
                  <c:v>672</c:v>
                </c:pt>
                <c:pt idx="3">
                  <c:v>203</c:v>
                </c:pt>
                <c:pt idx="4">
                  <c:v>924</c:v>
                </c:pt>
                <c:pt idx="5">
                  <c:v>3304</c:v>
                </c:pt>
                <c:pt idx="6">
                  <c:v>1238</c:v>
                </c:pt>
                <c:pt idx="7">
                  <c:v>568</c:v>
                </c:pt>
              </c:numCache>
            </c:numRef>
          </c:val>
          <c:smooth val="0"/>
          <c:extLst>
            <c:ext xmlns:c16="http://schemas.microsoft.com/office/drawing/2014/chart" uri="{C3380CC4-5D6E-409C-BE32-E72D297353CC}">
              <c16:uniqueId val="{00000001-65B1-4DE1-A316-4D20A25FD3B5}"/>
            </c:ext>
          </c:extLst>
        </c:ser>
        <c:ser>
          <c:idx val="2"/>
          <c:order val="2"/>
          <c:tx>
            <c:strRef>
              <c:f>Location!$J$56</c:f>
              <c:strCache>
                <c:ptCount val="1"/>
                <c:pt idx="0">
                  <c:v>Attacks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Location!$G$57:$G$65</c:f>
              <c:strCache>
                <c:ptCount val="8"/>
                <c:pt idx="0">
                  <c:v>AJK</c:v>
                </c:pt>
                <c:pt idx="1">
                  <c:v>Balochistan</c:v>
                </c:pt>
                <c:pt idx="2">
                  <c:v>Baluchistan</c:v>
                </c:pt>
                <c:pt idx="3">
                  <c:v>Capital</c:v>
                </c:pt>
                <c:pt idx="4">
                  <c:v>FATA</c:v>
                </c:pt>
                <c:pt idx="5">
                  <c:v>KPK</c:v>
                </c:pt>
                <c:pt idx="6">
                  <c:v>Punjab</c:v>
                </c:pt>
                <c:pt idx="7">
                  <c:v>Sindh</c:v>
                </c:pt>
              </c:strCache>
            </c:strRef>
          </c:cat>
          <c:val>
            <c:numRef>
              <c:f>Location!$J$57:$J$65</c:f>
              <c:numCache>
                <c:formatCode>General</c:formatCode>
                <c:ptCount val="8"/>
                <c:pt idx="0">
                  <c:v>6</c:v>
                </c:pt>
                <c:pt idx="1">
                  <c:v>15</c:v>
                </c:pt>
                <c:pt idx="2">
                  <c:v>26</c:v>
                </c:pt>
                <c:pt idx="3">
                  <c:v>21</c:v>
                </c:pt>
                <c:pt idx="4">
                  <c:v>71</c:v>
                </c:pt>
                <c:pt idx="5">
                  <c:v>241</c:v>
                </c:pt>
                <c:pt idx="6">
                  <c:v>58</c:v>
                </c:pt>
                <c:pt idx="7">
                  <c:v>24</c:v>
                </c:pt>
              </c:numCache>
            </c:numRef>
          </c:val>
          <c:smooth val="0"/>
          <c:extLst>
            <c:ext xmlns:c16="http://schemas.microsoft.com/office/drawing/2014/chart" uri="{C3380CC4-5D6E-409C-BE32-E72D297353CC}">
              <c16:uniqueId val="{00000002-65B1-4DE1-A316-4D20A25FD3B5}"/>
            </c:ext>
          </c:extLst>
        </c:ser>
        <c:dLbls>
          <c:showLegendKey val="0"/>
          <c:showVal val="0"/>
          <c:showCatName val="0"/>
          <c:showSerName val="0"/>
          <c:showPercent val="0"/>
          <c:showBubbleSize val="0"/>
        </c:dLbls>
        <c:marker val="1"/>
        <c:smooth val="0"/>
        <c:axId val="662943376"/>
        <c:axId val="662945040"/>
      </c:lineChart>
      <c:catAx>
        <c:axId val="662943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2945040"/>
        <c:crosses val="autoZero"/>
        <c:auto val="1"/>
        <c:lblAlgn val="ctr"/>
        <c:lblOffset val="100"/>
        <c:noMultiLvlLbl val="0"/>
      </c:catAx>
      <c:valAx>
        <c:axId val="662945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62943376"/>
        <c:crosses val="autoZero"/>
        <c:crossBetween val="between"/>
      </c:valAx>
      <c:spPr>
        <a:noFill/>
        <a:ln>
          <a:noFill/>
        </a:ln>
        <a:effectLst/>
      </c:spPr>
    </c:plotArea>
    <c:legend>
      <c:legendPos val="r"/>
      <c:layout>
        <c:manualLayout>
          <c:xMode val="edge"/>
          <c:yMode val="edge"/>
          <c:x val="0.35691834314469167"/>
          <c:y val="4.6102788595468888E-2"/>
          <c:w val="0.29708437055951459"/>
          <c:h val="9.57812303800414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Deaths!$H$10</c:f>
              <c:strCache>
                <c:ptCount val="1"/>
                <c:pt idx="0">
                  <c:v>Deaths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57-46AB-AC54-C8FA89E092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57-46AB-AC54-C8FA89E092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57-46AB-AC54-C8FA89E092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57-46AB-AC54-C8FA89E092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57-46AB-AC54-C8FA89E092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57-46AB-AC54-C8FA89E0929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57-46AB-AC54-C8FA89E09299}"/>
              </c:ext>
            </c:extLst>
          </c:dPt>
          <c:cat>
            <c:strRef>
              <c:f>Deaths!$G$11:$G$17</c:f>
              <c:strCache>
                <c:ptCount val="7"/>
                <c:pt idx="0">
                  <c:v>Capital</c:v>
                </c:pt>
                <c:pt idx="1">
                  <c:v>Sindh</c:v>
                </c:pt>
                <c:pt idx="2">
                  <c:v>Baluchistan</c:v>
                </c:pt>
                <c:pt idx="3">
                  <c:v>Punjab</c:v>
                </c:pt>
                <c:pt idx="4">
                  <c:v>FATA</c:v>
                </c:pt>
                <c:pt idx="5">
                  <c:v>KPK</c:v>
                </c:pt>
                <c:pt idx="6">
                  <c:v>AJK</c:v>
                </c:pt>
              </c:strCache>
            </c:strRef>
          </c:cat>
          <c:val>
            <c:numRef>
              <c:f>Deaths!$H$11:$H$17</c:f>
              <c:numCache>
                <c:formatCode>General</c:formatCode>
                <c:ptCount val="7"/>
                <c:pt idx="0">
                  <c:v>203</c:v>
                </c:pt>
                <c:pt idx="1">
                  <c:v>568</c:v>
                </c:pt>
                <c:pt idx="2">
                  <c:v>672</c:v>
                </c:pt>
                <c:pt idx="3">
                  <c:v>1238</c:v>
                </c:pt>
                <c:pt idx="4">
                  <c:v>924</c:v>
                </c:pt>
                <c:pt idx="5">
                  <c:v>3304</c:v>
                </c:pt>
                <c:pt idx="6">
                  <c:v>29</c:v>
                </c:pt>
              </c:numCache>
            </c:numRef>
          </c:val>
          <c:extLst>
            <c:ext xmlns:c16="http://schemas.microsoft.com/office/drawing/2014/chart" uri="{C3380CC4-5D6E-409C-BE32-E72D297353CC}">
              <c16:uniqueId val="{00000000-DF75-4E4E-A804-73042E32F35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solidFill>
            <a:schemeClr val="bg1">
              <a:lumMod val="50000"/>
            </a:schemeClr>
          </a:solidFill>
        </a:ln>
        <a:effectLst/>
        <a:sp3d>
          <a:contourClr>
            <a:schemeClr val="bg1">
              <a:lumMod val="50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2"/>
            </a:solidFill>
            <a:ln>
              <a:noFill/>
            </a:ln>
            <a:effectLst/>
            <a:sp3d/>
          </c:spPr>
          <c:invertIfNegative val="0"/>
          <c:cat>
            <c:strRef>
              <c:f>Deaths!$G$32:$G$33</c:f>
              <c:strCache>
                <c:ptCount val="2"/>
                <c:pt idx="0">
                  <c:v>Working Day</c:v>
                </c:pt>
                <c:pt idx="1">
                  <c:v>Holiday</c:v>
                </c:pt>
              </c:strCache>
            </c:strRef>
          </c:cat>
          <c:val>
            <c:numRef>
              <c:f>Deaths!$H$32:$H$33</c:f>
              <c:numCache>
                <c:formatCode>General</c:formatCode>
                <c:ptCount val="2"/>
                <c:pt idx="0">
                  <c:v>5740</c:v>
                </c:pt>
                <c:pt idx="1">
                  <c:v>1204</c:v>
                </c:pt>
              </c:numCache>
            </c:numRef>
          </c:val>
          <c:extLst>
            <c:ext xmlns:c16="http://schemas.microsoft.com/office/drawing/2014/chart" uri="{C3380CC4-5D6E-409C-BE32-E72D297353CC}">
              <c16:uniqueId val="{00000000-FD0B-481B-B3F9-1F4AE26AD15B}"/>
            </c:ext>
          </c:extLst>
        </c:ser>
        <c:dLbls>
          <c:showLegendKey val="0"/>
          <c:showVal val="0"/>
          <c:showCatName val="0"/>
          <c:showSerName val="0"/>
          <c:showPercent val="0"/>
          <c:showBubbleSize val="0"/>
        </c:dLbls>
        <c:gapWidth val="150"/>
        <c:shape val="box"/>
        <c:axId val="1979916623"/>
        <c:axId val="1979919951"/>
        <c:axId val="0"/>
      </c:bar3DChart>
      <c:catAx>
        <c:axId val="1979916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9951"/>
        <c:crosses val="autoZero"/>
        <c:auto val="1"/>
        <c:lblAlgn val="ctr"/>
        <c:lblOffset val="100"/>
        <c:noMultiLvlLbl val="0"/>
      </c:catAx>
      <c:valAx>
        <c:axId val="197991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91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[Project.xlsx]Targets!PivotTable5</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557714642394849E-2"/>
          <c:y val="3.4299968818210166E-2"/>
          <c:w val="0.90340452691951534"/>
          <c:h val="0.74012384326608383"/>
        </c:manualLayout>
      </c:layout>
      <c:bar3DChart>
        <c:barDir val="col"/>
        <c:grouping val="standard"/>
        <c:varyColors val="0"/>
        <c:ser>
          <c:idx val="0"/>
          <c:order val="0"/>
          <c:tx>
            <c:strRef>
              <c:f>Targets!$H$37</c:f>
              <c:strCache>
                <c:ptCount val="1"/>
                <c:pt idx="0">
                  <c:v>Injured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Targets!$G$38:$G$149</c:f>
              <c:multiLvlStrCache>
                <c:ptCount val="93"/>
                <c:lvl>
                  <c:pt idx="0">
                    <c:v>Foreigner</c:v>
                  </c:pt>
                  <c:pt idx="1">
                    <c:v>Media</c:v>
                  </c:pt>
                  <c:pt idx="2">
                    <c:v>Foreigner</c:v>
                  </c:pt>
                  <c:pt idx="3">
                    <c:v>Military</c:v>
                  </c:pt>
                  <c:pt idx="4">
                    <c:v>Religious</c:v>
                  </c:pt>
                  <c:pt idx="5">
                    <c:v>Government Official</c:v>
                  </c:pt>
                  <c:pt idx="6">
                    <c:v>Military</c:v>
                  </c:pt>
                  <c:pt idx="7">
                    <c:v>Religious</c:v>
                  </c:pt>
                  <c:pt idx="8">
                    <c:v>civilian</c:v>
                  </c:pt>
                  <c:pt idx="9">
                    <c:v>Religious</c:v>
                  </c:pt>
                  <c:pt idx="10">
                    <c:v>civilian</c:v>
                  </c:pt>
                  <c:pt idx="11">
                    <c:v>Foreigner</c:v>
                  </c:pt>
                  <c:pt idx="12">
                    <c:v>Military</c:v>
                  </c:pt>
                  <c:pt idx="13">
                    <c:v>Police</c:v>
                  </c:pt>
                  <c:pt idx="14">
                    <c:v>Religious</c:v>
                  </c:pt>
                  <c:pt idx="15">
                    <c:v>Children/Women</c:v>
                  </c:pt>
                  <c:pt idx="16">
                    <c:v>civilian</c:v>
                  </c:pt>
                  <c:pt idx="17">
                    <c:v>Foreigner</c:v>
                  </c:pt>
                  <c:pt idx="18">
                    <c:v>Government Official</c:v>
                  </c:pt>
                  <c:pt idx="19">
                    <c:v>Military</c:v>
                  </c:pt>
                  <c:pt idx="20">
                    <c:v>Police</c:v>
                  </c:pt>
                  <c:pt idx="21">
                    <c:v>Religious</c:v>
                  </c:pt>
                  <c:pt idx="22">
                    <c:v>Anti-Militants</c:v>
                  </c:pt>
                  <c:pt idx="23">
                    <c:v>civilian</c:v>
                  </c:pt>
                  <c:pt idx="24">
                    <c:v>Foreigner</c:v>
                  </c:pt>
                  <c:pt idx="25">
                    <c:v>Government Official</c:v>
                  </c:pt>
                  <c:pt idx="26">
                    <c:v>Military</c:v>
                  </c:pt>
                  <c:pt idx="27">
                    <c:v>Police</c:v>
                  </c:pt>
                  <c:pt idx="28">
                    <c:v>Religious</c:v>
                  </c:pt>
                  <c:pt idx="29">
                    <c:v>Anti-Militants</c:v>
                  </c:pt>
                  <c:pt idx="30">
                    <c:v>civilian</c:v>
                  </c:pt>
                  <c:pt idx="31">
                    <c:v>Foreigner</c:v>
                  </c:pt>
                  <c:pt idx="32">
                    <c:v>Government Official</c:v>
                  </c:pt>
                  <c:pt idx="33">
                    <c:v>Media</c:v>
                  </c:pt>
                  <c:pt idx="34">
                    <c:v>Military</c:v>
                  </c:pt>
                  <c:pt idx="35">
                    <c:v>Police</c:v>
                  </c:pt>
                  <c:pt idx="36">
                    <c:v>Religious</c:v>
                  </c:pt>
                  <c:pt idx="37">
                    <c:v>Unknown</c:v>
                  </c:pt>
                  <c:pt idx="38">
                    <c:v>Anti-Militants</c:v>
                  </c:pt>
                  <c:pt idx="39">
                    <c:v>civilian</c:v>
                  </c:pt>
                  <c:pt idx="40">
                    <c:v>Foreigner</c:v>
                  </c:pt>
                  <c:pt idx="41">
                    <c:v>Government Official</c:v>
                  </c:pt>
                  <c:pt idx="42">
                    <c:v>Military</c:v>
                  </c:pt>
                  <c:pt idx="43">
                    <c:v>Police</c:v>
                  </c:pt>
                  <c:pt idx="44">
                    <c:v>Religious</c:v>
                  </c:pt>
                  <c:pt idx="45">
                    <c:v>Anti-Militants</c:v>
                  </c:pt>
                  <c:pt idx="46">
                    <c:v>civilian</c:v>
                  </c:pt>
                  <c:pt idx="47">
                    <c:v>Foreigner</c:v>
                  </c:pt>
                  <c:pt idx="48">
                    <c:v>Government Official</c:v>
                  </c:pt>
                  <c:pt idx="49">
                    <c:v>Military</c:v>
                  </c:pt>
                  <c:pt idx="50">
                    <c:v>Police</c:v>
                  </c:pt>
                  <c:pt idx="51">
                    <c:v>Religious</c:v>
                  </c:pt>
                  <c:pt idx="52">
                    <c:v>Anti-Militants</c:v>
                  </c:pt>
                  <c:pt idx="53">
                    <c:v>civilian</c:v>
                  </c:pt>
                  <c:pt idx="54">
                    <c:v>Foreigner</c:v>
                  </c:pt>
                  <c:pt idx="55">
                    <c:v>Government Official</c:v>
                  </c:pt>
                  <c:pt idx="56">
                    <c:v>Military</c:v>
                  </c:pt>
                  <c:pt idx="57">
                    <c:v>Police</c:v>
                  </c:pt>
                  <c:pt idx="58">
                    <c:v>Religious</c:v>
                  </c:pt>
                  <c:pt idx="59">
                    <c:v>Anti-Militants</c:v>
                  </c:pt>
                  <c:pt idx="60">
                    <c:v>civilian</c:v>
                  </c:pt>
                  <c:pt idx="61">
                    <c:v>Government Official</c:v>
                  </c:pt>
                  <c:pt idx="62">
                    <c:v>Military</c:v>
                  </c:pt>
                  <c:pt idx="63">
                    <c:v>Police</c:v>
                  </c:pt>
                  <c:pt idx="64">
                    <c:v>Religious</c:v>
                  </c:pt>
                  <c:pt idx="66">
                    <c:v>civilian</c:v>
                  </c:pt>
                  <c:pt idx="67">
                    <c:v>Government Official</c:v>
                  </c:pt>
                  <c:pt idx="68">
                    <c:v>Military</c:v>
                  </c:pt>
                  <c:pt idx="69">
                    <c:v>Police</c:v>
                  </c:pt>
                  <c:pt idx="71">
                    <c:v>civilian</c:v>
                  </c:pt>
                  <c:pt idx="72">
                    <c:v>Police &amp; Rangers</c:v>
                  </c:pt>
                  <c:pt idx="73">
                    <c:v>Rangers</c:v>
                  </c:pt>
                  <c:pt idx="74">
                    <c:v>Religious</c:v>
                  </c:pt>
                  <c:pt idx="76">
                    <c:v>advocates (lawyers)</c:v>
                  </c:pt>
                  <c:pt idx="77">
                    <c:v>Army</c:v>
                  </c:pt>
                  <c:pt idx="78">
                    <c:v>civilian</c:v>
                  </c:pt>
                  <c:pt idx="79">
                    <c:v>Civilian &amp; Police</c:v>
                  </c:pt>
                  <c:pt idx="80">
                    <c:v>Frontier Corps </c:v>
                  </c:pt>
                  <c:pt idx="81">
                    <c:v>Government Official</c:v>
                  </c:pt>
                  <c:pt idx="82">
                    <c:v>Military</c:v>
                  </c:pt>
                  <c:pt idx="83">
                    <c:v>Police</c:v>
                  </c:pt>
                  <c:pt idx="84">
                    <c:v>Religious</c:v>
                  </c:pt>
                  <c:pt idx="85">
                    <c:v>Army</c:v>
                  </c:pt>
                  <c:pt idx="86">
                    <c:v>civilian</c:v>
                  </c:pt>
                  <c:pt idx="87">
                    <c:v>Civilian Judges</c:v>
                  </c:pt>
                  <c:pt idx="88">
                    <c:v>Government Official</c:v>
                  </c:pt>
                  <c:pt idx="89">
                    <c:v>Judges &amp; lawyers</c:v>
                  </c:pt>
                  <c:pt idx="90">
                    <c:v>Military</c:v>
                  </c:pt>
                  <c:pt idx="91">
                    <c:v>Police</c:v>
                  </c:pt>
                  <c:pt idx="92">
                    <c:v>Shia sect</c:v>
                  </c:pt>
                </c:lvl>
                <c:lvl>
                  <c:pt idx="0">
                    <c:v>1995</c:v>
                  </c:pt>
                  <c:pt idx="1">
                    <c:v>2000</c:v>
                  </c:pt>
                  <c:pt idx="2">
                    <c:v>2002</c:v>
                  </c:pt>
                  <c:pt idx="3">
                    <c:v>2003</c:v>
                  </c:pt>
                  <c:pt idx="5">
                    <c:v>2004</c:v>
                  </c:pt>
                  <c:pt idx="8">
                    <c:v>2005</c:v>
                  </c:pt>
                  <c:pt idx="10">
                    <c:v>2006</c:v>
                  </c:pt>
                  <c:pt idx="15">
                    <c:v>2007</c:v>
                  </c:pt>
                  <c:pt idx="22">
                    <c:v>2008</c:v>
                  </c:pt>
                  <c:pt idx="29">
                    <c:v>2009</c:v>
                  </c:pt>
                  <c:pt idx="38">
                    <c:v>2010</c:v>
                  </c:pt>
                  <c:pt idx="45">
                    <c:v>2011</c:v>
                  </c:pt>
                  <c:pt idx="52">
                    <c:v>2012</c:v>
                  </c:pt>
                  <c:pt idx="59">
                    <c:v>2013</c:v>
                  </c:pt>
                  <c:pt idx="65">
                    <c:v>2014</c:v>
                  </c:pt>
                  <c:pt idx="70">
                    <c:v>2015</c:v>
                  </c:pt>
                  <c:pt idx="75">
                    <c:v>2016</c:v>
                  </c:pt>
                  <c:pt idx="85">
                    <c:v>2017</c:v>
                  </c:pt>
                </c:lvl>
              </c:multiLvlStrCache>
            </c:multiLvlStrRef>
          </c:cat>
          <c:val>
            <c:numRef>
              <c:f>Targets!$H$38:$H$149</c:f>
              <c:numCache>
                <c:formatCode>General</c:formatCode>
                <c:ptCount val="93"/>
                <c:pt idx="0">
                  <c:v>60</c:v>
                </c:pt>
                <c:pt idx="1">
                  <c:v>3</c:v>
                </c:pt>
                <c:pt idx="2">
                  <c:v>91</c:v>
                </c:pt>
                <c:pt idx="3">
                  <c:v>50</c:v>
                </c:pt>
                <c:pt idx="4">
                  <c:v>65</c:v>
                </c:pt>
                <c:pt idx="5">
                  <c:v>70</c:v>
                </c:pt>
                <c:pt idx="6">
                  <c:v>5</c:v>
                </c:pt>
                <c:pt idx="7">
                  <c:v>324</c:v>
                </c:pt>
                <c:pt idx="8">
                  <c:v>100</c:v>
                </c:pt>
                <c:pt idx="9">
                  <c:v>130</c:v>
                </c:pt>
                <c:pt idx="10">
                  <c:v>0</c:v>
                </c:pt>
                <c:pt idx="11">
                  <c:v>54</c:v>
                </c:pt>
                <c:pt idx="12">
                  <c:v>73</c:v>
                </c:pt>
                <c:pt idx="13">
                  <c:v>3</c:v>
                </c:pt>
                <c:pt idx="14">
                  <c:v>100</c:v>
                </c:pt>
                <c:pt idx="15">
                  <c:v>22</c:v>
                </c:pt>
                <c:pt idx="16">
                  <c:v>380</c:v>
                </c:pt>
                <c:pt idx="17">
                  <c:v>92</c:v>
                </c:pt>
                <c:pt idx="18">
                  <c:v>758</c:v>
                </c:pt>
                <c:pt idx="19">
                  <c:v>445</c:v>
                </c:pt>
                <c:pt idx="20">
                  <c:v>253</c:v>
                </c:pt>
                <c:pt idx="21">
                  <c:v>58</c:v>
                </c:pt>
                <c:pt idx="22">
                  <c:v>305</c:v>
                </c:pt>
                <c:pt idx="23">
                  <c:v>83</c:v>
                </c:pt>
                <c:pt idx="24">
                  <c:v>330</c:v>
                </c:pt>
                <c:pt idx="25">
                  <c:v>732</c:v>
                </c:pt>
                <c:pt idx="26">
                  <c:v>385</c:v>
                </c:pt>
                <c:pt idx="27">
                  <c:v>532</c:v>
                </c:pt>
                <c:pt idx="28">
                  <c:v>59</c:v>
                </c:pt>
                <c:pt idx="29">
                  <c:v>40</c:v>
                </c:pt>
                <c:pt idx="30">
                  <c:v>925</c:v>
                </c:pt>
                <c:pt idx="31">
                  <c:v>106</c:v>
                </c:pt>
                <c:pt idx="32">
                  <c:v>328</c:v>
                </c:pt>
                <c:pt idx="33">
                  <c:v>24</c:v>
                </c:pt>
                <c:pt idx="34">
                  <c:v>526</c:v>
                </c:pt>
                <c:pt idx="35">
                  <c:v>932</c:v>
                </c:pt>
                <c:pt idx="36">
                  <c:v>581</c:v>
                </c:pt>
                <c:pt idx="38">
                  <c:v>217</c:v>
                </c:pt>
                <c:pt idx="39">
                  <c:v>896</c:v>
                </c:pt>
                <c:pt idx="40">
                  <c:v>0</c:v>
                </c:pt>
                <c:pt idx="41">
                  <c:v>413</c:v>
                </c:pt>
                <c:pt idx="42">
                  <c:v>467</c:v>
                </c:pt>
                <c:pt idx="43">
                  <c:v>386</c:v>
                </c:pt>
                <c:pt idx="44">
                  <c:v>560</c:v>
                </c:pt>
                <c:pt idx="45">
                  <c:v>109</c:v>
                </c:pt>
                <c:pt idx="46">
                  <c:v>347</c:v>
                </c:pt>
                <c:pt idx="47">
                  <c:v>2</c:v>
                </c:pt>
                <c:pt idx="48">
                  <c:v>100</c:v>
                </c:pt>
                <c:pt idx="49">
                  <c:v>343</c:v>
                </c:pt>
                <c:pt idx="50">
                  <c:v>266</c:v>
                </c:pt>
                <c:pt idx="51">
                  <c:v>219</c:v>
                </c:pt>
                <c:pt idx="52">
                  <c:v>92</c:v>
                </c:pt>
                <c:pt idx="53">
                  <c:v>156</c:v>
                </c:pt>
                <c:pt idx="54">
                  <c:v>21</c:v>
                </c:pt>
                <c:pt idx="55">
                  <c:v>63</c:v>
                </c:pt>
                <c:pt idx="56">
                  <c:v>48</c:v>
                </c:pt>
                <c:pt idx="57">
                  <c:v>168</c:v>
                </c:pt>
                <c:pt idx="58">
                  <c:v>157</c:v>
                </c:pt>
                <c:pt idx="59">
                  <c:v>23</c:v>
                </c:pt>
                <c:pt idx="60">
                  <c:v>1126</c:v>
                </c:pt>
                <c:pt idx="61">
                  <c:v>89</c:v>
                </c:pt>
                <c:pt idx="62">
                  <c:v>191</c:v>
                </c:pt>
                <c:pt idx="63">
                  <c:v>176</c:v>
                </c:pt>
                <c:pt idx="64">
                  <c:v>2</c:v>
                </c:pt>
                <c:pt idx="65">
                  <c:v>169</c:v>
                </c:pt>
                <c:pt idx="66">
                  <c:v>270</c:v>
                </c:pt>
                <c:pt idx="67">
                  <c:v>29</c:v>
                </c:pt>
                <c:pt idx="68">
                  <c:v>61</c:v>
                </c:pt>
                <c:pt idx="69">
                  <c:v>123</c:v>
                </c:pt>
                <c:pt idx="70">
                  <c:v>302</c:v>
                </c:pt>
                <c:pt idx="71">
                  <c:v>56</c:v>
                </c:pt>
                <c:pt idx="74">
                  <c:v>55</c:v>
                </c:pt>
                <c:pt idx="75">
                  <c:v>356</c:v>
                </c:pt>
                <c:pt idx="76">
                  <c:v>120</c:v>
                </c:pt>
                <c:pt idx="77">
                  <c:v>6</c:v>
                </c:pt>
                <c:pt idx="78">
                  <c:v>160</c:v>
                </c:pt>
                <c:pt idx="79">
                  <c:v>36</c:v>
                </c:pt>
                <c:pt idx="80">
                  <c:v>35</c:v>
                </c:pt>
                <c:pt idx="81">
                  <c:v>18</c:v>
                </c:pt>
                <c:pt idx="82">
                  <c:v>14</c:v>
                </c:pt>
                <c:pt idx="83">
                  <c:v>180</c:v>
                </c:pt>
                <c:pt idx="84">
                  <c:v>13</c:v>
                </c:pt>
                <c:pt idx="85">
                  <c:v>3</c:v>
                </c:pt>
                <c:pt idx="86">
                  <c:v>90</c:v>
                </c:pt>
                <c:pt idx="87">
                  <c:v>18</c:v>
                </c:pt>
                <c:pt idx="88">
                  <c:v>37</c:v>
                </c:pt>
                <c:pt idx="89">
                  <c:v>20</c:v>
                </c:pt>
                <c:pt idx="90">
                  <c:v>92</c:v>
                </c:pt>
                <c:pt idx="91">
                  <c:v>107</c:v>
                </c:pt>
                <c:pt idx="92">
                  <c:v>300</c:v>
                </c:pt>
              </c:numCache>
            </c:numRef>
          </c:val>
          <c:extLst>
            <c:ext xmlns:c16="http://schemas.microsoft.com/office/drawing/2014/chart" uri="{C3380CC4-5D6E-409C-BE32-E72D297353CC}">
              <c16:uniqueId val="{00000000-2464-4963-B57E-65FE38825E69}"/>
            </c:ext>
          </c:extLst>
        </c:ser>
        <c:ser>
          <c:idx val="1"/>
          <c:order val="1"/>
          <c:tx>
            <c:strRef>
              <c:f>Targets!$I$37</c:f>
              <c:strCache>
                <c:ptCount val="1"/>
                <c:pt idx="0">
                  <c:v>Killed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Targets!$G$38:$G$149</c:f>
              <c:multiLvlStrCache>
                <c:ptCount val="93"/>
                <c:lvl>
                  <c:pt idx="0">
                    <c:v>Foreigner</c:v>
                  </c:pt>
                  <c:pt idx="1">
                    <c:v>Media</c:v>
                  </c:pt>
                  <c:pt idx="2">
                    <c:v>Foreigner</c:v>
                  </c:pt>
                  <c:pt idx="3">
                    <c:v>Military</c:v>
                  </c:pt>
                  <c:pt idx="4">
                    <c:v>Religious</c:v>
                  </c:pt>
                  <c:pt idx="5">
                    <c:v>Government Official</c:v>
                  </c:pt>
                  <c:pt idx="6">
                    <c:v>Military</c:v>
                  </c:pt>
                  <c:pt idx="7">
                    <c:v>Religious</c:v>
                  </c:pt>
                  <c:pt idx="8">
                    <c:v>civilian</c:v>
                  </c:pt>
                  <c:pt idx="9">
                    <c:v>Religious</c:v>
                  </c:pt>
                  <c:pt idx="10">
                    <c:v>civilian</c:v>
                  </c:pt>
                  <c:pt idx="11">
                    <c:v>Foreigner</c:v>
                  </c:pt>
                  <c:pt idx="12">
                    <c:v>Military</c:v>
                  </c:pt>
                  <c:pt idx="13">
                    <c:v>Police</c:v>
                  </c:pt>
                  <c:pt idx="14">
                    <c:v>Religious</c:v>
                  </c:pt>
                  <c:pt idx="15">
                    <c:v>Children/Women</c:v>
                  </c:pt>
                  <c:pt idx="16">
                    <c:v>civilian</c:v>
                  </c:pt>
                  <c:pt idx="17">
                    <c:v>Foreigner</c:v>
                  </c:pt>
                  <c:pt idx="18">
                    <c:v>Government Official</c:v>
                  </c:pt>
                  <c:pt idx="19">
                    <c:v>Military</c:v>
                  </c:pt>
                  <c:pt idx="20">
                    <c:v>Police</c:v>
                  </c:pt>
                  <c:pt idx="21">
                    <c:v>Religious</c:v>
                  </c:pt>
                  <c:pt idx="22">
                    <c:v>Anti-Militants</c:v>
                  </c:pt>
                  <c:pt idx="23">
                    <c:v>civilian</c:v>
                  </c:pt>
                  <c:pt idx="24">
                    <c:v>Foreigner</c:v>
                  </c:pt>
                  <c:pt idx="25">
                    <c:v>Government Official</c:v>
                  </c:pt>
                  <c:pt idx="26">
                    <c:v>Military</c:v>
                  </c:pt>
                  <c:pt idx="27">
                    <c:v>Police</c:v>
                  </c:pt>
                  <c:pt idx="28">
                    <c:v>Religious</c:v>
                  </c:pt>
                  <c:pt idx="29">
                    <c:v>Anti-Militants</c:v>
                  </c:pt>
                  <c:pt idx="30">
                    <c:v>civilian</c:v>
                  </c:pt>
                  <c:pt idx="31">
                    <c:v>Foreigner</c:v>
                  </c:pt>
                  <c:pt idx="32">
                    <c:v>Government Official</c:v>
                  </c:pt>
                  <c:pt idx="33">
                    <c:v>Media</c:v>
                  </c:pt>
                  <c:pt idx="34">
                    <c:v>Military</c:v>
                  </c:pt>
                  <c:pt idx="35">
                    <c:v>Police</c:v>
                  </c:pt>
                  <c:pt idx="36">
                    <c:v>Religious</c:v>
                  </c:pt>
                  <c:pt idx="37">
                    <c:v>Unknown</c:v>
                  </c:pt>
                  <c:pt idx="38">
                    <c:v>Anti-Militants</c:v>
                  </c:pt>
                  <c:pt idx="39">
                    <c:v>civilian</c:v>
                  </c:pt>
                  <c:pt idx="40">
                    <c:v>Foreigner</c:v>
                  </c:pt>
                  <c:pt idx="41">
                    <c:v>Government Official</c:v>
                  </c:pt>
                  <c:pt idx="42">
                    <c:v>Military</c:v>
                  </c:pt>
                  <c:pt idx="43">
                    <c:v>Police</c:v>
                  </c:pt>
                  <c:pt idx="44">
                    <c:v>Religious</c:v>
                  </c:pt>
                  <c:pt idx="45">
                    <c:v>Anti-Militants</c:v>
                  </c:pt>
                  <c:pt idx="46">
                    <c:v>civilian</c:v>
                  </c:pt>
                  <c:pt idx="47">
                    <c:v>Foreigner</c:v>
                  </c:pt>
                  <c:pt idx="48">
                    <c:v>Government Official</c:v>
                  </c:pt>
                  <c:pt idx="49">
                    <c:v>Military</c:v>
                  </c:pt>
                  <c:pt idx="50">
                    <c:v>Police</c:v>
                  </c:pt>
                  <c:pt idx="51">
                    <c:v>Religious</c:v>
                  </c:pt>
                  <c:pt idx="52">
                    <c:v>Anti-Militants</c:v>
                  </c:pt>
                  <c:pt idx="53">
                    <c:v>civilian</c:v>
                  </c:pt>
                  <c:pt idx="54">
                    <c:v>Foreigner</c:v>
                  </c:pt>
                  <c:pt idx="55">
                    <c:v>Government Official</c:v>
                  </c:pt>
                  <c:pt idx="56">
                    <c:v>Military</c:v>
                  </c:pt>
                  <c:pt idx="57">
                    <c:v>Police</c:v>
                  </c:pt>
                  <c:pt idx="58">
                    <c:v>Religious</c:v>
                  </c:pt>
                  <c:pt idx="59">
                    <c:v>Anti-Militants</c:v>
                  </c:pt>
                  <c:pt idx="60">
                    <c:v>civilian</c:v>
                  </c:pt>
                  <c:pt idx="61">
                    <c:v>Government Official</c:v>
                  </c:pt>
                  <c:pt idx="62">
                    <c:v>Military</c:v>
                  </c:pt>
                  <c:pt idx="63">
                    <c:v>Police</c:v>
                  </c:pt>
                  <c:pt idx="64">
                    <c:v>Religious</c:v>
                  </c:pt>
                  <c:pt idx="66">
                    <c:v>civilian</c:v>
                  </c:pt>
                  <c:pt idx="67">
                    <c:v>Government Official</c:v>
                  </c:pt>
                  <c:pt idx="68">
                    <c:v>Military</c:v>
                  </c:pt>
                  <c:pt idx="69">
                    <c:v>Police</c:v>
                  </c:pt>
                  <c:pt idx="71">
                    <c:v>civilian</c:v>
                  </c:pt>
                  <c:pt idx="72">
                    <c:v>Police &amp; Rangers</c:v>
                  </c:pt>
                  <c:pt idx="73">
                    <c:v>Rangers</c:v>
                  </c:pt>
                  <c:pt idx="74">
                    <c:v>Religious</c:v>
                  </c:pt>
                  <c:pt idx="76">
                    <c:v>advocates (lawyers)</c:v>
                  </c:pt>
                  <c:pt idx="77">
                    <c:v>Army</c:v>
                  </c:pt>
                  <c:pt idx="78">
                    <c:v>civilian</c:v>
                  </c:pt>
                  <c:pt idx="79">
                    <c:v>Civilian &amp; Police</c:v>
                  </c:pt>
                  <c:pt idx="80">
                    <c:v>Frontier Corps </c:v>
                  </c:pt>
                  <c:pt idx="81">
                    <c:v>Government Official</c:v>
                  </c:pt>
                  <c:pt idx="82">
                    <c:v>Military</c:v>
                  </c:pt>
                  <c:pt idx="83">
                    <c:v>Police</c:v>
                  </c:pt>
                  <c:pt idx="84">
                    <c:v>Religious</c:v>
                  </c:pt>
                  <c:pt idx="85">
                    <c:v>Army</c:v>
                  </c:pt>
                  <c:pt idx="86">
                    <c:v>civilian</c:v>
                  </c:pt>
                  <c:pt idx="87">
                    <c:v>Civilian Judges</c:v>
                  </c:pt>
                  <c:pt idx="88">
                    <c:v>Government Official</c:v>
                  </c:pt>
                  <c:pt idx="89">
                    <c:v>Judges &amp; lawyers</c:v>
                  </c:pt>
                  <c:pt idx="90">
                    <c:v>Military</c:v>
                  </c:pt>
                  <c:pt idx="91">
                    <c:v>Police</c:v>
                  </c:pt>
                  <c:pt idx="92">
                    <c:v>Shia sect</c:v>
                  </c:pt>
                </c:lvl>
                <c:lvl>
                  <c:pt idx="0">
                    <c:v>1995</c:v>
                  </c:pt>
                  <c:pt idx="1">
                    <c:v>2000</c:v>
                  </c:pt>
                  <c:pt idx="2">
                    <c:v>2002</c:v>
                  </c:pt>
                  <c:pt idx="3">
                    <c:v>2003</c:v>
                  </c:pt>
                  <c:pt idx="5">
                    <c:v>2004</c:v>
                  </c:pt>
                  <c:pt idx="8">
                    <c:v>2005</c:v>
                  </c:pt>
                  <c:pt idx="10">
                    <c:v>2006</c:v>
                  </c:pt>
                  <c:pt idx="15">
                    <c:v>2007</c:v>
                  </c:pt>
                  <c:pt idx="22">
                    <c:v>2008</c:v>
                  </c:pt>
                  <c:pt idx="29">
                    <c:v>2009</c:v>
                  </c:pt>
                  <c:pt idx="38">
                    <c:v>2010</c:v>
                  </c:pt>
                  <c:pt idx="45">
                    <c:v>2011</c:v>
                  </c:pt>
                  <c:pt idx="52">
                    <c:v>2012</c:v>
                  </c:pt>
                  <c:pt idx="59">
                    <c:v>2013</c:v>
                  </c:pt>
                  <c:pt idx="65">
                    <c:v>2014</c:v>
                  </c:pt>
                  <c:pt idx="70">
                    <c:v>2015</c:v>
                  </c:pt>
                  <c:pt idx="75">
                    <c:v>2016</c:v>
                  </c:pt>
                  <c:pt idx="85">
                    <c:v>2017</c:v>
                  </c:pt>
                </c:lvl>
              </c:multiLvlStrCache>
            </c:multiLvlStrRef>
          </c:cat>
          <c:val>
            <c:numRef>
              <c:f>Targets!$I$38:$I$149</c:f>
              <c:numCache>
                <c:formatCode>General</c:formatCode>
                <c:ptCount val="93"/>
                <c:pt idx="0">
                  <c:v>15</c:v>
                </c:pt>
                <c:pt idx="1">
                  <c:v>3</c:v>
                </c:pt>
                <c:pt idx="2">
                  <c:v>27</c:v>
                </c:pt>
                <c:pt idx="3">
                  <c:v>18</c:v>
                </c:pt>
                <c:pt idx="4">
                  <c:v>47</c:v>
                </c:pt>
                <c:pt idx="5">
                  <c:v>7</c:v>
                </c:pt>
                <c:pt idx="6">
                  <c:v>5</c:v>
                </c:pt>
                <c:pt idx="7">
                  <c:v>70</c:v>
                </c:pt>
                <c:pt idx="8">
                  <c:v>27</c:v>
                </c:pt>
                <c:pt idx="9">
                  <c:v>56</c:v>
                </c:pt>
                <c:pt idx="10">
                  <c:v>1</c:v>
                </c:pt>
                <c:pt idx="11">
                  <c:v>5</c:v>
                </c:pt>
                <c:pt idx="12">
                  <c:v>56</c:v>
                </c:pt>
                <c:pt idx="13">
                  <c:v>2</c:v>
                </c:pt>
                <c:pt idx="14">
                  <c:v>97</c:v>
                </c:pt>
                <c:pt idx="15">
                  <c:v>0</c:v>
                </c:pt>
                <c:pt idx="16">
                  <c:v>141</c:v>
                </c:pt>
                <c:pt idx="17">
                  <c:v>58</c:v>
                </c:pt>
                <c:pt idx="18">
                  <c:v>235</c:v>
                </c:pt>
                <c:pt idx="19">
                  <c:v>281</c:v>
                </c:pt>
                <c:pt idx="20">
                  <c:v>107</c:v>
                </c:pt>
                <c:pt idx="21">
                  <c:v>20</c:v>
                </c:pt>
                <c:pt idx="22">
                  <c:v>151</c:v>
                </c:pt>
                <c:pt idx="23">
                  <c:v>49</c:v>
                </c:pt>
                <c:pt idx="24">
                  <c:v>68</c:v>
                </c:pt>
                <c:pt idx="25">
                  <c:v>288</c:v>
                </c:pt>
                <c:pt idx="26">
                  <c:v>150</c:v>
                </c:pt>
                <c:pt idx="27">
                  <c:v>210</c:v>
                </c:pt>
                <c:pt idx="28">
                  <c:v>24</c:v>
                </c:pt>
                <c:pt idx="29">
                  <c:v>28</c:v>
                </c:pt>
                <c:pt idx="30">
                  <c:v>275</c:v>
                </c:pt>
                <c:pt idx="31">
                  <c:v>24</c:v>
                </c:pt>
                <c:pt idx="32">
                  <c:v>104</c:v>
                </c:pt>
                <c:pt idx="33">
                  <c:v>3</c:v>
                </c:pt>
                <c:pt idx="34">
                  <c:v>209</c:v>
                </c:pt>
                <c:pt idx="35">
                  <c:v>243</c:v>
                </c:pt>
                <c:pt idx="36">
                  <c:v>205</c:v>
                </c:pt>
                <c:pt idx="37">
                  <c:v>1</c:v>
                </c:pt>
                <c:pt idx="38">
                  <c:v>90</c:v>
                </c:pt>
                <c:pt idx="39">
                  <c:v>405</c:v>
                </c:pt>
                <c:pt idx="40">
                  <c:v>8</c:v>
                </c:pt>
                <c:pt idx="41">
                  <c:v>210</c:v>
                </c:pt>
                <c:pt idx="42">
                  <c:v>151</c:v>
                </c:pt>
                <c:pt idx="43">
                  <c:v>132</c:v>
                </c:pt>
                <c:pt idx="44">
                  <c:v>150</c:v>
                </c:pt>
                <c:pt idx="45">
                  <c:v>66</c:v>
                </c:pt>
                <c:pt idx="46">
                  <c:v>154</c:v>
                </c:pt>
                <c:pt idx="48">
                  <c:v>35</c:v>
                </c:pt>
                <c:pt idx="49">
                  <c:v>190</c:v>
                </c:pt>
                <c:pt idx="50">
                  <c:v>100</c:v>
                </c:pt>
                <c:pt idx="51">
                  <c:v>80</c:v>
                </c:pt>
                <c:pt idx="52">
                  <c:v>54</c:v>
                </c:pt>
                <c:pt idx="53">
                  <c:v>51</c:v>
                </c:pt>
                <c:pt idx="54">
                  <c:v>2</c:v>
                </c:pt>
                <c:pt idx="55">
                  <c:v>25</c:v>
                </c:pt>
                <c:pt idx="56">
                  <c:v>6</c:v>
                </c:pt>
                <c:pt idx="57">
                  <c:v>61</c:v>
                </c:pt>
                <c:pt idx="58">
                  <c:v>44</c:v>
                </c:pt>
                <c:pt idx="59">
                  <c:v>24</c:v>
                </c:pt>
                <c:pt idx="60">
                  <c:v>499</c:v>
                </c:pt>
                <c:pt idx="61">
                  <c:v>12</c:v>
                </c:pt>
                <c:pt idx="62">
                  <c:v>61</c:v>
                </c:pt>
                <c:pt idx="63">
                  <c:v>61</c:v>
                </c:pt>
                <c:pt idx="64">
                  <c:v>3</c:v>
                </c:pt>
                <c:pt idx="65">
                  <c:v>191</c:v>
                </c:pt>
                <c:pt idx="66">
                  <c:v>118</c:v>
                </c:pt>
                <c:pt idx="67">
                  <c:v>11</c:v>
                </c:pt>
                <c:pt idx="68">
                  <c:v>32</c:v>
                </c:pt>
                <c:pt idx="69">
                  <c:v>31</c:v>
                </c:pt>
                <c:pt idx="70">
                  <c:v>184</c:v>
                </c:pt>
                <c:pt idx="71">
                  <c:v>26</c:v>
                </c:pt>
                <c:pt idx="73">
                  <c:v>2</c:v>
                </c:pt>
                <c:pt idx="74">
                  <c:v>34</c:v>
                </c:pt>
                <c:pt idx="75">
                  <c:v>104</c:v>
                </c:pt>
                <c:pt idx="76">
                  <c:v>70</c:v>
                </c:pt>
                <c:pt idx="77">
                  <c:v>0</c:v>
                </c:pt>
                <c:pt idx="78">
                  <c:v>68</c:v>
                </c:pt>
                <c:pt idx="79">
                  <c:v>15</c:v>
                </c:pt>
                <c:pt idx="80">
                  <c:v>11</c:v>
                </c:pt>
                <c:pt idx="81">
                  <c:v>1</c:v>
                </c:pt>
                <c:pt idx="82">
                  <c:v>2</c:v>
                </c:pt>
                <c:pt idx="83">
                  <c:v>62</c:v>
                </c:pt>
                <c:pt idx="84">
                  <c:v>36</c:v>
                </c:pt>
                <c:pt idx="85">
                  <c:v>8</c:v>
                </c:pt>
                <c:pt idx="86">
                  <c:v>40</c:v>
                </c:pt>
                <c:pt idx="87">
                  <c:v>1</c:v>
                </c:pt>
                <c:pt idx="88">
                  <c:v>29</c:v>
                </c:pt>
                <c:pt idx="89">
                  <c:v>7</c:v>
                </c:pt>
                <c:pt idx="90">
                  <c:v>29</c:v>
                </c:pt>
                <c:pt idx="91">
                  <c:v>46</c:v>
                </c:pt>
                <c:pt idx="92">
                  <c:v>157</c:v>
                </c:pt>
              </c:numCache>
            </c:numRef>
          </c:val>
          <c:extLst>
            <c:ext xmlns:c16="http://schemas.microsoft.com/office/drawing/2014/chart" uri="{C3380CC4-5D6E-409C-BE32-E72D297353CC}">
              <c16:uniqueId val="{00000001-2464-4963-B57E-65FE38825E69}"/>
            </c:ext>
          </c:extLst>
        </c:ser>
        <c:ser>
          <c:idx val="2"/>
          <c:order val="2"/>
          <c:tx>
            <c:strRef>
              <c:f>Targets!$J$37</c:f>
              <c:strCache>
                <c:ptCount val="1"/>
                <c:pt idx="0">
                  <c:v>Suicide Blasts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Targets!$G$38:$G$149</c:f>
              <c:multiLvlStrCache>
                <c:ptCount val="93"/>
                <c:lvl>
                  <c:pt idx="0">
                    <c:v>Foreigner</c:v>
                  </c:pt>
                  <c:pt idx="1">
                    <c:v>Media</c:v>
                  </c:pt>
                  <c:pt idx="2">
                    <c:v>Foreigner</c:v>
                  </c:pt>
                  <c:pt idx="3">
                    <c:v>Military</c:v>
                  </c:pt>
                  <c:pt idx="4">
                    <c:v>Religious</c:v>
                  </c:pt>
                  <c:pt idx="5">
                    <c:v>Government Official</c:v>
                  </c:pt>
                  <c:pt idx="6">
                    <c:v>Military</c:v>
                  </c:pt>
                  <c:pt idx="7">
                    <c:v>Religious</c:v>
                  </c:pt>
                  <c:pt idx="8">
                    <c:v>civilian</c:v>
                  </c:pt>
                  <c:pt idx="9">
                    <c:v>Religious</c:v>
                  </c:pt>
                  <c:pt idx="10">
                    <c:v>civilian</c:v>
                  </c:pt>
                  <c:pt idx="11">
                    <c:v>Foreigner</c:v>
                  </c:pt>
                  <c:pt idx="12">
                    <c:v>Military</c:v>
                  </c:pt>
                  <c:pt idx="13">
                    <c:v>Police</c:v>
                  </c:pt>
                  <c:pt idx="14">
                    <c:v>Religious</c:v>
                  </c:pt>
                  <c:pt idx="15">
                    <c:v>Children/Women</c:v>
                  </c:pt>
                  <c:pt idx="16">
                    <c:v>civilian</c:v>
                  </c:pt>
                  <c:pt idx="17">
                    <c:v>Foreigner</c:v>
                  </c:pt>
                  <c:pt idx="18">
                    <c:v>Government Official</c:v>
                  </c:pt>
                  <c:pt idx="19">
                    <c:v>Military</c:v>
                  </c:pt>
                  <c:pt idx="20">
                    <c:v>Police</c:v>
                  </c:pt>
                  <c:pt idx="21">
                    <c:v>Religious</c:v>
                  </c:pt>
                  <c:pt idx="22">
                    <c:v>Anti-Militants</c:v>
                  </c:pt>
                  <c:pt idx="23">
                    <c:v>civilian</c:v>
                  </c:pt>
                  <c:pt idx="24">
                    <c:v>Foreigner</c:v>
                  </c:pt>
                  <c:pt idx="25">
                    <c:v>Government Official</c:v>
                  </c:pt>
                  <c:pt idx="26">
                    <c:v>Military</c:v>
                  </c:pt>
                  <c:pt idx="27">
                    <c:v>Police</c:v>
                  </c:pt>
                  <c:pt idx="28">
                    <c:v>Religious</c:v>
                  </c:pt>
                  <c:pt idx="29">
                    <c:v>Anti-Militants</c:v>
                  </c:pt>
                  <c:pt idx="30">
                    <c:v>civilian</c:v>
                  </c:pt>
                  <c:pt idx="31">
                    <c:v>Foreigner</c:v>
                  </c:pt>
                  <c:pt idx="32">
                    <c:v>Government Official</c:v>
                  </c:pt>
                  <c:pt idx="33">
                    <c:v>Media</c:v>
                  </c:pt>
                  <c:pt idx="34">
                    <c:v>Military</c:v>
                  </c:pt>
                  <c:pt idx="35">
                    <c:v>Police</c:v>
                  </c:pt>
                  <c:pt idx="36">
                    <c:v>Religious</c:v>
                  </c:pt>
                  <c:pt idx="37">
                    <c:v>Unknown</c:v>
                  </c:pt>
                  <c:pt idx="38">
                    <c:v>Anti-Militants</c:v>
                  </c:pt>
                  <c:pt idx="39">
                    <c:v>civilian</c:v>
                  </c:pt>
                  <c:pt idx="40">
                    <c:v>Foreigner</c:v>
                  </c:pt>
                  <c:pt idx="41">
                    <c:v>Government Official</c:v>
                  </c:pt>
                  <c:pt idx="42">
                    <c:v>Military</c:v>
                  </c:pt>
                  <c:pt idx="43">
                    <c:v>Police</c:v>
                  </c:pt>
                  <c:pt idx="44">
                    <c:v>Religious</c:v>
                  </c:pt>
                  <c:pt idx="45">
                    <c:v>Anti-Militants</c:v>
                  </c:pt>
                  <c:pt idx="46">
                    <c:v>civilian</c:v>
                  </c:pt>
                  <c:pt idx="47">
                    <c:v>Foreigner</c:v>
                  </c:pt>
                  <c:pt idx="48">
                    <c:v>Government Official</c:v>
                  </c:pt>
                  <c:pt idx="49">
                    <c:v>Military</c:v>
                  </c:pt>
                  <c:pt idx="50">
                    <c:v>Police</c:v>
                  </c:pt>
                  <c:pt idx="51">
                    <c:v>Religious</c:v>
                  </c:pt>
                  <c:pt idx="52">
                    <c:v>Anti-Militants</c:v>
                  </c:pt>
                  <c:pt idx="53">
                    <c:v>civilian</c:v>
                  </c:pt>
                  <c:pt idx="54">
                    <c:v>Foreigner</c:v>
                  </c:pt>
                  <c:pt idx="55">
                    <c:v>Government Official</c:v>
                  </c:pt>
                  <c:pt idx="56">
                    <c:v>Military</c:v>
                  </c:pt>
                  <c:pt idx="57">
                    <c:v>Police</c:v>
                  </c:pt>
                  <c:pt idx="58">
                    <c:v>Religious</c:v>
                  </c:pt>
                  <c:pt idx="59">
                    <c:v>Anti-Militants</c:v>
                  </c:pt>
                  <c:pt idx="60">
                    <c:v>civilian</c:v>
                  </c:pt>
                  <c:pt idx="61">
                    <c:v>Government Official</c:v>
                  </c:pt>
                  <c:pt idx="62">
                    <c:v>Military</c:v>
                  </c:pt>
                  <c:pt idx="63">
                    <c:v>Police</c:v>
                  </c:pt>
                  <c:pt idx="64">
                    <c:v>Religious</c:v>
                  </c:pt>
                  <c:pt idx="66">
                    <c:v>civilian</c:v>
                  </c:pt>
                  <c:pt idx="67">
                    <c:v>Government Official</c:v>
                  </c:pt>
                  <c:pt idx="68">
                    <c:v>Military</c:v>
                  </c:pt>
                  <c:pt idx="69">
                    <c:v>Police</c:v>
                  </c:pt>
                  <c:pt idx="71">
                    <c:v>civilian</c:v>
                  </c:pt>
                  <c:pt idx="72">
                    <c:v>Police &amp; Rangers</c:v>
                  </c:pt>
                  <c:pt idx="73">
                    <c:v>Rangers</c:v>
                  </c:pt>
                  <c:pt idx="74">
                    <c:v>Religious</c:v>
                  </c:pt>
                  <c:pt idx="76">
                    <c:v>advocates (lawyers)</c:v>
                  </c:pt>
                  <c:pt idx="77">
                    <c:v>Army</c:v>
                  </c:pt>
                  <c:pt idx="78">
                    <c:v>civilian</c:v>
                  </c:pt>
                  <c:pt idx="79">
                    <c:v>Civilian &amp; Police</c:v>
                  </c:pt>
                  <c:pt idx="80">
                    <c:v>Frontier Corps </c:v>
                  </c:pt>
                  <c:pt idx="81">
                    <c:v>Government Official</c:v>
                  </c:pt>
                  <c:pt idx="82">
                    <c:v>Military</c:v>
                  </c:pt>
                  <c:pt idx="83">
                    <c:v>Police</c:v>
                  </c:pt>
                  <c:pt idx="84">
                    <c:v>Religious</c:v>
                  </c:pt>
                  <c:pt idx="85">
                    <c:v>Army</c:v>
                  </c:pt>
                  <c:pt idx="86">
                    <c:v>civilian</c:v>
                  </c:pt>
                  <c:pt idx="87">
                    <c:v>Civilian Judges</c:v>
                  </c:pt>
                  <c:pt idx="88">
                    <c:v>Government Official</c:v>
                  </c:pt>
                  <c:pt idx="89">
                    <c:v>Judges &amp; lawyers</c:v>
                  </c:pt>
                  <c:pt idx="90">
                    <c:v>Military</c:v>
                  </c:pt>
                  <c:pt idx="91">
                    <c:v>Police</c:v>
                  </c:pt>
                  <c:pt idx="92">
                    <c:v>Shia sect</c:v>
                  </c:pt>
                </c:lvl>
                <c:lvl>
                  <c:pt idx="0">
                    <c:v>1995</c:v>
                  </c:pt>
                  <c:pt idx="1">
                    <c:v>2000</c:v>
                  </c:pt>
                  <c:pt idx="2">
                    <c:v>2002</c:v>
                  </c:pt>
                  <c:pt idx="3">
                    <c:v>2003</c:v>
                  </c:pt>
                  <c:pt idx="5">
                    <c:v>2004</c:v>
                  </c:pt>
                  <c:pt idx="8">
                    <c:v>2005</c:v>
                  </c:pt>
                  <c:pt idx="10">
                    <c:v>2006</c:v>
                  </c:pt>
                  <c:pt idx="15">
                    <c:v>2007</c:v>
                  </c:pt>
                  <c:pt idx="22">
                    <c:v>2008</c:v>
                  </c:pt>
                  <c:pt idx="29">
                    <c:v>2009</c:v>
                  </c:pt>
                  <c:pt idx="38">
                    <c:v>2010</c:v>
                  </c:pt>
                  <c:pt idx="45">
                    <c:v>2011</c:v>
                  </c:pt>
                  <c:pt idx="52">
                    <c:v>2012</c:v>
                  </c:pt>
                  <c:pt idx="59">
                    <c:v>2013</c:v>
                  </c:pt>
                  <c:pt idx="65">
                    <c:v>2014</c:v>
                  </c:pt>
                  <c:pt idx="70">
                    <c:v>2015</c:v>
                  </c:pt>
                  <c:pt idx="75">
                    <c:v>2016</c:v>
                  </c:pt>
                  <c:pt idx="85">
                    <c:v>2017</c:v>
                  </c:pt>
                </c:lvl>
              </c:multiLvlStrCache>
            </c:multiLvlStrRef>
          </c:cat>
          <c:val>
            <c:numRef>
              <c:f>Targets!$J$38:$J$149</c:f>
              <c:numCache>
                <c:formatCode>General</c:formatCode>
                <c:ptCount val="93"/>
                <c:pt idx="0">
                  <c:v>2</c:v>
                </c:pt>
                <c:pt idx="1">
                  <c:v>1</c:v>
                </c:pt>
                <c:pt idx="2">
                  <c:v>2</c:v>
                </c:pt>
                <c:pt idx="3">
                  <c:v>2</c:v>
                </c:pt>
                <c:pt idx="4">
                  <c:v>1</c:v>
                </c:pt>
                <c:pt idx="5">
                  <c:v>1</c:v>
                </c:pt>
                <c:pt idx="6">
                  <c:v>3</c:v>
                </c:pt>
                <c:pt idx="7">
                  <c:v>5</c:v>
                </c:pt>
                <c:pt idx="8">
                  <c:v>2</c:v>
                </c:pt>
                <c:pt idx="9">
                  <c:v>2</c:v>
                </c:pt>
                <c:pt idx="10">
                  <c:v>1</c:v>
                </c:pt>
                <c:pt idx="11">
                  <c:v>1</c:v>
                </c:pt>
                <c:pt idx="12">
                  <c:v>3</c:v>
                </c:pt>
                <c:pt idx="13">
                  <c:v>2</c:v>
                </c:pt>
                <c:pt idx="14">
                  <c:v>2</c:v>
                </c:pt>
                <c:pt idx="15">
                  <c:v>1</c:v>
                </c:pt>
                <c:pt idx="16">
                  <c:v>9</c:v>
                </c:pt>
                <c:pt idx="17">
                  <c:v>3</c:v>
                </c:pt>
                <c:pt idx="18">
                  <c:v>7</c:v>
                </c:pt>
                <c:pt idx="19">
                  <c:v>32</c:v>
                </c:pt>
                <c:pt idx="20">
                  <c:v>8</c:v>
                </c:pt>
                <c:pt idx="21">
                  <c:v>1</c:v>
                </c:pt>
                <c:pt idx="22">
                  <c:v>3</c:v>
                </c:pt>
                <c:pt idx="23">
                  <c:v>4</c:v>
                </c:pt>
                <c:pt idx="24">
                  <c:v>3</c:v>
                </c:pt>
                <c:pt idx="25">
                  <c:v>10</c:v>
                </c:pt>
                <c:pt idx="26">
                  <c:v>21</c:v>
                </c:pt>
                <c:pt idx="27">
                  <c:v>17</c:v>
                </c:pt>
                <c:pt idx="28">
                  <c:v>4</c:v>
                </c:pt>
                <c:pt idx="29">
                  <c:v>4</c:v>
                </c:pt>
                <c:pt idx="30">
                  <c:v>12</c:v>
                </c:pt>
                <c:pt idx="31">
                  <c:v>4</c:v>
                </c:pt>
                <c:pt idx="32">
                  <c:v>11</c:v>
                </c:pt>
                <c:pt idx="33">
                  <c:v>1</c:v>
                </c:pt>
                <c:pt idx="34">
                  <c:v>18</c:v>
                </c:pt>
                <c:pt idx="35">
                  <c:v>29</c:v>
                </c:pt>
                <c:pt idx="36">
                  <c:v>8</c:v>
                </c:pt>
                <c:pt idx="37">
                  <c:v>1</c:v>
                </c:pt>
                <c:pt idx="38">
                  <c:v>6</c:v>
                </c:pt>
                <c:pt idx="39">
                  <c:v>13</c:v>
                </c:pt>
                <c:pt idx="40">
                  <c:v>1</c:v>
                </c:pt>
                <c:pt idx="41">
                  <c:v>12</c:v>
                </c:pt>
                <c:pt idx="42">
                  <c:v>11</c:v>
                </c:pt>
                <c:pt idx="43">
                  <c:v>16</c:v>
                </c:pt>
                <c:pt idx="44">
                  <c:v>11</c:v>
                </c:pt>
                <c:pt idx="45">
                  <c:v>5</c:v>
                </c:pt>
                <c:pt idx="46">
                  <c:v>7</c:v>
                </c:pt>
                <c:pt idx="47">
                  <c:v>1</c:v>
                </c:pt>
                <c:pt idx="48">
                  <c:v>3</c:v>
                </c:pt>
                <c:pt idx="49">
                  <c:v>12</c:v>
                </c:pt>
                <c:pt idx="50">
                  <c:v>14</c:v>
                </c:pt>
                <c:pt idx="51">
                  <c:v>4</c:v>
                </c:pt>
                <c:pt idx="52">
                  <c:v>6</c:v>
                </c:pt>
                <c:pt idx="53">
                  <c:v>6</c:v>
                </c:pt>
                <c:pt idx="54">
                  <c:v>1</c:v>
                </c:pt>
                <c:pt idx="55">
                  <c:v>4</c:v>
                </c:pt>
                <c:pt idx="56">
                  <c:v>2</c:v>
                </c:pt>
                <c:pt idx="57">
                  <c:v>13</c:v>
                </c:pt>
                <c:pt idx="58">
                  <c:v>4</c:v>
                </c:pt>
                <c:pt idx="59">
                  <c:v>1</c:v>
                </c:pt>
                <c:pt idx="60">
                  <c:v>11</c:v>
                </c:pt>
                <c:pt idx="61">
                  <c:v>5</c:v>
                </c:pt>
                <c:pt idx="62">
                  <c:v>5</c:v>
                </c:pt>
                <c:pt idx="63">
                  <c:v>5</c:v>
                </c:pt>
                <c:pt idx="70">
                  <c:v>1</c:v>
                </c:pt>
                <c:pt idx="72">
                  <c:v>1</c:v>
                </c:pt>
                <c:pt idx="74">
                  <c:v>1</c:v>
                </c:pt>
                <c:pt idx="75">
                  <c:v>3</c:v>
                </c:pt>
                <c:pt idx="77">
                  <c:v>1</c:v>
                </c:pt>
                <c:pt idx="78">
                  <c:v>3</c:v>
                </c:pt>
                <c:pt idx="80">
                  <c:v>1</c:v>
                </c:pt>
                <c:pt idx="81">
                  <c:v>1</c:v>
                </c:pt>
                <c:pt idx="82">
                  <c:v>4</c:v>
                </c:pt>
                <c:pt idx="83">
                  <c:v>3</c:v>
                </c:pt>
                <c:pt idx="84">
                  <c:v>1</c:v>
                </c:pt>
                <c:pt idx="85">
                  <c:v>1</c:v>
                </c:pt>
                <c:pt idx="86">
                  <c:v>2</c:v>
                </c:pt>
                <c:pt idx="87">
                  <c:v>1</c:v>
                </c:pt>
                <c:pt idx="88">
                  <c:v>2</c:v>
                </c:pt>
                <c:pt idx="89">
                  <c:v>2</c:v>
                </c:pt>
                <c:pt idx="90">
                  <c:v>4</c:v>
                </c:pt>
                <c:pt idx="91">
                  <c:v>6</c:v>
                </c:pt>
                <c:pt idx="92">
                  <c:v>4</c:v>
                </c:pt>
              </c:numCache>
            </c:numRef>
          </c:val>
          <c:extLst>
            <c:ext xmlns:c16="http://schemas.microsoft.com/office/drawing/2014/chart" uri="{C3380CC4-5D6E-409C-BE32-E72D297353CC}">
              <c16:uniqueId val="{00000002-2464-4963-B57E-65FE38825E69}"/>
            </c:ext>
          </c:extLst>
        </c:ser>
        <c:dLbls>
          <c:showLegendKey val="0"/>
          <c:showVal val="0"/>
          <c:showCatName val="0"/>
          <c:showSerName val="0"/>
          <c:showPercent val="0"/>
          <c:showBubbleSize val="0"/>
        </c:dLbls>
        <c:gapWidth val="150"/>
        <c:shape val="box"/>
        <c:axId val="381200304"/>
        <c:axId val="999777616"/>
        <c:axId val="941863808"/>
      </c:bar3DChart>
      <c:catAx>
        <c:axId val="38120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777616"/>
        <c:crosses val="autoZero"/>
        <c:auto val="1"/>
        <c:lblAlgn val="ctr"/>
        <c:lblOffset val="100"/>
        <c:noMultiLvlLbl val="0"/>
      </c:catAx>
      <c:valAx>
        <c:axId val="9997776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200304"/>
        <c:crosses val="autoZero"/>
        <c:crossBetween val="between"/>
      </c:valAx>
      <c:serAx>
        <c:axId val="9418638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9777616"/>
        <c:crosses val="autoZero"/>
      </c:serAx>
      <c:spPr>
        <a:noFill/>
        <a:ln>
          <a:noFill/>
        </a:ln>
        <a:effectLst/>
      </c:spPr>
    </c:plotArea>
    <c:legend>
      <c:legendPos val="r"/>
      <c:layout>
        <c:manualLayout>
          <c:xMode val="edge"/>
          <c:yMode val="edge"/>
          <c:x val="0.79165489913176057"/>
          <c:y val="3.2345582620694406E-3"/>
          <c:w val="0.19047635492931805"/>
          <c:h val="0.157858915904922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[Project.xlsx]Location!PivotTable1</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044445603239999E-2"/>
          <c:y val="3.6630036630036632E-2"/>
          <c:w val="0.68774312979089536"/>
          <c:h val="0.88611965462359166"/>
        </c:manualLayout>
      </c:layout>
      <c:area3DChart>
        <c:grouping val="standard"/>
        <c:varyColors val="0"/>
        <c:ser>
          <c:idx val="0"/>
          <c:order val="0"/>
          <c:tx>
            <c:strRef>
              <c:f>Location!$H$113</c:f>
              <c:strCache>
                <c:ptCount val="1"/>
                <c:pt idx="0">
                  <c:v>Attacks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Location!$G$114:$G$117</c:f>
              <c:strCache>
                <c:ptCount val="4"/>
                <c:pt idx="0">
                  <c:v>Low</c:v>
                </c:pt>
                <c:pt idx="1">
                  <c:v>Medium</c:v>
                </c:pt>
                <c:pt idx="2">
                  <c:v>High</c:v>
                </c:pt>
              </c:strCache>
            </c:strRef>
          </c:cat>
          <c:val>
            <c:numRef>
              <c:f>Location!$H$114:$H$117</c:f>
              <c:numCache>
                <c:formatCode>General</c:formatCode>
                <c:ptCount val="4"/>
                <c:pt idx="0">
                  <c:v>121</c:v>
                </c:pt>
                <c:pt idx="1">
                  <c:v>70</c:v>
                </c:pt>
                <c:pt idx="2">
                  <c:v>262</c:v>
                </c:pt>
                <c:pt idx="3">
                  <c:v>9</c:v>
                </c:pt>
              </c:numCache>
            </c:numRef>
          </c:val>
          <c:extLst>
            <c:ext xmlns:c16="http://schemas.microsoft.com/office/drawing/2014/chart" uri="{C3380CC4-5D6E-409C-BE32-E72D297353CC}">
              <c16:uniqueId val="{00000000-0CF2-4BB8-87DC-0683647FF61C}"/>
            </c:ext>
          </c:extLst>
        </c:ser>
        <c:ser>
          <c:idx val="1"/>
          <c:order val="1"/>
          <c:tx>
            <c:strRef>
              <c:f>Location!$I$113</c:f>
              <c:strCache>
                <c:ptCount val="1"/>
                <c:pt idx="0">
                  <c:v>Killed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Location!$G$114:$G$117</c:f>
              <c:strCache>
                <c:ptCount val="4"/>
                <c:pt idx="0">
                  <c:v>Low</c:v>
                </c:pt>
                <c:pt idx="1">
                  <c:v>Medium</c:v>
                </c:pt>
                <c:pt idx="2">
                  <c:v>High</c:v>
                </c:pt>
              </c:strCache>
            </c:strRef>
          </c:cat>
          <c:val>
            <c:numRef>
              <c:f>Location!$I$114:$I$117</c:f>
              <c:numCache>
                <c:formatCode>General</c:formatCode>
                <c:ptCount val="4"/>
                <c:pt idx="0">
                  <c:v>1722</c:v>
                </c:pt>
                <c:pt idx="1">
                  <c:v>1636</c:v>
                </c:pt>
                <c:pt idx="2">
                  <c:v>3369</c:v>
                </c:pt>
                <c:pt idx="3">
                  <c:v>572</c:v>
                </c:pt>
              </c:numCache>
            </c:numRef>
          </c:val>
          <c:extLst>
            <c:ext xmlns:c16="http://schemas.microsoft.com/office/drawing/2014/chart" uri="{C3380CC4-5D6E-409C-BE32-E72D297353CC}">
              <c16:uniqueId val="{00000001-0CF2-4BB8-87DC-0683647FF61C}"/>
            </c:ext>
          </c:extLst>
        </c:ser>
        <c:ser>
          <c:idx val="2"/>
          <c:order val="2"/>
          <c:tx>
            <c:strRef>
              <c:f>Location!$J$113</c:f>
              <c:strCache>
                <c:ptCount val="1"/>
                <c:pt idx="0">
                  <c:v>Injured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Location!$G$114:$G$117</c:f>
              <c:strCache>
                <c:ptCount val="4"/>
                <c:pt idx="0">
                  <c:v>Low</c:v>
                </c:pt>
                <c:pt idx="1">
                  <c:v>Medium</c:v>
                </c:pt>
                <c:pt idx="2">
                  <c:v>High</c:v>
                </c:pt>
              </c:strCache>
            </c:strRef>
          </c:cat>
          <c:val>
            <c:numRef>
              <c:f>Location!$J$114:$J$117</c:f>
              <c:numCache>
                <c:formatCode>General</c:formatCode>
                <c:ptCount val="4"/>
                <c:pt idx="0">
                  <c:v>4071</c:v>
                </c:pt>
                <c:pt idx="1">
                  <c:v>4555</c:v>
                </c:pt>
                <c:pt idx="2">
                  <c:v>8681</c:v>
                </c:pt>
                <c:pt idx="3">
                  <c:v>1024</c:v>
                </c:pt>
              </c:numCache>
            </c:numRef>
          </c:val>
          <c:extLst>
            <c:ext xmlns:c16="http://schemas.microsoft.com/office/drawing/2014/chart" uri="{C3380CC4-5D6E-409C-BE32-E72D297353CC}">
              <c16:uniqueId val="{00000002-0CF2-4BB8-87DC-0683647FF61C}"/>
            </c:ext>
          </c:extLst>
        </c:ser>
        <c:dLbls>
          <c:showLegendKey val="0"/>
          <c:showVal val="1"/>
          <c:showCatName val="0"/>
          <c:showSerName val="0"/>
          <c:showPercent val="0"/>
          <c:showBubbleSize val="0"/>
        </c:dLbls>
        <c:axId val="236483967"/>
        <c:axId val="236484383"/>
        <c:axId val="133133584"/>
      </c:area3DChart>
      <c:catAx>
        <c:axId val="23648396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6484383"/>
        <c:crosses val="autoZero"/>
        <c:auto val="1"/>
        <c:lblAlgn val="ctr"/>
        <c:lblOffset val="100"/>
        <c:noMultiLvlLbl val="0"/>
      </c:catAx>
      <c:valAx>
        <c:axId val="2364843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6483967"/>
        <c:crosses val="autoZero"/>
        <c:crossBetween val="midCat"/>
      </c:valAx>
      <c:serAx>
        <c:axId val="13313358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6484383"/>
        <c:crosses val="autoZero"/>
      </c:serAx>
      <c:spPr>
        <a:noFill/>
        <a:ln>
          <a:noFill/>
        </a:ln>
        <a:effectLst/>
      </c:spPr>
    </c:plotArea>
    <c:legend>
      <c:legendPos val="r"/>
      <c:layout>
        <c:manualLayout>
          <c:xMode val="edge"/>
          <c:yMode val="edge"/>
          <c:x val="0.74115399509487545"/>
          <c:y val="1.2778278081808687E-2"/>
          <c:w val="0.21358332257648122"/>
          <c:h val="0.1649571662779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Location!$H$16</c:f>
              <c:strCache>
                <c:ptCount val="1"/>
                <c:pt idx="0">
                  <c:v>Total Attacks</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Location!$G$17:$G$32</c:f>
              <c:strCache>
                <c:ptCount val="16"/>
                <c:pt idx="0">
                  <c:v>Airport</c:v>
                </c:pt>
                <c:pt idx="1">
                  <c:v>Bank</c:v>
                </c:pt>
                <c:pt idx="2">
                  <c:v>Civilian</c:v>
                </c:pt>
                <c:pt idx="3">
                  <c:v>Commercial</c:v>
                </c:pt>
                <c:pt idx="4">
                  <c:v>Foreign</c:v>
                </c:pt>
                <c:pt idx="5">
                  <c:v>Hospital</c:v>
                </c:pt>
                <c:pt idx="6">
                  <c:v>Hotel</c:v>
                </c:pt>
                <c:pt idx="7">
                  <c:v>Government</c:v>
                </c:pt>
                <c:pt idx="8">
                  <c:v>Market</c:v>
                </c:pt>
                <c:pt idx="9">
                  <c:v>Military</c:v>
                </c:pt>
                <c:pt idx="10">
                  <c:v>Mobile</c:v>
                </c:pt>
                <c:pt idx="11">
                  <c:v>Park/Ground</c:v>
                </c:pt>
                <c:pt idx="12">
                  <c:v>Police</c:v>
                </c:pt>
                <c:pt idx="13">
                  <c:v>Religious</c:v>
                </c:pt>
                <c:pt idx="14">
                  <c:v>Residence</c:v>
                </c:pt>
                <c:pt idx="15">
                  <c:v>Transport</c:v>
                </c:pt>
              </c:strCache>
            </c:strRef>
          </c:cat>
          <c:val>
            <c:numRef>
              <c:f>Location!$H$17:$H$32</c:f>
              <c:numCache>
                <c:formatCode>General</c:formatCode>
                <c:ptCount val="16"/>
                <c:pt idx="0">
                  <c:v>1</c:v>
                </c:pt>
                <c:pt idx="1">
                  <c:v>4</c:v>
                </c:pt>
                <c:pt idx="2">
                  <c:v>1</c:v>
                </c:pt>
                <c:pt idx="3">
                  <c:v>2</c:v>
                </c:pt>
                <c:pt idx="4">
                  <c:v>7</c:v>
                </c:pt>
                <c:pt idx="5">
                  <c:v>5</c:v>
                </c:pt>
                <c:pt idx="6">
                  <c:v>10</c:v>
                </c:pt>
                <c:pt idx="7">
                  <c:v>19</c:v>
                </c:pt>
                <c:pt idx="8">
                  <c:v>40</c:v>
                </c:pt>
                <c:pt idx="9">
                  <c:v>70</c:v>
                </c:pt>
                <c:pt idx="10">
                  <c:v>70</c:v>
                </c:pt>
                <c:pt idx="11">
                  <c:v>32</c:v>
                </c:pt>
                <c:pt idx="12">
                  <c:v>92</c:v>
                </c:pt>
                <c:pt idx="13">
                  <c:v>57</c:v>
                </c:pt>
                <c:pt idx="14">
                  <c:v>27</c:v>
                </c:pt>
                <c:pt idx="15">
                  <c:v>5</c:v>
                </c:pt>
              </c:numCache>
            </c:numRef>
          </c:val>
          <c:smooth val="0"/>
          <c:extLst>
            <c:ext xmlns:c16="http://schemas.microsoft.com/office/drawing/2014/chart" uri="{C3380CC4-5D6E-409C-BE32-E72D297353CC}">
              <c16:uniqueId val="{00000000-C9C0-42AA-93DF-68476578CD01}"/>
            </c:ext>
          </c:extLst>
        </c:ser>
        <c:ser>
          <c:idx val="1"/>
          <c:order val="1"/>
          <c:tx>
            <c:strRef>
              <c:f>Location!$I$16</c:f>
              <c:strCache>
                <c:ptCount val="1"/>
                <c:pt idx="0">
                  <c:v>Total Blasts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Location!$G$17:$G$32</c:f>
              <c:strCache>
                <c:ptCount val="16"/>
                <c:pt idx="0">
                  <c:v>Airport</c:v>
                </c:pt>
                <c:pt idx="1">
                  <c:v>Bank</c:v>
                </c:pt>
                <c:pt idx="2">
                  <c:v>Civilian</c:v>
                </c:pt>
                <c:pt idx="3">
                  <c:v>Commercial</c:v>
                </c:pt>
                <c:pt idx="4">
                  <c:v>Foreign</c:v>
                </c:pt>
                <c:pt idx="5">
                  <c:v>Hospital</c:v>
                </c:pt>
                <c:pt idx="6">
                  <c:v>Hotel</c:v>
                </c:pt>
                <c:pt idx="7">
                  <c:v>Government</c:v>
                </c:pt>
                <c:pt idx="8">
                  <c:v>Market</c:v>
                </c:pt>
                <c:pt idx="9">
                  <c:v>Military</c:v>
                </c:pt>
                <c:pt idx="10">
                  <c:v>Mobile</c:v>
                </c:pt>
                <c:pt idx="11">
                  <c:v>Park/Ground</c:v>
                </c:pt>
                <c:pt idx="12">
                  <c:v>Police</c:v>
                </c:pt>
                <c:pt idx="13">
                  <c:v>Religious</c:v>
                </c:pt>
                <c:pt idx="14">
                  <c:v>Residence</c:v>
                </c:pt>
                <c:pt idx="15">
                  <c:v>Transport</c:v>
                </c:pt>
              </c:strCache>
            </c:strRef>
          </c:cat>
          <c:val>
            <c:numRef>
              <c:f>Location!$I$17:$I$32</c:f>
              <c:numCache>
                <c:formatCode>General</c:formatCode>
                <c:ptCount val="16"/>
                <c:pt idx="0">
                  <c:v>1</c:v>
                </c:pt>
                <c:pt idx="1">
                  <c:v>4</c:v>
                </c:pt>
                <c:pt idx="2">
                  <c:v>1</c:v>
                </c:pt>
                <c:pt idx="3">
                  <c:v>2</c:v>
                </c:pt>
                <c:pt idx="4">
                  <c:v>9</c:v>
                </c:pt>
                <c:pt idx="5">
                  <c:v>3</c:v>
                </c:pt>
                <c:pt idx="6">
                  <c:v>10</c:v>
                </c:pt>
                <c:pt idx="7">
                  <c:v>20</c:v>
                </c:pt>
                <c:pt idx="8">
                  <c:v>36</c:v>
                </c:pt>
                <c:pt idx="9">
                  <c:v>74</c:v>
                </c:pt>
                <c:pt idx="10">
                  <c:v>67</c:v>
                </c:pt>
                <c:pt idx="11">
                  <c:v>33</c:v>
                </c:pt>
                <c:pt idx="12">
                  <c:v>94</c:v>
                </c:pt>
                <c:pt idx="13">
                  <c:v>57</c:v>
                </c:pt>
                <c:pt idx="14">
                  <c:v>24</c:v>
                </c:pt>
                <c:pt idx="15">
                  <c:v>4</c:v>
                </c:pt>
              </c:numCache>
            </c:numRef>
          </c:val>
          <c:smooth val="0"/>
          <c:extLst>
            <c:ext xmlns:c16="http://schemas.microsoft.com/office/drawing/2014/chart" uri="{C3380CC4-5D6E-409C-BE32-E72D297353CC}">
              <c16:uniqueId val="{00000001-C9C0-42AA-93DF-68476578CD01}"/>
            </c:ext>
          </c:extLst>
        </c:ser>
        <c:dLbls>
          <c:showLegendKey val="0"/>
          <c:showVal val="0"/>
          <c:showCatName val="0"/>
          <c:showSerName val="0"/>
          <c:showPercent val="0"/>
          <c:showBubbleSize val="0"/>
        </c:dLbls>
        <c:marker val="1"/>
        <c:smooth val="0"/>
        <c:axId val="528403872"/>
        <c:axId val="528408448"/>
      </c:lineChart>
      <c:catAx>
        <c:axId val="52840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8408448"/>
        <c:crosses val="autoZero"/>
        <c:auto val="1"/>
        <c:lblAlgn val="ctr"/>
        <c:lblOffset val="100"/>
        <c:noMultiLvlLbl val="0"/>
      </c:catAx>
      <c:valAx>
        <c:axId val="5284084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03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[Project.xlsx]Location!PivotTable2</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3349038084020415"/>
          <c:y val="4.5801731125521078E-2"/>
          <c:w val="0.58146839418924223"/>
          <c:h val="0.90747549019607843"/>
        </c:manualLayout>
      </c:layout>
      <c:doughnutChart>
        <c:varyColors val="1"/>
        <c:ser>
          <c:idx val="0"/>
          <c:order val="0"/>
          <c:tx>
            <c:strRef>
              <c:f>Location!$H$81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169-4E42-9F3C-97EA2A7A81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169-4E42-9F3C-97EA2A7A81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169-4E42-9F3C-97EA2A7A81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169-4E42-9F3C-97EA2A7A81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E169-4E42-9F3C-97EA2A7A81C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E169-4E42-9F3C-97EA2A7A81C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E169-4E42-9F3C-97EA2A7A81C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E169-4E42-9F3C-97EA2A7A81C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E169-4E42-9F3C-97EA2A7A81C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E169-4E42-9F3C-97EA2A7A81C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E169-4E42-9F3C-97EA2A7A81C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E169-4E42-9F3C-97EA2A7A81C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E169-4E42-9F3C-97EA2A7A81C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24-FE95-45AB-B7F2-D66B55F8921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E169-4E42-9F3C-97EA2A7A81C8}"/>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F-E169-4E42-9F3C-97EA2A7A81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Location!$G$82:$G$97</c:f>
              <c:strCache>
                <c:ptCount val="16"/>
                <c:pt idx="0">
                  <c:v>Airport</c:v>
                </c:pt>
                <c:pt idx="1">
                  <c:v>Bank</c:v>
                </c:pt>
                <c:pt idx="2">
                  <c:v>Civilian</c:v>
                </c:pt>
                <c:pt idx="3">
                  <c:v>Commercial</c:v>
                </c:pt>
                <c:pt idx="4">
                  <c:v>Foreign</c:v>
                </c:pt>
                <c:pt idx="5">
                  <c:v>Government</c:v>
                </c:pt>
                <c:pt idx="6">
                  <c:v>Hospital</c:v>
                </c:pt>
                <c:pt idx="7">
                  <c:v>Hotel</c:v>
                </c:pt>
                <c:pt idx="8">
                  <c:v>Market</c:v>
                </c:pt>
                <c:pt idx="9">
                  <c:v>Military</c:v>
                </c:pt>
                <c:pt idx="10">
                  <c:v>Mobile</c:v>
                </c:pt>
                <c:pt idx="11">
                  <c:v>Park/Ground</c:v>
                </c:pt>
                <c:pt idx="12">
                  <c:v>Police</c:v>
                </c:pt>
                <c:pt idx="13">
                  <c:v>Religious</c:v>
                </c:pt>
                <c:pt idx="14">
                  <c:v>Residence</c:v>
                </c:pt>
                <c:pt idx="15">
                  <c:v>Transport</c:v>
                </c:pt>
              </c:strCache>
            </c:strRef>
          </c:cat>
          <c:val>
            <c:numRef>
              <c:f>Location!$H$82:$H$97</c:f>
              <c:numCache>
                <c:formatCode>General</c:formatCode>
                <c:ptCount val="16"/>
                <c:pt idx="0">
                  <c:v>1</c:v>
                </c:pt>
                <c:pt idx="1">
                  <c:v>4</c:v>
                </c:pt>
                <c:pt idx="2">
                  <c:v>1</c:v>
                </c:pt>
                <c:pt idx="3">
                  <c:v>2</c:v>
                </c:pt>
                <c:pt idx="4">
                  <c:v>7</c:v>
                </c:pt>
                <c:pt idx="5">
                  <c:v>19</c:v>
                </c:pt>
                <c:pt idx="6">
                  <c:v>5</c:v>
                </c:pt>
                <c:pt idx="7">
                  <c:v>10</c:v>
                </c:pt>
                <c:pt idx="8">
                  <c:v>40</c:v>
                </c:pt>
                <c:pt idx="9">
                  <c:v>70</c:v>
                </c:pt>
                <c:pt idx="10">
                  <c:v>70</c:v>
                </c:pt>
                <c:pt idx="11">
                  <c:v>32</c:v>
                </c:pt>
                <c:pt idx="12">
                  <c:v>92</c:v>
                </c:pt>
                <c:pt idx="13">
                  <c:v>57</c:v>
                </c:pt>
                <c:pt idx="14">
                  <c:v>27</c:v>
                </c:pt>
                <c:pt idx="15">
                  <c:v>5</c:v>
                </c:pt>
              </c:numCache>
            </c:numRef>
          </c:val>
          <c:extLst>
            <c:ext xmlns:c16="http://schemas.microsoft.com/office/drawing/2014/chart" uri="{C3380CC4-5D6E-409C-BE32-E72D297353CC}">
              <c16:uniqueId val="{00000023-FE95-45AB-B7F2-D66B55F8921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[Project.xlsx]Location!PivotTable3</c:name>
    <c:fmtId val="5"/>
  </c:pivotSource>
  <c:chart>
    <c:autoTitleDeleted val="0"/>
    <c:pivotFmts>
      <c:pivotFmt>
        <c:idx val="0"/>
        <c:spPr>
          <a:solidFill>
            <a:schemeClr val="accent6"/>
          </a:solidFill>
          <a:ln>
            <a:noFill/>
          </a:ln>
          <a:effectLst/>
          <a:sp3d/>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760204309272872E-2"/>
          <c:y val="2.930988542499334E-2"/>
          <c:w val="0.95195828081732869"/>
          <c:h val="0.8207125598246694"/>
        </c:manualLayout>
      </c:layout>
      <c:bar3DChart>
        <c:barDir val="col"/>
        <c:grouping val="standard"/>
        <c:varyColors val="0"/>
        <c:ser>
          <c:idx val="0"/>
          <c:order val="0"/>
          <c:tx>
            <c:strRef>
              <c:f>Location!$H$142</c:f>
              <c:strCache>
                <c:ptCount val="1"/>
                <c:pt idx="0">
                  <c:v>Killed</c:v>
                </c:pt>
              </c:strCache>
            </c:strRef>
          </c:tx>
          <c:spPr>
            <a:solidFill>
              <a:schemeClr val="accent6"/>
            </a:solidFill>
            <a:ln>
              <a:noFill/>
            </a:ln>
            <a:effectLst/>
            <a:sp3d/>
          </c:spPr>
          <c:invertIfNegative val="0"/>
          <c:cat>
            <c:strRef>
              <c:f>Location!$G$143:$G$224</c:f>
              <c:strCache>
                <c:ptCount val="81"/>
                <c:pt idx="0">
                  <c:v>ATTOCK</c:v>
                </c:pt>
                <c:pt idx="1">
                  <c:v>Attock </c:v>
                </c:pt>
                <c:pt idx="2">
                  <c:v>Bajaur Agency</c:v>
                </c:pt>
                <c:pt idx="3">
                  <c:v>Bannu</c:v>
                </c:pt>
                <c:pt idx="4">
                  <c:v>Bhakkar </c:v>
                </c:pt>
                <c:pt idx="5">
                  <c:v>Buner</c:v>
                </c:pt>
                <c:pt idx="6">
                  <c:v>Chakwal </c:v>
                </c:pt>
                <c:pt idx="7">
                  <c:v>Chaman</c:v>
                </c:pt>
                <c:pt idx="8">
                  <c:v>Charsadda</c:v>
                </c:pt>
                <c:pt idx="9">
                  <c:v>Charsadda </c:v>
                </c:pt>
                <c:pt idx="10">
                  <c:v>D. I Khan</c:v>
                </c:pt>
                <c:pt idx="11">
                  <c:v>D.G Khan</c:v>
                </c:pt>
                <c:pt idx="12">
                  <c:v>D.G Khan </c:v>
                </c:pt>
                <c:pt idx="13">
                  <c:v>D.I Khan</c:v>
                </c:pt>
                <c:pt idx="14">
                  <c:v>D.I Khan </c:v>
                </c:pt>
                <c:pt idx="15">
                  <c:v>Dara Adam Khel</c:v>
                </c:pt>
                <c:pt idx="16">
                  <c:v>Fateh Jang</c:v>
                </c:pt>
                <c:pt idx="17">
                  <c:v>Ghallanai, Mohmand Agency </c:v>
                </c:pt>
                <c:pt idx="18">
                  <c:v>Gujrat</c:v>
                </c:pt>
                <c:pt idx="19">
                  <c:v>Hangu</c:v>
                </c:pt>
                <c:pt idx="20">
                  <c:v>Haripur</c:v>
                </c:pt>
                <c:pt idx="21">
                  <c:v>Hayatabad</c:v>
                </c:pt>
                <c:pt idx="22">
                  <c:v>Islamabad</c:v>
                </c:pt>
                <c:pt idx="23">
                  <c:v>Islamabad </c:v>
                </c:pt>
                <c:pt idx="24">
                  <c:v>Jacobabad</c:v>
                </c:pt>
                <c:pt idx="25">
                  <c:v>Karachi</c:v>
                </c:pt>
                <c:pt idx="26">
                  <c:v>Karachi </c:v>
                </c:pt>
                <c:pt idx="27">
                  <c:v>Karak</c:v>
                </c:pt>
                <c:pt idx="28">
                  <c:v>Khanewal</c:v>
                </c:pt>
                <c:pt idx="29">
                  <c:v>Khuzdar</c:v>
                </c:pt>
                <c:pt idx="30">
                  <c:v>Khyber Agency</c:v>
                </c:pt>
                <c:pt idx="31">
                  <c:v>Khyber Agency </c:v>
                </c:pt>
                <c:pt idx="32">
                  <c:v>Kohat</c:v>
                </c:pt>
                <c:pt idx="33">
                  <c:v>Kohat </c:v>
                </c:pt>
                <c:pt idx="34">
                  <c:v>Kuram Agency </c:v>
                </c:pt>
                <c:pt idx="35">
                  <c:v>KURRAM AGENCY</c:v>
                </c:pt>
                <c:pt idx="36">
                  <c:v>Lahore</c:v>
                </c:pt>
                <c:pt idx="37">
                  <c:v>Lahore </c:v>
                </c:pt>
                <c:pt idx="38">
                  <c:v>Lakki Marwat</c:v>
                </c:pt>
                <c:pt idx="39">
                  <c:v>Lasbela</c:v>
                </c:pt>
                <c:pt idx="40">
                  <c:v>Lower Dir</c:v>
                </c:pt>
                <c:pt idx="41">
                  <c:v>Malakand </c:v>
                </c:pt>
                <c:pt idx="42">
                  <c:v>Mansehra</c:v>
                </c:pt>
                <c:pt idx="43">
                  <c:v>Mardan</c:v>
                </c:pt>
                <c:pt idx="44">
                  <c:v>Mohmand agency</c:v>
                </c:pt>
                <c:pt idx="45">
                  <c:v>Mohmand Agency </c:v>
                </c:pt>
                <c:pt idx="46">
                  <c:v>Mosal Kor, Mohmand Agency</c:v>
                </c:pt>
                <c:pt idx="47">
                  <c:v>Multan</c:v>
                </c:pt>
                <c:pt idx="48">
                  <c:v>Muzaffarabad</c:v>
                </c:pt>
                <c:pt idx="49">
                  <c:v>North waziristan</c:v>
                </c:pt>
                <c:pt idx="50">
                  <c:v>Nowshehra</c:v>
                </c:pt>
                <c:pt idx="51">
                  <c:v>Orakzai Agency</c:v>
                </c:pt>
                <c:pt idx="52">
                  <c:v>Peshawar</c:v>
                </c:pt>
                <c:pt idx="53">
                  <c:v>Peshawar </c:v>
                </c:pt>
                <c:pt idx="54">
                  <c:v>Pishin</c:v>
                </c:pt>
                <c:pt idx="55">
                  <c:v>Poonch</c:v>
                </c:pt>
                <c:pt idx="56">
                  <c:v>Quetta</c:v>
                </c:pt>
                <c:pt idx="57">
                  <c:v>Quetta </c:v>
                </c:pt>
                <c:pt idx="58">
                  <c:v>Rawalpindi</c:v>
                </c:pt>
                <c:pt idx="59">
                  <c:v>Sargodha</c:v>
                </c:pt>
                <c:pt idx="60">
                  <c:v>Sehwan town</c:v>
                </c:pt>
                <c:pt idx="61">
                  <c:v>Shabqadar-Charsadda</c:v>
                </c:pt>
                <c:pt idx="62">
                  <c:v>Shangla </c:v>
                </c:pt>
                <c:pt idx="63">
                  <c:v>Shikarpur</c:v>
                </c:pt>
                <c:pt idx="64">
                  <c:v>Sialkot</c:v>
                </c:pt>
                <c:pt idx="65">
                  <c:v>South Waziristan</c:v>
                </c:pt>
                <c:pt idx="66">
                  <c:v>Sudhanoti</c:v>
                </c:pt>
                <c:pt idx="67">
                  <c:v>Sukkur</c:v>
                </c:pt>
                <c:pt idx="68">
                  <c:v>Swabi </c:v>
                </c:pt>
                <c:pt idx="69">
                  <c:v>Swat</c:v>
                </c:pt>
                <c:pt idx="70">
                  <c:v>Swat </c:v>
                </c:pt>
                <c:pt idx="71">
                  <c:v>Taftan</c:v>
                </c:pt>
                <c:pt idx="72">
                  <c:v>Tangi, Charsadda District</c:v>
                </c:pt>
                <c:pt idx="73">
                  <c:v>Tank</c:v>
                </c:pt>
                <c:pt idx="74">
                  <c:v>Tank </c:v>
                </c:pt>
                <c:pt idx="75">
                  <c:v>Taunsa</c:v>
                </c:pt>
                <c:pt idx="76">
                  <c:v>Tirah Valley</c:v>
                </c:pt>
                <c:pt idx="77">
                  <c:v>Totalai</c:v>
                </c:pt>
                <c:pt idx="78">
                  <c:v>Upper Dir</c:v>
                </c:pt>
                <c:pt idx="79">
                  <c:v>Wagah</c:v>
                </c:pt>
                <c:pt idx="80">
                  <c:v>Zhob</c:v>
                </c:pt>
              </c:strCache>
            </c:strRef>
          </c:cat>
          <c:val>
            <c:numRef>
              <c:f>Location!$H$143:$H$224</c:f>
              <c:numCache>
                <c:formatCode>General</c:formatCode>
                <c:ptCount val="81"/>
                <c:pt idx="0">
                  <c:v>19</c:v>
                </c:pt>
                <c:pt idx="1">
                  <c:v>16</c:v>
                </c:pt>
                <c:pt idx="2">
                  <c:v>150</c:v>
                </c:pt>
                <c:pt idx="3">
                  <c:v>121</c:v>
                </c:pt>
                <c:pt idx="4">
                  <c:v>26</c:v>
                </c:pt>
                <c:pt idx="5">
                  <c:v>53</c:v>
                </c:pt>
                <c:pt idx="6">
                  <c:v>28</c:v>
                </c:pt>
                <c:pt idx="7">
                  <c:v>11</c:v>
                </c:pt>
                <c:pt idx="8">
                  <c:v>207</c:v>
                </c:pt>
                <c:pt idx="9">
                  <c:v>87</c:v>
                </c:pt>
                <c:pt idx="10">
                  <c:v>9</c:v>
                </c:pt>
                <c:pt idx="11">
                  <c:v>33</c:v>
                </c:pt>
                <c:pt idx="12">
                  <c:v>85</c:v>
                </c:pt>
                <c:pt idx="13">
                  <c:v>106</c:v>
                </c:pt>
                <c:pt idx="14">
                  <c:v>54</c:v>
                </c:pt>
                <c:pt idx="15">
                  <c:v>153</c:v>
                </c:pt>
                <c:pt idx="16">
                  <c:v>5</c:v>
                </c:pt>
                <c:pt idx="17">
                  <c:v>8</c:v>
                </c:pt>
                <c:pt idx="18">
                  <c:v>4</c:v>
                </c:pt>
                <c:pt idx="19">
                  <c:v>235</c:v>
                </c:pt>
                <c:pt idx="20">
                  <c:v>20</c:v>
                </c:pt>
                <c:pt idx="21">
                  <c:v>1</c:v>
                </c:pt>
                <c:pt idx="22">
                  <c:v>170</c:v>
                </c:pt>
                <c:pt idx="23">
                  <c:v>33</c:v>
                </c:pt>
                <c:pt idx="24">
                  <c:v>23</c:v>
                </c:pt>
                <c:pt idx="25">
                  <c:v>125</c:v>
                </c:pt>
                <c:pt idx="26">
                  <c:v>276</c:v>
                </c:pt>
                <c:pt idx="27">
                  <c:v>4</c:v>
                </c:pt>
                <c:pt idx="28">
                  <c:v>0</c:v>
                </c:pt>
                <c:pt idx="29">
                  <c:v>52</c:v>
                </c:pt>
                <c:pt idx="30">
                  <c:v>241</c:v>
                </c:pt>
                <c:pt idx="31">
                  <c:v>8</c:v>
                </c:pt>
                <c:pt idx="32">
                  <c:v>144</c:v>
                </c:pt>
                <c:pt idx="33">
                  <c:v>20</c:v>
                </c:pt>
                <c:pt idx="34">
                  <c:v>163</c:v>
                </c:pt>
                <c:pt idx="35">
                  <c:v>3</c:v>
                </c:pt>
                <c:pt idx="36">
                  <c:v>270</c:v>
                </c:pt>
                <c:pt idx="37">
                  <c:v>336</c:v>
                </c:pt>
                <c:pt idx="38">
                  <c:v>122</c:v>
                </c:pt>
                <c:pt idx="39">
                  <c:v>31</c:v>
                </c:pt>
                <c:pt idx="40">
                  <c:v>111</c:v>
                </c:pt>
                <c:pt idx="41">
                  <c:v>46</c:v>
                </c:pt>
                <c:pt idx="42">
                  <c:v>1</c:v>
                </c:pt>
                <c:pt idx="43">
                  <c:v>136</c:v>
                </c:pt>
                <c:pt idx="44">
                  <c:v>13</c:v>
                </c:pt>
                <c:pt idx="45">
                  <c:v>168</c:v>
                </c:pt>
                <c:pt idx="46">
                  <c:v>1</c:v>
                </c:pt>
                <c:pt idx="47">
                  <c:v>19</c:v>
                </c:pt>
                <c:pt idx="48">
                  <c:v>24</c:v>
                </c:pt>
                <c:pt idx="49">
                  <c:v>189</c:v>
                </c:pt>
                <c:pt idx="50">
                  <c:v>42</c:v>
                </c:pt>
                <c:pt idx="51">
                  <c:v>95</c:v>
                </c:pt>
                <c:pt idx="52">
                  <c:v>851</c:v>
                </c:pt>
                <c:pt idx="53">
                  <c:v>41</c:v>
                </c:pt>
                <c:pt idx="54">
                  <c:v>6</c:v>
                </c:pt>
                <c:pt idx="55">
                  <c:v>1</c:v>
                </c:pt>
                <c:pt idx="56">
                  <c:v>871</c:v>
                </c:pt>
                <c:pt idx="57">
                  <c:v>30</c:v>
                </c:pt>
                <c:pt idx="58">
                  <c:v>381</c:v>
                </c:pt>
                <c:pt idx="59">
                  <c:v>16</c:v>
                </c:pt>
                <c:pt idx="60">
                  <c:v>72</c:v>
                </c:pt>
                <c:pt idx="61">
                  <c:v>20</c:v>
                </c:pt>
                <c:pt idx="62">
                  <c:v>45</c:v>
                </c:pt>
                <c:pt idx="63">
                  <c:v>63</c:v>
                </c:pt>
                <c:pt idx="64">
                  <c:v>31</c:v>
                </c:pt>
                <c:pt idx="65">
                  <c:v>63</c:v>
                </c:pt>
                <c:pt idx="66">
                  <c:v>4</c:v>
                </c:pt>
                <c:pt idx="67">
                  <c:v>9</c:v>
                </c:pt>
                <c:pt idx="68">
                  <c:v>21</c:v>
                </c:pt>
                <c:pt idx="69">
                  <c:v>262</c:v>
                </c:pt>
                <c:pt idx="70">
                  <c:v>32</c:v>
                </c:pt>
                <c:pt idx="71">
                  <c:v>30</c:v>
                </c:pt>
                <c:pt idx="72">
                  <c:v>7</c:v>
                </c:pt>
                <c:pt idx="73">
                  <c:v>38</c:v>
                </c:pt>
                <c:pt idx="74">
                  <c:v>3</c:v>
                </c:pt>
                <c:pt idx="76">
                  <c:v>7</c:v>
                </c:pt>
                <c:pt idx="77">
                  <c:v>0</c:v>
                </c:pt>
                <c:pt idx="78">
                  <c:v>41</c:v>
                </c:pt>
                <c:pt idx="79">
                  <c:v>55</c:v>
                </c:pt>
                <c:pt idx="80">
                  <c:v>2</c:v>
                </c:pt>
              </c:numCache>
            </c:numRef>
          </c:val>
          <c:extLst>
            <c:ext xmlns:c16="http://schemas.microsoft.com/office/drawing/2014/chart" uri="{C3380CC4-5D6E-409C-BE32-E72D297353CC}">
              <c16:uniqueId val="{00000000-843D-440F-9C0D-F96EB48F4927}"/>
            </c:ext>
          </c:extLst>
        </c:ser>
        <c:ser>
          <c:idx val="1"/>
          <c:order val="1"/>
          <c:tx>
            <c:strRef>
              <c:f>Location!$I$142</c:f>
              <c:strCache>
                <c:ptCount val="1"/>
                <c:pt idx="0">
                  <c:v>Injured</c:v>
                </c:pt>
              </c:strCache>
            </c:strRef>
          </c:tx>
          <c:spPr>
            <a:solidFill>
              <a:schemeClr val="accent5"/>
            </a:solidFill>
            <a:ln>
              <a:noFill/>
            </a:ln>
            <a:effectLst/>
            <a:sp3d/>
          </c:spPr>
          <c:invertIfNegative val="0"/>
          <c:cat>
            <c:strRef>
              <c:f>Location!$G$143:$G$224</c:f>
              <c:strCache>
                <c:ptCount val="81"/>
                <c:pt idx="0">
                  <c:v>ATTOCK</c:v>
                </c:pt>
                <c:pt idx="1">
                  <c:v>Attock </c:v>
                </c:pt>
                <c:pt idx="2">
                  <c:v>Bajaur Agency</c:v>
                </c:pt>
                <c:pt idx="3">
                  <c:v>Bannu</c:v>
                </c:pt>
                <c:pt idx="4">
                  <c:v>Bhakkar </c:v>
                </c:pt>
                <c:pt idx="5">
                  <c:v>Buner</c:v>
                </c:pt>
                <c:pt idx="6">
                  <c:v>Chakwal </c:v>
                </c:pt>
                <c:pt idx="7">
                  <c:v>Chaman</c:v>
                </c:pt>
                <c:pt idx="8">
                  <c:v>Charsadda</c:v>
                </c:pt>
                <c:pt idx="9">
                  <c:v>Charsadda </c:v>
                </c:pt>
                <c:pt idx="10">
                  <c:v>D. I Khan</c:v>
                </c:pt>
                <c:pt idx="11">
                  <c:v>D.G Khan</c:v>
                </c:pt>
                <c:pt idx="12">
                  <c:v>D.G Khan </c:v>
                </c:pt>
                <c:pt idx="13">
                  <c:v>D.I Khan</c:v>
                </c:pt>
                <c:pt idx="14">
                  <c:v>D.I Khan </c:v>
                </c:pt>
                <c:pt idx="15">
                  <c:v>Dara Adam Khel</c:v>
                </c:pt>
                <c:pt idx="16">
                  <c:v>Fateh Jang</c:v>
                </c:pt>
                <c:pt idx="17">
                  <c:v>Ghallanai, Mohmand Agency </c:v>
                </c:pt>
                <c:pt idx="18">
                  <c:v>Gujrat</c:v>
                </c:pt>
                <c:pt idx="19">
                  <c:v>Hangu</c:v>
                </c:pt>
                <c:pt idx="20">
                  <c:v>Haripur</c:v>
                </c:pt>
                <c:pt idx="21">
                  <c:v>Hayatabad</c:v>
                </c:pt>
                <c:pt idx="22">
                  <c:v>Islamabad</c:v>
                </c:pt>
                <c:pt idx="23">
                  <c:v>Islamabad </c:v>
                </c:pt>
                <c:pt idx="24">
                  <c:v>Jacobabad</c:v>
                </c:pt>
                <c:pt idx="25">
                  <c:v>Karachi</c:v>
                </c:pt>
                <c:pt idx="26">
                  <c:v>Karachi </c:v>
                </c:pt>
                <c:pt idx="27">
                  <c:v>Karak</c:v>
                </c:pt>
                <c:pt idx="28">
                  <c:v>Khanewal</c:v>
                </c:pt>
                <c:pt idx="29">
                  <c:v>Khuzdar</c:v>
                </c:pt>
                <c:pt idx="30">
                  <c:v>Khyber Agency</c:v>
                </c:pt>
                <c:pt idx="31">
                  <c:v>Khyber Agency </c:v>
                </c:pt>
                <c:pt idx="32">
                  <c:v>Kohat</c:v>
                </c:pt>
                <c:pt idx="33">
                  <c:v>Kohat </c:v>
                </c:pt>
                <c:pt idx="34">
                  <c:v>Kuram Agency </c:v>
                </c:pt>
                <c:pt idx="35">
                  <c:v>KURRAM AGENCY</c:v>
                </c:pt>
                <c:pt idx="36">
                  <c:v>Lahore</c:v>
                </c:pt>
                <c:pt idx="37">
                  <c:v>Lahore </c:v>
                </c:pt>
                <c:pt idx="38">
                  <c:v>Lakki Marwat</c:v>
                </c:pt>
                <c:pt idx="39">
                  <c:v>Lasbela</c:v>
                </c:pt>
                <c:pt idx="40">
                  <c:v>Lower Dir</c:v>
                </c:pt>
                <c:pt idx="41">
                  <c:v>Malakand </c:v>
                </c:pt>
                <c:pt idx="42">
                  <c:v>Mansehra</c:v>
                </c:pt>
                <c:pt idx="43">
                  <c:v>Mardan</c:v>
                </c:pt>
                <c:pt idx="44">
                  <c:v>Mohmand agency</c:v>
                </c:pt>
                <c:pt idx="45">
                  <c:v>Mohmand Agency </c:v>
                </c:pt>
                <c:pt idx="46">
                  <c:v>Mosal Kor, Mohmand Agency</c:v>
                </c:pt>
                <c:pt idx="47">
                  <c:v>Multan</c:v>
                </c:pt>
                <c:pt idx="48">
                  <c:v>Muzaffarabad</c:v>
                </c:pt>
                <c:pt idx="49">
                  <c:v>North waziristan</c:v>
                </c:pt>
                <c:pt idx="50">
                  <c:v>Nowshehra</c:v>
                </c:pt>
                <c:pt idx="51">
                  <c:v>Orakzai Agency</c:v>
                </c:pt>
                <c:pt idx="52">
                  <c:v>Peshawar</c:v>
                </c:pt>
                <c:pt idx="53">
                  <c:v>Peshawar </c:v>
                </c:pt>
                <c:pt idx="54">
                  <c:v>Pishin</c:v>
                </c:pt>
                <c:pt idx="55">
                  <c:v>Poonch</c:v>
                </c:pt>
                <c:pt idx="56">
                  <c:v>Quetta</c:v>
                </c:pt>
                <c:pt idx="57">
                  <c:v>Quetta </c:v>
                </c:pt>
                <c:pt idx="58">
                  <c:v>Rawalpindi</c:v>
                </c:pt>
                <c:pt idx="59">
                  <c:v>Sargodha</c:v>
                </c:pt>
                <c:pt idx="60">
                  <c:v>Sehwan town</c:v>
                </c:pt>
                <c:pt idx="61">
                  <c:v>Shabqadar-Charsadda</c:v>
                </c:pt>
                <c:pt idx="62">
                  <c:v>Shangla </c:v>
                </c:pt>
                <c:pt idx="63">
                  <c:v>Shikarpur</c:v>
                </c:pt>
                <c:pt idx="64">
                  <c:v>Sialkot</c:v>
                </c:pt>
                <c:pt idx="65">
                  <c:v>South Waziristan</c:v>
                </c:pt>
                <c:pt idx="66">
                  <c:v>Sudhanoti</c:v>
                </c:pt>
                <c:pt idx="67">
                  <c:v>Sukkur</c:v>
                </c:pt>
                <c:pt idx="68">
                  <c:v>Swabi </c:v>
                </c:pt>
                <c:pt idx="69">
                  <c:v>Swat</c:v>
                </c:pt>
                <c:pt idx="70">
                  <c:v>Swat </c:v>
                </c:pt>
                <c:pt idx="71">
                  <c:v>Taftan</c:v>
                </c:pt>
                <c:pt idx="72">
                  <c:v>Tangi, Charsadda District</c:v>
                </c:pt>
                <c:pt idx="73">
                  <c:v>Tank</c:v>
                </c:pt>
                <c:pt idx="74">
                  <c:v>Tank </c:v>
                </c:pt>
                <c:pt idx="75">
                  <c:v>Taunsa</c:v>
                </c:pt>
                <c:pt idx="76">
                  <c:v>Tirah Valley</c:v>
                </c:pt>
                <c:pt idx="77">
                  <c:v>Totalai</c:v>
                </c:pt>
                <c:pt idx="78">
                  <c:v>Upper Dir</c:v>
                </c:pt>
                <c:pt idx="79">
                  <c:v>Wagah</c:v>
                </c:pt>
                <c:pt idx="80">
                  <c:v>Zhob</c:v>
                </c:pt>
              </c:strCache>
            </c:strRef>
          </c:cat>
          <c:val>
            <c:numRef>
              <c:f>Location!$I$143:$I$224</c:f>
              <c:numCache>
                <c:formatCode>General</c:formatCode>
                <c:ptCount val="81"/>
                <c:pt idx="0">
                  <c:v>25</c:v>
                </c:pt>
                <c:pt idx="1">
                  <c:v>109</c:v>
                </c:pt>
                <c:pt idx="2">
                  <c:v>335</c:v>
                </c:pt>
                <c:pt idx="3">
                  <c:v>329</c:v>
                </c:pt>
                <c:pt idx="4">
                  <c:v>100</c:v>
                </c:pt>
                <c:pt idx="5">
                  <c:v>46</c:v>
                </c:pt>
                <c:pt idx="6">
                  <c:v>60</c:v>
                </c:pt>
                <c:pt idx="7">
                  <c:v>27</c:v>
                </c:pt>
                <c:pt idx="8">
                  <c:v>374</c:v>
                </c:pt>
                <c:pt idx="9">
                  <c:v>251</c:v>
                </c:pt>
                <c:pt idx="10">
                  <c:v>30</c:v>
                </c:pt>
                <c:pt idx="11">
                  <c:v>70</c:v>
                </c:pt>
                <c:pt idx="12">
                  <c:v>178</c:v>
                </c:pt>
                <c:pt idx="13">
                  <c:v>257</c:v>
                </c:pt>
                <c:pt idx="14">
                  <c:v>224</c:v>
                </c:pt>
                <c:pt idx="15">
                  <c:v>269</c:v>
                </c:pt>
                <c:pt idx="16">
                  <c:v>5</c:v>
                </c:pt>
                <c:pt idx="17">
                  <c:v>3</c:v>
                </c:pt>
                <c:pt idx="18">
                  <c:v>8</c:v>
                </c:pt>
                <c:pt idx="19">
                  <c:v>464</c:v>
                </c:pt>
                <c:pt idx="20">
                  <c:v>46</c:v>
                </c:pt>
                <c:pt idx="21">
                  <c:v>18</c:v>
                </c:pt>
                <c:pt idx="22">
                  <c:v>683</c:v>
                </c:pt>
                <c:pt idx="23">
                  <c:v>150</c:v>
                </c:pt>
                <c:pt idx="24">
                  <c:v>40</c:v>
                </c:pt>
                <c:pt idx="25">
                  <c:v>361</c:v>
                </c:pt>
                <c:pt idx="26">
                  <c:v>1095</c:v>
                </c:pt>
                <c:pt idx="27">
                  <c:v>24</c:v>
                </c:pt>
                <c:pt idx="28">
                  <c:v>5</c:v>
                </c:pt>
                <c:pt idx="29">
                  <c:v>100</c:v>
                </c:pt>
                <c:pt idx="30">
                  <c:v>602</c:v>
                </c:pt>
                <c:pt idx="31">
                  <c:v>11</c:v>
                </c:pt>
                <c:pt idx="32">
                  <c:v>265</c:v>
                </c:pt>
                <c:pt idx="33">
                  <c:v>58</c:v>
                </c:pt>
                <c:pt idx="34">
                  <c:v>469</c:v>
                </c:pt>
                <c:pt idx="35">
                  <c:v>3</c:v>
                </c:pt>
                <c:pt idx="36">
                  <c:v>1218</c:v>
                </c:pt>
                <c:pt idx="37">
                  <c:v>1179</c:v>
                </c:pt>
                <c:pt idx="38">
                  <c:v>196</c:v>
                </c:pt>
                <c:pt idx="39">
                  <c:v>50</c:v>
                </c:pt>
                <c:pt idx="40">
                  <c:v>260</c:v>
                </c:pt>
                <c:pt idx="41">
                  <c:v>44</c:v>
                </c:pt>
                <c:pt idx="42">
                  <c:v>10</c:v>
                </c:pt>
                <c:pt idx="43">
                  <c:v>313</c:v>
                </c:pt>
                <c:pt idx="44">
                  <c:v>19</c:v>
                </c:pt>
                <c:pt idx="45">
                  <c:v>217</c:v>
                </c:pt>
                <c:pt idx="46">
                  <c:v>0</c:v>
                </c:pt>
                <c:pt idx="47">
                  <c:v>63</c:v>
                </c:pt>
                <c:pt idx="48">
                  <c:v>169</c:v>
                </c:pt>
                <c:pt idx="49">
                  <c:v>340</c:v>
                </c:pt>
                <c:pt idx="50">
                  <c:v>195</c:v>
                </c:pt>
                <c:pt idx="51">
                  <c:v>215</c:v>
                </c:pt>
                <c:pt idx="52">
                  <c:v>2330</c:v>
                </c:pt>
                <c:pt idx="53">
                  <c:v>95</c:v>
                </c:pt>
                <c:pt idx="54">
                  <c:v>12</c:v>
                </c:pt>
                <c:pt idx="55">
                  <c:v>4</c:v>
                </c:pt>
                <c:pt idx="56">
                  <c:v>1845</c:v>
                </c:pt>
                <c:pt idx="57">
                  <c:v>59</c:v>
                </c:pt>
                <c:pt idx="58">
                  <c:v>739</c:v>
                </c:pt>
                <c:pt idx="59">
                  <c:v>72</c:v>
                </c:pt>
                <c:pt idx="60">
                  <c:v>200</c:v>
                </c:pt>
                <c:pt idx="61">
                  <c:v>31</c:v>
                </c:pt>
                <c:pt idx="62">
                  <c:v>52</c:v>
                </c:pt>
                <c:pt idx="63">
                  <c:v>54</c:v>
                </c:pt>
                <c:pt idx="64">
                  <c:v>75</c:v>
                </c:pt>
                <c:pt idx="65">
                  <c:v>121</c:v>
                </c:pt>
                <c:pt idx="66">
                  <c:v>12</c:v>
                </c:pt>
                <c:pt idx="67">
                  <c:v>30</c:v>
                </c:pt>
                <c:pt idx="68">
                  <c:v>45</c:v>
                </c:pt>
                <c:pt idx="69">
                  <c:v>545</c:v>
                </c:pt>
                <c:pt idx="70">
                  <c:v>69</c:v>
                </c:pt>
                <c:pt idx="71">
                  <c:v>16</c:v>
                </c:pt>
                <c:pt idx="72">
                  <c:v>20</c:v>
                </c:pt>
                <c:pt idx="73">
                  <c:v>97</c:v>
                </c:pt>
                <c:pt idx="74">
                  <c:v>2</c:v>
                </c:pt>
                <c:pt idx="75">
                  <c:v>20</c:v>
                </c:pt>
                <c:pt idx="76">
                  <c:v>5</c:v>
                </c:pt>
                <c:pt idx="78">
                  <c:v>73</c:v>
                </c:pt>
                <c:pt idx="79">
                  <c:v>120</c:v>
                </c:pt>
                <c:pt idx="80">
                  <c:v>6</c:v>
                </c:pt>
              </c:numCache>
            </c:numRef>
          </c:val>
          <c:extLst>
            <c:ext xmlns:c16="http://schemas.microsoft.com/office/drawing/2014/chart" uri="{C3380CC4-5D6E-409C-BE32-E72D297353CC}">
              <c16:uniqueId val="{00000001-843D-440F-9C0D-F96EB48F4927}"/>
            </c:ext>
          </c:extLst>
        </c:ser>
        <c:dLbls>
          <c:showLegendKey val="0"/>
          <c:showVal val="0"/>
          <c:showCatName val="0"/>
          <c:showSerName val="0"/>
          <c:showPercent val="0"/>
          <c:showBubbleSize val="0"/>
        </c:dLbls>
        <c:gapWidth val="150"/>
        <c:shape val="box"/>
        <c:axId val="983469727"/>
        <c:axId val="983475135"/>
        <c:axId val="1991461279"/>
      </c:bar3DChart>
      <c:catAx>
        <c:axId val="983469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83475135"/>
        <c:crosses val="autoZero"/>
        <c:auto val="1"/>
        <c:lblAlgn val="ctr"/>
        <c:lblOffset val="100"/>
        <c:noMultiLvlLbl val="0"/>
      </c:catAx>
      <c:valAx>
        <c:axId val="9834751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469727"/>
        <c:crosses val="autoZero"/>
        <c:crossBetween val="between"/>
      </c:valAx>
      <c:serAx>
        <c:axId val="1991461279"/>
        <c:scaling>
          <c:orientation val="minMax"/>
        </c:scaling>
        <c:delete val="1"/>
        <c:axPos val="b"/>
        <c:majorTickMark val="none"/>
        <c:minorTickMark val="none"/>
        <c:tickLblPos val="nextTo"/>
        <c:crossAx val="983475135"/>
        <c:crosses val="autoZero"/>
      </c:serAx>
      <c:spPr>
        <a:noFill/>
        <a:ln>
          <a:noFill/>
        </a:ln>
        <a:effectLst/>
      </c:spPr>
    </c:plotArea>
    <c:legend>
      <c:legendPos val="r"/>
      <c:layout>
        <c:manualLayout>
          <c:xMode val="edge"/>
          <c:yMode val="edge"/>
          <c:x val="5.2291078510257889E-2"/>
          <c:y val="1.6448419198689952E-2"/>
          <c:w val="9.732080786023721E-2"/>
          <c:h val="0.11480902047510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[Project.xlsx]Yearwise!PivotTable3</c:name>
    <c:fmtId val="1"/>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Yearwise!$H$8</c:f>
              <c:strCache>
                <c:ptCount val="1"/>
                <c:pt idx="0">
                  <c:v>Injured</c:v>
                </c:pt>
              </c:strCache>
            </c:strRef>
          </c:tx>
          <c:spPr>
            <a:solidFill>
              <a:schemeClr val="accent6"/>
            </a:solidFill>
            <a:ln>
              <a:noFill/>
            </a:ln>
            <a:effectLst/>
            <a:sp3d/>
          </c:spPr>
          <c:invertIfNegative val="0"/>
          <c:cat>
            <c:strRef>
              <c:f>Yearwise!$G$9:$G$27</c:f>
              <c:strCache>
                <c:ptCount val="18"/>
                <c:pt idx="0">
                  <c:v>1995</c:v>
                </c:pt>
                <c:pt idx="1">
                  <c:v>2000</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strCache>
            </c:strRef>
          </c:cat>
          <c:val>
            <c:numRef>
              <c:f>Yearwise!$H$9:$H$27</c:f>
              <c:numCache>
                <c:formatCode>General</c:formatCode>
                <c:ptCount val="18"/>
                <c:pt idx="0">
                  <c:v>60</c:v>
                </c:pt>
                <c:pt idx="1">
                  <c:v>3</c:v>
                </c:pt>
                <c:pt idx="2">
                  <c:v>91</c:v>
                </c:pt>
                <c:pt idx="3">
                  <c:v>115</c:v>
                </c:pt>
                <c:pt idx="4">
                  <c:v>399</c:v>
                </c:pt>
                <c:pt idx="5">
                  <c:v>230</c:v>
                </c:pt>
                <c:pt idx="6">
                  <c:v>230</c:v>
                </c:pt>
                <c:pt idx="7">
                  <c:v>2008</c:v>
                </c:pt>
                <c:pt idx="8">
                  <c:v>2426</c:v>
                </c:pt>
                <c:pt idx="9">
                  <c:v>3462</c:v>
                </c:pt>
                <c:pt idx="10">
                  <c:v>2939</c:v>
                </c:pt>
                <c:pt idx="11">
                  <c:v>1386</c:v>
                </c:pt>
                <c:pt idx="12">
                  <c:v>705</c:v>
                </c:pt>
                <c:pt idx="13">
                  <c:v>1607</c:v>
                </c:pt>
                <c:pt idx="14">
                  <c:v>652</c:v>
                </c:pt>
                <c:pt idx="15">
                  <c:v>413</c:v>
                </c:pt>
                <c:pt idx="16">
                  <c:v>938</c:v>
                </c:pt>
                <c:pt idx="17">
                  <c:v>667</c:v>
                </c:pt>
              </c:numCache>
            </c:numRef>
          </c:val>
          <c:extLst>
            <c:ext xmlns:c16="http://schemas.microsoft.com/office/drawing/2014/chart" uri="{C3380CC4-5D6E-409C-BE32-E72D297353CC}">
              <c16:uniqueId val="{00000000-F550-4200-8D3E-4BB0186B4312}"/>
            </c:ext>
          </c:extLst>
        </c:ser>
        <c:ser>
          <c:idx val="1"/>
          <c:order val="1"/>
          <c:tx>
            <c:strRef>
              <c:f>Yearwise!$I$8</c:f>
              <c:strCache>
                <c:ptCount val="1"/>
                <c:pt idx="0">
                  <c:v>Killed</c:v>
                </c:pt>
              </c:strCache>
            </c:strRef>
          </c:tx>
          <c:spPr>
            <a:solidFill>
              <a:schemeClr val="accent5"/>
            </a:solidFill>
            <a:ln>
              <a:noFill/>
            </a:ln>
            <a:effectLst/>
            <a:sp3d/>
          </c:spPr>
          <c:invertIfNegative val="0"/>
          <c:cat>
            <c:strRef>
              <c:f>Yearwise!$G$9:$G$27</c:f>
              <c:strCache>
                <c:ptCount val="18"/>
                <c:pt idx="0">
                  <c:v>1995</c:v>
                </c:pt>
                <c:pt idx="1">
                  <c:v>2000</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strCache>
            </c:strRef>
          </c:cat>
          <c:val>
            <c:numRef>
              <c:f>Yearwise!$I$9:$I$27</c:f>
              <c:numCache>
                <c:formatCode>General</c:formatCode>
                <c:ptCount val="18"/>
                <c:pt idx="0">
                  <c:v>15</c:v>
                </c:pt>
                <c:pt idx="1">
                  <c:v>3</c:v>
                </c:pt>
                <c:pt idx="2">
                  <c:v>27</c:v>
                </c:pt>
                <c:pt idx="3">
                  <c:v>65</c:v>
                </c:pt>
                <c:pt idx="4">
                  <c:v>82</c:v>
                </c:pt>
                <c:pt idx="5">
                  <c:v>83</c:v>
                </c:pt>
                <c:pt idx="6">
                  <c:v>161</c:v>
                </c:pt>
                <c:pt idx="7">
                  <c:v>842</c:v>
                </c:pt>
                <c:pt idx="8">
                  <c:v>940</c:v>
                </c:pt>
                <c:pt idx="9">
                  <c:v>1092</c:v>
                </c:pt>
                <c:pt idx="10">
                  <c:v>1146</c:v>
                </c:pt>
                <c:pt idx="11">
                  <c:v>625</c:v>
                </c:pt>
                <c:pt idx="12">
                  <c:v>243</c:v>
                </c:pt>
                <c:pt idx="13">
                  <c:v>660</c:v>
                </c:pt>
                <c:pt idx="14">
                  <c:v>383</c:v>
                </c:pt>
                <c:pt idx="15">
                  <c:v>246</c:v>
                </c:pt>
                <c:pt idx="16">
                  <c:v>369</c:v>
                </c:pt>
                <c:pt idx="17">
                  <c:v>317</c:v>
                </c:pt>
              </c:numCache>
            </c:numRef>
          </c:val>
          <c:extLst>
            <c:ext xmlns:c16="http://schemas.microsoft.com/office/drawing/2014/chart" uri="{C3380CC4-5D6E-409C-BE32-E72D297353CC}">
              <c16:uniqueId val="{00000001-F550-4200-8D3E-4BB0186B4312}"/>
            </c:ext>
          </c:extLst>
        </c:ser>
        <c:dLbls>
          <c:showLegendKey val="0"/>
          <c:showVal val="0"/>
          <c:showCatName val="0"/>
          <c:showSerName val="0"/>
          <c:showPercent val="0"/>
          <c:showBubbleSize val="0"/>
        </c:dLbls>
        <c:gapWidth val="150"/>
        <c:shape val="box"/>
        <c:axId val="484599792"/>
        <c:axId val="484600208"/>
        <c:axId val="0"/>
      </c:bar3DChart>
      <c:catAx>
        <c:axId val="48459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00208"/>
        <c:crosses val="autoZero"/>
        <c:auto val="1"/>
        <c:lblAlgn val="ctr"/>
        <c:lblOffset val="100"/>
        <c:noMultiLvlLbl val="0"/>
      </c:catAx>
      <c:valAx>
        <c:axId val="484600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9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Location!$H$16</c:f>
              <c:strCache>
                <c:ptCount val="1"/>
                <c:pt idx="0">
                  <c:v>Total Attacks</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Location!$G$17:$G$32</c:f>
              <c:strCache>
                <c:ptCount val="16"/>
                <c:pt idx="0">
                  <c:v>Airport</c:v>
                </c:pt>
                <c:pt idx="1">
                  <c:v>Bank</c:v>
                </c:pt>
                <c:pt idx="2">
                  <c:v>Civilian</c:v>
                </c:pt>
                <c:pt idx="3">
                  <c:v>Commercial</c:v>
                </c:pt>
                <c:pt idx="4">
                  <c:v>Foreign</c:v>
                </c:pt>
                <c:pt idx="5">
                  <c:v>Hospital</c:v>
                </c:pt>
                <c:pt idx="6">
                  <c:v>Hotel</c:v>
                </c:pt>
                <c:pt idx="7">
                  <c:v>Government</c:v>
                </c:pt>
                <c:pt idx="8">
                  <c:v>Market</c:v>
                </c:pt>
                <c:pt idx="9">
                  <c:v>Military</c:v>
                </c:pt>
                <c:pt idx="10">
                  <c:v>Mobile</c:v>
                </c:pt>
                <c:pt idx="11">
                  <c:v>Park/Ground</c:v>
                </c:pt>
                <c:pt idx="12">
                  <c:v>Police</c:v>
                </c:pt>
                <c:pt idx="13">
                  <c:v>Religious</c:v>
                </c:pt>
                <c:pt idx="14">
                  <c:v>Residence</c:v>
                </c:pt>
                <c:pt idx="15">
                  <c:v>Transport</c:v>
                </c:pt>
              </c:strCache>
            </c:strRef>
          </c:cat>
          <c:val>
            <c:numRef>
              <c:f>Location!$H$17:$H$32</c:f>
              <c:numCache>
                <c:formatCode>General</c:formatCode>
                <c:ptCount val="16"/>
                <c:pt idx="0">
                  <c:v>1</c:v>
                </c:pt>
                <c:pt idx="1">
                  <c:v>4</c:v>
                </c:pt>
                <c:pt idx="2">
                  <c:v>1</c:v>
                </c:pt>
                <c:pt idx="3">
                  <c:v>2</c:v>
                </c:pt>
                <c:pt idx="4">
                  <c:v>7</c:v>
                </c:pt>
                <c:pt idx="5">
                  <c:v>5</c:v>
                </c:pt>
                <c:pt idx="6">
                  <c:v>10</c:v>
                </c:pt>
                <c:pt idx="7">
                  <c:v>19</c:v>
                </c:pt>
                <c:pt idx="8">
                  <c:v>40</c:v>
                </c:pt>
                <c:pt idx="9">
                  <c:v>70</c:v>
                </c:pt>
                <c:pt idx="10">
                  <c:v>70</c:v>
                </c:pt>
                <c:pt idx="11">
                  <c:v>32</c:v>
                </c:pt>
                <c:pt idx="12">
                  <c:v>92</c:v>
                </c:pt>
                <c:pt idx="13">
                  <c:v>57</c:v>
                </c:pt>
                <c:pt idx="14">
                  <c:v>27</c:v>
                </c:pt>
                <c:pt idx="15">
                  <c:v>5</c:v>
                </c:pt>
              </c:numCache>
            </c:numRef>
          </c:val>
          <c:smooth val="0"/>
          <c:extLst>
            <c:ext xmlns:c16="http://schemas.microsoft.com/office/drawing/2014/chart" uri="{C3380CC4-5D6E-409C-BE32-E72D297353CC}">
              <c16:uniqueId val="{00000000-0EAC-4854-ACF8-E99ACB93A030}"/>
            </c:ext>
          </c:extLst>
        </c:ser>
        <c:ser>
          <c:idx val="1"/>
          <c:order val="1"/>
          <c:tx>
            <c:strRef>
              <c:f>Location!$I$16</c:f>
              <c:strCache>
                <c:ptCount val="1"/>
                <c:pt idx="0">
                  <c:v>Total Blasts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Location!$G$17:$G$32</c:f>
              <c:strCache>
                <c:ptCount val="16"/>
                <c:pt idx="0">
                  <c:v>Airport</c:v>
                </c:pt>
                <c:pt idx="1">
                  <c:v>Bank</c:v>
                </c:pt>
                <c:pt idx="2">
                  <c:v>Civilian</c:v>
                </c:pt>
                <c:pt idx="3">
                  <c:v>Commercial</c:v>
                </c:pt>
                <c:pt idx="4">
                  <c:v>Foreign</c:v>
                </c:pt>
                <c:pt idx="5">
                  <c:v>Hospital</c:v>
                </c:pt>
                <c:pt idx="6">
                  <c:v>Hotel</c:v>
                </c:pt>
                <c:pt idx="7">
                  <c:v>Government</c:v>
                </c:pt>
                <c:pt idx="8">
                  <c:v>Market</c:v>
                </c:pt>
                <c:pt idx="9">
                  <c:v>Military</c:v>
                </c:pt>
                <c:pt idx="10">
                  <c:v>Mobile</c:v>
                </c:pt>
                <c:pt idx="11">
                  <c:v>Park/Ground</c:v>
                </c:pt>
                <c:pt idx="12">
                  <c:v>Police</c:v>
                </c:pt>
                <c:pt idx="13">
                  <c:v>Religious</c:v>
                </c:pt>
                <c:pt idx="14">
                  <c:v>Residence</c:v>
                </c:pt>
                <c:pt idx="15">
                  <c:v>Transport</c:v>
                </c:pt>
              </c:strCache>
            </c:strRef>
          </c:cat>
          <c:val>
            <c:numRef>
              <c:f>Location!$I$17:$I$32</c:f>
              <c:numCache>
                <c:formatCode>General</c:formatCode>
                <c:ptCount val="16"/>
                <c:pt idx="0">
                  <c:v>1</c:v>
                </c:pt>
                <c:pt idx="1">
                  <c:v>4</c:v>
                </c:pt>
                <c:pt idx="2">
                  <c:v>1</c:v>
                </c:pt>
                <c:pt idx="3">
                  <c:v>2</c:v>
                </c:pt>
                <c:pt idx="4">
                  <c:v>9</c:v>
                </c:pt>
                <c:pt idx="5">
                  <c:v>3</c:v>
                </c:pt>
                <c:pt idx="6">
                  <c:v>10</c:v>
                </c:pt>
                <c:pt idx="7">
                  <c:v>20</c:v>
                </c:pt>
                <c:pt idx="8">
                  <c:v>36</c:v>
                </c:pt>
                <c:pt idx="9">
                  <c:v>74</c:v>
                </c:pt>
                <c:pt idx="10">
                  <c:v>67</c:v>
                </c:pt>
                <c:pt idx="11">
                  <c:v>33</c:v>
                </c:pt>
                <c:pt idx="12">
                  <c:v>94</c:v>
                </c:pt>
                <c:pt idx="13">
                  <c:v>57</c:v>
                </c:pt>
                <c:pt idx="14">
                  <c:v>24</c:v>
                </c:pt>
                <c:pt idx="15">
                  <c:v>4</c:v>
                </c:pt>
              </c:numCache>
            </c:numRef>
          </c:val>
          <c:smooth val="0"/>
          <c:extLst>
            <c:ext xmlns:c16="http://schemas.microsoft.com/office/drawing/2014/chart" uri="{C3380CC4-5D6E-409C-BE32-E72D297353CC}">
              <c16:uniqueId val="{00000001-0EAC-4854-ACF8-E99ACB93A030}"/>
            </c:ext>
          </c:extLst>
        </c:ser>
        <c:dLbls>
          <c:showLegendKey val="0"/>
          <c:showVal val="0"/>
          <c:showCatName val="0"/>
          <c:showSerName val="0"/>
          <c:showPercent val="0"/>
          <c:showBubbleSize val="0"/>
        </c:dLbls>
        <c:marker val="1"/>
        <c:smooth val="0"/>
        <c:axId val="528403872"/>
        <c:axId val="528408448"/>
      </c:lineChart>
      <c:catAx>
        <c:axId val="528403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8408448"/>
        <c:crosses val="autoZero"/>
        <c:auto val="1"/>
        <c:lblAlgn val="ctr"/>
        <c:lblOffset val="100"/>
        <c:noMultiLvlLbl val="0"/>
      </c:catAx>
      <c:valAx>
        <c:axId val="52840844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03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hyperlink" Target="#Sheet2!A1"/><Relationship Id="rId7" Type="http://schemas.openxmlformats.org/officeDocument/2006/relationships/image" Target="../media/image8.sv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7.png"/><Relationship Id="rId5" Type="http://schemas.openxmlformats.org/officeDocument/2006/relationships/image" Target="../media/image6.sv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5.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5.xml"/><Relationship Id="rId5" Type="http://schemas.openxmlformats.org/officeDocument/2006/relationships/image" Target="../media/image7.png"/><Relationship Id="rId10" Type="http://schemas.openxmlformats.org/officeDocument/2006/relationships/chart" Target="../charts/chart4.xml"/><Relationship Id="rId4" Type="http://schemas.openxmlformats.org/officeDocument/2006/relationships/image" Target="../media/image6.svg"/><Relationship Id="rId9"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18</xdr:row>
      <xdr:rowOff>160020</xdr:rowOff>
    </xdr:from>
    <xdr:to>
      <xdr:col>20</xdr:col>
      <xdr:colOff>160020</xdr:colOff>
      <xdr:row>21</xdr:row>
      <xdr:rowOff>60960</xdr:rowOff>
    </xdr:to>
    <xdr:pic>
      <xdr:nvPicPr>
        <xdr:cNvPr id="7" name="Graphic 6" descr="End with solid fill">
          <a:hlinkClick xmlns:r="http://schemas.openxmlformats.org/officeDocument/2006/relationships" r:id="rId1"/>
          <a:extLst>
            <a:ext uri="{FF2B5EF4-FFF2-40B4-BE49-F238E27FC236}">
              <a16:creationId xmlns:a16="http://schemas.microsoft.com/office/drawing/2014/main" id="{EB51CDD6-31E4-4055-B593-6F0DB64276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597640" y="3718560"/>
          <a:ext cx="769620" cy="7696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xdr:col>
      <xdr:colOff>7620</xdr:colOff>
      <xdr:row>8</xdr:row>
      <xdr:rowOff>182880</xdr:rowOff>
    </xdr:to>
    <xdr:pic>
      <xdr:nvPicPr>
        <xdr:cNvPr id="2" name="Graphic 1" descr="Clipboard with solid fill">
          <a:extLst>
            <a:ext uri="{FF2B5EF4-FFF2-40B4-BE49-F238E27FC236}">
              <a16:creationId xmlns:a16="http://schemas.microsoft.com/office/drawing/2014/main" id="{EC0FD4EA-D115-45AC-8157-EC7BC5668D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1188720"/>
          <a:ext cx="609600" cy="609600"/>
        </a:xfrm>
        <a:prstGeom prst="rect">
          <a:avLst/>
        </a:prstGeom>
      </xdr:spPr>
    </xdr:pic>
    <xdr:clientData/>
  </xdr:twoCellAnchor>
  <xdr:twoCellAnchor editAs="oneCell">
    <xdr:from>
      <xdr:col>0</xdr:col>
      <xdr:colOff>0</xdr:colOff>
      <xdr:row>10</xdr:row>
      <xdr:rowOff>0</xdr:rowOff>
    </xdr:from>
    <xdr:to>
      <xdr:col>1</xdr:col>
      <xdr:colOff>7620</xdr:colOff>
      <xdr:row>12</xdr:row>
      <xdr:rowOff>182880</xdr:rowOff>
    </xdr:to>
    <xdr:pic>
      <xdr:nvPicPr>
        <xdr:cNvPr id="3" name="Graphic 2" descr="Database with solid fill">
          <a:hlinkClick xmlns:r="http://schemas.openxmlformats.org/officeDocument/2006/relationships" r:id="rId3"/>
          <a:extLst>
            <a:ext uri="{FF2B5EF4-FFF2-40B4-BE49-F238E27FC236}">
              <a16:creationId xmlns:a16="http://schemas.microsoft.com/office/drawing/2014/main" id="{334CE5B9-4DB9-4777-A05C-CDA8EACD27A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0" y="1981200"/>
          <a:ext cx="609600" cy="609600"/>
        </a:xfrm>
        <a:prstGeom prst="rect">
          <a:avLst/>
        </a:prstGeom>
      </xdr:spPr>
    </xdr:pic>
    <xdr:clientData/>
  </xdr:twoCellAnchor>
  <xdr:twoCellAnchor editAs="oneCell">
    <xdr:from>
      <xdr:col>0</xdr:col>
      <xdr:colOff>0</xdr:colOff>
      <xdr:row>14</xdr:row>
      <xdr:rowOff>15240</xdr:rowOff>
    </xdr:from>
    <xdr:to>
      <xdr:col>1</xdr:col>
      <xdr:colOff>7620</xdr:colOff>
      <xdr:row>16</xdr:row>
      <xdr:rowOff>198120</xdr:rowOff>
    </xdr:to>
    <xdr:pic>
      <xdr:nvPicPr>
        <xdr:cNvPr id="4" name="Graphic 3" descr="Decision chart with solid fill">
          <a:extLst>
            <a:ext uri="{FF2B5EF4-FFF2-40B4-BE49-F238E27FC236}">
              <a16:creationId xmlns:a16="http://schemas.microsoft.com/office/drawing/2014/main" id="{A26846EE-85DC-4C62-8C08-608ACC2ADE3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0" y="3002280"/>
          <a:ext cx="609600" cy="60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xdr:col>
      <xdr:colOff>0</xdr:colOff>
      <xdr:row>9</xdr:row>
      <xdr:rowOff>15240</xdr:rowOff>
    </xdr:to>
    <xdr:pic>
      <xdr:nvPicPr>
        <xdr:cNvPr id="9" name="Graphic 8" descr="Clipboard with solid fill">
          <a:extLst>
            <a:ext uri="{FF2B5EF4-FFF2-40B4-BE49-F238E27FC236}">
              <a16:creationId xmlns:a16="http://schemas.microsoft.com/office/drawing/2014/main" id="{90EE6E20-DB98-409D-9665-39B42D4D3A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1188720"/>
          <a:ext cx="609600" cy="609600"/>
        </a:xfrm>
        <a:prstGeom prst="rect">
          <a:avLst/>
        </a:prstGeom>
      </xdr:spPr>
    </xdr:pic>
    <xdr:clientData/>
  </xdr:twoCellAnchor>
  <xdr:twoCellAnchor editAs="oneCell">
    <xdr:from>
      <xdr:col>0</xdr:col>
      <xdr:colOff>0</xdr:colOff>
      <xdr:row>10</xdr:row>
      <xdr:rowOff>0</xdr:rowOff>
    </xdr:from>
    <xdr:to>
      <xdr:col>1</xdr:col>
      <xdr:colOff>0</xdr:colOff>
      <xdr:row>13</xdr:row>
      <xdr:rowOff>15240</xdr:rowOff>
    </xdr:to>
    <xdr:pic>
      <xdr:nvPicPr>
        <xdr:cNvPr id="11" name="Graphic 10" descr="Database with solid fill">
          <a:extLst>
            <a:ext uri="{FF2B5EF4-FFF2-40B4-BE49-F238E27FC236}">
              <a16:creationId xmlns:a16="http://schemas.microsoft.com/office/drawing/2014/main" id="{CA926BC6-C299-48B9-B643-B9F56C3B064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1981200"/>
          <a:ext cx="609600" cy="609600"/>
        </a:xfrm>
        <a:prstGeom prst="rect">
          <a:avLst/>
        </a:prstGeom>
      </xdr:spPr>
    </xdr:pic>
    <xdr:clientData/>
  </xdr:twoCellAnchor>
  <xdr:twoCellAnchor editAs="oneCell">
    <xdr:from>
      <xdr:col>0</xdr:col>
      <xdr:colOff>0</xdr:colOff>
      <xdr:row>14</xdr:row>
      <xdr:rowOff>0</xdr:rowOff>
    </xdr:from>
    <xdr:to>
      <xdr:col>1</xdr:col>
      <xdr:colOff>0</xdr:colOff>
      <xdr:row>17</xdr:row>
      <xdr:rowOff>15240</xdr:rowOff>
    </xdr:to>
    <xdr:pic>
      <xdr:nvPicPr>
        <xdr:cNvPr id="15" name="Graphic 14" descr="Decision chart with solid fill">
          <a:extLst>
            <a:ext uri="{FF2B5EF4-FFF2-40B4-BE49-F238E27FC236}">
              <a16:creationId xmlns:a16="http://schemas.microsoft.com/office/drawing/2014/main" id="{6E7779CA-D337-4F73-BA88-D3D1A0E9DD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0" y="2773680"/>
          <a:ext cx="609600" cy="609600"/>
        </a:xfrm>
        <a:prstGeom prst="rect">
          <a:avLst/>
        </a:prstGeom>
      </xdr:spPr>
    </xdr:pic>
    <xdr:clientData/>
  </xdr:twoCellAnchor>
  <xdr:twoCellAnchor>
    <xdr:from>
      <xdr:col>11</xdr:col>
      <xdr:colOff>7619</xdr:colOff>
      <xdr:row>7</xdr:row>
      <xdr:rowOff>182880</xdr:rowOff>
    </xdr:from>
    <xdr:to>
      <xdr:col>22</xdr:col>
      <xdr:colOff>567266</xdr:colOff>
      <xdr:row>29</xdr:row>
      <xdr:rowOff>50800</xdr:rowOff>
    </xdr:to>
    <xdr:graphicFrame macro="">
      <xdr:nvGraphicFramePr>
        <xdr:cNvPr id="5" name="Chart 4">
          <a:extLst>
            <a:ext uri="{FF2B5EF4-FFF2-40B4-BE49-F238E27FC236}">
              <a16:creationId xmlns:a16="http://schemas.microsoft.com/office/drawing/2014/main" id="{1C89FC77-397D-464A-BC2A-3501F4B2B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556260</xdr:colOff>
      <xdr:row>7</xdr:row>
      <xdr:rowOff>190500</xdr:rowOff>
    </xdr:from>
    <xdr:to>
      <xdr:col>6</xdr:col>
      <xdr:colOff>417060</xdr:colOff>
      <xdr:row>19</xdr:row>
      <xdr:rowOff>171450</xdr:rowOff>
    </xdr:to>
    <mc:AlternateContent xmlns:mc="http://schemas.openxmlformats.org/markup-compatibility/2006" xmlns:a14="http://schemas.microsoft.com/office/drawing/2010/main">
      <mc:Choice Requires="a14">
        <xdr:graphicFrame macro="">
          <xdr:nvGraphicFramePr>
            <xdr:cNvPr id="2" name="Date.2">
              <a:extLst>
                <a:ext uri="{FF2B5EF4-FFF2-40B4-BE49-F238E27FC236}">
                  <a16:creationId xmlns:a16="http://schemas.microsoft.com/office/drawing/2014/main" id="{E6E5507B-2605-4FA0-9450-A2DA4CDB928A}"/>
                </a:ext>
              </a:extLst>
            </xdr:cNvPr>
            <xdr:cNvGraphicFramePr/>
          </xdr:nvGraphicFramePr>
          <xdr:xfrm>
            <a:off x="0" y="0"/>
            <a:ext cx="0" cy="0"/>
          </xdr:xfrm>
          <a:graphic>
            <a:graphicData uri="http://schemas.microsoft.com/office/drawing/2010/slicer">
              <sle:slicer xmlns:sle="http://schemas.microsoft.com/office/drawing/2010/slicer" name="Date.2"/>
            </a:graphicData>
          </a:graphic>
        </xdr:graphicFrame>
      </mc:Choice>
      <mc:Fallback xmlns="">
        <xdr:sp macro="" textlink="">
          <xdr:nvSpPr>
            <xdr:cNvPr id="0" name=""/>
            <xdr:cNvSpPr>
              <a:spLocks noTextEdit="1"/>
            </xdr:cNvSpPr>
          </xdr:nvSpPr>
          <xdr:spPr>
            <a:xfrm>
              <a:off x="2994660" y="1577340"/>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297180</xdr:colOff>
      <xdr:row>7</xdr:row>
      <xdr:rowOff>190499</xdr:rowOff>
    </xdr:from>
    <xdr:to>
      <xdr:col>10</xdr:col>
      <xdr:colOff>157980</xdr:colOff>
      <xdr:row>19</xdr:row>
      <xdr:rowOff>161924</xdr:rowOff>
    </xdr:to>
    <mc:AlternateContent xmlns:mc="http://schemas.openxmlformats.org/markup-compatibility/2006" xmlns:a14="http://schemas.microsoft.com/office/drawing/2010/main">
      <mc:Choice Requires="a14">
        <xdr:graphicFrame macro="">
          <xdr:nvGraphicFramePr>
            <xdr:cNvPr id="3" name="Killed Max">
              <a:extLst>
                <a:ext uri="{FF2B5EF4-FFF2-40B4-BE49-F238E27FC236}">
                  <a16:creationId xmlns:a16="http://schemas.microsoft.com/office/drawing/2014/main" id="{0BFC2D14-C6AC-4DF5-865C-152689E6C4E7}"/>
                </a:ext>
              </a:extLst>
            </xdr:cNvPr>
            <xdr:cNvGraphicFramePr/>
          </xdr:nvGraphicFramePr>
          <xdr:xfrm>
            <a:off x="0" y="0"/>
            <a:ext cx="0" cy="0"/>
          </xdr:xfrm>
          <a:graphic>
            <a:graphicData uri="http://schemas.microsoft.com/office/drawing/2010/slicer">
              <sle:slicer xmlns:sle="http://schemas.microsoft.com/office/drawing/2010/slicer" name="Killed Max"/>
            </a:graphicData>
          </a:graphic>
        </xdr:graphicFrame>
      </mc:Choice>
      <mc:Fallback xmlns="">
        <xdr:sp macro="" textlink="">
          <xdr:nvSpPr>
            <xdr:cNvPr id="0" name=""/>
            <xdr:cNvSpPr>
              <a:spLocks noTextEdit="1"/>
            </xdr:cNvSpPr>
          </xdr:nvSpPr>
          <xdr:spPr>
            <a:xfrm>
              <a:off x="5173980" y="1577340"/>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7</xdr:row>
      <xdr:rowOff>182880</xdr:rowOff>
    </xdr:from>
    <xdr:to>
      <xdr:col>8</xdr:col>
      <xdr:colOff>279900</xdr:colOff>
      <xdr:row>19</xdr:row>
      <xdr:rowOff>171450</xdr:rowOff>
    </xdr:to>
    <mc:AlternateContent xmlns:mc="http://schemas.openxmlformats.org/markup-compatibility/2006" xmlns:a14="http://schemas.microsoft.com/office/drawing/2010/main">
      <mc:Choice Requires="a14">
        <xdr:graphicFrame macro="">
          <xdr:nvGraphicFramePr>
            <xdr:cNvPr id="4" name="Injured Max">
              <a:extLst>
                <a:ext uri="{FF2B5EF4-FFF2-40B4-BE49-F238E27FC236}">
                  <a16:creationId xmlns:a16="http://schemas.microsoft.com/office/drawing/2014/main" id="{147D52B0-D4D4-44D3-A502-A0677FF2FDF9}"/>
                </a:ext>
              </a:extLst>
            </xdr:cNvPr>
            <xdr:cNvGraphicFramePr/>
          </xdr:nvGraphicFramePr>
          <xdr:xfrm>
            <a:off x="0" y="0"/>
            <a:ext cx="0" cy="0"/>
          </xdr:xfrm>
          <a:graphic>
            <a:graphicData uri="http://schemas.microsoft.com/office/drawing/2010/slicer">
              <sle:slicer xmlns:sle="http://schemas.microsoft.com/office/drawing/2010/slicer" name="Injured Max"/>
            </a:graphicData>
          </a:graphic>
        </xdr:graphicFrame>
      </mc:Choice>
      <mc:Fallback xmlns="">
        <xdr:sp macro="" textlink="">
          <xdr:nvSpPr>
            <xdr:cNvPr id="0" name=""/>
            <xdr:cNvSpPr>
              <a:spLocks noTextEdit="1"/>
            </xdr:cNvSpPr>
          </xdr:nvSpPr>
          <xdr:spPr>
            <a:xfrm>
              <a:off x="4076700" y="1569720"/>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33</xdr:row>
      <xdr:rowOff>186267</xdr:rowOff>
    </xdr:from>
    <xdr:to>
      <xdr:col>20</xdr:col>
      <xdr:colOff>129540</xdr:colOff>
      <xdr:row>55</xdr:row>
      <xdr:rowOff>52494</xdr:rowOff>
    </xdr:to>
    <xdr:graphicFrame macro="">
      <xdr:nvGraphicFramePr>
        <xdr:cNvPr id="10" name="Chart 9">
          <a:extLst>
            <a:ext uri="{FF2B5EF4-FFF2-40B4-BE49-F238E27FC236}">
              <a16:creationId xmlns:a16="http://schemas.microsoft.com/office/drawing/2014/main" id="{972807E5-EAB1-495B-B78B-2A6705C28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144568</xdr:colOff>
      <xdr:row>34</xdr:row>
      <xdr:rowOff>24553</xdr:rowOff>
    </xdr:from>
    <xdr:to>
      <xdr:col>10</xdr:col>
      <xdr:colOff>175048</xdr:colOff>
      <xdr:row>46</xdr:row>
      <xdr:rowOff>114088</xdr:rowOff>
    </xdr:to>
    <mc:AlternateContent xmlns:mc="http://schemas.openxmlformats.org/markup-compatibility/2006" xmlns:a14="http://schemas.microsoft.com/office/drawing/2010/main">
      <mc:Choice Requires="a14">
        <xdr:graphicFrame macro="">
          <xdr:nvGraphicFramePr>
            <xdr:cNvPr id="6" name="Province">
              <a:extLst>
                <a:ext uri="{FF2B5EF4-FFF2-40B4-BE49-F238E27FC236}">
                  <a16:creationId xmlns:a16="http://schemas.microsoft.com/office/drawing/2014/main" id="{FBD1F413-61DA-48DB-88E8-C646E6A9C11D}"/>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5021368" y="6825403"/>
              <a:ext cx="1249680" cy="2489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609599</xdr:colOff>
      <xdr:row>61</xdr:row>
      <xdr:rowOff>0</xdr:rowOff>
    </xdr:from>
    <xdr:to>
      <xdr:col>58</xdr:col>
      <xdr:colOff>590550</xdr:colOff>
      <xdr:row>82</xdr:row>
      <xdr:rowOff>68580</xdr:rowOff>
    </xdr:to>
    <xdr:graphicFrame macro="">
      <xdr:nvGraphicFramePr>
        <xdr:cNvPr id="13" name="Chart 12">
          <a:extLst>
            <a:ext uri="{FF2B5EF4-FFF2-40B4-BE49-F238E27FC236}">
              <a16:creationId xmlns:a16="http://schemas.microsoft.com/office/drawing/2014/main" id="{B154B120-9A89-4215-B243-5F591A6A9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293158</xdr:colOff>
      <xdr:row>60</xdr:row>
      <xdr:rowOff>175472</xdr:rowOff>
    </xdr:from>
    <xdr:to>
      <xdr:col>10</xdr:col>
      <xdr:colOff>293158</xdr:colOff>
      <xdr:row>73</xdr:row>
      <xdr:rowOff>66887</xdr:rowOff>
    </xdr:to>
    <mc:AlternateContent xmlns:mc="http://schemas.openxmlformats.org/markup-compatibility/2006" xmlns:a14="http://schemas.microsoft.com/office/drawing/2010/main">
      <mc:Choice Requires="a14">
        <xdr:graphicFrame macro="">
          <xdr:nvGraphicFramePr>
            <xdr:cNvPr id="12" name="Target Type">
              <a:extLst>
                <a:ext uri="{FF2B5EF4-FFF2-40B4-BE49-F238E27FC236}">
                  <a16:creationId xmlns:a16="http://schemas.microsoft.com/office/drawing/2014/main" id="{7031F291-31A4-48C4-BD71-27FFC538D471}"/>
                </a:ext>
              </a:extLst>
            </xdr:cNvPr>
            <xdr:cNvGraphicFramePr/>
          </xdr:nvGraphicFramePr>
          <xdr:xfrm>
            <a:off x="0" y="0"/>
            <a:ext cx="0" cy="0"/>
          </xdr:xfrm>
          <a:graphic>
            <a:graphicData uri="http://schemas.microsoft.com/office/drawing/2010/slicer">
              <sle:slicer xmlns:sle="http://schemas.microsoft.com/office/drawing/2010/slicer" name="Target Type"/>
            </a:graphicData>
          </a:graphic>
        </xdr:graphicFrame>
      </mc:Choice>
      <mc:Fallback xmlns="">
        <xdr:sp macro="" textlink="">
          <xdr:nvSpPr>
            <xdr:cNvPr id="0" name=""/>
            <xdr:cNvSpPr>
              <a:spLocks noTextEdit="1"/>
            </xdr:cNvSpPr>
          </xdr:nvSpPr>
          <xdr:spPr>
            <a:xfrm>
              <a:off x="4560358" y="12176972"/>
              <a:ext cx="1828800" cy="2491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88</xdr:row>
      <xdr:rowOff>0</xdr:rowOff>
    </xdr:from>
    <xdr:to>
      <xdr:col>22</xdr:col>
      <xdr:colOff>266700</xdr:colOff>
      <xdr:row>107</xdr:row>
      <xdr:rowOff>174715</xdr:rowOff>
    </xdr:to>
    <xdr:graphicFrame macro="">
      <xdr:nvGraphicFramePr>
        <xdr:cNvPr id="14" name="Chart 13">
          <a:extLst>
            <a:ext uri="{FF2B5EF4-FFF2-40B4-BE49-F238E27FC236}">
              <a16:creationId xmlns:a16="http://schemas.microsoft.com/office/drawing/2014/main" id="{31ADB7FA-FE02-47BA-A099-88E4725D7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305889</xdr:colOff>
      <xdr:row>88</xdr:row>
      <xdr:rowOff>1089</xdr:rowOff>
    </xdr:from>
    <xdr:to>
      <xdr:col>10</xdr:col>
      <xdr:colOff>305889</xdr:colOff>
      <xdr:row>93</xdr:row>
      <xdr:rowOff>121596</xdr:rowOff>
    </xdr:to>
    <mc:AlternateContent xmlns:mc="http://schemas.openxmlformats.org/markup-compatibility/2006" xmlns:a14="http://schemas.microsoft.com/office/drawing/2010/main">
      <mc:Choice Requires="a14">
        <xdr:graphicFrame macro="">
          <xdr:nvGraphicFramePr>
            <xdr:cNvPr id="7" name="Location Sensitivity">
              <a:extLst>
                <a:ext uri="{FF2B5EF4-FFF2-40B4-BE49-F238E27FC236}">
                  <a16:creationId xmlns:a16="http://schemas.microsoft.com/office/drawing/2014/main" id="{A46445FA-DB27-44C9-BF20-3F9BC707E154}"/>
                </a:ext>
              </a:extLst>
            </xdr:cNvPr>
            <xdr:cNvGraphicFramePr/>
          </xdr:nvGraphicFramePr>
          <xdr:xfrm>
            <a:off x="0" y="0"/>
            <a:ext cx="0" cy="0"/>
          </xdr:xfrm>
          <a:graphic>
            <a:graphicData uri="http://schemas.microsoft.com/office/drawing/2010/slicer">
              <sle:slicer xmlns:sle="http://schemas.microsoft.com/office/drawing/2010/slicer" name="Location Sensitivity"/>
            </a:graphicData>
          </a:graphic>
        </xdr:graphicFrame>
      </mc:Choice>
      <mc:Fallback xmlns="">
        <xdr:sp macro="" textlink="">
          <xdr:nvSpPr>
            <xdr:cNvPr id="0" name=""/>
            <xdr:cNvSpPr>
              <a:spLocks noTextEdit="1"/>
            </xdr:cNvSpPr>
          </xdr:nvSpPr>
          <xdr:spPr>
            <a:xfrm>
              <a:off x="4573089" y="17603289"/>
              <a:ext cx="1828800" cy="1120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0</xdr:colOff>
      <xdr:row>115</xdr:row>
      <xdr:rowOff>76200</xdr:rowOff>
    </xdr:from>
    <xdr:to>
      <xdr:col>38</xdr:col>
      <xdr:colOff>285750</xdr:colOff>
      <xdr:row>142</xdr:row>
      <xdr:rowOff>38100</xdr:rowOff>
    </xdr:to>
    <xdr:graphicFrame macro="">
      <xdr:nvGraphicFramePr>
        <xdr:cNvPr id="16" name="Chart 15">
          <a:extLst>
            <a:ext uri="{FF2B5EF4-FFF2-40B4-BE49-F238E27FC236}">
              <a16:creationId xmlns:a16="http://schemas.microsoft.com/office/drawing/2014/main" id="{6D0C2235-58D8-469F-8D5C-98A7E2D84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115</xdr:row>
      <xdr:rowOff>57150</xdr:rowOff>
    </xdr:from>
    <xdr:to>
      <xdr:col>22</xdr:col>
      <xdr:colOff>552450</xdr:colOff>
      <xdr:row>142</xdr:row>
      <xdr:rowOff>86783</xdr:rowOff>
    </xdr:to>
    <xdr:graphicFrame macro="">
      <xdr:nvGraphicFramePr>
        <xdr:cNvPr id="17" name="Chart 16">
          <a:extLst>
            <a:ext uri="{FF2B5EF4-FFF2-40B4-BE49-F238E27FC236}">
              <a16:creationId xmlns:a16="http://schemas.microsoft.com/office/drawing/2014/main" id="{967981F7-E3EC-4A52-A74F-AC391DE25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272415</xdr:colOff>
      <xdr:row>115</xdr:row>
      <xdr:rowOff>30480</xdr:rowOff>
    </xdr:from>
    <xdr:to>
      <xdr:col>10</xdr:col>
      <xdr:colOff>38100</xdr:colOff>
      <xdr:row>127</xdr:row>
      <xdr:rowOff>97155</xdr:rowOff>
    </xdr:to>
    <mc:AlternateContent xmlns:mc="http://schemas.openxmlformats.org/markup-compatibility/2006" xmlns:a14="http://schemas.microsoft.com/office/drawing/2010/main">
      <mc:Choice Requires="a14">
        <xdr:graphicFrame macro="">
          <xdr:nvGraphicFramePr>
            <xdr:cNvPr id="19" name="Location Catogary">
              <a:extLst>
                <a:ext uri="{FF2B5EF4-FFF2-40B4-BE49-F238E27FC236}">
                  <a16:creationId xmlns:a16="http://schemas.microsoft.com/office/drawing/2014/main" id="{9B8D8D17-F5B7-479B-854E-F48D1EFC7044}"/>
                </a:ext>
              </a:extLst>
            </xdr:cNvPr>
            <xdr:cNvGraphicFramePr/>
          </xdr:nvGraphicFramePr>
          <xdr:xfrm>
            <a:off x="0" y="0"/>
            <a:ext cx="0" cy="0"/>
          </xdr:xfrm>
          <a:graphic>
            <a:graphicData uri="http://schemas.microsoft.com/office/drawing/2010/slicer">
              <sle:slicer xmlns:sle="http://schemas.microsoft.com/office/drawing/2010/slicer" name="Location Catogary"/>
            </a:graphicData>
          </a:graphic>
        </xdr:graphicFrame>
      </mc:Choice>
      <mc:Fallback xmlns="">
        <xdr:sp macro="" textlink="">
          <xdr:nvSpPr>
            <xdr:cNvPr id="0" name=""/>
            <xdr:cNvSpPr>
              <a:spLocks noTextEdit="1"/>
            </xdr:cNvSpPr>
          </xdr:nvSpPr>
          <xdr:spPr>
            <a:xfrm>
              <a:off x="4539615" y="23033355"/>
              <a:ext cx="159448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151</xdr:row>
      <xdr:rowOff>0</xdr:rowOff>
    </xdr:from>
    <xdr:to>
      <xdr:col>41</xdr:col>
      <xdr:colOff>200297</xdr:colOff>
      <xdr:row>192</xdr:row>
      <xdr:rowOff>15784</xdr:rowOff>
    </xdr:to>
    <xdr:graphicFrame macro="">
      <xdr:nvGraphicFramePr>
        <xdr:cNvPr id="18" name="Chart 17">
          <a:extLst>
            <a:ext uri="{FF2B5EF4-FFF2-40B4-BE49-F238E27FC236}">
              <a16:creationId xmlns:a16="http://schemas.microsoft.com/office/drawing/2014/main" id="{BB18C10E-04AA-4096-AFAA-C8B636939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6</xdr:col>
      <xdr:colOff>574040</xdr:colOff>
      <xdr:row>151</xdr:row>
      <xdr:rowOff>198120</xdr:rowOff>
    </xdr:from>
    <xdr:to>
      <xdr:col>9</xdr:col>
      <xdr:colOff>574040</xdr:colOff>
      <xdr:row>164</xdr:row>
      <xdr:rowOff>23495</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92C04CBF-E763-4DC9-B5BA-0A791C4FF99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238897" y="30333406"/>
              <a:ext cx="1832429" cy="2419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13</xdr:col>
      <xdr:colOff>0</xdr:colOff>
      <xdr:row>6</xdr:row>
      <xdr:rowOff>3810</xdr:rowOff>
    </xdr:from>
    <xdr:to>
      <xdr:col>22</xdr:col>
      <xdr:colOff>480060</xdr:colOff>
      <xdr:row>26</xdr:row>
      <xdr:rowOff>68580</xdr:rowOff>
    </xdr:to>
    <xdr:graphicFrame macro="">
      <xdr:nvGraphicFramePr>
        <xdr:cNvPr id="3" name="Chart 2">
          <a:extLst>
            <a:ext uri="{FF2B5EF4-FFF2-40B4-BE49-F238E27FC236}">
              <a16:creationId xmlns:a16="http://schemas.microsoft.com/office/drawing/2014/main" id="{0007B6E5-38C3-4E91-A5D8-C7ADD255F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731520</xdr:colOff>
      <xdr:row>15</xdr:row>
      <xdr:rowOff>205740</xdr:rowOff>
    </xdr:from>
    <xdr:to>
      <xdr:col>17</xdr:col>
      <xdr:colOff>0</xdr:colOff>
      <xdr:row>31</xdr:row>
      <xdr:rowOff>22860</xdr:rowOff>
    </xdr:to>
    <xdr:graphicFrame macro="">
      <xdr:nvGraphicFramePr>
        <xdr:cNvPr id="6" name="Chart 5">
          <a:extLst>
            <a:ext uri="{FF2B5EF4-FFF2-40B4-BE49-F238E27FC236}">
              <a16:creationId xmlns:a16="http://schemas.microsoft.com/office/drawing/2014/main" id="{6A646C33-50C3-4BF8-8EED-48753C3D4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xdr:colOff>
      <xdr:row>36</xdr:row>
      <xdr:rowOff>0</xdr:rowOff>
    </xdr:from>
    <xdr:to>
      <xdr:col>16</xdr:col>
      <xdr:colOff>15240</xdr:colOff>
      <xdr:row>50</xdr:row>
      <xdr:rowOff>205740</xdr:rowOff>
    </xdr:to>
    <xdr:graphicFrame macro="">
      <xdr:nvGraphicFramePr>
        <xdr:cNvPr id="2" name="Chart 1">
          <a:extLst>
            <a:ext uri="{FF2B5EF4-FFF2-40B4-BE49-F238E27FC236}">
              <a16:creationId xmlns:a16="http://schemas.microsoft.com/office/drawing/2014/main" id="{50815870-DACA-4840-9AC7-40C8BF648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55</xdr:row>
      <xdr:rowOff>0</xdr:rowOff>
    </xdr:from>
    <xdr:to>
      <xdr:col>18</xdr:col>
      <xdr:colOff>441960</xdr:colOff>
      <xdr:row>74</xdr:row>
      <xdr:rowOff>167640</xdr:rowOff>
    </xdr:to>
    <xdr:graphicFrame macro="">
      <xdr:nvGraphicFramePr>
        <xdr:cNvPr id="4" name="Chart 3">
          <a:extLst>
            <a:ext uri="{FF2B5EF4-FFF2-40B4-BE49-F238E27FC236}">
              <a16:creationId xmlns:a16="http://schemas.microsoft.com/office/drawing/2014/main" id="{A6B20279-11BB-49EF-8FD5-00494CF55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80</xdr:row>
      <xdr:rowOff>0</xdr:rowOff>
    </xdr:from>
    <xdr:to>
      <xdr:col>19</xdr:col>
      <xdr:colOff>605790</xdr:colOff>
      <xdr:row>105</xdr:row>
      <xdr:rowOff>96308</xdr:rowOff>
    </xdr:to>
    <xdr:graphicFrame macro="">
      <xdr:nvGraphicFramePr>
        <xdr:cNvPr id="5" name="Chart 4">
          <a:extLst>
            <a:ext uri="{FF2B5EF4-FFF2-40B4-BE49-F238E27FC236}">
              <a16:creationId xmlns:a16="http://schemas.microsoft.com/office/drawing/2014/main" id="{048CA07D-ED89-4A84-8F52-3B11A255A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114</xdr:row>
      <xdr:rowOff>0</xdr:rowOff>
    </xdr:from>
    <xdr:to>
      <xdr:col>20</xdr:col>
      <xdr:colOff>285750</xdr:colOff>
      <xdr:row>132</xdr:row>
      <xdr:rowOff>125730</xdr:rowOff>
    </xdr:to>
    <xdr:graphicFrame macro="">
      <xdr:nvGraphicFramePr>
        <xdr:cNvPr id="7" name="Chart 6">
          <a:extLst>
            <a:ext uri="{FF2B5EF4-FFF2-40B4-BE49-F238E27FC236}">
              <a16:creationId xmlns:a16="http://schemas.microsoft.com/office/drawing/2014/main" id="{6010E35D-3ACA-4B98-B697-62C0E6DDA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143</xdr:row>
      <xdr:rowOff>0</xdr:rowOff>
    </xdr:from>
    <xdr:to>
      <xdr:col>36</xdr:col>
      <xdr:colOff>657497</xdr:colOff>
      <xdr:row>180</xdr:row>
      <xdr:rowOff>72934</xdr:rowOff>
    </xdr:to>
    <xdr:graphicFrame macro="">
      <xdr:nvGraphicFramePr>
        <xdr:cNvPr id="8" name="Chart 7">
          <a:extLst>
            <a:ext uri="{FF2B5EF4-FFF2-40B4-BE49-F238E27FC236}">
              <a16:creationId xmlns:a16="http://schemas.microsoft.com/office/drawing/2014/main" id="{1AF4FB8C-3C41-4B85-9114-46F5F2ED4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15240</xdr:colOff>
      <xdr:row>14</xdr:row>
      <xdr:rowOff>7620</xdr:rowOff>
    </xdr:from>
    <xdr:to>
      <xdr:col>19</xdr:col>
      <xdr:colOff>15240</xdr:colOff>
      <xdr:row>31</xdr:row>
      <xdr:rowOff>205740</xdr:rowOff>
    </xdr:to>
    <xdr:graphicFrame macro="">
      <xdr:nvGraphicFramePr>
        <xdr:cNvPr id="5" name="Chart 4">
          <a:extLst>
            <a:ext uri="{FF2B5EF4-FFF2-40B4-BE49-F238E27FC236}">
              <a16:creationId xmlns:a16="http://schemas.microsoft.com/office/drawing/2014/main" id="{486AB5C5-84A8-4F18-841F-A8B728B8E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43</xdr:row>
      <xdr:rowOff>38099</xdr:rowOff>
    </xdr:from>
    <xdr:to>
      <xdr:col>55</xdr:col>
      <xdr:colOff>355600</xdr:colOff>
      <xdr:row>80</xdr:row>
      <xdr:rowOff>25400</xdr:rowOff>
    </xdr:to>
    <xdr:graphicFrame macro="">
      <xdr:nvGraphicFramePr>
        <xdr:cNvPr id="3" name="Chart 2">
          <a:extLst>
            <a:ext uri="{FF2B5EF4-FFF2-40B4-BE49-F238E27FC236}">
              <a16:creationId xmlns:a16="http://schemas.microsoft.com/office/drawing/2014/main" id="{963BC812-2A7C-476D-81DE-CB0EC0A7A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23706</xdr:colOff>
      <xdr:row>10</xdr:row>
      <xdr:rowOff>208281</xdr:rowOff>
    </xdr:from>
    <xdr:to>
      <xdr:col>15</xdr:col>
      <xdr:colOff>160866</xdr:colOff>
      <xdr:row>23</xdr:row>
      <xdr:rowOff>177802</xdr:rowOff>
    </xdr:to>
    <xdr:graphicFrame macro="">
      <xdr:nvGraphicFramePr>
        <xdr:cNvPr id="4" name="Chart 3">
          <a:extLst>
            <a:ext uri="{FF2B5EF4-FFF2-40B4-BE49-F238E27FC236}">
              <a16:creationId xmlns:a16="http://schemas.microsoft.com/office/drawing/2014/main" id="{5606E3F1-EAC2-4313-BAC4-6E19C27A8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734907</xdr:colOff>
      <xdr:row>29</xdr:row>
      <xdr:rowOff>203201</xdr:rowOff>
    </xdr:from>
    <xdr:to>
      <xdr:col>15</xdr:col>
      <xdr:colOff>173567</xdr:colOff>
      <xdr:row>42</xdr:row>
      <xdr:rowOff>166794</xdr:rowOff>
    </xdr:to>
    <xdr:graphicFrame macro="">
      <xdr:nvGraphicFramePr>
        <xdr:cNvPr id="5" name="Chart 4">
          <a:extLst>
            <a:ext uri="{FF2B5EF4-FFF2-40B4-BE49-F238E27FC236}">
              <a16:creationId xmlns:a16="http://schemas.microsoft.com/office/drawing/2014/main" id="{7BEB3098-3746-403E-B7E2-212FE8747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25</xdr:col>
      <xdr:colOff>7620</xdr:colOff>
      <xdr:row>3</xdr:row>
      <xdr:rowOff>15240</xdr:rowOff>
    </xdr:from>
    <xdr:to>
      <xdr:col>32</xdr:col>
      <xdr:colOff>312420</xdr:colOff>
      <xdr:row>15</xdr:row>
      <xdr:rowOff>198120</xdr:rowOff>
    </xdr:to>
    <xdr:graphicFrame macro="">
      <xdr:nvGraphicFramePr>
        <xdr:cNvPr id="7" name="Chart 6">
          <a:extLst>
            <a:ext uri="{FF2B5EF4-FFF2-40B4-BE49-F238E27FC236}">
              <a16:creationId xmlns:a16="http://schemas.microsoft.com/office/drawing/2014/main" id="{F037DF9C-68AA-4250-B3E1-E2856CD71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726439</xdr:colOff>
      <xdr:row>9</xdr:row>
      <xdr:rowOff>35560</xdr:rowOff>
    </xdr:from>
    <xdr:to>
      <xdr:col>17</xdr:col>
      <xdr:colOff>643466</xdr:colOff>
      <xdr:row>24</xdr:row>
      <xdr:rowOff>67733</xdr:rowOff>
    </xdr:to>
    <xdr:graphicFrame macro="">
      <xdr:nvGraphicFramePr>
        <xdr:cNvPr id="3" name="Chart 2">
          <a:extLst>
            <a:ext uri="{FF2B5EF4-FFF2-40B4-BE49-F238E27FC236}">
              <a16:creationId xmlns:a16="http://schemas.microsoft.com/office/drawing/2014/main" id="{F647172C-5561-4413-8805-84B8BA095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30</xdr:row>
      <xdr:rowOff>0</xdr:rowOff>
    </xdr:from>
    <xdr:to>
      <xdr:col>16</xdr:col>
      <xdr:colOff>7620</xdr:colOff>
      <xdr:row>43</xdr:row>
      <xdr:rowOff>32173</xdr:rowOff>
    </xdr:to>
    <xdr:graphicFrame macro="">
      <xdr:nvGraphicFramePr>
        <xdr:cNvPr id="5" name="Chart 4">
          <a:extLst>
            <a:ext uri="{FF2B5EF4-FFF2-40B4-BE49-F238E27FC236}">
              <a16:creationId xmlns:a16="http://schemas.microsoft.com/office/drawing/2014/main" id="{0B3FF1C6-5319-4CEA-A16A-660C18CBD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4545.978946643518" createdVersion="7" refreshedVersion="7" minRefreshableVersion="3" recordCount="496" xr:uid="{354E0A11-A96A-4479-A3B6-F11E2A4BE611}">
  <cacheSource type="worksheet">
    <worksheetSource name="PakistanSuicideAttacks_Ver_11__30_November_2017___3"/>
  </cacheSource>
  <cacheFields count="25">
    <cacheField name="S#" numFmtId="0">
      <sharedItems containsSemiMixedTypes="0" containsString="0" containsNumber="1" containsInteger="1" minValue="1" maxValue="496"/>
    </cacheField>
    <cacheField name="Date.2" numFmtId="0">
      <sharedItems containsSemiMixedTypes="0" containsString="0" containsNumber="1" containsInteger="1" minValue="1995" maxValue="2017" count="18">
        <n v="1995"/>
        <n v="2000"/>
        <n v="2002"/>
        <n v="2003"/>
        <n v="2004"/>
        <n v="2005"/>
        <n v="2006"/>
        <n v="2007"/>
        <n v="2008"/>
        <n v="2009"/>
        <n v="2010"/>
        <n v="2011"/>
        <n v="2012"/>
        <n v="2013"/>
        <n v="2014"/>
        <n v="2015"/>
        <n v="2016"/>
        <n v="2017"/>
      </sharedItems>
    </cacheField>
    <cacheField name="Blast Day Type" numFmtId="0">
      <sharedItems/>
    </cacheField>
    <cacheField name="Holiday Type" numFmtId="0">
      <sharedItems/>
    </cacheField>
    <cacheField name="Time" numFmtId="0">
      <sharedItems/>
    </cacheField>
    <cacheField name="City" numFmtId="0">
      <sharedItems count="81">
        <s v="Islamabad"/>
        <s v="Karachi"/>
        <s v="Karachi "/>
        <s v="Quetta"/>
        <s v="Rawalpindi"/>
        <s v="North waziristan"/>
        <s v="Kohat"/>
        <s v="Attock "/>
        <s v="Sialkot"/>
        <s v="Lahore "/>
        <s v="Swat"/>
        <s v="Hangu"/>
        <s v="Bannu"/>
        <s v="Lasbela"/>
        <s v="Malakand "/>
        <s v="Peshawar"/>
        <s v="Peshawar "/>
        <s v="D.I Khan "/>
        <s v="Lakki Marwat"/>
        <s v="Tank"/>
        <s v="Islamabad "/>
        <s v="Quetta "/>
        <s v="Gujrat"/>
        <s v="Charsadda"/>
        <s v="Tank "/>
        <s v="Swat "/>
        <s v="D.I Khan"/>
        <s v="Kohat "/>
        <s v="Kuram Agency "/>
        <s v="Shangla "/>
        <s v="Bajaur Agency"/>
        <s v="South Waziristan"/>
        <s v="Haripur"/>
        <s v="Sargodha"/>
        <s v="Nowshehra"/>
        <s v="Charsadda "/>
        <s v="Mohmand agency"/>
        <s v="Dara Adam Khel"/>
        <s v="Khyber Agency"/>
        <s v="Mardan"/>
        <s v="Bhakkar "/>
        <s v="Orakzai Agency"/>
        <s v="Buner"/>
        <s v="D.G Khan "/>
        <s v="Pishin"/>
        <s v="Chakwal "/>
        <s v="Lahore"/>
        <s v="Upper Dir"/>
        <s v="Muzaffarabad"/>
        <s v="Totalai"/>
        <s v="Multan"/>
        <s v="D.G Khan"/>
        <s v="Lower Dir"/>
        <s v="Sudhanoti"/>
        <s v="Khyber Agency "/>
        <s v="Poonch"/>
        <s v="Mansehra"/>
        <s v="Karak"/>
        <s v="Mohmand Agency "/>
        <s v="Swabi "/>
        <s v="Shikarpur"/>
        <s v="Sukkur"/>
        <s v="Chaman"/>
        <s v="D. I Khan"/>
        <s v="Khanewal"/>
        <s v="Fateh Jang"/>
        <s v="Taftan"/>
        <s v="Tirah Valley"/>
        <s v="Wagah"/>
        <s v="Zhob"/>
        <s v="KURRAM AGENCY"/>
        <s v="ATTOCK"/>
        <s v="Taunsa"/>
        <s v="Jacobabad"/>
        <s v="Shabqadar-Charsadda"/>
        <s v="Khuzdar"/>
        <s v="Ghallanai, Mohmand Agency "/>
        <s v="Hayatabad"/>
        <s v="Mosal Kor, Mohmand Agency"/>
        <s v="Sehwan town"/>
        <s v="Tangi, Charsadda District"/>
      </sharedItems>
    </cacheField>
    <cacheField name="Latitude" numFmtId="0">
      <sharedItems containsString="0" containsBlank="1" containsNumber="1" minValue="24.879503" maxValue="35.383299999999998"/>
    </cacheField>
    <cacheField name="Longitude" numFmtId="0">
      <sharedItems containsString="0" containsBlank="1" containsNumber="1" minValue="62.35" maxValue="74.572900000000004"/>
    </cacheField>
    <cacheField name="Province" numFmtId="0">
      <sharedItems count="8">
        <s v="Capital"/>
        <s v="Sindh"/>
        <s v="Baluchistan"/>
        <s v="Punjab"/>
        <s v="FATA"/>
        <s v="KPK"/>
        <s v="AJK"/>
        <s v="Balochistan"/>
      </sharedItems>
    </cacheField>
    <cacheField name="Location" numFmtId="0">
      <sharedItems/>
    </cacheField>
    <cacheField name="Location Category" numFmtId="0">
      <sharedItems count="25">
        <s v="Foreign"/>
        <s v="Office Building"/>
        <s v="Hotel"/>
        <s v="Religious"/>
        <s v="Mobile"/>
        <s v="Military"/>
        <s v="Residence"/>
        <s v="Park/Ground"/>
        <s v="Market"/>
        <s v="Police"/>
        <s v="Airport"/>
        <s v="Government"/>
        <s v="Transport"/>
        <s v="Hospital"/>
        <s v="Educational"/>
        <s v="Civilian"/>
        <s v="Bank"/>
        <s v="Foreigner"/>
        <s v="Government/Office Building"/>
        <s v="Government Official"/>
        <s v=""/>
        <s v="Residential Building"/>
        <s v="Commercial/residence"/>
        <s v=" "/>
        <s v="Highway"/>
      </sharedItems>
    </cacheField>
    <cacheField name="Location Sensitivity" numFmtId="0">
      <sharedItems count="4">
        <s v="High"/>
        <s v="Low"/>
        <s v="Medium"/>
        <s v=""/>
      </sharedItems>
    </cacheField>
    <cacheField name="Open/Closed Space" numFmtId="0">
      <sharedItems/>
    </cacheField>
    <cacheField name="Influencing Event/Event" numFmtId="0">
      <sharedItems longText="1"/>
    </cacheField>
    <cacheField name="Target Type" numFmtId="0">
      <sharedItems count="20">
        <s v="Foreigner"/>
        <s v="Media"/>
        <s v="Religious"/>
        <s v="Military"/>
        <s v="Government Official"/>
        <s v="civilian"/>
        <s v="Police"/>
        <s v="Children/Women"/>
        <s v="Anti-Militants"/>
        <s v="Unknown"/>
        <s v=""/>
        <s v="Rangers"/>
        <s v="Police &amp; Rangers"/>
        <s v="Civilian &amp; Police"/>
        <s v="Army"/>
        <s v="Frontier Corps "/>
        <s v="advocates (lawyers)"/>
        <s v="Civilian Judges"/>
        <s v="Shia sect"/>
        <s v="Judges &amp; lawyers"/>
      </sharedItems>
    </cacheField>
    <cacheField name="Targeted Sect if any" numFmtId="0">
      <sharedItems/>
    </cacheField>
    <cacheField name="Killed Min" numFmtId="0">
      <sharedItems containsString="0" containsBlank="1" containsNumber="1" containsInteger="1" minValue="0" maxValue="125"/>
    </cacheField>
    <cacheField name="Killed Max" numFmtId="0">
      <sharedItems containsString="0" containsBlank="1" containsNumber="1" containsInteger="1" minValue="0" maxValue="148" count="66">
        <n v="15"/>
        <n v="3"/>
        <n v="12"/>
        <n v="47"/>
        <n v="18"/>
        <n v="1"/>
        <n v="2"/>
        <n v="7"/>
        <n v="31"/>
        <n v="5"/>
        <n v="50"/>
        <n v="25"/>
        <n v="6"/>
        <n v="40"/>
        <n v="57"/>
        <n v="42"/>
        <n v="17"/>
        <n v="35"/>
        <n v="26"/>
        <n v="10"/>
        <n v="4"/>
        <n v="24"/>
        <n v="30"/>
        <n v="20"/>
        <n v="8"/>
        <n v="23"/>
        <m/>
        <n v="0"/>
        <n v="19"/>
        <n v="16"/>
        <n v="145"/>
        <n v="38"/>
        <n v="13"/>
        <n v="60"/>
        <n v="14"/>
        <n v="27"/>
        <n v="45"/>
        <n v="43"/>
        <n v="9"/>
        <n v="32"/>
        <n v="100"/>
        <n v="85"/>
        <n v="37"/>
        <n v="36"/>
        <n v="76"/>
        <n v="11"/>
        <n v="22"/>
        <n v="41"/>
        <n v="34"/>
        <n v="33"/>
        <n v="56"/>
        <n v="44"/>
        <n v="95"/>
        <n v="80"/>
        <n v="62"/>
        <n v="28"/>
        <n v="93"/>
        <n v="84"/>
        <n v="81"/>
        <n v="55"/>
        <n v="148"/>
        <n v="21"/>
        <n v="72"/>
        <n v="70"/>
        <n v="61"/>
        <n v="52"/>
      </sharedItems>
    </cacheField>
    <cacheField name="Injured Min" numFmtId="0">
      <sharedItems containsString="0" containsBlank="1" containsNumber="1" containsInteger="1" minValue="0" maxValue="320"/>
    </cacheField>
    <cacheField name="Injured Max" numFmtId="0">
      <sharedItems containsString="0" containsBlank="1" containsNumber="1" containsInteger="1" minValue="0" maxValue="550" count="89">
        <n v="60"/>
        <n v="3"/>
        <n v="40"/>
        <n v="51"/>
        <n v="65"/>
        <n v="50"/>
        <n v="4"/>
        <n v="200"/>
        <n v="35"/>
        <n v="2"/>
        <n v="70"/>
        <n v="75"/>
        <n v="10"/>
        <n v="100"/>
        <m/>
        <n v="30"/>
        <n v="54"/>
        <n v="8"/>
        <n v="26"/>
        <n v="0"/>
        <n v="39"/>
        <n v="1"/>
        <n v="25"/>
        <n v="7"/>
        <n v="12"/>
        <n v="29"/>
        <n v="61"/>
        <n v="47"/>
        <n v="58"/>
        <n v="6"/>
        <n v="43"/>
        <n v="5"/>
        <n v="18"/>
        <n v="37"/>
        <n v="9"/>
        <n v="19"/>
        <n v="46"/>
        <n v="32"/>
        <n v="550"/>
        <n v="31"/>
        <n v="22"/>
        <n v="23"/>
        <n v="20"/>
        <n v="13"/>
        <n v="80"/>
        <n v="15"/>
        <n v="110"/>
        <n v="24"/>
        <n v="11"/>
        <n v="55"/>
        <n v="90"/>
        <n v="300"/>
        <n v="27"/>
        <n v="14"/>
        <n v="45"/>
        <n v="16"/>
        <n v="175"/>
        <n v="48"/>
        <n v="36"/>
        <n v="370"/>
        <n v="105"/>
        <n v="120"/>
        <n v="187"/>
        <n v="17"/>
        <n v="83"/>
        <n v="135"/>
        <n v="41"/>
        <n v="49"/>
        <n v="243"/>
        <n v="57"/>
        <n v="77"/>
        <n v="132"/>
        <n v="140"/>
        <n v="52"/>
        <n v="42"/>
        <n v="114"/>
        <n v="107"/>
        <n v="130"/>
        <n v="82"/>
        <n v="28"/>
        <n v="33"/>
        <n v="21"/>
        <n v="121"/>
        <n v="68"/>
        <n v="145"/>
        <n v="34"/>
        <n v="72"/>
        <n v="56"/>
        <n v="165"/>
      </sharedItems>
    </cacheField>
    <cacheField name="No. of Suicide Blasts" numFmtId="0">
      <sharedItems containsString="0" containsBlank="1" containsNumber="1" containsInteger="1" minValue="1" maxValue="4"/>
    </cacheField>
    <cacheField name="Explosive Weight (max)" numFmtId="0">
      <sharedItems/>
    </cacheField>
    <cacheField name="Hospital Names" numFmtId="0">
      <sharedItems/>
    </cacheField>
    <cacheField name="Temperature(C)" numFmtId="0">
      <sharedItems containsString="0" containsBlank="1" containsNumber="1" minValue="-2.37" maxValue="44"/>
    </cacheField>
    <cacheField name="Temperature(F)" numFmtId="0">
      <sharedItems containsString="0" containsBlank="1" containsNumber="1" minValue="27.734000000000002" maxValue="111"/>
    </cacheField>
  </cacheFields>
  <extLst>
    <ext xmlns:x14="http://schemas.microsoft.com/office/spreadsheetml/2009/9/main" uri="{725AE2AE-9491-48be-B2B4-4EB974FC3084}">
      <x14:pivotCacheDefinition pivotCacheId="1541145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4546.474657754632" createdVersion="7" refreshedVersion="7" minRefreshableVersion="3" recordCount="16" xr:uid="{44F9E753-0DDC-418B-BAAA-5041732A6CFE}">
  <cacheSource type="worksheet">
    <worksheetSource ref="G16:H32" sheet="Location"/>
  </cacheSource>
  <cacheFields count="2">
    <cacheField name="Location Catogary" numFmtId="0">
      <sharedItems count="16">
        <s v="Airport"/>
        <s v="Bank"/>
        <s v="Civilian"/>
        <s v="Commercial"/>
        <s v="Foreign"/>
        <s v="Hospital"/>
        <s v="Hotel"/>
        <s v="Government"/>
        <s v="Market"/>
        <s v="Military"/>
        <s v="Mobile"/>
        <s v="Park/Ground"/>
        <s v="Police"/>
        <s v="Religious"/>
        <s v="Residence"/>
        <s v="Transport"/>
      </sharedItems>
    </cacheField>
    <cacheField name="Total Attacks" numFmtId="0">
      <sharedItems containsSemiMixedTypes="0" containsString="0" containsNumber="1" containsInteger="1" minValue="1" maxValue="92" count="13">
        <n v="1"/>
        <n v="4"/>
        <n v="2"/>
        <n v="7"/>
        <n v="5"/>
        <n v="10"/>
        <n v="19"/>
        <n v="40"/>
        <n v="70"/>
        <n v="32"/>
        <n v="92"/>
        <n v="57"/>
        <n v="27"/>
      </sharedItems>
    </cacheField>
  </cacheFields>
  <extLst>
    <ext xmlns:x14="http://schemas.microsoft.com/office/spreadsheetml/2009/9/main" uri="{725AE2AE-9491-48be-B2B4-4EB974FC3084}">
      <x14:pivotCacheDefinition pivotCacheId="1586201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6">
  <r>
    <n v="1"/>
    <x v="0"/>
    <s v="Holiday"/>
    <s v="Weekend"/>
    <s v="N/A"/>
    <x v="0"/>
    <n v="33.718000000000004"/>
    <n v="73.071799999999996"/>
    <x v="0"/>
    <s v="Egyptian Embassy"/>
    <x v="0"/>
    <x v="0"/>
    <s v="Closed"/>
    <s v=""/>
    <x v="0"/>
    <s v="None"/>
    <n v="14"/>
    <x v="0"/>
    <m/>
    <x v="0"/>
    <n v="2"/>
    <s v=""/>
    <s v=""/>
    <n v="15.835000000000001"/>
    <n v="60.503"/>
  </r>
  <r>
    <n v="2"/>
    <x v="1"/>
    <s v="Working Day"/>
    <s v=""/>
    <s v="N/A"/>
    <x v="1"/>
    <n v="24.991800000000001"/>
    <n v="66.991100000000003"/>
    <x v="1"/>
    <s v="office of Nawa-e-Waqt"/>
    <x v="1"/>
    <x v="1"/>
    <s v="Closed"/>
    <s v=""/>
    <x v="1"/>
    <s v="None"/>
    <m/>
    <x v="1"/>
    <m/>
    <x v="1"/>
    <n v="1"/>
    <s v=""/>
    <s v=""/>
    <n v="23.77"/>
    <n v="74.786000000000001"/>
  </r>
  <r>
    <n v="3"/>
    <x v="2"/>
    <s v="Working Day"/>
    <s v=""/>
    <s v="7:45 AM"/>
    <x v="2"/>
    <n v="24.991800000000001"/>
    <n v="66.991100000000003"/>
    <x v="1"/>
    <s v="Pakistan Navy bus Parked outside Five Star Sheraton Hotel "/>
    <x v="2"/>
    <x v="2"/>
    <s v="Closed"/>
    <s v=""/>
    <x v="0"/>
    <s v="Christian"/>
    <n v="13"/>
    <x v="0"/>
    <n v="20"/>
    <x v="2"/>
    <n v="1"/>
    <s v="2.5 Kg"/>
    <s v="1.Jinnah Postgraduate Medical Center 2. Civil Hospital Karachi 3. PN Shifa"/>
    <n v="31.46"/>
    <n v="88.628"/>
  </r>
  <r>
    <n v="4"/>
    <x v="2"/>
    <s v="Working Day"/>
    <s v=""/>
    <s v="11:10:00 AM"/>
    <x v="1"/>
    <n v="24.991800000000001"/>
    <n v="66.991100000000003"/>
    <x v="1"/>
    <s v="US Consulate Civil Lines Area "/>
    <x v="0"/>
    <x v="0"/>
    <s v="Closed"/>
    <s v=""/>
    <x v="0"/>
    <s v="Christian"/>
    <m/>
    <x v="2"/>
    <m/>
    <x v="3"/>
    <n v="1"/>
    <s v="NA"/>
    <s v="NA"/>
    <n v="31.43"/>
    <n v="88.573999999999998"/>
  </r>
  <r>
    <n v="5"/>
    <x v="3"/>
    <s v="Working Day"/>
    <s v=""/>
    <s v="N/A"/>
    <x v="3"/>
    <n v="30.209499999999998"/>
    <n v="67.018199999999993"/>
    <x v="2"/>
    <s v="Imambargah MeCongy Road Quetta"/>
    <x v="3"/>
    <x v="2"/>
    <s v="Closed"/>
    <s v="during Friday prayer"/>
    <x v="2"/>
    <s v="Shiite"/>
    <n v="44"/>
    <x v="3"/>
    <m/>
    <x v="4"/>
    <n v="1"/>
    <s v="NA"/>
    <s v="1.CMH Quetta _x000a_2.Civil Hospital 3. Boland Medical Complex"/>
    <n v="33.119999999999997"/>
    <n v="91.616"/>
  </r>
  <r>
    <n v="6"/>
    <x v="3"/>
    <s v="Holiday"/>
    <s v="Christmas/birthday of Quaid-e-Azam"/>
    <s v="1:40:00 PM/1:42:00 PM"/>
    <x v="4"/>
    <n v="33.605800000000002"/>
    <n v="73.043700000000001"/>
    <x v="3"/>
    <s v="Jhanda Chichi area rawalpindi "/>
    <x v="4"/>
    <x v="1"/>
    <s v="Open"/>
    <s v="president's/chief of army staff convoy passing from there"/>
    <x v="3"/>
    <s v="None"/>
    <n v="16"/>
    <x v="4"/>
    <m/>
    <x v="5"/>
    <n v="2"/>
    <s v="30kg in each car"/>
    <s v="1.District headquarters _x000a_Hospital "/>
    <n v="9.4450000000000003"/>
    <n v="49.000999999999998"/>
  </r>
  <r>
    <n v="7"/>
    <x v="4"/>
    <s v="Working Day"/>
    <s v=""/>
    <s v=""/>
    <x v="4"/>
    <n v="33.605800000000002"/>
    <n v="73.043700000000001"/>
    <x v="3"/>
    <s v="Yadgar-i-Hussaini in Satellite Town"/>
    <x v="3"/>
    <x v="2"/>
    <s v="Closed"/>
    <s v="maghrib prayer was in process"/>
    <x v="2"/>
    <s v="Shiite"/>
    <m/>
    <x v="5"/>
    <n v="3"/>
    <x v="6"/>
    <n v="1"/>
    <s v="NA"/>
    <s v="NA"/>
    <n v="15.275"/>
    <n v="59.494999999999997"/>
  </r>
  <r>
    <n v="8"/>
    <x v="4"/>
    <s v="Working Day"/>
    <s v=""/>
    <s v="1:20:00/1:17:00 PM"/>
    <x v="2"/>
    <n v="24.991800000000001"/>
    <n v="66.991100000000003"/>
    <x v="1"/>
    <s v="Karachi Shia mosque Sindh Madrassatul Islam"/>
    <x v="3"/>
    <x v="2"/>
    <s v="Closed"/>
    <s v="Friday prayer was in progress"/>
    <x v="2"/>
    <s v="Shiite"/>
    <n v="14"/>
    <x v="0"/>
    <n v="96"/>
    <x v="7"/>
    <n v="1"/>
    <s v="2kg"/>
    <s v="Civil hospital "/>
    <n v="33.86"/>
    <n v="92.947999999999993"/>
  </r>
  <r>
    <n v="9"/>
    <x v="4"/>
    <s v="Working Day"/>
    <s v=""/>
    <s v="evening"/>
    <x v="2"/>
    <n v="24.991800000000001"/>
    <n v="66.991100000000003"/>
    <x v="1"/>
    <s v="Imambargah off M.A Jinnah road near Numaish intersection"/>
    <x v="3"/>
    <x v="2"/>
    <s v="Closed"/>
    <s v=""/>
    <x v="2"/>
    <s v="Shiite"/>
    <n v="16"/>
    <x v="4"/>
    <m/>
    <x v="8"/>
    <n v="1"/>
    <s v="NA"/>
    <s v="Civil hospital-Liaquat National hospital-Jinnah Postgraduate Medical Center"/>
    <n v="31.605"/>
    <n v="88.888999999999996"/>
  </r>
  <r>
    <n v="10"/>
    <x v="4"/>
    <s v="Working Day"/>
    <s v=""/>
    <s v="N/A"/>
    <x v="5"/>
    <n v="32.974600000000002"/>
    <n v="70.145600000000002"/>
    <x v="4"/>
    <s v="checkpost in north waziristan-close to Afghanistan border"/>
    <x v="5"/>
    <x v="0"/>
    <s v="Open"/>
    <s v=""/>
    <x v="3"/>
    <s v="None"/>
    <m/>
    <x v="6"/>
    <m/>
    <x v="9"/>
    <n v="1"/>
    <s v=""/>
    <s v=""/>
    <n v="27.18"/>
    <n v="80.924000000000007"/>
  </r>
  <r>
    <n v="11"/>
    <x v="4"/>
    <s v="Working Day"/>
    <s v=""/>
    <s v="8:50:PM"/>
    <x v="6"/>
    <n v="33.583300000000001"/>
    <n v="71.433300000000003"/>
    <x v="5"/>
    <s v="Near military facility/official Residence of General Officer Commanding"/>
    <x v="6"/>
    <x v="0"/>
    <s v="Closed"/>
    <s v="Army"/>
    <x v="3"/>
    <s v="None"/>
    <n v="2"/>
    <x v="1"/>
    <m/>
    <x v="1"/>
    <n v="2"/>
    <s v="NA"/>
    <s v="CMH Kohat"/>
    <n v="32.43"/>
    <n v="90.373999999999995"/>
  </r>
  <r>
    <n v="12"/>
    <x v="4"/>
    <s v="Working Day"/>
    <s v=""/>
    <s v="7:20 PM"/>
    <x v="7"/>
    <n v="33.764499999999998"/>
    <n v="72.366699999999994"/>
    <x v="3"/>
    <s v=" Mr Aziz election rally in jaffar village in fateh jang"/>
    <x v="7"/>
    <x v="1"/>
    <s v="Open"/>
    <s v="Election rally "/>
    <x v="4"/>
    <s v="None"/>
    <m/>
    <x v="7"/>
    <n v="44"/>
    <x v="10"/>
    <n v="1"/>
    <s v="NA"/>
    <s v="1.District Headquarters hospital-rwp 2.PIMS Hospital 3. Tehsil headquarters hospital-Fateh Jang"/>
    <n v="26.664999999999999"/>
    <n v="79.997"/>
  </r>
  <r>
    <n v="13"/>
    <x v="4"/>
    <s v="Working Day"/>
    <s v=""/>
    <s v="1:27 PM/1:25 PM"/>
    <x v="8"/>
    <n v="32.497199999999999"/>
    <n v="74.536100000000005"/>
    <x v="3"/>
    <s v="zainabia mosque-just a Km away from city police station on Raja road"/>
    <x v="3"/>
    <x v="2"/>
    <s v="Closed"/>
    <s v="Friday prayer"/>
    <x v="2"/>
    <s v="Shiite"/>
    <n v="25"/>
    <x v="8"/>
    <n v="50"/>
    <x v="11"/>
    <n v="1"/>
    <s v="NA"/>
    <s v="Allama Iqbal Memorial DHQ Hospital-Sardar Begum Hospital-and numner of other hospitals in Sialkot-Daska-Gujranwala and Lahore"/>
    <n v="27.51"/>
    <n v="81.518000000000001"/>
  </r>
  <r>
    <n v="14"/>
    <x v="4"/>
    <s v="Holiday"/>
    <s v="Weekend"/>
    <s v="5:55:00/6:40:00 PM"/>
    <x v="9"/>
    <n v="31.545100000000001"/>
    <n v="74.340699999999998"/>
    <x v="3"/>
    <s v="Jamia Masjid Kashmirian in Mochi Gate"/>
    <x v="3"/>
    <x v="2"/>
    <s v="Closed"/>
    <s v="Jamia Masjid /Shia Mosque"/>
    <x v="2"/>
    <s v="Shiite"/>
    <n v="4"/>
    <x v="9"/>
    <n v="6"/>
    <x v="12"/>
    <n v="1"/>
    <s v="NA"/>
    <s v="Mayo Hospital "/>
    <n v="24.39"/>
    <n v="75.902000000000001"/>
  </r>
  <r>
    <n v="15"/>
    <x v="5"/>
    <s v="Working Day"/>
    <s v=""/>
    <s v="11.45PM /10.30 pm"/>
    <x v="3"/>
    <n v="30.209499999999998"/>
    <n v="67.018199999999993"/>
    <x v="2"/>
    <s v="Gandava Town Shrine"/>
    <x v="3"/>
    <x v="2"/>
    <s v="Closed"/>
    <s v="Urs Ceremony"/>
    <x v="2"/>
    <s v="Shiite"/>
    <n v="25"/>
    <x v="10"/>
    <n v="8"/>
    <x v="13"/>
    <n v="1"/>
    <s v="NA"/>
    <s v="NA"/>
    <n v="16.5"/>
    <n v="61.7"/>
  </r>
  <r>
    <n v="16"/>
    <x v="5"/>
    <s v="Working Day"/>
    <s v=""/>
    <s v="N/A"/>
    <x v="10"/>
    <n v="35.222700000000003"/>
    <n v="72.425799999999995"/>
    <x v="5"/>
    <s v="Baidara village of Matta-District Swat "/>
    <x v="7"/>
    <x v="1"/>
    <s v="Open"/>
    <s v="NA"/>
    <x v="5"/>
    <s v="None"/>
    <m/>
    <x v="6"/>
    <m/>
    <x v="14"/>
    <n v="1"/>
    <s v="NA"/>
    <s v="NA"/>
    <n v="19.934999999999999"/>
    <n v="67.882999999999996"/>
  </r>
  <r>
    <n v="17"/>
    <x v="5"/>
    <s v="Working Day"/>
    <s v=""/>
    <s v="11:00:00 AM"/>
    <x v="0"/>
    <n v="33.718000000000004"/>
    <n v="73.071799999999996"/>
    <x v="0"/>
    <s v="Shrine of Bari Imam"/>
    <x v="3"/>
    <x v="2"/>
    <s v="Closed"/>
    <s v="Shia Muslim Annual _x000a_Congregation "/>
    <x v="5"/>
    <s v="Shiite/sunni"/>
    <n v="20"/>
    <x v="11"/>
    <n v="82"/>
    <x v="13"/>
    <n v="1"/>
    <s v="NA"/>
    <s v="1. PIMS 2.Polyclinic 3.CDA Hospital 4.federal govt services 5.rwp generl hosp"/>
    <n v="27.16"/>
    <n v="80.888000000000005"/>
  </r>
  <r>
    <n v="18"/>
    <x v="5"/>
    <s v="Working Day"/>
    <s v=""/>
    <s v="evening"/>
    <x v="2"/>
    <n v="24.991800000000001"/>
    <n v="66.991100000000003"/>
    <x v="1"/>
    <s v="Courtyard of an Imambargah(Madinatul Ilm ) in Gulshan e Iqbal "/>
    <x v="3"/>
    <x v="2"/>
    <s v="Closed"/>
    <s v="evening prayer"/>
    <x v="2"/>
    <s v="Shiite"/>
    <n v="5"/>
    <x v="12"/>
    <n v="19"/>
    <x v="15"/>
    <n v="1"/>
    <s v="NA"/>
    <s v="1. Patel Hospital 2. JMPC"/>
    <n v="31.945"/>
    <n v="89.501000000000005"/>
  </r>
  <r>
    <n v="19"/>
    <x v="6"/>
    <s v="Holiday"/>
    <s v="Ashura"/>
    <s v="9:35:00 AM"/>
    <x v="11"/>
    <n v="33.5351"/>
    <n v="71.071299999999994"/>
    <x v="5"/>
    <s v="Hangu-Tall road-Ashura Procession"/>
    <x v="7"/>
    <x v="1"/>
    <s v="Open"/>
    <s v="Ashura Day"/>
    <x v="2"/>
    <s v="Shiite"/>
    <n v="37"/>
    <x v="13"/>
    <n v="90"/>
    <x v="14"/>
    <n v="1"/>
    <s v="NA"/>
    <s v="Hangu Hospital "/>
    <n v="15.494999999999999"/>
    <n v="59.890999999999998"/>
  </r>
  <r>
    <n v="20"/>
    <x v="6"/>
    <s v="Working Day"/>
    <s v=""/>
    <s v="9:00:00 AM"/>
    <x v="1"/>
    <n v="24.991800000000001"/>
    <n v="66.991100000000003"/>
    <x v="1"/>
    <s v="Infront of USA consulate near marriott hotel"/>
    <x v="2"/>
    <x v="2"/>
    <s v="Open"/>
    <s v="Terrorists attacked convoy of david foy-american diplomat."/>
    <x v="0"/>
    <s v="Christian"/>
    <n v="4"/>
    <x v="9"/>
    <n v="30"/>
    <x v="16"/>
    <n v="1"/>
    <s v="10-15 kg"/>
    <s v=""/>
    <n v="25.3"/>
    <n v="77.540000000000006"/>
  </r>
  <r>
    <n v="21"/>
    <x v="6"/>
    <s v="Holiday"/>
    <s v="Eid Milad un-Nabi"/>
    <s v="7.00 pm"/>
    <x v="2"/>
    <n v="24.991800000000001"/>
    <n v="66.991100000000003"/>
    <x v="1"/>
    <s v="Nishter Park "/>
    <x v="7"/>
    <x v="2"/>
    <s v="Open"/>
    <s v="Eid Miladun Nabi"/>
    <x v="2"/>
    <s v="Sunni"/>
    <n v="47"/>
    <x v="14"/>
    <m/>
    <x v="13"/>
    <n v="1"/>
    <s v="5 kg"/>
    <s v="1. Liaquat National Hospital 2. Civil Hospital KHI 3. JPMC 4. Abbasi Shaheed Hospital"/>
    <n v="28.414999999999999"/>
    <n v="83.147000000000006"/>
  </r>
  <r>
    <n v="22"/>
    <x v="6"/>
    <s v="Working Day"/>
    <s v=""/>
    <s v="10.30 am"/>
    <x v="12"/>
    <n v="32.9861"/>
    <n v="70.604200000000006"/>
    <x v="5"/>
    <s v="Bakkahel Area of FR Bannu"/>
    <x v="4"/>
    <x v="0"/>
    <s v="Open"/>
    <s v="Army convoy "/>
    <x v="3"/>
    <s v="None"/>
    <n v="6"/>
    <x v="7"/>
    <n v="7"/>
    <x v="17"/>
    <n v="1"/>
    <s v="NA"/>
    <s v="1. Combined Military 2. Hospital Peshawar"/>
    <n v="26.125"/>
    <n v="79.025000000000006"/>
  </r>
  <r>
    <n v="23"/>
    <x v="6"/>
    <s v="Working Day"/>
    <s v=""/>
    <s v="3:30:00 PM"/>
    <x v="5"/>
    <n v="32.974600000000002"/>
    <n v="70.145600000000002"/>
    <x v="4"/>
    <s v="Aisha Checkpoint-10km East of _x000a_Miranshah"/>
    <x v="5"/>
    <x v="0"/>
    <s v="Open"/>
    <s v="NA"/>
    <x v="3"/>
    <s v="None"/>
    <n v="6"/>
    <x v="7"/>
    <m/>
    <x v="18"/>
    <n v="1"/>
    <s v="NA"/>
    <s v="NA"/>
    <n v="28.61"/>
    <n v="83.498000000000005"/>
  </r>
  <r>
    <n v="24"/>
    <x v="6"/>
    <s v="Holiday"/>
    <s v="Weekend"/>
    <s v="8.00 am"/>
    <x v="13"/>
    <n v="25.837700000000002"/>
    <n v="66.522400000000005"/>
    <x v="2"/>
    <s v="Zehri Street-Main Market_x000a_Hub"/>
    <x v="8"/>
    <x v="1"/>
    <s v="Open"/>
    <s v="NA"/>
    <x v="5"/>
    <s v="None"/>
    <m/>
    <x v="5"/>
    <m/>
    <x v="19"/>
    <n v="1"/>
    <s v="NA"/>
    <s v="NA"/>
    <n v="27.5"/>
    <n v="81.5"/>
  </r>
  <r>
    <n v="25"/>
    <x v="6"/>
    <s v="Working Day"/>
    <s v=""/>
    <s v="8.30am"/>
    <x v="14"/>
    <n v="34.503"/>
    <n v="71.904600000000002"/>
    <x v="5"/>
    <s v="Dargai Military Base-100km north of Peshawar"/>
    <x v="5"/>
    <x v="0"/>
    <s v="Open"/>
    <s v="Recruits parade"/>
    <x v="3"/>
    <s v="None"/>
    <n v="40"/>
    <x v="15"/>
    <n v="20"/>
    <x v="20"/>
    <n v="1"/>
    <s v="NA"/>
    <s v="1. CMH Mardan_x000a_2. CMH Peshawar"/>
    <n v="19.204999999999998"/>
    <n v="66.569000000000003"/>
  </r>
  <r>
    <n v="26"/>
    <x v="6"/>
    <s v="Working Day"/>
    <s v=""/>
    <s v="7.30 am/7:15AM"/>
    <x v="15"/>
    <n v="34.004300000000001"/>
    <n v="71.544799999999995"/>
    <x v="5"/>
    <s v="Fayaz Khalil Shaheed_x000a_Chowk"/>
    <x v="4"/>
    <x v="0"/>
    <s v="Open"/>
    <s v="police van"/>
    <x v="6"/>
    <s v="None"/>
    <m/>
    <x v="5"/>
    <m/>
    <x v="9"/>
    <n v="1"/>
    <s v="NA"/>
    <s v="NA"/>
    <n v="17.274999999999999"/>
    <n v="63.094999999999999"/>
  </r>
  <r>
    <n v="27"/>
    <x v="6"/>
    <s v="Holiday"/>
    <s v="Weekend"/>
    <s v="N/A"/>
    <x v="12"/>
    <n v="32.9861"/>
    <n v="70.604200000000006"/>
    <x v="5"/>
    <s v="Speen Tangi-kohat bannu road"/>
    <x v="9"/>
    <x v="0"/>
    <s v="Open"/>
    <s v="NA"/>
    <x v="6"/>
    <s v="None"/>
    <m/>
    <x v="5"/>
    <m/>
    <x v="21"/>
    <n v="1"/>
    <s v="NA"/>
    <s v="NA"/>
    <n v="4.7050000000000001"/>
    <n v="40.469000000000001"/>
  </r>
  <r>
    <n v="28"/>
    <x v="7"/>
    <s v="Working Day"/>
    <s v=""/>
    <s v="10:30:00 AM"/>
    <x v="5"/>
    <n v="32.974600000000002"/>
    <n v="70.145600000000002"/>
    <x v="4"/>
    <s v="Miltary convoy near Mir ali north_x000a_Wazirstan "/>
    <x v="4"/>
    <x v="0"/>
    <s v="Open"/>
    <s v="Military convoy"/>
    <x v="3"/>
    <s v="None"/>
    <n v="4"/>
    <x v="9"/>
    <n v="23"/>
    <x v="22"/>
    <n v="1"/>
    <s v="NA"/>
    <s v="NA"/>
    <n v="2.3250000000000002"/>
    <n v="36.185000000000002"/>
  </r>
  <r>
    <n v="29"/>
    <x v="7"/>
    <s v="Working Day"/>
    <s v=""/>
    <s v="2:37:00 PM"/>
    <x v="0"/>
    <n v="33.718000000000004"/>
    <n v="73.071799999999996"/>
    <x v="0"/>
    <s v="Islamabad Marriott Hotal "/>
    <x v="2"/>
    <x v="2"/>
    <s v="Closed"/>
    <s v="Indian High Commission Function"/>
    <x v="0"/>
    <s v="None"/>
    <n v="1"/>
    <x v="6"/>
    <n v="5"/>
    <x v="23"/>
    <n v="1"/>
    <s v="NA"/>
    <s v="1.poly Clinic Hospital "/>
    <n v="16.3"/>
    <n v="61.34"/>
  </r>
  <r>
    <n v="30"/>
    <x v="7"/>
    <s v="Working Day"/>
    <s v=""/>
    <s v="8:40:00 PM"/>
    <x v="16"/>
    <n v="34.004300000000001"/>
    <n v="71.544799999999995"/>
    <x v="5"/>
    <s v="near Mosque in QissaKhawani Bazaar"/>
    <x v="3"/>
    <x v="2"/>
    <s v="Closed"/>
    <s v="Muharram procession about to start"/>
    <x v="5"/>
    <s v="Shiite"/>
    <n v="13"/>
    <x v="0"/>
    <n v="30"/>
    <x v="0"/>
    <n v="1"/>
    <s v="NA"/>
    <s v="1.Lady Reading hospital "/>
    <n v="15.164999999999999"/>
    <n v="59.296999999999997"/>
  </r>
  <r>
    <n v="31"/>
    <x v="7"/>
    <s v="Holiday"/>
    <s v="Ashura"/>
    <s v="N/A"/>
    <x v="17"/>
    <n v="31.823799999999999"/>
    <n v="70.909499999999994"/>
    <x v="5"/>
    <s v="Checkpost Dera Ismial Khan "/>
    <x v="9"/>
    <x v="0"/>
    <s v="Open"/>
    <s v="Muharram procession"/>
    <x v="5"/>
    <s v="Shiite"/>
    <n v="2"/>
    <x v="1"/>
    <m/>
    <x v="23"/>
    <n v="1"/>
    <s v="NA"/>
    <s v="1.DIK Headquarters _x000a_Hospital "/>
    <n v="17.745000000000001"/>
    <n v="63.941000000000003"/>
  </r>
  <r>
    <n v="32"/>
    <x v="7"/>
    <s v="Working Day"/>
    <s v=""/>
    <s v="6:17:00 AM"/>
    <x v="18"/>
    <n v="32.601799999999997"/>
    <n v="70.9148"/>
    <x v="5"/>
    <s v="Ghazanikhel Market _x000a_Laik marwat"/>
    <x v="8"/>
    <x v="1"/>
    <s v="Open"/>
    <s v=""/>
    <x v="5"/>
    <s v="None"/>
    <m/>
    <x v="5"/>
    <m/>
    <x v="14"/>
    <n v="1"/>
    <s v="NA"/>
    <s v="NA"/>
    <n v="17.52"/>
    <n v="63.536000000000001"/>
  </r>
  <r>
    <n v="33"/>
    <x v="7"/>
    <s v="Working Day"/>
    <s v=""/>
    <s v="12:15:00 PM"/>
    <x v="19"/>
    <n v="31.823799999999999"/>
    <n v="70.909499999999994"/>
    <x v="5"/>
    <s v="Military Convoy Barakhel area-tank"/>
    <x v="4"/>
    <x v="0"/>
    <s v="Open"/>
    <s v="Military convoy"/>
    <x v="3"/>
    <s v="None"/>
    <m/>
    <x v="6"/>
    <n v="7"/>
    <x v="17"/>
    <n v="1"/>
    <s v="NA"/>
    <s v="1.CMH  Dera"/>
    <n v="19.934999999999999"/>
    <n v="67.882999999999996"/>
  </r>
  <r>
    <n v="34"/>
    <x v="7"/>
    <s v="Working Day"/>
    <s v=""/>
    <s v="8:50:00 PM/9:10 PM"/>
    <x v="20"/>
    <n v="33.718000000000004"/>
    <n v="73.071799999999996"/>
    <x v="0"/>
    <s v="Islamabad Airport "/>
    <x v="10"/>
    <x v="0"/>
    <s v="Open"/>
    <s v=""/>
    <x v="5"/>
    <s v="None"/>
    <m/>
    <x v="5"/>
    <n v="3"/>
    <x v="12"/>
    <n v="1"/>
    <s v="NA"/>
    <s v="NA"/>
    <n v="16.635000000000002"/>
    <n v="61.942999999999998"/>
  </r>
  <r>
    <n v="35"/>
    <x v="7"/>
    <s v="Working Day"/>
    <s v=""/>
    <s v="11:05:00 AM"/>
    <x v="21"/>
    <n v="30.209499999999998"/>
    <n v="67.018199999999993"/>
    <x v="2"/>
    <s v="Quetta District court senior civil_x000a_ judge District Court"/>
    <x v="11"/>
    <x v="0"/>
    <s v="Closed"/>
    <s v=""/>
    <x v="5"/>
    <s v="None"/>
    <n v="16"/>
    <x v="16"/>
    <n v="30"/>
    <x v="8"/>
    <n v="1"/>
    <s v="NA"/>
    <s v="1.Quttea Civil hospital _x000a_2.Bolan medical hospital "/>
    <n v="8.7200000000000006"/>
    <n v="47.695999999999998"/>
  </r>
  <r>
    <n v="36"/>
    <x v="7"/>
    <s v="Working Day"/>
    <s v=""/>
    <s v="11:45 AM"/>
    <x v="22"/>
    <n v="32.573700000000002"/>
    <n v="74.078599999999994"/>
    <x v="3"/>
    <s v="Army training area guliana _x000a_near Kharian Contonment"/>
    <x v="5"/>
    <x v="0"/>
    <s v="Open"/>
    <s v=""/>
    <x v="3"/>
    <s v="None"/>
    <n v="1"/>
    <x v="6"/>
    <n v="6"/>
    <x v="17"/>
    <n v="1"/>
    <s v="NA"/>
    <s v="1.Combined Military_x000a_ Hospital "/>
    <n v="25.594999999999999"/>
    <n v="78.070999999999998"/>
  </r>
  <r>
    <n v="37"/>
    <x v="7"/>
    <s v="Working Day"/>
    <s v=""/>
    <s v="6:55 PM"/>
    <x v="23"/>
    <n v="34.1509"/>
    <n v="71.735900000000001"/>
    <x v="5"/>
    <s v="Federal Interior Minister Speech _x000a_rallyy hometown Charsadda"/>
    <x v="7"/>
    <x v="1"/>
    <s v="Open"/>
    <s v="Rally Charsadda "/>
    <x v="4"/>
    <s v="None"/>
    <n v="25"/>
    <x v="17"/>
    <n v="29"/>
    <x v="0"/>
    <n v="1"/>
    <s v="NA"/>
    <s v="1.District Headquarters Hospital_x000a_ 2.Lady Reading Hospital "/>
    <n v="28.055"/>
    <n v="82.498999999999995"/>
  </r>
  <r>
    <n v="38"/>
    <x v="7"/>
    <s v="Working Day"/>
    <s v=""/>
    <s v="12:55:00 PM"/>
    <x v="16"/>
    <n v="34.004300000000001"/>
    <n v="71.544799999999995"/>
    <x v="5"/>
    <s v="Peshawar Hotel "/>
    <x v="2"/>
    <x v="2"/>
    <s v="Closed"/>
    <s v=""/>
    <x v="0"/>
    <s v="Sunni"/>
    <n v="22"/>
    <x v="18"/>
    <n v="12"/>
    <x v="8"/>
    <n v="1"/>
    <s v="NA"/>
    <s v="1.Lady Reading hospital "/>
    <n v="31.1"/>
    <n v="87.98"/>
  </r>
  <r>
    <n v="39"/>
    <x v="7"/>
    <s v="Working Day"/>
    <s v=""/>
    <s v="About 12pm"/>
    <x v="24"/>
    <n v="32.225999999999999"/>
    <n v="70.376099999999994"/>
    <x v="5"/>
    <s v="Boltonabad aera"/>
    <x v="4"/>
    <x v="0"/>
    <s v="Open"/>
    <s v="rammed the vehicle into FC vehicle"/>
    <x v="3"/>
    <s v="None"/>
    <m/>
    <x v="1"/>
    <m/>
    <x v="9"/>
    <n v="1"/>
    <s v="NA"/>
    <s v="NA"/>
    <n v="24.934999999999999"/>
    <n v="76.882999999999996"/>
  </r>
  <r>
    <n v="40"/>
    <x v="7"/>
    <s v="Working Day"/>
    <s v=""/>
    <s v="10:25am"/>
    <x v="5"/>
    <n v="32.974600000000002"/>
    <n v="70.145600000000002"/>
    <x v="4"/>
    <s v="Miltary convoy in bannu Gurbaz area"/>
    <x v="4"/>
    <x v="0"/>
    <s v="Open"/>
    <s v="Military convoy"/>
    <x v="3"/>
    <s v="None"/>
    <n v="8"/>
    <x v="19"/>
    <n v="9"/>
    <x v="24"/>
    <n v="1"/>
    <s v="NA"/>
    <s v="1.CMH Peshawar"/>
    <n v="26.975000000000001"/>
    <n v="80.555000000000007"/>
  </r>
  <r>
    <n v="41"/>
    <x v="7"/>
    <s v="Working Day"/>
    <s v=""/>
    <s v="N/A"/>
    <x v="25"/>
    <n v="35.222700000000003"/>
    <n v="72.425799999999995"/>
    <x v="5"/>
    <s v="Security Force convoy in mingora"/>
    <x v="4"/>
    <x v="0"/>
    <s v="Open"/>
    <s v="Military convoy"/>
    <x v="3"/>
    <s v="None"/>
    <n v="6"/>
    <x v="7"/>
    <n v="4"/>
    <x v="17"/>
    <n v="1"/>
    <s v="NA"/>
    <s v="1.Agency Headquarters _x000a_hospital "/>
    <n v="31.74"/>
    <n v="89.132000000000005"/>
  </r>
  <r>
    <n v="42"/>
    <x v="7"/>
    <s v="Working Day"/>
    <s v=""/>
    <s v="4:30:00 PM"/>
    <x v="5"/>
    <n v="32.974600000000002"/>
    <n v="70.145600000000002"/>
    <x v="4"/>
    <s v="Political Agent Office in Miranshah"/>
    <x v="11"/>
    <x v="0"/>
    <s v="Closed"/>
    <s v=""/>
    <x v="4"/>
    <s v="None"/>
    <n v="2"/>
    <x v="20"/>
    <m/>
    <x v="1"/>
    <n v="1"/>
    <s v="NA"/>
    <s v="NA"/>
    <n v="31.39"/>
    <n v="88.501999999999995"/>
  </r>
  <r>
    <n v="43"/>
    <x v="7"/>
    <s v="Working Day"/>
    <s v=""/>
    <s v="2:00:00 PM"/>
    <x v="5"/>
    <n v="32.974600000000002"/>
    <n v="70.145600000000002"/>
    <x v="4"/>
    <s v="Razmak town’s Daznaray area-20kms to the north of Miramshah"/>
    <x v="4"/>
    <x v="0"/>
    <s v="Open"/>
    <s v="Frontier Constabulary convoy"/>
    <x v="3"/>
    <s v="None"/>
    <n v="23"/>
    <x v="21"/>
    <n v="26"/>
    <x v="25"/>
    <n v="1"/>
    <s v="NA"/>
    <s v="1.CMH Bannu hospital"/>
    <n v="26.02"/>
    <n v="78.835999999999999"/>
  </r>
  <r>
    <n v="44"/>
    <x v="7"/>
    <s v="Holiday"/>
    <s v="Weekend"/>
    <s v="3:30 PM-4:00:00 PM/4:15PM"/>
    <x v="26"/>
    <n v="31.823799999999999"/>
    <n v="70.909499999999994"/>
    <x v="5"/>
    <s v="police recruitment center"/>
    <x v="9"/>
    <x v="0"/>
    <s v="Closed"/>
    <s v="recruitment process in progress"/>
    <x v="6"/>
    <s v="None"/>
    <n v="25"/>
    <x v="22"/>
    <n v="50"/>
    <x v="26"/>
    <n v="1"/>
    <s v="NA"/>
    <s v="1.District headquarters _x000a_Hospital "/>
    <n v="28.82"/>
    <n v="83.876000000000005"/>
  </r>
  <r>
    <n v="45"/>
    <x v="7"/>
    <s v="Holiday"/>
    <s v="Weekend"/>
    <s v="between 7:00-7:40 AM"/>
    <x v="25"/>
    <n v="35.222700000000003"/>
    <n v="72.425799999999995"/>
    <x v="5"/>
    <s v="Matta"/>
    <x v="4"/>
    <x v="0"/>
    <s v="Open"/>
    <s v="police bus going from Kabal to Matta"/>
    <x v="6"/>
    <s v="None"/>
    <n v="17"/>
    <x v="23"/>
    <n v="40"/>
    <x v="27"/>
    <n v="1"/>
    <s v="NA"/>
    <s v=""/>
    <n v="27.254999999999999"/>
    <n v="81.058999999999997"/>
  </r>
  <r>
    <n v="46"/>
    <x v="7"/>
    <s v="Working Day"/>
    <s v=""/>
    <s v="8:27:00 AM"/>
    <x v="20"/>
    <n v="33.718000000000004"/>
    <n v="73.071799999999996"/>
    <x v="0"/>
    <s v="outside the venue of distric bar convention council Islamabad "/>
    <x v="11"/>
    <x v="0"/>
    <s v="Open"/>
    <s v="Chief Justice Iftikhar muhammad ch had to address overthere"/>
    <x v="4"/>
    <s v="None"/>
    <n v="16"/>
    <x v="16"/>
    <n v="50"/>
    <x v="10"/>
    <n v="1"/>
    <s v="NA"/>
    <s v="1.Fedral govt services hospital 2.PIMS"/>
    <n v="28.875"/>
    <n v="83.974999999999994"/>
  </r>
  <r>
    <n v="47"/>
    <x v="7"/>
    <s v="Working Day"/>
    <s v=""/>
    <s v="1:30:00 PM"/>
    <x v="5"/>
    <n v="32.974600000000002"/>
    <n v="70.145600000000002"/>
    <x v="4"/>
    <s v="Security check post Miramshah _x000a_North Wazirstan "/>
    <x v="5"/>
    <x v="0"/>
    <s v="Open"/>
    <s v=""/>
    <x v="3"/>
    <s v="None"/>
    <m/>
    <x v="20"/>
    <n v="2"/>
    <x v="1"/>
    <n v="1"/>
    <s v="NA"/>
    <s v="1.CMH Bannu hospital"/>
    <n v="26.945"/>
    <n v="80.501000000000005"/>
  </r>
  <r>
    <n v="48"/>
    <x v="7"/>
    <s v="Working Day"/>
    <s v=""/>
    <s v="8:40:00 AM"/>
    <x v="13"/>
    <n v="25.837700000000002"/>
    <n v="66.522400000000005"/>
    <x v="2"/>
    <s v="Industrial town hub baluchistan "/>
    <x v="4"/>
    <x v="0"/>
    <s v="Open"/>
    <s v="chinese engineers were going from Karachi to Hub"/>
    <x v="0"/>
    <s v="Christian"/>
    <n v="28"/>
    <x v="22"/>
    <n v="28"/>
    <x v="5"/>
    <n v="1"/>
    <s v="NA"/>
    <s v=""/>
    <n v="32.395000000000003"/>
    <n v="90.311000000000007"/>
  </r>
  <r>
    <n v="49"/>
    <x v="7"/>
    <s v="Working Day"/>
    <s v=""/>
    <s v="7:50:00 AM"/>
    <x v="11"/>
    <n v="33.5351"/>
    <n v="71.071299999999994"/>
    <x v="5"/>
    <s v="Training Center in Hangu"/>
    <x v="9"/>
    <x v="0"/>
    <s v="Closed"/>
    <s v=""/>
    <x v="6"/>
    <s v="None"/>
    <n v="6"/>
    <x v="24"/>
    <n v="30"/>
    <x v="8"/>
    <n v="1"/>
    <s v="NA"/>
    <s v=""/>
    <n v="30.734999999999999"/>
    <n v="87.322999999999993"/>
  </r>
  <r>
    <n v="50"/>
    <x v="7"/>
    <s v="Working Day"/>
    <s v=""/>
    <s v="N/A"/>
    <x v="27"/>
    <n v="33.583300000000001"/>
    <n v="71.433300000000003"/>
    <x v="5"/>
    <s v="Kohat Mosque "/>
    <x v="3"/>
    <x v="2"/>
    <s v="Closed"/>
    <s v=""/>
    <x v="2"/>
    <s v="Sunni"/>
    <n v="15"/>
    <x v="23"/>
    <n v="8"/>
    <x v="28"/>
    <n v="1"/>
    <s v="NA"/>
    <s v="CMH Kohat"/>
    <n v="30.274999999999999"/>
    <n v="86.495000000000005"/>
  </r>
  <r>
    <n v="51"/>
    <x v="7"/>
    <s v="Working Day"/>
    <s v=""/>
    <s v="12:30:00 PM/11:00AM"/>
    <x v="5"/>
    <n v="32.974600000000002"/>
    <n v="70.145600000000002"/>
    <x v="4"/>
    <s v="Security check post Miramshah _x000a_North Wazirstan "/>
    <x v="5"/>
    <x v="0"/>
    <s v="Open"/>
    <s v=""/>
    <x v="3"/>
    <s v="None"/>
    <m/>
    <x v="20"/>
    <n v="5"/>
    <x v="29"/>
    <n v="1"/>
    <s v="NA"/>
    <s v="NA"/>
    <n v="28.375"/>
    <n v="83.075000000000003"/>
  </r>
  <r>
    <n v="52"/>
    <x v="7"/>
    <s v="Working Day"/>
    <s v=""/>
    <s v="5:25 PM"/>
    <x v="20"/>
    <n v="33.718000000000004"/>
    <n v="73.071799999999996"/>
    <x v="0"/>
    <s v="near Hotel in Abpara market"/>
    <x v="2"/>
    <x v="2"/>
    <s v="Closed"/>
    <s v=""/>
    <x v="6"/>
    <s v="None"/>
    <n v="14"/>
    <x v="0"/>
    <n v="50"/>
    <x v="10"/>
    <n v="1"/>
    <s v="NA"/>
    <s v="1.Federal Government_x000a_ services hospital_x000a_2.Capital Development _x000a_Authority hospital "/>
    <n v="26.39"/>
    <n v="79.501999999999995"/>
  </r>
  <r>
    <n v="53"/>
    <x v="7"/>
    <s v="Working Day"/>
    <s v=""/>
    <s v="Night"/>
    <x v="25"/>
    <n v="35.222700000000003"/>
    <n v="72.425799999999995"/>
    <x v="5"/>
    <s v="District Swat gora village matta"/>
    <x v="4"/>
    <x v="1"/>
    <s v="Open"/>
    <s v=""/>
    <x v="5"/>
    <s v="None"/>
    <m/>
    <x v="6"/>
    <n v="5"/>
    <x v="29"/>
    <n v="1"/>
    <s v="NA"/>
    <s v="NA"/>
    <n v="28.01"/>
    <n v="82.418000000000006"/>
  </r>
  <r>
    <n v="54"/>
    <x v="7"/>
    <s v="Working Day"/>
    <s v=""/>
    <s v="10:30am"/>
    <x v="28"/>
    <n v="32.974600000000002"/>
    <n v="70.145600000000002"/>
    <x v="4"/>
    <s v="Parachinar"/>
    <x v="12"/>
    <x v="1"/>
    <s v="Open"/>
    <s v=""/>
    <x v="5"/>
    <s v="Sunni"/>
    <n v="9"/>
    <x v="25"/>
    <n v="35"/>
    <x v="30"/>
    <n v="1"/>
    <s v="NA"/>
    <s v="1.Agency Headqurters _x000a_Hospital "/>
    <n v="25.835000000000001"/>
    <n v="78.503"/>
  </r>
  <r>
    <n v="55"/>
    <x v="7"/>
    <s v="Working Day"/>
    <s v=""/>
    <s v="NA"/>
    <x v="19"/>
    <n v="32.225999999999999"/>
    <n v="70.376099999999994"/>
    <x v="5"/>
    <s v=" Military Convoys in Tank district"/>
    <x v="4"/>
    <x v="0"/>
    <s v="Open"/>
    <s v=""/>
    <x v="3"/>
    <s v="None"/>
    <m/>
    <x v="26"/>
    <n v="3"/>
    <x v="31"/>
    <n v="1"/>
    <s v="NA"/>
    <s v="NA"/>
    <n v="26.184999999999999"/>
    <n v="79.132999999999996"/>
  </r>
  <r>
    <n v="56"/>
    <x v="7"/>
    <s v="Holiday"/>
    <s v="Weekend"/>
    <s v="NA"/>
    <x v="5"/>
    <n v="32.974600000000002"/>
    <n v="70.145600000000002"/>
    <x v="4"/>
    <s v="North Wazirstan Mirali Military_x000a_ checkpost "/>
    <x v="5"/>
    <x v="0"/>
    <s v="Open"/>
    <s v=""/>
    <x v="3"/>
    <s v="None"/>
    <m/>
    <x v="6"/>
    <m/>
    <x v="9"/>
    <n v="1"/>
    <s v="NA"/>
    <s v="NA"/>
    <n v="29.01"/>
    <n v="84.218000000000004"/>
  </r>
  <r>
    <n v="57"/>
    <x v="7"/>
    <s v="Holiday"/>
    <s v="Weekend"/>
    <s v="NA"/>
    <x v="12"/>
    <n v="32.9861"/>
    <n v="70.604200000000006"/>
    <x v="5"/>
    <s v="Bannu Police Check post "/>
    <x v="9"/>
    <x v="0"/>
    <s v="Open"/>
    <s v=""/>
    <x v="6"/>
    <s v="None"/>
    <m/>
    <x v="5"/>
    <m/>
    <x v="6"/>
    <n v="1"/>
    <s v="NA"/>
    <s v="NA"/>
    <n v="29.965"/>
    <n v="85.936999999999998"/>
  </r>
  <r>
    <n v="58"/>
    <x v="7"/>
    <s v="Working Day"/>
    <s v=""/>
    <s v="9:00:00 AM"/>
    <x v="11"/>
    <n v="33.5351"/>
    <n v="71.071299999999994"/>
    <x v="5"/>
    <s v="Checkpost on thall-parachinar road/kurram road_x000a_ mandori village "/>
    <x v="5"/>
    <x v="0"/>
    <s v="Open"/>
    <s v=""/>
    <x v="3"/>
    <s v="None"/>
    <n v="3"/>
    <x v="7"/>
    <n v="14"/>
    <x v="32"/>
    <n v="1"/>
    <s v="NA"/>
    <s v="1.Nawagai hospital "/>
    <n v="27.195"/>
    <n v="80.950999999999993"/>
  </r>
  <r>
    <n v="59"/>
    <x v="7"/>
    <s v="Working Day"/>
    <s v=""/>
    <s v="NA"/>
    <x v="5"/>
    <n v="32.974600000000002"/>
    <n v="70.145600000000002"/>
    <x v="4"/>
    <s v="miranshah Military convoys "/>
    <x v="4"/>
    <x v="0"/>
    <s v="Open"/>
    <s v="Military convoy"/>
    <x v="3"/>
    <s v="None"/>
    <n v="6"/>
    <x v="7"/>
    <n v="22"/>
    <x v="33"/>
    <n v="2"/>
    <s v="NA"/>
    <s v="1.Bannu Hospital "/>
    <n v="28.364999999999998"/>
    <n v="83.057000000000002"/>
  </r>
  <r>
    <n v="60"/>
    <x v="7"/>
    <s v="Holiday"/>
    <s v="Weekend"/>
    <s v="NA"/>
    <x v="29"/>
    <n v="34.801499999999997"/>
    <n v="72.757000000000005"/>
    <x v="5"/>
    <s v="Machaar area of Shangla District "/>
    <x v="9"/>
    <x v="0"/>
    <s v="Open"/>
    <s v=""/>
    <x v="6"/>
    <s v="None"/>
    <m/>
    <x v="20"/>
    <m/>
    <x v="9"/>
    <n v="1"/>
    <s v="NA"/>
    <s v="NA"/>
    <n v="27.475000000000001"/>
    <n v="81.454999999999998"/>
  </r>
  <r>
    <n v="61"/>
    <x v="7"/>
    <s v="Working Day"/>
    <s v=""/>
    <s v="10:00:00 AM"/>
    <x v="30"/>
    <n v="34.8718"/>
    <n v="71.524900000000002"/>
    <x v="4"/>
    <s v="Truck carrying security personeel was attacked in Mamond area"/>
    <x v="4"/>
    <x v="0"/>
    <s v="Open"/>
    <s v="truck carrying security personnel"/>
    <x v="3"/>
    <s v="None"/>
    <n v="3"/>
    <x v="7"/>
    <n v="4"/>
    <x v="34"/>
    <n v="1"/>
    <s v="NA"/>
    <s v="1.Agency Headquarters _x000a_hospital "/>
    <n v="28.84"/>
    <n v="83.912000000000006"/>
  </r>
  <r>
    <n v="62"/>
    <x v="7"/>
    <s v="Working Day"/>
    <s v=""/>
    <s v=""/>
    <x v="31"/>
    <n v="32.3202"/>
    <n v="69.859700000000004"/>
    <x v="4"/>
    <s v="check-post of the troops in the Jandola area of South Waziristan."/>
    <x v="5"/>
    <x v="0"/>
    <s v="Closed"/>
    <s v=""/>
    <x v="3"/>
    <s v="None"/>
    <m/>
    <x v="27"/>
    <m/>
    <x v="14"/>
    <n v="1"/>
    <s v="NA"/>
    <s v="NA"/>
    <n v="29.58"/>
    <n v="85.244"/>
  </r>
  <r>
    <n v="63"/>
    <x v="7"/>
    <s v="Working Day"/>
    <s v=""/>
    <s v="7:15:00 AM"/>
    <x v="4"/>
    <n v="33.605800000000002"/>
    <n v="73.043700000000001"/>
    <x v="3"/>
    <s v="1.Qasim Market Defence Ministry Bus"/>
    <x v="4"/>
    <x v="0"/>
    <s v="Open"/>
    <s v=""/>
    <x v="3"/>
    <s v="None"/>
    <n v="18"/>
    <x v="11"/>
    <m/>
    <x v="14"/>
    <n v="2"/>
    <s v="NA"/>
    <s v="1.District Headquarters Rwp_x000a_2.Rwp General Hospital"/>
    <n v="27.15"/>
    <n v="80.87"/>
  </r>
  <r>
    <n v="64"/>
    <x v="7"/>
    <s v="Working Day"/>
    <s v=""/>
    <s v="7:15:00 AM"/>
    <x v="4"/>
    <n v="33.605800000000002"/>
    <n v="73.043700000000001"/>
    <x v="3"/>
    <s v="Near R.A Bazar behind general Headquarters "/>
    <x v="8"/>
    <x v="1"/>
    <s v="Open"/>
    <s v=""/>
    <x v="3"/>
    <s v="None"/>
    <m/>
    <x v="7"/>
    <m/>
    <x v="14"/>
    <n v="1"/>
    <s v="NA"/>
    <s v="1.District Headquarters Rwp_x000a_2.Rwp General Hospital"/>
    <n v="27.15"/>
    <n v="80.87"/>
  </r>
  <r>
    <n v="65"/>
    <x v="7"/>
    <s v="Working Day"/>
    <s v=""/>
    <s v="NA"/>
    <x v="26"/>
    <n v="31.823799999999999"/>
    <n v="70.909499999999994"/>
    <x v="5"/>
    <s v="Passanger van at Bannu adda/chungi"/>
    <x v="4"/>
    <x v="1"/>
    <s v="Open"/>
    <s v=""/>
    <x v="5"/>
    <s v="None"/>
    <n v="17"/>
    <x v="28"/>
    <n v="16"/>
    <x v="35"/>
    <n v="1"/>
    <s v="NA"/>
    <s v="DI Khan Headquarter_x000a_ hospital "/>
    <n v="30.815000000000001"/>
    <n v="87.466999999999999"/>
  </r>
  <r>
    <n v="66"/>
    <x v="7"/>
    <s v="Working Day"/>
    <s v=""/>
    <s v="7:15:00 PM"/>
    <x v="32"/>
    <n v="34.001100000000001"/>
    <n v="72.937200000000004"/>
    <x v="5"/>
    <s v="army officers mess in Tarbela ghazi"/>
    <x v="5"/>
    <x v="0"/>
    <s v="Closed"/>
    <s v=" military convoy"/>
    <x v="3"/>
    <s v="None"/>
    <n v="15"/>
    <x v="23"/>
    <n v="11"/>
    <x v="36"/>
    <n v="1"/>
    <s v="NA"/>
    <s v="1.Wapda Hospital    2.CMH Pindi _x000a_3.CMH Attock "/>
    <n v="26.975000000000001"/>
    <n v="80.555000000000007"/>
  </r>
  <r>
    <n v="67"/>
    <x v="7"/>
    <s v="Working Day"/>
    <s v=""/>
    <s v="2:00:00 AM"/>
    <x v="19"/>
    <n v="32.225999999999999"/>
    <n v="70.376099999999994"/>
    <x v="5"/>
    <s v="military convoy going from Tank"/>
    <x v="4"/>
    <x v="0"/>
    <s v="Open"/>
    <s v=" "/>
    <x v="3"/>
    <s v="None"/>
    <m/>
    <x v="9"/>
    <n v="3"/>
    <x v="12"/>
    <n v="1"/>
    <s v="NA"/>
    <s v="NA"/>
    <n v="24.704999999999998"/>
    <n v="76.468999999999994"/>
  </r>
  <r>
    <n v="68"/>
    <x v="7"/>
    <s v="Working Day"/>
    <s v=""/>
    <s v="8:30:00 AM"/>
    <x v="12"/>
    <n v="32.9861"/>
    <n v="70.604200000000006"/>
    <x v="5"/>
    <s v="checkpost near Dawa bridge/Durani Abshar Chowk"/>
    <x v="9"/>
    <x v="0"/>
    <s v="Open"/>
    <s v="N/A"/>
    <x v="6"/>
    <s v="None"/>
    <m/>
    <x v="29"/>
    <n v="29"/>
    <x v="37"/>
    <n v="1"/>
    <s v="NA"/>
    <s v="1.District Headquartar _x000a_Hospital "/>
    <n v="24.57"/>
    <n v="76.225999999999999"/>
  </r>
  <r>
    <n v="69"/>
    <x v="7"/>
    <s v="Working Day"/>
    <s v=""/>
    <s v="12:00 mid night"/>
    <x v="2"/>
    <n v="24.991800000000001"/>
    <n v="66.991100000000003"/>
    <x v="1"/>
    <s v="Benazir Survives midnight _x000a_carnage Karsaz bridge Sharea Faisal"/>
    <x v="4"/>
    <x v="0"/>
    <s v="Open"/>
    <s v="Rally ppp"/>
    <x v="4"/>
    <s v="None"/>
    <n v="125"/>
    <x v="30"/>
    <n v="100"/>
    <x v="38"/>
    <n v="2"/>
    <s v="NA"/>
    <s v="1.Jinnah Hospital _x000a_2.Liaquat hospital "/>
    <n v="28.024999999999999"/>
    <n v="82.444999999999993"/>
  </r>
  <r>
    <n v="70"/>
    <x v="7"/>
    <s v="Working Day"/>
    <s v=""/>
    <s v="2:45:00 PM"/>
    <x v="10"/>
    <n v="35.222700000000003"/>
    <n v="72.425799999999995"/>
    <x v="5"/>
    <s v="Mingora Police Line "/>
    <x v="4"/>
    <x v="0"/>
    <s v="Open"/>
    <s v=""/>
    <x v="3"/>
    <s v="None"/>
    <n v="20"/>
    <x v="31"/>
    <n v="28"/>
    <x v="8"/>
    <n v="1"/>
    <s v="NA"/>
    <s v="1.Saidu Shrif hospital "/>
    <n v="21.024999999999999"/>
    <n v="69.844999999999999"/>
  </r>
  <r>
    <n v="71"/>
    <x v="7"/>
    <s v="Working Day"/>
    <s v=""/>
    <s v="11:50:00 AM"/>
    <x v="4"/>
    <n v="33.605800000000002"/>
    <n v="73.043700000000001"/>
    <x v="3"/>
    <s v="Rawalpindi police checkpoint _x000a_security zone"/>
    <x v="9"/>
    <x v="0"/>
    <s v="Open"/>
    <s v=""/>
    <x v="3"/>
    <s v="None"/>
    <n v="7"/>
    <x v="24"/>
    <n v="18"/>
    <x v="39"/>
    <n v="1"/>
    <s v="NA"/>
    <s v="1.CMH 2.Civil hospital"/>
    <n v="20.905000000000001"/>
    <n v="69.629000000000005"/>
  </r>
  <r>
    <n v="72"/>
    <x v="7"/>
    <s v="Working Day"/>
    <s v=""/>
    <s v="7:10:00 AM"/>
    <x v="33"/>
    <n v="32.079099999999997"/>
    <n v="72.671800000000005"/>
    <x v="3"/>
    <s v="PAF Bus on faisalabad road-Sargodha "/>
    <x v="4"/>
    <x v="0"/>
    <s v="Open"/>
    <s v="PAF Bus"/>
    <x v="3"/>
    <s v="None"/>
    <n v="8"/>
    <x v="19"/>
    <n v="27"/>
    <x v="2"/>
    <n v="1"/>
    <s v="10 kg "/>
    <s v="1.PAF Sargodha _x000a_2.CMH Rwp"/>
    <n v="20.82"/>
    <n v="69.475999999999999"/>
  </r>
  <r>
    <n v="73"/>
    <x v="7"/>
    <s v="Holiday"/>
    <s v="Iqbal Day"/>
    <s v="4:15:00 PM"/>
    <x v="15"/>
    <n v="34.004300000000001"/>
    <n v="71.544799999999995"/>
    <x v="5"/>
    <s v="Peshawar  Federal minister _x000a_political amir muqam house"/>
    <x v="6"/>
    <x v="1"/>
    <s v="Closed"/>
    <s v="Political Affairs meeting"/>
    <x v="4"/>
    <s v="None"/>
    <n v="3"/>
    <x v="20"/>
    <n v="2"/>
    <x v="31"/>
    <n v="1"/>
    <s v="5 to 6 Kg"/>
    <s v="1.Hayatabad Medical Complex"/>
    <n v="19.445"/>
    <n v="67.001000000000005"/>
  </r>
  <r>
    <n v="74"/>
    <x v="7"/>
    <s v="Working Day"/>
    <s v=""/>
    <s v="7:40:00 AM"/>
    <x v="4"/>
    <n v="33.605800000000002"/>
    <n v="73.043700000000001"/>
    <x v="3"/>
    <s v="Bus carrying ISI officals parked outside Hamza Camp faizabad "/>
    <x v="4"/>
    <x v="0"/>
    <s v="Open"/>
    <s v="Hamza camp"/>
    <x v="3"/>
    <s v="None"/>
    <n v="17"/>
    <x v="31"/>
    <m/>
    <x v="8"/>
    <n v="1"/>
    <s v="NA"/>
    <s v="1.Military Hospital _x000a_2.Rawalpindi hospital "/>
    <n v="15.555"/>
    <n v="59.999000000000002"/>
  </r>
  <r>
    <n v="75"/>
    <x v="7"/>
    <s v="Working Day"/>
    <s v=""/>
    <s v="7:50:00 AM"/>
    <x v="4"/>
    <n v="33.605800000000002"/>
    <n v="73.043700000000001"/>
    <x v="3"/>
    <s v="GHQ"/>
    <x v="5"/>
    <x v="0"/>
    <s v="Open"/>
    <s v=""/>
    <x v="3"/>
    <s v="None"/>
    <m/>
    <x v="5"/>
    <n v="2"/>
    <x v="31"/>
    <n v="1"/>
    <s v="NA"/>
    <s v=""/>
    <n v="15.555"/>
    <n v="59.999000000000002"/>
  </r>
  <r>
    <n v="76"/>
    <x v="7"/>
    <s v="Working Day"/>
    <s v=""/>
    <s v="NA"/>
    <x v="15"/>
    <n v="34.004300000000001"/>
    <n v="71.544799999999995"/>
    <x v="5"/>
    <s v="Checkpost high-security cantonment area babar road"/>
    <x v="5"/>
    <x v="0"/>
    <s v="Open"/>
    <s v=""/>
    <x v="3"/>
    <s v="None"/>
    <m/>
    <x v="5"/>
    <m/>
    <x v="19"/>
    <n v="1"/>
    <s v="NA"/>
    <s v="NA"/>
    <n v="14.73"/>
    <n v="58.514000000000003"/>
  </r>
  <r>
    <n v="77"/>
    <x v="7"/>
    <s v="Holiday"/>
    <s v="Weekend"/>
    <s v="11:15:00 AM/12:30 PM"/>
    <x v="10"/>
    <n v="35.222700000000003"/>
    <n v="72.425799999999995"/>
    <x v="5"/>
    <s v="Ningolai Security checkpost"/>
    <x v="9"/>
    <x v="0"/>
    <s v="Open"/>
    <s v=""/>
    <x v="6"/>
    <s v="None"/>
    <n v="10"/>
    <x v="32"/>
    <m/>
    <x v="9"/>
    <n v="1"/>
    <s v="10 to 15 kg"/>
    <s v="NA"/>
    <n v="11.925000000000001"/>
    <n v="53.465000000000003"/>
  </r>
  <r>
    <n v="78"/>
    <x v="7"/>
    <s v="Working Day"/>
    <s v=""/>
    <s v="7:24:00 AM/7:30AM"/>
    <x v="7"/>
    <n v="33.764499999999998"/>
    <n v="72.366699999999994"/>
    <x v="3"/>
    <s v="Truck carrying school children near Fauji gate Pakistan Aeranautical Complex"/>
    <x v="4"/>
    <x v="1"/>
    <s v="Open"/>
    <s v=""/>
    <x v="7"/>
    <s v="None"/>
    <m/>
    <x v="27"/>
    <n v="7"/>
    <x v="40"/>
    <n v="1"/>
    <s v="NA"/>
    <s v="1.CMH Rwp"/>
    <n v="12.13"/>
    <n v="53.834000000000003"/>
  </r>
  <r>
    <n v="79"/>
    <x v="7"/>
    <s v="Working Day"/>
    <s v=""/>
    <s v="4:50:00 PM"/>
    <x v="21"/>
    <n v="30.209499999999998"/>
    <n v="67.018199999999993"/>
    <x v="2"/>
    <s v="military Checkpost "/>
    <x v="5"/>
    <x v="0"/>
    <s v="Open"/>
    <s v=""/>
    <x v="3"/>
    <s v="None"/>
    <n v="5"/>
    <x v="2"/>
    <n v="22"/>
    <x v="41"/>
    <n v="2"/>
    <s v="NA"/>
    <s v="1.CMH hospital "/>
    <n v="4.16"/>
    <n v="39.488"/>
  </r>
  <r>
    <n v="80"/>
    <x v="7"/>
    <s v="Working Day"/>
    <s v=""/>
    <s v="9:25:00 AM"/>
    <x v="34"/>
    <n v="34.032200000000003"/>
    <n v="73.094399999999993"/>
    <x v="5"/>
    <s v="Noshera security check post"/>
    <x v="5"/>
    <x v="0"/>
    <s v="Open"/>
    <s v=""/>
    <x v="3"/>
    <s v="None"/>
    <n v="5"/>
    <x v="12"/>
    <n v="11"/>
    <x v="42"/>
    <n v="1"/>
    <s v="NA"/>
    <s v="1.CMH Nowshera"/>
    <n v="9.5150000000000006"/>
    <n v="49.127000000000002"/>
  </r>
  <r>
    <n v="81"/>
    <x v="7"/>
    <s v="Working Day"/>
    <s v=""/>
    <s v="12:30:00 PM"/>
    <x v="6"/>
    <n v="33.583300000000001"/>
    <n v="71.433300000000003"/>
    <x v="5"/>
    <s v="kohat cantt-fountain round about-near army public school"/>
    <x v="5"/>
    <x v="0"/>
    <s v="Open"/>
    <s v="recruits returning to barracks after morning exercise"/>
    <x v="3"/>
    <s v="None"/>
    <m/>
    <x v="2"/>
    <n v="2"/>
    <x v="31"/>
    <n v="1"/>
    <s v="more than 5Kg"/>
    <s v="Combine Military hospital"/>
    <n v="11.345000000000001"/>
    <n v="52.420999999999999"/>
  </r>
  <r>
    <n v="82"/>
    <x v="7"/>
    <s v="Holiday"/>
    <s v="Eid-ul-azha"/>
    <s v="NA"/>
    <x v="35"/>
    <n v="34.1509"/>
    <n v="71.735900000000001"/>
    <x v="5"/>
    <s v="Charsadda Jamiya Masjid "/>
    <x v="3"/>
    <x v="2"/>
    <s v="Closed"/>
    <s v="Masjid"/>
    <x v="5"/>
    <s v="Sunni"/>
    <m/>
    <x v="33"/>
    <m/>
    <x v="7"/>
    <n v="1"/>
    <s v="5 to 6 Kg"/>
    <s v="NA"/>
    <n v="15"/>
    <n v="59"/>
  </r>
  <r>
    <n v="83"/>
    <x v="7"/>
    <s v="Holiday"/>
    <s v="Weekend"/>
    <s v="6:00:00 PM"/>
    <x v="10"/>
    <n v="35.222700000000003"/>
    <n v="72.425799999999995"/>
    <x v="5"/>
    <s v="military convoy hit in mingora"/>
    <x v="4"/>
    <x v="0"/>
    <s v="Open"/>
    <s v=""/>
    <x v="3"/>
    <s v="None"/>
    <n v="9"/>
    <x v="34"/>
    <m/>
    <x v="41"/>
    <n v="1"/>
    <s v="NA"/>
    <s v="NA"/>
    <n v="12.76"/>
    <n v="54.968000000000004"/>
  </r>
  <r>
    <n v="84"/>
    <x v="7"/>
    <s v="Working Day"/>
    <s v=""/>
    <s v="5:10:00 PM"/>
    <x v="4"/>
    <n v="33.605800000000002"/>
    <n v="73.043700000000001"/>
    <x v="3"/>
    <s v="Rawalpindi Liaquat Bagh Park"/>
    <x v="7"/>
    <x v="1"/>
    <s v="Open"/>
    <s v="attack on Benazir Bhutto"/>
    <x v="4"/>
    <s v="None"/>
    <n v="21"/>
    <x v="22"/>
    <n v="48"/>
    <x v="10"/>
    <n v="1"/>
    <s v="NA"/>
    <s v="Rawalpindi General hospital"/>
    <n v="10.210000000000001"/>
    <n v="50.378"/>
  </r>
  <r>
    <n v="85"/>
    <x v="8"/>
    <s v="Working Day"/>
    <s v=""/>
    <s v="11:15:00 AM"/>
    <x v="10"/>
    <n v="35.222700000000003"/>
    <n v="72.425799999999995"/>
    <x v="5"/>
    <s v="infront of frontier house kabal"/>
    <x v="5"/>
    <x v="0"/>
    <s v="Open"/>
    <s v="Security forces "/>
    <x v="3"/>
    <s v="None"/>
    <m/>
    <x v="26"/>
    <n v="12"/>
    <x v="43"/>
    <n v="1"/>
    <s v="NA"/>
    <s v="NA"/>
    <n v="6.77"/>
    <n v="44.186"/>
  </r>
  <r>
    <n v="86"/>
    <x v="8"/>
    <s v="Working Day"/>
    <s v=""/>
    <s v="11:40:00 AM"/>
    <x v="9"/>
    <n v="31.545100000000001"/>
    <n v="74.340699999999998"/>
    <x v="3"/>
    <s v="Lahore High court "/>
    <x v="11"/>
    <x v="0"/>
    <s v="Open"/>
    <s v="lawyers protest rally was about to start. All of them were present inside the court. Bomber targeted the police officials outside the court"/>
    <x v="6"/>
    <s v="None"/>
    <n v="24"/>
    <x v="18"/>
    <n v="73"/>
    <x v="44"/>
    <n v="1"/>
    <s v="15 kg"/>
    <s v="1.Mayo-Ganga ram hospital "/>
    <n v="13.89"/>
    <n v="57.002000000000002"/>
  </r>
  <r>
    <n v="87"/>
    <x v="8"/>
    <s v="Working Day"/>
    <s v=""/>
    <s v="10:30:00 AM"/>
    <x v="36"/>
    <n v="32.974600000000002"/>
    <n v="70.145600000000002"/>
    <x v="4"/>
    <s v="checkpoint of security forces in Khapakh Kando near Ghalanai"/>
    <x v="5"/>
    <x v="0"/>
    <s v="Open"/>
    <s v="Frontier Constabulary"/>
    <x v="3"/>
    <s v="None"/>
    <n v="1"/>
    <x v="5"/>
    <m/>
    <x v="14"/>
    <n v="1"/>
    <s v="NA"/>
    <s v="Ghalani hospital "/>
    <n v="5.1449999999999996"/>
    <n v="41.261000000000003"/>
  </r>
  <r>
    <n v="88"/>
    <x v="8"/>
    <s v="Working Day"/>
    <s v=""/>
    <s v="6:00:00 PM/6:55PM"/>
    <x v="15"/>
    <n v="34.004300000000001"/>
    <n v="71.544799999999995"/>
    <x v="5"/>
    <s v="Mirza Qasim baig Imambargah Jangi Mohallah-kohati"/>
    <x v="3"/>
    <x v="2"/>
    <s v="Closed"/>
    <s v="Imambargah"/>
    <x v="2"/>
    <s v="Shiite"/>
    <n v="10"/>
    <x v="2"/>
    <m/>
    <x v="22"/>
    <n v="1"/>
    <s v="3 kg explosive and 3kg ball bearings"/>
    <s v="1.Lady Reading hospital "/>
    <n v="12.34"/>
    <n v="54.212000000000003"/>
  </r>
  <r>
    <n v="89"/>
    <x v="8"/>
    <s v="Working Day"/>
    <s v=""/>
    <s v="4:30:00 PM"/>
    <x v="5"/>
    <n v="32.974600000000002"/>
    <n v="70.145600000000002"/>
    <x v="4"/>
    <s v="Kajhori checkpost north waziristan"/>
    <x v="9"/>
    <x v="0"/>
    <s v="Open"/>
    <s v="Checkpost "/>
    <x v="6"/>
    <s v="None"/>
    <n v="5"/>
    <x v="7"/>
    <n v="13"/>
    <x v="45"/>
    <n v="1"/>
    <s v="NA"/>
    <s v="1.CMH bannu 2.MH Bannu"/>
    <n v="2.4750000000000001"/>
    <n v="36.454999999999998"/>
  </r>
  <r>
    <n v="90"/>
    <x v="8"/>
    <s v="Working Day"/>
    <s v=""/>
    <s v="7:24:00 AM/7:25AM/7:30 AM"/>
    <x v="4"/>
    <n v="33.605800000000002"/>
    <n v="73.043700000000001"/>
    <x v="3"/>
    <s v="Infront of NLC office near GHQ Rwp"/>
    <x v="4"/>
    <x v="0"/>
    <s v="Open"/>
    <s v="bus carrying students and officials of army medical college-"/>
    <x v="3"/>
    <s v="None"/>
    <n v="8"/>
    <x v="19"/>
    <n v="27"/>
    <x v="27"/>
    <n v="1"/>
    <s v="6-7kg"/>
    <s v="1.CMH 2.MH 3. DHQ"/>
    <n v="8.42"/>
    <n v="47.155999999999999"/>
  </r>
  <r>
    <n v="91"/>
    <x v="8"/>
    <s v="Working Day"/>
    <s v=""/>
    <s v="NA "/>
    <x v="21"/>
    <n v="30.209499999999998"/>
    <n v="67.018199999999993"/>
    <x v="2"/>
    <s v="Quetta Khilji Conlony"/>
    <x v="7"/>
    <x v="1"/>
    <s v="Open"/>
    <s v="Khilji colony"/>
    <x v="5"/>
    <s v="None"/>
    <m/>
    <x v="5"/>
    <m/>
    <x v="21"/>
    <n v="1"/>
    <s v="NA"/>
    <s v="NA"/>
    <n v="-2.37"/>
    <n v="27.734000000000002"/>
  </r>
  <r>
    <n v="92"/>
    <x v="8"/>
    <s v="Working Day"/>
    <s v=""/>
    <s v="NA "/>
    <x v="35"/>
    <n v="34.1509"/>
    <n v="71.735900000000001"/>
    <x v="5"/>
    <s v="Nakai in charsadda"/>
    <x v="6"/>
    <x v="1"/>
    <s v="Closed"/>
    <s v="Awami National Party meeting was in progress"/>
    <x v="4"/>
    <s v="None"/>
    <n v="25"/>
    <x v="35"/>
    <n v="35"/>
    <x v="3"/>
    <n v="1"/>
    <s v="NA"/>
    <s v="1.Lady Reading Hospital 2. DHQ charsadda"/>
    <n v="7.9349999999999996"/>
    <n v="46.283000000000001"/>
  </r>
  <r>
    <n v="93"/>
    <x v="8"/>
    <s v="Working Day"/>
    <s v=""/>
    <s v="12:55:00 PM"/>
    <x v="5"/>
    <n v="32.974600000000002"/>
    <n v="70.145600000000002"/>
    <x v="4"/>
    <s v="Aidak village in mirali-near miranshah"/>
    <x v="3"/>
    <x v="1"/>
    <s v="Open"/>
    <s v="ANP gathring"/>
    <x v="4"/>
    <s v="None"/>
    <n v="6"/>
    <x v="19"/>
    <n v="9"/>
    <x v="43"/>
    <n v="1"/>
    <s v="NA"/>
    <s v="NA"/>
    <n v="2.2450000000000001"/>
    <n v="36.040999999999997"/>
  </r>
  <r>
    <n v="94"/>
    <x v="8"/>
    <s v="Working Day"/>
    <s v=""/>
    <s v="NA"/>
    <x v="10"/>
    <n v="35.222700000000003"/>
    <n v="72.425799999999995"/>
    <x v="5"/>
    <s v="Mingora-army media center on saidu sharif road"/>
    <x v="5"/>
    <x v="0"/>
    <s v="Closed"/>
    <s v="army media center and base near Gul Kadda"/>
    <x v="3"/>
    <s v="None"/>
    <n v="2"/>
    <x v="1"/>
    <n v="14"/>
    <x v="32"/>
    <n v="1"/>
    <s v="NA"/>
    <s v="District headquarters hospital saidu sharif"/>
    <n v="12.725"/>
    <n v="54.905000000000001"/>
  </r>
  <r>
    <n v="95"/>
    <x v="8"/>
    <s v="Working Day"/>
    <s v=""/>
    <s v="evening"/>
    <x v="28"/>
    <n v="35.222700000000003"/>
    <n v="72.425799999999995"/>
    <x v="4"/>
    <s v="PPP election office in Eidgah market of Parachinar bazar"/>
    <x v="11"/>
    <x v="0"/>
    <s v="Closed"/>
    <s v=""/>
    <x v="4"/>
    <s v="None"/>
    <n v="38"/>
    <x v="3"/>
    <n v="109"/>
    <x v="46"/>
    <n v="1"/>
    <s v="NA"/>
    <s v="Agency headquarter hospital"/>
    <n v="12.725"/>
    <n v="54.905000000000001"/>
  </r>
  <r>
    <n v="96"/>
    <x v="8"/>
    <s v="Working Day"/>
    <s v=""/>
    <s v="2:45:00 PM"/>
    <x v="4"/>
    <n v="33.605800000000002"/>
    <n v="73.043700000000001"/>
    <x v="3"/>
    <s v="Rawalpindi-R.A bazar mall road Sadar-nadira suift center"/>
    <x v="4"/>
    <x v="0"/>
    <s v="Closed"/>
    <s v="near Surgeon-gernal car on signal"/>
    <x v="3"/>
    <s v="None"/>
    <m/>
    <x v="24"/>
    <n v="20"/>
    <x v="15"/>
    <n v="1"/>
    <s v="4-5kg"/>
    <s v="1.CMH 2.MH 3.Contonment hospital 4. rwp general hospital 5. DHQ hospital"/>
    <n v="14.47"/>
    <n v="58.045999999999999"/>
  </r>
  <r>
    <n v="97"/>
    <x v="8"/>
    <s v="Working Day"/>
    <s v=""/>
    <s v="8:00 PM"/>
    <x v="10"/>
    <n v="32.935000000000002"/>
    <n v="70.668800000000005"/>
    <x v="5"/>
    <s v="Swat Mingora DSP Funeral"/>
    <x v="7"/>
    <x v="1"/>
    <s v="Open"/>
    <s v=""/>
    <x v="6"/>
    <s v="None"/>
    <n v="38"/>
    <x v="36"/>
    <n v="40"/>
    <x v="13"/>
    <n v="1"/>
    <s v="NA"/>
    <s v="1.Saidu Shrif hospital "/>
    <n v="19.850000000000001"/>
    <n v="67.73"/>
  </r>
  <r>
    <n v="98"/>
    <x v="8"/>
    <s v="Working Day"/>
    <s v=""/>
    <s v="NA"/>
    <x v="30"/>
    <n v="34.8718"/>
    <n v="71.524900000000002"/>
    <x v="4"/>
    <s v="Khar-jardar area"/>
    <x v="4"/>
    <x v="0"/>
    <s v="Open"/>
    <s v=""/>
    <x v="3"/>
    <s v="None"/>
    <m/>
    <x v="6"/>
    <m/>
    <x v="41"/>
    <n v="1"/>
    <s v="NA"/>
    <s v="NA"/>
    <n v="19.375"/>
    <n v="66.875"/>
  </r>
  <r>
    <n v="99"/>
    <x v="8"/>
    <s v="Holiday"/>
    <s v="Weekend"/>
    <s v="11:00:00 AM"/>
    <x v="37"/>
    <n v="33.685400000000001"/>
    <n v="71.513099999999994"/>
    <x v="5"/>
    <s v="Dara adamkhel Jirga "/>
    <x v="7"/>
    <x v="1"/>
    <s v="Open"/>
    <s v="peace Jirga "/>
    <x v="8"/>
    <s v="None"/>
    <n v="40"/>
    <x v="37"/>
    <n v="50"/>
    <x v="0"/>
    <n v="1"/>
    <s v="NA"/>
    <s v="1.Lady Reading Hospital 2.Hayatabad medical Complex"/>
    <n v="19.454999999999998"/>
    <n v="67.019000000000005"/>
  </r>
  <r>
    <n v="100"/>
    <x v="8"/>
    <s v="Working Day"/>
    <s v=""/>
    <s v="1:05PM"/>
    <x v="9"/>
    <n v="31.545100000000001"/>
    <n v="74.340699999999998"/>
    <x v="3"/>
    <s v="Navy war college mall road lahore"/>
    <x v="5"/>
    <x v="0"/>
    <s v="Closed"/>
    <s v="Navy college "/>
    <x v="3"/>
    <s v="None"/>
    <n v="4"/>
    <x v="24"/>
    <n v="15"/>
    <x v="47"/>
    <n v="2"/>
    <s v="NA"/>
    <s v="1.CMH 2.Service hospital"/>
    <n v="20.655000000000001"/>
    <n v="69.179000000000002"/>
  </r>
  <r>
    <n v="101"/>
    <x v="8"/>
    <s v="Working Day"/>
    <s v=""/>
    <s v="9:15 AM to 9:20:00 AM"/>
    <x v="9"/>
    <n v="31.545100000000001"/>
    <n v="74.340699999999998"/>
    <x v="3"/>
    <s v="FIA building Temple road near The Mall-near regal chowk"/>
    <x v="11"/>
    <x v="0"/>
    <s v="Closed"/>
    <s v=""/>
    <x v="4"/>
    <s v="None"/>
    <n v="26"/>
    <x v="8"/>
    <n v="175"/>
    <x v="7"/>
    <n v="1"/>
    <s v="50kg"/>
    <s v="1.Ganga Ram Hospita 2.Mayo Hospital "/>
    <n v="21.295000000000002"/>
    <n v="70.331000000000003"/>
  </r>
  <r>
    <n v="102"/>
    <x v="8"/>
    <s v="Working Day"/>
    <s v=""/>
    <s v="9:20:00 AM"/>
    <x v="9"/>
    <n v="31.545100000000001"/>
    <n v="74.340699999999998"/>
    <x v="3"/>
    <s v="Bungalow no 83/F Model Town-an advertising agency office"/>
    <x v="6"/>
    <x v="1"/>
    <s v="Closed"/>
    <s v=""/>
    <x v="5"/>
    <s v="None"/>
    <n v="3"/>
    <x v="12"/>
    <m/>
    <x v="24"/>
    <n v="1"/>
    <s v="30kg "/>
    <s v="Ganga Ram hospital "/>
    <n v="21.295000000000002"/>
    <n v="70.331000000000003"/>
  </r>
  <r>
    <n v="103"/>
    <x v="8"/>
    <s v="Working Day"/>
    <s v=""/>
    <s v="NA"/>
    <x v="10"/>
    <n v="35.222700000000003"/>
    <n v="72.425799999999995"/>
    <x v="5"/>
    <s v="Mingora police Lines "/>
    <x v="9"/>
    <x v="0"/>
    <s v="Closed"/>
    <s v=""/>
    <x v="6"/>
    <s v="None"/>
    <n v="2"/>
    <x v="1"/>
    <n v="5"/>
    <x v="23"/>
    <n v="1"/>
    <s v="NA"/>
    <s v="Saidu Sharif hospital"/>
    <n v="22.5"/>
    <n v="72.5"/>
  </r>
  <r>
    <n v="104"/>
    <x v="8"/>
    <s v="Holiday"/>
    <s v="Eid Milad un-Nabi"/>
    <s v="3:00 PM"/>
    <x v="31"/>
    <n v="32.3202"/>
    <n v="69.859700000000004"/>
    <x v="4"/>
    <s v="Army Camp at Zari noor-Wana"/>
    <x v="5"/>
    <x v="0"/>
    <s v="Closed"/>
    <s v=""/>
    <x v="3"/>
    <s v="None"/>
    <m/>
    <x v="9"/>
    <n v="9"/>
    <x v="48"/>
    <n v="1"/>
    <s v="NA"/>
    <s v="Military Hospital "/>
    <n v="18.655000000000001"/>
    <n v="65.578999999999994"/>
  </r>
  <r>
    <n v="105"/>
    <x v="8"/>
    <s v="Holiday"/>
    <s v="Labour Day"/>
    <s v="Thursday Morning"/>
    <x v="38"/>
    <n v="34.021099999999997"/>
    <n v="71.287400000000005"/>
    <x v="4"/>
    <s v="Takia-Bar Qambarkhel Mosque"/>
    <x v="3"/>
    <x v="2"/>
    <s v="Closed"/>
    <s v=""/>
    <x v="2"/>
    <s v="Sunni"/>
    <m/>
    <x v="6"/>
    <n v="17"/>
    <x v="15"/>
    <n v="1"/>
    <s v="NA"/>
    <s v="NA"/>
    <n v="28.984999999999999"/>
    <n v="84.173000000000002"/>
  </r>
  <r>
    <n v="106"/>
    <x v="8"/>
    <s v="Working Day"/>
    <s v=""/>
    <s v="8:40:00 AM/9:30:00 AM"/>
    <x v="12"/>
    <n v="32.935000000000002"/>
    <n v="70.668800000000005"/>
    <x v="5"/>
    <s v="Bannu police  check post"/>
    <x v="9"/>
    <x v="0"/>
    <s v="Open"/>
    <s v=""/>
    <x v="6"/>
    <s v="None"/>
    <n v="3"/>
    <x v="7"/>
    <n v="10"/>
    <x v="45"/>
    <n v="1"/>
    <s v="NA"/>
    <s v="1.DHQ 2.CMH"/>
    <n v="28.62"/>
    <n v="83.516000000000005"/>
  </r>
  <r>
    <n v="107"/>
    <x v="8"/>
    <s v="Working Day"/>
    <s v=""/>
    <s v="Friday Night"/>
    <x v="10"/>
    <n v="35.222700000000003"/>
    <n v="72.425799999999995"/>
    <x v="5"/>
    <s v="Mingora police Station "/>
    <x v="9"/>
    <x v="0"/>
    <s v="Closed"/>
    <s v=""/>
    <x v="6"/>
    <s v="None"/>
    <m/>
    <x v="5"/>
    <n v="3"/>
    <x v="6"/>
    <n v="1"/>
    <s v="NA"/>
    <s v="1.district headquarters hospital saidu sharif "/>
    <n v="23.984999999999999"/>
    <n v="75.173000000000002"/>
  </r>
  <r>
    <n v="108"/>
    <x v="8"/>
    <s v="Holiday"/>
    <s v="Weekend"/>
    <s v="8:00:00 PM"/>
    <x v="39"/>
    <n v="34.1982"/>
    <n v="72.044399999999996"/>
    <x v="5"/>
    <s v="Military run bakery near a punjab regiment center in Mardan cantt"/>
    <x v="5"/>
    <x v="0"/>
    <s v="Closed"/>
    <s v=""/>
    <x v="3"/>
    <s v="None"/>
    <n v="11"/>
    <x v="32"/>
    <n v="23"/>
    <x v="22"/>
    <n v="1"/>
    <s v="NA"/>
    <s v="1.CMH 2.District Headqurtar Hospital "/>
    <n v="29.61"/>
    <n v="85.298000000000002"/>
  </r>
  <r>
    <n v="109"/>
    <x v="8"/>
    <s v="Working Day"/>
    <s v=""/>
    <s v="1:00:00 PM/1:05PM"/>
    <x v="0"/>
    <n v="33.718000000000004"/>
    <n v="73.071799999999996"/>
    <x v="0"/>
    <s v="Islamabad Danish Embassy"/>
    <x v="0"/>
    <x v="0"/>
    <s v="Closed"/>
    <s v=""/>
    <x v="0"/>
    <s v="Jews"/>
    <m/>
    <x v="24"/>
    <n v="25"/>
    <x v="15"/>
    <n v="1"/>
    <s v="50kg"/>
    <s v="1.PIMS 2.Federal Government Service Hospital"/>
    <n v="26.5"/>
    <n v="79.7"/>
  </r>
  <r>
    <n v="110"/>
    <x v="8"/>
    <s v="Holiday"/>
    <s v="Weekend"/>
    <s v="7:50:00/7:45:00 PM"/>
    <x v="0"/>
    <n v="33.718000000000004"/>
    <n v="73.071799999999996"/>
    <x v="0"/>
    <s v="Melody market near lal masjid"/>
    <x v="8"/>
    <x v="1"/>
    <s v="Open"/>
    <s v=""/>
    <x v="6"/>
    <s v="None"/>
    <n v="15"/>
    <x v="23"/>
    <n v="20"/>
    <x v="27"/>
    <n v="1"/>
    <s v="5 kg"/>
    <s v="1.PIMS 2.Poly Clinic 3.Federal Government Service Hospital"/>
    <n v="26.86"/>
    <n v="80.347999999999999"/>
  </r>
  <r>
    <n v="111"/>
    <x v="8"/>
    <s v="Holiday"/>
    <s v="Weekend"/>
    <s v="NA"/>
    <x v="26"/>
    <n v="31.823799999999999"/>
    <n v="70.909499999999994"/>
    <x v="5"/>
    <s v="Shiite gathering -Near kotli imam Hussain"/>
    <x v="3"/>
    <x v="2"/>
    <s v="Closed"/>
    <s v=""/>
    <x v="2"/>
    <s v="Shiite"/>
    <m/>
    <x v="5"/>
    <n v="3"/>
    <x v="6"/>
    <n v="1"/>
    <s v="NA"/>
    <s v="NA"/>
    <n v="31.074999999999999"/>
    <n v="87.935000000000002"/>
  </r>
  <r>
    <n v="112"/>
    <x v="8"/>
    <s v="Working Day"/>
    <s v=""/>
    <s v="11:35:00 PM"/>
    <x v="9"/>
    <n v="31.545100000000001"/>
    <n v="74.340699999999998"/>
    <x v="3"/>
    <s v="neaar Iqbal Town police Station Lahore at dubai CHOWK SIGNAL"/>
    <x v="9"/>
    <x v="0"/>
    <s v="Open"/>
    <s v=""/>
    <x v="6"/>
    <s v="None"/>
    <n v="8"/>
    <x v="38"/>
    <n v="20"/>
    <x v="8"/>
    <n v="1"/>
    <s v="NA"/>
    <s v="1.Sheikh Zahid Hospital"/>
    <n v="25.835000000000001"/>
    <n v="78.503"/>
  </r>
  <r>
    <n v="113"/>
    <x v="8"/>
    <s v="Working Day"/>
    <s v=""/>
    <s v="1:30:00 PM"/>
    <x v="26"/>
    <n v="31.823799999999999"/>
    <n v="70.909499999999994"/>
    <x v="5"/>
    <s v="Distric headquarter hospital"/>
    <x v="13"/>
    <x v="1"/>
    <s v="Closed"/>
    <s v="during the shiite protest against the death of shiite govt official"/>
    <x v="5"/>
    <s v="Shiite"/>
    <n v="30"/>
    <x v="39"/>
    <n v="33"/>
    <x v="49"/>
    <n v="1"/>
    <s v="NA"/>
    <s v="1.Combined Military Hospital "/>
    <n v="31.495000000000001"/>
    <n v="88.691000000000003"/>
  </r>
  <r>
    <n v="114"/>
    <x v="8"/>
    <s v="Working Day"/>
    <s v=""/>
    <s v="2:37:00 PM"/>
    <x v="4"/>
    <n v="33.605800000000002"/>
    <n v="73.043700000000001"/>
    <x v="3"/>
    <s v="Wah Cant Pakistn Ordinance Factories "/>
    <x v="5"/>
    <x v="0"/>
    <s v="Closed"/>
    <s v=""/>
    <x v="4"/>
    <s v="None"/>
    <n v="70"/>
    <x v="40"/>
    <n v="67"/>
    <x v="7"/>
    <n v="2"/>
    <s v="NA"/>
    <s v="pof hospital"/>
    <n v="28.89"/>
    <n v="84.001999999999995"/>
  </r>
  <r>
    <n v="115"/>
    <x v="8"/>
    <s v="Working Day"/>
    <s v=""/>
    <s v="7:45:00 AM"/>
    <x v="10"/>
    <n v="35.222700000000003"/>
    <n v="72.425799999999995"/>
    <x v="5"/>
    <s v="Charbagh checkpost"/>
    <x v="9"/>
    <x v="0"/>
    <s v="Open"/>
    <s v=""/>
    <x v="6"/>
    <s v="None"/>
    <n v="7"/>
    <x v="0"/>
    <m/>
    <x v="42"/>
    <n v="1"/>
    <s v="100Kg"/>
    <s v="1.Saidu sharif hospital "/>
    <n v="25.69"/>
    <n v="78.242000000000004"/>
  </r>
  <r>
    <n v="116"/>
    <x v="8"/>
    <s v="Working Day"/>
    <s v=""/>
    <s v="7:00:00 AM"/>
    <x v="6"/>
    <n v="33.583300000000001"/>
    <n v="71.433300000000003"/>
    <x v="5"/>
    <s v="army base camp/emergency center near Kohat tunnel"/>
    <x v="5"/>
    <x v="0"/>
    <s v="Closed"/>
    <s v=""/>
    <x v="3"/>
    <s v="None"/>
    <n v="2"/>
    <x v="9"/>
    <n v="25"/>
    <x v="20"/>
    <n v="1"/>
    <s v="NA"/>
    <s v="1.CMH Kohat"/>
    <n v="27.704999999999998"/>
    <n v="81.869"/>
  </r>
  <r>
    <n v="117"/>
    <x v="8"/>
    <s v="Working Day"/>
    <s v=""/>
    <s v="NA"/>
    <x v="15"/>
    <n v="34.004300000000001"/>
    <n v="71.544799999999995"/>
    <x v="5"/>
    <s v="Zangali Checkpost on kohat road"/>
    <x v="9"/>
    <x v="0"/>
    <s v="Open"/>
    <s v=""/>
    <x v="6"/>
    <s v="None"/>
    <n v="30"/>
    <x v="17"/>
    <n v="70"/>
    <x v="50"/>
    <n v="1"/>
    <s v="150Kg"/>
    <s v="Lady Reading Hospital-Khyber teaching-Hayatabad complex"/>
    <n v="23.44"/>
    <n v="74.191999999999993"/>
  </r>
  <r>
    <n v="118"/>
    <x v="8"/>
    <s v="Working Day"/>
    <s v=""/>
    <s v="Half hour after aftar"/>
    <x v="10"/>
    <n v="35.222700000000003"/>
    <n v="72.425799999999995"/>
    <x v="5"/>
    <s v="Kabal check post "/>
    <x v="9"/>
    <x v="0"/>
    <s v="Open"/>
    <s v=""/>
    <x v="6"/>
    <s v="None"/>
    <n v="2"/>
    <x v="19"/>
    <m/>
    <x v="22"/>
    <n v="1"/>
    <s v="NA"/>
    <s v="NA"/>
    <n v="25.95"/>
    <n v="78.709999999999994"/>
  </r>
  <r>
    <n v="119"/>
    <x v="8"/>
    <s v="Working Day"/>
    <s v=""/>
    <s v="NA"/>
    <x v="5"/>
    <n v="32.974600000000002"/>
    <n v="70.145600000000002"/>
    <x v="5"/>
    <s v="military convoy on Miranshah road near Norak"/>
    <x v="4"/>
    <x v="0"/>
    <s v="Open"/>
    <s v=""/>
    <x v="3"/>
    <s v="None"/>
    <n v="7"/>
    <x v="16"/>
    <n v="5"/>
    <x v="42"/>
    <n v="1"/>
    <s v="NA"/>
    <s v="1.CMH Bannu hospital"/>
    <n v="22.06"/>
    <n v="71.707999999999998"/>
  </r>
  <r>
    <n v="120"/>
    <x v="8"/>
    <s v="Working Day"/>
    <s v=""/>
    <s v="8:05:00 PM"/>
    <x v="0"/>
    <n v="33.718000000000004"/>
    <n v="73.071799999999996"/>
    <x v="0"/>
    <s v="Islamabad Marriott Hotal "/>
    <x v="2"/>
    <x v="2"/>
    <s v="Closed"/>
    <s v=""/>
    <x v="0"/>
    <s v="None"/>
    <n v="40"/>
    <x v="33"/>
    <n v="200"/>
    <x v="51"/>
    <n v="1"/>
    <s v="1000 Kg"/>
    <s v="1.Poly Clinic  2. PIMS"/>
    <n v="24.41"/>
    <n v="75.938000000000002"/>
  </r>
  <r>
    <n v="121"/>
    <x v="8"/>
    <s v="Working Day"/>
    <s v=""/>
    <s v="NA"/>
    <x v="10"/>
    <n v="35.222700000000003"/>
    <n v="72.425799999999995"/>
    <x v="5"/>
    <s v="military security checkpost in Madian Town swat"/>
    <x v="5"/>
    <x v="0"/>
    <s v="Open"/>
    <s v=""/>
    <x v="3"/>
    <s v="None"/>
    <n v="9"/>
    <x v="32"/>
    <n v="2"/>
    <x v="1"/>
    <n v="1"/>
    <s v="NA"/>
    <s v="NA"/>
    <n v="21.004999999999999"/>
    <n v="69.808999999999997"/>
  </r>
  <r>
    <n v="122"/>
    <x v="8"/>
    <s v="Working Day"/>
    <s v=""/>
    <s v="NA"/>
    <x v="3"/>
    <n v="30.209499999999998"/>
    <n v="67.018199999999993"/>
    <x v="2"/>
    <s v="Quetta cantt military Check post "/>
    <x v="5"/>
    <x v="0"/>
    <s v="Open"/>
    <s v=""/>
    <x v="3"/>
    <s v="None"/>
    <n v="1"/>
    <x v="34"/>
    <n v="22"/>
    <x v="22"/>
    <n v="1"/>
    <s v=" 8 Kg"/>
    <s v="1.CMH Hospital 2.Civil Hospital"/>
    <n v="23.225000000000001"/>
    <n v="73.805000000000007"/>
  </r>
  <r>
    <n v="123"/>
    <x v="8"/>
    <s v="Holiday"/>
    <s v="Eid-ul-Fitar"/>
    <s v="4:00:00 PM"/>
    <x v="15"/>
    <n v="34.004300000000001"/>
    <n v="71.544799999999995"/>
    <x v="5"/>
    <s v="wali bagh charsadda"/>
    <x v="6"/>
    <x v="2"/>
    <s v="Closed"/>
    <s v=""/>
    <x v="4"/>
    <s v="None"/>
    <n v="4"/>
    <x v="9"/>
    <m/>
    <x v="32"/>
    <n v="1"/>
    <s v="NA"/>
    <s v="1.District Hospital Charsadda "/>
    <n v="29.445"/>
    <n v="85.001000000000005"/>
  </r>
  <r>
    <n v="124"/>
    <x v="8"/>
    <s v="Working Day"/>
    <s v=""/>
    <s v="4:45:00 PM"/>
    <x v="40"/>
    <n v="31.621600000000001"/>
    <n v="71.064999999999998"/>
    <x v="3"/>
    <s v="Bhakkar Rasheed Noranni MNA house"/>
    <x v="6"/>
    <x v="2"/>
    <s v="Closed"/>
    <s v=""/>
    <x v="4"/>
    <s v="None"/>
    <n v="22"/>
    <x v="18"/>
    <n v="60"/>
    <x v="13"/>
    <n v="1"/>
    <s v="NA"/>
    <s v="1.Nishtar Hospital Multan"/>
    <n v="29.024999999999999"/>
    <n v="84.245000000000005"/>
  </r>
  <r>
    <n v="125"/>
    <x v="8"/>
    <s v="Working Day"/>
    <s v=""/>
    <s v="12:45:00 PM"/>
    <x v="0"/>
    <n v="33.718000000000004"/>
    <n v="73.071799999999996"/>
    <x v="0"/>
    <s v="Islamabad Police line-anti terrorist squad building"/>
    <x v="9"/>
    <x v="0"/>
    <s v="Closed"/>
    <s v="lawmakers gathered for a secret security briefing"/>
    <x v="6"/>
    <s v="None"/>
    <m/>
    <x v="26"/>
    <n v="6"/>
    <x v="24"/>
    <n v="1"/>
    <s v="60Kg"/>
    <s v="1. PIMS 2.Federal Government Services"/>
    <n v="24.17"/>
    <n v="75.506"/>
  </r>
  <r>
    <n v="126"/>
    <x v="8"/>
    <s v="Working Day"/>
    <s v=""/>
    <s v="12:55:00 PM"/>
    <x v="38"/>
    <n v="34.021099999999997"/>
    <n v="71.287400000000005"/>
    <x v="4"/>
    <s v="near michni post in landi kotal"/>
    <x v="4"/>
    <x v="0"/>
    <s v="Open"/>
    <s v=""/>
    <x v="0"/>
    <s v="Christian"/>
    <m/>
    <x v="27"/>
    <m/>
    <x v="19"/>
    <n v="1"/>
    <s v="NA"/>
    <s v=""/>
    <n v="24.47"/>
    <n v="76.046000000000006"/>
  </r>
  <r>
    <n v="127"/>
    <x v="8"/>
    <s v="Working Day"/>
    <s v=""/>
    <s v="NA"/>
    <x v="41"/>
    <n v="32.974600000000002"/>
    <n v="70.145600000000002"/>
    <x v="4"/>
    <s v="anti-taliban Jirga-Khadezai area in upper Orakzai Agency"/>
    <x v="7"/>
    <x v="1"/>
    <s v="Open"/>
    <s v=""/>
    <x v="8"/>
    <s v="Sunni"/>
    <n v="40"/>
    <x v="41"/>
    <n v="90"/>
    <x v="7"/>
    <n v="1"/>
    <s v="8 ft deep crater"/>
    <s v="1.Kohat Dvisional Headquarters Hospital  2.Gahluj hospital 3.Hospitals in Hangu and Kohat "/>
    <n v="20.58"/>
    <n v="69.043999999999997"/>
  </r>
  <r>
    <n v="128"/>
    <x v="8"/>
    <s v="Working Day"/>
    <s v=""/>
    <s v="NA"/>
    <x v="10"/>
    <n v="35.222700000000003"/>
    <n v="72.425799999999995"/>
    <x v="5"/>
    <s v="Mingora police Station "/>
    <x v="9"/>
    <x v="0"/>
    <s v="Closed"/>
    <s v=""/>
    <x v="6"/>
    <s v="None"/>
    <m/>
    <x v="20"/>
    <m/>
    <x v="52"/>
    <n v="1"/>
    <s v="NA"/>
    <s v="NA"/>
    <n v="19.835000000000001"/>
    <n v="67.703000000000003"/>
  </r>
  <r>
    <n v="129"/>
    <x v="8"/>
    <s v="Holiday"/>
    <s v="Weekend"/>
    <s v="9:45:00 PM"/>
    <x v="36"/>
    <n v="32.974600000000002"/>
    <n v="70.145600000000002"/>
    <x v="4"/>
    <s v="Mohmad Agency-naqi Checkpost "/>
    <x v="5"/>
    <x v="0"/>
    <s v="Open"/>
    <s v=""/>
    <x v="3"/>
    <s v="None"/>
    <n v="11"/>
    <x v="19"/>
    <m/>
    <x v="31"/>
    <n v="1"/>
    <s v="NA"/>
    <s v="1.Ghalaanai Hospital "/>
    <n v="15.35"/>
    <n v="59.63"/>
  </r>
  <r>
    <n v="130"/>
    <x v="8"/>
    <s v="Working Day"/>
    <s v=""/>
    <s v="2:15:00 PM"/>
    <x v="12"/>
    <n v="32.9861"/>
    <n v="70.604200000000006"/>
    <x v="5"/>
    <s v="Militay checkpost cantoment area bannu"/>
    <x v="5"/>
    <x v="0"/>
    <s v="Open"/>
    <s v=""/>
    <x v="3"/>
    <s v="None"/>
    <m/>
    <x v="26"/>
    <m/>
    <x v="53"/>
    <n v="1"/>
    <s v="NA"/>
    <s v="1.Combined Military Hospital "/>
    <n v="22.09"/>
    <n v="71.762"/>
  </r>
  <r>
    <n v="131"/>
    <x v="8"/>
    <s v="Working Day"/>
    <s v=""/>
    <s v="1:30:00 PM"/>
    <x v="39"/>
    <n v="34.1982"/>
    <n v="72.044399999999996"/>
    <x v="5"/>
    <s v="outside the office of Mardan DIG in malakand mardan road"/>
    <x v="9"/>
    <x v="0"/>
    <s v="Closed"/>
    <s v=""/>
    <x v="6"/>
    <s v="None"/>
    <n v="9"/>
    <x v="19"/>
    <n v="21"/>
    <x v="22"/>
    <n v="1"/>
    <s v="NA"/>
    <s v="district headquarter hospital"/>
    <n v="20.895"/>
    <n v="69.611000000000004"/>
  </r>
  <r>
    <n v="132"/>
    <x v="8"/>
    <s v="Holiday"/>
    <s v="Weekend"/>
    <s v="9:00 AM"/>
    <x v="31"/>
    <n v="32.3202"/>
    <n v="69.859700000000004"/>
    <x v="4"/>
    <s v="Zalai FC checkpost wana"/>
    <x v="5"/>
    <x v="0"/>
    <s v="Open"/>
    <s v=""/>
    <x v="3"/>
    <s v="None"/>
    <m/>
    <x v="24"/>
    <m/>
    <x v="17"/>
    <n v="1"/>
    <s v=""/>
    <s v=""/>
    <n v="21.734999999999999"/>
    <n v="71.123000000000005"/>
  </r>
  <r>
    <n v="133"/>
    <x v="8"/>
    <s v="Working Day"/>
    <s v=""/>
    <s v=""/>
    <x v="11"/>
    <n v="33.5351"/>
    <n v="71.071299999999994"/>
    <x v="5"/>
    <s v="Doabba-checkpost near surpul on hangu tal road"/>
    <x v="9"/>
    <x v="0"/>
    <s v="Open"/>
    <s v=""/>
    <x v="6"/>
    <s v="None"/>
    <m/>
    <x v="7"/>
    <m/>
    <x v="6"/>
    <n v="1"/>
    <s v="40 kg"/>
    <s v="CMH Hangu"/>
    <n v="21.11"/>
    <n v="69.998000000000005"/>
  </r>
  <r>
    <n v="134"/>
    <x v="8"/>
    <s v="Working Day"/>
    <s v=""/>
    <s v="NA"/>
    <x v="10"/>
    <n v="35.222700000000003"/>
    <n v="72.425799999999995"/>
    <x v="5"/>
    <s v="Swat Police check post "/>
    <x v="9"/>
    <x v="0"/>
    <s v="Open"/>
    <s v=""/>
    <x v="6"/>
    <s v="None"/>
    <m/>
    <x v="6"/>
    <m/>
    <x v="12"/>
    <n v="1"/>
    <s v="NA"/>
    <s v="Syedo Shrif Hospital "/>
    <n v="16.484999999999999"/>
    <n v="61.673000000000002"/>
  </r>
  <r>
    <n v="135"/>
    <x v="8"/>
    <s v="Working Day"/>
    <s v=""/>
    <s v="NA"/>
    <x v="30"/>
    <n v="34.8718"/>
    <n v="71.524900000000002"/>
    <x v="4"/>
    <s v="Salarzai Jirga  in batmali area-Bajaur"/>
    <x v="7"/>
    <x v="1"/>
    <s v="Open"/>
    <s v="tribes were discussing formation of lashkar"/>
    <x v="8"/>
    <s v="Sunni"/>
    <n v="16"/>
    <x v="25"/>
    <n v="31"/>
    <x v="54"/>
    <n v="1"/>
    <s v="NA"/>
    <s v="NA"/>
    <n v="16.704999999999998"/>
    <n v="62.069000000000003"/>
  </r>
  <r>
    <n v="136"/>
    <x v="8"/>
    <s v="Working Day"/>
    <s v=""/>
    <s v="NA"/>
    <x v="15"/>
    <n v="34.004300000000001"/>
    <n v="71.544799999999995"/>
    <x v="5"/>
    <s v="Qayyum Stadium "/>
    <x v="7"/>
    <x v="1"/>
    <s v="Open"/>
    <s v="Sport Stadium"/>
    <x v="4"/>
    <s v="None"/>
    <n v="3"/>
    <x v="20"/>
    <n v="13"/>
    <x v="42"/>
    <n v="1"/>
    <s v="7 or 8Kg"/>
    <s v="1.Lady Reading Hospital 2.Combined Military Hospital "/>
    <n v="19.170000000000002"/>
    <n v="66.506"/>
  </r>
  <r>
    <n v="137"/>
    <x v="8"/>
    <s v="Working Day"/>
    <s v=""/>
    <s v="10:00:00 AM"/>
    <x v="23"/>
    <n v="34.1509"/>
    <n v="71.735900000000001"/>
    <x v="5"/>
    <s v="attack on security forces camp in Subhan Khaur school-shabqadar area near muhamand agency boder"/>
    <x v="5"/>
    <x v="0"/>
    <s v="Closed"/>
    <s v=""/>
    <x v="3"/>
    <s v="None"/>
    <m/>
    <x v="7"/>
    <n v="10"/>
    <x v="24"/>
    <n v="1"/>
    <s v="NA"/>
    <s v="NA"/>
    <n v="19.164999999999999"/>
    <n v="66.497"/>
  </r>
  <r>
    <n v="138"/>
    <x v="8"/>
    <s v="Working Day"/>
    <s v=""/>
    <s v="11:15:00 AM"/>
    <x v="10"/>
    <n v="35.222700000000003"/>
    <n v="72.425799999999995"/>
    <x v="5"/>
    <s v="Security checkpost in gashgur area of  Khawazakhela"/>
    <x v="5"/>
    <x v="0"/>
    <s v="Open"/>
    <s v=""/>
    <x v="3"/>
    <s v="None"/>
    <m/>
    <x v="19"/>
    <m/>
    <x v="17"/>
    <n v="1"/>
    <s v="NA"/>
    <s v="NA"/>
    <n v="14.074999999999999"/>
    <n v="57.335000000000001"/>
  </r>
  <r>
    <n v="139"/>
    <x v="8"/>
    <s v="Working Day"/>
    <s v=""/>
    <s v="during maghrib prayer"/>
    <x v="30"/>
    <n v="34.8718"/>
    <n v="71.524900000000002"/>
    <x v="4"/>
    <s v="Mosque in Badaan area of mamund"/>
    <x v="3"/>
    <x v="2"/>
    <s v="Closed"/>
    <s v="maghrib prayer"/>
    <x v="2"/>
    <s v="Sunni"/>
    <m/>
    <x v="38"/>
    <m/>
    <x v="14"/>
    <n v="1"/>
    <s v=""/>
    <s v="District hospital Bajur"/>
    <n v="14.17"/>
    <n v="57.506"/>
  </r>
  <r>
    <n v="140"/>
    <x v="8"/>
    <s v="Working Day"/>
    <s v=""/>
    <s v="NA"/>
    <x v="42"/>
    <n v="34.394300000000001"/>
    <n v="72.615099999999998"/>
    <x v="5"/>
    <s v="near Tarezi Chowk on the main Bannu-Kohat road."/>
    <x v="4"/>
    <x v="0"/>
    <s v="Open"/>
    <s v=""/>
    <x v="6"/>
    <s v=""/>
    <m/>
    <x v="38"/>
    <m/>
    <x v="55"/>
    <n v="1"/>
    <s v="NA"/>
    <s v="NA"/>
    <n v="16.61"/>
    <n v="61.898000000000003"/>
  </r>
  <r>
    <n v="141"/>
    <x v="8"/>
    <s v="Working Day"/>
    <s v=""/>
    <s v="Monday Morning"/>
    <x v="10"/>
    <n v="35.222700000000003"/>
    <n v="72.425799999999995"/>
    <x v="5"/>
    <s v="sangota checkpost in mingora"/>
    <x v="5"/>
    <x v="0"/>
    <s v="Open"/>
    <s v=""/>
    <x v="3"/>
    <s v="None"/>
    <m/>
    <x v="19"/>
    <m/>
    <x v="5"/>
    <n v="1"/>
    <s v="NA"/>
    <s v="NA"/>
    <n v="15.45"/>
    <n v="59.81"/>
  </r>
  <r>
    <n v="142"/>
    <x v="8"/>
    <s v="Working Day"/>
    <s v=""/>
    <s v="NA"/>
    <x v="23"/>
    <n v="34.1509"/>
    <n v="71.735900000000001"/>
    <x v="5"/>
    <s v=" Army Convoy passing from shabqadar"/>
    <x v="4"/>
    <x v="0"/>
    <s v="Open"/>
    <s v="Army convoy "/>
    <x v="3"/>
    <s v="None"/>
    <n v="5"/>
    <x v="12"/>
    <n v="8"/>
    <x v="12"/>
    <n v="1"/>
    <s v="NA"/>
    <s v="NA"/>
    <n v="15.815"/>
    <n v="60.466999999999999"/>
  </r>
  <r>
    <n v="143"/>
    <x v="8"/>
    <s v="Working Day"/>
    <s v=""/>
    <s v="12:30:00pm"/>
    <x v="41"/>
    <n v="32.974600000000002"/>
    <n v="70.145600000000002"/>
    <x v="5"/>
    <s v="bazar of Kalaia area of lower Orakzai angency"/>
    <x v="8"/>
    <x v="1"/>
    <s v="Open"/>
    <s v=""/>
    <x v="5"/>
    <s v="None"/>
    <n v="6"/>
    <x v="19"/>
    <n v="8"/>
    <x v="45"/>
    <n v="1"/>
    <s v="NA"/>
    <s v="Kalidya Hospital "/>
    <n v="12.465"/>
    <n v="54.436999999999998"/>
  </r>
  <r>
    <n v="144"/>
    <x v="8"/>
    <s v="Working Day"/>
    <s v=""/>
    <s v="NA"/>
    <x v="42"/>
    <n v="34.394300000000001"/>
    <n v="72.615099999999998"/>
    <x v="5"/>
    <s v="in Dagar-an area of Buner "/>
    <x v="7"/>
    <x v="1"/>
    <s v="Open"/>
    <s v=""/>
    <x v="4"/>
    <s v="None"/>
    <m/>
    <x v="5"/>
    <m/>
    <x v="6"/>
    <n v="1"/>
    <s v="NA"/>
    <s v="NA"/>
    <n v="14.39"/>
    <n v="57.902000000000001"/>
  </r>
  <r>
    <n v="145"/>
    <x v="8"/>
    <s v="Holiday"/>
    <s v="Weekend"/>
    <s v="10:30:00 AM"/>
    <x v="42"/>
    <n v="34.394300000000001"/>
    <n v="72.615099999999998"/>
    <x v="5"/>
    <s v="Buner Poling station-Infront of govt high school Shalbandi"/>
    <x v="11"/>
    <x v="0"/>
    <s v="Open"/>
    <s v=""/>
    <x v="4"/>
    <s v="None"/>
    <n v="34"/>
    <x v="42"/>
    <m/>
    <x v="55"/>
    <m/>
    <s v=""/>
    <s v=""/>
    <n v="11.41"/>
    <n v="52.537999999999997"/>
  </r>
  <r>
    <n v="146"/>
    <x v="9"/>
    <s v="Holiday"/>
    <s v="Weekend"/>
    <s v="7:30:00 PM"/>
    <x v="26"/>
    <n v="31.823799999999999"/>
    <n v="70.909499999999994"/>
    <x v="5"/>
    <s v="multan road in Deara Ismail Khan"/>
    <x v="4"/>
    <x v="0"/>
    <s v="Open"/>
    <s v="muharram ul haram rally"/>
    <x v="6"/>
    <s v=""/>
    <n v="7"/>
    <x v="19"/>
    <n v="21"/>
    <x v="22"/>
    <n v="1"/>
    <s v=" 10 kg "/>
    <s v="Poly clinic multan "/>
    <n v="11.445"/>
    <n v="52.600999999999999"/>
  </r>
  <r>
    <n v="147"/>
    <x v="9"/>
    <s v="Holiday"/>
    <s v="Weekend"/>
    <s v=""/>
    <x v="12"/>
    <n v="32.9861"/>
    <n v="70.604200000000006"/>
    <x v="5"/>
    <s v="near a check-post in Officers’ Colony"/>
    <x v="9"/>
    <x v="0"/>
    <s v="Open"/>
    <s v=""/>
    <x v="6"/>
    <s v=""/>
    <m/>
    <x v="5"/>
    <m/>
    <x v="9"/>
    <n v="1"/>
    <s v=""/>
    <s v=""/>
    <n v="8.2750000000000004"/>
    <n v="46.895000000000003"/>
  </r>
  <r>
    <n v="148"/>
    <x v="9"/>
    <s v="Working Day"/>
    <s v=""/>
    <s v=""/>
    <x v="10"/>
    <n v="35.383299999999998"/>
    <n v="72.183300000000003"/>
    <x v="5"/>
    <s v="near Mingora town"/>
    <x v="5"/>
    <x v="0"/>
    <s v="Open"/>
    <s v=""/>
    <x v="3"/>
    <s v=""/>
    <m/>
    <x v="6"/>
    <n v="11"/>
    <x v="22"/>
    <n v="1"/>
    <s v=""/>
    <s v=""/>
    <n v="12.95"/>
    <n v="55.31"/>
  </r>
  <r>
    <n v="149"/>
    <x v="9"/>
    <s v="Working Day"/>
    <s v=""/>
    <s v="6.35 pm"/>
    <x v="43"/>
    <n v="30.05"/>
    <n v="70.633300000000006"/>
    <x v="3"/>
    <s v="Outside Jhar ali Imambargah-in muslim town area "/>
    <x v="3"/>
    <x v="2"/>
    <s v="Open"/>
    <s v=""/>
    <x v="2"/>
    <s v="Shiite"/>
    <n v="30"/>
    <x v="39"/>
    <n v="48"/>
    <x v="49"/>
    <n v="1"/>
    <s v="NA"/>
    <s v="Local Hospital In DG Khan/Nishtar Hospital"/>
    <n v="15.105"/>
    <n v="59.189"/>
  </r>
  <r>
    <n v="150"/>
    <x v="9"/>
    <s v="Working Day"/>
    <s v=""/>
    <s v=""/>
    <x v="10"/>
    <n v="35.383299999999998"/>
    <n v="72.183300000000003"/>
    <x v="5"/>
    <s v="near a Police station in the Mingora town of Swat District"/>
    <x v="9"/>
    <x v="0"/>
    <s v="Open"/>
    <s v=""/>
    <x v="6"/>
    <s v=""/>
    <m/>
    <x v="2"/>
    <m/>
    <x v="14"/>
    <m/>
    <s v=""/>
    <s v=""/>
    <n v="9.4350000000000005"/>
    <n v="48.982999999999997"/>
  </r>
  <r>
    <n v="151"/>
    <x v="9"/>
    <s v="Working Day"/>
    <s v=""/>
    <s v="8.15 am"/>
    <x v="38"/>
    <n v="34.021099999999997"/>
    <n v="71.287400000000005"/>
    <x v="4"/>
    <s v="Peshawar-Torkham Highway near Teddi Bazar in Jamrood "/>
    <x v="4"/>
    <x v="1"/>
    <s v="Open"/>
    <s v="struck the trailer when signalled to stop"/>
    <x v="0"/>
    <s v="Christian"/>
    <m/>
    <x v="27"/>
    <m/>
    <x v="23"/>
    <n v="1"/>
    <s v="NA"/>
    <s v="Jamrud Civil Hospital"/>
    <n v="10.32"/>
    <n v="50.576000000000001"/>
  </r>
  <r>
    <n v="152"/>
    <x v="9"/>
    <s v="Working Day"/>
    <s v=""/>
    <s v="NA"/>
    <x v="12"/>
    <n v="32.9861"/>
    <n v="70.604200000000006"/>
    <x v="5"/>
    <s v="Police checkpost on Baran Bridge"/>
    <x v="9"/>
    <x v="0"/>
    <s v="Open"/>
    <s v="NA"/>
    <x v="6"/>
    <s v="None"/>
    <m/>
    <x v="9"/>
    <n v="17"/>
    <x v="32"/>
    <n v="1"/>
    <s v="NA"/>
    <s v="DHQ Hospital Bannu  / Peshawar Hospital"/>
    <n v="14.585000000000001"/>
    <n v="58.253"/>
  </r>
  <r>
    <n v="153"/>
    <x v="9"/>
    <s v="Working Day"/>
    <s v=""/>
    <s v=""/>
    <x v="17"/>
    <n v="31.823799999999999"/>
    <n v="70.909499999999994"/>
    <x v="5"/>
    <s v="funeral procession on  Dera Bannu road-near shobra hotel"/>
    <x v="7"/>
    <x v="1"/>
    <s v="Open"/>
    <s v="Funeral Procession of_x000a_Imambargah Caretaker"/>
    <x v="5"/>
    <s v="Shiite"/>
    <n v="30"/>
    <x v="43"/>
    <n v="150"/>
    <x v="7"/>
    <n v="1"/>
    <s v="NA"/>
    <s v="1. DHQ D.I.Khan_x000a_2. Nishtar Hospital_x000a_3. Lady Reading Pesh"/>
    <n v="15.555"/>
    <n v="59.999000000000002"/>
  </r>
  <r>
    <n v="154"/>
    <x v="9"/>
    <s v="Working Day"/>
    <s v=""/>
    <s v=""/>
    <x v="12"/>
    <n v="32.9861"/>
    <n v="70.604200000000006"/>
    <x v="5"/>
    <s v="Lakki town"/>
    <x v="9"/>
    <x v="0"/>
    <s v="Open"/>
    <s v="NA"/>
    <x v="6"/>
    <s v="None"/>
    <m/>
    <x v="6"/>
    <m/>
    <x v="14"/>
    <m/>
    <s v=""/>
    <s v=""/>
    <n v="14.42"/>
    <n v="57.956000000000003"/>
  </r>
  <r>
    <n v="155"/>
    <x v="9"/>
    <s v="Working Day"/>
    <s v=""/>
    <s v="NA"/>
    <x v="12"/>
    <n v="32.9861"/>
    <n v="70.604200000000006"/>
    <x v="5"/>
    <s v="Bannu miranshah road-House of DSP"/>
    <x v="6"/>
    <x v="2"/>
    <s v="Closed"/>
    <s v=""/>
    <x v="6"/>
    <s v="None"/>
    <m/>
    <x v="5"/>
    <m/>
    <x v="9"/>
    <m/>
    <s v="NA"/>
    <s v="NA"/>
    <n v="15.7"/>
    <n v="60.26"/>
  </r>
  <r>
    <n v="156"/>
    <x v="9"/>
    <s v="Working Day"/>
    <s v=""/>
    <s v="NA"/>
    <x v="44"/>
    <n v="30.583300000000001"/>
    <n v="67"/>
    <x v="2"/>
    <s v="Killi Karbala village in Pishin district"/>
    <x v="14"/>
    <x v="1"/>
    <s v="Closed"/>
    <s v=""/>
    <x v="4"/>
    <s v="Sunni"/>
    <n v="5"/>
    <x v="12"/>
    <n v="5"/>
    <x v="24"/>
    <n v="1"/>
    <s v="NA"/>
    <s v="Civil hospital Quetta"/>
    <n v="18.760000000000002"/>
    <n v="65.768000000000001"/>
  </r>
  <r>
    <n v="157"/>
    <x v="9"/>
    <s v="Working Day"/>
    <s v=""/>
    <s v="NA"/>
    <x v="15"/>
    <n v="34.004300000000001"/>
    <n v="71.544799999999995"/>
    <x v="5"/>
    <s v="sarki gate area in Nimak Mandi area-Peshawar"/>
    <x v="8"/>
    <x v="1"/>
    <s v="Open"/>
    <s v="Inauguration  of an _x000a_event by Sr Minister"/>
    <x v="4"/>
    <s v="None"/>
    <n v="4"/>
    <x v="9"/>
    <m/>
    <x v="29"/>
    <n v="1"/>
    <s v="NA"/>
    <s v="Lady Reading Hospital "/>
    <n v="18.375"/>
    <n v="65.075000000000003"/>
  </r>
  <r>
    <n v="158"/>
    <x v="9"/>
    <s v="Working Day"/>
    <s v=""/>
    <s v=""/>
    <x v="4"/>
    <n v="33.605800000000002"/>
    <n v="73.043700000000001"/>
    <x v="3"/>
    <s v="Rawalpindi cantt-Pirwadhi bus stand"/>
    <x v="12"/>
    <x v="1"/>
    <s v="Open"/>
    <s v=""/>
    <x v="5"/>
    <s v="None"/>
    <n v="12"/>
    <x v="0"/>
    <n v="16"/>
    <x v="32"/>
    <n v="1"/>
    <s v="10 kg "/>
    <s v="DHQ Hospital RWP_x000a_2. Benazir Hospital RWP"/>
    <n v="20.875"/>
    <n v="69.575000000000003"/>
  </r>
  <r>
    <n v="159"/>
    <x v="9"/>
    <s v="Holiday"/>
    <s v="Pakistan Day"/>
    <s v="NA"/>
    <x v="0"/>
    <n v="33.718000000000004"/>
    <n v="73.071799999999996"/>
    <x v="0"/>
    <s v="sitara maket-special branch police gate"/>
    <x v="9"/>
    <x v="0"/>
    <s v="Open"/>
    <s v=""/>
    <x v="6"/>
    <s v="None"/>
    <m/>
    <x v="6"/>
    <m/>
    <x v="17"/>
    <n v="1"/>
    <s v="NA"/>
    <s v="NA"/>
    <n v="18.574999999999999"/>
    <n v="65.435000000000002"/>
  </r>
  <r>
    <n v="160"/>
    <x v="9"/>
    <s v="Working Day"/>
    <s v=""/>
    <s v="8:30:00 AM"/>
    <x v="19"/>
    <n v="32.225999999999999"/>
    <n v="70.376099999999994"/>
    <x v="5"/>
    <s v="road side restaurant opposite to military base in Jandola"/>
    <x v="8"/>
    <x v="1"/>
    <s v="Open"/>
    <s v="members of peace committe -members of Turkestan group"/>
    <x v="8"/>
    <s v="Sunni"/>
    <n v="7"/>
    <x v="0"/>
    <m/>
    <x v="22"/>
    <n v="1"/>
    <s v="NA"/>
    <s v="Civil Hospital Tank"/>
    <n v="14.305"/>
    <n v="57.749000000000002"/>
  </r>
  <r>
    <n v="161"/>
    <x v="9"/>
    <s v="Working Day"/>
    <s v=""/>
    <s v="NA"/>
    <x v="38"/>
    <n v="34.021099999999997"/>
    <n v="71.287400000000005"/>
    <x v="4"/>
    <s v="Mosque in Jamrood Tehsil on peshawar-turkham highway"/>
    <x v="3"/>
    <x v="2"/>
    <s v="Closed"/>
    <s v=""/>
    <x v="2"/>
    <s v="Sunni"/>
    <n v="70"/>
    <x v="44"/>
    <n v="100"/>
    <x v="56"/>
    <n v="1"/>
    <s v="NA"/>
    <s v="Peshwar Hospitals"/>
    <n v="18.594999999999999"/>
    <n v="65.471000000000004"/>
  </r>
  <r>
    <n v="162"/>
    <x v="9"/>
    <s v="Working Day"/>
    <s v=""/>
    <s v="NA"/>
    <x v="5"/>
    <n v="32.974600000000002"/>
    <n v="70.145600000000002"/>
    <x v="4"/>
    <s v="Mirzail checkpost-Miranshah"/>
    <x v="4"/>
    <x v="0"/>
    <s v="Open"/>
    <s v="security forces convoy was passing from checkpost"/>
    <x v="3"/>
    <s v="None"/>
    <m/>
    <x v="20"/>
    <m/>
    <x v="34"/>
    <n v="1"/>
    <s v="NA"/>
    <s v="NA"/>
    <n v="14.414999999999999"/>
    <n v="57.947000000000003"/>
  </r>
  <r>
    <n v="163"/>
    <x v="9"/>
    <s v="Working Day"/>
    <s v=""/>
    <s v="7.35 PM/7:37 PM"/>
    <x v="0"/>
    <n v="33.718000000000004"/>
    <n v="73.071799999999996"/>
    <x v="0"/>
    <s v="Margala Road Check Post_x000a_Islamabad"/>
    <x v="5"/>
    <x v="0"/>
    <s v="Open"/>
    <s v="NA"/>
    <x v="3"/>
    <s v="None"/>
    <m/>
    <x v="24"/>
    <n v="4"/>
    <x v="23"/>
    <n v="1"/>
    <s v="8Kg"/>
    <s v="PIMS_x000a_Polyclinic "/>
    <n v="20.170000000000002"/>
    <n v="68.305999999999997"/>
  </r>
  <r>
    <n v="164"/>
    <x v="9"/>
    <s v="Working Day"/>
    <s v=""/>
    <s v=""/>
    <x v="5"/>
    <n v="32.974600000000002"/>
    <n v="70.145600000000002"/>
    <x v="4"/>
    <s v="mirnshah security checkpost"/>
    <x v="4"/>
    <x v="0"/>
    <s v="Open"/>
    <s v="military convoy was passing from checkpost"/>
    <x v="3"/>
    <s v="None"/>
    <m/>
    <x v="24"/>
    <m/>
    <x v="20"/>
    <n v="1"/>
    <s v="NA"/>
    <s v="NA"/>
    <n v="15.57"/>
    <n v="60.026000000000003"/>
  </r>
  <r>
    <n v="165"/>
    <x v="9"/>
    <s v="Holiday"/>
    <s v="Weekend"/>
    <s v="12:30:00 PM"/>
    <x v="45"/>
    <n v="32.930300000000003"/>
    <n v="72.855599999999995"/>
    <x v="3"/>
    <s v="Imambargah in Chakwal "/>
    <x v="3"/>
    <x v="2"/>
    <s v="Closed"/>
    <s v="Shia Religious Gathering "/>
    <x v="2"/>
    <s v="Shiite"/>
    <n v="22"/>
    <x v="35"/>
    <n v="40"/>
    <x v="0"/>
    <n v="1"/>
    <s v="NA"/>
    <s v="NA"/>
    <n v="20.555"/>
    <n v="68.998999999999995"/>
  </r>
  <r>
    <n v="166"/>
    <x v="9"/>
    <s v="Working Day"/>
    <s v=""/>
    <s v="Evening"/>
    <x v="23"/>
    <n v="34.1509"/>
    <n v="71.735900000000001"/>
    <x v="5"/>
    <s v="Harichand Police Post-_x000a_Charsadda"/>
    <x v="9"/>
    <x v="0"/>
    <s v="Open"/>
    <s v="NA"/>
    <x v="6"/>
    <s v="None"/>
    <n v="16"/>
    <x v="4"/>
    <n v="5"/>
    <x v="12"/>
    <n v="1"/>
    <s v="100Kg"/>
    <s v="Charsadda DHQ/Tangi Hospital/JamalAbad hospital/Peshawar Hospital"/>
    <m/>
    <m/>
  </r>
  <r>
    <n v="167"/>
    <x v="9"/>
    <s v="Working Day"/>
    <s v=""/>
    <s v="3pm/4.15 pm"/>
    <x v="11"/>
    <n v="33.5351"/>
    <n v="71.071299999999994"/>
    <x v="5"/>
    <s v="Check Post close to police station in Doaba Area"/>
    <x v="9"/>
    <x v="0"/>
    <s v="Open"/>
    <s v="NA"/>
    <x v="6"/>
    <s v="None"/>
    <n v="21"/>
    <x v="35"/>
    <n v="26"/>
    <x v="4"/>
    <n v="1"/>
    <s v="100"/>
    <s v="Civil Hospital Hangu/ CMH Thall"/>
    <n v="21.175000000000001"/>
    <n v="70.114999999999995"/>
  </r>
  <r>
    <n v="168"/>
    <x v="9"/>
    <s v="Working Day"/>
    <s v=""/>
    <s v="MORNING"/>
    <x v="15"/>
    <n v="34.004300000000001"/>
    <n v="71.544799999999995"/>
    <x v="5"/>
    <s v="bara qadeem Check post-on peshawar-bara road-12km west of peshawar cantt"/>
    <x v="5"/>
    <x v="0"/>
    <s v="Open"/>
    <s v="NA"/>
    <x v="3"/>
    <s v="None"/>
    <n v="7"/>
    <x v="45"/>
    <n v="25"/>
    <x v="57"/>
    <n v="1"/>
    <s v="85"/>
    <s v="Khyber Teaching Hospital / Hayatabad Medical Complex"/>
    <n v="18.614999999999998"/>
    <n v="65.507000000000005"/>
  </r>
  <r>
    <n v="169"/>
    <x v="9"/>
    <s v="Working Day"/>
    <s v=""/>
    <s v="9:30 AM"/>
    <x v="37"/>
    <n v="33.685400000000001"/>
    <n v="71.513099999999994"/>
    <x v="5"/>
    <s v="check post in the Outstrikes of Darra Adamkhel-in area of Sabeena police station"/>
    <x v="9"/>
    <x v="0"/>
    <s v="Open"/>
    <s v="NA"/>
    <x v="6"/>
    <s v="None"/>
    <n v="10"/>
    <x v="45"/>
    <n v="20"/>
    <x v="52"/>
    <n v="1"/>
    <s v="NA"/>
    <s v="1. Lady Reading Hospital Pesh_x000a_2. CMH Peshwar"/>
    <n v="25.66"/>
    <n v="78.188000000000002"/>
  </r>
  <r>
    <n v="170"/>
    <x v="9"/>
    <s v="Working Day"/>
    <s v=""/>
    <s v="Late Night/Evening"/>
    <x v="19"/>
    <n v="32.225999999999999"/>
    <n v="70.376099999999994"/>
    <x v="5"/>
    <s v="FC fort in Jandola"/>
    <x v="5"/>
    <x v="0"/>
    <s v="Open"/>
    <s v="FC camp"/>
    <x v="3"/>
    <s v="None"/>
    <n v="6"/>
    <x v="38"/>
    <n v="25"/>
    <x v="58"/>
    <n v="1"/>
    <s v="NA"/>
    <s v="CMH Dera/ Tank Hospitals"/>
    <n v="21.54"/>
    <n v="70.772000000000006"/>
  </r>
  <r>
    <n v="171"/>
    <x v="9"/>
    <s v="Working Day"/>
    <s v=""/>
    <s v="10.10 AM/10:30 AM"/>
    <x v="46"/>
    <n v="31.545100000000001"/>
    <n v="74.340699999999998"/>
    <x v="3"/>
    <s v="hit police checkpost outside Rescue 15 Office and country's premier intelligence agency"/>
    <x v="9"/>
    <x v="0"/>
    <s v="Open"/>
    <s v="NA"/>
    <x v="6"/>
    <s v="None"/>
    <n v="26"/>
    <x v="35"/>
    <n v="320"/>
    <x v="59"/>
    <n v="1"/>
    <s v="125 kg"/>
    <s v="Ganga Ram hospital / Meo/ Services Hospital"/>
    <n v="33.274999999999999"/>
    <n v="91.894999999999996"/>
  </r>
  <r>
    <n v="172"/>
    <x v="9"/>
    <s v="Working Day"/>
    <s v=""/>
    <s v="5:40pm"/>
    <x v="15"/>
    <n v="34.004300000000001"/>
    <n v="71.544799999999995"/>
    <x v="5"/>
    <s v="Kohat Road-Sira Khora-_x000a_Police  Check Post "/>
    <x v="9"/>
    <x v="0"/>
    <s v="Open"/>
    <s v="NA"/>
    <x v="6"/>
    <s v="None"/>
    <n v="3"/>
    <x v="9"/>
    <n v="3"/>
    <x v="34"/>
    <n v="1"/>
    <s v="5kg"/>
    <s v="Lady Reading Hospital _x000a_Peshawar "/>
    <n v="34.19"/>
    <n v="93.542000000000002"/>
  </r>
  <r>
    <n v="173"/>
    <x v="9"/>
    <s v="Working Day"/>
    <s v=""/>
    <s v=""/>
    <x v="17"/>
    <n v="31.823799999999999"/>
    <n v="70.909499999999994"/>
    <x v="5"/>
    <s v="checkpost on circular road"/>
    <x v="9"/>
    <x v="0"/>
    <s v="Open"/>
    <s v="NA"/>
    <x v="6"/>
    <s v="None"/>
    <n v="3"/>
    <x v="9"/>
    <n v="8"/>
    <x v="24"/>
    <n v="1"/>
    <s v="160"/>
    <s v="NA"/>
    <n v="29.085000000000001"/>
    <n v="84.352999999999994"/>
  </r>
  <r>
    <n v="174"/>
    <x v="9"/>
    <s v="Working Day"/>
    <s v=""/>
    <s v="Jummah prayer time"/>
    <x v="47"/>
    <n v="35.197699999999998"/>
    <n v="71.874899999999997"/>
    <x v="4"/>
    <s v="Masjid in Hayagai Sharqai village"/>
    <x v="3"/>
    <x v="2"/>
    <s v="Closed"/>
    <s v="NA"/>
    <x v="2"/>
    <s v="Sunni"/>
    <m/>
    <x v="13"/>
    <n v="50"/>
    <x v="10"/>
    <n v="1"/>
    <s v="NA"/>
    <s v="NA"/>
    <n v="23.36"/>
    <n v="74.048000000000002"/>
  </r>
  <r>
    <n v="175"/>
    <x v="9"/>
    <s v="Working Day"/>
    <s v=""/>
    <s v="8:35 PM"/>
    <x v="0"/>
    <n v="33.718000000000004"/>
    <n v="73.071799999999996"/>
    <x v="0"/>
    <s v="Rescue 15 building in Islamabad "/>
    <x v="9"/>
    <x v="0"/>
    <s v="Closed"/>
    <s v="Senior Police Officials meeting"/>
    <x v="6"/>
    <s v="None"/>
    <n v="2"/>
    <x v="6"/>
    <n v="4"/>
    <x v="31"/>
    <n v="1"/>
    <s v="NA"/>
    <s v="PIMS"/>
    <n v="26.234999999999999"/>
    <n v="79.222999999999999"/>
  </r>
  <r>
    <n v="176"/>
    <x v="9"/>
    <s v="Working Day"/>
    <s v=""/>
    <s v="10.30 pm"/>
    <x v="15"/>
    <n v="34.004300000000001"/>
    <n v="71.544799999999995"/>
    <x v="5"/>
    <s v="Pearl Continental Hotel_x000a_Peshawar"/>
    <x v="2"/>
    <x v="2"/>
    <s v="Closed"/>
    <s v="NA"/>
    <x v="0"/>
    <s v="None"/>
    <n v="11"/>
    <x v="0"/>
    <n v="50"/>
    <x v="44"/>
    <n v="1"/>
    <s v="500 Kg"/>
    <s v="Lady Reading Hospital _x000a_Peshawar "/>
    <n v="29.324999999999999"/>
    <n v="84.784999999999997"/>
  </r>
  <r>
    <n v="177"/>
    <x v="9"/>
    <s v="Working Day"/>
    <s v=""/>
    <s v="Thursday night "/>
    <x v="15"/>
    <n v="34.004300000000001"/>
    <n v="71.544799999999995"/>
    <x v="5"/>
    <s v="ring road Latifabad-Peshawar "/>
    <x v="9"/>
    <x v="0"/>
    <s v="Open"/>
    <s v="NA"/>
    <x v="6"/>
    <s v="None"/>
    <n v="1"/>
    <x v="6"/>
    <n v="8"/>
    <x v="45"/>
    <n v="1"/>
    <s v="NA"/>
    <s v="LRH "/>
    <n v="30.934999999999999"/>
    <n v="87.683000000000007"/>
  </r>
  <r>
    <n v="178"/>
    <x v="9"/>
    <s v="Working Day"/>
    <s v=""/>
    <s v="After Friday prayers"/>
    <x v="46"/>
    <n v="31.545100000000001"/>
    <n v="74.340699999999998"/>
    <x v="3"/>
    <s v="Jamia Naeemia madrassa-Garhai Shahu area"/>
    <x v="3"/>
    <x v="2"/>
    <s v="Closed"/>
    <s v=""/>
    <x v="2"/>
    <s v="Sunni"/>
    <n v="5"/>
    <x v="7"/>
    <n v="5"/>
    <x v="24"/>
    <n v="1"/>
    <s v="24Kg"/>
    <s v="Mayo-Sir Ganga Ram Servuces-Jinnah Hospital"/>
    <n v="35.984999999999999"/>
    <n v="96.772999999999996"/>
  </r>
  <r>
    <n v="179"/>
    <x v="9"/>
    <s v="Working Day"/>
    <s v=""/>
    <s v="2.40 Pm"/>
    <x v="34"/>
    <n v="34.032200000000003"/>
    <n v="73.094399999999993"/>
    <x v="5"/>
    <s v="military run Mosque in Nowshera Cantt-on supply depot morr"/>
    <x v="3"/>
    <x v="2"/>
    <s v="Closed"/>
    <s v=""/>
    <x v="2"/>
    <s v="Sunni"/>
    <n v="4"/>
    <x v="7"/>
    <n v="63"/>
    <x v="60"/>
    <n v="1"/>
    <s v="NA"/>
    <s v="contonment hospital-DHQ Hospital-peshawar CMH"/>
    <n v="29.2"/>
    <n v="84.56"/>
  </r>
  <r>
    <n v="180"/>
    <x v="9"/>
    <s v="Working Day"/>
    <s v=""/>
    <s v=""/>
    <x v="10"/>
    <n v="35.383299999999998"/>
    <n v="72.183300000000003"/>
    <x v="5"/>
    <s v="Thakot Police check-post in Battagram District."/>
    <x v="9"/>
    <x v="0"/>
    <s v="Open"/>
    <s v="NA"/>
    <x v="6"/>
    <s v="None"/>
    <m/>
    <x v="6"/>
    <m/>
    <x v="23"/>
    <m/>
    <s v=""/>
    <s v=""/>
    <n v="27.664999999999999"/>
    <n v="81.796999999999997"/>
  </r>
  <r>
    <n v="181"/>
    <x v="9"/>
    <s v="Working Day"/>
    <s v=""/>
    <s v="6:00:00 AM/6:30:00 AM"/>
    <x v="48"/>
    <n v="34.359699999999997"/>
    <n v="73.471100000000007"/>
    <x v="6"/>
    <s v="near non commisioned officers place-Muzaffarabad"/>
    <x v="4"/>
    <x v="0"/>
    <s v="Open"/>
    <s v="NA"/>
    <x v="3"/>
    <s v="None"/>
    <m/>
    <x v="6"/>
    <n v="3"/>
    <x v="6"/>
    <n v="1"/>
    <s v="NA"/>
    <s v="CMH Muzzafarabad"/>
    <n v="33.255000000000003"/>
    <n v="91.858999999999995"/>
  </r>
  <r>
    <n v="182"/>
    <x v="9"/>
    <s v="Working Day"/>
    <s v=""/>
    <s v="NA"/>
    <x v="38"/>
    <n v="34.021099999999997"/>
    <n v="71.287400000000005"/>
    <x v="4"/>
    <s v="Quetta-Khi RCD highway-town of Torkham "/>
    <x v="0"/>
    <x v="0"/>
    <s v="Open"/>
    <s v="blew himself up while being searched at the pak-afghna checkpost"/>
    <x v="0"/>
    <s v="Sunni"/>
    <n v="1"/>
    <x v="20"/>
    <n v="10"/>
    <x v="48"/>
    <n v="1"/>
    <s v="NA"/>
    <s v="NA"/>
    <n v="31.26"/>
    <n v="88.268000000000001"/>
  </r>
  <r>
    <n v="183"/>
    <x v="9"/>
    <s v="Working Day"/>
    <s v=""/>
    <s v="NA"/>
    <x v="15"/>
    <n v="34.004300000000001"/>
    <n v="71.544799999999995"/>
    <x v="5"/>
    <s v="Mashokhel Mera Area-Kohat Road"/>
    <x v="4"/>
    <x v="0"/>
    <s v="Open"/>
    <s v=""/>
    <x v="9"/>
    <s v="None"/>
    <m/>
    <x v="5"/>
    <m/>
    <x v="14"/>
    <n v="1"/>
    <s v="NA"/>
    <s v="NA"/>
    <n v="30.385000000000002"/>
    <n v="86.692999999999998"/>
  </r>
  <r>
    <n v="184"/>
    <x v="9"/>
    <s v="Working Day"/>
    <s v=""/>
    <s v="4:30pm"/>
    <x v="4"/>
    <n v="33.605800000000002"/>
    <n v="73.043700000000001"/>
    <x v="3"/>
    <s v="KRL Bas at Chur Chowk_x000a_on peshawar road-rwp cantt"/>
    <x v="4"/>
    <x v="0"/>
    <s v="Open"/>
    <s v="NA"/>
    <x v="4"/>
    <s v="None"/>
    <m/>
    <x v="5"/>
    <n v="25"/>
    <x v="2"/>
    <n v="1"/>
    <s v="10Kg"/>
    <s v="NA"/>
    <n v="27.29"/>
    <n v="81.122"/>
  </r>
  <r>
    <n v="185"/>
    <x v="9"/>
    <s v="Working Day"/>
    <s v=""/>
    <s v="3:00am"/>
    <x v="15"/>
    <n v="34.004300000000001"/>
    <n v="71.544799999999995"/>
    <x v="5"/>
    <s v="nasir bagh road choongi bazar near police colony"/>
    <x v="8"/>
    <x v="1"/>
    <s v="Open"/>
    <s v="NA"/>
    <x v="6"/>
    <s v="None"/>
    <m/>
    <x v="5"/>
    <n v="2"/>
    <x v="31"/>
    <n v="1"/>
    <s v="20 Kg"/>
    <s v="NA"/>
    <n v="34.825000000000003"/>
    <n v="94.685000000000002"/>
  </r>
  <r>
    <n v="186"/>
    <x v="9"/>
    <s v="Working Day"/>
    <s v=""/>
    <s v="NA"/>
    <x v="5"/>
    <n v="32.974600000000002"/>
    <n v="70.145600000000002"/>
    <x v="5"/>
    <s v="Dirdony post on ghulam khan road-Near Miranshah"/>
    <x v="9"/>
    <x v="0"/>
    <s v="Open"/>
    <s v="NA"/>
    <x v="6"/>
    <s v="None"/>
    <m/>
    <x v="6"/>
    <n v="3"/>
    <x v="31"/>
    <n v="1"/>
    <s v="NA"/>
    <s v="NA"/>
    <n v="27.484999999999999"/>
    <n v="81.472999999999999"/>
  </r>
  <r>
    <n v="187"/>
    <x v="9"/>
    <s v="Working Day"/>
    <s v=""/>
    <s v="NA"/>
    <x v="31"/>
    <n v="32.3202"/>
    <n v="69.859700000000004"/>
    <x v="4"/>
    <s v="wana bazar"/>
    <x v="4"/>
    <x v="1"/>
    <s v="Open"/>
    <s v="leader of Nawaz group-a group against taliban"/>
    <x v="8"/>
    <s v="Sunni"/>
    <n v="4"/>
    <x v="9"/>
    <m/>
    <x v="14"/>
    <n v="1"/>
    <s v="NA"/>
    <s v="NA"/>
    <n v="26.925000000000001"/>
    <n v="80.465000000000003"/>
  </r>
  <r>
    <n v="188"/>
    <x v="9"/>
    <s v="Working Day"/>
    <s v=""/>
    <s v="10:00 AM"/>
    <x v="10"/>
    <n v="35.222700000000003"/>
    <n v="72.425799999999995"/>
    <x v="5"/>
    <s v="Check post in Khawazakhela- Char Bagh road near-waliabad village"/>
    <x v="9"/>
    <x v="0"/>
    <s v="Open"/>
    <s v="NA"/>
    <x v="6"/>
    <s v="None"/>
    <n v="3"/>
    <x v="9"/>
    <m/>
    <x v="6"/>
    <n v="1"/>
    <s v="NA"/>
    <s v="Saidu Sharif hospital"/>
    <n v="32.844999999999999"/>
    <n v="91.120999999999995"/>
  </r>
  <r>
    <n v="189"/>
    <x v="9"/>
    <s v="Holiday"/>
    <s v="Weekend"/>
    <s v="NA"/>
    <x v="10"/>
    <n v="35.222700000000003"/>
    <n v="72.425799999999995"/>
    <x v="5"/>
    <s v="security forces check point"/>
    <x v="9"/>
    <x v="0"/>
    <s v="Open"/>
    <s v="NA"/>
    <x v="6"/>
    <s v="None"/>
    <m/>
    <x v="5"/>
    <m/>
    <x v="1"/>
    <n v="1"/>
    <s v="NA"/>
    <s v="NA"/>
    <n v="29.984999999999999"/>
    <n v="85.972999999999999"/>
  </r>
  <r>
    <n v="190"/>
    <x v="9"/>
    <s v="Working Day"/>
    <s v=""/>
    <s v="7:00 PM"/>
    <x v="5"/>
    <n v="32.974600000000002"/>
    <n v="70.145600000000002"/>
    <x v="5"/>
    <s v="Esha check post on bannu-miranshah road"/>
    <x v="5"/>
    <x v="0"/>
    <s v="Open"/>
    <s v="NA"/>
    <x v="3"/>
    <s v="None"/>
    <n v="3"/>
    <x v="7"/>
    <m/>
    <x v="1"/>
    <n v="1"/>
    <s v="NA"/>
    <s v="NA"/>
    <n v="24.65"/>
    <n v="76.37"/>
  </r>
  <r>
    <n v="191"/>
    <x v="9"/>
    <s v="Working Day"/>
    <s v=""/>
    <s v="NA"/>
    <x v="6"/>
    <n v="33.583300000000001"/>
    <n v="71.433300000000003"/>
    <x v="5"/>
    <s v="BB Pakdaman Street"/>
    <x v="15"/>
    <x v="3"/>
    <s v="Open"/>
    <s v="NA"/>
    <x v="5"/>
    <s v="None"/>
    <m/>
    <x v="27"/>
    <m/>
    <x v="14"/>
    <n v="1"/>
    <s v="NA"/>
    <s v="NA"/>
    <n v="29.035"/>
    <n v="84.263000000000005"/>
  </r>
  <r>
    <n v="192"/>
    <x v="9"/>
    <s v="Working Day"/>
    <s v=""/>
    <s v="5:00 PM"/>
    <x v="25"/>
    <n v="35.222700000000003"/>
    <n v="72.425799999999995"/>
    <x v="5"/>
    <s v="kanju area of Kabal tehsil"/>
    <x v="6"/>
    <x v="1"/>
    <s v="Closed"/>
    <s v=" police raid in the area "/>
    <x v="6"/>
    <s v="None"/>
    <n v="2"/>
    <x v="1"/>
    <n v="2"/>
    <x v="17"/>
    <n v="1"/>
    <s v="NA"/>
    <s v="NA"/>
    <n v="26.024999999999999"/>
    <n v="78.844999999999999"/>
  </r>
  <r>
    <n v="193"/>
    <x v="9"/>
    <s v="Holiday"/>
    <s v="Weekend"/>
    <s v=""/>
    <x v="15"/>
    <n v="34.004300000000001"/>
    <n v="71.544799999999995"/>
    <x v="5"/>
    <s v="Momin Town"/>
    <x v="6"/>
    <x v="1"/>
    <s v="Open"/>
    <s v="Fateh Khawani of Haji Mobin Afridi"/>
    <x v="8"/>
    <s v="Sunni"/>
    <m/>
    <x v="1"/>
    <m/>
    <x v="45"/>
    <n v="1"/>
    <s v="12Kg"/>
    <s v="Lady Reading Hospital"/>
    <n v="29.92"/>
    <n v="85.855999999999995"/>
  </r>
  <r>
    <n v="194"/>
    <x v="9"/>
    <s v="Working Day"/>
    <s v=""/>
    <s v="aftar time"/>
    <x v="38"/>
    <n v="34.021099999999997"/>
    <n v="71.287400000000005"/>
    <x v="4"/>
    <s v="security post near Torkham border"/>
    <x v="5"/>
    <x v="0"/>
    <s v="Open"/>
    <s v="NA"/>
    <x v="3"/>
    <s v="None"/>
    <n v="20"/>
    <x v="46"/>
    <n v="10"/>
    <x v="52"/>
    <n v="1"/>
    <s v="NA"/>
    <s v="Landi Kotal Hospital"/>
    <n v="30.08"/>
    <n v="86.144000000000005"/>
  </r>
  <r>
    <n v="195"/>
    <x v="9"/>
    <s v="Holiday"/>
    <s v="Weekend"/>
    <s v="NA"/>
    <x v="10"/>
    <n v="35.222700000000003"/>
    <n v="72.425799999999995"/>
    <x v="5"/>
    <s v="police training center in Mingora"/>
    <x v="9"/>
    <x v="0"/>
    <s v="Closed"/>
    <s v="NA"/>
    <x v="6"/>
    <s v="None"/>
    <n v="16"/>
    <x v="4"/>
    <n v="4"/>
    <x v="53"/>
    <n v="1"/>
    <s v="12 Kg"/>
    <s v="Saidu Sharif hospital"/>
    <n v="29.155000000000001"/>
    <n v="84.478999999999999"/>
  </r>
  <r>
    <n v="196"/>
    <x v="9"/>
    <s v="Working Day"/>
    <s v=""/>
    <s v="5 min befor aftar"/>
    <x v="11"/>
    <n v="33.5351"/>
    <n v="71.071299999999994"/>
    <x v="5"/>
    <s v="Doaba police station"/>
    <x v="9"/>
    <x v="0"/>
    <s v="Closed"/>
    <s v="NA"/>
    <x v="6"/>
    <s v="None"/>
    <m/>
    <x v="26"/>
    <n v="2"/>
    <x v="6"/>
    <n v="1"/>
    <s v="NA"/>
    <s v="NA"/>
    <n v="26.635000000000002"/>
    <n v="79.942999999999998"/>
  </r>
  <r>
    <n v="197"/>
    <x v="9"/>
    <s v="Holiday"/>
    <s v="Weekend"/>
    <s v=""/>
    <x v="14"/>
    <n v="34.503"/>
    <n v="71.904600000000002"/>
    <x v="5"/>
    <s v="checkpost in Thana area-near batkhela"/>
    <x v="5"/>
    <x v="0"/>
    <s v="Open"/>
    <s v=""/>
    <x v="3"/>
    <s v="None"/>
    <m/>
    <x v="5"/>
    <n v="3"/>
    <x v="31"/>
    <n v="2"/>
    <s v="NA"/>
    <s v="NA"/>
    <n v="28.31"/>
    <n v="82.957999999999998"/>
  </r>
  <r>
    <n v="198"/>
    <x v="9"/>
    <s v="Working Day"/>
    <s v=""/>
    <s v="10:00 AM"/>
    <x v="6"/>
    <n v="33.583300000000001"/>
    <n v="71.433300000000003"/>
    <x v="5"/>
    <s v="Kacha pakha bazar-in Astarzai union council area"/>
    <x v="8"/>
    <x v="1"/>
    <s v="Open"/>
    <s v="NA"/>
    <x v="5"/>
    <s v="None"/>
    <n v="30"/>
    <x v="42"/>
    <n v="50"/>
    <x v="0"/>
    <n v="1"/>
    <s v="150 kg "/>
    <s v="NA"/>
    <n v="29.19"/>
    <n v="84.542000000000002"/>
  </r>
  <r>
    <n v="199"/>
    <x v="9"/>
    <s v="Working Day"/>
    <s v=""/>
    <s v="Saturday Evening"/>
    <x v="37"/>
    <n v="33.685400000000001"/>
    <n v="71.513099999999994"/>
    <x v="5"/>
    <s v="Security Check_x000a_Post in zorkalay area"/>
    <x v="9"/>
    <x v="0"/>
    <s v="Open"/>
    <s v="NA"/>
    <x v="6"/>
    <s v="None"/>
    <m/>
    <x v="6"/>
    <m/>
    <x v="21"/>
    <n v="1"/>
    <s v="NA"/>
    <s v="NA"/>
    <n v="29.864999999999998"/>
    <n v="85.757000000000005"/>
  </r>
  <r>
    <n v="200"/>
    <x v="9"/>
    <s v="Working Day"/>
    <s v=""/>
    <s v="After Midnight"/>
    <x v="49"/>
    <n v="34.200000000000003"/>
    <n v="72.5"/>
    <x v="5"/>
    <s v="Tatalai District"/>
    <x v="14"/>
    <x v="1"/>
    <s v="Closed"/>
    <s v=""/>
    <x v="4"/>
    <s v="None"/>
    <m/>
    <x v="27"/>
    <m/>
    <x v="14"/>
    <n v="1"/>
    <s v="NA"/>
    <s v="NA"/>
    <n v="26.855"/>
    <n v="80.338999999999999"/>
  </r>
  <r>
    <n v="201"/>
    <x v="9"/>
    <s v="Working Day"/>
    <s v=""/>
    <s v="7.00 am"/>
    <x v="12"/>
    <n v="32.9861"/>
    <n v="70.604200000000006"/>
    <x v="5"/>
    <s v="outside Police Station in mundan area-Bannu"/>
    <x v="9"/>
    <x v="0"/>
    <s v="Open"/>
    <s v="NA"/>
    <x v="6"/>
    <s v="None"/>
    <n v="7"/>
    <x v="19"/>
    <n v="50"/>
    <x v="4"/>
    <n v="1"/>
    <s v="180Kg"/>
    <s v="N/A"/>
    <n v="26.375"/>
    <n v="79.474999999999994"/>
  </r>
  <r>
    <n v="202"/>
    <x v="9"/>
    <s v="Working Day"/>
    <s v=""/>
    <s v="11.35 am"/>
    <x v="15"/>
    <n v="34.004300000000001"/>
    <n v="71.544799999999995"/>
    <x v="5"/>
    <s v="Fakhar e Alam Road-_x000a_Saddar-infront of Askari bank"/>
    <x v="16"/>
    <x v="1"/>
    <s v="Open"/>
    <s v="NA"/>
    <x v="5"/>
    <s v="None"/>
    <n v="10"/>
    <x v="34"/>
    <n v="50"/>
    <x v="61"/>
    <n v="1"/>
    <s v="100 Kg"/>
    <s v="1. Lady Reading Hospital Pesh_x000a_2. CMH Peshwar"/>
    <n v="31.074999999999999"/>
    <n v="87.935000000000002"/>
  </r>
  <r>
    <n v="203"/>
    <x v="9"/>
    <s v="Working Day"/>
    <s v=""/>
    <s v="Monday Morning"/>
    <x v="12"/>
    <n v="32.935000000000002"/>
    <n v="70.668800000000005"/>
    <x v="5"/>
    <s v="Bakakhel"/>
    <x v="4"/>
    <x v="1"/>
    <s v="Open"/>
    <s v="molvi abdul hakeem as goin to attend jirga-anti-talibanic cleric"/>
    <x v="8"/>
    <s v="Sunni"/>
    <n v="4"/>
    <x v="9"/>
    <m/>
    <x v="14"/>
    <n v="1"/>
    <s v="NA"/>
    <s v="NA"/>
    <n v="24.33"/>
    <n v="75.793999999999997"/>
  </r>
  <r>
    <n v="204"/>
    <x v="9"/>
    <s v="Working Day"/>
    <s v=""/>
    <s v="12.15 pm"/>
    <x v="0"/>
    <n v="33.718000000000004"/>
    <n v="73.071799999999996"/>
    <x v="0"/>
    <s v="WFP office in islamabad F-8/3"/>
    <x v="17"/>
    <x v="0"/>
    <s v="Closed"/>
    <s v="NA"/>
    <x v="0"/>
    <s v="Christian"/>
    <m/>
    <x v="9"/>
    <n v="3"/>
    <x v="17"/>
    <n v="1"/>
    <s v="8Kg"/>
    <s v="NA"/>
    <n v="24.934999999999999"/>
    <n v="76.882999999999996"/>
  </r>
  <r>
    <n v="205"/>
    <x v="9"/>
    <s v="Working Day"/>
    <s v=""/>
    <s v="12.15 PM"/>
    <x v="15"/>
    <n v="34.004300000000001"/>
    <n v="71.544799999999995"/>
    <x v="5"/>
    <s v="Khayber Bazar-Peshawar"/>
    <x v="8"/>
    <x v="1"/>
    <s v="Open"/>
    <s v="NA"/>
    <x v="5"/>
    <s v="None"/>
    <n v="48"/>
    <x v="10"/>
    <n v="148"/>
    <x v="62"/>
    <n v="1"/>
    <s v="100Kg"/>
    <s v="Lady Reading Hospital _x000a_Peshawar "/>
    <n v="25.75"/>
    <n v="78.349999999999994"/>
  </r>
  <r>
    <n v="206"/>
    <x v="9"/>
    <s v="Working Day"/>
    <s v=""/>
    <s v="1:00 PM"/>
    <x v="29"/>
    <n v="34.801499999999997"/>
    <n v="72.757000000000005"/>
    <x v="5"/>
    <s v="near police station in Alpuri area of shangla District"/>
    <x v="4"/>
    <x v="0"/>
    <s v="Open"/>
    <s v="military convoy"/>
    <x v="3"/>
    <s v="None"/>
    <m/>
    <x v="47"/>
    <n v="45"/>
    <x v="5"/>
    <n v="1"/>
    <s v="NA"/>
    <s v="Alpuri Hospital "/>
    <n v="22.04"/>
    <n v="71.671999999999997"/>
  </r>
  <r>
    <n v="207"/>
    <x v="9"/>
    <s v="Working Day"/>
    <s v=""/>
    <s v="8:00am"/>
    <x v="6"/>
    <n v="33.583300000000001"/>
    <n v="71.433300000000003"/>
    <x v="5"/>
    <s v="Kohat Police Station "/>
    <x v="9"/>
    <x v="0"/>
    <s v="Closed"/>
    <s v="NA"/>
    <x v="6"/>
    <s v="None"/>
    <n v="11"/>
    <x v="2"/>
    <n v="20"/>
    <x v="47"/>
    <n v="1"/>
    <s v="100 Kg"/>
    <s v="Kohat Hospital "/>
    <n v="23.25"/>
    <n v="73.849999999999994"/>
  </r>
  <r>
    <n v="208"/>
    <x v="9"/>
    <s v="Working Day"/>
    <s v=""/>
    <s v="NA"/>
    <x v="46"/>
    <n v="31.545100000000001"/>
    <n v="74.340699999999998"/>
    <x v="3"/>
    <s v="FIA Headquarter-Manawan Police training school-elite training school"/>
    <x v="9"/>
    <x v="0"/>
    <s v="Closed"/>
    <s v="N/A"/>
    <x v="6"/>
    <s v="None"/>
    <m/>
    <x v="4"/>
    <m/>
    <x v="5"/>
    <m/>
    <s v="NA"/>
    <s v="N/A"/>
    <n v="25.22"/>
    <n v="77.396000000000001"/>
  </r>
  <r>
    <n v="209"/>
    <x v="9"/>
    <s v="Working Day"/>
    <s v=""/>
    <s v="2:45:00 PM"/>
    <x v="15"/>
    <n v="34.004300000000001"/>
    <n v="71.544799999999995"/>
    <x v="5"/>
    <s v="crimes investigation agency (CIA) in Swati gate-near peshawar cantt"/>
    <x v="5"/>
    <x v="0"/>
    <s v="Closed"/>
    <s v="NA"/>
    <x v="3"/>
    <s v="None"/>
    <n v="14"/>
    <x v="0"/>
    <n v="15"/>
    <x v="47"/>
    <n v="1"/>
    <s v="70 kg "/>
    <s v="Lady Reading Hospital _x000a_Peshawar "/>
    <n v="23.265000000000001"/>
    <n v="73.876999999999995"/>
  </r>
  <r>
    <n v="210"/>
    <x v="9"/>
    <s v="Working Day"/>
    <s v=""/>
    <s v="2:10:00 PM"/>
    <x v="0"/>
    <n v="33.718000000000004"/>
    <n v="73.071799999999996"/>
    <x v="0"/>
    <s v="Islamic International University_x000a_Islamabad "/>
    <x v="14"/>
    <x v="1"/>
    <s v="Closed"/>
    <s v="NA"/>
    <x v="5"/>
    <s v="None"/>
    <n v="5"/>
    <x v="12"/>
    <n v="29"/>
    <x v="2"/>
    <n v="2"/>
    <s v="16 Kg"/>
    <s v="NA"/>
    <n v="21.895"/>
    <n v="71.411000000000001"/>
  </r>
  <r>
    <n v="211"/>
    <x v="9"/>
    <s v="Working Day"/>
    <s v=""/>
    <s v="7.10 am"/>
    <x v="7"/>
    <n v="33.764499999999998"/>
    <n v="72.366699999999994"/>
    <x v="3"/>
    <s v="Kamra chowk-Aeronautical Complex_x000a_Security Check Post"/>
    <x v="5"/>
    <x v="0"/>
    <s v="Open"/>
    <s v="NA"/>
    <x v="3"/>
    <s v="None"/>
    <n v="8"/>
    <x v="38"/>
    <n v="13"/>
    <x v="63"/>
    <n v="1"/>
    <s v="NA"/>
    <s v="Govt Hospital Kamra"/>
    <n v="20.864999999999998"/>
    <n v="69.557000000000002"/>
  </r>
  <r>
    <n v="212"/>
    <x v="9"/>
    <s v="Working Day"/>
    <s v=""/>
    <s v="late night"/>
    <x v="45"/>
    <n v="32.930300000000003"/>
    <n v="72.855599999999995"/>
    <x v="3"/>
    <s v="checkpost between kalarkahar and lilla interchange-lahore to isb motorway-"/>
    <x v="9"/>
    <x v="0"/>
    <s v="Open"/>
    <s v=""/>
    <x v="6"/>
    <s v="None"/>
    <m/>
    <x v="5"/>
    <m/>
    <x v="14"/>
    <n v="1"/>
    <s v="NA"/>
    <s v="NA"/>
    <n v="20.484999999999999"/>
    <n v="68.873000000000005"/>
  </r>
  <r>
    <n v="213"/>
    <x v="9"/>
    <s v="Working Day"/>
    <s v=""/>
    <s v="10.40 AM"/>
    <x v="4"/>
    <n v="33.605800000000002"/>
    <n v="73.043700000000001"/>
    <x v="3"/>
    <s v="Outside National Bank_x000a_Rawalpindi Cantt"/>
    <x v="16"/>
    <x v="1"/>
    <s v="Open"/>
    <s v="NA"/>
    <x v="5"/>
    <s v="None"/>
    <n v="35"/>
    <x v="31"/>
    <n v="60"/>
    <x v="4"/>
    <n v="1"/>
    <s v="15Kg"/>
    <s v="CMH-Distric headquarter hospital-militry hospital-combined military hospital"/>
    <n v="20.754999999999999"/>
    <n v="69.358999999999995"/>
  </r>
  <r>
    <n v="214"/>
    <x v="9"/>
    <s v="Working Day"/>
    <s v=""/>
    <s v="6:40 PM"/>
    <x v="46"/>
    <n v="31.545100000000001"/>
    <n v="74.340699999999998"/>
    <x v="3"/>
    <s v="Checkpost at Babu Sabu Interchange_x000a_on Lahore Islamabad Motorway"/>
    <x v="9"/>
    <x v="0"/>
    <s v="Open"/>
    <s v="NA"/>
    <x v="6"/>
    <s v="None"/>
    <m/>
    <x v="26"/>
    <n v="10"/>
    <x v="22"/>
    <n v="1"/>
    <s v="10Kg"/>
    <s v="mian munchi hospital-mayo hospital"/>
    <n v="21.02"/>
    <n v="69.835999999999999"/>
  </r>
  <r>
    <n v="215"/>
    <x v="9"/>
    <s v="Holiday"/>
    <s v="Weekend"/>
    <s v="9.30 AM"/>
    <x v="15"/>
    <n v="34.004300000000001"/>
    <n v="71.544799999999995"/>
    <x v="5"/>
    <s v="Cattle Market in Adezai_x000a_Village in Peshawar"/>
    <x v="8"/>
    <x v="1"/>
    <s v="Open"/>
    <s v="NA"/>
    <x v="4"/>
    <s v="None"/>
    <n v="12"/>
    <x v="28"/>
    <n v="35"/>
    <x v="54"/>
    <n v="1"/>
    <s v="10 Kg"/>
    <s v="Lady Reading Hospital _x000a_Peshawar "/>
    <n v="14.74"/>
    <n v="58.531999999999996"/>
  </r>
  <r>
    <n v="216"/>
    <x v="9"/>
    <s v="Holiday"/>
    <s v="Iqbal Day"/>
    <s v="9.45 AM"/>
    <x v="15"/>
    <n v="34.004300000000001"/>
    <n v="71.544799999999995"/>
    <x v="5"/>
    <s v="police check post near busy intersection that connects charsadda road and ring road-Faqirabad"/>
    <x v="9"/>
    <x v="0"/>
    <s v="Open"/>
    <s v="NA"/>
    <x v="6"/>
    <s v="None"/>
    <m/>
    <x v="1"/>
    <n v="5"/>
    <x v="23"/>
    <n v="1"/>
    <s v="7Kg "/>
    <s v="NA"/>
    <n v="15.475"/>
    <n v="59.854999999999997"/>
  </r>
  <r>
    <n v="217"/>
    <x v="9"/>
    <s v="Working Day"/>
    <s v=""/>
    <s v="4:30 PM"/>
    <x v="23"/>
    <n v="34.1509"/>
    <n v="71.735900000000001"/>
    <x v="5"/>
    <s v="ghafoor market in charsadda bazar-tangi road Farooq e Azam Chowk"/>
    <x v="8"/>
    <x v="1"/>
    <s v="Open"/>
    <s v="NA"/>
    <x v="5"/>
    <s v="None"/>
    <n v="32"/>
    <x v="48"/>
    <n v="60"/>
    <x v="13"/>
    <n v="1"/>
    <s v="60Kg"/>
    <s v="Lady Reading Hospital _x000a_Peshawar "/>
    <n v="15.49"/>
    <n v="59.881999999999998"/>
  </r>
  <r>
    <n v="218"/>
    <x v="9"/>
    <s v="Working Day"/>
    <s v=""/>
    <s v="6.45 AM"/>
    <x v="15"/>
    <n v="34.004300000000001"/>
    <n v="71.544799999999995"/>
    <x v="5"/>
    <s v="Military Check point at the entrance of regional HQ ISI"/>
    <x v="5"/>
    <x v="0"/>
    <s v="Open"/>
    <s v="NA"/>
    <x v="3"/>
    <s v="None"/>
    <n v="10"/>
    <x v="32"/>
    <n v="47"/>
    <x v="10"/>
    <n v="1"/>
    <s v="400Kg"/>
    <s v="Lady Reading Hospital-combined military hospital-khyber teaching hospital-_x000a_Peshawar "/>
    <n v="17.425000000000001"/>
    <n v="63.365000000000002"/>
  </r>
  <r>
    <n v="219"/>
    <x v="9"/>
    <s v="Working Day"/>
    <s v=""/>
    <s v="7.15 am"/>
    <x v="12"/>
    <n v="32.9861"/>
    <n v="70.604200000000006"/>
    <x v="5"/>
    <s v="Bakakhel police station on bannu-miranshah road"/>
    <x v="9"/>
    <x v="0"/>
    <s v="Closed"/>
    <s v="NA"/>
    <x v="6"/>
    <s v="None"/>
    <n v="7"/>
    <x v="24"/>
    <n v="22"/>
    <x v="25"/>
    <n v="1"/>
    <s v="200Kg"/>
    <s v="NA"/>
    <n v="10.7"/>
    <n v="51.26"/>
  </r>
  <r>
    <n v="220"/>
    <x v="9"/>
    <s v="Working Day"/>
    <s v=""/>
    <s v="4:15 PM"/>
    <x v="15"/>
    <n v="34.004300000000001"/>
    <n v="71.544799999999995"/>
    <x v="5"/>
    <s v="police check post on Pishtakhara Intersection"/>
    <x v="9"/>
    <x v="0"/>
    <s v="Open"/>
    <s v="NA"/>
    <x v="6"/>
    <s v="None"/>
    <m/>
    <x v="2"/>
    <n v="25"/>
    <x v="8"/>
    <n v="1"/>
    <s v="50-60Kg"/>
    <s v="1. LRH Peshawar_x000a_2. Khyber Teaching_x000a_3. Hayatabad Medical "/>
    <n v="17.010000000000002"/>
    <n v="62.618000000000002"/>
  </r>
  <r>
    <n v="221"/>
    <x v="9"/>
    <s v="Working Day"/>
    <s v=""/>
    <s v="NA"/>
    <x v="15"/>
    <n v="34.004300000000001"/>
    <n v="71.544799999999995"/>
    <x v="5"/>
    <s v="check point outside Badbher-police station"/>
    <x v="9"/>
    <x v="0"/>
    <s v="Open"/>
    <s v="N/A"/>
    <x v="6"/>
    <s v="None"/>
    <m/>
    <x v="1"/>
    <m/>
    <x v="30"/>
    <n v="1"/>
    <s v="250Kg"/>
    <s v="LRH "/>
    <n v="14.65"/>
    <n v="58.37"/>
  </r>
  <r>
    <n v="222"/>
    <x v="9"/>
    <s v="Working Day"/>
    <s v=""/>
    <s v="10.20 am"/>
    <x v="15"/>
    <n v="34.004300000000001"/>
    <n v="71.544799999999995"/>
    <x v="5"/>
    <s v="Main Gate of the Judicial_x000a_Complex on Khyber Road"/>
    <x v="11"/>
    <x v="0"/>
    <s v="Open"/>
    <s v="NA"/>
    <x v="4"/>
    <s v="None"/>
    <n v="20"/>
    <x v="46"/>
    <n v="46"/>
    <x v="5"/>
    <n v="1"/>
    <s v="10 kg "/>
    <s v="Lady Reading Hospital _x000a_Peshawar "/>
    <n v="15.72"/>
    <n v="60.295999999999999"/>
  </r>
  <r>
    <n v="223"/>
    <x v="9"/>
    <s v="Working Day"/>
    <s v=""/>
    <s v="NA"/>
    <x v="10"/>
    <n v="35.222700000000003"/>
    <n v="72.425799999999995"/>
    <x v="5"/>
    <s v="District Mangora-Tehsil Kabal_x000a_-Dherai area"/>
    <x v="6"/>
    <x v="2"/>
    <s v="Closed"/>
    <s v=""/>
    <x v="4"/>
    <s v="None"/>
    <n v="1"/>
    <x v="6"/>
    <n v="11"/>
    <x v="15"/>
    <n v="1"/>
    <s v="10 Kg"/>
    <s v="NA"/>
    <n v="13.83"/>
    <n v="56.893999999999998"/>
  </r>
  <r>
    <n v="224"/>
    <x v="9"/>
    <s v="Working Day"/>
    <s v=""/>
    <s v="1:30:00 PM"/>
    <x v="0"/>
    <n v="33.718000000000004"/>
    <n v="73.071799999999996"/>
    <x v="0"/>
    <s v="Naval Complex"/>
    <x v="5"/>
    <x v="0"/>
    <s v="Open"/>
    <s v="NA"/>
    <x v="3"/>
    <s v="None"/>
    <m/>
    <x v="6"/>
    <n v="10"/>
    <x v="32"/>
    <n v="1"/>
    <s v="12Kg"/>
    <s v="NA"/>
    <n v="15.595000000000001"/>
    <n v="60.070999999999998"/>
  </r>
  <r>
    <n v="225"/>
    <x v="9"/>
    <s v="Working Day"/>
    <s v=""/>
    <s v="During Friday prayer"/>
    <x v="4"/>
    <n v="33.605800000000002"/>
    <n v="73.043700000000001"/>
    <x v="3"/>
    <s v="Qasim market-Parade Lane Masjid"/>
    <x v="3"/>
    <x v="2"/>
    <s v="Closed"/>
    <s v=""/>
    <x v="3"/>
    <s v="None"/>
    <n v="36"/>
    <x v="13"/>
    <n v="75"/>
    <x v="64"/>
    <n v="1"/>
    <s v="NA"/>
    <s v="1. CMH Rawalpindi_x000a_2. DHQ Rawalpindi_x000a_3. AFIC      4.MH"/>
    <n v="16.04"/>
    <n v="60.872"/>
  </r>
  <r>
    <n v="226"/>
    <x v="9"/>
    <s v="Working Day"/>
    <s v=""/>
    <s v="12:30 PM"/>
    <x v="15"/>
    <n v="34.004300000000001"/>
    <n v="71.544799999999995"/>
    <x v="5"/>
    <s v="At the Gate of Peshawar_x000a_Session Court"/>
    <x v="11"/>
    <x v="0"/>
    <s v="Open"/>
    <s v="NA"/>
    <x v="4"/>
    <s v="None"/>
    <n v="9"/>
    <x v="45"/>
    <n v="37"/>
    <x v="5"/>
    <n v="1"/>
    <s v="8Kg"/>
    <s v="Lady Reading Hospital _x000a_Peshawar "/>
    <n v="13.765000000000001"/>
    <n v="56.777000000000001"/>
  </r>
  <r>
    <n v="227"/>
    <x v="9"/>
    <s v="Working Day"/>
    <s v=""/>
    <s v="8.42 pm"/>
    <x v="46"/>
    <n v="31.545100000000001"/>
    <n v="74.340699999999998"/>
    <x v="3"/>
    <s v="Moon Market Lahore Allama Iqbal Town"/>
    <x v="8"/>
    <x v="1"/>
    <s v="Open"/>
    <s v="NA"/>
    <x v="5"/>
    <s v="None"/>
    <n v="38"/>
    <x v="36"/>
    <n v="100"/>
    <x v="65"/>
    <n v="2"/>
    <s v="NA"/>
    <s v="1. Jinnah Hospital_x000a_2. Sheikh Zahyad Hospital_x000a_3. Mayo Hospital 4.services hospital-5.farooq hospital"/>
    <n v="13.12"/>
    <n v="55.616"/>
  </r>
  <r>
    <n v="228"/>
    <x v="9"/>
    <s v="Working Day"/>
    <s v=""/>
    <s v="12.10 PM"/>
    <x v="50"/>
    <n v="30.188600000000001"/>
    <n v="71.4559"/>
    <x v="3"/>
    <s v="checkpost near ISI Office building in Qasim Bala area -Multan Cantt"/>
    <x v="5"/>
    <x v="0"/>
    <s v="Open"/>
    <s v="NA"/>
    <x v="3"/>
    <s v="None"/>
    <n v="8"/>
    <x v="0"/>
    <n v="47"/>
    <x v="26"/>
    <n v="1"/>
    <s v="1000 Kg"/>
    <s v="1. CMH_x000a_2. Nishtar Hospital "/>
    <n v="14.84"/>
    <n v="58.712000000000003"/>
  </r>
  <r>
    <n v="229"/>
    <x v="9"/>
    <s v="Working Day"/>
    <s v=""/>
    <s v="2.30 pm"/>
    <x v="51"/>
    <n v="30.05"/>
    <n v="70.633300000000006"/>
    <x v="5"/>
    <s v="Khosa market near-house of Zulfiqar ali Khosa"/>
    <x v="6"/>
    <x v="2"/>
    <s v="Open"/>
    <s v="NA"/>
    <x v="4"/>
    <s v="None"/>
    <n v="24"/>
    <x v="49"/>
    <n v="55"/>
    <x v="10"/>
    <n v="1"/>
    <s v="1000 KG"/>
    <s v="district headquarters hospitals"/>
    <n v="16.34"/>
    <n v="61.411999999999999"/>
  </r>
  <r>
    <n v="230"/>
    <x v="9"/>
    <s v="Working Day"/>
    <s v=""/>
    <s v=""/>
    <x v="12"/>
    <n v="32.9861"/>
    <n v="70.604200000000006"/>
    <x v="5"/>
    <s v="Essakhel village-house of Local political leader"/>
    <x v="6"/>
    <x v="2"/>
    <s v="Closed"/>
    <s v=""/>
    <x v="4"/>
    <s v="None"/>
    <m/>
    <x v="27"/>
    <m/>
    <x v="19"/>
    <n v="1"/>
    <s v="NA"/>
    <s v="NA"/>
    <n v="6.3150000000000004"/>
    <n v="43.366999999999997"/>
  </r>
  <r>
    <n v="231"/>
    <x v="9"/>
    <s v="Working Day"/>
    <s v=""/>
    <s v="1.30 pm"/>
    <x v="52"/>
    <n v="34.845300000000002"/>
    <n v="71.904600000000002"/>
    <x v="5"/>
    <s v="mosque on Khursheed police line- civil colony in Timergarah"/>
    <x v="3"/>
    <x v="2"/>
    <s v="Closed"/>
    <s v=""/>
    <x v="6"/>
    <s v="None"/>
    <m/>
    <x v="2"/>
    <n v="28"/>
    <x v="8"/>
    <n v="1"/>
    <s v="20 Kg"/>
    <s v="DHQ Timergara"/>
    <n v="10.69"/>
    <n v="51.241999999999997"/>
  </r>
  <r>
    <n v="232"/>
    <x v="9"/>
    <s v="Working Day"/>
    <s v=""/>
    <s v="11:40 AM"/>
    <x v="15"/>
    <n v="34.004300000000001"/>
    <n v="71.544799999999995"/>
    <x v="5"/>
    <s v="Main Gate Peshawar Press _x000a_Club"/>
    <x v="1"/>
    <x v="1"/>
    <s v="Closed"/>
    <s v="NA"/>
    <x v="1"/>
    <s v="None"/>
    <n v="1"/>
    <x v="1"/>
    <n v="21"/>
    <x v="47"/>
    <n v="1"/>
    <s v="10 kg "/>
    <s v="Lady Reading Hospital _x000a_Peshawar "/>
    <n v="13.12"/>
    <n v="55.616"/>
  </r>
  <r>
    <n v="233"/>
    <x v="9"/>
    <s v="Working Day"/>
    <s v=""/>
    <s v="11.57 am"/>
    <x v="15"/>
    <n v="34.004300000000001"/>
    <n v="71.544799999999995"/>
    <x v="5"/>
    <s v="junction of mall road and Arbab Road-near PIA Building"/>
    <x v="9"/>
    <x v="0"/>
    <s v="Open"/>
    <s v="NA"/>
    <x v="4"/>
    <s v="None"/>
    <n v="4"/>
    <x v="9"/>
    <n v="24"/>
    <x v="22"/>
    <n v="1"/>
    <s v="10 Kg"/>
    <s v="Lady Reading Hospital _x000a_Peshawar "/>
    <n v="13.48"/>
    <n v="56.264000000000003"/>
  </r>
  <r>
    <n v="234"/>
    <x v="9"/>
    <s v="Working Day"/>
    <s v=""/>
    <s v="10.18 pm"/>
    <x v="0"/>
    <n v="33.718000000000004"/>
    <n v="73.071799999999996"/>
    <x v="0"/>
    <s v="Majlis in Shakrial-near darbad saein boota"/>
    <x v="3"/>
    <x v="2"/>
    <s v="Open"/>
    <s v="Shia Religious Gathering "/>
    <x v="2"/>
    <s v="Shiite"/>
    <m/>
    <x v="5"/>
    <n v="1"/>
    <x v="6"/>
    <n v="1"/>
    <s v="NA"/>
    <s v="PIMS"/>
    <n v="12.7"/>
    <n v="54.86"/>
  </r>
  <r>
    <n v="235"/>
    <x v="9"/>
    <s v="Holiday"/>
    <s v="Ashura"/>
    <s v="6.30 pm"/>
    <x v="48"/>
    <n v="34.359699999999997"/>
    <n v="73.471100000000007"/>
    <x v="6"/>
    <s v="CMH Road-Muzaffarabad"/>
    <x v="7"/>
    <x v="2"/>
    <s v="Open"/>
    <s v="Muharram Procession"/>
    <x v="2"/>
    <s v="Shiite"/>
    <n v="10"/>
    <x v="0"/>
    <n v="81"/>
    <x v="13"/>
    <n v="1"/>
    <s v="NA"/>
    <s v="NA"/>
    <n v="9.5250000000000004"/>
    <n v="49.145000000000003"/>
  </r>
  <r>
    <n v="236"/>
    <x v="10"/>
    <s v="Working Day"/>
    <s v=""/>
    <s v="5:00:00 PM"/>
    <x v="18"/>
    <n v="32.601799999999997"/>
    <n v="70.9148"/>
    <x v="5"/>
    <s v="Peshawar shah Hasankhel village ground"/>
    <x v="7"/>
    <x v="2"/>
    <s v="Open"/>
    <s v=""/>
    <x v="5"/>
    <s v="None"/>
    <n v="88"/>
    <x v="40"/>
    <n v="37"/>
    <x v="13"/>
    <n v="1"/>
    <s v="250 kg"/>
    <s v="Near local hospital "/>
    <n v="6.8049999999999997"/>
    <n v="44.249000000000002"/>
  </r>
  <r>
    <n v="237"/>
    <x v="10"/>
    <s v="Working Day"/>
    <s v=""/>
    <s v="6:50:00 AM"/>
    <x v="53"/>
    <n v="33.706000000000003"/>
    <n v="73.724199999999996"/>
    <x v="6"/>
    <s v="Military Base in tarar khal town sudhanoti district"/>
    <x v="5"/>
    <x v="0"/>
    <s v="Open"/>
    <s v=""/>
    <x v="3"/>
    <s v="None"/>
    <m/>
    <x v="20"/>
    <n v="11"/>
    <x v="24"/>
    <n v="1"/>
    <s v="NA"/>
    <s v="CMH Rawala kot"/>
    <n v="11.39"/>
    <n v="52.502000000000002"/>
  </r>
  <r>
    <n v="238"/>
    <x v="10"/>
    <s v="Working Day"/>
    <s v=""/>
    <s v=""/>
    <x v="54"/>
    <n v="34.021099999999997"/>
    <n v="71.287400000000005"/>
    <x v="5"/>
    <s v="at the gate of the headquarters of the militant group Ansar-ul-Islam in the Tirah area"/>
    <x v="3"/>
    <x v="1"/>
    <s v="Open"/>
    <s v="Ansar-ul-Islam (AI) Shura"/>
    <x v="2"/>
    <s v="None"/>
    <m/>
    <x v="24"/>
    <m/>
    <x v="48"/>
    <n v="1"/>
    <s v="NA"/>
    <s v="NA"/>
    <n v="11.33"/>
    <n v="52.393999999999998"/>
  </r>
  <r>
    <n v="239"/>
    <x v="10"/>
    <s v="Working Day"/>
    <s v=""/>
    <s v=""/>
    <x v="15"/>
    <n v="34.004300000000001"/>
    <n v="71.544799999999995"/>
    <x v="5"/>
    <s v="Adezai village in Matni on the outskirts of Peshawar"/>
    <x v="9"/>
    <x v="0"/>
    <s v="Open "/>
    <s v=""/>
    <x v="6"/>
    <s v="None"/>
    <m/>
    <x v="27"/>
    <m/>
    <x v="29"/>
    <n v="1"/>
    <s v="NA"/>
    <s v="NA"/>
    <n v="12.074999999999999"/>
    <n v="53.734999999999999"/>
  </r>
  <r>
    <n v="240"/>
    <x v="10"/>
    <s v="Working Day"/>
    <s v=""/>
    <s v="10:00:00 AM/10:15 AM"/>
    <x v="55"/>
    <n v="33.824300000000001"/>
    <n v="73.794899999999998"/>
    <x v="6"/>
    <s v="Dothan village near rawlakot"/>
    <x v="4"/>
    <x v="0"/>
    <s v="Open"/>
    <s v=""/>
    <x v="6"/>
    <s v="None"/>
    <m/>
    <x v="5"/>
    <n v="1"/>
    <x v="9"/>
    <n v="1"/>
    <s v="600 kg"/>
    <s v="CMH Rawala kot"/>
    <n v="12.41"/>
    <n v="54.338000000000001"/>
  </r>
  <r>
    <n v="241"/>
    <x v="10"/>
    <s v="Working Day"/>
    <s v=""/>
    <s v="NA"/>
    <x v="19"/>
    <n v="32.225999999999999"/>
    <n v="70.376099999999994"/>
    <x v="5"/>
    <s v="gomal police station"/>
    <x v="9"/>
    <x v="0"/>
    <s v="Open"/>
    <s v=""/>
    <x v="6"/>
    <s v="None"/>
    <n v="4"/>
    <x v="9"/>
    <n v="3"/>
    <x v="48"/>
    <n v="1"/>
    <s v="NA"/>
    <s v="NA"/>
    <n v="6.0149999999999997"/>
    <n v="42.826999999999998"/>
  </r>
  <r>
    <n v="242"/>
    <x v="10"/>
    <s v="Working Day"/>
    <s v=""/>
    <s v="NA"/>
    <x v="30"/>
    <n v="34.8718"/>
    <n v="71.524900000000002"/>
    <x v="4"/>
    <s v="Bajor agency headquarter (khar town) security check post"/>
    <x v="5"/>
    <x v="0"/>
    <s v="Open"/>
    <s v=""/>
    <x v="3"/>
    <s v="None"/>
    <n v="16"/>
    <x v="16"/>
    <n v="26"/>
    <x v="27"/>
    <n v="1"/>
    <s v="NA"/>
    <s v="District headquarter hospital Timra"/>
    <n v="6.9050000000000002"/>
    <n v="44.429000000000002"/>
  </r>
  <r>
    <n v="243"/>
    <x v="10"/>
    <s v="Working Day"/>
    <s v=""/>
    <s v="NA"/>
    <x v="38"/>
    <n v="34.021099999999997"/>
    <n v="71.287400000000005"/>
    <x v="5"/>
    <s v="Jamrud tehsil Khyber agency"/>
    <x v="4"/>
    <x v="0"/>
    <s v="Open"/>
    <s v=""/>
    <x v="3"/>
    <s v="None"/>
    <n v="17"/>
    <x v="46"/>
    <n v="6"/>
    <x v="48"/>
    <n v="1"/>
    <s v="NA"/>
    <s v="1.Hayatabad Meical hospital"/>
    <n v="8.07"/>
    <n v="46.526000000000003"/>
  </r>
  <r>
    <n v="244"/>
    <x v="10"/>
    <s v="Working Day"/>
    <s v=""/>
    <s v="Maghrib prayers"/>
    <x v="12"/>
    <n v="32.9861"/>
    <n v="70.604200000000006"/>
    <x v="5"/>
    <s v="Bannu police Lines 2-"/>
    <x v="9"/>
    <x v="0"/>
    <s v="Open"/>
    <s v=""/>
    <x v="6"/>
    <s v="None"/>
    <m/>
    <x v="0"/>
    <n v="25"/>
    <x v="15"/>
    <n v="2"/>
    <s v="NA"/>
    <s v="1.District Headquarter Hospital Bannu  2.Combined Military Hospital"/>
    <n v="2.3199999999999998"/>
    <n v="36.176000000000002"/>
  </r>
  <r>
    <n v="245"/>
    <x v="10"/>
    <s v="Working Day"/>
    <s v=""/>
    <s v="NA"/>
    <x v="38"/>
    <n v="34.021099999999997"/>
    <n v="71.287400000000005"/>
    <x v="5"/>
    <s v="LI center near Darss Mosque in akakhel area of Tirah valley"/>
    <x v="3"/>
    <x v="2"/>
    <s v="Open"/>
    <s v="Lashkar-e-Islam Commander was the target"/>
    <x v="8"/>
    <s v="Sunni"/>
    <n v="22"/>
    <x v="8"/>
    <n v="30"/>
    <x v="46"/>
    <n v="1"/>
    <s v="40Kg"/>
    <s v="Mashte hospital"/>
    <n v="11.835000000000001"/>
    <n v="53.302999999999997"/>
  </r>
  <r>
    <n v="246"/>
    <x v="10"/>
    <s v="Working Day"/>
    <s v=""/>
    <s v="9:30:00 AM"/>
    <x v="56"/>
    <n v="34.333300000000001"/>
    <n v="73.2"/>
    <x v="5"/>
    <s v="Balakot police station"/>
    <x v="9"/>
    <x v="0"/>
    <s v="Open"/>
    <s v=""/>
    <x v="6"/>
    <s v="None"/>
    <m/>
    <x v="5"/>
    <n v="4"/>
    <x v="12"/>
    <n v="2"/>
    <s v="5Kg"/>
    <s v="1.Manseehra District Headquarters Hospital "/>
    <n v="13.74"/>
    <n v="56.731999999999999"/>
  </r>
  <r>
    <n v="247"/>
    <x v="10"/>
    <s v="Working Day"/>
    <s v=""/>
    <s v="4:20:00 AM"/>
    <x v="10"/>
    <n v="35.222700000000003"/>
    <n v="72.425799999999995"/>
    <x v="5"/>
    <s v="Mingora-Nishat Chowk"/>
    <x v="4"/>
    <x v="0"/>
    <s v="Open"/>
    <s v="attack on security forces vehicle"/>
    <x v="3"/>
    <s v="None"/>
    <n v="7"/>
    <x v="32"/>
    <n v="37"/>
    <x v="66"/>
    <n v="1"/>
    <s v="NA"/>
    <s v="1.CMH Hospital 2.Seydo Hospital"/>
    <n v="11.66"/>
    <n v="52.988"/>
  </r>
  <r>
    <n v="248"/>
    <x v="10"/>
    <s v="Holiday"/>
    <s v="Eid Milad un-Nabi"/>
    <s v="NA"/>
    <x v="57"/>
    <n v="33.119300000000003"/>
    <n v="71.095100000000002"/>
    <x v="5"/>
    <s v="Karak Police Station"/>
    <x v="9"/>
    <x v="0"/>
    <s v="Open"/>
    <s v=""/>
    <x v="6"/>
    <s v="None"/>
    <m/>
    <x v="20"/>
    <n v="23"/>
    <x v="47"/>
    <n v="2"/>
    <s v="250Kg"/>
    <s v="District Headquarter Hospital Karak"/>
    <n v="11.69"/>
    <n v="53.042000000000002"/>
  </r>
  <r>
    <n v="249"/>
    <x v="10"/>
    <s v="Working Day"/>
    <s v=""/>
    <s v="NA"/>
    <x v="11"/>
    <n v="33.5351"/>
    <n v="71.071299999999994"/>
    <x v="5"/>
    <s v="Tal parachinar road in the jurisdiction of dandore area of Hangu"/>
    <x v="4"/>
    <x v="1"/>
    <s v="Open"/>
    <s v=""/>
    <x v="5"/>
    <s v="Shiite"/>
    <n v="12"/>
    <x v="34"/>
    <n v="30"/>
    <x v="8"/>
    <n v="1"/>
    <s v=" 12 kg"/>
    <s v="1.CMH Tal Hospital 2.District Headquarters hospital hangu"/>
    <n v="12.35"/>
    <n v="54.23"/>
  </r>
  <r>
    <n v="250"/>
    <x v="10"/>
    <s v="Working Day"/>
    <s v=""/>
    <s v="8:20:00 AM"/>
    <x v="9"/>
    <n v="31.545100000000001"/>
    <n v="74.340699999999998"/>
    <x v="3"/>
    <s v="(SIA ) office-model Town area"/>
    <x v="1"/>
    <x v="0"/>
    <s v="Open"/>
    <s v=""/>
    <x v="3"/>
    <s v="None"/>
    <n v="13"/>
    <x v="34"/>
    <n v="80"/>
    <x v="13"/>
    <n v="1"/>
    <s v="600Kg"/>
    <s v="1.Jinna Hospital 2.General Hosptal 3.shaikh zayed Hospital 4.Ittefaq Hospital"/>
    <n v="20.46"/>
    <n v="68.828000000000003"/>
  </r>
  <r>
    <n v="251"/>
    <x v="10"/>
    <s v="Working Day"/>
    <s v=""/>
    <s v="12:45:00 PM"/>
    <x v="9"/>
    <n v="31.545100000000001"/>
    <n v="74.340699999999998"/>
    <x v="3"/>
    <s v="Lahore Cant R.A Bazar Stop"/>
    <x v="5"/>
    <x v="0"/>
    <s v="Open"/>
    <s v=""/>
    <x v="3"/>
    <s v="Sunni"/>
    <n v="43"/>
    <x v="14"/>
    <n v="90"/>
    <x v="13"/>
    <n v="2"/>
    <s v="12 kg"/>
    <s v="Children Hospital"/>
    <n v="23.32"/>
    <n v="73.975999999999999"/>
  </r>
  <r>
    <n v="252"/>
    <x v="10"/>
    <s v="Working Day"/>
    <s v=""/>
    <s v="9:15:00 AM"/>
    <x v="10"/>
    <n v="35.222700000000003"/>
    <n v="72.425799999999995"/>
    <x v="5"/>
    <s v="District court Checkpost"/>
    <x v="9"/>
    <x v="0"/>
    <s v="Open"/>
    <s v=""/>
    <x v="6"/>
    <s v="None"/>
    <n v="14"/>
    <x v="16"/>
    <n v="52"/>
    <x v="0"/>
    <n v="1"/>
    <s v="14 kg"/>
    <s v="1. Judical Complex "/>
    <n v="16.364999999999998"/>
    <n v="61.457000000000001"/>
  </r>
  <r>
    <n v="253"/>
    <x v="10"/>
    <s v="Working Day"/>
    <s v=""/>
    <s v=""/>
    <x v="19"/>
    <n v="32.225999999999999"/>
    <n v="70.376099999999994"/>
    <x v="5"/>
    <s v="office of Pro-govt tribal leader-Misbahhuddin mehsud"/>
    <x v="18"/>
    <x v="2"/>
    <s v="Closed"/>
    <s v=""/>
    <x v="8"/>
    <s v="Sunni"/>
    <m/>
    <x v="6"/>
    <m/>
    <x v="9"/>
    <n v="1"/>
    <s v="NA"/>
    <s v=""/>
    <n v="16.64"/>
    <n v="61.951999999999998"/>
  </r>
  <r>
    <n v="254"/>
    <x v="10"/>
    <s v="Working Day"/>
    <s v=""/>
    <s v=""/>
    <x v="30"/>
    <n v="34.8718"/>
    <n v="71.524900000000002"/>
    <x v="4"/>
    <s v="Lagharai area in Bajaur"/>
    <x v="4"/>
    <x v="1"/>
    <s v="Open"/>
    <s v="Leader of anti-militants lashkar"/>
    <x v="8"/>
    <s v="Sunni"/>
    <m/>
    <x v="6"/>
    <n v="5"/>
    <x v="17"/>
    <n v="1"/>
    <s v="NA"/>
    <s v="Agency headquarter hospital in Khar"/>
    <n v="19.45"/>
    <n v="67.010000000000005"/>
  </r>
  <r>
    <n v="255"/>
    <x v="10"/>
    <s v="Working Day"/>
    <s v=""/>
    <s v="NA"/>
    <x v="15"/>
    <n v="34.004300000000001"/>
    <n v="71.544799999999995"/>
    <x v="5"/>
    <s v="U.S. consulate peshwar"/>
    <x v="0"/>
    <x v="0"/>
    <s v="Open"/>
    <s v=""/>
    <x v="0"/>
    <s v="Christian"/>
    <n v="6"/>
    <x v="24"/>
    <m/>
    <x v="19"/>
    <n v="1"/>
    <s v="NA"/>
    <s v=""/>
    <n v="23.135000000000002"/>
    <n v="73.643000000000001"/>
  </r>
  <r>
    <n v="256"/>
    <x v="10"/>
    <s v="Working Day"/>
    <s v=""/>
    <s v="12:00 noon"/>
    <x v="52"/>
    <n v="34.845300000000002"/>
    <n v="71.904600000000002"/>
    <x v="5"/>
    <s v="ANP rally in Timergara "/>
    <x v="2"/>
    <x v="2"/>
    <s v="Open"/>
    <s v=""/>
    <x v="4"/>
    <s v="None"/>
    <n v="50"/>
    <x v="50"/>
    <n v="75"/>
    <x v="61"/>
    <n v="3"/>
    <s v="NA"/>
    <s v="1.Lady Reading Hospital 2.Khaber Teaching Hospital"/>
    <n v="21.1"/>
    <n v="69.98"/>
  </r>
  <r>
    <n v="257"/>
    <x v="10"/>
    <s v="Working Day"/>
    <s v=""/>
    <s v=""/>
    <x v="3"/>
    <n v="30.209499999999998"/>
    <n v="67.018199999999993"/>
    <x v="2"/>
    <s v="Quetta civil Hospital "/>
    <x v="13"/>
    <x v="1"/>
    <s v="Closed"/>
    <s v=""/>
    <x v="4"/>
    <s v="Shiite"/>
    <m/>
    <x v="45"/>
    <n v="35"/>
    <x v="2"/>
    <n v="1"/>
    <s v="15 kg"/>
    <s v="1.Civil Hospital 2.Bolan Medical Complex 3. CMH"/>
    <n v="25.14"/>
    <n v="77.251999999999995"/>
  </r>
  <r>
    <n v="258"/>
    <x v="10"/>
    <s v="Working Day"/>
    <s v=""/>
    <s v="12:00:00 PM/11:55 AM"/>
    <x v="6"/>
    <n v="33.583300000000001"/>
    <n v="71.433300000000003"/>
    <x v="5"/>
    <s v="IDP camp-kacha Pakha area on Hangu Road Kohat"/>
    <x v="7"/>
    <x v="1"/>
    <s v="Open"/>
    <s v=""/>
    <x v="5"/>
    <s v="None"/>
    <n v="41"/>
    <x v="51"/>
    <n v="60"/>
    <x v="10"/>
    <n v="2"/>
    <s v="12 Kg"/>
    <s v="1.District Headquarter Hospital  2.Liaqat Hospital"/>
    <n v="28.745000000000001"/>
    <n v="83.741"/>
  </r>
  <r>
    <n v="259"/>
    <x v="10"/>
    <s v="Holiday"/>
    <s v="Weekend"/>
    <s v="7:15:00 AM"/>
    <x v="6"/>
    <n v="33.583300000000001"/>
    <n v="71.433300000000003"/>
    <x v="5"/>
    <s v="Kohat Police Station"/>
    <x v="9"/>
    <x v="0"/>
    <s v="Closed"/>
    <s v=""/>
    <x v="6"/>
    <s v="None"/>
    <m/>
    <x v="7"/>
    <n v="30"/>
    <x v="37"/>
    <n v="1"/>
    <s v="250 kg"/>
    <s v="District Headquarter Hospital"/>
    <n v="26.62"/>
    <n v="79.915999999999997"/>
  </r>
  <r>
    <n v="260"/>
    <x v="10"/>
    <s v="Working Day"/>
    <s v=""/>
    <s v="12:30:00 PM"/>
    <x v="15"/>
    <n v="34.004300000000001"/>
    <n v="71.544799999999995"/>
    <x v="5"/>
    <s v="Protest demonstration Qissa Khawani Bazaar"/>
    <x v="7"/>
    <x v="1"/>
    <s v="Open"/>
    <s v="Jamit-i-Islam members"/>
    <x v="8"/>
    <s v="Sunni"/>
    <n v="23"/>
    <x v="21"/>
    <n v="27"/>
    <x v="67"/>
    <n v="1"/>
    <s v="8 kg"/>
    <s v="Lady Reading Hospital"/>
    <n v="25.96"/>
    <n v="78.727999999999994"/>
  </r>
  <r>
    <n v="261"/>
    <x v="10"/>
    <s v="Working Day"/>
    <s v=""/>
    <s v="4:05:00 AM"/>
    <x v="15"/>
    <n v="34.004300000000001"/>
    <n v="71.544799999999995"/>
    <x v="5"/>
    <s v="Pir Bala Police Check post "/>
    <x v="9"/>
    <x v="0"/>
    <s v="Open"/>
    <s v=""/>
    <x v="6"/>
    <s v="None"/>
    <n v="4"/>
    <x v="9"/>
    <n v="11"/>
    <x v="53"/>
    <n v="1"/>
    <s v="300 kg"/>
    <s v="Lady Reading Hospital"/>
    <n v="26.47"/>
    <n v="79.646000000000001"/>
  </r>
  <r>
    <n v="262"/>
    <x v="10"/>
    <s v="Holiday"/>
    <s v="Labour Day"/>
    <s v="NA"/>
    <x v="10"/>
    <n v="35.222700000000003"/>
    <n v="72.425799999999995"/>
    <x v="5"/>
    <s v="Sohrab Khan Market town Mingora "/>
    <x v="8"/>
    <x v="1"/>
    <s v="Open"/>
    <s v=""/>
    <x v="5"/>
    <s v="None"/>
    <n v="3"/>
    <x v="7"/>
    <n v="9"/>
    <x v="55"/>
    <n v="1"/>
    <s v="15 kg"/>
    <s v="NA"/>
    <n v="23.315000000000001"/>
    <n v="73.966999999999999"/>
  </r>
  <r>
    <n v="263"/>
    <x v="10"/>
    <s v="Holiday"/>
    <s v="Weekend"/>
    <s v="NA"/>
    <x v="30"/>
    <n v="34.8718"/>
    <n v="71.524900000000002"/>
    <x v="4"/>
    <s v="Bilalabad area near Khar town"/>
    <x v="5"/>
    <x v="0"/>
    <s v="Open"/>
    <s v=""/>
    <x v="3"/>
    <s v="None"/>
    <m/>
    <x v="27"/>
    <m/>
    <x v="19"/>
    <n v="1"/>
    <s v="NA"/>
    <s v="NA"/>
    <n v="27.024999999999999"/>
    <n v="80.644999999999996"/>
  </r>
  <r>
    <n v="264"/>
    <x v="10"/>
    <s v="Working Day"/>
    <s v=""/>
    <s v="NA"/>
    <x v="9"/>
    <n v="31.545100000000001"/>
    <n v="74.340699999999998"/>
    <x v="3"/>
    <s v="Model Town and garhi shahu  lahore "/>
    <x v="3"/>
    <x v="2"/>
    <s v="Closed"/>
    <s v=""/>
    <x v="5"/>
    <s v="Ahmedi"/>
    <n v="80"/>
    <x v="52"/>
    <n v="92"/>
    <x v="7"/>
    <n v="1"/>
    <s v="NA"/>
    <s v="NA"/>
    <n v="31.495000000000001"/>
    <n v="88.691000000000003"/>
  </r>
  <r>
    <n v="265"/>
    <x v="10"/>
    <s v="Working Day"/>
    <s v=""/>
    <s v="10:46:00 PM/11:00 PM"/>
    <x v="9"/>
    <n v="31.545100000000001"/>
    <n v="74.340699999999998"/>
    <x v="3"/>
    <s v="Data Darbar-Lahore"/>
    <x v="3"/>
    <x v="2"/>
    <s v="Closed"/>
    <s v=""/>
    <x v="5"/>
    <s v="None"/>
    <n v="40"/>
    <x v="15"/>
    <m/>
    <x v="56"/>
    <n v="2"/>
    <s v="20 kg "/>
    <s v="1. Mayo Hospital_x000a_2. Sir Ganga Ram Hospital _x000a_3. Services Hospital "/>
    <n v="32.369999999999997"/>
    <n v="90.266000000000005"/>
  </r>
  <r>
    <n v="266"/>
    <x v="10"/>
    <s v="Working Day"/>
    <s v=""/>
    <s v="NA"/>
    <x v="58"/>
    <n v="32.974600000000002"/>
    <n v="70.145600000000002"/>
    <x v="4"/>
    <s v="Yakka Ghund Tehsil_x000a_of Mohmand Agency"/>
    <x v="7"/>
    <x v="1"/>
    <s v="Open"/>
    <s v=""/>
    <x v="4"/>
    <s v="None"/>
    <n v="65"/>
    <x v="53"/>
    <n v="104"/>
    <x v="46"/>
    <n v="2"/>
    <s v="NA"/>
    <s v="Lady Reading Hospital Peshwar"/>
    <n v="26.725000000000001"/>
    <n v="80.105000000000004"/>
  </r>
  <r>
    <n v="267"/>
    <x v="10"/>
    <s v="Working Day"/>
    <s v=""/>
    <s v="NA"/>
    <x v="6"/>
    <n v="33.583300000000001"/>
    <n v="71.433300000000003"/>
    <x v="5"/>
    <s v="outside the guest house of a pro-Government tribal elder-Malik Swab Khan-in Kohat District"/>
    <x v="11"/>
    <x v="1"/>
    <s v="Open"/>
    <s v=""/>
    <x v="4"/>
    <s v="None"/>
    <m/>
    <x v="27"/>
    <m/>
    <x v="19"/>
    <n v="1"/>
    <s v="NA"/>
    <s v="NA"/>
    <n v="32.204999999999998"/>
    <n v="89.968999999999994"/>
  </r>
  <r>
    <n v="268"/>
    <x v="10"/>
    <s v="Holiday"/>
    <s v="Weekend"/>
    <s v="NA"/>
    <x v="33"/>
    <n v="32.079099999999997"/>
    <n v="72.671800000000005"/>
    <x v="3"/>
    <s v="Dar-ul-uloom muhamdia imambargh"/>
    <x v="3"/>
    <x v="2"/>
    <s v="Closed"/>
    <s v=""/>
    <x v="2"/>
    <s v="Shiite"/>
    <n v="3"/>
    <x v="20"/>
    <n v="9"/>
    <x v="18"/>
    <n v="1"/>
    <s v="NA"/>
    <s v="NA"/>
    <n v="34.805"/>
    <n v="94.649000000000001"/>
  </r>
  <r>
    <n v="269"/>
    <x v="10"/>
    <s v="Working Day"/>
    <s v=""/>
    <s v="NA"/>
    <x v="34"/>
    <n v="34.032200000000003"/>
    <n v="73.094399999999993"/>
    <x v="5"/>
    <s v="Nowshera near_x000a_Provincial Info Ministr house "/>
    <x v="6"/>
    <x v="2"/>
    <s v="Closed"/>
    <s v=""/>
    <x v="4"/>
    <s v="Sunni"/>
    <m/>
    <x v="24"/>
    <n v="23"/>
    <x v="22"/>
    <n v="1"/>
    <s v="10 kg"/>
    <s v="Lady Reading Hospital Peshwar"/>
    <n v="31.52"/>
    <n v="88.736000000000004"/>
  </r>
  <r>
    <n v="270"/>
    <x v="10"/>
    <s v="Working Day"/>
    <s v=""/>
    <s v="around 4:30 PM"/>
    <x v="15"/>
    <n v="34.004300000000001"/>
    <n v="71.544799999999995"/>
    <x v="5"/>
    <s v="FC chowk near Dean's trade center"/>
    <x v="4"/>
    <x v="0"/>
    <s v="Open"/>
    <s v="NA"/>
    <x v="3"/>
    <s v="None"/>
    <n v="3"/>
    <x v="20"/>
    <n v="11"/>
    <x v="53"/>
    <n v="1"/>
    <s v="10Kg"/>
    <s v="NA"/>
    <n v="28.59"/>
    <n v="83.462000000000003"/>
  </r>
  <r>
    <n v="271"/>
    <x v="10"/>
    <s v="Working Day"/>
    <s v=""/>
    <s v=""/>
    <x v="31"/>
    <n v="32.3202"/>
    <n v="69.859700000000004"/>
    <x v="4"/>
    <s v="Wana-mosque"/>
    <x v="3"/>
    <x v="2"/>
    <s v="Closed"/>
    <s v="Pro-Government cleric"/>
    <x v="8"/>
    <s v="Sunni"/>
    <n v="26"/>
    <x v="22"/>
    <m/>
    <x v="2"/>
    <n v="1"/>
    <s v="20Kg"/>
    <s v="NA"/>
    <n v="25.23"/>
    <n v="77.414000000000001"/>
  </r>
  <r>
    <n v="272"/>
    <x v="10"/>
    <s v="Working Day"/>
    <s v=""/>
    <s v="6:55pm/7:00pm/7:10pm"/>
    <x v="9"/>
    <n v="31.545100000000001"/>
    <n v="74.340699999999998"/>
    <x v="3"/>
    <s v="1)First blast lower mal gate 2)Ghaznavi street urdu bazar 3) Bhati Chowk "/>
    <x v="7"/>
    <x v="1"/>
    <s v="Open"/>
    <s v="Yaum-e-Ali"/>
    <x v="2"/>
    <s v="Shiite"/>
    <n v="27"/>
    <x v="37"/>
    <n v="150"/>
    <x v="68"/>
    <n v="3"/>
    <s v="NA"/>
    <s v="1)Mayo Hospital 2)Sir ganga Ram Hospital  "/>
    <n v="31.97"/>
    <n v="89.546000000000006"/>
  </r>
  <r>
    <n v="273"/>
    <x v="10"/>
    <s v="Working Day"/>
    <s v=""/>
    <s v="NA"/>
    <x v="3"/>
    <n v="30.209499999999998"/>
    <n v="67.018199999999993"/>
    <x v="2"/>
    <s v="Mizan chowk Quetta"/>
    <x v="7"/>
    <x v="1"/>
    <s v="Open"/>
    <s v="Al-Quds Rally organized by Imamia stdents organization"/>
    <x v="5"/>
    <s v="None"/>
    <n v="54"/>
    <x v="54"/>
    <n v="150"/>
    <x v="7"/>
    <n v="1"/>
    <s v="15Kg"/>
    <s v="1.Combined Miltry Hospital                2.Civil Hospital "/>
    <n v="26.745000000000001"/>
    <n v="80.141000000000005"/>
  </r>
  <r>
    <n v="274"/>
    <x v="10"/>
    <s v="Working Day"/>
    <s v=""/>
    <s v="NA"/>
    <x v="39"/>
    <n v="34.1982"/>
    <n v="72.044399999999996"/>
    <x v="5"/>
    <s v="worship place of the Ahmedis in Muslimabad area "/>
    <x v="3"/>
    <x v="2"/>
    <s v="Closed"/>
    <s v=""/>
    <x v="2"/>
    <s v="None"/>
    <m/>
    <x v="5"/>
    <m/>
    <x v="6"/>
    <n v="1"/>
    <s v="NA"/>
    <s v="NA"/>
    <n v="27.875"/>
    <n v="82.174999999999997"/>
  </r>
  <r>
    <n v="275"/>
    <x v="10"/>
    <s v="Holiday"/>
    <s v="Defence Day"/>
    <s v="7:05:00 AM"/>
    <x v="18"/>
    <n v="32.601799999999997"/>
    <n v="70.9148"/>
    <x v="5"/>
    <s v="lakki marwat Police Station"/>
    <x v="9"/>
    <x v="0"/>
    <s v="Closed"/>
    <s v=""/>
    <x v="6"/>
    <s v="None"/>
    <n v="15"/>
    <x v="28"/>
    <n v="34"/>
    <x v="69"/>
    <n v="1"/>
    <s v="600 kg"/>
    <s v="1.Civil Hospital      2.DHQ Hospital"/>
    <n v="26.635000000000002"/>
    <n v="79.942999999999998"/>
  </r>
  <r>
    <n v="276"/>
    <x v="10"/>
    <s v="Working Day"/>
    <s v=""/>
    <s v="12:30:00 PM"/>
    <x v="3"/>
    <n v="30.209499999999998"/>
    <n v="67.018199999999993"/>
    <x v="2"/>
    <s v="Raily Housing Society_x000a_Near Finance Minnister_x000a_House Quetta"/>
    <x v="6"/>
    <x v="2"/>
    <s v="Open"/>
    <s v=""/>
    <x v="4"/>
    <s v="None"/>
    <n v="2"/>
    <x v="9"/>
    <n v="3"/>
    <x v="29"/>
    <n v="1"/>
    <s v="15 kg"/>
    <s v="NA"/>
    <n v="25.8"/>
    <n v="78.44"/>
  </r>
  <r>
    <n v="277"/>
    <x v="10"/>
    <s v="Working Day"/>
    <s v=""/>
    <s v="6:45:00 PM"/>
    <x v="1"/>
    <n v="24.991800000000001"/>
    <n v="66.991100000000003"/>
    <x v="1"/>
    <s v="Shrine of Abdullah shah ghazi in Clifton"/>
    <x v="3"/>
    <x v="2"/>
    <s v="Closed"/>
    <s v="Attendess at shrine"/>
    <x v="2"/>
    <s v="Sunni"/>
    <n v="6"/>
    <x v="19"/>
    <n v="60"/>
    <x v="70"/>
    <n v="2"/>
    <s v=" 6 kg"/>
    <s v="1. JPMC_x000a_2. Civil Hospital KHI"/>
    <n v="30.45"/>
    <n v="86.81"/>
  </r>
  <r>
    <n v="278"/>
    <x v="10"/>
    <s v="Working Day"/>
    <s v=""/>
    <s v="NA"/>
    <x v="18"/>
    <n v="32.601799999999997"/>
    <n v="70.9148"/>
    <x v="5"/>
    <s v="jabukhel village"/>
    <x v="7"/>
    <x v="1"/>
    <s v="Open"/>
    <s v="police tried to stop the car but the driver exploded the car in residential area"/>
    <x v="5"/>
    <s v="None"/>
    <m/>
    <x v="26"/>
    <n v="5"/>
    <x v="53"/>
    <n v="1"/>
    <s v="1200Kg"/>
    <s v=""/>
    <n v="20.785"/>
    <n v="69.412999999999997"/>
  </r>
  <r>
    <n v="279"/>
    <x v="10"/>
    <s v="Working Day"/>
    <s v=""/>
    <s v="8:45:00 AM"/>
    <x v="59"/>
    <n v="34.133499999999998"/>
    <n v="72.470200000000006"/>
    <x v="5"/>
    <s v="District Shahmanoor Police Lines Swabi"/>
    <x v="9"/>
    <x v="0"/>
    <s v="Open"/>
    <s v=""/>
    <x v="6"/>
    <s v="None"/>
    <n v="2"/>
    <x v="9"/>
    <n v="10"/>
    <x v="43"/>
    <n v="1"/>
    <s v="12 kg "/>
    <s v="1.Judicial Complex "/>
    <n v="18.87"/>
    <n v="65.965999999999994"/>
  </r>
  <r>
    <n v="280"/>
    <x v="10"/>
    <s v="Working Day"/>
    <s v=""/>
    <s v="1:30:00 PM"/>
    <x v="37"/>
    <n v="33.685400000000001"/>
    <n v="71.513099999999994"/>
    <x v="5"/>
    <s v="Dara Adam Khel Corwded Mosque "/>
    <x v="3"/>
    <x v="2"/>
    <s v="Closed"/>
    <s v=""/>
    <x v="2"/>
    <s v="Sunni"/>
    <n v="61"/>
    <x v="44"/>
    <n v="70"/>
    <x v="71"/>
    <n v="1"/>
    <s v="15Kg"/>
    <s v="1.District Headqurters Hospital 2.Lady reading hospital "/>
    <n v="20.100000000000001"/>
    <n v="68.180000000000007"/>
  </r>
  <r>
    <n v="281"/>
    <x v="10"/>
    <s v="Working Day"/>
    <s v=""/>
    <s v="8:10:00 PM"/>
    <x v="2"/>
    <n v="24.991800000000001"/>
    <n v="66.991100000000003"/>
    <x v="1"/>
    <s v="Crime Investigation Department"/>
    <x v="5"/>
    <x v="0"/>
    <s v="Closed"/>
    <s v=""/>
    <x v="3"/>
    <s v="None"/>
    <n v="16"/>
    <x v="23"/>
    <n v="100"/>
    <x v="72"/>
    <n v="1"/>
    <s v="1000 Kg "/>
    <s v="NA"/>
    <n v="28.175000000000001"/>
    <n v="82.715000000000003"/>
  </r>
  <r>
    <n v="282"/>
    <x v="10"/>
    <s v="Working Day"/>
    <s v=""/>
    <s v="NA"/>
    <x v="55"/>
    <n v="33.824300000000001"/>
    <n v="73.794899999999998"/>
    <x v="6"/>
    <s v="Rawalacot Security force vehicle"/>
    <x v="4"/>
    <x v="1"/>
    <s v="Open"/>
    <s v=""/>
    <x v="3"/>
    <s v=""/>
    <m/>
    <x v="27"/>
    <m/>
    <x v="9"/>
    <n v="1"/>
    <s v="NA"/>
    <s v="1.Zahid hospital "/>
    <n v="18.315000000000001"/>
    <n v="64.966999999999999"/>
  </r>
  <r>
    <n v="283"/>
    <x v="10"/>
    <s v="Holiday"/>
    <s v="Weekend"/>
    <s v="NA"/>
    <x v="31"/>
    <n v="32.3202"/>
    <n v="69.859700000000004"/>
    <x v="4"/>
    <s v="Shakai village "/>
    <x v="8"/>
    <x v="1"/>
    <s v="Open"/>
    <s v=""/>
    <x v="8"/>
    <s v="Sunni"/>
    <m/>
    <x v="5"/>
    <m/>
    <x v="17"/>
    <n v="1"/>
    <s v="NA"/>
    <s v="Wana hospital"/>
    <n v="7.9850000000000003"/>
    <n v="46.372999999999998"/>
  </r>
  <r>
    <n v="284"/>
    <x v="10"/>
    <s v="Working Day"/>
    <s v=""/>
    <s v="8:45:00 AM"/>
    <x v="12"/>
    <n v="32.935000000000002"/>
    <n v="70.668800000000005"/>
    <x v="5"/>
    <s v="near furniture market-Banu"/>
    <x v="4"/>
    <x v="0"/>
    <s v="Open"/>
    <s v="police van crossing the chowk"/>
    <x v="6"/>
    <s v="None"/>
    <n v="2"/>
    <x v="12"/>
    <n v="6"/>
    <x v="40"/>
    <n v="1"/>
    <s v=" 12 kg"/>
    <s v="NA"/>
    <n v="9.9749999999999996"/>
    <n v="49.954999999999998"/>
  </r>
  <r>
    <n v="285"/>
    <x v="10"/>
    <s v="Working Day"/>
    <s v=""/>
    <s v="2:00:00 PM"/>
    <x v="58"/>
    <n v="32.974600000000002"/>
    <n v="70.145600000000002"/>
    <x v="4"/>
    <s v="Mohmad Agency-Ghalani area-Political _x000a_Agent office "/>
    <x v="11"/>
    <x v="0"/>
    <s v="Closed"/>
    <s v=""/>
    <x v="4"/>
    <s v="None"/>
    <n v="40"/>
    <x v="10"/>
    <n v="60"/>
    <x v="13"/>
    <n v="2"/>
    <s v="NA"/>
    <s v="1.Tehsil Headquarters Ghalani _x000a_2.Lady Reading "/>
    <n v="5.08"/>
    <n v="41.143999999999998"/>
  </r>
  <r>
    <n v="286"/>
    <x v="10"/>
    <s v="Working Day"/>
    <s v=""/>
    <s v="NA"/>
    <x v="3"/>
    <n v="30.209499999999998"/>
    <n v="67.018199999999993"/>
    <x v="2"/>
    <s v="railway level crossing sryab pattak"/>
    <x v="12"/>
    <x v="1"/>
    <s v="Open"/>
    <s v="Minister Balochistan"/>
    <x v="4"/>
    <s v="None"/>
    <m/>
    <x v="26"/>
    <n v="10"/>
    <x v="24"/>
    <n v="1"/>
    <s v="NA"/>
    <s v="CMH "/>
    <n v="4.51"/>
    <n v="40.118000000000002"/>
  </r>
  <r>
    <n v="287"/>
    <x v="10"/>
    <s v="Working Day"/>
    <s v=""/>
    <s v="1:00:00 PM"/>
    <x v="6"/>
    <n v="33.583300000000001"/>
    <n v="71.433300000000003"/>
    <x v="5"/>
    <s v="Kohat Bus stand"/>
    <x v="12"/>
    <x v="1"/>
    <s v="Open"/>
    <s v=""/>
    <x v="5"/>
    <s v="None"/>
    <n v="18"/>
    <x v="23"/>
    <m/>
    <x v="37"/>
    <n v="1"/>
    <s v="10 kg"/>
    <s v="NA"/>
    <n v="12.205"/>
    <n v="53.969000000000001"/>
  </r>
  <r>
    <n v="288"/>
    <x v="10"/>
    <s v="Working Day"/>
    <s v=""/>
    <s v="4:00:00 PM"/>
    <x v="11"/>
    <n v="33.5351"/>
    <n v="71.071299999999994"/>
    <x v="5"/>
    <s v="Pass Killay area-under construction Private Hospital"/>
    <x v="13"/>
    <x v="1"/>
    <s v="Closed"/>
    <s v=""/>
    <x v="5"/>
    <s v="None"/>
    <n v="10"/>
    <x v="16"/>
    <n v="16"/>
    <x v="15"/>
    <n v="1"/>
    <s v="400 KG"/>
    <s v="Hospitals in Kohat Division"/>
    <n v="10.385"/>
    <n v="50.692999999999998"/>
  </r>
  <r>
    <n v="289"/>
    <x v="10"/>
    <s v="Working Day"/>
    <s v=""/>
    <s v="NA"/>
    <x v="0"/>
    <n v="33.718000000000004"/>
    <n v="73.071799999999996"/>
    <x v="0"/>
    <s v="Entrance to imambargah"/>
    <x v="3"/>
    <x v="2"/>
    <s v="Closed"/>
    <s v=""/>
    <x v="2"/>
    <s v="Sunni"/>
    <m/>
    <x v="5"/>
    <m/>
    <x v="9"/>
    <n v="1"/>
    <s v="NA"/>
    <s v="NA"/>
    <n v="11.73"/>
    <n v="53.113999999999997"/>
  </r>
  <r>
    <n v="290"/>
    <x v="10"/>
    <s v="Working Day"/>
    <s v=""/>
    <s v="NA"/>
    <x v="15"/>
    <n v="34.004300000000001"/>
    <n v="71.544799999999995"/>
    <x v="5"/>
    <s v="Mall road peshawar"/>
    <x v="9"/>
    <x v="0"/>
    <s v="Open"/>
    <s v="Police was not sure about the bmbers target"/>
    <x v="5"/>
    <s v="None"/>
    <m/>
    <x v="20"/>
    <m/>
    <x v="47"/>
    <n v="1"/>
    <s v="10 kg "/>
    <s v="lady Reading Hospital-CMH"/>
    <n v="10.845000000000001"/>
    <n v="51.521000000000001"/>
  </r>
  <r>
    <n v="291"/>
    <x v="10"/>
    <s v="Holiday"/>
    <s v="Christmas/ birthday of Quaid-e-Azam"/>
    <s v="NA"/>
    <x v="30"/>
    <n v="34.8718"/>
    <n v="71.524900000000002"/>
    <x v="4"/>
    <s v="WFP office Khar"/>
    <x v="0"/>
    <x v="0"/>
    <s v="Closed"/>
    <s v="target was police checkpost"/>
    <x v="6"/>
    <s v="None"/>
    <n v="42"/>
    <x v="3"/>
    <n v="80"/>
    <x v="60"/>
    <n v="1"/>
    <s v="NA"/>
    <s v="NA"/>
    <n v="9.7050000000000001"/>
    <n v="49.469000000000001"/>
  </r>
  <r>
    <n v="292"/>
    <x v="10"/>
    <s v="Working Day"/>
    <s v=""/>
    <s v="Evening"/>
    <x v="48"/>
    <n v="34.359699999999997"/>
    <n v="73.471100000000007"/>
    <x v="6"/>
    <s v="Procession from Neelam Valley"/>
    <x v="7"/>
    <x v="2"/>
    <s v="Open"/>
    <s v=""/>
    <x v="2"/>
    <s v="Shiite"/>
    <m/>
    <x v="7"/>
    <m/>
    <x v="4"/>
    <n v="1"/>
    <s v="NA"/>
    <s v="NA"/>
    <n v="9.24"/>
    <n v="48.631999999999998"/>
  </r>
  <r>
    <n v="293"/>
    <x v="11"/>
    <s v="Working Day"/>
    <s v=""/>
    <s v="Evening"/>
    <x v="12"/>
    <n v="32.935000000000002"/>
    <n v="70.668800000000005"/>
    <x v="5"/>
    <s v="Bannu Police Station"/>
    <x v="3"/>
    <x v="2"/>
    <s v="Closed"/>
    <s v=""/>
    <x v="5"/>
    <s v="Sunni"/>
    <n v="18"/>
    <x v="23"/>
    <n v="15"/>
    <x v="42"/>
    <n v="1"/>
    <s v="1000 kg"/>
    <s v="Bannu's Main hospital"/>
    <n v="7.7750000000000004"/>
    <n v="45.994999999999997"/>
  </r>
  <r>
    <n v="294"/>
    <x v="11"/>
    <s v="Working Day"/>
    <s v=""/>
    <s v="Evening"/>
    <x v="46"/>
    <n v="31.545100000000001"/>
    <n v="74.340699999999998"/>
    <x v="3"/>
    <s v="Urdu Bazar intersection on circular road"/>
    <x v="9"/>
    <x v="0"/>
    <s v="Open"/>
    <s v="Hazrat Imam Hussain Chehlum Procession"/>
    <x v="2"/>
    <s v="Shiite"/>
    <n v="11"/>
    <x v="16"/>
    <n v="71"/>
    <x v="44"/>
    <n v="1"/>
    <s v="5Kg"/>
    <s v="Mayo Hospital-ganagaram hospital"/>
    <n v="14.164999999999999"/>
    <n v="57.497"/>
  </r>
  <r>
    <n v="295"/>
    <x v="11"/>
    <s v="Working Day"/>
    <s v=""/>
    <s v=""/>
    <x v="30"/>
    <n v="34.8718"/>
    <n v="71.524900000000002"/>
    <x v="4"/>
    <s v="Sarameena area of Khar tehsil in the Bajaur Agency"/>
    <x v="5"/>
    <x v="0"/>
    <s v="Open"/>
    <s v=""/>
    <x v="3"/>
    <s v="None"/>
    <m/>
    <x v="27"/>
    <m/>
    <x v="19"/>
    <n v="1"/>
    <s v="NA"/>
    <s v="NA"/>
    <n v="10.395"/>
    <n v="50.710999999999999"/>
  </r>
  <r>
    <n v="296"/>
    <x v="11"/>
    <s v="Working Day"/>
    <s v=""/>
    <s v="Morning"/>
    <x v="15"/>
    <n v="34.004300000000001"/>
    <n v="71.544799999999995"/>
    <x v="5"/>
    <s v="Kohat road Garhi Kamruddin over head bridge"/>
    <x v="4"/>
    <x v="0"/>
    <s v="Open"/>
    <s v="Police car"/>
    <x v="6"/>
    <s v="None"/>
    <n v="5"/>
    <x v="7"/>
    <n v="14"/>
    <x v="55"/>
    <n v="1"/>
    <s v="7Kg"/>
    <s v="NA"/>
    <n v="14.355"/>
    <n v="57.838999999999999"/>
  </r>
  <r>
    <n v="297"/>
    <x v="11"/>
    <s v="Working Day"/>
    <s v=""/>
    <s v="8:00 AM/8:15:00 AM"/>
    <x v="39"/>
    <n v="34.1982"/>
    <n v="72.044399999999996"/>
    <x v="5"/>
    <s v="Punjab Regiment Center"/>
    <x v="5"/>
    <x v="0"/>
    <s v="Open"/>
    <s v=""/>
    <x v="3"/>
    <s v="None"/>
    <n v="28"/>
    <x v="43"/>
    <n v="35"/>
    <x v="5"/>
    <n v="1"/>
    <s v="9Kg"/>
    <s v="CMH Mardan-CMH rawalpindi"/>
    <n v="11.06"/>
    <n v="51.908000000000001"/>
  </r>
  <r>
    <n v="298"/>
    <x v="11"/>
    <s v="Working Day"/>
    <s v=""/>
    <s v=""/>
    <x v="58"/>
    <n v="32.974600000000002"/>
    <n v="70.145600000000002"/>
    <x v="4"/>
    <s v="Dabo Dheri checkpost in Prang Ghar "/>
    <x v="9"/>
    <x v="0"/>
    <s v="Open"/>
    <s v=""/>
    <x v="6"/>
    <s v="None"/>
    <m/>
    <x v="5"/>
    <m/>
    <x v="1"/>
    <n v="1"/>
    <s v="NA"/>
    <s v="NA"/>
    <n v="1.4450000000000001"/>
    <n v="34.600999999999999"/>
  </r>
  <r>
    <n v="299"/>
    <x v="11"/>
    <s v="Working Day"/>
    <s v=""/>
    <s v="Saturday Morning"/>
    <x v="14"/>
    <n v="34.503"/>
    <n v="71.904600000000002"/>
    <x v="5"/>
    <s v="Batakhel area"/>
    <x v="6"/>
    <x v="1"/>
    <s v="Closed"/>
    <s v="security forces were trying to arest the bomber"/>
    <x v="3"/>
    <s v="None"/>
    <n v="1"/>
    <x v="1"/>
    <m/>
    <x v="14"/>
    <n v="1"/>
    <s v="NA"/>
    <s v="NA"/>
    <n v="8.3049999999999997"/>
    <n v="46.948999999999998"/>
  </r>
  <r>
    <n v="300"/>
    <x v="11"/>
    <s v="Working Day"/>
    <s v=""/>
    <s v=""/>
    <x v="12"/>
    <n v="32.935000000000002"/>
    <n v="70.668800000000005"/>
    <x v="5"/>
    <s v="police station in bannu"/>
    <x v="9"/>
    <x v="0"/>
    <s v="Open"/>
    <s v=""/>
    <x v="6"/>
    <s v="None"/>
    <m/>
    <x v="26"/>
    <m/>
    <x v="6"/>
    <n v="1"/>
    <s v="NA"/>
    <s v="NA"/>
    <n v="5.45"/>
    <n v="41.81"/>
  </r>
  <r>
    <n v="301"/>
    <x v="11"/>
    <s v="Working Day"/>
    <s v=""/>
    <s v="Night"/>
    <x v="1"/>
    <n v="24.991800000000001"/>
    <n v="66.991100000000003"/>
    <x v="1"/>
    <s v="near MDA flats along national highway-in Shah Latif Town"/>
    <x v="7"/>
    <x v="1"/>
    <s v="Open"/>
    <s v=""/>
    <x v="5"/>
    <s v="None"/>
    <m/>
    <x v="27"/>
    <m/>
    <x v="19"/>
    <n v="1"/>
    <s v=""/>
    <s v="NA"/>
    <n v="23.53"/>
    <n v="74.353999999999999"/>
  </r>
  <r>
    <n v="302"/>
    <x v="11"/>
    <s v="Working Day"/>
    <s v=""/>
    <s v=""/>
    <x v="11"/>
    <n v="33.5351"/>
    <n v="71.071299999999994"/>
    <x v="5"/>
    <s v="spin khawri chowk"/>
    <x v="4"/>
    <x v="1"/>
    <s v="Open"/>
    <s v=""/>
    <x v="6"/>
    <s v="None"/>
    <n v="5"/>
    <x v="38"/>
    <n v="30"/>
    <x v="58"/>
    <n v="1"/>
    <s v="400Kg"/>
    <s v="NA"/>
    <n v="9.5649999999999995"/>
    <n v="49.216999999999999"/>
  </r>
  <r>
    <n v="303"/>
    <x v="11"/>
    <s v="Working Day"/>
    <s v=""/>
    <s v=""/>
    <x v="15"/>
    <n v="34.004300000000001"/>
    <n v="71.544799999999995"/>
    <x v="5"/>
    <s v="Adezai Village-sheikh Neka graveyard"/>
    <x v="7"/>
    <x v="1"/>
    <s v="Open"/>
    <s v=""/>
    <x v="8"/>
    <s v="Sunni"/>
    <n v="37"/>
    <x v="37"/>
    <m/>
    <x v="73"/>
    <n v="1"/>
    <s v="16Kg"/>
    <s v="Lady Reading Hospital"/>
    <n v="18.605"/>
    <n v="65.489000000000004"/>
  </r>
  <r>
    <n v="304"/>
    <x v="11"/>
    <s v="Working Day"/>
    <s v=""/>
    <s v="8:00 AM"/>
    <x v="11"/>
    <n v="33.5351"/>
    <n v="71.071299999999994"/>
    <x v="5"/>
    <s v="Rescue 15 Building adjecent to police station in Thall"/>
    <x v="9"/>
    <x v="0"/>
    <s v="Open"/>
    <s v=""/>
    <x v="6"/>
    <s v="None"/>
    <n v="5"/>
    <x v="24"/>
    <n v="25"/>
    <x v="15"/>
    <n v="1"/>
    <s v="250kg"/>
    <s v="CMH Thall"/>
    <n v="22.184999999999999"/>
    <n v="71.933000000000007"/>
  </r>
  <r>
    <n v="305"/>
    <x v="11"/>
    <s v="Working Day"/>
    <s v=""/>
    <s v="10:45 AM/ 11:00 AM"/>
    <x v="59"/>
    <n v="34.133499999999998"/>
    <n v="72.470200000000006"/>
    <x v="5"/>
    <s v="Peshawar- Islamabad Motorway-Swabi Interchange"/>
    <x v="9"/>
    <x v="0"/>
    <s v="Open"/>
    <s v=""/>
    <x v="4"/>
    <s v="None"/>
    <n v="10"/>
    <x v="32"/>
    <n v="12"/>
    <x v="41"/>
    <n v="1"/>
    <s v="8Kg"/>
    <s v="Shahmansoor Hospital Complex/Swabi District Hospital/khunda Civil Hospital and  LRH Peshawar"/>
    <n v="20.12"/>
    <n v="68.215999999999994"/>
  </r>
  <r>
    <n v="306"/>
    <x v="11"/>
    <s v="Working Day"/>
    <s v=""/>
    <s v="12:45 PM"/>
    <x v="23"/>
    <n v="34.1509"/>
    <n v="71.735900000000001"/>
    <x v="5"/>
    <s v="Near DCO office-Nowshehra road"/>
    <x v="7"/>
    <x v="1"/>
    <s v="Open"/>
    <s v=""/>
    <x v="4"/>
    <s v="None"/>
    <m/>
    <x v="2"/>
    <n v="20"/>
    <x v="74"/>
    <n v="1"/>
    <s v=""/>
    <s v="Lady reading hospital"/>
    <n v="19.405000000000001"/>
    <n v="66.929000000000002"/>
  </r>
  <r>
    <n v="307"/>
    <x v="11"/>
    <s v="Working Day"/>
    <s v=""/>
    <s v=""/>
    <x v="37"/>
    <n v="33.685400000000001"/>
    <n v="71.513099999999994"/>
    <x v="5"/>
    <s v="near a mosque in Dara adam khel bazar-khalid market"/>
    <x v="8"/>
    <x v="1"/>
    <s v="Open"/>
    <s v="peace committee members were present in mosque"/>
    <x v="8"/>
    <s v="Sunni"/>
    <m/>
    <x v="5"/>
    <n v="2"/>
    <x v="17"/>
    <n v="1"/>
    <s v="8kg"/>
    <s v=""/>
    <n v="18.315000000000001"/>
    <n v="64.966999999999999"/>
  </r>
  <r>
    <n v="308"/>
    <x v="11"/>
    <s v="Holiday"/>
    <s v="Weekend"/>
    <s v="around 5pm and second attack after 15min/5:16:00 PM and second attack after 25 min"/>
    <x v="43"/>
    <n v="30.05"/>
    <n v="70.633300000000006"/>
    <x v="5"/>
    <s v="sakhi arwar shrine-40 km away from D.G Khan"/>
    <x v="3"/>
    <x v="2"/>
    <s v="Open"/>
    <s v="Urs ceremony"/>
    <x v="2"/>
    <s v="Sunni"/>
    <n v="42"/>
    <x v="10"/>
    <n v="100"/>
    <x v="75"/>
    <n v="2"/>
    <s v=""/>
    <s v="sakhi sarwar civil hospital-dera district headquarters hospital"/>
    <n v="23.035"/>
    <n v="73.462999999999994"/>
  </r>
  <r>
    <n v="309"/>
    <x v="11"/>
    <s v="Working Day"/>
    <s v=""/>
    <s v="Monday After Noon"/>
    <x v="52"/>
    <n v="34.845300000000002"/>
    <n v="71.904600000000002"/>
    <x v="5"/>
    <s v="Bargain Car market in Munda area of Lower Dir District"/>
    <x v="8"/>
    <x v="1"/>
    <s v="Open"/>
    <s v=""/>
    <x v="8"/>
    <s v="Sunni"/>
    <n v="7"/>
    <x v="38"/>
    <n v="22"/>
    <x v="15"/>
    <n v="1"/>
    <s v="8Kg"/>
    <s v="Temargara Hospital"/>
    <n v="16.585000000000001"/>
    <n v="61.853000000000002"/>
  </r>
  <r>
    <n v="310"/>
    <x v="11"/>
    <s v="Working Day"/>
    <s v=""/>
    <s v="7:50 AM"/>
    <x v="3"/>
    <n v="30.209499999999998"/>
    <n v="67.018199999999993"/>
    <x v="2"/>
    <s v="Gulistan road-also known as police lines"/>
    <x v="6"/>
    <x v="2"/>
    <s v="Open"/>
    <s v=""/>
    <x v="6"/>
    <s v="None"/>
    <m/>
    <x v="5"/>
    <n v="17"/>
    <x v="35"/>
    <n v="1"/>
    <s v="180kg"/>
    <s v="Civil hospital-CMH"/>
    <n v="20.76"/>
    <n v="69.367999999999995"/>
  </r>
  <r>
    <n v="311"/>
    <x v="11"/>
    <s v="Working Day"/>
    <s v=""/>
    <s v=""/>
    <x v="30"/>
    <n v="34.8718"/>
    <n v="71.524900000000002"/>
    <x v="4"/>
    <s v="Salarzai area-65 km northeast of khar"/>
    <x v="4"/>
    <x v="1"/>
    <s v="Open"/>
    <s v=""/>
    <x v="8"/>
    <s v="Sunni"/>
    <m/>
    <x v="9"/>
    <n v="5"/>
    <x v="17"/>
    <n v="1"/>
    <s v=""/>
    <s v="Agency headquarter hospital in Miranshah"/>
    <n v="26.34"/>
    <n v="79.412000000000006"/>
  </r>
  <r>
    <n v="312"/>
    <x v="11"/>
    <s v="Working Day"/>
    <s v=""/>
    <s v="6:00 AM"/>
    <x v="23"/>
    <n v="34.1509"/>
    <n v="71.735900000000001"/>
    <x v="5"/>
    <s v="FC headquarters in Shabqadar-30km from peshawar"/>
    <x v="5"/>
    <x v="0"/>
    <s v="Open"/>
    <s v="FC personnel were gathered there"/>
    <x v="3"/>
    <s v="None"/>
    <n v="82"/>
    <x v="52"/>
    <n v="128"/>
    <x v="72"/>
    <n v="2"/>
    <s v="16-20kg"/>
    <s v="LRH "/>
    <n v="29.285"/>
    <n v="84.712999999999994"/>
  </r>
  <r>
    <n v="313"/>
    <x v="11"/>
    <s v="Working Day"/>
    <s v=""/>
    <s v="11:20:00 AM/ 11:00 AM"/>
    <x v="43"/>
    <n v="30.05"/>
    <n v="70.633300000000006"/>
    <x v="5"/>
    <s v="MCB bank-Main bazar of Taunsa Sharif"/>
    <x v="16"/>
    <x v="1"/>
    <s v="Open"/>
    <s v=""/>
    <x v="5"/>
    <s v="None"/>
    <m/>
    <x v="1"/>
    <m/>
    <x v="34"/>
    <n v="1"/>
    <s v=""/>
    <s v=""/>
    <n v="33.869999999999997"/>
    <n v="92.965999999999994"/>
  </r>
  <r>
    <n v="314"/>
    <x v="11"/>
    <s v="Working Day"/>
    <s v=""/>
    <s v="4:40 AM"/>
    <x v="15"/>
    <n v="34.004300000000001"/>
    <n v="71.544799999999995"/>
    <x v="5"/>
    <s v="CID station"/>
    <x v="9"/>
    <x v="0"/>
    <s v="Closed"/>
    <s v=""/>
    <x v="6"/>
    <s v="None"/>
    <n v="8"/>
    <x v="45"/>
    <n v="41"/>
    <x v="57"/>
    <n v="1"/>
    <s v="300kg"/>
    <s v="Lady reading hospital-khyber teaching complex-hayatabad medical complex"/>
    <n v="33.975000000000001"/>
    <n v="93.155000000000001"/>
  </r>
  <r>
    <n v="315"/>
    <x v="11"/>
    <s v="Working Day"/>
    <s v=""/>
    <s v="6:00 PM"/>
    <x v="11"/>
    <n v="33.5351"/>
    <n v="71.071299999999994"/>
    <x v="5"/>
    <s v="checkpoint close to Hangu police station and hangu DPO office"/>
    <x v="9"/>
    <x v="0"/>
    <s v="Open"/>
    <s v=""/>
    <x v="6"/>
    <s v="None"/>
    <n v="28"/>
    <x v="39"/>
    <n v="55"/>
    <x v="0"/>
    <n v="1"/>
    <s v="450kg"/>
    <s v="hungu district headquarter hospital"/>
    <n v="27.53"/>
    <n v="81.554000000000002"/>
  </r>
  <r>
    <n v="316"/>
    <x v="11"/>
    <s v="Working Day"/>
    <s v=""/>
    <s v="10:00 AM"/>
    <x v="30"/>
    <n v="34.8718"/>
    <n v="71.524900000000002"/>
    <x v="4"/>
    <s v="Bajaur Agency's salarzai village-near Afghan border"/>
    <x v="8"/>
    <x v="1"/>
    <s v="Open"/>
    <s v=""/>
    <x v="8"/>
    <s v="Sunni"/>
    <m/>
    <x v="24"/>
    <m/>
    <x v="48"/>
    <n v="1"/>
    <s v=""/>
    <s v="khar agency headquarter hospital"/>
    <n v="30.06"/>
    <n v="86.108000000000004"/>
  </r>
  <r>
    <n v="317"/>
    <x v="11"/>
    <s v="Holiday"/>
    <s v="Weekend"/>
    <s v="8:45 PM"/>
    <x v="34"/>
    <n v="34.032200000000003"/>
    <n v="73.094399999999993"/>
    <x v="5"/>
    <s v="Army run Bakery on Mall road-Nowshehra cantt"/>
    <x v="5"/>
    <x v="0"/>
    <s v="Closed"/>
    <s v=""/>
    <x v="3"/>
    <s v="None"/>
    <n v="18"/>
    <x v="28"/>
    <n v="28"/>
    <x v="54"/>
    <n v="1"/>
    <s v="8Kg"/>
    <s v="Lady reading hospital"/>
    <n v="32.479999999999997"/>
    <n v="90.463999999999999"/>
  </r>
  <r>
    <n v="318"/>
    <x v="11"/>
    <s v="Holiday"/>
    <s v="Weekend"/>
    <s v="11:45 PM"/>
    <x v="15"/>
    <n v="34.004300000000001"/>
    <n v="71.544799999999995"/>
    <x v="5"/>
    <s v="Khyber super market-peshawar cantt"/>
    <x v="8"/>
    <x v="1"/>
    <s v="Open"/>
    <s v=""/>
    <x v="5"/>
    <s v="None"/>
    <n v="32"/>
    <x v="17"/>
    <n v="80"/>
    <x v="76"/>
    <n v="1"/>
    <s v="10 Kg"/>
    <s v="Lady reading hospital"/>
    <n v="31.05"/>
    <n v="87.89"/>
  </r>
  <r>
    <n v="319"/>
    <x v="11"/>
    <s v="Working Day"/>
    <s v=""/>
    <s v="3:00 PM"/>
    <x v="0"/>
    <n v="33.718000000000004"/>
    <n v="73.071799999999996"/>
    <x v="0"/>
    <s v="silk bank in I-8 markaz"/>
    <x v="16"/>
    <x v="1"/>
    <s v="Open"/>
    <s v=""/>
    <x v="5"/>
    <s v="None"/>
    <n v="1"/>
    <x v="6"/>
    <n v="4"/>
    <x v="29"/>
    <n v="1"/>
    <s v="7kg"/>
    <s v="PIMS-Shifa International hospital"/>
    <n v="32.085000000000001"/>
    <n v="89.753"/>
  </r>
  <r>
    <n v="320"/>
    <x v="11"/>
    <s v="Working Day"/>
    <s v=""/>
    <s v=""/>
    <x v="17"/>
    <n v="31.823799999999999"/>
    <n v="70.909499999999994"/>
    <x v="5"/>
    <s v="Kolache Town"/>
    <x v="9"/>
    <x v="0"/>
    <s v="Closed"/>
    <s v=""/>
    <x v="6"/>
    <s v="None"/>
    <m/>
    <x v="19"/>
    <n v="3"/>
    <x v="31"/>
    <n v="1"/>
    <s v=""/>
    <s v=""/>
    <n v="32.924999999999997"/>
    <n v="91.265000000000001"/>
  </r>
  <r>
    <n v="321"/>
    <x v="11"/>
    <s v="Working Day"/>
    <s v=""/>
    <s v=""/>
    <x v="15"/>
    <n v="34.004300000000001"/>
    <n v="71.544799999999995"/>
    <x v="5"/>
    <s v="Bazar in Central Battagram"/>
    <x v="8"/>
    <x v="1"/>
    <s v="Open"/>
    <s v=""/>
    <x v="4"/>
    <s v="None"/>
    <m/>
    <x v="7"/>
    <n v="25"/>
    <x v="18"/>
    <n v="1"/>
    <s v=""/>
    <s v="Battagram District Headquarters hospital"/>
    <n v="31.545000000000002"/>
    <n v="88.781000000000006"/>
  </r>
  <r>
    <n v="322"/>
    <x v="11"/>
    <s v="Working Day"/>
    <s v=""/>
    <s v=""/>
    <x v="31"/>
    <n v="32.3202"/>
    <n v="69.859700000000004"/>
    <x v="4"/>
    <s v="South waziristan"/>
    <x v="4"/>
    <x v="1"/>
    <s v="Open"/>
    <s v=""/>
    <x v="0"/>
    <s v="NA"/>
    <m/>
    <x v="26"/>
    <m/>
    <x v="9"/>
    <n v="1"/>
    <s v=""/>
    <s v="Jandola hospital"/>
    <n v="24.3"/>
    <n v="75.739999999999995"/>
  </r>
  <r>
    <n v="323"/>
    <x v="11"/>
    <s v="Holiday"/>
    <s v="Weekend"/>
    <s v=""/>
    <x v="31"/>
    <n v="32.3202"/>
    <n v="69.859700000000004"/>
    <x v="4"/>
    <s v="Security Checkpost in chak Malai Area"/>
    <x v="5"/>
    <x v="0"/>
    <s v="Open"/>
    <s v=""/>
    <x v="3"/>
    <s v="NA"/>
    <m/>
    <x v="5"/>
    <m/>
    <x v="23"/>
    <n v="1"/>
    <s v=""/>
    <s v=""/>
    <n v="25.195"/>
    <n v="77.350999999999999"/>
  </r>
  <r>
    <n v="324"/>
    <x v="11"/>
    <s v="Working Day"/>
    <s v=""/>
    <s v=""/>
    <x v="58"/>
    <n v="32.974600000000002"/>
    <n v="70.145600000000002"/>
    <x v="4"/>
    <s v="Danish Kol Bazaar Pandyali"/>
    <x v="8"/>
    <x v="1"/>
    <s v="Open"/>
    <s v=""/>
    <x v="3"/>
    <s v="NA"/>
    <m/>
    <x v="5"/>
    <m/>
    <x v="19"/>
    <n v="1"/>
    <s v=""/>
    <s v=""/>
    <n v="24.745000000000001"/>
    <n v="76.540999999999997"/>
  </r>
  <r>
    <n v="325"/>
    <x v="11"/>
    <s v="Working Day"/>
    <s v=""/>
    <s v=""/>
    <x v="15"/>
    <n v="34.004300000000001"/>
    <n v="71.544799999999995"/>
    <x v="5"/>
    <s v="Check post near lahori gate"/>
    <x v="9"/>
    <x v="0"/>
    <s v="Open"/>
    <s v=""/>
    <x v="6"/>
    <s v="NA"/>
    <n v="0"/>
    <x v="6"/>
    <m/>
    <x v="24"/>
    <n v="1"/>
    <s v=""/>
    <s v=""/>
    <n v="30.1"/>
    <n v="86.18"/>
  </r>
  <r>
    <n v="326"/>
    <x v="11"/>
    <s v="Working Day"/>
    <s v=""/>
    <s v="Friday prayer time"/>
    <x v="38"/>
    <n v="34.021099999999997"/>
    <n v="71.287400000000005"/>
    <x v="5"/>
    <s v="Jamia Masjid Madina in Ghundi Area of Jamrud"/>
    <x v="3"/>
    <x v="2"/>
    <s v="Closed"/>
    <s v=""/>
    <x v="5"/>
    <s v="NA"/>
    <n v="47"/>
    <x v="33"/>
    <n v="70"/>
    <x v="77"/>
    <n v="1"/>
    <s v=""/>
    <s v="Tehsil Headquarters hospital Jamrud-Hayatabad Medical complex-Khyber Teaching Hospital"/>
    <n v="30.6"/>
    <n v="87.08"/>
  </r>
  <r>
    <n v="327"/>
    <x v="11"/>
    <s v="Holiday"/>
    <s v="Eid-ul-Fitar"/>
    <s v="Wednesday Morning just after offering Eid prayers"/>
    <x v="3"/>
    <n v="30.209499999999998"/>
    <n v="67.018199999999993"/>
    <x v="2"/>
    <s v="near the Eidgah in Marriabad Major Muhammad Ali Shaheed Road."/>
    <x v="3"/>
    <x v="2"/>
    <s v="Open"/>
    <s v=""/>
    <x v="2"/>
    <s v="Shiite"/>
    <n v="11"/>
    <x v="32"/>
    <n v="12"/>
    <x v="22"/>
    <n v="1"/>
    <s v="60kg"/>
    <s v="city hospitals "/>
    <n v="25.59"/>
    <n v="78.061999999999998"/>
  </r>
  <r>
    <n v="328"/>
    <x v="11"/>
    <s v="Holiday"/>
    <s v="Eid-ul-Fitar"/>
    <s v="Thursday night "/>
    <x v="18"/>
    <n v="32.601799999999997"/>
    <n v="70.9148"/>
    <x v="5"/>
    <s v="near a police station in Darra Pezu Town"/>
    <x v="9"/>
    <x v="0"/>
    <s v="Open"/>
    <s v=""/>
    <x v="6"/>
    <s v="NA"/>
    <n v="3"/>
    <x v="6"/>
    <n v="14"/>
    <x v="22"/>
    <n v="1"/>
    <s v="300kg"/>
    <s v="NA"/>
    <n v="20.84"/>
    <n v="69.512"/>
  </r>
  <r>
    <n v="329"/>
    <x v="11"/>
    <s v="Working Day"/>
    <s v=""/>
    <s v=""/>
    <x v="3"/>
    <n v="30.209499999999998"/>
    <n v="67.018199999999993"/>
    <x v="2"/>
    <s v="FC DIG's residence at Anscumb road "/>
    <x v="5"/>
    <x v="0"/>
    <s v="Closed"/>
    <s v=""/>
    <x v="3"/>
    <s v="NA"/>
    <n v="26"/>
    <x v="55"/>
    <n v="60"/>
    <x v="78"/>
    <n v="2"/>
    <s v="100kg"/>
    <s v="Civil hospital-CMH"/>
    <n v="28.465"/>
    <n v="83.236999999999995"/>
  </r>
  <r>
    <n v="330"/>
    <x v="11"/>
    <s v="Working Day"/>
    <s v=""/>
    <s v="After noon"/>
    <x v="52"/>
    <n v="34.845300000000002"/>
    <n v="71.904600000000002"/>
    <x v="5"/>
    <s v="Jandola Town in Lower Dir-100 km from swat valley"/>
    <x v="7"/>
    <x v="1"/>
    <s v="Open"/>
    <s v=""/>
    <x v="5"/>
    <s v="NA"/>
    <n v="26"/>
    <x v="48"/>
    <n v="63"/>
    <x v="11"/>
    <n v="1"/>
    <s v="NA"/>
    <s v=""/>
    <n v="27.234999999999999"/>
    <n v="81.022999999999996"/>
  </r>
  <r>
    <n v="331"/>
    <x v="11"/>
    <s v="Working Day"/>
    <s v=""/>
    <s v="7:30 AM"/>
    <x v="1"/>
    <n v="24.991800000000001"/>
    <n v="66.991100000000003"/>
    <x v="1"/>
    <s v="Street 32-off Saba Avenue-DHA Phase VIII-house of CID SSP"/>
    <x v="9"/>
    <x v="0"/>
    <s v="Open"/>
    <s v=""/>
    <x v="6"/>
    <s v="NA"/>
    <m/>
    <x v="24"/>
    <n v="4"/>
    <x v="23"/>
    <n v="1"/>
    <s v="300kg"/>
    <s v=""/>
    <n v="29.195"/>
    <n v="84.551000000000002"/>
  </r>
  <r>
    <n v="332"/>
    <x v="11"/>
    <s v="Working Day"/>
    <s v=""/>
    <s v=""/>
    <x v="34"/>
    <n v="34.032200000000003"/>
    <n v="73.094399999999993"/>
    <x v="5"/>
    <s v="Risalpur area of the Nowshera district"/>
    <x v="9"/>
    <x v="3"/>
    <s v=""/>
    <s v=""/>
    <x v="6"/>
    <s v="NA"/>
    <m/>
    <x v="6"/>
    <m/>
    <x v="14"/>
    <n v="1"/>
    <s v=""/>
    <s v=""/>
    <n v="17.535"/>
    <n v="63.563000000000002"/>
  </r>
  <r>
    <n v="333"/>
    <x v="11"/>
    <s v="Working Day"/>
    <s v=""/>
    <s v=""/>
    <x v="59"/>
    <n v="34.133499999999998"/>
    <n v="72.470200000000006"/>
    <x v="5"/>
    <s v="Malikabad area of Swabi"/>
    <x v="19"/>
    <x v="3"/>
    <s v=""/>
    <s v=""/>
    <x v="4"/>
    <s v=""/>
    <m/>
    <x v="1"/>
    <m/>
    <x v="34"/>
    <m/>
    <s v=""/>
    <s v=""/>
    <n v="19.065000000000001"/>
    <n v="66.316999999999993"/>
  </r>
  <r>
    <n v="334"/>
    <x v="11"/>
    <s v="Working Day"/>
    <s v=""/>
    <s v=""/>
    <x v="1"/>
    <n v="24.991800000000001"/>
    <n v="66.991100000000003"/>
    <x v="1"/>
    <s v="Sea view-clifton-at lover's point adjacent to village hotel"/>
    <x v="4"/>
    <x v="1"/>
    <s v="Open"/>
    <s v=""/>
    <x v="6"/>
    <s v="None"/>
    <n v="5"/>
    <x v="7"/>
    <m/>
    <x v="21"/>
    <n v="1"/>
    <s v="NA"/>
    <s v="Jinnah Postgraduate Medical Center"/>
    <n v="25.305"/>
    <n v="77.549000000000007"/>
  </r>
  <r>
    <n v="335"/>
    <x v="11"/>
    <s v="Working Day"/>
    <s v=""/>
    <s v="3:38AM"/>
    <x v="1"/>
    <n v="24.991800000000001"/>
    <n v="66.991100000000003"/>
    <x v="1"/>
    <s v="Block 13-near Pehlwan Goth roundabout-Gulistan-e-Jauhar"/>
    <x v="6"/>
    <x v="1"/>
    <s v="Closed"/>
    <s v=""/>
    <x v="3"/>
    <s v="None"/>
    <m/>
    <x v="5"/>
    <m/>
    <x v="14"/>
    <n v="1"/>
    <s v="NA"/>
    <s v="Jinnah Postgraduate Medical Center"/>
    <n v="27.245000000000001"/>
    <n v="81.040999999999997"/>
  </r>
  <r>
    <n v="336"/>
    <x v="11"/>
    <s v="Working Day"/>
    <s v=""/>
    <s v="5:30 AM/5:40 AM"/>
    <x v="12"/>
    <n v="32.935000000000002"/>
    <n v="70.668800000000005"/>
    <x v="5"/>
    <s v="Tochi Scouts headquarters in Bannu"/>
    <x v="5"/>
    <x v="0"/>
    <s v="Open"/>
    <s v=""/>
    <x v="3"/>
    <s v="None"/>
    <n v="4"/>
    <x v="12"/>
    <n v="18"/>
    <x v="35"/>
    <n v="1"/>
    <s v="500 kg"/>
    <s v="CMH Bannu"/>
    <n v="7.28"/>
    <n v="45.103999999999999"/>
  </r>
  <r>
    <n v="337"/>
    <x v="12"/>
    <s v="Working Day"/>
    <s v=""/>
    <s v="1:00 PM"/>
    <x v="22"/>
    <n v="32.573700000000002"/>
    <n v="74.078599999999994"/>
    <x v="3"/>
    <s v="Gorali village-4 km from Gujrat"/>
    <x v="7"/>
    <x v="1"/>
    <s v="Open"/>
    <s v=""/>
    <x v="5"/>
    <s v="None"/>
    <m/>
    <x v="6"/>
    <m/>
    <x v="14"/>
    <n v="1"/>
    <s v="NA"/>
    <s v="NA"/>
    <n v="10.935"/>
    <n v="51.683"/>
  </r>
  <r>
    <n v="338"/>
    <x v="12"/>
    <s v="Working Day"/>
    <s v=""/>
    <s v="2:00 PM"/>
    <x v="15"/>
    <n v="34.004300000000001"/>
    <n v="71.544799999999995"/>
    <x v="5"/>
    <s v="trade center on arbab road in university town"/>
    <x v="8"/>
    <x v="1"/>
    <s v="Closed"/>
    <s v=""/>
    <x v="5"/>
    <s v="None"/>
    <m/>
    <x v="6"/>
    <n v="19"/>
    <x v="79"/>
    <n v="1"/>
    <s v="5-6kg"/>
    <s v="Khyber teaching Hospital"/>
    <n v="12.07"/>
    <n v="53.725999999999999"/>
  </r>
  <r>
    <n v="339"/>
    <x v="12"/>
    <s v="Working Day"/>
    <s v=""/>
    <s v="2:15 PM"/>
    <x v="38"/>
    <n v="34.021099999999997"/>
    <n v="71.287400000000005"/>
    <x v="4"/>
    <s v="landikotal town"/>
    <x v="8"/>
    <x v="1"/>
    <s v="Open"/>
    <s v=""/>
    <x v="5"/>
    <s v="None"/>
    <m/>
    <x v="1"/>
    <n v="7"/>
    <x v="34"/>
    <n v="1"/>
    <s v="NA"/>
    <s v=""/>
    <n v="11.285"/>
    <n v="52.313000000000002"/>
  </r>
  <r>
    <n v="340"/>
    <x v="12"/>
    <s v="Working Day"/>
    <s v=""/>
    <s v="2:00 PM"/>
    <x v="26"/>
    <n v="31.823799999999999"/>
    <n v="70.909499999999994"/>
    <x v="5"/>
    <s v="District police officer's office"/>
    <x v="9"/>
    <x v="0"/>
    <s v="Open"/>
    <s v=""/>
    <x v="6"/>
    <s v="None"/>
    <n v="4"/>
    <x v="24"/>
    <n v="7"/>
    <x v="12"/>
    <n v="3"/>
    <s v="NA"/>
    <s v="District Headquarters Hospital"/>
    <n v="6.71"/>
    <n v="44.078000000000003"/>
  </r>
  <r>
    <n v="341"/>
    <x v="12"/>
    <s v="Working Day"/>
    <s v=""/>
    <s v="4:00 PM"/>
    <x v="15"/>
    <n v="34.004300000000001"/>
    <n v="71.544799999999995"/>
    <x v="5"/>
    <s v="Pakha Ghullam area"/>
    <x v="6"/>
    <x v="1"/>
    <s v="Open"/>
    <s v=""/>
    <x v="8"/>
    <s v="None"/>
    <n v="3"/>
    <x v="20"/>
    <n v="7"/>
    <x v="17"/>
    <n v="1"/>
    <s v="3kg"/>
    <s v="Lady Reading Hospital"/>
    <n v="11.324999999999999"/>
    <n v="52.384999999999998"/>
  </r>
  <r>
    <n v="342"/>
    <x v="12"/>
    <s v="Working Day"/>
    <s v=""/>
    <s v="2:00 PM"/>
    <x v="28"/>
    <n v="32.974600000000002"/>
    <n v="70.145600000000002"/>
    <x v="4"/>
    <s v="Parachinar Outside Shia Mousque"/>
    <x v="8"/>
    <x v="1"/>
    <s v="Open"/>
    <s v=""/>
    <x v="5"/>
    <s v="Shiite"/>
    <n v="21"/>
    <x v="55"/>
    <m/>
    <x v="58"/>
    <n v="1"/>
    <s v="NA"/>
    <s v="Agency Headquarter Hospital"/>
    <n v="0.04"/>
    <n v="32.072000000000003"/>
  </r>
  <r>
    <n v="343"/>
    <x v="12"/>
    <s v="Working Day"/>
    <s v=""/>
    <s v=""/>
    <x v="47"/>
    <n v="35.197699999999998"/>
    <n v="71.874899999999997"/>
    <x v="4"/>
    <s v="Dir Town in Northwestren Districk of Upperdir near Afghan Boarder"/>
    <x v="8"/>
    <x v="1"/>
    <s v="Open"/>
    <s v=""/>
    <x v="5"/>
    <s v="None"/>
    <n v="1"/>
    <x v="5"/>
    <n v="3"/>
    <x v="1"/>
    <n v="1"/>
    <s v="NA"/>
    <s v=""/>
    <n v="4.9850000000000003"/>
    <n v="40.972999999999999"/>
  </r>
  <r>
    <n v="344"/>
    <x v="12"/>
    <s v="Working Day"/>
    <s v=""/>
    <s v=""/>
    <x v="15"/>
    <n v="34.004300000000001"/>
    <n v="71.544799999999995"/>
    <x v="5"/>
    <s v="C-Division Police Station (Kotwali police Stataion)"/>
    <x v="9"/>
    <x v="0"/>
    <s v="Closed"/>
    <s v=""/>
    <x v="6"/>
    <s v="None"/>
    <n v="0"/>
    <x v="20"/>
    <m/>
    <x v="29"/>
    <n v="3"/>
    <s v="NA"/>
    <s v=""/>
    <n v="9.9049999999999994"/>
    <n v="49.829000000000001"/>
  </r>
  <r>
    <n v="345"/>
    <x v="12"/>
    <s v="Holiday"/>
    <s v="Weekend"/>
    <s v=""/>
    <x v="15"/>
    <n v="34.004300000000001"/>
    <n v="71.544799999999995"/>
    <x v="5"/>
    <s v="Shabqadar town 35KM northeast of Peshawar"/>
    <x v="4"/>
    <x v="0"/>
    <s v="Open"/>
    <s v=""/>
    <x v="4"/>
    <s v="None"/>
    <n v="0"/>
    <x v="5"/>
    <m/>
    <x v="29"/>
    <n v="1"/>
    <s v="6kg"/>
    <s v="Lady Reading Hospital (LRH)"/>
    <n v="16.954999999999998"/>
    <n v="62.518999999999998"/>
  </r>
  <r>
    <n v="346"/>
    <x v="12"/>
    <s v="Holiday"/>
    <s v="Weekend"/>
    <s v=""/>
    <x v="26"/>
    <n v="31.823799999999999"/>
    <n v="70.909499999999994"/>
    <x v="5"/>
    <s v="Police patrol in main market area of D.I Khan KPK"/>
    <x v="4"/>
    <x v="1"/>
    <s v="Open"/>
    <s v=""/>
    <x v="6"/>
    <s v="None"/>
    <m/>
    <x v="27"/>
    <m/>
    <x v="1"/>
    <n v="1"/>
    <s v="NA"/>
    <s v="District Headquarters Hospital"/>
    <n v="15.734999999999999"/>
    <n v="60.323"/>
  </r>
  <r>
    <n v="347"/>
    <x v="12"/>
    <s v="Holiday"/>
    <s v="Weekend"/>
    <s v=""/>
    <x v="15"/>
    <n v="34.004300000000001"/>
    <n v="71.544799999999995"/>
    <x v="5"/>
    <s v="Badaber Area 15Km from Peshawer"/>
    <x v="7"/>
    <x v="1"/>
    <s v="Open"/>
    <s v=""/>
    <x v="4"/>
    <s v="None"/>
    <n v="14"/>
    <x v="0"/>
    <n v="30"/>
    <x v="80"/>
    <n v="1"/>
    <s v="6Kg"/>
    <s v="Lady Reading Hospital (LRH)"/>
    <n v="13.33"/>
    <n v="55.994"/>
  </r>
  <r>
    <n v="348"/>
    <x v="12"/>
    <s v="Working Day"/>
    <s v=""/>
    <s v=""/>
    <x v="15"/>
    <n v="34.004300000000001"/>
    <n v="71.544799999999995"/>
    <x v="5"/>
    <s v="Pishtakhara Square-Close to Bara-Khayber Aagency"/>
    <x v="9"/>
    <x v="1"/>
    <s v="Open"/>
    <s v=""/>
    <x v="6"/>
    <s v="None"/>
    <n v="1"/>
    <x v="5"/>
    <n v="2"/>
    <x v="31"/>
    <n v="1"/>
    <s v="6kg"/>
    <s v="Hayatabad Medical Hospital-Khyber Teaching Hospital"/>
    <n v="15.75"/>
    <n v="60.35"/>
  </r>
  <r>
    <n v="349"/>
    <x v="12"/>
    <s v="Working Day"/>
    <s v=""/>
    <s v=""/>
    <x v="38"/>
    <n v="34.021099999999997"/>
    <n v="71.287400000000005"/>
    <x v="5"/>
    <s v="Akkakhel area of Bara in Khyber Agency"/>
    <x v="3"/>
    <x v="1"/>
    <s v="Open"/>
    <s v=""/>
    <x v="8"/>
    <s v="None"/>
    <n v="5"/>
    <x v="32"/>
    <n v="9"/>
    <x v="12"/>
    <n v="1"/>
    <s v="NA"/>
    <s v=""/>
    <n v="19.649999999999999"/>
    <n v="67.37"/>
  </r>
  <r>
    <n v="350"/>
    <x v="12"/>
    <s v="Working Day"/>
    <s v=""/>
    <s v="7:56 PM"/>
    <x v="1"/>
    <n v="24.991800000000001"/>
    <n v="66.991100000000003"/>
    <x v="1"/>
    <s v="Garision Area of Malir"/>
    <x v="4"/>
    <x v="1"/>
    <s v="Open"/>
    <s v=""/>
    <x v="6"/>
    <s v="None"/>
    <n v="4"/>
    <x v="7"/>
    <n v="12"/>
    <x v="53"/>
    <n v="1"/>
    <s v="NA"/>
    <s v=""/>
    <n v="31.344999999999999"/>
    <n v="88.421000000000006"/>
  </r>
  <r>
    <n v="351"/>
    <x v="12"/>
    <s v="Working Day"/>
    <s v=""/>
    <s v="7:45 AM"/>
    <x v="30"/>
    <n v="34.8718"/>
    <n v="71.524900000000002"/>
    <x v="4"/>
    <s v="security checkpoint in the middle of Khar Bazaar "/>
    <x v="8"/>
    <x v="1"/>
    <s v="Open"/>
    <s v=""/>
    <x v="6"/>
    <s v="None"/>
    <n v="24"/>
    <x v="18"/>
    <n v="40"/>
    <x v="11"/>
    <n v="1"/>
    <s v="N/A"/>
    <s v="Agency Headquarters Hospital (AHH)-Lady Reading Hospital (LRH)-"/>
    <n v="24.58"/>
    <n v="76.244"/>
  </r>
  <r>
    <n v="352"/>
    <x v="12"/>
    <s v="Working Day"/>
    <s v=""/>
    <s v=""/>
    <x v="15"/>
    <n v="34.004300000000001"/>
    <n v="71.544799999999995"/>
    <x v="5"/>
    <s v="Bazidkhel Village-Badhaber Area"/>
    <x v="4"/>
    <x v="1"/>
    <s v="Open"/>
    <s v=""/>
    <x v="8"/>
    <s v="None"/>
    <n v="2"/>
    <x v="1"/>
    <m/>
    <x v="31"/>
    <n v="1"/>
    <s v="8Kg"/>
    <s v="Lady Reading Hospital (LRH)"/>
    <n v="30.605"/>
    <n v="87.088999999999999"/>
  </r>
  <r>
    <n v="353"/>
    <x v="12"/>
    <s v="Working Day"/>
    <s v=""/>
    <s v=""/>
    <x v="3"/>
    <n v="30.209499999999998"/>
    <n v="67.018199999999993"/>
    <x v="2"/>
    <s v="Hazar Ganji Area"/>
    <x v="4"/>
    <x v="1"/>
    <s v="Open"/>
    <s v=""/>
    <x v="2"/>
    <s v="Shiite"/>
    <n v="13"/>
    <x v="34"/>
    <n v="20"/>
    <x v="15"/>
    <n v="1"/>
    <s v="50kg"/>
    <s v="Civil hospital-Bolan Medical Complex-CMH"/>
    <n v="28.454999999999998"/>
    <n v="83.218999999999994"/>
  </r>
  <r>
    <n v="354"/>
    <x v="12"/>
    <s v="Working Day"/>
    <s v=""/>
    <s v="9:30AM"/>
    <x v="12"/>
    <n v="32.935000000000002"/>
    <n v="70.668800000000005"/>
    <x v="5"/>
    <s v="Old City Police Station"/>
    <x v="9"/>
    <x v="0"/>
    <s v="Closed"/>
    <s v=""/>
    <x v="6"/>
    <s v="None"/>
    <n v="2"/>
    <x v="7"/>
    <n v="2"/>
    <x v="17"/>
    <n v="1"/>
    <s v="NA"/>
    <s v="District Hospital Bannu"/>
    <n v="24.555"/>
    <n v="76.198999999999998"/>
  </r>
  <r>
    <n v="355"/>
    <x v="12"/>
    <s v="Working Day"/>
    <s v=""/>
    <s v=""/>
    <x v="15"/>
    <n v="34.004300000000001"/>
    <n v="71.544799999999995"/>
    <x v="5"/>
    <s v="Abdara Road"/>
    <x v="0"/>
    <x v="1"/>
    <s v="Open"/>
    <s v=""/>
    <x v="0"/>
    <s v="None"/>
    <n v="0"/>
    <x v="6"/>
    <n v="18"/>
    <x v="81"/>
    <n v="1"/>
    <s v="100-110kg"/>
    <s v="Khyber Teaching Hospital-American Club"/>
    <n v="29.015000000000001"/>
    <n v="84.227000000000004"/>
  </r>
  <r>
    <n v="356"/>
    <x v="12"/>
    <s v="Working Day"/>
    <s v=""/>
    <s v="2:40pm"/>
    <x v="28"/>
    <n v="32.974600000000002"/>
    <n v="70.145600000000002"/>
    <x v="4"/>
    <s v="Kashmir Chowk-Parachinar"/>
    <x v="8"/>
    <x v="1"/>
    <s v="Open"/>
    <s v=""/>
    <x v="5"/>
    <s v="None"/>
    <n v="14"/>
    <x v="0"/>
    <n v="40"/>
    <x v="44"/>
    <n v="1"/>
    <s v="NA"/>
    <s v=""/>
    <n v="19.934999999999999"/>
    <n v="67.882999999999996"/>
  </r>
  <r>
    <n v="357"/>
    <x v="12"/>
    <s v="Holiday"/>
    <s v="Weekend"/>
    <s v="10:35am"/>
    <x v="37"/>
    <n v="33.685400000000001"/>
    <n v="71.513099999999994"/>
    <x v="5"/>
    <s v="Darra Bazar-Near Headquarters of Pro-Ggovernment Peac Body"/>
    <x v="8"/>
    <x v="2"/>
    <s v="Open"/>
    <s v=""/>
    <x v="8"/>
    <s v="None"/>
    <n v="13"/>
    <x v="23"/>
    <n v="39"/>
    <x v="66"/>
    <n v="1"/>
    <s v="30kg"/>
    <s v="Lady Reading Hospital"/>
    <n v="23.495000000000001"/>
    <n v="74.290999999999997"/>
  </r>
  <r>
    <n v="358"/>
    <x v="12"/>
    <s v="Holiday"/>
    <s v="Weekend"/>
    <s v="2:00 PM / 2:30 PM"/>
    <x v="42"/>
    <n v="34.394300000000001"/>
    <n v="72.615099999999998"/>
    <x v="5"/>
    <s v="Near District Headquarters Hospital in Daggar Area"/>
    <x v="4"/>
    <x v="1"/>
    <s v="Open"/>
    <s v=""/>
    <x v="8"/>
    <s v="None"/>
    <n v="5"/>
    <x v="12"/>
    <n v="7"/>
    <x v="12"/>
    <n v="1"/>
    <s v=""/>
    <s v="District Headquarters Hospital "/>
    <n v="19.195"/>
    <n v="66.551000000000002"/>
  </r>
  <r>
    <n v="359"/>
    <x v="12"/>
    <s v="Working Day"/>
    <s v=""/>
    <s v=""/>
    <x v="15"/>
    <n v="34.004300000000001"/>
    <n v="71.544799999999995"/>
    <x v="5"/>
    <s v="Near Khan Razzaq Police Station-Qissa Khawani Bazaar"/>
    <x v="4"/>
    <x v="0"/>
    <s v="Open"/>
    <s v=""/>
    <x v="6"/>
    <s v="None"/>
    <n v="6"/>
    <x v="24"/>
    <n v="28"/>
    <x v="33"/>
    <n v="1"/>
    <s v="7kg-8kg"/>
    <s v="Lady Reading Hospital"/>
    <n v="19.824999999999999"/>
    <n v="67.685000000000002"/>
  </r>
  <r>
    <n v="360"/>
    <x v="12"/>
    <s v="Working Day"/>
    <s v=""/>
    <s v="6:55am"/>
    <x v="1"/>
    <n v="24.991800000000001"/>
    <n v="66.991100000000003"/>
    <x v="1"/>
    <s v="Sachal Rangers' Headquarters-North Nazimabad Block B Area"/>
    <x v="5"/>
    <x v="0"/>
    <s v="Open"/>
    <s v=""/>
    <x v="3"/>
    <s v="None"/>
    <n v="0"/>
    <x v="1"/>
    <n v="18"/>
    <x v="41"/>
    <n v="1"/>
    <s v="100kg-150kg"/>
    <s v="Abbasi Shaheed Hospital-Sindh Rangers Hospital-PNS Shifa Hospital"/>
    <n v="25.995000000000001"/>
    <n v="78.790999999999997"/>
  </r>
  <r>
    <n v="361"/>
    <x v="12"/>
    <s v="Working Day"/>
    <s v=""/>
    <s v=""/>
    <x v="58"/>
    <n v="32.974600000000002"/>
    <n v="70.145600000000002"/>
    <x v="4"/>
    <s v="Ghaiba Khwar Area of Haleemzai Tehsil"/>
    <x v="4"/>
    <x v="1"/>
    <s v="Open"/>
    <s v=""/>
    <x v="4"/>
    <s v="None"/>
    <n v="0"/>
    <x v="27"/>
    <n v="3"/>
    <x v="6"/>
    <n v="1"/>
    <s v="NA"/>
    <s v="Ghallanai Headquarter Hospital"/>
    <n v="7.52"/>
    <n v="45.536000000000001"/>
  </r>
  <r>
    <n v="362"/>
    <x v="12"/>
    <s v="Working Day"/>
    <s v=""/>
    <s v="6:15pm"/>
    <x v="1"/>
    <n v="24.991800000000001"/>
    <n v="66.991100000000003"/>
    <x v="1"/>
    <s v="Orangi Town Sec-5E-Near Haider-e-Qarrar Imambargah"/>
    <x v="3"/>
    <x v="0"/>
    <s v="Open"/>
    <s v="Muharram Procession"/>
    <x v="2"/>
    <s v="Shiite"/>
    <n v="3"/>
    <x v="20"/>
    <n v="4"/>
    <x v="23"/>
    <n v="1"/>
    <s v="4kg-5kg"/>
    <s v="Qatar Hospital-Abbasi Shaheed Hospital"/>
    <n v="22.22"/>
    <n v="71.995999999999995"/>
  </r>
  <r>
    <n v="363"/>
    <x v="12"/>
    <s v="Working Day"/>
    <s v=""/>
    <s v=""/>
    <x v="4"/>
    <n v="33.605800000000002"/>
    <n v="73.043700000000001"/>
    <x v="3"/>
    <s v="Imambargah Qasar-e-Shabbir in Dhok Syedan-Misrial Road"/>
    <x v="3"/>
    <x v="0"/>
    <s v="Open"/>
    <s v="Muharram Procession"/>
    <x v="2"/>
    <s v="Shiite"/>
    <n v="12"/>
    <x v="23"/>
    <n v="25"/>
    <x v="2"/>
    <n v="1"/>
    <s v="NA"/>
    <s v="DHQ-Combined Military-Benazir Bhutto Hospital"/>
    <n v="16.795000000000002"/>
    <n v="62.231000000000002"/>
  </r>
  <r>
    <n v="364"/>
    <x v="12"/>
    <s v="Holiday"/>
    <s v="Ashura"/>
    <s v=""/>
    <x v="26"/>
    <n v="31.823799999999999"/>
    <n v="70.909499999999994"/>
    <x v="5"/>
    <s v="Commissionary Bazaar-Choglia Area"/>
    <x v="8"/>
    <x v="0"/>
    <s v="Open"/>
    <s v="Muharram Procession"/>
    <x v="2"/>
    <s v="Shiite"/>
    <n v="5"/>
    <x v="12"/>
    <n v="70"/>
    <x v="44"/>
    <n v="1"/>
    <s v="12kg"/>
    <s v="District Headquarter Teaching Hospital-Combined Military Hospital"/>
    <n v="12.21"/>
    <n v="53.978000000000002"/>
  </r>
  <r>
    <n v="365"/>
    <x v="12"/>
    <s v="Working Day"/>
    <s v=""/>
    <s v="NA"/>
    <x v="31"/>
    <n v="32.3202"/>
    <n v="69.859700000000004"/>
    <x v="4"/>
    <s v="Rustam Bazaar"/>
    <x v="4"/>
    <x v="1"/>
    <s v="Open"/>
    <s v=""/>
    <x v="8"/>
    <s v="None"/>
    <n v="5"/>
    <x v="24"/>
    <n v="10"/>
    <x v="32"/>
    <n v="1"/>
    <s v=""/>
    <s v="Tehsil Headquarter Hospital Wana"/>
    <n v="3.895"/>
    <n v="39.011000000000003"/>
  </r>
  <r>
    <n v="366"/>
    <x v="12"/>
    <s v="Working Day"/>
    <s v=""/>
    <s v=""/>
    <x v="15"/>
    <n v="34.004300000000001"/>
    <n v="71.544799999999995"/>
    <x v="5"/>
    <s v="Haved Police Station Bannu"/>
    <x v="9"/>
    <x v="0"/>
    <s v="Open"/>
    <s v=""/>
    <x v="6"/>
    <s v="None"/>
    <m/>
    <x v="26"/>
    <n v="6"/>
    <x v="12"/>
    <n v="1"/>
    <s v="600kg-800kg"/>
    <s v="DHQ Hospital Bannu"/>
    <n v="15.435"/>
    <n v="59.783000000000001"/>
  </r>
  <r>
    <n v="367"/>
    <x v="12"/>
    <s v="Working Day"/>
    <s v=""/>
    <s v="6:30AM"/>
    <x v="31"/>
    <n v="32.3202"/>
    <n v="69.859700000000004"/>
    <x v="4"/>
    <s v="Zaree Noor Camp-Angoor Adda Rd"/>
    <x v="5"/>
    <x v="0"/>
    <s v="Open"/>
    <s v=""/>
    <x v="3"/>
    <s v="None"/>
    <n v="2"/>
    <x v="1"/>
    <n v="20"/>
    <x v="22"/>
    <n v="1"/>
    <s v=""/>
    <s v="First Treatment Hospital"/>
    <n v="7.1"/>
    <n v="44.78"/>
  </r>
  <r>
    <n v="368"/>
    <x v="12"/>
    <s v="Holiday"/>
    <s v="Weekend"/>
    <s v=""/>
    <x v="15"/>
    <n v="34.004300000000001"/>
    <n v="71.544799999999995"/>
    <x v="5"/>
    <s v="Dhaki Nalbandi Area-Qissa Khwani Bazar"/>
    <x v="6"/>
    <x v="0"/>
    <s v="Closed"/>
    <s v=""/>
    <x v="4"/>
    <s v="None"/>
    <m/>
    <x v="38"/>
    <n v="17"/>
    <x v="42"/>
    <n v="1"/>
    <s v="4kg-6kg"/>
    <s v="Lady Reading Hospital"/>
    <n v="15.065"/>
    <n v="59.116999999999997"/>
  </r>
  <r>
    <n v="369"/>
    <x v="13"/>
    <s v="Working Day"/>
    <s v=""/>
    <s v=""/>
    <x v="3"/>
    <n v="30.209499999999998"/>
    <n v="67.018199999999993"/>
    <x v="2"/>
    <s v="Two suicide bombers blew themselves up at a crowded snooker club on Alamdar Road"/>
    <x v="8"/>
    <x v="0"/>
    <s v="Closed"/>
    <s v=""/>
    <x v="5"/>
    <s v="Shiite"/>
    <n v="51"/>
    <x v="56"/>
    <n v="116"/>
    <x v="82"/>
    <n v="2"/>
    <s v=""/>
    <s v="Civil Hospital and the Combined Military Hospital-Quetta"/>
    <n v="9.06"/>
    <n v="48.308"/>
  </r>
  <r>
    <n v="370"/>
    <x v="13"/>
    <s v="Working Day"/>
    <s v=""/>
    <s v="Friday prayer time"/>
    <x v="11"/>
    <n v="33.5351"/>
    <n v="71.071299999999994"/>
    <x v="5"/>
    <s v="Masjid Faizullah and Masjid Purdil near Marketplace"/>
    <x v="3"/>
    <x v="0"/>
    <s v="Open"/>
    <s v="Possibley anti-taliban Sunni Council"/>
    <x v="5"/>
    <s v="Sunni"/>
    <n v="24"/>
    <x v="35"/>
    <n v="40"/>
    <x v="5"/>
    <n v="1"/>
    <s v=""/>
    <s v="DHQ-Kohat"/>
    <n v="10.79"/>
    <n v="51.421999999999997"/>
  </r>
  <r>
    <n v="371"/>
    <x v="13"/>
    <s v="Working Day"/>
    <s v=""/>
    <s v=""/>
    <x v="11"/>
    <n v="33.5351"/>
    <n v="71.071299999999994"/>
    <x v="5"/>
    <s v="Security checkpost located in Tal area of Hangu "/>
    <x v="5"/>
    <x v="0"/>
    <s v="Open"/>
    <s v="FC check post"/>
    <x v="3"/>
    <s v="None"/>
    <n v="7"/>
    <x v="26"/>
    <n v="8"/>
    <x v="41"/>
    <n v="1"/>
    <s v=""/>
    <s v=""/>
    <n v="12.12"/>
    <n v="53.816000000000003"/>
  </r>
  <r>
    <n v="372"/>
    <x v="13"/>
    <s v="Working Day"/>
    <s v=""/>
    <s v=""/>
    <x v="12"/>
    <n v="32.935000000000002"/>
    <n v="70.668800000000005"/>
    <x v="5"/>
    <s v="Maryan police station in Frontier Region Bannu"/>
    <x v="9"/>
    <x v="0"/>
    <s v="Open"/>
    <s v="TTP avenged killing of their fighters in custody and bodies thrown in Miramshah"/>
    <x v="6"/>
    <s v="None"/>
    <n v="0"/>
    <x v="27"/>
    <n v="1"/>
    <x v="14"/>
    <n v="4"/>
    <s v=""/>
    <s v=""/>
    <n v="8.31"/>
    <n v="46.957999999999998"/>
  </r>
  <r>
    <n v="373"/>
    <x v="13"/>
    <s v="Working Day"/>
    <s v="Weekend"/>
    <s v="6:00pm"/>
    <x v="3"/>
    <n v="30.209499999999998"/>
    <n v="67.018199999999993"/>
    <x v="2"/>
    <s v="Kirani Road near Hazara Town"/>
    <x v="8"/>
    <x v="2"/>
    <s v="Open"/>
    <s v=""/>
    <x v="5"/>
    <s v="Shiite"/>
    <n v="64"/>
    <x v="57"/>
    <n v="180"/>
    <x v="7"/>
    <n v="1"/>
    <s v="1000kg"/>
    <s v="Civil Hospital and the Combined Military Hospital"/>
    <n v="5.49"/>
    <n v="41.881999999999998"/>
  </r>
  <r>
    <n v="374"/>
    <x v="13"/>
    <s v="Working Day"/>
    <s v=""/>
    <s v=""/>
    <x v="15"/>
    <n v="34.004300000000001"/>
    <n v="71.544799999999995"/>
    <x v="5"/>
    <s v="Khyber Agency's Political Agent Office in Peshawar"/>
    <x v="1"/>
    <x v="0"/>
    <s v="Closed"/>
    <s v=""/>
    <x v="4"/>
    <s v="None"/>
    <n v="5"/>
    <x v="26"/>
    <n v="7"/>
    <x v="14"/>
    <n v="2"/>
    <s v="6kg"/>
    <s v="Lady Reading Hospital"/>
    <n v="15.55"/>
    <n v="59.99"/>
  </r>
  <r>
    <n v="375"/>
    <x v="13"/>
    <s v="Working Day"/>
    <s v=""/>
    <s v="12:10pm"/>
    <x v="15"/>
    <n v="34.004300000000001"/>
    <n v="71.544799999999995"/>
    <x v="5"/>
    <s v="Judicial Complex loacated on Khyber Road"/>
    <x v="1"/>
    <x v="0"/>
    <s v="Open"/>
    <s v="Court Proceeding"/>
    <x v="4"/>
    <s v="None"/>
    <n v="2"/>
    <x v="20"/>
    <n v="22"/>
    <x v="27"/>
    <n v="2"/>
    <s v="6kg"/>
    <s v="Lady Reading Hospital"/>
    <n v="18.725000000000001"/>
    <n v="65.704999999999998"/>
  </r>
  <r>
    <n v="376"/>
    <x v="13"/>
    <s v="Holiday"/>
    <s v="Pakistan Day"/>
    <s v=""/>
    <x v="5"/>
    <n v="32.974600000000002"/>
    <n v="70.145600000000002"/>
    <x v="4"/>
    <s v="Security Checkpost near Miramshah"/>
    <x v="5"/>
    <x v="0"/>
    <s v="Open"/>
    <s v="Tochi Scouts Check Post Building"/>
    <x v="3"/>
    <s v="None"/>
    <n v="8"/>
    <x v="46"/>
    <n v="20"/>
    <x v="8"/>
    <n v="1"/>
    <s v=""/>
    <s v=""/>
    <n v="6.44"/>
    <n v="43.591999999999999"/>
  </r>
  <r>
    <n v="377"/>
    <x v="13"/>
    <s v="Working Day"/>
    <s v=""/>
    <s v=""/>
    <x v="15"/>
    <n v="34.004300000000001"/>
    <n v="71.544799999999995"/>
    <x v="5"/>
    <s v="Near security check post Saddar Cantt area of Peshawar"/>
    <x v="8"/>
    <x v="0"/>
    <s v="Open"/>
    <s v="FC convoy"/>
    <x v="3"/>
    <s v="None"/>
    <n v="5"/>
    <x v="2"/>
    <n v="11"/>
    <x v="8"/>
    <m/>
    <s v=""/>
    <s v="Lady Reading Hospital"/>
    <n v="21.524999999999999"/>
    <n v="70.745000000000005"/>
  </r>
  <r>
    <n v="378"/>
    <x v="13"/>
    <s v="Working Day"/>
    <s v=""/>
    <s v=""/>
    <x v="15"/>
    <n v="34.004300000000001"/>
    <n v="71.544799999999995"/>
    <x v="5"/>
    <s v="The bomb blast took place in Yakatoot in Kotwali Abid Khan"/>
    <x v="8"/>
    <x v="0"/>
    <s v="Open"/>
    <s v="Election campain gathering of a Secular Party"/>
    <x v="5"/>
    <s v="None"/>
    <n v="16"/>
    <x v="4"/>
    <n v="49"/>
    <x v="0"/>
    <n v="1"/>
    <s v="6kg"/>
    <s v="Lady Reading Hospital"/>
    <n v="22.805"/>
    <n v="73.049000000000007"/>
  </r>
  <r>
    <n v="379"/>
    <x v="13"/>
    <s v="Working Day"/>
    <s v=""/>
    <s v="5:30pm"/>
    <x v="5"/>
    <n v="32.974600000000002"/>
    <n v="70.145600000000002"/>
    <x v="4"/>
    <s v="Near Dirdhoni Check Post"/>
    <x v="5"/>
    <x v="0"/>
    <s v="Open"/>
    <s v="Military Convoy"/>
    <x v="3"/>
    <s v="None"/>
    <n v="7"/>
    <x v="38"/>
    <n v="8"/>
    <x v="32"/>
    <n v="1"/>
    <s v=""/>
    <s v="Military Hospital Miranshah"/>
    <n v="16.899999999999999"/>
    <n v="62.42"/>
  </r>
  <r>
    <n v="380"/>
    <x v="13"/>
    <s v="Working Day"/>
    <s v=""/>
    <s v=""/>
    <x v="30"/>
    <n v="34.8718"/>
    <n v="71.524900000000002"/>
    <x v="4"/>
    <s v="Outside Headquarter Hospital"/>
    <x v="1"/>
    <x v="0"/>
    <s v="Open"/>
    <s v=""/>
    <x v="5"/>
    <s v="None"/>
    <n v="4"/>
    <x v="20"/>
    <n v="4"/>
    <x v="6"/>
    <n v="1"/>
    <s v="#N/A"/>
    <s v="Headquarter Hospital Bajour Agency"/>
    <n v="18.809999999999999"/>
    <n v="65.858000000000004"/>
  </r>
  <r>
    <n v="381"/>
    <x v="13"/>
    <s v="Working Day"/>
    <s v=""/>
    <s v=""/>
    <x v="3"/>
    <n v="30.209499999999998"/>
    <n v="67.018199999999993"/>
    <x v="2"/>
    <s v="Paramilitary check post near the Shiite neighbourhood"/>
    <x v="6"/>
    <x v="0"/>
    <s v="Open"/>
    <s v="Secratian"/>
    <x v="5"/>
    <s v="Shiite"/>
    <n v="6"/>
    <x v="12"/>
    <n v="37"/>
    <x v="2"/>
    <n v="1"/>
    <s v=""/>
    <s v=""/>
    <n v="17.649999999999999"/>
    <n v="63.77"/>
  </r>
  <r>
    <n v="382"/>
    <x v="13"/>
    <s v="Working Day"/>
    <s v=""/>
    <s v=""/>
    <x v="15"/>
    <n v="34.004300000000001"/>
    <n v="71.544799999999995"/>
    <x v="5"/>
    <s v="Jehangir Abad neighbourhood on Arbab Road"/>
    <x v="8"/>
    <x v="0"/>
    <s v="Open"/>
    <s v=""/>
    <x v="5"/>
    <s v="None"/>
    <n v="8"/>
    <x v="19"/>
    <n v="30"/>
    <x v="54"/>
    <m/>
    <s v="6kg"/>
    <s v="Khyber Teaching Hospital"/>
    <n v="23.69"/>
    <n v="74.641999999999996"/>
  </r>
  <r>
    <n v="383"/>
    <x v="13"/>
    <s v="Holiday"/>
    <s v="Labour Day"/>
    <s v=""/>
    <x v="60"/>
    <n v="28"/>
    <n v="68.666700000000006"/>
    <x v="1"/>
    <s v="Southern Shikarpur district of Sindh province-some 400 kilometres (250 miles) northeast of Karachi"/>
    <x v="4"/>
    <x v="1"/>
    <s v="Open"/>
    <s v="Parliamentary Candidate from National People's Party in Sindh"/>
    <x v="5"/>
    <s v="None"/>
    <n v="1"/>
    <x v="5"/>
    <n v="2"/>
    <x v="9"/>
    <m/>
    <s v=""/>
    <s v=""/>
    <n v="30.715"/>
    <n v="87.287000000000006"/>
  </r>
  <r>
    <n v="384"/>
    <x v="13"/>
    <s v="Working Day"/>
    <s v=""/>
    <s v=""/>
    <x v="11"/>
    <n v="33.5351"/>
    <n v="71.071299999999994"/>
    <x v="5"/>
    <s v="Near Market in the town of Doaba"/>
    <x v="8"/>
    <x v="0"/>
    <s v="Open"/>
    <s v="KP 43 Election Candidate Syed Janan of JUIF"/>
    <x v="5"/>
    <s v="None"/>
    <n v="12"/>
    <x v="2"/>
    <n v="35"/>
    <x v="2"/>
    <m/>
    <s v=""/>
    <s v=""/>
    <n v="25.335000000000001"/>
    <n v="77.602999999999994"/>
  </r>
  <r>
    <n v="385"/>
    <x v="13"/>
    <s v="Working Day"/>
    <s v=""/>
    <s v="5:30am"/>
    <x v="12"/>
    <n v="32.935000000000002"/>
    <n v="70.668800000000005"/>
    <x v="5"/>
    <s v="Domail Police station Bannu"/>
    <x v="9"/>
    <x v="0"/>
    <s v="Open"/>
    <s v="Bannu Police"/>
    <x v="6"/>
    <s v="None"/>
    <n v="2"/>
    <x v="1"/>
    <n v="23"/>
    <x v="52"/>
    <m/>
    <s v=""/>
    <s v="Government Hospital Bannu"/>
    <n v="20.715"/>
    <n v="69.287000000000006"/>
  </r>
  <r>
    <n v="386"/>
    <x v="13"/>
    <s v="Holiday"/>
    <s v="General Elections"/>
    <s v="Evening"/>
    <x v="1"/>
    <n v="24.991800000000001"/>
    <n v="66.991100000000003"/>
    <x v="1"/>
    <s v="Manghopir"/>
    <x v="5"/>
    <x v="2"/>
    <s v="Open"/>
    <s v=""/>
    <x v="3"/>
    <s v=""/>
    <n v="2"/>
    <x v="6"/>
    <n v="3"/>
    <x v="31"/>
    <m/>
    <s v=""/>
    <s v=""/>
    <n v="30.64"/>
    <n v="87.152000000000001"/>
  </r>
  <r>
    <n v="387"/>
    <x v="13"/>
    <s v="Holiday"/>
    <s v="Weekend"/>
    <s v="Evening"/>
    <x v="3"/>
    <n v="30.209499999999998"/>
    <n v="67.018199999999993"/>
    <x v="2"/>
    <s v="Residence IG Police province of Balochistan"/>
    <x v="9"/>
    <x v="0"/>
    <s v="Open"/>
    <s v=""/>
    <x v="6"/>
    <s v="None"/>
    <n v="6"/>
    <x v="7"/>
    <n v="45"/>
    <x v="83"/>
    <m/>
    <s v=""/>
    <s v="Civil Hospital"/>
    <n v="23.635000000000002"/>
    <n v="74.543000000000006"/>
  </r>
  <r>
    <n v="388"/>
    <x v="13"/>
    <s v="Working Day"/>
    <s v=""/>
    <s v="Noon"/>
    <x v="15"/>
    <n v="34.004300000000001"/>
    <n v="71.544799999999995"/>
    <x v="5"/>
    <s v="Outside Jamia Uloom al-Islamia Peshawar"/>
    <x v="3"/>
    <x v="0"/>
    <s v="Open"/>
    <s v="Afghan Religious Leader Haji Hidayatullah"/>
    <x v="2"/>
    <s v="None"/>
    <n v="3"/>
    <x v="1"/>
    <n v="2"/>
    <x v="9"/>
    <m/>
    <s v="6kg"/>
    <s v=""/>
    <n v="34.725000000000001"/>
    <n v="94.504999999999995"/>
  </r>
  <r>
    <n v="389"/>
    <x v="13"/>
    <s v="Working Day"/>
    <s v=""/>
    <s v=""/>
    <x v="5"/>
    <n v="32.974600000000002"/>
    <n v="70.145600000000002"/>
    <x v="4"/>
    <s v="Razmak town 20kms to the north of Miramshah"/>
    <x v="5"/>
    <x v="0"/>
    <s v="Open"/>
    <s v="Security Checkpost"/>
    <x v="3"/>
    <s v="None"/>
    <m/>
    <x v="26"/>
    <n v="2"/>
    <x v="9"/>
    <m/>
    <s v=""/>
    <s v=""/>
    <n v="21.715"/>
    <n v="71.087000000000003"/>
  </r>
  <r>
    <n v="390"/>
    <x v="13"/>
    <s v="Working Day"/>
    <s v=""/>
    <s v="Noon"/>
    <x v="3"/>
    <n v="30.209499999999998"/>
    <n v="67.018199999999993"/>
    <x v="2"/>
    <s v="Parking of Sardar Bahadur Khan University-Quetta"/>
    <x v="14"/>
    <x v="1"/>
    <s v="Open"/>
    <s v=""/>
    <x v="5"/>
    <s v="None"/>
    <n v="12"/>
    <x v="34"/>
    <n v="19"/>
    <x v="35"/>
    <m/>
    <s v=""/>
    <s v="Bolan Medical Complex Quetta"/>
    <n v="29.55"/>
    <n v="85.19"/>
  </r>
  <r>
    <n v="391"/>
    <x v="13"/>
    <s v="Working Day"/>
    <s v=""/>
    <s v="Noon"/>
    <x v="3"/>
    <n v="30.209499999999998"/>
    <n v="67.018199999999993"/>
    <x v="2"/>
    <s v="Bolan Medical Complex"/>
    <x v="13"/>
    <x v="1"/>
    <s v="Closed"/>
    <s v="Security officials visiting victims of suicide attack on student bus of Sarda Bahdur Khan Women Univrsity "/>
    <x v="6"/>
    <s v="None"/>
    <n v="11"/>
    <x v="45"/>
    <m/>
    <x v="14"/>
    <m/>
    <s v=""/>
    <s v="Bolan Medical Complex Quetta"/>
    <n v="29.55"/>
    <n v="85.19"/>
  </r>
  <r>
    <n v="392"/>
    <x v="13"/>
    <s v="Working Day"/>
    <s v=""/>
    <s v="4pm"/>
    <x v="39"/>
    <n v="34.1982"/>
    <n v="72.044399999999996"/>
    <x v="5"/>
    <s v="Zaragaranoo Kallay-Ittehad Colony Mardan"/>
    <x v="7"/>
    <x v="1"/>
    <s v="Open"/>
    <s v="Police officials argue that Imran Khan Mohmand-a provincial lawmaker seems to have been the target"/>
    <x v="5"/>
    <s v="None"/>
    <n v="27"/>
    <x v="48"/>
    <n v="52"/>
    <x v="0"/>
    <m/>
    <s v="7-8kg"/>
    <s v=" Tehsil Headquarters Takht Bhai-Mardan Medical Complex and Lady Reading Hospital in Peshawar"/>
    <n v="27.465"/>
    <n v="81.436999999999998"/>
  </r>
  <r>
    <n v="393"/>
    <x v="13"/>
    <s v="Working Day"/>
    <s v=""/>
    <s v=""/>
    <x v="15"/>
    <n v="34.004300000000001"/>
    <n v="71.544799999999995"/>
    <x v="5"/>
    <s v="Gulshan Colony"/>
    <x v="3"/>
    <x v="0"/>
    <s v="Closed"/>
    <s v="Sectarian strife"/>
    <x v="5"/>
    <s v="Shiite"/>
    <n v="14"/>
    <x v="0"/>
    <n v="28"/>
    <x v="15"/>
    <m/>
    <s v="6-7Kg"/>
    <s v="Lady Reading Hospital"/>
    <n v="35"/>
    <n v="95"/>
  </r>
  <r>
    <n v="394"/>
    <x v="13"/>
    <s v="Holiday"/>
    <s v="Weekend"/>
    <s v="Evening"/>
    <x v="3"/>
    <n v="30.209499999999998"/>
    <n v="67.018199999999993"/>
    <x v="2"/>
    <s v="Hazara Town"/>
    <x v="3"/>
    <x v="0"/>
    <s v="Open"/>
    <s v="Sectarian strife"/>
    <x v="5"/>
    <s v="Shiite"/>
    <n v="28"/>
    <x v="22"/>
    <n v="65"/>
    <x v="10"/>
    <m/>
    <s v=""/>
    <s v="Bolan Medical Complex Quetta-CMH-Civil Hospital"/>
    <n v="30.914999999999999"/>
    <n v="87.647000000000006"/>
  </r>
  <r>
    <n v="395"/>
    <x v="13"/>
    <s v="Working Day"/>
    <s v=""/>
    <s v=""/>
    <x v="11"/>
    <n v="33.5351"/>
    <n v="71.071299999999994"/>
    <x v="5"/>
    <s v="Doaba Bazaar"/>
    <x v="8"/>
    <x v="0"/>
    <s v="Open"/>
    <s v="Tribal elder Malik Habibullah Khan was the target"/>
    <x v="5"/>
    <s v=""/>
    <n v="6"/>
    <x v="24"/>
    <n v="10"/>
    <x v="12"/>
    <m/>
    <s v=""/>
    <s v=""/>
    <n v="30.72"/>
    <n v="87.296000000000006"/>
  </r>
  <r>
    <n v="396"/>
    <x v="13"/>
    <s v="Working Day"/>
    <s v=""/>
    <s v="Evening"/>
    <x v="61"/>
    <n v="27.683299999999999"/>
    <n v="68.866699999999994"/>
    <x v="1"/>
    <s v="Sukkur Barrage Colony"/>
    <x v="9"/>
    <x v="1"/>
    <s v="Open"/>
    <s v="Coordinated assault on ISI sukkur office building"/>
    <x v="3"/>
    <s v="None"/>
    <n v="8"/>
    <x v="38"/>
    <n v="30"/>
    <x v="15"/>
    <n v="2"/>
    <s v=""/>
    <s v=""/>
    <n v="36.344999999999999"/>
    <n v="97.421000000000006"/>
  </r>
  <r>
    <n v="397"/>
    <x v="13"/>
    <s v="Working Day"/>
    <s v=""/>
    <s v="Evening"/>
    <x v="28"/>
    <n v="32.974600000000002"/>
    <n v="70.145600000000002"/>
    <x v="5"/>
    <s v="Parachinar Bazaar"/>
    <x v="8"/>
    <x v="0"/>
    <s v="Open"/>
    <s v=""/>
    <x v="5"/>
    <s v="Shiite"/>
    <n v="43"/>
    <x v="10"/>
    <n v="180"/>
    <x v="7"/>
    <n v="2"/>
    <s v=""/>
    <s v="Parachinar Headquarters Hospital"/>
    <n v="26.015000000000001"/>
    <n v="78.826999999999998"/>
  </r>
  <r>
    <n v="398"/>
    <x v="13"/>
    <s v="Holiday"/>
    <s v="Eid Holidays"/>
    <s v=""/>
    <x v="3"/>
    <n v="30.209499999999998"/>
    <n v="67.018199999999993"/>
    <x v="2"/>
    <s v="Police Headquarters Quetta"/>
    <x v="9"/>
    <x v="0"/>
    <s v="Open"/>
    <s v="Gathering on Funeral prayers of SHO City Mohibullah who was shot dead earlier in the day"/>
    <x v="6"/>
    <s v="None"/>
    <n v="30"/>
    <x v="31"/>
    <n v="50"/>
    <x v="0"/>
    <n v="1"/>
    <s v="8kg"/>
    <s v="Civil Hospital and CMH Quetta"/>
    <n v="31.06"/>
    <n v="87.908000000000001"/>
  </r>
  <r>
    <n v="399"/>
    <x v="13"/>
    <s v="Holiday"/>
    <s v=""/>
    <s v=""/>
    <x v="15"/>
    <n v="34.004300000000001"/>
    <n v="71.544799999999995"/>
    <x v="5"/>
    <s v=" All Saints Church near Qissa Khawani bazaar in  Peshawar"/>
    <x v="3"/>
    <x v="0"/>
    <s v="Open"/>
    <s v="Two suicide attackers blew themselves up outside a church near Qissa Khawani bazaar"/>
    <x v="5"/>
    <s v="None"/>
    <n v="78"/>
    <x v="58"/>
    <n v="100"/>
    <x v="84"/>
    <n v="2"/>
    <s v=""/>
    <s v="Lady Reading Hospital"/>
    <n v="29.84"/>
    <n v="85.712000000000003"/>
  </r>
  <r>
    <n v="400"/>
    <x v="13"/>
    <s v="Working Day"/>
    <s v=""/>
    <s v=""/>
    <x v="62"/>
    <n v="30.9222"/>
    <n v="66.444699999999997"/>
    <x v="2"/>
    <s v="southwestern border crossin between Afghanistan and Pakistan"/>
    <x v="1"/>
    <x v="0"/>
    <s v="Open"/>
    <s v=""/>
    <x v="4"/>
    <s v="None"/>
    <n v="6"/>
    <x v="24"/>
    <n v="10"/>
    <x v="55"/>
    <n v="1"/>
    <s v=""/>
    <s v=""/>
    <n v="24.42"/>
    <n v="75.956000000000003"/>
  </r>
  <r>
    <n v="401"/>
    <x v="13"/>
    <s v="Working Day"/>
    <s v=""/>
    <s v=""/>
    <x v="11"/>
    <n v="33.5351"/>
    <n v="71.071299999999994"/>
    <x v="5"/>
    <s v="Spin Tall region of Hangu"/>
    <x v="6"/>
    <x v="0"/>
    <s v="Open"/>
    <s v="A Compound of an anti-Taliban militia commander Mullah Nabi Hanafi was targetted by militants"/>
    <x v="8"/>
    <s v="None"/>
    <n v="15"/>
    <x v="16"/>
    <n v="22"/>
    <x v="40"/>
    <n v="1"/>
    <s v=""/>
    <s v=""/>
    <n v="25.96"/>
    <n v="78.727999999999994"/>
  </r>
  <r>
    <n v="402"/>
    <x v="13"/>
    <s v="Working Day"/>
    <s v=""/>
    <s v=""/>
    <x v="31"/>
    <n v="32.3202"/>
    <n v="69.859700000000004"/>
    <x v="4"/>
    <s v="Wana-main town of South waziristan"/>
    <x v="5"/>
    <x v="0"/>
    <s v="Open"/>
    <s v="Military Convoy"/>
    <x v="3"/>
    <s v="None"/>
    <n v="2"/>
    <x v="6"/>
    <n v="2"/>
    <x v="9"/>
    <m/>
    <s v=""/>
    <s v=""/>
    <n v="19.61"/>
    <n v="67.298000000000002"/>
  </r>
  <r>
    <n v="403"/>
    <x v="13"/>
    <s v="Holiday"/>
    <s v="Eid Holidays"/>
    <s v="Evening"/>
    <x v="63"/>
    <n v="31.823799999999999"/>
    <n v="70.909499999999994"/>
    <x v="5"/>
    <s v="Tehsil Kulachi-50km away from D.I Khan"/>
    <x v="6"/>
    <x v="0"/>
    <s v="Open"/>
    <s v="KP Law Minister Israrullah Gandapur was targeted and killed in the attack"/>
    <x v="5"/>
    <s v="None"/>
    <n v="8"/>
    <x v="38"/>
    <n v="30"/>
    <x v="15"/>
    <m/>
    <s v=""/>
    <s v=""/>
    <n v="28.61"/>
    <n v="83.498000000000005"/>
  </r>
  <r>
    <n v="404"/>
    <x v="13"/>
    <s v="Holiday"/>
    <s v="Weekend"/>
    <s v=""/>
    <x v="12"/>
    <n v="32.935000000000002"/>
    <n v="70.668800000000005"/>
    <x v="5"/>
    <s v="Near River Kurram bridge"/>
    <x v="4"/>
    <x v="0"/>
    <s v="Open"/>
    <s v="Targeted van of security forces "/>
    <x v="3"/>
    <s v="None"/>
    <n v="0"/>
    <x v="27"/>
    <n v="7"/>
    <x v="23"/>
    <m/>
    <s v=""/>
    <s v="CMH Bannu"/>
    <n v="13.09"/>
    <n v="55.561999999999998"/>
  </r>
  <r>
    <n v="405"/>
    <x v="13"/>
    <s v="Working Day"/>
    <s v=""/>
    <s v=""/>
    <x v="5"/>
    <n v="32.974600000000002"/>
    <n v="70.145600000000002"/>
    <x v="4"/>
    <s v="Mir Ali town of Miramshah"/>
    <x v="7"/>
    <x v="0"/>
    <s v="Open"/>
    <s v="It is said that Bannu TTP Militant commander Saifuddin was the target"/>
    <x v="8"/>
    <s v="None"/>
    <n v="7"/>
    <x v="7"/>
    <n v="1"/>
    <x v="21"/>
    <m/>
    <s v=""/>
    <s v=""/>
    <n v="12.545"/>
    <n v="54.581000000000003"/>
  </r>
  <r>
    <n v="406"/>
    <x v="13"/>
    <s v="Working Day"/>
    <s v=""/>
    <s v="10:55 AM"/>
    <x v="38"/>
    <n v="34.021099999999997"/>
    <n v="71.287400000000005"/>
    <x v="5"/>
    <s v="Torkhan customs office in Landikotal"/>
    <x v="1"/>
    <x v="2"/>
    <s v="Closed"/>
    <s v=""/>
    <x v="4"/>
    <s v="None"/>
    <n v="0"/>
    <x v="27"/>
    <n v="26"/>
    <x v="18"/>
    <m/>
    <s v="5kg"/>
    <s v="Hayatabad Medical Complex-Peshawar"/>
    <n v="15.984999999999999"/>
    <n v="60.773000000000003"/>
  </r>
  <r>
    <n v="407"/>
    <x v="13"/>
    <s v="Working Day"/>
    <s v=""/>
    <s v="Evening"/>
    <x v="4"/>
    <n v="33.605800000000002"/>
    <n v="73.043700000000001"/>
    <x v="3"/>
    <s v="Gracy line area near Airport"/>
    <x v="3"/>
    <x v="2"/>
    <s v="Open"/>
    <s v="Sectarian strife"/>
    <x v="5"/>
    <s v="Shiite"/>
    <n v="3"/>
    <x v="1"/>
    <n v="14"/>
    <x v="14"/>
    <m/>
    <s v=""/>
    <s v="Benazir Bhutto Hospital and District Headquarters Hospital"/>
    <n v="14.39"/>
    <n v="57.902000000000001"/>
  </r>
  <r>
    <n v="408"/>
    <x v="13"/>
    <s v="Working Day"/>
    <s v=""/>
    <s v="Evening"/>
    <x v="5"/>
    <n v="32.974600000000002"/>
    <n v="70.145600000000002"/>
    <x v="4"/>
    <s v="Kharoji checkpoint-about three kilometres east of Miranshah"/>
    <x v="5"/>
    <x v="0"/>
    <s v="Open"/>
    <s v="Targeted security checkpoint as a revenge for killing Hakimullah Mahsud"/>
    <x v="3"/>
    <s v="None"/>
    <n v="5"/>
    <x v="9"/>
    <n v="25"/>
    <x v="85"/>
    <m/>
    <s v=""/>
    <s v=""/>
    <n v="8.19"/>
    <n v="46.741999999999997"/>
  </r>
  <r>
    <n v="409"/>
    <x v="13"/>
    <s v="Working Day"/>
    <s v=""/>
    <s v=""/>
    <x v="1"/>
    <n v="24.991800000000001"/>
    <n v="66.991100000000003"/>
    <x v="1"/>
    <s v="Pakhtoon Chowk close to Old Sabzi Mandi-Karachi"/>
    <x v="8"/>
    <x v="2"/>
    <s v="Open"/>
    <s v="Inspector Shafiq Tanoli was targeted"/>
    <x v="6"/>
    <s v="None"/>
    <n v="2"/>
    <x v="6"/>
    <n v="20"/>
    <x v="81"/>
    <m/>
    <s v=""/>
    <s v="Jinnah Hospital"/>
    <n v="18.734999999999999"/>
    <n v="65.722999999999999"/>
  </r>
  <r>
    <n v="410"/>
    <x v="14"/>
    <s v="Working Day"/>
    <s v=""/>
    <s v=""/>
    <x v="3"/>
    <n v="30.209499999999998"/>
    <n v="67.018199999999993"/>
    <x v="2"/>
    <s v="Qambrani Road in Akhtarabad-on the outskirts of Quetta"/>
    <x v="12"/>
    <x v="0"/>
    <s v="Open"/>
    <s v="Sectarian strife"/>
    <x v="5"/>
    <s v="Shiite"/>
    <n v="2"/>
    <x v="1"/>
    <n v="30"/>
    <x v="39"/>
    <m/>
    <s v=""/>
    <s v="Bolan Medical Complex"/>
    <n v="1.605"/>
    <n v="34.889000000000003"/>
  </r>
  <r>
    <n v="411"/>
    <x v="14"/>
    <s v="Working Day"/>
    <s v=""/>
    <s v=""/>
    <x v="11"/>
    <n v="33.5351"/>
    <n v="71.071299999999994"/>
    <x v="5"/>
    <s v="Shia-dominated Ibrahimzai area of Hangu district"/>
    <x v="14"/>
    <x v="0"/>
    <s v="Open"/>
    <s v="Sectarian strife"/>
    <x v="5"/>
    <s v="Shiite"/>
    <n v="2"/>
    <x v="6"/>
    <n v="2"/>
    <x v="9"/>
    <m/>
    <s v=""/>
    <s v=""/>
    <n v="9.2349999999999994"/>
    <n v="48.622999999999998"/>
  </r>
  <r>
    <n v="412"/>
    <x v="14"/>
    <s v="Working Day"/>
    <s v=""/>
    <s v=""/>
    <x v="1"/>
    <n v="24.991800000000001"/>
    <n v="66.991100000000003"/>
    <x v="1"/>
    <s v="Near Essa Nagri at the Lyari Expressway"/>
    <x v="4"/>
    <x v="1"/>
    <s v="Open"/>
    <s v="Superintendent of Police (SP) Crime Investigation Department (CID) Chaudhry Aslam was the TTP target"/>
    <x v="6"/>
    <s v="None"/>
    <n v="3"/>
    <x v="1"/>
    <n v="7"/>
    <x v="48"/>
    <m/>
    <s v="20-25kg"/>
    <s v="Agha Khan University Hospital"/>
    <n v="15.395"/>
    <n v="59.710999999999999"/>
  </r>
  <r>
    <n v="413"/>
    <x v="14"/>
    <s v="Working Day"/>
    <s v=""/>
    <s v="7:45 AM"/>
    <x v="4"/>
    <n v="33.605800000000002"/>
    <n v="73.043700000000001"/>
    <x v="3"/>
    <s v="R.A Bazaar"/>
    <x v="8"/>
    <x v="0"/>
    <s v="Open"/>
    <s v="TTP claimed this attack as ‘payback’ for a deadly military raid on the Lal Masjid (Red Mosque) in Rawalpindi in 2007."/>
    <x v="3"/>
    <s v="None"/>
    <n v="13"/>
    <x v="32"/>
    <n v="15"/>
    <x v="45"/>
    <m/>
    <s v=""/>
    <s v=""/>
    <n v="11.455"/>
    <n v="52.619"/>
  </r>
  <r>
    <n v="414"/>
    <x v="14"/>
    <s v=""/>
    <s v=""/>
    <s v=""/>
    <x v="15"/>
    <n v="34.004300000000001"/>
    <n v="71.544799999999995"/>
    <x v="5"/>
    <s v="Kohat road"/>
    <x v="20"/>
    <x v="3"/>
    <s v=""/>
    <s v=""/>
    <x v="10"/>
    <s v=""/>
    <m/>
    <x v="12"/>
    <m/>
    <x v="17"/>
    <m/>
    <s v=""/>
    <s v=""/>
    <n v="11.11"/>
    <n v="51.997999999999998"/>
  </r>
  <r>
    <n v="415"/>
    <x v="14"/>
    <s v="Working Day"/>
    <s v=""/>
    <s v=""/>
    <x v="1"/>
    <n v="24.991800000000001"/>
    <n v="66.991100000000003"/>
    <x v="1"/>
    <s v="North Nazimabad Rangers headquarters"/>
    <x v="5"/>
    <x v="0"/>
    <s v="Open"/>
    <s v="Rangers targeted by TTP"/>
    <x v="3"/>
    <s v="None"/>
    <n v="3"/>
    <x v="1"/>
    <n v="0"/>
    <x v="21"/>
    <m/>
    <s v=""/>
    <s v="Abbasi Shaheed Hospital"/>
    <n v="19.864999999999998"/>
    <n v="67.757000000000005"/>
  </r>
  <r>
    <n v="416"/>
    <x v="14"/>
    <s v="Working Day"/>
    <s v=""/>
    <s v=""/>
    <x v="15"/>
    <n v="34.004300000000001"/>
    <n v="71.544799999999995"/>
    <x v="5"/>
    <s v="Kocha Risaldar area of Peshawar"/>
    <x v="2"/>
    <x v="2"/>
    <s v="Closed"/>
    <s v="Sectarian strife"/>
    <x v="5"/>
    <s v="None"/>
    <n v="9"/>
    <x v="38"/>
    <n v="25"/>
    <x v="5"/>
    <m/>
    <s v="5Kg"/>
    <s v="Lady Reading Hospital "/>
    <n v="10.82"/>
    <n v="51.475999999999999"/>
  </r>
  <r>
    <n v="417"/>
    <x v="14"/>
    <s v="Working Day"/>
    <s v=""/>
    <s v=""/>
    <x v="64"/>
    <n v="30.299900000000001"/>
    <n v="71.930800000000005"/>
    <x v="3"/>
    <s v=""/>
    <x v="4"/>
    <x v="1"/>
    <s v="Open"/>
    <s v="Search operation of Security forces"/>
    <x v="6"/>
    <s v="None"/>
    <n v="0"/>
    <x v="27"/>
    <n v="5"/>
    <x v="31"/>
    <m/>
    <s v=""/>
    <s v=""/>
    <n v="13.335000000000001"/>
    <n v="56.003"/>
  </r>
  <r>
    <n v="418"/>
    <x v="14"/>
    <s v="Working Day"/>
    <s v=""/>
    <s v=""/>
    <x v="15"/>
    <n v="34.004300000000001"/>
    <n v="71.544799999999995"/>
    <x v="5"/>
    <s v="Essa Khel Garhi area of Peshawar"/>
    <x v="6"/>
    <x v="1"/>
    <s v="Open"/>
    <s v="Search operation of Security forces"/>
    <x v="5"/>
    <s v="None"/>
    <n v="4"/>
    <x v="20"/>
    <n v="3"/>
    <x v="1"/>
    <m/>
    <s v="6kg"/>
    <s v="Lady Reading Hospital"/>
    <n v="12.535"/>
    <n v="54.563000000000002"/>
  </r>
  <r>
    <n v="419"/>
    <x v="14"/>
    <s v="Working Day"/>
    <s v=""/>
    <s v=""/>
    <x v="1"/>
    <n v="24.991800000000001"/>
    <n v="66.991100000000003"/>
    <x v="1"/>
    <s v="Razzaqabad police training college in Karachi's Shah Latif Town"/>
    <x v="9"/>
    <x v="0"/>
    <s v="Open"/>
    <s v="TTP revenge"/>
    <x v="6"/>
    <s v="None"/>
    <n v="11"/>
    <x v="32"/>
    <n v="36"/>
    <x v="27"/>
    <m/>
    <s v="25-30kg"/>
    <s v="Jinnah Hospital"/>
    <n v="20.305"/>
    <n v="68.549000000000007"/>
  </r>
  <r>
    <n v="420"/>
    <x v="14"/>
    <s v="Working Day"/>
    <s v=""/>
    <s v=""/>
    <x v="15"/>
    <n v="34.004300000000001"/>
    <n v="71.544799999999995"/>
    <x v="5"/>
    <s v="Iranian consulate in University Town"/>
    <x v="4"/>
    <x v="0"/>
    <s v="Open"/>
    <s v="Sectarian strife"/>
    <x v="3"/>
    <s v="None"/>
    <n v="2"/>
    <x v="1"/>
    <n v="8"/>
    <x v="12"/>
    <m/>
    <s v="60kg"/>
    <s v="Lady Reading Hospital"/>
    <n v="16.13"/>
    <n v="61.033999999999999"/>
  </r>
  <r>
    <n v="421"/>
    <x v="14"/>
    <s v="Working Day"/>
    <s v=""/>
    <s v=""/>
    <x v="0"/>
    <n v="33.718000000000004"/>
    <n v="73.071799999999996"/>
    <x v="0"/>
    <s v="District court in Islamabad sector F-8"/>
    <x v="1"/>
    <x v="2"/>
    <s v="Open"/>
    <s v="Judge with Laal masjid case"/>
    <x v="4"/>
    <s v="None"/>
    <n v="11"/>
    <x v="45"/>
    <n v="24"/>
    <x v="25"/>
    <m/>
    <s v=""/>
    <s v="Pakistan Institute of Medical Sciences"/>
    <n v="10.81"/>
    <n v="51.457999999999998"/>
  </r>
  <r>
    <n v="422"/>
    <x v="14"/>
    <s v="Working Day"/>
    <s v=""/>
    <s v=""/>
    <x v="15"/>
    <n v="34.004300000000001"/>
    <n v="71.544799999999995"/>
    <x v="5"/>
    <s v="Sarband Area on the outskirts of city"/>
    <x v="9"/>
    <x v="0"/>
    <s v="Open"/>
    <s v="Police patrol"/>
    <x v="6"/>
    <s v="None"/>
    <n v="8"/>
    <x v="45"/>
    <n v="32"/>
    <x v="54"/>
    <m/>
    <s v="14kg"/>
    <s v="Lady Reading Hospital"/>
    <n v="17.68"/>
    <n v="63.823999999999998"/>
  </r>
  <r>
    <n v="423"/>
    <x v="14"/>
    <s v="Working Day"/>
    <s v=""/>
    <s v=""/>
    <x v="1"/>
    <n v="24.991800000000001"/>
    <n v="66.991100000000003"/>
    <x v="1"/>
    <s v="Near old vegetable market"/>
    <x v="8"/>
    <x v="0"/>
    <s v="Open"/>
    <s v="Police Inspector Ishfaq Tanoli was the target of the blast"/>
    <x v="6"/>
    <s v="None"/>
    <n v="2"/>
    <x v="20"/>
    <n v="2"/>
    <x v="45"/>
    <m/>
    <s v=""/>
    <s v=""/>
    <n v="30.56"/>
    <n v="87.007999999999996"/>
  </r>
  <r>
    <n v="424"/>
    <x v="14"/>
    <s v="Holiday"/>
    <s v=""/>
    <s v="12:40 PM"/>
    <x v="15"/>
    <n v="34.004300000000001"/>
    <n v="71.544799999999995"/>
    <x v="5"/>
    <s v="Inside a mosque in Shahi Bagh area near Tirah IDPs registration center"/>
    <x v="3"/>
    <x v="0"/>
    <s v="Closed"/>
    <s v="IDPs of Tirah Valley"/>
    <x v="5"/>
    <s v="None"/>
    <n v="4"/>
    <x v="9"/>
    <n v="9"/>
    <x v="48"/>
    <m/>
    <s v="10kg"/>
    <s v="Lady Reading Hospital "/>
    <n v="25.31"/>
    <n v="77.558000000000007"/>
  </r>
  <r>
    <n v="425"/>
    <x v="14"/>
    <s v="Working Day"/>
    <s v=""/>
    <s v="9:20:00 AM"/>
    <x v="65"/>
    <n v="33.568899999999999"/>
    <n v="72.637799999999999"/>
    <x v="3"/>
    <s v="At a railway crossing at the junction of Fateh Jang and Rawalpindi"/>
    <x v="4"/>
    <x v="1"/>
    <s v="Open"/>
    <s v="Security forces vehicle"/>
    <x v="3"/>
    <s v="None"/>
    <n v="5"/>
    <x v="9"/>
    <n v="5"/>
    <x v="31"/>
    <m/>
    <s v="2kg"/>
    <s v="DHQ Fateh Jang"/>
    <n v="31.055"/>
    <n v="87.899000000000001"/>
  </r>
  <r>
    <n v="426"/>
    <x v="14"/>
    <s v="Holiday"/>
    <s v=""/>
    <s v=""/>
    <x v="66"/>
    <n v="28.28"/>
    <n v="62.35"/>
    <x v="2"/>
    <s v="Hotel in Taftan near the Pakistan-Iran border"/>
    <x v="2"/>
    <x v="0"/>
    <s v="Closed"/>
    <s v="Shia pilgrims"/>
    <x v="5"/>
    <s v="Shiite"/>
    <n v="23"/>
    <x v="22"/>
    <n v="7"/>
    <x v="55"/>
    <m/>
    <s v=""/>
    <s v="CMH Quetta"/>
    <n v="27.51"/>
    <n v="81.518000000000001"/>
  </r>
  <r>
    <n v="427"/>
    <x v="14"/>
    <s v="Working Day"/>
    <s v=""/>
    <s v=""/>
    <x v="1"/>
    <n v="24.991800000000001"/>
    <n v="66.991100000000003"/>
    <x v="1"/>
    <s v="Jinnah Airport-Airport Road Karachi"/>
    <x v="20"/>
    <x v="3"/>
    <s v=""/>
    <s v=""/>
    <x v="10"/>
    <s v=""/>
    <m/>
    <x v="55"/>
    <m/>
    <x v="47"/>
    <m/>
    <s v=""/>
    <s v=""/>
    <n v="32.695"/>
    <n v="90.850999999999999"/>
  </r>
  <r>
    <n v="428"/>
    <x v="14"/>
    <s v="Working Day"/>
    <s v=""/>
    <s v=""/>
    <x v="15"/>
    <n v="34.004300000000001"/>
    <n v="71.544799999999995"/>
    <x v="5"/>
    <s v="Residence of an anti-Taliban peace militia in Matan Adezai area of Peshawar "/>
    <x v="6"/>
    <x v="2"/>
    <s v="Closed"/>
    <s v="Farman Ullah-the leader of anti-militants lashkar"/>
    <x v="5"/>
    <s v="None"/>
    <n v="1"/>
    <x v="6"/>
    <n v="5"/>
    <x v="31"/>
    <m/>
    <s v=""/>
    <s v="Lady Reading Hospital "/>
    <n v="32.965000000000003"/>
    <n v="91.337000000000003"/>
  </r>
  <r>
    <n v="429"/>
    <x v="14"/>
    <s v="Working Day"/>
    <s v=""/>
    <s v=""/>
    <x v="5"/>
    <n v="32.974600000000002"/>
    <n v="70.145600000000002"/>
    <x v="4"/>
    <s v="Near a military checkpost in Spinwam village in Shawal valley"/>
    <x v="13"/>
    <x v="0"/>
    <s v="Open"/>
    <s v="Operation Zarb-e-Azab"/>
    <x v="3"/>
    <s v="None"/>
    <n v="3"/>
    <x v="1"/>
    <n v="1"/>
    <x v="21"/>
    <m/>
    <s v=""/>
    <s v=""/>
    <n v="28.265000000000001"/>
    <n v="82.876999999999995"/>
  </r>
  <r>
    <n v="430"/>
    <x v="14"/>
    <s v="Working Day"/>
    <s v=""/>
    <s v=""/>
    <x v="15"/>
    <n v="34.004300000000001"/>
    <n v="71.544799999999995"/>
    <x v="5"/>
    <s v=""/>
    <x v="4"/>
    <x v="2"/>
    <s v="Open"/>
    <s v="the target of the bombing appeared to be Brigadier Khalid Javed-the second most senior officer in the Frontier Corps force"/>
    <x v="3"/>
    <s v="None"/>
    <n v="4"/>
    <x v="9"/>
    <n v="18"/>
    <x v="25"/>
    <m/>
    <s v="45KG"/>
    <s v="Lady Reading Hospital-Combined Military Hospital"/>
    <n v="29.84"/>
    <n v="85.712000000000003"/>
  </r>
  <r>
    <n v="431"/>
    <x v="14"/>
    <s v="Working Day"/>
    <s v=""/>
    <s v="Night"/>
    <x v="3"/>
    <n v="30.209499999999998"/>
    <n v="67.018199999999993"/>
    <x v="2"/>
    <s v="Near a girls high school in Hazara Town"/>
    <x v="14"/>
    <x v="0"/>
    <s v="Open"/>
    <s v="Hazara ethnic shitte group"/>
    <x v="5"/>
    <s v="Shiite"/>
    <n v="5"/>
    <x v="9"/>
    <n v="12"/>
    <x v="24"/>
    <m/>
    <s v=""/>
    <s v="Bolan Medical Complex Hospital-Combined Military Hospital (CMH)"/>
    <n v="26.59"/>
    <n v="79.861999999999995"/>
  </r>
  <r>
    <n v="432"/>
    <x v="14"/>
    <s v=""/>
    <s v=""/>
    <s v=""/>
    <x v="67"/>
    <n v="33.867899999999999"/>
    <n v="70.513639999999995"/>
    <x v="4"/>
    <s v="Pir Mela Area of Tirah Valley in Khyber Agency"/>
    <x v="20"/>
    <x v="3"/>
    <s v=""/>
    <s v=""/>
    <x v="10"/>
    <s v=""/>
    <m/>
    <x v="7"/>
    <m/>
    <x v="31"/>
    <m/>
    <s v=""/>
    <s v=""/>
    <n v="17.21"/>
    <n v="62.978000000000002"/>
  </r>
  <r>
    <n v="433"/>
    <x v="14"/>
    <s v="Working Day"/>
    <s v=""/>
    <s v=""/>
    <x v="3"/>
    <n v="30.209499999999998"/>
    <n v="67.018199999999993"/>
    <x v="2"/>
    <s v=""/>
    <x v="7"/>
    <x v="2"/>
    <s v="Open"/>
    <s v="Jamiat Ulema-e-Islam-Fazl (JUI-F) chief Fazlur Rehman had a narrow escape as a suicide bomber detonated explosives near his vehicle outside a political rally in Quetta "/>
    <x v="5"/>
    <s v="None"/>
    <n v="2"/>
    <x v="1"/>
    <n v="15"/>
    <x v="42"/>
    <m/>
    <s v=""/>
    <s v=""/>
    <n v="21.405000000000001"/>
    <n v="70.528999999999996"/>
  </r>
  <r>
    <n v="434"/>
    <x v="14"/>
    <s v="Holiday"/>
    <s v="Weekend"/>
    <s v=""/>
    <x v="68"/>
    <n v="31.604700000000001"/>
    <n v="74.572900000000004"/>
    <x v="3"/>
    <s v="Pak-India Border Crossing on Grand Trunk Road"/>
    <x v="5"/>
    <x v="0"/>
    <s v="Open"/>
    <s v=""/>
    <x v="5"/>
    <s v="None"/>
    <n v="45"/>
    <x v="59"/>
    <n v="70"/>
    <x v="61"/>
    <m/>
    <s v="15KG"/>
    <s v="General Hospital Lahore-"/>
    <n v="22.18"/>
    <n v="71.924000000000007"/>
  </r>
  <r>
    <n v="435"/>
    <x v="14"/>
    <s v=""/>
    <s v=""/>
    <s v=""/>
    <x v="15"/>
    <n v="34.004300000000001"/>
    <n v="71.544799999999995"/>
    <x v="5"/>
    <s v="Army Public School"/>
    <x v="20"/>
    <x v="3"/>
    <s v=""/>
    <s v=""/>
    <x v="10"/>
    <s v=""/>
    <m/>
    <x v="60"/>
    <m/>
    <x v="71"/>
    <m/>
    <s v=""/>
    <s v=""/>
    <n v="9.86"/>
    <n v="49.747999999999998"/>
  </r>
  <r>
    <n v="436"/>
    <x v="14"/>
    <s v=""/>
    <s v=""/>
    <s v=""/>
    <x v="69"/>
    <n v="31.35"/>
    <n v="69.45"/>
    <x v="7"/>
    <s v="Ismailzai"/>
    <x v="20"/>
    <x v="3"/>
    <s v=""/>
    <s v=""/>
    <x v="10"/>
    <s v=""/>
    <m/>
    <x v="6"/>
    <m/>
    <x v="19"/>
    <m/>
    <s v=""/>
    <s v=""/>
    <n v="8.4450000000000003"/>
    <n v="47.201000000000001"/>
  </r>
  <r>
    <n v="437"/>
    <x v="15"/>
    <s v=""/>
    <s v=""/>
    <s v=""/>
    <x v="60"/>
    <n v="28"/>
    <n v="68.666700000000006"/>
    <x v="1"/>
    <s v="Imambargah"/>
    <x v="20"/>
    <x v="3"/>
    <s v=""/>
    <s v=""/>
    <x v="10"/>
    <s v=""/>
    <n v="60"/>
    <x v="54"/>
    <m/>
    <x v="20"/>
    <m/>
    <s v=""/>
    <s v=""/>
    <n v="16.225000000000001"/>
    <n v="61.204999999999998"/>
  </r>
  <r>
    <n v="438"/>
    <x v="15"/>
    <s v=""/>
    <s v=""/>
    <s v=""/>
    <x v="15"/>
    <n v="34.004300000000001"/>
    <n v="71.544799999999995"/>
    <x v="5"/>
    <s v="Imambargah"/>
    <x v="20"/>
    <x v="3"/>
    <s v=""/>
    <s v=""/>
    <x v="10"/>
    <s v=""/>
    <m/>
    <x v="61"/>
    <m/>
    <x v="0"/>
    <m/>
    <s v=""/>
    <s v=""/>
    <n v="17.234999999999999"/>
    <n v="63.023000000000003"/>
  </r>
  <r>
    <n v="439"/>
    <x v="15"/>
    <s v=""/>
    <s v=""/>
    <s v=""/>
    <x v="46"/>
    <n v="31.545100000000001"/>
    <n v="74.340699999999998"/>
    <x v="3"/>
    <s v="Near Police Line "/>
    <x v="20"/>
    <x v="3"/>
    <s v=""/>
    <s v=""/>
    <x v="10"/>
    <s v=""/>
    <n v="5"/>
    <x v="38"/>
    <m/>
    <x v="14"/>
    <m/>
    <s v=""/>
    <s v=""/>
    <n v="18.68"/>
    <n v="65.623999999999995"/>
  </r>
  <r>
    <n v="440"/>
    <x v="15"/>
    <s v=""/>
    <s v=""/>
    <s v=""/>
    <x v="4"/>
    <n v="33.6"/>
    <n v="73.033299999999997"/>
    <x v="3"/>
    <s v="Qasre-sina Imambargah-kurri road"/>
    <x v="20"/>
    <x v="3"/>
    <s v=""/>
    <s v=""/>
    <x v="10"/>
    <s v=""/>
    <m/>
    <x v="9"/>
    <m/>
    <x v="29"/>
    <m/>
    <s v=""/>
    <s v=""/>
    <n v="15.25"/>
    <n v="59.45"/>
  </r>
  <r>
    <n v="441"/>
    <x v="15"/>
    <s v=""/>
    <s v=""/>
    <s v=""/>
    <x v="46"/>
    <n v="31.545100000000001"/>
    <n v="74.340699999999998"/>
    <x v="3"/>
    <s v="Outside Church"/>
    <x v="20"/>
    <x v="3"/>
    <s v=""/>
    <s v=""/>
    <x v="10"/>
    <s v=""/>
    <m/>
    <x v="16"/>
    <n v="70"/>
    <x v="86"/>
    <m/>
    <s v=""/>
    <s v=""/>
    <n v="18.63"/>
    <n v="65.534000000000006"/>
  </r>
  <r>
    <n v="442"/>
    <x v="15"/>
    <s v=""/>
    <s v=""/>
    <s v=""/>
    <x v="1"/>
    <n v="24.991800000000001"/>
    <n v="66.991100000000003"/>
    <x v="1"/>
    <s v="Roadside Qalandria Chowk North Nazimabad"/>
    <x v="20"/>
    <x v="3"/>
    <s v=""/>
    <s v=""/>
    <x v="10"/>
    <s v=""/>
    <n v="2"/>
    <x v="1"/>
    <n v="0"/>
    <x v="19"/>
    <m/>
    <s v=""/>
    <s v=""/>
    <n v="27"/>
    <n v="80.599999999999994"/>
  </r>
  <r>
    <n v="443"/>
    <x v="15"/>
    <s v="Working Day"/>
    <s v=""/>
    <s v=""/>
    <x v="70"/>
    <n v="32.974600000000002"/>
    <n v="70.145600000000002"/>
    <x v="4"/>
    <s v=" outside a high-school football ground in Alizai area of Lower Kurram Agency"/>
    <x v="20"/>
    <x v="3"/>
    <s v=""/>
    <s v=""/>
    <x v="10"/>
    <s v=""/>
    <n v="2"/>
    <x v="1"/>
    <m/>
    <x v="1"/>
    <m/>
    <s v=""/>
    <s v="Ali Zai Hospital"/>
    <n v="25.984999999999999"/>
    <n v="78.772999999999996"/>
  </r>
  <r>
    <n v="444"/>
    <x v="15"/>
    <s v="Working Day"/>
    <s v=""/>
    <s v=""/>
    <x v="1"/>
    <n v="24.991800000000001"/>
    <n v="66.991100000000003"/>
    <x v="1"/>
    <s v="Orangi Town Faqeer Colony"/>
    <x v="20"/>
    <x v="3"/>
    <s v=""/>
    <s v=""/>
    <x v="11"/>
    <s v=""/>
    <n v="1"/>
    <x v="6"/>
    <m/>
    <x v="14"/>
    <m/>
    <s v=""/>
    <s v=""/>
    <n v="33.049999999999997"/>
    <n v="91.49"/>
  </r>
  <r>
    <n v="445"/>
    <x v="15"/>
    <s v="Working Day"/>
    <s v=""/>
    <s v=""/>
    <x v="1"/>
    <n v="24.991800000000001"/>
    <n v="66.991100000000003"/>
    <x v="1"/>
    <s v="Orangi Town Faqeer Colony"/>
    <x v="20"/>
    <x v="3"/>
    <s v=""/>
    <s v=""/>
    <x v="10"/>
    <s v=""/>
    <m/>
    <x v="9"/>
    <m/>
    <x v="14"/>
    <m/>
    <s v=""/>
    <s v=""/>
    <n v="33.049999999999997"/>
    <n v="91.49"/>
  </r>
  <r>
    <n v="446"/>
    <x v="15"/>
    <s v="Working Day"/>
    <s v=""/>
    <s v=""/>
    <x v="46"/>
    <n v="31.545100000000001"/>
    <n v="74.340699999999998"/>
    <x v="3"/>
    <s v="Kalma Chowk near  Qaddafi Stadium"/>
    <x v="20"/>
    <x v="3"/>
    <s v=""/>
    <s v=""/>
    <x v="10"/>
    <s v=""/>
    <n v="1"/>
    <x v="6"/>
    <m/>
    <x v="29"/>
    <m/>
    <s v=""/>
    <s v=""/>
    <n v="34.08"/>
    <n v="93.343999999999994"/>
  </r>
  <r>
    <n v="447"/>
    <x v="15"/>
    <s v="Weekend"/>
    <s v=""/>
    <s v=""/>
    <x v="33"/>
    <n v="32.083599999999997"/>
    <n v="72.671099999999996"/>
    <x v="3"/>
    <s v="near Ghausia Market Sargodha"/>
    <x v="20"/>
    <x v="3"/>
    <s v=""/>
    <s v=""/>
    <x v="10"/>
    <s v=""/>
    <m/>
    <x v="6"/>
    <m/>
    <x v="29"/>
    <m/>
    <s v=""/>
    <s v=""/>
    <n v="29.9"/>
    <n v="85.82"/>
  </r>
  <r>
    <n v="448"/>
    <x v="15"/>
    <s v="Working Day"/>
    <s v=""/>
    <s v=""/>
    <x v="5"/>
    <n v="32.974637899999998"/>
    <n v="70.145499999999998"/>
    <x v="4"/>
    <s v="near the Afghan border in Pakistan's restive North Waziristan tribal area"/>
    <x v="20"/>
    <x v="3"/>
    <s v=""/>
    <s v="The clashes were marked by an intense exchange of fire between security forces and militants-the report added. Of the 19 militants killed-five were militant commanders. The seven soldiers were killed when one of the militants detonated a suicide vest while being chased by troops."/>
    <x v="10"/>
    <s v=""/>
    <n v="7"/>
    <x v="28"/>
    <m/>
    <x v="14"/>
    <m/>
    <s v=""/>
    <s v=""/>
    <n v="26.82"/>
    <n v="80.275999999999996"/>
  </r>
  <r>
    <n v="449"/>
    <x v="15"/>
    <s v="Working Day"/>
    <s v=""/>
    <s v=""/>
    <x v="15"/>
    <n v="34.004300000000001"/>
    <n v="71.544799999999995"/>
    <x v="5"/>
    <s v="Peshawar’s Hayatabad area "/>
    <x v="20"/>
    <x v="3"/>
    <s v=""/>
    <s v=""/>
    <x v="10"/>
    <s v=""/>
    <n v="1"/>
    <x v="6"/>
    <n v="4"/>
    <x v="23"/>
    <m/>
    <s v=""/>
    <s v=""/>
    <n v="30.58"/>
    <n v="87.043999999999997"/>
  </r>
  <r>
    <n v="450"/>
    <x v="15"/>
    <s v="Working Day"/>
    <s v=""/>
    <s v=""/>
    <x v="46"/>
    <m/>
    <m/>
    <x v="3"/>
    <s v="A house in Sheikhupura district "/>
    <x v="20"/>
    <x v="3"/>
    <s v=""/>
    <s v=""/>
    <x v="10"/>
    <s v=""/>
    <n v="1"/>
    <x v="20"/>
    <m/>
    <x v="14"/>
    <m/>
    <s v=""/>
    <s v=""/>
    <m/>
    <m/>
  </r>
  <r>
    <n v="451"/>
    <x v="15"/>
    <s v="Holiday"/>
    <s v=""/>
    <s v=""/>
    <x v="3"/>
    <m/>
    <m/>
    <x v="7"/>
    <s v="Entrance of a Shiite neighborhood in southwestern Pakistan"/>
    <x v="20"/>
    <x v="3"/>
    <s v=""/>
    <s v=" a suicide attacker has detonated his explosive vest at the entrance of a Shiite neighborhood in southwestern Pakistan killing one security guard."/>
    <x v="10"/>
    <s v=""/>
    <n v="1"/>
    <x v="5"/>
    <m/>
    <x v="14"/>
    <m/>
    <s v=""/>
    <s v=""/>
    <m/>
    <m/>
  </r>
  <r>
    <n v="452"/>
    <x v="15"/>
    <s v="Holiday"/>
    <s v=""/>
    <s v=""/>
    <x v="71"/>
    <n v="33.768734000000002"/>
    <n v="72.362146999999993"/>
    <x v="3"/>
    <s v="Political office in Attock’s Shadi Khan area"/>
    <x v="20"/>
    <x v="3"/>
    <s v=""/>
    <s v=" Punjab home minister Colonel (retd) Shuja Khanzada was killed in a suicide attack on his political office in Shadi Khan village Attock Sunday along with 16 others."/>
    <x v="10"/>
    <s v=""/>
    <n v="16"/>
    <x v="28"/>
    <n v="23"/>
    <x v="22"/>
    <m/>
    <s v=""/>
    <s v=""/>
    <n v="28.655000000000001"/>
    <n v="83.578999999999994"/>
  </r>
  <r>
    <n v="453"/>
    <x v="15"/>
    <s v="Working Day"/>
    <s v=""/>
    <s v=""/>
    <x v="50"/>
    <n v="30.193636000000001"/>
    <n v="71.449009000000004"/>
    <x v="3"/>
    <s v=" house in the town of Pir Mahal"/>
    <x v="20"/>
    <x v="3"/>
    <s v=""/>
    <s v=""/>
    <x v="10"/>
    <s v=""/>
    <n v="4"/>
    <x v="20"/>
    <m/>
    <x v="9"/>
    <m/>
    <s v=""/>
    <s v=""/>
    <n v="33.575000000000003"/>
    <n v="92.435000000000002"/>
  </r>
  <r>
    <n v="454"/>
    <x v="15"/>
    <s v="Working Day"/>
    <s v=""/>
    <s v=""/>
    <x v="38"/>
    <n v="34.021102999999997"/>
    <n v="71.287420999999995"/>
    <x v="5"/>
    <s v=" a local government office in Jamrud Bazaar area   Khyber Agency"/>
    <x v="20"/>
    <x v="3"/>
    <s v=""/>
    <s v=""/>
    <x v="10"/>
    <s v=""/>
    <n v="3"/>
    <x v="12"/>
    <n v="50"/>
    <x v="87"/>
    <m/>
    <s v=""/>
    <s v="Hayatabad Medical Complex"/>
    <n v="28.225000000000001"/>
    <n v="82.805000000000007"/>
  </r>
  <r>
    <n v="455"/>
    <x v="15"/>
    <s v="Holiday"/>
    <s v=""/>
    <s v=""/>
    <x v="1"/>
    <n v="24.879503"/>
    <n v="67.174575000000004"/>
    <x v="1"/>
    <s v="Residential Building in Rafah-e-Aam Society in Karachi"/>
    <x v="21"/>
    <x v="1"/>
    <s v="Closed"/>
    <s v="A suicide bomber blew himself up during a joint action by police and Rangers early on Sunday morning in Rafah-e-Aam Society in Karachi. The blast injured 2 police officers. The attackers were scheming for terrorist activities on Eid-ul-Azha."/>
    <x v="12"/>
    <s v=""/>
    <n v="1"/>
    <x v="26"/>
    <n v="2"/>
    <x v="14"/>
    <n v="1"/>
    <s v=""/>
    <s v=""/>
    <n v="35"/>
    <n v="95"/>
  </r>
  <r>
    <n v="456"/>
    <x v="15"/>
    <s v="Working Day"/>
    <s v=""/>
    <s v=""/>
    <x v="72"/>
    <n v="30.712665000000001"/>
    <n v="70.658161000000007"/>
    <x v="3"/>
    <s v="At PoliticalParty MP's office on College road Taunsa DGK."/>
    <x v="20"/>
    <x v="3"/>
    <s v=""/>
    <s v="Public meeting with MPA was targeted at political party office."/>
    <x v="10"/>
    <s v=""/>
    <n v="7"/>
    <x v="26"/>
    <n v="10"/>
    <x v="42"/>
    <n v="1"/>
    <s v="13KG"/>
    <s v=""/>
    <n v="29.11"/>
    <n v="84.397999999999996"/>
  </r>
  <r>
    <n v="457"/>
    <x v="15"/>
    <s v="Holiday"/>
    <s v="Ashura Holiday"/>
    <s v=""/>
    <x v="3"/>
    <n v="30.182970999999998"/>
    <n v="66.998733999999999"/>
    <x v="7"/>
    <s v="Shiite mosque in southwest Pakistan's Sibi district "/>
    <x v="3"/>
    <x v="3"/>
    <s v="Closed"/>
    <s v="Attack took place when the Shiites were holding a gathering ahead of the Ashoura, a key religious event. "/>
    <x v="2"/>
    <s v="Shiite"/>
    <n v="10"/>
    <x v="45"/>
    <n v="12"/>
    <x v="45"/>
    <n v="1"/>
    <s v=""/>
    <s v="Bhag Hospital"/>
    <n v="16.25"/>
    <n v="61.25"/>
  </r>
  <r>
    <n v="458"/>
    <x v="15"/>
    <s v="Holiday"/>
    <s v="Ashura Holiday"/>
    <s v=""/>
    <x v="73"/>
    <n v="28.274681000000001"/>
    <n v="68.712889000000004"/>
    <x v="1"/>
    <s v="Attack on Muharram Procession in Jacobabad near Lashari Muhalla"/>
    <x v="20"/>
    <x v="3"/>
    <s v=""/>
    <s v="Attack on Muharram procession"/>
    <x v="2"/>
    <s v="Shiite"/>
    <n v="22"/>
    <x v="25"/>
    <n v="40"/>
    <x v="2"/>
    <m/>
    <s v=""/>
    <s v="Jacobabad Civil Hospital"/>
    <n v="28.59"/>
    <n v="83.462000000000003"/>
  </r>
  <r>
    <n v="459"/>
    <x v="15"/>
    <s v="Working Day"/>
    <s v=""/>
    <s v=""/>
    <x v="39"/>
    <n v="34.200113999999999"/>
    <n v="72.050801000000007"/>
    <x v="5"/>
    <s v="NADRA office Nisatta Road  Mardan"/>
    <x v="11"/>
    <x v="3"/>
    <s v=""/>
    <s v=""/>
    <x v="5"/>
    <s v=""/>
    <n v="21"/>
    <x v="18"/>
    <n v="50"/>
    <x v="87"/>
    <m/>
    <s v="8KG"/>
    <s v="district headquarters hospitaldistrict headquarters hospital"/>
    <n v="13.53"/>
    <n v="56.353999999999999"/>
  </r>
  <r>
    <n v="460"/>
    <x v="16"/>
    <s v="Working Day"/>
    <s v=""/>
    <s v=""/>
    <x v="3"/>
    <n v="30.165686000000001"/>
    <n v="67.001779999999997"/>
    <x v="7"/>
    <s v=" Polio centre in Satellite town Quetta"/>
    <x v="20"/>
    <x v="3"/>
    <s v=""/>
    <s v="Attack on Polio Centre"/>
    <x v="13"/>
    <s v="None"/>
    <n v="15"/>
    <x v="0"/>
    <n v="25"/>
    <x v="58"/>
    <m/>
    <s v="8KG"/>
    <s v="Civil Hospital, CMH "/>
    <n v="6.8550000000000004"/>
    <n v="44.338999999999999"/>
  </r>
  <r>
    <n v="461"/>
    <x v="16"/>
    <s v="Working Day"/>
    <s v=""/>
    <s v=""/>
    <x v="15"/>
    <n v="33.999533"/>
    <n v="71.425020000000004"/>
    <x v="5"/>
    <s v=" check post in Karkhano Market- adjacent to Jamrud in Khyber Agency"/>
    <x v="20"/>
    <x v="3"/>
    <s v=""/>
    <s v="Attack on Check Post"/>
    <x v="10"/>
    <s v="None"/>
    <n v="10"/>
    <x v="2"/>
    <n v="20"/>
    <x v="22"/>
    <n v="1"/>
    <s v=""/>
    <s v="Hayatabad Medical Complex "/>
    <n v="11.645"/>
    <n v="52.960999999999999"/>
  </r>
  <r>
    <n v="462"/>
    <x v="16"/>
    <s v="Working Day"/>
    <s v=""/>
    <s v=""/>
    <x v="69"/>
    <n v="31.341260999999999"/>
    <n v="69.448659000000006"/>
    <x v="7"/>
    <s v="Suicide Bomber Attacks Army Facility "/>
    <x v="20"/>
    <x v="3"/>
    <s v=""/>
    <s v=""/>
    <x v="14"/>
    <s v="None"/>
    <n v="0"/>
    <x v="27"/>
    <n v="5"/>
    <x v="29"/>
    <n v="1"/>
    <s v=""/>
    <s v="Civil Hospital Zhob"/>
    <n v="11.125"/>
    <n v="52.024999999999999"/>
  </r>
  <r>
    <n v="463"/>
    <x v="16"/>
    <s v="Working Day"/>
    <s v=""/>
    <s v=""/>
    <x v="3"/>
    <n v="30.199805000000001"/>
    <n v="67.010157000000007"/>
    <x v="7"/>
    <s v="Attack on vehicle of Frontier Corps  near Liaquat Park Quetta "/>
    <x v="20"/>
    <x v="3"/>
    <s v=""/>
    <s v=" Attack on vehicle of Frontier Corps "/>
    <x v="15"/>
    <s v="None"/>
    <n v="9"/>
    <x v="45"/>
    <n v="30"/>
    <x v="8"/>
    <n v="1"/>
    <s v="8-10KG"/>
    <s v="Civil Hospital Quetta- CMH "/>
    <n v="9.9450000000000003"/>
    <n v="49.901000000000003"/>
  </r>
  <r>
    <n v="464"/>
    <x v="16"/>
    <s v="Working Day"/>
    <s v=""/>
    <s v=""/>
    <x v="74"/>
    <n v="34.149433000000002"/>
    <n v="71.742780999999994"/>
    <x v="5"/>
    <s v="Attack outside of session court in Shab-Qadar Charsadda "/>
    <x v="20"/>
    <x v="3"/>
    <s v=""/>
    <s v=""/>
    <x v="10"/>
    <s v="None"/>
    <n v="10"/>
    <x v="23"/>
    <n v="27"/>
    <x v="39"/>
    <n v="1"/>
    <s v=""/>
    <s v="Lady Reading Hospital"/>
    <n v="16.715"/>
    <n v="62.087000000000003"/>
  </r>
  <r>
    <n v="465"/>
    <x v="16"/>
    <s v="Holiday"/>
    <s v=""/>
    <s v=""/>
    <x v="46"/>
    <n v="31.512930000000001"/>
    <n v="74.288989999999998"/>
    <x v="3"/>
    <s v="Attack in children's play area of Park in Lahore"/>
    <x v="20"/>
    <x v="3"/>
    <s v=""/>
    <s v=""/>
    <x v="10"/>
    <s v="Christian"/>
    <n v="70"/>
    <x v="62"/>
    <n v="233"/>
    <x v="51"/>
    <n v="1"/>
    <s v="8-10KG"/>
    <s v="Jinnah Hospital,Sheikh Zaid Hospital,Services Hospital,Farooq Hospital,Meo Hospital,Bajwa Hospital"/>
    <n v="22.565000000000001"/>
    <n v="72.617000000000004"/>
  </r>
  <r>
    <n v="466"/>
    <x v="16"/>
    <s v="Working Day"/>
    <s v=""/>
    <s v=""/>
    <x v="38"/>
    <n v="34.047839000000003"/>
    <n v="71.284360000000007"/>
    <x v="4"/>
    <s v="Hujra of Said Jamal in the Kharko Sarhgi area in the Zakhakhel tehsil of Khyber Agency"/>
    <x v="6"/>
    <x v="0"/>
    <s v="Closed"/>
    <s v=""/>
    <x v="5"/>
    <s v="None"/>
    <n v="2"/>
    <x v="6"/>
    <n v="0"/>
    <x v="19"/>
    <n v="1"/>
    <s v=""/>
    <s v=""/>
    <n v="25.405000000000001"/>
    <n v="77.728999999999999"/>
  </r>
  <r>
    <n v="467"/>
    <x v="16"/>
    <s v="Working Day"/>
    <s v=""/>
    <s v=""/>
    <x v="39"/>
    <n v="34.207853999999998"/>
    <n v="72.049453"/>
    <x v="5"/>
    <s v="Mardan Excise and Taxation Department located in Cantonment Area on Mall Road in Mardan District"/>
    <x v="11"/>
    <x v="0"/>
    <s v="Closed"/>
    <s v="Attack on Mardan Excise and Taxation Department"/>
    <x v="4"/>
    <s v="None"/>
    <n v="1"/>
    <x v="5"/>
    <n v="10"/>
    <x v="32"/>
    <n v="1"/>
    <s v="8-10KG"/>
    <s v=""/>
    <n v="23.105"/>
    <n v="73.588999999999999"/>
  </r>
  <r>
    <n v="468"/>
    <x v="16"/>
    <s v="Working Day"/>
    <s v=""/>
    <s v=""/>
    <x v="39"/>
    <n v="34.195681999999998"/>
    <n v="72.037771000000006"/>
    <x v="5"/>
    <s v="Mardan City Police Station"/>
    <x v="9"/>
    <x v="0"/>
    <s v="Open"/>
    <s v="Attack on City Police Station, Mardan"/>
    <x v="6"/>
    <s v="None"/>
    <n v="1"/>
    <x v="5"/>
    <n v="12"/>
    <x v="45"/>
    <n v="1"/>
    <s v="8-10KG"/>
    <s v="Mardan district hospital."/>
    <n v="30.02"/>
    <n v="86.036000000000001"/>
  </r>
  <r>
    <n v="469"/>
    <x v="16"/>
    <s v="Working Day"/>
    <s v=""/>
    <s v=""/>
    <x v="3"/>
    <n v="30.194224999999999"/>
    <n v="67.008821999999995"/>
    <x v="7"/>
    <s v="Civil Hospital, Quetta"/>
    <x v="11"/>
    <x v="0"/>
    <s v="Closed"/>
    <s v="The fatalities were mainly advocates"/>
    <x v="16"/>
    <s v="None"/>
    <n v="70"/>
    <x v="63"/>
    <n v="112"/>
    <x v="61"/>
    <m/>
    <s v="8KG"/>
    <s v=""/>
    <n v="29.585000000000001"/>
    <n v="85.253"/>
  </r>
  <r>
    <n v="470"/>
    <x v="16"/>
    <s v="Working Day"/>
    <s v=""/>
    <s v="5:50 AM"/>
    <x v="39"/>
    <n v="34.195776000000002"/>
    <n v="72.036564999999996"/>
    <x v="5"/>
    <s v="Mardan District Court"/>
    <x v="11"/>
    <x v="0"/>
    <s v="Closed"/>
    <s v="Attack on District Court, Mardan"/>
    <x v="5"/>
    <s v="None"/>
    <n v="13"/>
    <x v="34"/>
    <n v="52"/>
    <x v="0"/>
    <n v="1"/>
    <s v="6KG"/>
    <s v=""/>
    <n v="27.805"/>
    <n v="82.049000000000007"/>
  </r>
  <r>
    <n v="471"/>
    <x v="16"/>
    <s v="Holiday"/>
    <s v="Eid ul Azha Holiday"/>
    <s v="7:30 AM"/>
    <x v="60"/>
    <n v="28.002718000000002"/>
    <n v="68.730383000000003"/>
    <x v="1"/>
    <s v="Imambargah"/>
    <x v="3"/>
    <x v="0"/>
    <s v="Closed"/>
    <s v="Attack on Shia Imambargah on Eid ul Azha Prayer"/>
    <x v="2"/>
    <s v="Shiite"/>
    <n v="0"/>
    <x v="27"/>
    <n v="10"/>
    <x v="43"/>
    <m/>
    <s v=""/>
    <s v=""/>
    <n v="31.945"/>
    <n v="89.501000000000005"/>
  </r>
  <r>
    <n v="472"/>
    <x v="16"/>
    <s v="Working Day"/>
    <s v=""/>
    <s v="1:30 PM"/>
    <x v="58"/>
    <n v="34.400331000000001"/>
    <n v="71.560423999999998"/>
    <x v="4"/>
    <s v="Jamea Masjid, Pai Khan"/>
    <x v="3"/>
    <x v="0"/>
    <s v="Closed"/>
    <s v="Attack on Masjid During Jumma Prayer"/>
    <x v="2"/>
    <s v=""/>
    <n v="16"/>
    <x v="43"/>
    <n v="22"/>
    <x v="14"/>
    <n v="1"/>
    <s v=""/>
    <s v="District Headquarters Hospital (DHQ) Bajaur Agency"/>
    <n v="28.68"/>
    <n v="83.623999999999995"/>
  </r>
  <r>
    <n v="473"/>
    <x v="16"/>
    <s v="Working Day"/>
    <s v=""/>
    <s v="12:00am"/>
    <x v="3"/>
    <n v="30.14283"/>
    <n v="66.981949999999998"/>
    <x v="7"/>
    <s v="police training center"/>
    <x v="11"/>
    <x v="0"/>
    <s v="Closed"/>
    <s v="Attack on Police Training Center, Saryab Road, Quetta"/>
    <x v="6"/>
    <s v=""/>
    <n v="58"/>
    <x v="64"/>
    <n v="100"/>
    <x v="88"/>
    <n v="2"/>
    <s v="8-10 KG"/>
    <s v=""/>
    <n v="14.545"/>
    <n v="58.180999999999997"/>
  </r>
  <r>
    <n v="474"/>
    <x v="16"/>
    <s v="Weekend"/>
    <s v=""/>
    <s v="6:00 PM"/>
    <x v="75"/>
    <n v="25.776775000000001"/>
    <n v="67.022390000000001"/>
    <x v="7"/>
    <s v="Dargah Shah Noorani Shrine"/>
    <x v="3"/>
    <x v="0"/>
    <s v="Closed"/>
    <s v="Attack on Dargah Shah Noorani in Khuzdar district"/>
    <x v="5"/>
    <s v="None"/>
    <n v="45"/>
    <x v="65"/>
    <n v="100"/>
    <x v="13"/>
    <n v="1"/>
    <s v=""/>
    <s v="Hub, Khuzdar, Lasbella and Civil Hospital in Karachi"/>
    <m/>
    <m/>
  </r>
  <r>
    <n v="475"/>
    <x v="16"/>
    <s v="Weekend"/>
    <s v=""/>
    <s v="6:00 AM"/>
    <x v="36"/>
    <n v="34.325825999999999"/>
    <n v="71.398788999999994"/>
    <x v="4"/>
    <s v="FC Check Post"/>
    <x v="5"/>
    <x v="0"/>
    <s v="Open"/>
    <s v="Attack Camp of Mohmand Rifles in Mohmand Agency Headquarters, Ghalani, Mohmand Agency"/>
    <x v="3"/>
    <s v="None"/>
    <n v="2"/>
    <x v="6"/>
    <n v="14"/>
    <x v="53"/>
    <n v="4"/>
    <s v=""/>
    <s v=""/>
    <n v="17.63"/>
    <n v="63.734000000000002"/>
  </r>
  <r>
    <n v="476"/>
    <x v="17"/>
    <s v="Working Day"/>
    <s v=""/>
    <s v="5:00 AM"/>
    <x v="12"/>
    <n v="32.949814000000003"/>
    <n v="70.609080000000006"/>
    <x v="5"/>
    <s v="Police Station Mandan, Bannu"/>
    <x v="9"/>
    <x v="0"/>
    <s v="Open"/>
    <s v="Attack on Mandan Police Station, Bannu"/>
    <x v="6"/>
    <s v="None"/>
    <n v="0"/>
    <x v="27"/>
    <n v="2"/>
    <x v="9"/>
    <n v="1"/>
    <s v=" 20 KG"/>
    <s v="DHQ Hospital Bannu"/>
    <n v="19"/>
    <m/>
  </r>
  <r>
    <n v="477"/>
    <x v="17"/>
    <s v="Working Day"/>
    <s v=""/>
    <s v="6:00 PM"/>
    <x v="46"/>
    <n v="31.555382000000002"/>
    <n v="74.331873000000002"/>
    <x v="3"/>
    <s v="Mall road, Lahore"/>
    <x v="11"/>
    <x v="0"/>
    <s v="Open"/>
    <s v="Attack on pharmaceutical protest"/>
    <x v="5"/>
    <s v="None"/>
    <n v="14"/>
    <x v="4"/>
    <n v="83"/>
    <x v="50"/>
    <n v="1"/>
    <s v="NA"/>
    <s v=" 1. Mayo Hospital 2.  Sir Ganga Ram Hospital"/>
    <n v="16.254999999999999"/>
    <n v="61.259"/>
  </r>
  <r>
    <n v="478"/>
    <x v="17"/>
    <s v="Working Day"/>
    <s v=""/>
    <s v="8:00 AM"/>
    <x v="76"/>
    <n v="34.5"/>
    <n v="71.333332999999996"/>
    <x v="4"/>
    <s v="main gate of Mohmand Agency headquarters, Ghallanai"/>
    <x v="22"/>
    <x v="0"/>
    <s v="Open"/>
    <s v="Attack on paramilitary HQ"/>
    <x v="14"/>
    <s v="None"/>
    <n v="5"/>
    <x v="24"/>
    <n v="0"/>
    <x v="1"/>
    <n v="1"/>
    <s v=""/>
    <s v="Lady Reading Hospital"/>
    <n v="11.115"/>
    <n v="52.006999999999998"/>
  </r>
  <r>
    <n v="479"/>
    <x v="17"/>
    <s v="Working Day"/>
    <s v=""/>
    <s v="3:30 PM"/>
    <x v="77"/>
    <n v="33.986111000000001"/>
    <n v="71.456943999999993"/>
    <x v="5"/>
    <s v="Hayatabad Medical Complex"/>
    <x v="22"/>
    <x v="2"/>
    <s v="Open"/>
    <s v="inauguration of the Out Patient Department (OPD) at the Hayatabad Medical Complex"/>
    <x v="17"/>
    <s v="None"/>
    <n v="1"/>
    <x v="5"/>
    <n v="4"/>
    <x v="32"/>
    <n v="1"/>
    <s v="15 KG"/>
    <s v="Hayatabad Medical Complex"/>
    <n v="16.63"/>
    <n v="61.933999999999997"/>
  </r>
  <r>
    <n v="480"/>
    <x v="17"/>
    <s v="Working Day"/>
    <s v=""/>
    <s v="9:00 AM"/>
    <x v="78"/>
    <n v="34.553807999999997"/>
    <n v="71.434140999999997"/>
    <x v="4"/>
    <s v="Office of political agent"/>
    <x v="11"/>
    <x v="0"/>
    <s v=""/>
    <s v=""/>
    <x v="4"/>
    <s v="None"/>
    <n v="1"/>
    <x v="5"/>
    <n v="0"/>
    <x v="19"/>
    <n v="1"/>
    <s v=""/>
    <s v=""/>
    <m/>
    <m/>
  </r>
  <r>
    <n v="481"/>
    <x v="17"/>
    <s v="Working Day"/>
    <s v=""/>
    <s v="6:00 PM"/>
    <x v="79"/>
    <n v="26.419314"/>
    <n v="67.859373000000005"/>
    <x v="1"/>
    <s v="Lal Shahbaz Qalandar shrine"/>
    <x v="3"/>
    <x v="0"/>
    <s v="Closed"/>
    <s v="Attack on shia community"/>
    <x v="18"/>
    <s v="Shiite"/>
    <n v="70"/>
    <x v="62"/>
    <n v="150"/>
    <x v="7"/>
    <n v="1"/>
    <s v=""/>
    <s v="1. Sehwan Taluka Hospital 2. Combined Military Hospital Hyderabad"/>
    <n v="23.71"/>
    <n v="74.677999999999997"/>
  </r>
  <r>
    <n v="482"/>
    <x v="17"/>
    <s v="Working Day"/>
    <s v=""/>
    <s v="9:00 AM"/>
    <x v="80"/>
    <n v="34.299999999999997"/>
    <n v="71.653889000000007"/>
    <x v="5"/>
    <s v="Court"/>
    <x v="11"/>
    <x v="0"/>
    <s v="Closed"/>
    <s v="Attack on lawyers and judges"/>
    <x v="19"/>
    <s v="None"/>
    <n v="6"/>
    <x v="7"/>
    <n v="15"/>
    <x v="42"/>
    <n v="2"/>
    <s v="NA"/>
    <s v="Lady Reading Hospital"/>
    <n v="11.18"/>
    <n v="52.124000000000002"/>
  </r>
  <r>
    <n v="483"/>
    <x v="17"/>
    <s v="Working Day"/>
    <s v=""/>
    <s v="7:15 AM"/>
    <x v="46"/>
    <n v="31.463017000000001"/>
    <n v="74.435675000000003"/>
    <x v="3"/>
    <s v="Bedian Road"/>
    <x v="20"/>
    <x v="1"/>
    <s v="Open"/>
    <s v="Population Census Team"/>
    <x v="3"/>
    <s v="None"/>
    <n v="6"/>
    <x v="7"/>
    <n v="19"/>
    <x v="40"/>
    <m/>
    <s v="NA"/>
    <s v="Combined Military Hospital (CMH), General Hospital"/>
    <n v="29"/>
    <n v="84.2"/>
  </r>
  <r>
    <n v="484"/>
    <x v="17"/>
    <s v="Working Day"/>
    <s v=""/>
    <s v="2:30 PM"/>
    <x v="3"/>
    <n v="29.800833000000001"/>
    <n v="66.848056"/>
    <x v="2"/>
    <s v="Town of Mastung"/>
    <x v="23"/>
    <x v="1"/>
    <s v="Open"/>
    <s v="Sucide bomber wearing an explosive vest carried out the attack."/>
    <x v="4"/>
    <s v="None"/>
    <n v="25"/>
    <x v="55"/>
    <n v="35"/>
    <x v="33"/>
    <n v="1"/>
    <s v="NA"/>
    <s v=""/>
    <n v="44"/>
    <n v="111"/>
  </r>
  <r>
    <n v="485"/>
    <x v="17"/>
    <s v="Weekend"/>
    <s v=""/>
    <s v=""/>
    <x v="6"/>
    <n v="33.387520000000002"/>
    <n v="71.340407999999996"/>
    <x v="5"/>
    <s v="Kamal khel area near lachi kohat"/>
    <x v="9"/>
    <x v="1"/>
    <s v="Open"/>
    <s v="Terrorist ambushed a police party while it was on its way to arrest criminals"/>
    <x v="6"/>
    <s v="None"/>
    <n v="1"/>
    <x v="20"/>
    <n v="0"/>
    <x v="19"/>
    <m/>
    <s v="NA"/>
    <s v=""/>
    <n v="37"/>
    <n v="99"/>
  </r>
  <r>
    <n v="486"/>
    <x v="17"/>
    <s v="Working Day"/>
    <s v=""/>
    <s v="1:30 PM"/>
    <x v="3"/>
    <n v="33.884230000000002"/>
    <n v="70.108779999999996"/>
    <x v="7"/>
    <s v="Parachinar town in the restive tribal bel"/>
    <x v="3"/>
    <x v="1"/>
    <s v="Open"/>
    <s v="Suicide bombers targeting the capital of Balochistan province and the Shia-majority Parachinar town days before the end of the holy month of Ramzan."/>
    <x v="18"/>
    <s v="Shiite"/>
    <n v="30"/>
    <x v="41"/>
    <n v="100"/>
    <x v="13"/>
    <n v="3"/>
    <s v="75KG"/>
    <s v=""/>
    <n v="36"/>
    <n v="97"/>
  </r>
  <r>
    <n v="487"/>
    <x v="17"/>
    <s v="Working Day"/>
    <s v=""/>
    <s v="11:43 AM"/>
    <x v="62"/>
    <n v="30.909829999999999"/>
    <n v="66.452402000000006"/>
    <x v="7"/>
    <s v="Boghra Road"/>
    <x v="20"/>
    <x v="1"/>
    <s v="Open"/>
    <s v="Sucide bomber wearing an explosive vest carried out the attack."/>
    <x v="6"/>
    <s v="None"/>
    <n v="1"/>
    <x v="1"/>
    <n v="1"/>
    <x v="48"/>
    <n v="1"/>
    <s v=""/>
    <s v=""/>
    <n v="38"/>
    <n v="100"/>
  </r>
  <r>
    <n v="488"/>
    <x v="17"/>
    <s v="Working Day"/>
    <s v=""/>
    <s v=""/>
    <x v="15"/>
    <n v="34.015000000000001"/>
    <n v="71.580500000000001"/>
    <x v="5"/>
    <s v="near the Afghan border"/>
    <x v="5"/>
    <x v="0"/>
    <s v="Open"/>
    <s v="suicide bomber riding on a motorcycle hit a Frontier Corps vehicle in Peshawar"/>
    <x v="3"/>
    <s v="None"/>
    <n v="1"/>
    <x v="6"/>
    <n v="1"/>
    <x v="23"/>
    <n v="1"/>
    <s v=""/>
    <s v=""/>
    <n v="37"/>
    <n v="98"/>
  </r>
  <r>
    <n v="489"/>
    <x v="17"/>
    <s v="Working Day"/>
    <s v=""/>
    <s v=""/>
    <x v="15"/>
    <n v="34.015000000000001"/>
    <n v="71.580500000000001"/>
    <x v="5"/>
    <s v="southwestern Chaman province"/>
    <x v="5"/>
    <x v="0"/>
    <s v="Open"/>
    <s v="bomb struck in southwestern Chaman province"/>
    <x v="3"/>
    <s v="None"/>
    <n v="1"/>
    <x v="5"/>
    <n v="1"/>
    <x v="21"/>
    <n v="1"/>
    <s v=""/>
    <s v=""/>
    <n v="37"/>
    <n v="98"/>
  </r>
  <r>
    <n v="490"/>
    <x v="17"/>
    <s v="Working Day"/>
    <s v=""/>
    <s v="3:55 PM"/>
    <x v="46"/>
    <n v="31.500875000000001"/>
    <n v="74.333119999999994"/>
    <x v="3"/>
    <s v="near Arfa Karim IT Tower Ferozepur Road"/>
    <x v="20"/>
    <x v="2"/>
    <s v="Open"/>
    <s v=""/>
    <x v="6"/>
    <s v=""/>
    <n v="26"/>
    <x v="35"/>
    <n v="56"/>
    <x v="87"/>
    <n v="1"/>
    <s v=""/>
    <s v="Jinnah Hospital, General Hospital, Ittefaq Hospital"/>
    <n v="32"/>
    <n v="88"/>
  </r>
  <r>
    <n v="491"/>
    <x v="17"/>
    <s v="Weekend"/>
    <s v=""/>
    <s v="5:00 PM"/>
    <x v="3"/>
    <n v="30.203658000000001"/>
    <n v="67.004469"/>
    <x v="7"/>
    <s v="Pishin bus stop"/>
    <x v="20"/>
    <x v="2"/>
    <s v="Open"/>
    <s v="the attacker had been carrying 25kg of “incendiary explosives” on a motorcycle that he had rammed into the military truck"/>
    <x v="3"/>
    <s v="None"/>
    <n v="15"/>
    <x v="0"/>
    <n v="40"/>
    <x v="2"/>
    <n v="1"/>
    <s v="25KG"/>
    <s v=""/>
    <n v="29"/>
    <m/>
  </r>
  <r>
    <n v="492"/>
    <x v="17"/>
    <s v="Working Day"/>
    <s v=""/>
    <s v=""/>
    <x v="3"/>
    <n v="28.571051000000001"/>
    <n v="67.496894999999995"/>
    <x v="7"/>
    <s v="Fateh Pur Shrine in Jhal Magsi village"/>
    <x v="3"/>
    <x v="0"/>
    <s v="Open/Closed"/>
    <s v="at the entrance of shrine"/>
    <x v="5"/>
    <s v="None"/>
    <n v="21"/>
    <x v="46"/>
    <n v="25"/>
    <x v="14"/>
    <n v="1"/>
    <s v=""/>
    <s v="Larkana Hospital, Gandawah District Headquarters Hospital, 1 shifted to Aga Khan Hospital KHI"/>
    <n v="27.8"/>
    <n v="81"/>
  </r>
  <r>
    <n v="493"/>
    <x v="17"/>
    <s v="Working Day"/>
    <s v=""/>
    <s v="8:00 AM"/>
    <x v="3"/>
    <m/>
    <m/>
    <x v="7"/>
    <s v="Sariab Mill area"/>
    <x v="24"/>
    <x v="1"/>
    <s v="Open"/>
    <s v="explosives-laden vehicle rammed into a security forces convoy on the Quetta-Sibi Highway "/>
    <x v="6"/>
    <s v="None"/>
    <n v="7"/>
    <x v="7"/>
    <n v="22"/>
    <x v="40"/>
    <n v="1"/>
    <s v=""/>
    <s v=""/>
    <n v="26"/>
    <n v="79"/>
  </r>
  <r>
    <n v="494"/>
    <x v="17"/>
    <s v="Working Day"/>
    <s v=""/>
    <s v="7:00 AM"/>
    <x v="3"/>
    <n v="30.221056999999998"/>
    <n v="67.002523999999994"/>
    <x v="7"/>
    <s v="Quetta's Chaman Housing Scheme on airport road"/>
    <x v="9"/>
    <x v="1"/>
    <s v="Open"/>
    <s v="AIG Hamid Shakil’s vehicle"/>
    <x v="6"/>
    <s v="None"/>
    <n v="2"/>
    <x v="6"/>
    <n v="8"/>
    <x v="17"/>
    <n v="1"/>
    <s v="15KG"/>
    <s v="Combined Military Hospital (CMH)-(Quetta), Civil Hospital(Quetta)"/>
    <n v="25"/>
    <n v="77"/>
  </r>
  <r>
    <n v="495"/>
    <x v="17"/>
    <s v="Working Day"/>
    <s v=""/>
    <s v="7:00 AM"/>
    <x v="15"/>
    <n v="33.970623000000003"/>
    <n v="71.43862"/>
    <x v="5"/>
    <s v="Near Zarghuni Masjid, Phase-2 Hayatabad"/>
    <x v="9"/>
    <x v="1"/>
    <s v="Open"/>
    <s v="a police vehicle of AIG Asharf Noor "/>
    <x v="6"/>
    <s v="None"/>
    <n v="1"/>
    <x v="1"/>
    <n v="6"/>
    <x v="17"/>
    <n v="1"/>
    <s v="20KG"/>
    <s v="Hayatabad Medical Complex(Peshawar)"/>
    <n v="22"/>
    <n v="72"/>
  </r>
  <r>
    <n v="496"/>
    <x v="17"/>
    <s v="Working Day"/>
    <s v=""/>
    <s v="7:00 AM"/>
    <x v="3"/>
    <n v="30.139626"/>
    <n v="66.981476000000001"/>
    <x v="7"/>
    <s v="Sariab Road, near Bus terminal"/>
    <x v="5"/>
    <x v="2"/>
    <s v="Open"/>
    <s v="transport for a colonel in Pakistan's armed forces, was parked near a bus terminal"/>
    <x v="3"/>
    <s v="None"/>
    <n v="4"/>
    <x v="20"/>
    <n v="16"/>
    <x v="40"/>
    <n v="1"/>
    <s v="10KG"/>
    <s v="Civil Hospital(Quetta)"/>
    <n v="29"/>
    <n v="8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r>
  <r>
    <x v="1"/>
    <x v="1"/>
  </r>
  <r>
    <x v="2"/>
    <x v="0"/>
  </r>
  <r>
    <x v="3"/>
    <x v="2"/>
  </r>
  <r>
    <x v="4"/>
    <x v="3"/>
  </r>
  <r>
    <x v="5"/>
    <x v="4"/>
  </r>
  <r>
    <x v="6"/>
    <x v="5"/>
  </r>
  <r>
    <x v="7"/>
    <x v="6"/>
  </r>
  <r>
    <x v="8"/>
    <x v="7"/>
  </r>
  <r>
    <x v="9"/>
    <x v="8"/>
  </r>
  <r>
    <x v="10"/>
    <x v="8"/>
  </r>
  <r>
    <x v="11"/>
    <x v="9"/>
  </r>
  <r>
    <x v="12"/>
    <x v="10"/>
  </r>
  <r>
    <x v="13"/>
    <x v="11"/>
  </r>
  <r>
    <x v="14"/>
    <x v="12"/>
  </r>
  <r>
    <x v="1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4E853-4C23-43C8-A1E0-0A9A7D966D1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Year">
  <location ref="G8:I27" firstHeaderRow="0" firstDataRow="1" firstDataCol="1"/>
  <pivotFields count="25">
    <pivotField showAll="0"/>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7">
        <item x="27"/>
        <item x="5"/>
        <item x="6"/>
        <item x="1"/>
        <item x="20"/>
        <item x="9"/>
        <item x="12"/>
        <item x="7"/>
        <item x="24"/>
        <item x="38"/>
        <item x="19"/>
        <item x="45"/>
        <item x="2"/>
        <item x="32"/>
        <item x="34"/>
        <item x="0"/>
        <item x="29"/>
        <item x="16"/>
        <item x="4"/>
        <item x="28"/>
        <item x="23"/>
        <item x="61"/>
        <item x="46"/>
        <item x="25"/>
        <item x="21"/>
        <item x="11"/>
        <item x="18"/>
        <item x="35"/>
        <item x="55"/>
        <item x="22"/>
        <item x="8"/>
        <item x="39"/>
        <item x="49"/>
        <item x="48"/>
        <item x="17"/>
        <item x="43"/>
        <item x="42"/>
        <item x="31"/>
        <item x="13"/>
        <item x="47"/>
        <item x="15"/>
        <item x="37"/>
        <item x="51"/>
        <item x="36"/>
        <item x="3"/>
        <item x="10"/>
        <item x="65"/>
        <item x="59"/>
        <item x="50"/>
        <item x="14"/>
        <item x="33"/>
        <item x="64"/>
        <item x="54"/>
        <item x="63"/>
        <item x="62"/>
        <item x="44"/>
        <item x="53"/>
        <item x="58"/>
        <item x="57"/>
        <item x="41"/>
        <item x="56"/>
        <item x="52"/>
        <item x="40"/>
        <item x="30"/>
        <item x="60"/>
        <item x="26"/>
        <item t="default"/>
      </items>
    </pivotField>
    <pivotField showAll="0"/>
    <pivotField dataField="1" showAll="0">
      <items count="90">
        <item x="19"/>
        <item x="21"/>
        <item x="9"/>
        <item x="1"/>
        <item x="6"/>
        <item x="31"/>
        <item x="29"/>
        <item x="23"/>
        <item x="17"/>
        <item x="34"/>
        <item x="12"/>
        <item x="48"/>
        <item x="24"/>
        <item x="43"/>
        <item x="53"/>
        <item x="45"/>
        <item x="55"/>
        <item x="63"/>
        <item x="32"/>
        <item x="35"/>
        <item x="42"/>
        <item x="81"/>
        <item x="40"/>
        <item x="41"/>
        <item x="47"/>
        <item x="22"/>
        <item x="18"/>
        <item x="52"/>
        <item x="79"/>
        <item x="25"/>
        <item x="15"/>
        <item x="39"/>
        <item x="37"/>
        <item x="80"/>
        <item x="85"/>
        <item x="8"/>
        <item x="58"/>
        <item x="33"/>
        <item x="20"/>
        <item x="2"/>
        <item x="66"/>
        <item x="74"/>
        <item x="30"/>
        <item x="54"/>
        <item x="36"/>
        <item x="27"/>
        <item x="57"/>
        <item x="67"/>
        <item x="5"/>
        <item x="3"/>
        <item x="73"/>
        <item x="16"/>
        <item x="49"/>
        <item x="87"/>
        <item x="69"/>
        <item x="28"/>
        <item x="0"/>
        <item x="26"/>
        <item x="4"/>
        <item x="83"/>
        <item x="10"/>
        <item x="86"/>
        <item x="11"/>
        <item x="70"/>
        <item x="44"/>
        <item x="78"/>
        <item x="64"/>
        <item x="50"/>
        <item x="13"/>
        <item x="60"/>
        <item x="76"/>
        <item x="46"/>
        <item x="75"/>
        <item x="61"/>
        <item x="82"/>
        <item x="77"/>
        <item x="71"/>
        <item x="65"/>
        <item x="72"/>
        <item x="84"/>
        <item x="88"/>
        <item x="56"/>
        <item x="62"/>
        <item x="7"/>
        <item x="68"/>
        <item x="51"/>
        <item x="59"/>
        <item x="38"/>
        <item x="14"/>
        <item t="default"/>
      </items>
    </pivotField>
    <pivotField showAll="0"/>
    <pivotField showAll="0"/>
    <pivotField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Injured" fld="19" baseField="1" baseItem="0"/>
    <dataField name="Killed" fld="17" baseField="1" baseItem="0"/>
  </dataFields>
  <formats count="6">
    <format dxfId="202">
      <pivotArea type="all" dataOnly="0" outline="0" fieldPosition="0"/>
    </format>
    <format dxfId="201">
      <pivotArea outline="0" collapsedLevelsAreSubtotals="1" fieldPosition="0"/>
    </format>
    <format dxfId="200">
      <pivotArea field="1" type="button" dataOnly="0" labelOnly="1" outline="0" axis="axisRow" fieldPosition="0"/>
    </format>
    <format dxfId="199">
      <pivotArea dataOnly="0" labelOnly="1" fieldPosition="0">
        <references count="1">
          <reference field="1" count="0"/>
        </references>
      </pivotArea>
    </format>
    <format dxfId="198">
      <pivotArea dataOnly="0" labelOnly="1" grandRow="1" outline="0" fieldPosition="0"/>
    </format>
    <format dxfId="197">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EA4B71-BDEB-4FD1-A40B-2C721212912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O23:P27" firstHeaderRow="1" firstDataRow="1" firstDataCol="1"/>
  <pivotFields count="25">
    <pivotField showAll="0"/>
    <pivotField axis="axisRow" showAll="0" measureFilter="1">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4">
    <i>
      <x v="8"/>
    </i>
    <i>
      <x v="9"/>
    </i>
    <i>
      <x v="10"/>
    </i>
    <i t="grand">
      <x/>
    </i>
  </rowItems>
  <colItems count="1">
    <i/>
  </colItems>
  <dataFields count="1">
    <dataField name="Injured" fld="19" baseField="1" baseItem="8"/>
  </dataFields>
  <formats count="24">
    <format dxfId="76">
      <pivotArea type="all" dataOnly="0" outline="0" fieldPosition="0"/>
    </format>
    <format dxfId="75">
      <pivotArea outline="0" collapsedLevelsAreSubtotals="1" fieldPosition="0"/>
    </format>
    <format dxfId="74">
      <pivotArea field="1" type="button" dataOnly="0" labelOnly="1" outline="0" axis="axisRow" fieldPosition="0"/>
    </format>
    <format dxfId="73">
      <pivotArea dataOnly="0" labelOnly="1" fieldPosition="0">
        <references count="1">
          <reference field="1" count="3">
            <x v="8"/>
            <x v="9"/>
            <x v="10"/>
          </reference>
        </references>
      </pivotArea>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1" type="button" dataOnly="0" labelOnly="1" outline="0" axis="axisRow" fieldPosition="0"/>
    </format>
    <format dxfId="67">
      <pivotArea dataOnly="0" labelOnly="1" fieldPosition="0">
        <references count="1">
          <reference field="1" count="3">
            <x v="8"/>
            <x v="9"/>
            <x v="10"/>
          </reference>
        </references>
      </pivotArea>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fieldPosition="0">
        <references count="1">
          <reference field="1" count="3">
            <x v="8"/>
            <x v="9"/>
            <x v="10"/>
          </reference>
        </references>
      </pivotArea>
    </format>
    <format dxfId="60">
      <pivotArea dataOnly="0" labelOnly="1" grandRow="1" outline="0"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1" type="button" dataOnly="0" labelOnly="1" outline="0" axis="axisRow" fieldPosition="0"/>
    </format>
    <format dxfId="55">
      <pivotArea dataOnly="0" labelOnly="1" fieldPosition="0">
        <references count="1">
          <reference field="1" count="3">
            <x v="8"/>
            <x v="9"/>
            <x v="10"/>
          </reference>
        </references>
      </pivotArea>
    </format>
    <format dxfId="54">
      <pivotArea dataOnly="0" labelOnly="1" grandRow="1" outline="0" fieldPosition="0"/>
    </format>
    <format dxfId="53">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950FB9-C87B-492F-AB66-EDEF1C8AEE2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Location">
  <location ref="G23:H27" firstHeaderRow="1" firstDataRow="1" firstDataCol="1"/>
  <pivotFields count="25">
    <pivotField showAll="0"/>
    <pivotField showAll="0"/>
    <pivotField showAll="0"/>
    <pivotField showAll="0"/>
    <pivotField showAll="0"/>
    <pivotField showAll="0"/>
    <pivotField showAll="0"/>
    <pivotField showAll="0"/>
    <pivotField showAll="0"/>
    <pivotField showAll="0"/>
    <pivotField axis="axisRow" showAll="0" measureFilter="1">
      <items count="26">
        <item x="20"/>
        <item x="23"/>
        <item x="10"/>
        <item x="16"/>
        <item x="15"/>
        <item x="22"/>
        <item x="14"/>
        <item x="0"/>
        <item x="17"/>
        <item x="11"/>
        <item x="19"/>
        <item x="18"/>
        <item x="24"/>
        <item x="13"/>
        <item x="2"/>
        <item x="8"/>
        <item x="5"/>
        <item x="4"/>
        <item x="1"/>
        <item x="7"/>
        <item x="9"/>
        <item x="3"/>
        <item x="6"/>
        <item x="21"/>
        <item x="1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0"/>
  </rowFields>
  <rowItems count="4">
    <i>
      <x v="19"/>
    </i>
    <i>
      <x v="20"/>
    </i>
    <i>
      <x v="21"/>
    </i>
    <i t="grand">
      <x/>
    </i>
  </rowItems>
  <colItems count="1">
    <i/>
  </colItems>
  <dataFields count="1">
    <dataField name="Injured" fld="19" baseField="10" baseItem="19"/>
  </dataFields>
  <formats count="18">
    <format dxfId="94">
      <pivotArea type="all" dataOnly="0" outline="0" fieldPosition="0"/>
    </format>
    <format dxfId="93">
      <pivotArea outline="0" collapsedLevelsAreSubtotals="1" fieldPosition="0"/>
    </format>
    <format dxfId="92">
      <pivotArea field="10" type="button" dataOnly="0" labelOnly="1" outline="0" axis="axisRow" fieldPosition="0"/>
    </format>
    <format dxfId="91">
      <pivotArea dataOnly="0" labelOnly="1" fieldPosition="0">
        <references count="1">
          <reference field="10" count="3">
            <x v="19"/>
            <x v="20"/>
            <x v="21"/>
          </reference>
        </references>
      </pivotArea>
    </format>
    <format dxfId="90">
      <pivotArea dataOnly="0" labelOnly="1" grandRow="1" outline="0"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field="10" type="button" dataOnly="0" labelOnly="1" outline="0" axis="axisRow" fieldPosition="0"/>
    </format>
    <format dxfId="85">
      <pivotArea dataOnly="0" labelOnly="1" fieldPosition="0">
        <references count="1">
          <reference field="10" count="3">
            <x v="19"/>
            <x v="20"/>
            <x v="21"/>
          </reference>
        </references>
      </pivotArea>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10" type="button" dataOnly="0" labelOnly="1" outline="0" axis="axisRow" fieldPosition="0"/>
    </format>
    <format dxfId="79">
      <pivotArea dataOnly="0" labelOnly="1" fieldPosition="0">
        <references count="1">
          <reference field="10" count="3">
            <x v="19"/>
            <x v="20"/>
            <x v="21"/>
          </reference>
        </references>
      </pivotArea>
    </format>
    <format dxfId="78">
      <pivotArea dataOnly="0" labelOnly="1" grandRow="1" outline="0" fieldPosition="0"/>
    </format>
    <format dxfId="77">
      <pivotArea dataOnly="0" labelOnly="1" outline="0" axis="axisValues" fieldPosition="0"/>
    </format>
  </formats>
  <pivotTableStyleInfo name="PivotStyleLight16" showRowHeaders="1" showColHeaders="1" showRowStripes="0" showColStripes="0" showLastColumn="1"/>
  <filters count="1">
    <filter fld="1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263251-87C5-4D78-B2D4-E72C9C9DC93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O13:P17" firstHeaderRow="1" firstDataRow="1" firstDataCol="1"/>
  <pivotFields count="25">
    <pivotField showAll="0"/>
    <pivotField axis="axisRow" showAll="0" measureFilter="1">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4">
    <i>
      <x v="8"/>
    </i>
    <i>
      <x v="9"/>
    </i>
    <i>
      <x v="10"/>
    </i>
    <i t="grand">
      <x/>
    </i>
  </rowItems>
  <colItems count="1">
    <i/>
  </colItems>
  <dataFields count="1">
    <dataField name="Killed" fld="17" baseField="1" baseItem="8"/>
  </dataFields>
  <formats count="24">
    <format dxfId="118">
      <pivotArea type="all" dataOnly="0" outline="0" fieldPosition="0"/>
    </format>
    <format dxfId="117">
      <pivotArea outline="0" collapsedLevelsAreSubtotals="1" fieldPosition="0"/>
    </format>
    <format dxfId="116">
      <pivotArea field="1" type="button" dataOnly="0" labelOnly="1" outline="0" axis="axisRow" fieldPosition="0"/>
    </format>
    <format dxfId="115">
      <pivotArea dataOnly="0" labelOnly="1" fieldPosition="0">
        <references count="1">
          <reference field="1" count="3">
            <x v="8"/>
            <x v="9"/>
            <x v="10"/>
          </reference>
        </references>
      </pivotArea>
    </format>
    <format dxfId="114">
      <pivotArea dataOnly="0" labelOnly="1" grandRow="1" outline="0"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fieldPosition="0">
        <references count="1">
          <reference field="1" count="3">
            <x v="8"/>
            <x v="9"/>
            <x v="10"/>
          </reference>
        </references>
      </pivotArea>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1" type="button" dataOnly="0" labelOnly="1" outline="0" axis="axisRow" fieldPosition="0"/>
    </format>
    <format dxfId="103">
      <pivotArea dataOnly="0" labelOnly="1" fieldPosition="0">
        <references count="1">
          <reference field="1" count="3">
            <x v="8"/>
            <x v="9"/>
            <x v="10"/>
          </reference>
        </references>
      </pivotArea>
    </format>
    <format dxfId="102">
      <pivotArea dataOnly="0" labelOnly="1" grandRow="1" outline="0"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3">
            <x v="8"/>
            <x v="9"/>
            <x v="10"/>
          </reference>
        </references>
      </pivotArea>
    </format>
    <format dxfId="96">
      <pivotArea dataOnly="0" labelOnly="1" grandRow="1" outline="0" fieldPosition="0"/>
    </format>
    <format dxfId="95">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1072B4-2B76-4985-AA9B-C21A2880F2F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vience">
  <location ref="K13:L17" firstHeaderRow="1" firstDataRow="1" firstDataCol="1"/>
  <pivotFields count="25">
    <pivotField showAll="0"/>
    <pivotField showAll="0"/>
    <pivotField showAll="0"/>
    <pivotField showAll="0"/>
    <pivotField showAll="0"/>
    <pivotField showAll="0"/>
    <pivotField showAll="0"/>
    <pivotField showAll="0"/>
    <pivotField axis="axisRow" showAll="0" measureFilter="1">
      <items count="9">
        <item x="6"/>
        <item x="7"/>
        <item x="2"/>
        <item x="0"/>
        <item x="4"/>
        <item x="5"/>
        <item x="3"/>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8"/>
  </rowFields>
  <rowItems count="4">
    <i>
      <x v="4"/>
    </i>
    <i>
      <x v="5"/>
    </i>
    <i>
      <x v="6"/>
    </i>
    <i t="grand">
      <x/>
    </i>
  </rowItems>
  <colItems count="1">
    <i/>
  </colItems>
  <dataFields count="1">
    <dataField name="Killed" fld="17" baseField="8" baseItem="4"/>
  </dataFields>
  <formats count="18">
    <format dxfId="136">
      <pivotArea type="all" dataOnly="0" outline="0" fieldPosition="0"/>
    </format>
    <format dxfId="135">
      <pivotArea outline="0" collapsedLevelsAreSubtotals="1" fieldPosition="0"/>
    </format>
    <format dxfId="134">
      <pivotArea field="8" type="button" dataOnly="0" labelOnly="1" outline="0" axis="axisRow" fieldPosition="0"/>
    </format>
    <format dxfId="133">
      <pivotArea dataOnly="0" labelOnly="1" fieldPosition="0">
        <references count="1">
          <reference field="8" count="3">
            <x v="4"/>
            <x v="5"/>
            <x v="6"/>
          </reference>
        </references>
      </pivotArea>
    </format>
    <format dxfId="132">
      <pivotArea dataOnly="0" labelOnly="1" grandRow="1" outline="0" fieldPosition="0"/>
    </format>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field="8" type="button" dataOnly="0" labelOnly="1" outline="0" axis="axisRow" fieldPosition="0"/>
    </format>
    <format dxfId="127">
      <pivotArea dataOnly="0" labelOnly="1" fieldPosition="0">
        <references count="1">
          <reference field="8" count="3">
            <x v="4"/>
            <x v="5"/>
            <x v="6"/>
          </reference>
        </references>
      </pivotArea>
    </format>
    <format dxfId="126">
      <pivotArea dataOnly="0" labelOnly="1" grandRow="1" outline="0"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field="8" type="button" dataOnly="0" labelOnly="1" outline="0" axis="axisRow" fieldPosition="0"/>
    </format>
    <format dxfId="121">
      <pivotArea dataOnly="0" labelOnly="1" fieldPosition="0">
        <references count="1">
          <reference field="8" count="3">
            <x v="4"/>
            <x v="5"/>
            <x v="6"/>
          </reference>
        </references>
      </pivotArea>
    </format>
    <format dxfId="120">
      <pivotArea dataOnly="0" labelOnly="1" grandRow="1" outline="0" fieldPosition="0"/>
    </format>
    <format dxfId="119">
      <pivotArea dataOnly="0" labelOnly="1" outline="0" axis="axisValues" fieldPosition="0"/>
    </format>
  </formats>
  <pivotTableStyleInfo name="PivotStyleLight16" showRowHeaders="1" showColHeaders="1" showRowStripes="0" showColStripes="0" showLastColumn="1"/>
  <filters count="1">
    <filter fld="8"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9CA4F08-CC61-4505-BBE7-F456A2DF509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ity">
  <location ref="S23:T27" firstHeaderRow="1" firstDataRow="1" firstDataCol="1"/>
  <pivotFields count="25">
    <pivotField showAll="0"/>
    <pivotField showAll="0"/>
    <pivotField showAll="0"/>
    <pivotField showAll="0"/>
    <pivotField showAll="0"/>
    <pivotField axis="axisRow" showAll="0" measureFilter="1">
      <items count="82">
        <item x="71"/>
        <item x="7"/>
        <item x="30"/>
        <item x="12"/>
        <item x="40"/>
        <item x="42"/>
        <item x="45"/>
        <item x="62"/>
        <item x="23"/>
        <item x="35"/>
        <item x="63"/>
        <item x="51"/>
        <item x="43"/>
        <item x="26"/>
        <item x="17"/>
        <item x="37"/>
        <item x="65"/>
        <item x="76"/>
        <item x="22"/>
        <item x="11"/>
        <item x="32"/>
        <item x="77"/>
        <item x="0"/>
        <item x="20"/>
        <item x="73"/>
        <item x="1"/>
        <item x="2"/>
        <item x="57"/>
        <item x="64"/>
        <item x="75"/>
        <item x="38"/>
        <item x="54"/>
        <item x="6"/>
        <item x="27"/>
        <item x="28"/>
        <item x="70"/>
        <item x="46"/>
        <item x="9"/>
        <item x="18"/>
        <item x="13"/>
        <item x="52"/>
        <item x="14"/>
        <item x="56"/>
        <item x="39"/>
        <item x="36"/>
        <item x="58"/>
        <item x="78"/>
        <item x="50"/>
        <item x="48"/>
        <item x="5"/>
        <item x="34"/>
        <item x="41"/>
        <item x="15"/>
        <item x="16"/>
        <item x="44"/>
        <item x="55"/>
        <item x="3"/>
        <item x="21"/>
        <item x="4"/>
        <item x="33"/>
        <item x="79"/>
        <item x="74"/>
        <item x="29"/>
        <item x="60"/>
        <item x="8"/>
        <item x="31"/>
        <item x="53"/>
        <item x="61"/>
        <item x="59"/>
        <item x="10"/>
        <item x="25"/>
        <item x="66"/>
        <item x="80"/>
        <item x="19"/>
        <item x="24"/>
        <item x="72"/>
        <item x="67"/>
        <item x="49"/>
        <item x="47"/>
        <item x="68"/>
        <item x="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5"/>
  </rowFields>
  <rowItems count="4">
    <i>
      <x v="36"/>
    </i>
    <i>
      <x v="52"/>
    </i>
    <i>
      <x v="56"/>
    </i>
    <i t="grand">
      <x/>
    </i>
  </rowItems>
  <colItems count="1">
    <i/>
  </colItems>
  <dataFields count="1">
    <dataField name="Injured" fld="19" baseField="5" baseItem="36"/>
  </dataFields>
  <formats count="12">
    <format dxfId="148">
      <pivotArea type="all" dataOnly="0" outline="0" fieldPosition="0"/>
    </format>
    <format dxfId="147">
      <pivotArea outline="0" collapsedLevelsAreSubtotals="1" fieldPosition="0"/>
    </format>
    <format dxfId="146">
      <pivotArea field="5" type="button" dataOnly="0" labelOnly="1" outline="0" axis="axisRow" fieldPosition="0"/>
    </format>
    <format dxfId="145">
      <pivotArea dataOnly="0" labelOnly="1" fieldPosition="0">
        <references count="1">
          <reference field="5" count="3">
            <x v="36"/>
            <x v="52"/>
            <x v="56"/>
          </reference>
        </references>
      </pivotArea>
    </format>
    <format dxfId="144">
      <pivotArea dataOnly="0" labelOnly="1" grandRow="1" outline="0"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5" type="button" dataOnly="0" labelOnly="1" outline="0" axis="axisRow" fieldPosition="0"/>
    </format>
    <format dxfId="139">
      <pivotArea dataOnly="0" labelOnly="1" fieldPosition="0">
        <references count="1">
          <reference field="5" count="3">
            <x v="36"/>
            <x v="52"/>
            <x v="56"/>
          </reference>
        </references>
      </pivotArea>
    </format>
    <format dxfId="138">
      <pivotArea dataOnly="0" labelOnly="1" grandRow="1" outline="0" fieldPosition="0"/>
    </format>
    <format dxfId="137">
      <pivotArea dataOnly="0" labelOnly="1" outline="0" axis="axisValues" fieldPosition="0"/>
    </format>
  </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1B799-2D36-43B3-B1FC-CA85BFAE4AE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City">
  <location ref="G142:I224" firstHeaderRow="0" firstDataRow="1" firstDataCol="1"/>
  <pivotFields count="25">
    <pivotField showAll="0"/>
    <pivotField showAll="0"/>
    <pivotField showAll="0"/>
    <pivotField showAll="0"/>
    <pivotField showAll="0"/>
    <pivotField axis="axisRow" showAll="0">
      <items count="82">
        <item x="71"/>
        <item x="7"/>
        <item x="30"/>
        <item x="12"/>
        <item x="40"/>
        <item x="42"/>
        <item x="45"/>
        <item x="62"/>
        <item x="23"/>
        <item x="35"/>
        <item x="63"/>
        <item x="51"/>
        <item x="43"/>
        <item x="26"/>
        <item x="17"/>
        <item x="37"/>
        <item x="65"/>
        <item x="76"/>
        <item x="22"/>
        <item x="11"/>
        <item x="32"/>
        <item x="77"/>
        <item x="0"/>
        <item x="20"/>
        <item x="73"/>
        <item x="1"/>
        <item x="2"/>
        <item x="57"/>
        <item x="64"/>
        <item x="75"/>
        <item x="38"/>
        <item x="54"/>
        <item x="6"/>
        <item x="27"/>
        <item x="28"/>
        <item x="70"/>
        <item x="46"/>
        <item x="9"/>
        <item x="18"/>
        <item x="13"/>
        <item x="52"/>
        <item x="14"/>
        <item x="56"/>
        <item x="39"/>
        <item x="36"/>
        <item x="58"/>
        <item x="78"/>
        <item x="50"/>
        <item x="48"/>
        <item x="5"/>
        <item x="34"/>
        <item x="41"/>
        <item x="15"/>
        <item x="16"/>
        <item x="44"/>
        <item x="55"/>
        <item x="3"/>
        <item x="21"/>
        <item x="4"/>
        <item x="33"/>
        <item x="79"/>
        <item x="74"/>
        <item x="29"/>
        <item x="60"/>
        <item x="8"/>
        <item x="31"/>
        <item x="53"/>
        <item x="61"/>
        <item x="59"/>
        <item x="10"/>
        <item x="25"/>
        <item x="66"/>
        <item x="80"/>
        <item x="19"/>
        <item x="24"/>
        <item x="72"/>
        <item x="67"/>
        <item x="49"/>
        <item x="47"/>
        <item x="68"/>
        <item x="6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s>
  <rowFields count="1">
    <field x="5"/>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Fields count="1">
    <field x="-2"/>
  </colFields>
  <colItems count="2">
    <i>
      <x/>
    </i>
    <i i="1">
      <x v="1"/>
    </i>
  </colItems>
  <dataFields count="2">
    <dataField name="Killed" fld="17" baseField="5" baseItem="0"/>
    <dataField name="Injured" fld="19" baseField="5" baseItem="0"/>
  </dataFields>
  <formats count="7">
    <format dxfId="179">
      <pivotArea type="all" dataOnly="0" outline="0" fieldPosition="0"/>
    </format>
    <format dxfId="178">
      <pivotArea outline="0" collapsedLevelsAreSubtotals="1" fieldPosition="0"/>
    </format>
    <format dxfId="177">
      <pivotArea field="5" type="button" dataOnly="0" labelOnly="1" outline="0" axis="axisRow" fieldPosition="0"/>
    </format>
    <format dxfId="176">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5">
      <pivotArea dataOnly="0" labelOnly="1" fieldPosition="0">
        <references count="1">
          <reference field="5" count="31">
            <x v="50"/>
            <x v="51"/>
            <x v="52"/>
            <x v="53"/>
            <x v="54"/>
            <x v="55"/>
            <x v="56"/>
            <x v="57"/>
            <x v="58"/>
            <x v="59"/>
            <x v="60"/>
            <x v="61"/>
            <x v="62"/>
            <x v="63"/>
            <x v="64"/>
            <x v="65"/>
            <x v="66"/>
            <x v="67"/>
            <x v="68"/>
            <x v="69"/>
            <x v="70"/>
            <x v="71"/>
            <x v="72"/>
            <x v="73"/>
            <x v="74"/>
            <x v="75"/>
            <x v="76"/>
            <x v="77"/>
            <x v="78"/>
            <x v="79"/>
            <x v="80"/>
          </reference>
        </references>
      </pivotArea>
    </format>
    <format dxfId="174">
      <pivotArea dataOnly="0" labelOnly="1" grandRow="1" outline="0" fieldPosition="0"/>
    </format>
    <format dxfId="173">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8F725-F444-469F-808C-E166372B26C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Location Sensitivity">
  <location ref="G113:J117" firstHeaderRow="0"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dataField="1" showAll="0"/>
    <pivotField showAll="0"/>
    <pivotField dataField="1" showAll="0"/>
    <pivotField dataField="1" showAll="0"/>
    <pivotField showAll="0"/>
    <pivotField showAll="0"/>
    <pivotField showAll="0"/>
    <pivotField showAll="0"/>
  </pivotFields>
  <rowFields count="1">
    <field x="11"/>
  </rowFields>
  <rowItems count="4">
    <i>
      <x/>
    </i>
    <i>
      <x v="1"/>
    </i>
    <i>
      <x v="2"/>
    </i>
    <i>
      <x v="3"/>
    </i>
  </rowItems>
  <colFields count="1">
    <field x="-2"/>
  </colFields>
  <colItems count="3">
    <i>
      <x/>
    </i>
    <i i="1">
      <x v="1"/>
    </i>
    <i i="2">
      <x v="2"/>
    </i>
  </colItems>
  <dataFields count="3">
    <dataField name="Attacks" fld="20" baseField="11" baseItem="0"/>
    <dataField name="Killed" fld="17" baseField="11" baseItem="0"/>
    <dataField name="Injured" fld="19" baseField="11" baseItem="0"/>
  </dataFields>
  <formats count="6">
    <format dxfId="185">
      <pivotArea collapsedLevelsAreSubtotals="1" fieldPosition="0">
        <references count="1">
          <reference field="11" count="1">
            <x v="3"/>
          </reference>
        </references>
      </pivotArea>
    </format>
    <format dxfId="184">
      <pivotArea dataOnly="0" labelOnly="1" fieldPosition="0">
        <references count="1">
          <reference field="11" count="1">
            <x v="3"/>
          </reference>
        </references>
      </pivotArea>
    </format>
    <format dxfId="183">
      <pivotArea collapsedLevelsAreSubtotals="1" fieldPosition="0">
        <references count="1">
          <reference field="11" count="3">
            <x v="0"/>
            <x v="1"/>
            <x v="2"/>
          </reference>
        </references>
      </pivotArea>
    </format>
    <format dxfId="182">
      <pivotArea field="11" type="button" dataOnly="0" labelOnly="1" outline="0" axis="axisRow" fieldPosition="0"/>
    </format>
    <format dxfId="181">
      <pivotArea dataOnly="0" labelOnly="1" fieldPosition="0">
        <references count="1">
          <reference field="11" count="3">
            <x v="0"/>
            <x v="1"/>
            <x v="2"/>
          </reference>
        </references>
      </pivotArea>
    </format>
    <format dxfId="180">
      <pivotArea dataOnly="0" labelOnly="1" outline="0" fieldPosition="0">
        <references count="1">
          <reference field="4294967294" count="3">
            <x v="0"/>
            <x v="1"/>
            <x v="2"/>
          </reference>
        </references>
      </pivotArea>
    </format>
  </formats>
  <chartFormats count="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383072-260E-4168-88E3-66FDE03B6B47}"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rowHeaderCaption="Location">
  <location ref="G81:H97" firstHeaderRow="1" firstDataRow="1" firstDataCol="1"/>
  <pivotFields count="2">
    <pivotField axis="axisRow" showAll="0">
      <items count="17">
        <item x="0"/>
        <item x="1"/>
        <item x="2"/>
        <item x="3"/>
        <item x="4"/>
        <item x="7"/>
        <item x="5"/>
        <item x="6"/>
        <item x="8"/>
        <item x="9"/>
        <item x="10"/>
        <item x="11"/>
        <item x="12"/>
        <item x="13"/>
        <item x="14"/>
        <item x="15"/>
        <item t="default"/>
      </items>
    </pivotField>
    <pivotField dataField="1" showAll="0">
      <items count="14">
        <item x="0"/>
        <item x="2"/>
        <item x="1"/>
        <item x="4"/>
        <item x="3"/>
        <item x="5"/>
        <item x="6"/>
        <item x="12"/>
        <item x="9"/>
        <item x="7"/>
        <item x="11"/>
        <item x="8"/>
        <item x="10"/>
        <item t="default"/>
      </items>
    </pivotField>
  </pivotFields>
  <rowFields count="1">
    <field x="0"/>
  </rowFields>
  <rowItems count="16">
    <i>
      <x/>
    </i>
    <i>
      <x v="1"/>
    </i>
    <i>
      <x v="2"/>
    </i>
    <i>
      <x v="3"/>
    </i>
    <i>
      <x v="4"/>
    </i>
    <i>
      <x v="5"/>
    </i>
    <i>
      <x v="6"/>
    </i>
    <i>
      <x v="7"/>
    </i>
    <i>
      <x v="8"/>
    </i>
    <i>
      <x v="9"/>
    </i>
    <i>
      <x v="10"/>
    </i>
    <i>
      <x v="11"/>
    </i>
    <i>
      <x v="12"/>
    </i>
    <i>
      <x v="13"/>
    </i>
    <i>
      <x v="14"/>
    </i>
    <i>
      <x v="15"/>
    </i>
  </rowItems>
  <colItems count="1">
    <i/>
  </colItems>
  <dataFields count="1">
    <dataField name="Attacks" fld="1" baseField="0" baseItem="0"/>
  </dataFields>
  <formats count="5">
    <format dxfId="190">
      <pivotArea type="all" dataOnly="0" outline="0" fieldPosition="0"/>
    </format>
    <format dxfId="189">
      <pivotArea outline="0" collapsedLevelsAreSubtotals="1" fieldPosition="0"/>
    </format>
    <format dxfId="188">
      <pivotArea field="0" type="button" dataOnly="0" labelOnly="1" outline="0" axis="axisRow" fieldPosition="0"/>
    </format>
    <format dxfId="187">
      <pivotArea dataOnly="0" labelOnly="1" fieldPosition="0">
        <references count="1">
          <reference field="0" count="0"/>
        </references>
      </pivotArea>
    </format>
    <format dxfId="186">
      <pivotArea dataOnly="0" labelOnly="1" outline="0" axis="axisValues" fieldPosition="0"/>
    </format>
  </formats>
  <chartFormats count="34">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0" count="1" selected="0">
            <x v="0"/>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 chart="2" format="21">
      <pivotArea type="data" outline="0" fieldPosition="0">
        <references count="2">
          <reference field="4294967294" count="1" selected="0">
            <x v="0"/>
          </reference>
          <reference field="0" count="1" selected="0">
            <x v="2"/>
          </reference>
        </references>
      </pivotArea>
    </chartFormat>
    <chartFormat chart="2" format="22">
      <pivotArea type="data" outline="0" fieldPosition="0">
        <references count="2">
          <reference field="4294967294" count="1" selected="0">
            <x v="0"/>
          </reference>
          <reference field="0" count="1" selected="0">
            <x v="3"/>
          </reference>
        </references>
      </pivotArea>
    </chartFormat>
    <chartFormat chart="2" format="23">
      <pivotArea type="data" outline="0" fieldPosition="0">
        <references count="2">
          <reference field="4294967294" count="1" selected="0">
            <x v="0"/>
          </reference>
          <reference field="0" count="1" selected="0">
            <x v="4"/>
          </reference>
        </references>
      </pivotArea>
    </chartFormat>
    <chartFormat chart="2" format="24">
      <pivotArea type="data" outline="0" fieldPosition="0">
        <references count="2">
          <reference field="4294967294" count="1" selected="0">
            <x v="0"/>
          </reference>
          <reference field="0" count="1" selected="0">
            <x v="5"/>
          </reference>
        </references>
      </pivotArea>
    </chartFormat>
    <chartFormat chart="2" format="25">
      <pivotArea type="data" outline="0" fieldPosition="0">
        <references count="2">
          <reference field="4294967294" count="1" selected="0">
            <x v="0"/>
          </reference>
          <reference field="0" count="1" selected="0">
            <x v="6"/>
          </reference>
        </references>
      </pivotArea>
    </chartFormat>
    <chartFormat chart="2" format="26">
      <pivotArea type="data" outline="0" fieldPosition="0">
        <references count="2">
          <reference field="4294967294" count="1" selected="0">
            <x v="0"/>
          </reference>
          <reference field="0" count="1" selected="0">
            <x v="7"/>
          </reference>
        </references>
      </pivotArea>
    </chartFormat>
    <chartFormat chart="2" format="27">
      <pivotArea type="data" outline="0" fieldPosition="0">
        <references count="2">
          <reference field="4294967294" count="1" selected="0">
            <x v="0"/>
          </reference>
          <reference field="0" count="1" selected="0">
            <x v="8"/>
          </reference>
        </references>
      </pivotArea>
    </chartFormat>
    <chartFormat chart="2" format="28">
      <pivotArea type="data" outline="0" fieldPosition="0">
        <references count="2">
          <reference field="4294967294" count="1" selected="0">
            <x v="0"/>
          </reference>
          <reference field="0" count="1" selected="0">
            <x v="9"/>
          </reference>
        </references>
      </pivotArea>
    </chartFormat>
    <chartFormat chart="2" format="29">
      <pivotArea type="data" outline="0" fieldPosition="0">
        <references count="2">
          <reference field="4294967294" count="1" selected="0">
            <x v="0"/>
          </reference>
          <reference field="0" count="1" selected="0">
            <x v="10"/>
          </reference>
        </references>
      </pivotArea>
    </chartFormat>
    <chartFormat chart="2" format="30">
      <pivotArea type="data" outline="0" fieldPosition="0">
        <references count="2">
          <reference field="4294967294" count="1" selected="0">
            <x v="0"/>
          </reference>
          <reference field="0" count="1" selected="0">
            <x v="11"/>
          </reference>
        </references>
      </pivotArea>
    </chartFormat>
    <chartFormat chart="2" format="31">
      <pivotArea type="data" outline="0" fieldPosition="0">
        <references count="2">
          <reference field="4294967294" count="1" selected="0">
            <x v="0"/>
          </reference>
          <reference field="0" count="1" selected="0">
            <x v="12"/>
          </reference>
        </references>
      </pivotArea>
    </chartFormat>
    <chartFormat chart="2" format="32">
      <pivotArea type="data" outline="0" fieldPosition="0">
        <references count="2">
          <reference field="4294967294" count="1" selected="0">
            <x v="0"/>
          </reference>
          <reference field="0" count="1" selected="0">
            <x v="13"/>
          </reference>
        </references>
      </pivotArea>
    </chartFormat>
    <chartFormat chart="2" format="33">
      <pivotArea type="data" outline="0" fieldPosition="0">
        <references count="2">
          <reference field="4294967294" count="1" selected="0">
            <x v="0"/>
          </reference>
          <reference field="0" count="1" selected="0">
            <x v="14"/>
          </reference>
        </references>
      </pivotArea>
    </chartFormat>
    <chartFormat chart="2" format="34">
      <pivotArea type="data" outline="0" fieldPosition="0">
        <references count="2">
          <reference field="4294967294" count="1" selected="0">
            <x v="0"/>
          </reference>
          <reference field="0" count="1" selected="0">
            <x v="15"/>
          </reference>
        </references>
      </pivotArea>
    </chartFormat>
    <chartFormat chart="4" format="34"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0" count="1" selected="0">
            <x v="0"/>
          </reference>
        </references>
      </pivotArea>
    </chartFormat>
    <chartFormat chart="4" format="36">
      <pivotArea type="data" outline="0" fieldPosition="0">
        <references count="2">
          <reference field="4294967294" count="1" selected="0">
            <x v="0"/>
          </reference>
          <reference field="0" count="1" selected="0">
            <x v="1"/>
          </reference>
        </references>
      </pivotArea>
    </chartFormat>
    <chartFormat chart="4" format="37">
      <pivotArea type="data" outline="0" fieldPosition="0">
        <references count="2">
          <reference field="4294967294" count="1" selected="0">
            <x v="0"/>
          </reference>
          <reference field="0" count="1" selected="0">
            <x v="2"/>
          </reference>
        </references>
      </pivotArea>
    </chartFormat>
    <chartFormat chart="4" format="38">
      <pivotArea type="data" outline="0" fieldPosition="0">
        <references count="2">
          <reference field="4294967294" count="1" selected="0">
            <x v="0"/>
          </reference>
          <reference field="0" count="1" selected="0">
            <x v="3"/>
          </reference>
        </references>
      </pivotArea>
    </chartFormat>
    <chartFormat chart="4" format="39">
      <pivotArea type="data" outline="0" fieldPosition="0">
        <references count="2">
          <reference field="4294967294" count="1" selected="0">
            <x v="0"/>
          </reference>
          <reference field="0" count="1" selected="0">
            <x v="4"/>
          </reference>
        </references>
      </pivotArea>
    </chartFormat>
    <chartFormat chart="4" format="40">
      <pivotArea type="data" outline="0" fieldPosition="0">
        <references count="2">
          <reference field="4294967294" count="1" selected="0">
            <x v="0"/>
          </reference>
          <reference field="0" count="1" selected="0">
            <x v="5"/>
          </reference>
        </references>
      </pivotArea>
    </chartFormat>
    <chartFormat chart="4" format="41">
      <pivotArea type="data" outline="0" fieldPosition="0">
        <references count="2">
          <reference field="4294967294" count="1" selected="0">
            <x v="0"/>
          </reference>
          <reference field="0" count="1" selected="0">
            <x v="6"/>
          </reference>
        </references>
      </pivotArea>
    </chartFormat>
    <chartFormat chart="4" format="42">
      <pivotArea type="data" outline="0" fieldPosition="0">
        <references count="2">
          <reference field="4294967294" count="1" selected="0">
            <x v="0"/>
          </reference>
          <reference field="0" count="1" selected="0">
            <x v="7"/>
          </reference>
        </references>
      </pivotArea>
    </chartFormat>
    <chartFormat chart="4" format="43">
      <pivotArea type="data" outline="0" fieldPosition="0">
        <references count="2">
          <reference field="4294967294" count="1" selected="0">
            <x v="0"/>
          </reference>
          <reference field="0" count="1" selected="0">
            <x v="8"/>
          </reference>
        </references>
      </pivotArea>
    </chartFormat>
    <chartFormat chart="4" format="44">
      <pivotArea type="data" outline="0" fieldPosition="0">
        <references count="2">
          <reference field="4294967294" count="1" selected="0">
            <x v="0"/>
          </reference>
          <reference field="0" count="1" selected="0">
            <x v="9"/>
          </reference>
        </references>
      </pivotArea>
    </chartFormat>
    <chartFormat chart="4" format="45">
      <pivotArea type="data" outline="0" fieldPosition="0">
        <references count="2">
          <reference field="4294967294" count="1" selected="0">
            <x v="0"/>
          </reference>
          <reference field="0" count="1" selected="0">
            <x v="10"/>
          </reference>
        </references>
      </pivotArea>
    </chartFormat>
    <chartFormat chart="4" format="46">
      <pivotArea type="data" outline="0" fieldPosition="0">
        <references count="2">
          <reference field="4294967294" count="1" selected="0">
            <x v="0"/>
          </reference>
          <reference field="0" count="1" selected="0">
            <x v="11"/>
          </reference>
        </references>
      </pivotArea>
    </chartFormat>
    <chartFormat chart="4" format="47">
      <pivotArea type="data" outline="0" fieldPosition="0">
        <references count="2">
          <reference field="4294967294" count="1" selected="0">
            <x v="0"/>
          </reference>
          <reference field="0" count="1" selected="0">
            <x v="12"/>
          </reference>
        </references>
      </pivotArea>
    </chartFormat>
    <chartFormat chart="4" format="48">
      <pivotArea type="data" outline="0" fieldPosition="0">
        <references count="2">
          <reference field="4294967294" count="1" selected="0">
            <x v="0"/>
          </reference>
          <reference field="0" count="1" selected="0">
            <x v="13"/>
          </reference>
        </references>
      </pivotArea>
    </chartFormat>
    <chartFormat chart="4" format="49">
      <pivotArea type="data" outline="0" fieldPosition="0">
        <references count="2">
          <reference field="4294967294" count="1" selected="0">
            <x v="0"/>
          </reference>
          <reference field="0" count="1" selected="0">
            <x v="14"/>
          </reference>
        </references>
      </pivotArea>
    </chartFormat>
    <chartFormat chart="4" format="50">
      <pivotArea type="data" outline="0" fieldPosition="0">
        <references count="2">
          <reference field="4294967294" count="1" selected="0">
            <x v="0"/>
          </reference>
          <reference field="0" count="1" selected="0">
            <x v="15"/>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46A912-383A-4505-8E78-E99A4D83B9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vience">
  <location ref="G56:J65" firstHeaderRow="0" firstDataRow="1" firstDataCol="1"/>
  <pivotFields count="25">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axis="axisRow" showAll="0">
      <items count="9">
        <item x="6"/>
        <item x="7"/>
        <item x="2"/>
        <item x="0"/>
        <item x="4"/>
        <item x="5"/>
        <item x="3"/>
        <item x="1"/>
        <item t="default"/>
      </items>
    </pivotField>
    <pivotField showAll="0"/>
    <pivotField showAll="0"/>
    <pivotField showAll="0"/>
    <pivotField showAll="0"/>
    <pivotField showAll="0"/>
    <pivotField showAll="0"/>
    <pivotField showAll="0"/>
    <pivotField showAll="0"/>
    <pivotField dataField="1" showAll="0">
      <items count="67">
        <item x="27"/>
        <item x="5"/>
        <item x="6"/>
        <item x="1"/>
        <item x="20"/>
        <item x="9"/>
        <item x="12"/>
        <item x="7"/>
        <item x="24"/>
        <item x="38"/>
        <item x="19"/>
        <item x="45"/>
        <item x="2"/>
        <item x="32"/>
        <item x="34"/>
        <item x="0"/>
        <item x="29"/>
        <item x="16"/>
        <item x="4"/>
        <item x="28"/>
        <item x="23"/>
        <item x="61"/>
        <item x="46"/>
        <item x="25"/>
        <item x="21"/>
        <item x="11"/>
        <item x="18"/>
        <item x="35"/>
        <item x="55"/>
        <item x="22"/>
        <item x="8"/>
        <item x="39"/>
        <item x="49"/>
        <item x="48"/>
        <item x="17"/>
        <item x="43"/>
        <item x="42"/>
        <item x="31"/>
        <item x="13"/>
        <item x="47"/>
        <item x="15"/>
        <item x="37"/>
        <item x="51"/>
        <item x="36"/>
        <item x="3"/>
        <item x="10"/>
        <item x="65"/>
        <item x="59"/>
        <item x="50"/>
        <item x="14"/>
        <item x="33"/>
        <item x="64"/>
        <item x="54"/>
        <item x="63"/>
        <item x="62"/>
        <item x="44"/>
        <item x="53"/>
        <item x="58"/>
        <item x="57"/>
        <item x="41"/>
        <item x="56"/>
        <item x="52"/>
        <item x="40"/>
        <item x="30"/>
        <item x="60"/>
        <item x="26"/>
        <item t="default"/>
      </items>
    </pivotField>
    <pivotField showAll="0"/>
    <pivotField dataField="1" showAll="0">
      <items count="90">
        <item x="19"/>
        <item x="21"/>
        <item x="9"/>
        <item x="1"/>
        <item x="6"/>
        <item x="31"/>
        <item x="29"/>
        <item x="23"/>
        <item x="17"/>
        <item x="34"/>
        <item x="12"/>
        <item x="48"/>
        <item x="24"/>
        <item x="43"/>
        <item x="53"/>
        <item x="45"/>
        <item x="55"/>
        <item x="63"/>
        <item x="32"/>
        <item x="35"/>
        <item x="42"/>
        <item x="81"/>
        <item x="40"/>
        <item x="41"/>
        <item x="47"/>
        <item x="22"/>
        <item x="18"/>
        <item x="52"/>
        <item x="79"/>
        <item x="25"/>
        <item x="15"/>
        <item x="39"/>
        <item x="37"/>
        <item x="80"/>
        <item x="85"/>
        <item x="8"/>
        <item x="58"/>
        <item x="33"/>
        <item x="20"/>
        <item x="2"/>
        <item x="66"/>
        <item x="74"/>
        <item x="30"/>
        <item x="54"/>
        <item x="36"/>
        <item x="27"/>
        <item x="57"/>
        <item x="67"/>
        <item x="5"/>
        <item x="3"/>
        <item x="73"/>
        <item x="16"/>
        <item x="49"/>
        <item x="87"/>
        <item x="69"/>
        <item x="28"/>
        <item x="0"/>
        <item x="26"/>
        <item x="4"/>
        <item x="83"/>
        <item x="10"/>
        <item x="86"/>
        <item x="11"/>
        <item x="70"/>
        <item x="44"/>
        <item x="78"/>
        <item x="64"/>
        <item x="50"/>
        <item x="13"/>
        <item x="60"/>
        <item x="76"/>
        <item x="46"/>
        <item x="75"/>
        <item x="61"/>
        <item x="82"/>
        <item x="77"/>
        <item x="71"/>
        <item x="65"/>
        <item x="72"/>
        <item x="84"/>
        <item x="88"/>
        <item x="56"/>
        <item x="62"/>
        <item x="7"/>
        <item x="68"/>
        <item x="51"/>
        <item x="59"/>
        <item x="38"/>
        <item x="14"/>
        <item t="default"/>
      </items>
    </pivotField>
    <pivotField dataField="1" showAll="0"/>
    <pivotField showAll="0"/>
    <pivotField showAll="0"/>
    <pivotField showAll="0"/>
    <pivotField showAll="0"/>
  </pivotFields>
  <rowFields count="1">
    <field x="8"/>
  </rowFields>
  <rowItems count="9">
    <i>
      <x/>
    </i>
    <i>
      <x v="1"/>
    </i>
    <i>
      <x v="2"/>
    </i>
    <i>
      <x v="3"/>
    </i>
    <i>
      <x v="4"/>
    </i>
    <i>
      <x v="5"/>
    </i>
    <i>
      <x v="6"/>
    </i>
    <i>
      <x v="7"/>
    </i>
    <i t="grand">
      <x/>
    </i>
  </rowItems>
  <colFields count="1">
    <field x="-2"/>
  </colFields>
  <colItems count="3">
    <i>
      <x/>
    </i>
    <i i="1">
      <x v="1"/>
    </i>
    <i i="2">
      <x v="2"/>
    </i>
  </colItems>
  <dataFields count="3">
    <dataField name="Injured" fld="19" baseField="8" baseItem="0"/>
    <dataField name="Killed" fld="17" baseField="8" baseItem="0"/>
    <dataField name="Attacks" fld="20" baseField="8" baseItem="0"/>
  </dataFields>
  <formats count="6">
    <format dxfId="196">
      <pivotArea type="all" dataOnly="0" outline="0" fieldPosition="0"/>
    </format>
    <format dxfId="195">
      <pivotArea outline="0" collapsedLevelsAreSubtotals="1" fieldPosition="0"/>
    </format>
    <format dxfId="194">
      <pivotArea field="8" type="button" dataOnly="0" labelOnly="1" outline="0" axis="axisRow" fieldPosition="0"/>
    </format>
    <format dxfId="193">
      <pivotArea dataOnly="0" labelOnly="1" fieldPosition="0">
        <references count="1">
          <reference field="8" count="0"/>
        </references>
      </pivotArea>
    </format>
    <format dxfId="192">
      <pivotArea dataOnly="0" labelOnly="1" grandRow="1" outline="0" fieldPosition="0"/>
    </format>
    <format dxfId="191">
      <pivotArea dataOnly="0" labelOnly="1" outline="0" fieldPosition="0">
        <references count="1">
          <reference field="4294967294" count="3">
            <x v="0"/>
            <x v="1"/>
            <x v="2"/>
          </reference>
        </references>
      </pivotArea>
    </format>
  </formats>
  <chartFormats count="6">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51710C-4DA0-4794-B21A-124446B5F7A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Target/Year">
  <location ref="G37:J149" firstHeaderRow="0" firstDataRow="1" firstDataCol="1"/>
  <pivotFields count="25">
    <pivotField showAll="0"/>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items count="9">
        <item x="6"/>
        <item x="7"/>
        <item x="2"/>
        <item x="0"/>
        <item x="4"/>
        <item x="5"/>
        <item x="3"/>
        <item x="1"/>
        <item t="default"/>
      </items>
    </pivotField>
    <pivotField showAll="0"/>
    <pivotField showAll="0"/>
    <pivotField showAll="0"/>
    <pivotField showAll="0"/>
    <pivotField showAll="0"/>
    <pivotField axis="axisRow" showAll="0" sortType="ascending">
      <items count="21">
        <item x="10"/>
        <item x="16"/>
        <item x="8"/>
        <item x="14"/>
        <item x="7"/>
        <item x="5"/>
        <item x="13"/>
        <item x="17"/>
        <item x="0"/>
        <item x="15"/>
        <item x="4"/>
        <item x="19"/>
        <item x="1"/>
        <item x="3"/>
        <item x="6"/>
        <item x="12"/>
        <item x="11"/>
        <item x="2"/>
        <item x="18"/>
        <item x="9"/>
        <item t="default"/>
      </items>
    </pivotField>
    <pivotField showAll="0"/>
    <pivotField showAll="0"/>
    <pivotField dataField="1" showAll="0">
      <items count="67">
        <item x="27"/>
        <item x="5"/>
        <item x="6"/>
        <item x="1"/>
        <item x="20"/>
        <item x="9"/>
        <item x="12"/>
        <item x="7"/>
        <item x="24"/>
        <item x="38"/>
        <item x="19"/>
        <item x="45"/>
        <item x="2"/>
        <item x="32"/>
        <item x="34"/>
        <item x="0"/>
        <item x="29"/>
        <item x="16"/>
        <item x="4"/>
        <item x="28"/>
        <item x="23"/>
        <item x="61"/>
        <item x="46"/>
        <item x="25"/>
        <item x="21"/>
        <item x="11"/>
        <item x="18"/>
        <item x="35"/>
        <item x="55"/>
        <item x="22"/>
        <item x="8"/>
        <item x="39"/>
        <item x="49"/>
        <item x="48"/>
        <item x="17"/>
        <item x="43"/>
        <item x="42"/>
        <item x="31"/>
        <item x="13"/>
        <item x="47"/>
        <item x="15"/>
        <item x="37"/>
        <item x="51"/>
        <item x="36"/>
        <item x="3"/>
        <item x="10"/>
        <item x="65"/>
        <item x="59"/>
        <item x="50"/>
        <item x="14"/>
        <item x="33"/>
        <item x="64"/>
        <item x="54"/>
        <item x="63"/>
        <item x="62"/>
        <item x="44"/>
        <item x="53"/>
        <item x="58"/>
        <item x="57"/>
        <item x="41"/>
        <item x="56"/>
        <item x="52"/>
        <item x="40"/>
        <item x="30"/>
        <item x="60"/>
        <item x="26"/>
        <item t="default"/>
      </items>
    </pivotField>
    <pivotField showAll="0"/>
    <pivotField dataField="1" showAll="0">
      <items count="90">
        <item x="19"/>
        <item x="21"/>
        <item x="9"/>
        <item x="1"/>
        <item x="6"/>
        <item x="31"/>
        <item x="29"/>
        <item x="23"/>
        <item x="17"/>
        <item x="34"/>
        <item x="12"/>
        <item x="48"/>
        <item x="24"/>
        <item x="43"/>
        <item x="53"/>
        <item x="45"/>
        <item x="55"/>
        <item x="63"/>
        <item x="32"/>
        <item x="35"/>
        <item x="42"/>
        <item x="81"/>
        <item x="40"/>
        <item x="41"/>
        <item x="47"/>
        <item x="22"/>
        <item x="18"/>
        <item x="52"/>
        <item x="79"/>
        <item x="25"/>
        <item x="15"/>
        <item x="39"/>
        <item x="37"/>
        <item x="80"/>
        <item x="85"/>
        <item x="8"/>
        <item x="58"/>
        <item x="33"/>
        <item x="20"/>
        <item x="2"/>
        <item x="66"/>
        <item x="74"/>
        <item x="30"/>
        <item x="54"/>
        <item x="36"/>
        <item x="27"/>
        <item x="57"/>
        <item x="67"/>
        <item x="5"/>
        <item x="3"/>
        <item x="73"/>
        <item x="16"/>
        <item x="49"/>
        <item x="87"/>
        <item x="69"/>
        <item x="28"/>
        <item x="0"/>
        <item x="26"/>
        <item x="4"/>
        <item x="83"/>
        <item x="10"/>
        <item x="86"/>
        <item x="11"/>
        <item x="70"/>
        <item x="44"/>
        <item x="78"/>
        <item x="64"/>
        <item x="50"/>
        <item x="13"/>
        <item x="60"/>
        <item x="76"/>
        <item x="46"/>
        <item x="75"/>
        <item x="61"/>
        <item x="82"/>
        <item x="77"/>
        <item x="71"/>
        <item x="65"/>
        <item x="72"/>
        <item x="84"/>
        <item x="88"/>
        <item x="56"/>
        <item x="62"/>
        <item x="7"/>
        <item x="68"/>
        <item x="51"/>
        <item x="59"/>
        <item x="38"/>
        <item x="14"/>
        <item t="default"/>
      </items>
    </pivotField>
    <pivotField dataField="1" showAll="0"/>
    <pivotField showAll="0"/>
    <pivotField showAll="0"/>
    <pivotField showAll="0"/>
    <pivotField showAll="0"/>
  </pivotFields>
  <rowFields count="2">
    <field x="1"/>
    <field x="14"/>
  </rowFields>
  <rowItems count="112">
    <i>
      <x/>
    </i>
    <i r="1">
      <x v="8"/>
    </i>
    <i>
      <x v="1"/>
    </i>
    <i r="1">
      <x v="12"/>
    </i>
    <i>
      <x v="2"/>
    </i>
    <i r="1">
      <x v="8"/>
    </i>
    <i>
      <x v="3"/>
    </i>
    <i r="1">
      <x v="13"/>
    </i>
    <i r="1">
      <x v="17"/>
    </i>
    <i>
      <x v="4"/>
    </i>
    <i r="1">
      <x v="10"/>
    </i>
    <i r="1">
      <x v="13"/>
    </i>
    <i r="1">
      <x v="17"/>
    </i>
    <i>
      <x v="5"/>
    </i>
    <i r="1">
      <x v="5"/>
    </i>
    <i r="1">
      <x v="17"/>
    </i>
    <i>
      <x v="6"/>
    </i>
    <i r="1">
      <x v="5"/>
    </i>
    <i r="1">
      <x v="8"/>
    </i>
    <i r="1">
      <x v="13"/>
    </i>
    <i r="1">
      <x v="14"/>
    </i>
    <i r="1">
      <x v="17"/>
    </i>
    <i>
      <x v="7"/>
    </i>
    <i r="1">
      <x v="4"/>
    </i>
    <i r="1">
      <x v="5"/>
    </i>
    <i r="1">
      <x v="8"/>
    </i>
    <i r="1">
      <x v="10"/>
    </i>
    <i r="1">
      <x v="13"/>
    </i>
    <i r="1">
      <x v="14"/>
    </i>
    <i r="1">
      <x v="17"/>
    </i>
    <i>
      <x v="8"/>
    </i>
    <i r="1">
      <x v="2"/>
    </i>
    <i r="1">
      <x v="5"/>
    </i>
    <i r="1">
      <x v="8"/>
    </i>
    <i r="1">
      <x v="10"/>
    </i>
    <i r="1">
      <x v="13"/>
    </i>
    <i r="1">
      <x v="14"/>
    </i>
    <i r="1">
      <x v="17"/>
    </i>
    <i>
      <x v="9"/>
    </i>
    <i r="1">
      <x v="2"/>
    </i>
    <i r="1">
      <x v="5"/>
    </i>
    <i r="1">
      <x v="8"/>
    </i>
    <i r="1">
      <x v="10"/>
    </i>
    <i r="1">
      <x v="12"/>
    </i>
    <i r="1">
      <x v="13"/>
    </i>
    <i r="1">
      <x v="14"/>
    </i>
    <i r="1">
      <x v="17"/>
    </i>
    <i r="1">
      <x v="19"/>
    </i>
    <i>
      <x v="10"/>
    </i>
    <i r="1">
      <x v="2"/>
    </i>
    <i r="1">
      <x v="5"/>
    </i>
    <i r="1">
      <x v="8"/>
    </i>
    <i r="1">
      <x v="10"/>
    </i>
    <i r="1">
      <x v="13"/>
    </i>
    <i r="1">
      <x v="14"/>
    </i>
    <i r="1">
      <x v="17"/>
    </i>
    <i>
      <x v="11"/>
    </i>
    <i r="1">
      <x v="2"/>
    </i>
    <i r="1">
      <x v="5"/>
    </i>
    <i r="1">
      <x v="8"/>
    </i>
    <i r="1">
      <x v="10"/>
    </i>
    <i r="1">
      <x v="13"/>
    </i>
    <i r="1">
      <x v="14"/>
    </i>
    <i r="1">
      <x v="17"/>
    </i>
    <i>
      <x v="12"/>
    </i>
    <i r="1">
      <x v="2"/>
    </i>
    <i r="1">
      <x v="5"/>
    </i>
    <i r="1">
      <x v="8"/>
    </i>
    <i r="1">
      <x v="10"/>
    </i>
    <i r="1">
      <x v="13"/>
    </i>
    <i r="1">
      <x v="14"/>
    </i>
    <i r="1">
      <x v="17"/>
    </i>
    <i>
      <x v="13"/>
    </i>
    <i r="1">
      <x v="2"/>
    </i>
    <i r="1">
      <x v="5"/>
    </i>
    <i r="1">
      <x v="10"/>
    </i>
    <i r="1">
      <x v="13"/>
    </i>
    <i r="1">
      <x v="14"/>
    </i>
    <i r="1">
      <x v="17"/>
    </i>
    <i>
      <x v="14"/>
    </i>
    <i r="1">
      <x/>
    </i>
    <i r="1">
      <x v="5"/>
    </i>
    <i r="1">
      <x v="10"/>
    </i>
    <i r="1">
      <x v="13"/>
    </i>
    <i r="1">
      <x v="14"/>
    </i>
    <i>
      <x v="15"/>
    </i>
    <i r="1">
      <x/>
    </i>
    <i r="1">
      <x v="5"/>
    </i>
    <i r="1">
      <x v="15"/>
    </i>
    <i r="1">
      <x v="16"/>
    </i>
    <i r="1">
      <x v="17"/>
    </i>
    <i>
      <x v="16"/>
    </i>
    <i r="1">
      <x/>
    </i>
    <i r="1">
      <x v="1"/>
    </i>
    <i r="1">
      <x v="3"/>
    </i>
    <i r="1">
      <x v="5"/>
    </i>
    <i r="1">
      <x v="6"/>
    </i>
    <i r="1">
      <x v="9"/>
    </i>
    <i r="1">
      <x v="10"/>
    </i>
    <i r="1">
      <x v="13"/>
    </i>
    <i r="1">
      <x v="14"/>
    </i>
    <i r="1">
      <x v="17"/>
    </i>
    <i>
      <x v="17"/>
    </i>
    <i r="1">
      <x v="3"/>
    </i>
    <i r="1">
      <x v="5"/>
    </i>
    <i r="1">
      <x v="7"/>
    </i>
    <i r="1">
      <x v="10"/>
    </i>
    <i r="1">
      <x v="11"/>
    </i>
    <i r="1">
      <x v="13"/>
    </i>
    <i r="1">
      <x v="14"/>
    </i>
    <i r="1">
      <x v="18"/>
    </i>
    <i t="grand">
      <x/>
    </i>
  </rowItems>
  <colFields count="1">
    <field x="-2"/>
  </colFields>
  <colItems count="3">
    <i>
      <x/>
    </i>
    <i i="1">
      <x v="1"/>
    </i>
    <i i="2">
      <x v="2"/>
    </i>
  </colItems>
  <dataFields count="3">
    <dataField name="Injured" fld="19" baseField="1" baseItem="13"/>
    <dataField name="Killed " fld="17" baseField="1" baseItem="13"/>
    <dataField name="Suicide Blasts" fld="20" baseField="1" baseItem="0"/>
  </dataFields>
  <formats count="24">
    <format dxfId="172">
      <pivotArea type="all" dataOnly="0" outline="0" fieldPosition="0"/>
    </format>
    <format dxfId="171">
      <pivotArea outline="0" collapsedLevelsAreSubtotals="1" fieldPosition="0"/>
    </format>
    <format dxfId="170">
      <pivotArea field="1" type="button" dataOnly="0" labelOnly="1" outline="0" axis="axisRow" fieldPosition="0"/>
    </format>
    <format dxfId="169">
      <pivotArea dataOnly="0" labelOnly="1" fieldPosition="0">
        <references count="1">
          <reference field="1" count="0"/>
        </references>
      </pivotArea>
    </format>
    <format dxfId="168">
      <pivotArea dataOnly="0" labelOnly="1" grandRow="1" outline="0" fieldPosition="0"/>
    </format>
    <format dxfId="167">
      <pivotArea dataOnly="0" labelOnly="1" fieldPosition="0">
        <references count="2">
          <reference field="1" count="1" selected="0">
            <x v="0"/>
          </reference>
          <reference field="14" count="1">
            <x v="8"/>
          </reference>
        </references>
      </pivotArea>
    </format>
    <format dxfId="166">
      <pivotArea dataOnly="0" labelOnly="1" fieldPosition="0">
        <references count="2">
          <reference field="1" count="1" selected="0">
            <x v="1"/>
          </reference>
          <reference field="14" count="1">
            <x v="12"/>
          </reference>
        </references>
      </pivotArea>
    </format>
    <format dxfId="165">
      <pivotArea dataOnly="0" labelOnly="1" fieldPosition="0">
        <references count="2">
          <reference field="1" count="1" selected="0">
            <x v="2"/>
          </reference>
          <reference field="14" count="1">
            <x v="8"/>
          </reference>
        </references>
      </pivotArea>
    </format>
    <format dxfId="164">
      <pivotArea dataOnly="0" labelOnly="1" fieldPosition="0">
        <references count="2">
          <reference field="1" count="1" selected="0">
            <x v="3"/>
          </reference>
          <reference field="14" count="2">
            <x v="13"/>
            <x v="17"/>
          </reference>
        </references>
      </pivotArea>
    </format>
    <format dxfId="163">
      <pivotArea dataOnly="0" labelOnly="1" fieldPosition="0">
        <references count="2">
          <reference field="1" count="1" selected="0">
            <x v="4"/>
          </reference>
          <reference field="14" count="3">
            <x v="10"/>
            <x v="13"/>
            <x v="17"/>
          </reference>
        </references>
      </pivotArea>
    </format>
    <format dxfId="162">
      <pivotArea dataOnly="0" labelOnly="1" fieldPosition="0">
        <references count="2">
          <reference field="1" count="1" selected="0">
            <x v="5"/>
          </reference>
          <reference field="14" count="2">
            <x v="5"/>
            <x v="17"/>
          </reference>
        </references>
      </pivotArea>
    </format>
    <format dxfId="161">
      <pivotArea dataOnly="0" labelOnly="1" fieldPosition="0">
        <references count="2">
          <reference field="1" count="1" selected="0">
            <x v="6"/>
          </reference>
          <reference field="14" count="5">
            <x v="5"/>
            <x v="8"/>
            <x v="13"/>
            <x v="14"/>
            <x v="17"/>
          </reference>
        </references>
      </pivotArea>
    </format>
    <format dxfId="160">
      <pivotArea dataOnly="0" labelOnly="1" fieldPosition="0">
        <references count="2">
          <reference field="1" count="1" selected="0">
            <x v="7"/>
          </reference>
          <reference field="14" count="7">
            <x v="4"/>
            <x v="5"/>
            <x v="8"/>
            <x v="10"/>
            <x v="13"/>
            <x v="14"/>
            <x v="17"/>
          </reference>
        </references>
      </pivotArea>
    </format>
    <format dxfId="159">
      <pivotArea dataOnly="0" labelOnly="1" fieldPosition="0">
        <references count="2">
          <reference field="1" count="1" selected="0">
            <x v="8"/>
          </reference>
          <reference field="14" count="7">
            <x v="2"/>
            <x v="5"/>
            <x v="8"/>
            <x v="10"/>
            <x v="13"/>
            <x v="14"/>
            <x v="17"/>
          </reference>
        </references>
      </pivotArea>
    </format>
    <format dxfId="158">
      <pivotArea dataOnly="0" labelOnly="1" fieldPosition="0">
        <references count="2">
          <reference field="1" count="1" selected="0">
            <x v="9"/>
          </reference>
          <reference field="14" count="9">
            <x v="2"/>
            <x v="5"/>
            <x v="8"/>
            <x v="10"/>
            <x v="12"/>
            <x v="13"/>
            <x v="14"/>
            <x v="17"/>
            <x v="19"/>
          </reference>
        </references>
      </pivotArea>
    </format>
    <format dxfId="157">
      <pivotArea dataOnly="0" labelOnly="1" fieldPosition="0">
        <references count="2">
          <reference field="1" count="1" selected="0">
            <x v="10"/>
          </reference>
          <reference field="14" count="7">
            <x v="2"/>
            <x v="5"/>
            <x v="8"/>
            <x v="10"/>
            <x v="13"/>
            <x v="14"/>
            <x v="17"/>
          </reference>
        </references>
      </pivotArea>
    </format>
    <format dxfId="156">
      <pivotArea dataOnly="0" labelOnly="1" fieldPosition="0">
        <references count="2">
          <reference field="1" count="1" selected="0">
            <x v="11"/>
          </reference>
          <reference field="14" count="7">
            <x v="2"/>
            <x v="5"/>
            <x v="8"/>
            <x v="10"/>
            <x v="13"/>
            <x v="14"/>
            <x v="17"/>
          </reference>
        </references>
      </pivotArea>
    </format>
    <format dxfId="155">
      <pivotArea dataOnly="0" labelOnly="1" fieldPosition="0">
        <references count="2">
          <reference field="1" count="1" selected="0">
            <x v="12"/>
          </reference>
          <reference field="14" count="7">
            <x v="2"/>
            <x v="5"/>
            <x v="8"/>
            <x v="10"/>
            <x v="13"/>
            <x v="14"/>
            <x v="17"/>
          </reference>
        </references>
      </pivotArea>
    </format>
    <format dxfId="154">
      <pivotArea dataOnly="0" labelOnly="1" fieldPosition="0">
        <references count="2">
          <reference field="1" count="1" selected="0">
            <x v="13"/>
          </reference>
          <reference field="14" count="6">
            <x v="2"/>
            <x v="5"/>
            <x v="10"/>
            <x v="13"/>
            <x v="14"/>
            <x v="17"/>
          </reference>
        </references>
      </pivotArea>
    </format>
    <format dxfId="153">
      <pivotArea dataOnly="0" labelOnly="1" fieldPosition="0">
        <references count="2">
          <reference field="1" count="1" selected="0">
            <x v="14"/>
          </reference>
          <reference field="14" count="5">
            <x v="0"/>
            <x v="5"/>
            <x v="10"/>
            <x v="13"/>
            <x v="14"/>
          </reference>
        </references>
      </pivotArea>
    </format>
    <format dxfId="152">
      <pivotArea dataOnly="0" labelOnly="1" fieldPosition="0">
        <references count="2">
          <reference field="1" count="1" selected="0">
            <x v="15"/>
          </reference>
          <reference field="14" count="5">
            <x v="0"/>
            <x v="5"/>
            <x v="15"/>
            <x v="16"/>
            <x v="17"/>
          </reference>
        </references>
      </pivotArea>
    </format>
    <format dxfId="151">
      <pivotArea dataOnly="0" labelOnly="1" fieldPosition="0">
        <references count="2">
          <reference field="1" count="1" selected="0">
            <x v="16"/>
          </reference>
          <reference field="14" count="10">
            <x v="0"/>
            <x v="1"/>
            <x v="3"/>
            <x v="5"/>
            <x v="6"/>
            <x v="9"/>
            <x v="10"/>
            <x v="13"/>
            <x v="14"/>
            <x v="17"/>
          </reference>
        </references>
      </pivotArea>
    </format>
    <format dxfId="150">
      <pivotArea dataOnly="0" labelOnly="1" fieldPosition="0">
        <references count="2">
          <reference field="1" count="1" selected="0">
            <x v="17"/>
          </reference>
          <reference field="14" count="8">
            <x v="3"/>
            <x v="5"/>
            <x v="7"/>
            <x v="10"/>
            <x v="11"/>
            <x v="13"/>
            <x v="14"/>
            <x v="18"/>
          </reference>
        </references>
      </pivotArea>
    </format>
    <format dxfId="149">
      <pivotArea dataOnly="0" labelOnly="1" outline="0" fieldPosition="0">
        <references count="1">
          <reference field="4294967294" count="3">
            <x v="0"/>
            <x v="1"/>
            <x v="2"/>
          </reference>
        </references>
      </pivotArea>
    </format>
  </format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15E1DD-0E83-4AD0-B639-AD7C03D9A2B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ity">
  <location ref="S13:T17" firstHeaderRow="1" firstDataRow="1" firstDataCol="1"/>
  <pivotFields count="25">
    <pivotField showAll="0"/>
    <pivotField showAll="0"/>
    <pivotField showAll="0"/>
    <pivotField showAll="0"/>
    <pivotField showAll="0"/>
    <pivotField axis="axisRow" showAll="0" measureFilter="1">
      <items count="82">
        <item x="71"/>
        <item x="7"/>
        <item x="30"/>
        <item x="12"/>
        <item x="40"/>
        <item x="42"/>
        <item x="45"/>
        <item x="62"/>
        <item x="23"/>
        <item x="35"/>
        <item x="63"/>
        <item x="51"/>
        <item x="43"/>
        <item x="26"/>
        <item x="17"/>
        <item x="37"/>
        <item x="65"/>
        <item x="76"/>
        <item x="22"/>
        <item x="11"/>
        <item x="32"/>
        <item x="77"/>
        <item x="0"/>
        <item x="20"/>
        <item x="73"/>
        <item x="1"/>
        <item x="2"/>
        <item x="57"/>
        <item x="64"/>
        <item x="75"/>
        <item x="38"/>
        <item x="54"/>
        <item x="6"/>
        <item x="27"/>
        <item x="28"/>
        <item x="70"/>
        <item x="46"/>
        <item x="9"/>
        <item x="18"/>
        <item x="13"/>
        <item x="52"/>
        <item x="14"/>
        <item x="56"/>
        <item x="39"/>
        <item x="36"/>
        <item x="58"/>
        <item x="78"/>
        <item x="50"/>
        <item x="48"/>
        <item x="5"/>
        <item x="34"/>
        <item x="41"/>
        <item x="15"/>
        <item x="16"/>
        <item x="44"/>
        <item x="55"/>
        <item x="3"/>
        <item x="21"/>
        <item x="4"/>
        <item x="33"/>
        <item x="79"/>
        <item x="74"/>
        <item x="29"/>
        <item x="60"/>
        <item x="8"/>
        <item x="31"/>
        <item x="53"/>
        <item x="61"/>
        <item x="59"/>
        <item x="10"/>
        <item x="25"/>
        <item x="66"/>
        <item x="80"/>
        <item x="19"/>
        <item x="24"/>
        <item x="72"/>
        <item x="67"/>
        <item x="49"/>
        <item x="47"/>
        <item x="68"/>
        <item x="6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5"/>
  </rowFields>
  <rowItems count="4">
    <i>
      <x v="52"/>
    </i>
    <i>
      <x v="56"/>
    </i>
    <i>
      <x v="58"/>
    </i>
    <i t="grand">
      <x/>
    </i>
  </rowItems>
  <colItems count="1">
    <i/>
  </colItems>
  <dataFields count="1">
    <dataField name="Killed" fld="17" baseField="5" baseItem="52"/>
  </dataFields>
  <formats count="12">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3">
            <x v="52"/>
            <x v="56"/>
            <x v="58"/>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3">
            <x v="52"/>
            <x v="56"/>
            <x v="58"/>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C754E2-03A8-4207-B23B-D4A96F07CF5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Location">
  <location ref="G13:H17" firstHeaderRow="1" firstDataRow="1" firstDataCol="1"/>
  <pivotFields count="25">
    <pivotField showAll="0"/>
    <pivotField showAll="0"/>
    <pivotField showAll="0"/>
    <pivotField showAll="0"/>
    <pivotField showAll="0"/>
    <pivotField showAll="0"/>
    <pivotField showAll="0"/>
    <pivotField showAll="0"/>
    <pivotField showAll="0"/>
    <pivotField showAll="0"/>
    <pivotField axis="axisRow" showAll="0" measureFilter="1">
      <items count="26">
        <item x="20"/>
        <item x="23"/>
        <item x="10"/>
        <item x="16"/>
        <item x="15"/>
        <item x="22"/>
        <item x="14"/>
        <item x="0"/>
        <item x="17"/>
        <item x="11"/>
        <item x="19"/>
        <item x="18"/>
        <item x="24"/>
        <item x="13"/>
        <item x="2"/>
        <item x="8"/>
        <item x="5"/>
        <item x="4"/>
        <item x="1"/>
        <item x="7"/>
        <item x="9"/>
        <item x="3"/>
        <item x="6"/>
        <item x="21"/>
        <item x="1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0"/>
  </rowFields>
  <rowItems count="4">
    <i>
      <x v="16"/>
    </i>
    <i>
      <x v="19"/>
    </i>
    <i>
      <x v="21"/>
    </i>
    <i t="grand">
      <x/>
    </i>
  </rowItems>
  <colItems count="1">
    <i/>
  </colItems>
  <dataFields count="1">
    <dataField name="Killed" fld="17" baseField="10" baseItem="16"/>
  </dataFields>
  <formats count="23">
    <format dxfId="34">
      <pivotArea type="all" dataOnly="0" outline="0" fieldPosition="0"/>
    </format>
    <format dxfId="33">
      <pivotArea outline="0" collapsedLevelsAreSubtotals="1" fieldPosition="0"/>
    </format>
    <format dxfId="32">
      <pivotArea field="10" type="button" dataOnly="0" labelOnly="1" outline="0" axis="axisRow" fieldPosition="0"/>
    </format>
    <format dxfId="31">
      <pivotArea dataOnly="0" labelOnly="1" fieldPosition="0">
        <references count="1">
          <reference field="10" count="3">
            <x v="16"/>
            <x v="19"/>
            <x v="21"/>
          </reference>
        </references>
      </pivotArea>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10" type="button" dataOnly="0" labelOnly="1" outline="0" axis="axisRow" fieldPosition="0"/>
    </format>
    <format dxfId="25">
      <pivotArea dataOnly="0" labelOnly="1" fieldPosition="0">
        <references count="1">
          <reference field="10" count="3">
            <x v="16"/>
            <x v="19"/>
            <x v="21"/>
          </reference>
        </references>
      </pivotArea>
    </format>
    <format dxfId="24">
      <pivotArea dataOnly="0" labelOnly="1" grandRow="1" outline="0" fieldPosition="0"/>
    </format>
    <format dxfId="23">
      <pivotArea dataOnly="0" labelOnly="1" outline="0" axis="axisValues" fieldPosition="0"/>
    </format>
    <format dxfId="22">
      <pivotArea collapsedLevelsAreSubtotals="1" fieldPosition="0">
        <references count="1">
          <reference field="10" count="2">
            <x v="16"/>
            <x v="19"/>
          </reference>
        </references>
      </pivotArea>
    </format>
    <format dxfId="21">
      <pivotArea field="10" type="button" dataOnly="0" labelOnly="1" outline="0" axis="axisRow" fieldPosition="0"/>
    </format>
    <format dxfId="20">
      <pivotArea dataOnly="0" labelOnly="1" fieldPosition="0">
        <references count="1">
          <reference field="10" count="2">
            <x v="16"/>
            <x v="19"/>
          </reference>
        </references>
      </pivotArea>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10" type="button" dataOnly="0" labelOnly="1" outline="0" axis="axisRow" fieldPosition="0"/>
    </format>
    <format dxfId="15">
      <pivotArea dataOnly="0" labelOnly="1" fieldPosition="0">
        <references count="1">
          <reference field="10" count="3">
            <x v="16"/>
            <x v="19"/>
            <x v="21"/>
          </reference>
        </references>
      </pivotArea>
    </format>
    <format dxfId="14">
      <pivotArea dataOnly="0" labelOnly="1" grandRow="1" outline="0" fieldPosition="0"/>
    </format>
    <format dxfId="13">
      <pivotArea dataOnly="0" labelOnly="1" outline="0" axis="axisValues" fieldPosition="0"/>
    </format>
    <format dxfId="12">
      <pivotArea field="10" type="button" dataOnly="0" labelOnly="1" outline="0" axis="axisRow" fieldPosition="0"/>
    </format>
  </formats>
  <pivotTableStyleInfo name="PivotStyleLight16" showRowHeaders="1" showColHeaders="1" showRowStripes="0" showColStripes="0" showLastColumn="1"/>
  <filters count="1">
    <filter fld="1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C4F0B0-1DAD-4B3B-BD6D-2911486FC18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vience">
  <location ref="K23:L27" firstHeaderRow="1" firstDataRow="1" firstDataCol="1"/>
  <pivotFields count="25">
    <pivotField showAll="0"/>
    <pivotField showAll="0"/>
    <pivotField showAll="0"/>
    <pivotField showAll="0"/>
    <pivotField showAll="0"/>
    <pivotField showAll="0"/>
    <pivotField showAll="0"/>
    <pivotField showAll="0"/>
    <pivotField axis="axisRow" showAll="0" measureFilter="1">
      <items count="9">
        <item x="6"/>
        <item x="7"/>
        <item x="2"/>
        <item x="0"/>
        <item x="4"/>
        <item x="5"/>
        <item x="3"/>
        <item x="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8"/>
  </rowFields>
  <rowItems count="4">
    <i>
      <x v="4"/>
    </i>
    <i>
      <x v="5"/>
    </i>
    <i>
      <x v="6"/>
    </i>
    <i t="grand">
      <x/>
    </i>
  </rowItems>
  <colItems count="1">
    <i/>
  </colItems>
  <dataFields count="1">
    <dataField name="Injured" fld="19" baseField="8" baseItem="4"/>
  </dataFields>
  <formats count="18">
    <format dxfId="52">
      <pivotArea type="all" dataOnly="0" outline="0" fieldPosition="0"/>
    </format>
    <format dxfId="51">
      <pivotArea outline="0" collapsedLevelsAreSubtotals="1" fieldPosition="0"/>
    </format>
    <format dxfId="50">
      <pivotArea field="8" type="button" dataOnly="0" labelOnly="1" outline="0" axis="axisRow" fieldPosition="0"/>
    </format>
    <format dxfId="49">
      <pivotArea dataOnly="0" labelOnly="1" fieldPosition="0">
        <references count="1">
          <reference field="8" count="3">
            <x v="4"/>
            <x v="5"/>
            <x v="6"/>
          </reference>
        </references>
      </pivotArea>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8" type="button" dataOnly="0" labelOnly="1" outline="0" axis="axisRow" fieldPosition="0"/>
    </format>
    <format dxfId="43">
      <pivotArea dataOnly="0" labelOnly="1" fieldPosition="0">
        <references count="1">
          <reference field="8" count="3">
            <x v="4"/>
            <x v="5"/>
            <x v="6"/>
          </reference>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8" type="button" dataOnly="0" labelOnly="1" outline="0" axis="axisRow" fieldPosition="0"/>
    </format>
    <format dxfId="37">
      <pivotArea dataOnly="0" labelOnly="1" fieldPosition="0">
        <references count="1">
          <reference field="8" count="3">
            <x v="4"/>
            <x v="5"/>
            <x v="6"/>
          </reference>
        </references>
      </pivotArea>
    </format>
    <format dxfId="36">
      <pivotArea dataOnly="0" labelOnly="1" grandRow="1" outline="0" fieldPosition="0"/>
    </format>
    <format dxfId="35">
      <pivotArea dataOnly="0" labelOnly="1" outline="0" axis="axisValues" fieldPosition="0"/>
    </format>
  </formats>
  <pivotTableStyleInfo name="PivotStyleLight16" showRowHeaders="1" showColHeaders="1" showRowStripes="0" showColStripes="0" showLastColumn="1"/>
  <filters count="1">
    <filter fld="8"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5C55A77-B297-4364-9ACB-1D8998B356B9}" autoFormatId="16" applyNumberFormats="0" applyBorderFormats="0" applyFontFormats="0" applyPatternFormats="0" applyAlignmentFormats="0" applyWidthHeightFormats="0">
  <queryTableRefresh nextId="27">
    <queryTableFields count="25">
      <queryTableField id="1" name="S#" tableColumnId="1"/>
      <queryTableField id="2" name="Date.2" tableColumnId="2"/>
      <queryTableField id="4" name="Blast Day Type" tableColumnId="4"/>
      <queryTableField id="5" name="Holiday Type" tableColumnId="5"/>
      <queryTableField id="6" name="Time" tableColumnId="6"/>
      <queryTableField id="7" name="City" tableColumnId="7"/>
      <queryTableField id="8" name="Latitude" tableColumnId="8"/>
      <queryTableField id="9" name="Longitude" tableColumnId="9"/>
      <queryTableField id="10" name="Province" tableColumnId="10"/>
      <queryTableField id="11" name="Location" tableColumnId="11"/>
      <queryTableField id="12" name="Location Category" tableColumnId="12"/>
      <queryTableField id="13" dataBound="0" tableColumnId="13"/>
      <queryTableField id="14" name="Open/Closed Space" tableColumnId="14"/>
      <queryTableField id="15" name="Influencing Event/Event" tableColumnId="15"/>
      <queryTableField id="16" name="Target Type" tableColumnId="16"/>
      <queryTableField id="17" name="Targeted Sect if any" tableColumnId="17"/>
      <queryTableField id="18" name="Killed Min" tableColumnId="18"/>
      <queryTableField id="19" name="Killed Max" tableColumnId="19"/>
      <queryTableField id="20" name="Injured Min" tableColumnId="20"/>
      <queryTableField id="21" name="Injured Max" tableColumnId="21"/>
      <queryTableField id="22" name="No. of Suicide Blasts" tableColumnId="22"/>
      <queryTableField id="23" name="Explosive Weight (max)" tableColumnId="23"/>
      <queryTableField id="24" name="Hospital Names" tableColumnId="24"/>
      <queryTableField id="25" name="Temperature(C)" tableColumnId="25"/>
      <queryTableField id="26" name="Temperature(F)" tableColumnId="26"/>
    </queryTableFields>
    <queryTableDeletedFields count="2">
      <deletedField name="Islamic Date"/>
      <deletedField name="Location Sensitivit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5014789B-7849-4044-8579-6D043A8592C4}" sourceName="Date.2">
  <pivotTables>
    <pivotTable tabId="17" name="PivotTable3"/>
    <pivotTable tabId="9" name="PivotTable5"/>
    <pivotTable tabId="11" name="PivotTable4"/>
  </pivotTables>
  <data>
    <tabular pivotCacheId="1541145048">
      <items count="18">
        <i x="0" s="1"/>
        <i x="1" s="1"/>
        <i x="2" s="1"/>
        <i x="3" s="1"/>
        <i x="4" s="1"/>
        <i x="5" s="1"/>
        <i x="6" s="1"/>
        <i x="7" s="1"/>
        <i x="8" s="1"/>
        <i x="9" s="1"/>
        <i x="10" s="1"/>
        <i x="11" s="1"/>
        <i x="12" s="1"/>
        <i x="13" s="1"/>
        <i x="14" s="1"/>
        <i x="15" s="1"/>
        <i x="1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lled_Max" xr10:uid="{C39FCB18-0E08-4626-80D5-4323C09C1EF9}" sourceName="Killed Max">
  <pivotTables>
    <pivotTable tabId="17" name="PivotTable3"/>
    <pivotTable tabId="9" name="PivotTable5"/>
    <pivotTable tabId="11" name="PivotTable4"/>
  </pivotTables>
  <data>
    <tabular pivotCacheId="1541145048">
      <items count="66">
        <i x="27" s="1"/>
        <i x="5" s="1"/>
        <i x="6" s="1"/>
        <i x="1" s="1"/>
        <i x="20" s="1"/>
        <i x="9" s="1"/>
        <i x="12" s="1"/>
        <i x="7" s="1"/>
        <i x="24" s="1"/>
        <i x="38" s="1"/>
        <i x="19" s="1"/>
        <i x="45" s="1"/>
        <i x="2" s="1"/>
        <i x="32" s="1"/>
        <i x="34" s="1"/>
        <i x="0" s="1"/>
        <i x="29" s="1"/>
        <i x="16" s="1"/>
        <i x="4" s="1"/>
        <i x="28" s="1"/>
        <i x="23" s="1"/>
        <i x="61" s="1"/>
        <i x="46" s="1"/>
        <i x="25" s="1"/>
        <i x="21" s="1"/>
        <i x="11" s="1"/>
        <i x="18" s="1"/>
        <i x="35" s="1"/>
        <i x="55" s="1"/>
        <i x="22" s="1"/>
        <i x="8" s="1"/>
        <i x="39" s="1"/>
        <i x="49" s="1"/>
        <i x="48" s="1"/>
        <i x="17" s="1"/>
        <i x="43" s="1"/>
        <i x="42" s="1"/>
        <i x="31" s="1"/>
        <i x="13" s="1"/>
        <i x="47" s="1"/>
        <i x="15" s="1"/>
        <i x="37" s="1"/>
        <i x="51" s="1"/>
        <i x="36" s="1"/>
        <i x="3" s="1"/>
        <i x="10" s="1"/>
        <i x="65" s="1"/>
        <i x="59" s="1"/>
        <i x="50" s="1"/>
        <i x="14" s="1"/>
        <i x="33" s="1"/>
        <i x="64" s="1"/>
        <i x="54" s="1"/>
        <i x="63" s="1"/>
        <i x="62" s="1"/>
        <i x="44" s="1"/>
        <i x="53" s="1"/>
        <i x="58" s="1"/>
        <i x="57" s="1"/>
        <i x="41" s="1"/>
        <i x="56" s="1"/>
        <i x="52" s="1"/>
        <i x="40" s="1"/>
        <i x="30" s="1"/>
        <i x="60" s="1"/>
        <i x="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jured_Max" xr10:uid="{638C5C2D-6210-4DEA-936F-631EA99DD338}" sourceName="Injured Max">
  <pivotTables>
    <pivotTable tabId="17" name="PivotTable3"/>
    <pivotTable tabId="9" name="PivotTable5"/>
    <pivotTable tabId="11" name="PivotTable4"/>
  </pivotTables>
  <data>
    <tabular pivotCacheId="1541145048">
      <items count="89">
        <i x="19" s="1"/>
        <i x="21" s="1"/>
        <i x="9" s="1"/>
        <i x="1" s="1"/>
        <i x="6" s="1"/>
        <i x="31" s="1"/>
        <i x="29" s="1"/>
        <i x="23" s="1"/>
        <i x="17" s="1"/>
        <i x="34" s="1"/>
        <i x="12" s="1"/>
        <i x="48" s="1"/>
        <i x="24" s="1"/>
        <i x="43" s="1"/>
        <i x="53" s="1"/>
        <i x="45" s="1"/>
        <i x="55" s="1"/>
        <i x="63" s="1"/>
        <i x="32" s="1"/>
        <i x="35" s="1"/>
        <i x="42" s="1"/>
        <i x="81" s="1"/>
        <i x="40" s="1"/>
        <i x="41" s="1"/>
        <i x="47" s="1"/>
        <i x="22" s="1"/>
        <i x="18" s="1"/>
        <i x="52" s="1"/>
        <i x="79" s="1"/>
        <i x="25" s="1"/>
        <i x="15" s="1"/>
        <i x="39" s="1"/>
        <i x="37" s="1"/>
        <i x="80" s="1"/>
        <i x="85" s="1"/>
        <i x="8" s="1"/>
        <i x="58" s="1"/>
        <i x="33" s="1"/>
        <i x="20" s="1"/>
        <i x="2" s="1"/>
        <i x="66" s="1"/>
        <i x="74" s="1"/>
        <i x="30" s="1"/>
        <i x="54" s="1"/>
        <i x="36" s="1"/>
        <i x="27" s="1"/>
        <i x="57" s="1"/>
        <i x="67" s="1"/>
        <i x="5" s="1"/>
        <i x="3" s="1"/>
        <i x="73" s="1"/>
        <i x="16" s="1"/>
        <i x="49" s="1"/>
        <i x="87" s="1"/>
        <i x="69" s="1"/>
        <i x="28" s="1"/>
        <i x="0" s="1"/>
        <i x="26" s="1"/>
        <i x="4" s="1"/>
        <i x="83" s="1"/>
        <i x="10" s="1"/>
        <i x="86" s="1"/>
        <i x="11" s="1"/>
        <i x="70" s="1"/>
        <i x="44" s="1"/>
        <i x="78" s="1"/>
        <i x="64" s="1"/>
        <i x="50" s="1"/>
        <i x="13" s="1"/>
        <i x="60" s="1"/>
        <i x="76" s="1"/>
        <i x="46" s="1"/>
        <i x="75" s="1"/>
        <i x="61" s="1"/>
        <i x="82" s="1"/>
        <i x="77" s="1"/>
        <i x="71" s="1"/>
        <i x="65" s="1"/>
        <i x="72" s="1"/>
        <i x="84" s="1"/>
        <i x="88" s="1"/>
        <i x="56" s="1"/>
        <i x="62" s="1"/>
        <i x="7" s="1"/>
        <i x="68" s="1"/>
        <i x="51" s="1"/>
        <i x="59" s="1"/>
        <i x="38"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FF3F2169-93F2-4585-9126-2E3639F7E694}" sourceName="Province">
  <pivotTables>
    <pivotTable tabId="11" name="PivotTable4"/>
    <pivotTable tabId="9" name="PivotTable5"/>
  </pivotTables>
  <data>
    <tabular pivotCacheId="1541145048">
      <items count="8">
        <i x="6" s="1"/>
        <i x="7" s="1"/>
        <i x="2" s="1"/>
        <i x="0" s="1"/>
        <i x="4" s="1"/>
        <i x="5"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Type" xr10:uid="{38D6584C-538D-49D6-923F-C2B1810616A6}" sourceName="Target Type">
  <pivotTables>
    <pivotTable tabId="9" name="PivotTable5"/>
  </pivotTables>
  <data>
    <tabular pivotCacheId="1541145048">
      <items count="20">
        <i x="10" s="1"/>
        <i x="16" s="1"/>
        <i x="8" s="1"/>
        <i x="14" s="1"/>
        <i x="7" s="1"/>
        <i x="5" s="1"/>
        <i x="13" s="1"/>
        <i x="17" s="1"/>
        <i x="0" s="1"/>
        <i x="15" s="1"/>
        <i x="4" s="1"/>
        <i x="19" s="1"/>
        <i x="1" s="1"/>
        <i x="3" s="1"/>
        <i x="6" s="1"/>
        <i x="12" s="1"/>
        <i x="11" s="1"/>
        <i x="2" s="1"/>
        <i x="18"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Sensitivity" xr10:uid="{4A7EA0CE-BE1A-4DF6-98B5-354FBE271362}" sourceName="Location Sensitivity">
  <pivotTables>
    <pivotTable tabId="11" name="PivotTable1"/>
  </pivotTables>
  <data>
    <tabular pivotCacheId="1541145048" sortOrder="descending">
      <items count="4">
        <i x="2" s="1"/>
        <i x="1" s="1"/>
        <i x="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Catogary" xr10:uid="{B1DB2E4B-025E-497F-AF1B-FEA91311C6C7}" sourceName="Location Catogary">
  <pivotTables>
    <pivotTable tabId="11" name="PivotTable2"/>
  </pivotTables>
  <data>
    <tabular pivotCacheId="1586201029">
      <items count="16">
        <i x="0" s="1"/>
        <i x="1" s="1"/>
        <i x="2" s="1"/>
        <i x="3" s="1"/>
        <i x="4" s="1"/>
        <i x="7" s="1"/>
        <i x="5" s="1"/>
        <i x="6" s="1"/>
        <i x="8" s="1"/>
        <i x="9" s="1"/>
        <i x="10" s="1"/>
        <i x="11" s="1"/>
        <i x="12" s="1"/>
        <i x="13" s="1"/>
        <i x="14" s="1"/>
        <i x="1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71F3278-1E5F-445B-AE14-733F91080394}" sourceName="City">
  <pivotTables>
    <pivotTable tabId="11" name="PivotTable3"/>
  </pivotTables>
  <data>
    <tabular pivotCacheId="1541145048">
      <items count="81">
        <i x="71" s="1"/>
        <i x="7" s="1"/>
        <i x="30" s="1"/>
        <i x="12" s="1"/>
        <i x="40" s="1"/>
        <i x="42" s="1"/>
        <i x="45" s="1"/>
        <i x="62" s="1"/>
        <i x="23" s="1"/>
        <i x="35" s="1"/>
        <i x="63" s="1"/>
        <i x="51" s="1"/>
        <i x="43" s="1"/>
        <i x="26" s="1"/>
        <i x="17" s="1"/>
        <i x="37" s="1"/>
        <i x="65" s="1"/>
        <i x="76" s="1"/>
        <i x="22" s="1"/>
        <i x="11" s="1"/>
        <i x="32" s="1"/>
        <i x="77" s="1"/>
        <i x="0" s="1"/>
        <i x="20" s="1"/>
        <i x="73" s="1"/>
        <i x="1" s="1"/>
        <i x="2" s="1"/>
        <i x="57" s="1"/>
        <i x="64" s="1"/>
        <i x="75" s="1"/>
        <i x="38" s="1"/>
        <i x="54" s="1"/>
        <i x="6" s="1"/>
        <i x="27" s="1"/>
        <i x="28" s="1"/>
        <i x="70" s="1"/>
        <i x="46" s="1"/>
        <i x="9" s="1"/>
        <i x="18" s="1"/>
        <i x="13" s="1"/>
        <i x="52" s="1"/>
        <i x="14" s="1"/>
        <i x="56" s="1"/>
        <i x="39" s="1"/>
        <i x="36" s="1"/>
        <i x="58" s="1"/>
        <i x="78" s="1"/>
        <i x="50" s="1"/>
        <i x="48" s="1"/>
        <i x="5" s="1"/>
        <i x="34" s="1"/>
        <i x="41" s="1"/>
        <i x="15" s="1"/>
        <i x="16" s="1"/>
        <i x="44" s="1"/>
        <i x="55" s="1"/>
        <i x="3" s="1"/>
        <i x="21" s="1"/>
        <i x="4" s="1"/>
        <i x="33" s="1"/>
        <i x="79" s="1"/>
        <i x="74" s="1"/>
        <i x="29" s="1"/>
        <i x="60" s="1"/>
        <i x="8" s="1"/>
        <i x="31" s="1"/>
        <i x="53" s="1"/>
        <i x="61" s="1"/>
        <i x="59" s="1"/>
        <i x="10" s="1"/>
        <i x="25" s="1"/>
        <i x="66" s="1"/>
        <i x="80" s="1"/>
        <i x="19" s="1"/>
        <i x="24" s="1"/>
        <i x="72" s="1"/>
        <i x="67" s="1"/>
        <i x="49" s="1"/>
        <i x="47" s="1"/>
        <i x="68" s="1"/>
        <i x="6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2" xr10:uid="{42A27393-82AF-4D93-83B0-473BE18D54E1}" cache="Slicer_Date.2" caption="Date.2" startItem="5" rowHeight="234950"/>
  <slicer name="Killed Max" xr10:uid="{77C5CEE5-48F5-45FE-8514-2E2E1FA9FE52}" cache="Slicer_Killed_Max" caption="Killed Max" startItem="59" rowHeight="234950"/>
  <slicer name="Injured Max" xr10:uid="{7A3B27AC-0569-4E42-9847-5ECC2EB9EAE9}" cache="Slicer_Injured_Max" caption="Injured Max" startItem="1" rowHeight="234950"/>
  <slicer name="Province" xr10:uid="{B616B399-3F1C-44D7-979C-8B86530F950F}" cache="Slicer_Province" caption="Province" rowHeight="234950"/>
  <slicer name="Target Type" xr10:uid="{BEA5AF40-B41F-4C27-BA37-FD18AAB040DD}" cache="Slicer_Target_Type" caption="Target Type" startItem="12" style="SlicerStyleLight2" rowHeight="234950"/>
  <slicer name="Location Sensitivity" xr10:uid="{BE33D0D9-95F4-4843-BFE8-EDA095735E54}" cache="Slicer_Location_Sensitivity" caption="Location Sensitivity" rowHeight="234950"/>
  <slicer name="Location Catogary" xr10:uid="{B5D065B0-6ED4-4A77-8175-FBBACFC60A64}" cache="Slicer_Location_Catogary" caption="Location Catogary" rowHeight="234950"/>
  <slicer name="City" xr10:uid="{AF5A176D-490A-42D5-A346-661ABC124060}" cache="Slicer_City" caption="City" startItem="6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EE01F1-399C-443A-A984-7A2F8FE921CC}" name="PakistanSuicideAttacks_Ver_11__30_November_2017___3" displayName="PakistanSuicideAttacks_Ver_11__30_November_2017___3" ref="A1:Y497" tableType="queryTable" totalsRowShown="0">
  <autoFilter ref="A1:Y497" xr:uid="{07EE01F1-399C-443A-A984-7A2F8FE921CC}"/>
  <tableColumns count="25">
    <tableColumn id="1" xr3:uid="{B7260BAB-E3F7-4C6F-82D1-1BD4ED6D1ACF}" uniqueName="1" name="S#" queryTableFieldId="1"/>
    <tableColumn id="2" xr3:uid="{5E5DCE5E-9C54-48EA-AFF5-5145814C20F6}" uniqueName="2" name="Date.2" queryTableFieldId="2"/>
    <tableColumn id="4" xr3:uid="{1DD6EAE8-6221-4159-BBDE-93AF543F040E}" uniqueName="4" name="Blast Day Type" queryTableFieldId="4" dataDxfId="216"/>
    <tableColumn id="5" xr3:uid="{44875003-1BE3-46B4-B993-A2C633573CEB}" uniqueName="5" name="Holiday Type" queryTableFieldId="5" dataDxfId="215"/>
    <tableColumn id="6" xr3:uid="{787F4CEB-DC4A-4C11-B8C0-0C8C03551913}" uniqueName="6" name="Time" queryTableFieldId="6" dataDxfId="214"/>
    <tableColumn id="7" xr3:uid="{DF0A24A9-9A78-4877-A78D-1B11BD85831F}" uniqueName="7" name="City" queryTableFieldId="7" dataDxfId="213"/>
    <tableColumn id="8" xr3:uid="{90CC39FB-FDA1-43D3-8EDA-3530CE65230A}" uniqueName="8" name="Latitude" queryTableFieldId="8"/>
    <tableColumn id="9" xr3:uid="{B9B327D5-6464-426B-B374-DA8F34ABE6DF}" uniqueName="9" name="Longitude" queryTableFieldId="9"/>
    <tableColumn id="10" xr3:uid="{3AB496B2-DD92-4819-A0C8-3F2A1F5F9F0E}" uniqueName="10" name="Province" queryTableFieldId="10" dataDxfId="212"/>
    <tableColumn id="11" xr3:uid="{CAE6607F-7C8C-4C08-8577-FC825BD39597}" uniqueName="11" name="Location" queryTableFieldId="11" dataDxfId="211"/>
    <tableColumn id="12" xr3:uid="{88382D93-DE1C-43E4-ADAC-B641EC57A2F6}" uniqueName="12" name="Location Category" queryTableFieldId="12" dataDxfId="210"/>
    <tableColumn id="13" xr3:uid="{232CB6E8-3544-4E46-B7AB-14D108C62E97}" uniqueName="13" name="Location Sensitivity" queryTableFieldId="13" dataDxfId="209"/>
    <tableColumn id="14" xr3:uid="{A193F9DD-EAA9-4A81-9DF9-F450640C5374}" uniqueName="14" name="Open/Closed Space" queryTableFieldId="14" dataDxfId="208"/>
    <tableColumn id="15" xr3:uid="{A328BECD-839E-4244-83B7-6790CF2BC898}" uniqueName="15" name="Influencing Event/Event" queryTableFieldId="15" dataDxfId="207"/>
    <tableColumn id="16" xr3:uid="{9A711546-7510-451E-831F-0DDB0880A0E4}" uniqueName="16" name="Target Type" queryTableFieldId="16" dataDxfId="206"/>
    <tableColumn id="17" xr3:uid="{D47CCB38-FC91-45B5-A2A7-CA976F31413A}" uniqueName="17" name="Targeted Sect if any" queryTableFieldId="17" dataDxfId="205"/>
    <tableColumn id="18" xr3:uid="{5FC14B75-2F54-4EB8-8AF2-E87FC88573C7}" uniqueName="18" name="Killed Min" queryTableFieldId="18"/>
    <tableColumn id="19" xr3:uid="{E12C17C5-86E3-4730-8BF2-79A5DA85593A}" uniqueName="19" name="Killed Max" queryTableFieldId="19"/>
    <tableColumn id="20" xr3:uid="{89BBBA8B-B886-4A04-859E-9AD0078C38BA}" uniqueName="20" name="Injured Min" queryTableFieldId="20"/>
    <tableColumn id="21" xr3:uid="{911577EE-7DF4-4A64-BC0F-A5CE9E9E5C01}" uniqueName="21" name="Injured Max" queryTableFieldId="21"/>
    <tableColumn id="22" xr3:uid="{3D9603F2-3EA1-4E34-85C5-A1847AD03920}" uniqueName="22" name="No. of Suicide Blasts" queryTableFieldId="22"/>
    <tableColumn id="23" xr3:uid="{24728BCB-DD20-496F-A746-37B79D648FFD}" uniqueName="23" name="Explosive Weight (max)" queryTableFieldId="23" dataDxfId="204"/>
    <tableColumn id="24" xr3:uid="{988C6867-9B71-45E4-BDE7-FF5B62FC0191}" uniqueName="24" name="Hospital Names" queryTableFieldId="24" dataDxfId="203"/>
    <tableColumn id="25" xr3:uid="{3B80B5AE-9F5E-40E5-8B6F-97093D78C4E3}" uniqueName="25" name="Temperature(C)" queryTableFieldId="25"/>
    <tableColumn id="26" xr3:uid="{6982B9C5-50C8-4116-B2BD-B12157C3571F}" uniqueName="26" name="Temperature(F)"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5.xml"/><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8"/>
  <sheetViews>
    <sheetView zoomScaleNormal="100" workbookViewId="0">
      <selection activeCell="P9" sqref="P9"/>
    </sheetView>
  </sheetViews>
  <sheetFormatPr defaultRowHeight="14.4" x14ac:dyDescent="0.3"/>
  <cols>
    <col min="16" max="16" width="9.109375" customWidth="1"/>
  </cols>
  <sheetData>
    <row r="1" spans="1:33" x14ac:dyDescent="0.3">
      <c r="A1" s="1"/>
      <c r="B1" s="1"/>
      <c r="C1" s="1"/>
      <c r="D1" s="1"/>
      <c r="E1" s="1"/>
      <c r="F1" s="1"/>
      <c r="G1" s="1"/>
      <c r="H1" s="42" t="s">
        <v>0</v>
      </c>
      <c r="I1" s="42"/>
      <c r="J1" s="42"/>
      <c r="K1" s="42"/>
      <c r="L1" s="42"/>
      <c r="M1" s="42"/>
      <c r="N1" s="42"/>
      <c r="O1" s="42"/>
      <c r="P1" s="42"/>
      <c r="Q1" s="1"/>
      <c r="R1" s="1"/>
      <c r="S1" s="1"/>
      <c r="T1" s="1"/>
      <c r="U1" s="1"/>
      <c r="V1" s="1"/>
      <c r="W1" s="1"/>
      <c r="X1" s="1"/>
      <c r="Y1" s="1"/>
      <c r="Z1" s="1"/>
      <c r="AA1" s="1"/>
      <c r="AB1" s="1"/>
      <c r="AC1" s="1"/>
      <c r="AD1" s="1"/>
      <c r="AE1" s="1"/>
      <c r="AF1" s="1"/>
      <c r="AG1" s="1"/>
    </row>
    <row r="2" spans="1:33" x14ac:dyDescent="0.3">
      <c r="A2" s="1"/>
      <c r="B2" s="1"/>
      <c r="C2" s="1"/>
      <c r="D2" s="1"/>
      <c r="E2" s="1"/>
      <c r="F2" s="1"/>
      <c r="G2" s="1"/>
      <c r="H2" s="42"/>
      <c r="I2" s="42"/>
      <c r="J2" s="42"/>
      <c r="K2" s="42"/>
      <c r="L2" s="42"/>
      <c r="M2" s="42"/>
      <c r="N2" s="42"/>
      <c r="O2" s="42"/>
      <c r="P2" s="42"/>
      <c r="Q2" s="1"/>
      <c r="R2" s="1"/>
      <c r="S2" s="1"/>
      <c r="T2" s="1"/>
      <c r="U2" s="1"/>
      <c r="V2" s="1"/>
      <c r="W2" s="1"/>
      <c r="X2" s="1"/>
      <c r="Y2" s="1"/>
      <c r="Z2" s="1"/>
      <c r="AA2" s="1"/>
      <c r="AB2" s="1"/>
      <c r="AC2" s="1"/>
      <c r="AD2" s="1"/>
      <c r="AE2" s="1"/>
      <c r="AF2" s="1"/>
      <c r="AG2" s="1"/>
    </row>
    <row r="3" spans="1:33" x14ac:dyDescent="0.3">
      <c r="A3" s="1"/>
      <c r="B3" s="1"/>
      <c r="C3" s="1"/>
      <c r="D3" s="1"/>
      <c r="E3" s="1"/>
      <c r="F3" s="1"/>
      <c r="G3" s="1"/>
      <c r="H3" s="42"/>
      <c r="I3" s="42"/>
      <c r="J3" s="42"/>
      <c r="K3" s="42"/>
      <c r="L3" s="42"/>
      <c r="M3" s="42"/>
      <c r="N3" s="42"/>
      <c r="O3" s="42"/>
      <c r="P3" s="42"/>
      <c r="Q3" s="1"/>
      <c r="R3" s="1"/>
      <c r="S3" s="1"/>
      <c r="T3" s="1"/>
      <c r="U3" s="1"/>
      <c r="V3" s="1"/>
      <c r="W3" s="1"/>
      <c r="X3" s="1"/>
      <c r="Y3" s="1"/>
      <c r="Z3" s="1"/>
      <c r="AA3" s="1"/>
      <c r="AB3" s="1"/>
      <c r="AC3" s="1"/>
      <c r="AD3" s="1"/>
      <c r="AE3" s="1"/>
      <c r="AF3" s="1"/>
      <c r="AG3" s="1"/>
    </row>
    <row r="4" spans="1:33" x14ac:dyDescent="0.3">
      <c r="A4" s="1"/>
      <c r="B4" s="1"/>
      <c r="C4" s="1"/>
      <c r="D4" s="1"/>
      <c r="E4" s="1"/>
      <c r="F4" s="1"/>
      <c r="G4" s="1"/>
      <c r="H4" s="2"/>
      <c r="I4" s="2"/>
      <c r="J4" s="2"/>
      <c r="K4" s="2"/>
      <c r="L4" s="2"/>
      <c r="M4" s="2"/>
      <c r="N4" s="2"/>
      <c r="O4" s="2"/>
      <c r="P4" s="2"/>
      <c r="Q4" s="1"/>
      <c r="R4" s="1"/>
      <c r="S4" s="1"/>
      <c r="T4" s="1"/>
      <c r="U4" s="1"/>
      <c r="V4" s="1"/>
      <c r="W4" s="1"/>
      <c r="X4" s="1"/>
      <c r="Y4" s="1"/>
      <c r="Z4" s="1"/>
      <c r="AA4" s="1"/>
      <c r="AB4" s="1"/>
      <c r="AC4" s="1"/>
      <c r="AD4" s="1"/>
      <c r="AE4" s="1"/>
      <c r="AF4" s="1"/>
      <c r="AG4" s="1"/>
    </row>
    <row r="5" spans="1:33" x14ac:dyDescent="0.3">
      <c r="A5" s="1"/>
      <c r="B5" s="1"/>
      <c r="C5" s="1"/>
      <c r="D5" s="1"/>
      <c r="E5" s="1"/>
      <c r="F5" s="1"/>
      <c r="G5" s="1"/>
      <c r="H5" s="43" t="s">
        <v>1</v>
      </c>
      <c r="I5" s="43"/>
      <c r="J5" s="43"/>
      <c r="K5" s="43"/>
      <c r="L5" s="43"/>
      <c r="M5" s="43"/>
      <c r="N5" s="43"/>
      <c r="O5" s="43"/>
      <c r="P5" s="43"/>
      <c r="Q5" s="1"/>
      <c r="R5" s="1"/>
      <c r="S5" s="1"/>
      <c r="T5" s="1"/>
      <c r="U5" s="1"/>
      <c r="V5" s="1"/>
      <c r="W5" s="1"/>
      <c r="X5" s="1"/>
      <c r="Y5" s="1"/>
      <c r="Z5" s="1"/>
      <c r="AA5" s="1"/>
      <c r="AB5" s="1"/>
      <c r="AC5" s="1"/>
      <c r="AD5" s="1"/>
      <c r="AE5" s="1"/>
      <c r="AF5" s="1"/>
      <c r="AG5" s="1"/>
    </row>
    <row r="6" spans="1:33" x14ac:dyDescent="0.3">
      <c r="A6" s="1"/>
      <c r="B6" s="1"/>
      <c r="C6" s="1"/>
      <c r="D6" s="1"/>
      <c r="E6" s="1"/>
      <c r="F6" s="1"/>
      <c r="G6" s="1"/>
      <c r="H6" s="43"/>
      <c r="I6" s="43"/>
      <c r="J6" s="43"/>
      <c r="K6" s="43"/>
      <c r="L6" s="43"/>
      <c r="M6" s="43"/>
      <c r="N6" s="43"/>
      <c r="O6" s="43"/>
      <c r="P6" s="43"/>
      <c r="Q6" s="1"/>
      <c r="R6" s="1"/>
      <c r="S6" s="1"/>
      <c r="T6" s="1"/>
      <c r="U6" s="1"/>
      <c r="V6" s="1"/>
      <c r="W6" s="1"/>
      <c r="X6" s="1"/>
      <c r="Y6" s="1"/>
      <c r="Z6" s="1"/>
      <c r="AA6" s="1"/>
      <c r="AB6" s="1"/>
      <c r="AC6" s="1"/>
      <c r="AD6" s="1"/>
      <c r="AE6" s="1"/>
      <c r="AF6" s="1"/>
      <c r="AG6" s="1"/>
    </row>
    <row r="7" spans="1:33"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spans="1:33"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spans="1:33"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spans="1:33" ht="25.2" x14ac:dyDescent="0.45">
      <c r="A10" s="1"/>
      <c r="B10" s="1"/>
      <c r="C10" s="1"/>
      <c r="D10" s="1"/>
      <c r="E10" s="1"/>
      <c r="F10" s="1"/>
      <c r="G10" s="1"/>
      <c r="H10" s="1"/>
      <c r="I10" s="1"/>
      <c r="J10" s="44" t="s">
        <v>2</v>
      </c>
      <c r="K10" s="44"/>
      <c r="L10" s="44"/>
      <c r="M10" s="44"/>
      <c r="N10" s="44"/>
      <c r="O10" s="1"/>
      <c r="P10" s="1"/>
      <c r="Q10" s="1"/>
      <c r="R10" s="1"/>
      <c r="S10" s="1"/>
      <c r="T10" s="1"/>
      <c r="U10" s="1"/>
      <c r="V10" s="1"/>
      <c r="W10" s="1"/>
      <c r="X10" s="1"/>
      <c r="Y10" s="1"/>
      <c r="Z10" s="1"/>
      <c r="AA10" s="1"/>
      <c r="AB10" s="1"/>
      <c r="AC10" s="1"/>
      <c r="AD10" s="1"/>
      <c r="AE10" s="1"/>
      <c r="AF10" s="1"/>
      <c r="AG10" s="1"/>
    </row>
    <row r="11" spans="1:33" x14ac:dyDescent="0.3">
      <c r="A11" s="1"/>
      <c r="B11" s="1"/>
      <c r="C11" s="1"/>
      <c r="D11" s="1"/>
      <c r="E11" s="1"/>
      <c r="F11" s="1"/>
      <c r="G11" s="1"/>
      <c r="H11" s="1"/>
      <c r="I11" s="1"/>
      <c r="J11" s="1"/>
      <c r="K11" s="2"/>
      <c r="L11" s="2"/>
      <c r="M11" s="2"/>
      <c r="N11" s="1"/>
      <c r="O11" s="1"/>
      <c r="P11" s="1"/>
      <c r="Q11" s="1"/>
      <c r="R11" s="1"/>
      <c r="S11" s="1"/>
      <c r="T11" s="1"/>
      <c r="U11" s="1"/>
      <c r="V11" s="1"/>
      <c r="W11" s="1"/>
      <c r="X11" s="1"/>
      <c r="Y11" s="1"/>
      <c r="Z11" s="1"/>
      <c r="AA11" s="1"/>
      <c r="AB11" s="1"/>
      <c r="AC11" s="1"/>
      <c r="AD11" s="1"/>
      <c r="AE11" s="1"/>
      <c r="AF11" s="1"/>
      <c r="AG11" s="1"/>
    </row>
    <row r="12" spans="1:33" ht="21" x14ac:dyDescent="0.4">
      <c r="A12" s="1"/>
      <c r="B12" s="1"/>
      <c r="C12" s="1"/>
      <c r="D12" s="1"/>
      <c r="E12" s="1"/>
      <c r="F12" s="1"/>
      <c r="G12" s="1"/>
      <c r="H12" s="1"/>
      <c r="I12" s="1"/>
      <c r="J12" s="1"/>
      <c r="K12" s="47" t="s">
        <v>3</v>
      </c>
      <c r="L12" s="47"/>
      <c r="M12" s="47"/>
      <c r="N12" s="1"/>
      <c r="O12" s="1"/>
      <c r="P12" s="1"/>
      <c r="Q12" s="1"/>
      <c r="R12" s="1"/>
      <c r="S12" s="1"/>
      <c r="T12" s="1"/>
      <c r="U12" s="1"/>
      <c r="V12" s="1"/>
      <c r="W12" s="1"/>
      <c r="X12" s="1"/>
      <c r="Y12" s="1"/>
      <c r="Z12" s="1"/>
      <c r="AA12" s="1"/>
      <c r="AB12" s="1"/>
      <c r="AC12" s="1"/>
      <c r="AD12" s="1"/>
      <c r="AE12" s="1"/>
      <c r="AF12" s="1"/>
      <c r="AG12" s="1"/>
    </row>
    <row r="13" spans="1:33"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4.4" customHeight="1" x14ac:dyDescent="0.3">
      <c r="A15" s="1"/>
      <c r="B15" s="1"/>
      <c r="C15" s="1"/>
      <c r="D15" s="1"/>
      <c r="E15" s="1"/>
      <c r="F15" s="1"/>
      <c r="G15" s="1"/>
      <c r="H15" s="1"/>
      <c r="I15" s="1"/>
      <c r="J15" s="48"/>
      <c r="K15" s="48"/>
      <c r="L15" s="48"/>
      <c r="M15" s="48"/>
      <c r="N15" s="48"/>
      <c r="O15" s="1"/>
      <c r="P15" s="1"/>
      <c r="Q15" s="1"/>
      <c r="R15" s="1"/>
      <c r="S15" s="1"/>
      <c r="T15" s="1"/>
      <c r="U15" s="1"/>
      <c r="V15" s="1"/>
      <c r="W15" s="1"/>
      <c r="X15" s="1"/>
      <c r="Y15" s="1"/>
      <c r="Z15" s="1"/>
      <c r="AA15" s="1"/>
      <c r="AB15" s="1"/>
      <c r="AC15" s="1"/>
      <c r="AD15" s="1"/>
      <c r="AE15" s="1"/>
      <c r="AF15" s="1"/>
      <c r="AG15" s="1"/>
    </row>
    <row r="16" spans="1:33" ht="14.4" customHeight="1" x14ac:dyDescent="0.3">
      <c r="A16" s="1"/>
      <c r="B16" s="1"/>
      <c r="C16" s="1"/>
      <c r="D16" s="1"/>
      <c r="E16" s="1"/>
      <c r="F16" s="1"/>
      <c r="G16" s="1"/>
      <c r="H16" s="1"/>
      <c r="I16" s="1"/>
      <c r="J16" s="48"/>
      <c r="K16" s="48"/>
      <c r="L16" s="48"/>
      <c r="M16" s="48"/>
      <c r="N16" s="48"/>
      <c r="O16" s="1"/>
      <c r="P16" s="1"/>
      <c r="Q16" s="1"/>
      <c r="R16" s="1"/>
      <c r="S16" s="1"/>
      <c r="T16" s="1"/>
      <c r="U16" s="1"/>
      <c r="V16" s="1"/>
      <c r="W16" s="1"/>
      <c r="X16" s="1"/>
      <c r="Y16" s="1"/>
      <c r="Z16" s="1"/>
      <c r="AA16" s="1"/>
      <c r="AB16" s="1"/>
      <c r="AC16" s="1"/>
      <c r="AD16" s="1"/>
      <c r="AE16" s="1"/>
      <c r="AF16" s="1"/>
      <c r="AG16" s="1"/>
    </row>
    <row r="17" spans="1:33" x14ac:dyDescent="0.3">
      <c r="A17" s="1"/>
      <c r="B17" s="1"/>
      <c r="C17" s="1"/>
      <c r="D17" s="1"/>
      <c r="E17" s="1"/>
      <c r="F17" s="1"/>
      <c r="G17" s="1"/>
      <c r="H17" s="1"/>
      <c r="I17" s="1"/>
      <c r="J17" s="49" t="s">
        <v>4</v>
      </c>
      <c r="K17" s="49"/>
      <c r="L17" s="49"/>
      <c r="M17" s="49"/>
      <c r="N17" s="49"/>
      <c r="O17" s="1"/>
      <c r="P17" s="1"/>
      <c r="Q17" s="1"/>
      <c r="R17" s="1"/>
      <c r="S17" s="1"/>
      <c r="T17" s="1"/>
      <c r="U17" s="1"/>
      <c r="V17" s="1"/>
      <c r="W17" s="1"/>
      <c r="X17" s="1"/>
      <c r="Y17" s="1"/>
      <c r="Z17" s="1"/>
      <c r="AA17" s="1"/>
      <c r="AB17" s="1"/>
      <c r="AC17" s="1"/>
      <c r="AD17" s="1"/>
      <c r="AE17" s="1"/>
      <c r="AF17" s="1"/>
      <c r="AG17" s="1"/>
    </row>
    <row r="18" spans="1:33" x14ac:dyDescent="0.3">
      <c r="A18" s="1"/>
      <c r="B18" s="1"/>
      <c r="C18" s="1"/>
      <c r="D18" s="1"/>
      <c r="E18" s="1"/>
      <c r="F18" s="1"/>
      <c r="G18" s="1"/>
      <c r="H18" s="1"/>
      <c r="I18" s="1"/>
      <c r="J18" s="49"/>
      <c r="K18" s="49"/>
      <c r="L18" s="49"/>
      <c r="M18" s="49"/>
      <c r="N18" s="49"/>
      <c r="O18" s="1"/>
      <c r="P18" s="1"/>
      <c r="Q18" s="1"/>
      <c r="R18" s="1"/>
      <c r="S18" s="1"/>
      <c r="T18" s="1"/>
      <c r="U18" s="1"/>
      <c r="V18" s="1"/>
      <c r="W18" s="1"/>
      <c r="X18" s="1"/>
      <c r="Y18" s="1"/>
      <c r="Z18" s="1"/>
      <c r="AA18" s="1"/>
      <c r="AB18" s="1"/>
      <c r="AC18" s="1"/>
      <c r="AD18" s="1"/>
      <c r="AE18" s="1"/>
      <c r="AF18" s="1"/>
      <c r="AG18" s="1"/>
    </row>
    <row r="19" spans="1:33" ht="24" x14ac:dyDescent="0.5">
      <c r="A19" s="1"/>
      <c r="B19" s="1"/>
      <c r="C19" s="1"/>
      <c r="D19" s="1"/>
      <c r="E19" s="1"/>
      <c r="F19" s="1"/>
      <c r="G19" s="1"/>
      <c r="H19" s="1"/>
      <c r="I19" s="1"/>
      <c r="J19" s="1"/>
      <c r="K19" s="50" t="s">
        <v>5</v>
      </c>
      <c r="L19" s="50"/>
      <c r="M19" s="50"/>
      <c r="N19" s="1"/>
      <c r="O19" s="1"/>
      <c r="P19" s="1"/>
      <c r="Q19" s="1"/>
      <c r="R19" s="1"/>
      <c r="S19" s="1"/>
      <c r="T19" s="1"/>
      <c r="U19" s="1"/>
      <c r="V19" s="1"/>
      <c r="W19" s="1"/>
      <c r="X19" s="1"/>
      <c r="Y19" s="1"/>
      <c r="Z19" s="1"/>
      <c r="AA19" s="1"/>
      <c r="AB19" s="1"/>
      <c r="AC19" s="1"/>
      <c r="AD19" s="1"/>
      <c r="AE19" s="1"/>
      <c r="AF19" s="1"/>
      <c r="AG19" s="1"/>
    </row>
    <row r="20" spans="1:33" ht="30" customHeight="1" x14ac:dyDescent="0.5">
      <c r="A20" s="1"/>
      <c r="B20" s="1"/>
      <c r="C20" s="1"/>
      <c r="D20" s="1"/>
      <c r="E20" s="1"/>
      <c r="F20" s="1"/>
      <c r="G20" s="1"/>
      <c r="H20" s="1"/>
      <c r="I20" s="1"/>
      <c r="J20" s="51" t="s">
        <v>1489</v>
      </c>
      <c r="K20" s="51"/>
      <c r="L20" s="51"/>
      <c r="M20" s="51"/>
      <c r="N20" s="51"/>
      <c r="O20" s="1"/>
      <c r="P20" s="1"/>
      <c r="Q20" s="1"/>
      <c r="R20" s="1"/>
      <c r="S20" s="1"/>
      <c r="T20" s="45"/>
      <c r="U20" s="45"/>
      <c r="V20" s="1"/>
      <c r="W20" s="1"/>
      <c r="X20" s="1"/>
      <c r="Y20" s="1"/>
      <c r="Z20" s="1"/>
      <c r="AA20" s="1"/>
      <c r="AB20" s="1"/>
      <c r="AC20" s="1"/>
      <c r="AD20" s="1"/>
      <c r="AE20" s="1"/>
      <c r="AF20" s="1"/>
      <c r="AG20" s="1"/>
    </row>
    <row r="21" spans="1:33" x14ac:dyDescent="0.3">
      <c r="A21" s="1"/>
      <c r="B21" s="1"/>
      <c r="C21" s="1"/>
      <c r="D21" s="1"/>
      <c r="E21" s="1"/>
      <c r="F21" s="1"/>
      <c r="G21" s="1"/>
      <c r="H21" s="1"/>
      <c r="I21" s="1"/>
      <c r="J21" s="46" t="s">
        <v>7</v>
      </c>
      <c r="K21" s="46"/>
      <c r="L21" s="46"/>
      <c r="M21" s="46"/>
      <c r="N21" s="46"/>
      <c r="O21" s="1"/>
      <c r="P21" s="1"/>
      <c r="Q21" s="1"/>
      <c r="R21" s="1"/>
      <c r="S21" s="1"/>
      <c r="T21" s="45"/>
      <c r="U21" s="45"/>
      <c r="V21" s="1"/>
      <c r="W21" s="1"/>
      <c r="X21" s="1"/>
      <c r="Y21" s="1"/>
      <c r="Z21" s="1"/>
      <c r="AA21" s="1"/>
      <c r="AB21" s="1"/>
      <c r="AC21" s="1"/>
      <c r="AD21" s="1"/>
      <c r="AE21" s="1"/>
      <c r="AF21" s="1"/>
      <c r="AG21" s="1"/>
    </row>
    <row r="22" spans="1:33" x14ac:dyDescent="0.3">
      <c r="A22" s="1"/>
      <c r="B22" s="1"/>
      <c r="C22" s="1"/>
      <c r="D22" s="1"/>
      <c r="E22" s="1"/>
      <c r="F22" s="1"/>
      <c r="G22" s="1"/>
      <c r="H22" s="1"/>
      <c r="I22" s="1" t="s">
        <v>6</v>
      </c>
      <c r="J22" s="46"/>
      <c r="K22" s="46"/>
      <c r="L22" s="46"/>
      <c r="M22" s="46"/>
      <c r="N22" s="46"/>
      <c r="O22" s="1"/>
      <c r="P22" s="1"/>
      <c r="Q22" s="1"/>
      <c r="R22" s="1"/>
      <c r="S22" s="1"/>
      <c r="T22" s="45"/>
      <c r="U22" s="45"/>
      <c r="V22" s="1"/>
      <c r="W22" s="1"/>
      <c r="X22" s="1"/>
      <c r="Y22" s="1"/>
      <c r="Z22" s="1"/>
      <c r="AA22" s="1"/>
      <c r="AB22" s="1"/>
      <c r="AC22" s="1"/>
      <c r="AD22" s="1"/>
      <c r="AE22" s="1"/>
      <c r="AF22" s="1"/>
      <c r="AG22" s="1"/>
    </row>
    <row r="23" spans="1:33" x14ac:dyDescent="0.3">
      <c r="A23" s="1"/>
      <c r="B23" s="1"/>
      <c r="C23" s="1"/>
      <c r="D23" s="1"/>
      <c r="E23" s="1"/>
      <c r="F23" s="1"/>
      <c r="G23" s="1"/>
      <c r="H23" s="1"/>
      <c r="I23" s="1"/>
      <c r="J23" s="2"/>
      <c r="K23" s="2"/>
      <c r="L23" s="2"/>
      <c r="M23" s="2"/>
      <c r="N23" s="2"/>
      <c r="O23" s="1"/>
      <c r="P23" s="1"/>
      <c r="Q23" s="1"/>
      <c r="R23" s="1"/>
      <c r="S23" s="1"/>
      <c r="T23" s="45"/>
      <c r="U23" s="45"/>
      <c r="V23" s="1"/>
      <c r="W23" s="1"/>
      <c r="X23" s="1"/>
      <c r="Y23" s="1"/>
      <c r="Z23" s="1"/>
      <c r="AA23" s="1"/>
      <c r="AB23" s="1"/>
      <c r="AC23" s="1"/>
      <c r="AD23" s="1"/>
      <c r="AE23" s="1"/>
      <c r="AF23" s="1"/>
      <c r="AG23" s="1"/>
    </row>
    <row r="24" spans="1:33" x14ac:dyDescent="0.3">
      <c r="A24" s="1"/>
      <c r="B24" s="1"/>
      <c r="C24" s="1"/>
      <c r="D24" s="1"/>
      <c r="E24" s="1"/>
      <c r="F24" s="1"/>
      <c r="G24" s="1"/>
      <c r="H24" s="1"/>
      <c r="I24" s="1"/>
      <c r="J24" s="1"/>
      <c r="K24" s="1"/>
      <c r="L24" s="1"/>
      <c r="M24" s="1"/>
      <c r="N24" s="1"/>
      <c r="O24" s="1"/>
      <c r="P24" s="1"/>
      <c r="Q24" s="1"/>
      <c r="R24" s="1"/>
      <c r="S24" s="1"/>
      <c r="T24" s="45"/>
      <c r="U24" s="45"/>
      <c r="V24" s="1"/>
      <c r="W24" s="1"/>
      <c r="X24" s="1"/>
      <c r="Y24" s="1"/>
      <c r="Z24" s="1"/>
      <c r="AA24" s="1"/>
      <c r="AB24" s="1"/>
      <c r="AC24" s="1"/>
      <c r="AD24" s="1"/>
      <c r="AE24" s="1"/>
      <c r="AF24" s="1"/>
      <c r="AG24" s="1"/>
    </row>
    <row r="25" spans="1:33"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sheetData>
  <mergeCells count="10">
    <mergeCell ref="H1:P3"/>
    <mergeCell ref="H5:P6"/>
    <mergeCell ref="J10:N10"/>
    <mergeCell ref="T20:U24"/>
    <mergeCell ref="J21:N22"/>
    <mergeCell ref="K12:M12"/>
    <mergeCell ref="J15:N16"/>
    <mergeCell ref="J17:N18"/>
    <mergeCell ref="K19:M19"/>
    <mergeCell ref="J20:N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3520B-F404-43A9-8490-70981232C695}">
  <dimension ref="A1:T28"/>
  <sheetViews>
    <sheetView tabSelected="1" topLeftCell="A7" zoomScale="96" zoomScaleNormal="96" workbookViewId="0">
      <selection activeCell="N32" sqref="N32"/>
    </sheetView>
  </sheetViews>
  <sheetFormatPr defaultColWidth="10.77734375" defaultRowHeight="16.95" customHeight="1" x14ac:dyDescent="0.3"/>
  <cols>
    <col min="1" max="4" width="8.77734375" style="8" customWidth="1"/>
    <col min="7" max="7" width="12.5546875" bestFit="1" customWidth="1"/>
    <col min="8" max="8" width="7.109375" bestFit="1" customWidth="1"/>
    <col min="9" max="9" width="10.77734375" customWidth="1"/>
    <col min="11" max="11" width="12.5546875" bestFit="1" customWidth="1"/>
    <col min="12" max="12" width="7.109375" bestFit="1" customWidth="1"/>
    <col min="15" max="15" width="12.5546875" bestFit="1" customWidth="1"/>
    <col min="16" max="16" width="7.109375" bestFit="1" customWidth="1"/>
    <col min="19" max="19" width="11.21875" bestFit="1" customWidth="1"/>
    <col min="20" max="20" width="7.44140625" bestFit="1" customWidth="1"/>
  </cols>
  <sheetData>
    <row r="1" spans="1:20" ht="16.95" customHeight="1" x14ac:dyDescent="0.3">
      <c r="I1" s="62" t="s">
        <v>1348</v>
      </c>
      <c r="J1" s="62"/>
      <c r="K1" s="62"/>
      <c r="L1" s="62"/>
      <c r="M1" s="62"/>
      <c r="N1" s="62"/>
      <c r="O1" s="62"/>
      <c r="P1" s="62"/>
      <c r="Q1" s="62"/>
    </row>
    <row r="2" spans="1:20" ht="16.95" customHeight="1" x14ac:dyDescent="0.3">
      <c r="I2" s="62"/>
      <c r="J2" s="62"/>
      <c r="K2" s="62"/>
      <c r="L2" s="62"/>
      <c r="M2" s="62"/>
      <c r="N2" s="62"/>
      <c r="O2" s="62"/>
      <c r="P2" s="62"/>
      <c r="Q2" s="62"/>
    </row>
    <row r="3" spans="1:20" ht="16.95" customHeight="1" x14ac:dyDescent="0.3">
      <c r="I3" s="62"/>
      <c r="J3" s="62"/>
      <c r="K3" s="62"/>
      <c r="L3" s="62"/>
      <c r="M3" s="62"/>
      <c r="N3" s="62"/>
      <c r="O3" s="62"/>
      <c r="P3" s="62"/>
      <c r="Q3" s="62"/>
    </row>
    <row r="4" spans="1:20" ht="16.95" customHeight="1" x14ac:dyDescent="0.3">
      <c r="I4" s="62"/>
      <c r="J4" s="62"/>
      <c r="K4" s="62"/>
      <c r="L4" s="62"/>
      <c r="M4" s="62"/>
      <c r="N4" s="62"/>
      <c r="O4" s="62"/>
      <c r="P4" s="62"/>
      <c r="Q4" s="62"/>
    </row>
    <row r="7" spans="1:20" ht="16.95" customHeight="1" x14ac:dyDescent="0.3">
      <c r="A7" s="58"/>
      <c r="B7" s="67" t="s">
        <v>1334</v>
      </c>
      <c r="C7" s="67"/>
      <c r="D7" s="67"/>
    </row>
    <row r="8" spans="1:20" ht="16.95" customHeight="1" x14ac:dyDescent="0.3">
      <c r="A8" s="58"/>
      <c r="B8" s="67"/>
      <c r="C8" s="67"/>
      <c r="D8" s="67"/>
      <c r="G8" s="31"/>
      <c r="H8" s="31"/>
      <c r="I8" s="31"/>
      <c r="J8" s="76" t="s">
        <v>1482</v>
      </c>
      <c r="K8" s="76"/>
      <c r="L8" s="76"/>
      <c r="M8" s="76"/>
      <c r="N8" s="76"/>
      <c r="O8" s="76"/>
      <c r="P8" s="76"/>
      <c r="Q8" s="76"/>
      <c r="R8" s="31"/>
      <c r="S8" s="31"/>
      <c r="T8" s="31"/>
    </row>
    <row r="9" spans="1:20" ht="16.95" customHeight="1" x14ac:dyDescent="0.3">
      <c r="A9" s="58"/>
      <c r="B9" s="67"/>
      <c r="C9" s="67"/>
      <c r="D9" s="67"/>
      <c r="G9" s="31"/>
      <c r="H9" s="31"/>
      <c r="I9" s="31"/>
      <c r="J9" s="76"/>
      <c r="K9" s="76"/>
      <c r="L9" s="76"/>
      <c r="M9" s="76"/>
      <c r="N9" s="76"/>
      <c r="O9" s="76"/>
      <c r="P9" s="76"/>
      <c r="Q9" s="76"/>
      <c r="R9" s="31"/>
      <c r="S9" s="31"/>
      <c r="T9" s="31"/>
    </row>
    <row r="10" spans="1:20" ht="16.95" customHeight="1" x14ac:dyDescent="0.3">
      <c r="A10" s="9"/>
      <c r="B10" s="10"/>
      <c r="C10" s="70" t="s">
        <v>1340</v>
      </c>
      <c r="D10" s="70"/>
      <c r="G10" s="32"/>
      <c r="H10" s="32"/>
      <c r="I10" s="31"/>
      <c r="J10" s="31"/>
      <c r="K10" s="31"/>
      <c r="L10" s="31"/>
      <c r="M10" s="31"/>
      <c r="N10" s="31"/>
      <c r="O10" s="31"/>
      <c r="P10" s="31"/>
      <c r="Q10" s="31"/>
      <c r="R10" s="31"/>
      <c r="S10" s="31"/>
      <c r="T10" s="31"/>
    </row>
    <row r="11" spans="1:20" ht="16.95" customHeight="1" x14ac:dyDescent="0.3">
      <c r="A11" s="9"/>
      <c r="B11" s="9"/>
      <c r="C11" s="66" t="s">
        <v>16</v>
      </c>
      <c r="D11" s="66"/>
      <c r="G11" s="31"/>
      <c r="H11" s="31"/>
      <c r="I11" s="31"/>
      <c r="J11" s="31"/>
      <c r="K11" s="31"/>
      <c r="L11" s="31"/>
      <c r="M11" s="31"/>
      <c r="N11" s="31"/>
      <c r="O11" s="31"/>
      <c r="P11" s="31"/>
      <c r="Q11" s="31"/>
      <c r="R11" s="31"/>
      <c r="S11" s="31"/>
      <c r="T11" s="31"/>
    </row>
    <row r="12" spans="1:20" ht="16.95" customHeight="1" x14ac:dyDescent="0.3">
      <c r="A12" s="9"/>
      <c r="B12" s="9"/>
      <c r="C12" s="66" t="s">
        <v>1341</v>
      </c>
      <c r="D12" s="66"/>
      <c r="G12" s="75" t="s">
        <v>1483</v>
      </c>
      <c r="H12" s="75"/>
      <c r="I12" s="31"/>
      <c r="J12" s="31"/>
      <c r="K12" s="75" t="s">
        <v>1484</v>
      </c>
      <c r="L12" s="75"/>
      <c r="M12" s="31"/>
      <c r="N12" s="31"/>
      <c r="O12" s="75" t="s">
        <v>1485</v>
      </c>
      <c r="P12" s="75"/>
      <c r="Q12" s="31"/>
      <c r="R12" s="31"/>
      <c r="S12" s="77" t="s">
        <v>1488</v>
      </c>
      <c r="T12" s="77"/>
    </row>
    <row r="13" spans="1:20" ht="16.95" customHeight="1" x14ac:dyDescent="0.3">
      <c r="A13" s="9"/>
      <c r="B13" s="9"/>
      <c r="C13" s="66" t="s">
        <v>1339</v>
      </c>
      <c r="D13" s="66"/>
      <c r="G13" s="41" t="s">
        <v>16</v>
      </c>
      <c r="H13" s="33" t="s">
        <v>1478</v>
      </c>
      <c r="I13" s="31"/>
      <c r="J13" s="31"/>
      <c r="K13" s="33" t="s">
        <v>1336</v>
      </c>
      <c r="L13" s="33" t="s">
        <v>1478</v>
      </c>
      <c r="M13" s="31"/>
      <c r="N13" s="31"/>
      <c r="O13" s="33" t="s">
        <v>1365</v>
      </c>
      <c r="P13" s="33" t="s">
        <v>1478</v>
      </c>
      <c r="Q13" s="31"/>
      <c r="R13" s="31"/>
      <c r="S13" s="33" t="s">
        <v>12</v>
      </c>
      <c r="T13" s="33" t="s">
        <v>1478</v>
      </c>
    </row>
    <row r="14" spans="1:20" ht="16.95" customHeight="1" x14ac:dyDescent="0.3">
      <c r="C14" s="11" t="s">
        <v>1335</v>
      </c>
      <c r="D14" s="12"/>
      <c r="G14" s="34" t="s">
        <v>74</v>
      </c>
      <c r="H14" s="35">
        <v>839</v>
      </c>
      <c r="I14" s="31"/>
      <c r="J14" s="31"/>
      <c r="K14" s="34" t="s">
        <v>89</v>
      </c>
      <c r="L14" s="35">
        <v>924</v>
      </c>
      <c r="M14" s="31"/>
      <c r="N14" s="31"/>
      <c r="O14" s="34">
        <v>2008</v>
      </c>
      <c r="P14" s="35">
        <v>940</v>
      </c>
      <c r="Q14" s="31"/>
      <c r="R14" s="31"/>
      <c r="S14" s="34" t="s">
        <v>160</v>
      </c>
      <c r="T14" s="35">
        <v>851</v>
      </c>
    </row>
    <row r="15" spans="1:20" ht="16.95" customHeight="1" x14ac:dyDescent="0.3">
      <c r="C15" s="71" t="s">
        <v>1346</v>
      </c>
      <c r="D15" s="71"/>
      <c r="G15" s="34" t="s">
        <v>100</v>
      </c>
      <c r="H15" s="35">
        <v>934</v>
      </c>
      <c r="I15" s="31"/>
      <c r="J15" s="31"/>
      <c r="K15" s="34" t="s">
        <v>93</v>
      </c>
      <c r="L15" s="35">
        <v>3304</v>
      </c>
      <c r="M15" s="31"/>
      <c r="N15" s="31"/>
      <c r="O15" s="34">
        <v>2009</v>
      </c>
      <c r="P15" s="35">
        <v>1092</v>
      </c>
      <c r="Q15" s="31"/>
      <c r="R15" s="31"/>
      <c r="S15" s="34" t="s">
        <v>59</v>
      </c>
      <c r="T15" s="35">
        <v>871</v>
      </c>
    </row>
    <row r="16" spans="1:20" ht="16.95" customHeight="1" x14ac:dyDescent="0.3">
      <c r="G16" s="34" t="s">
        <v>62</v>
      </c>
      <c r="H16" s="35">
        <v>1489</v>
      </c>
      <c r="I16" s="31"/>
      <c r="J16" s="31"/>
      <c r="K16" s="34" t="s">
        <v>69</v>
      </c>
      <c r="L16" s="35">
        <v>1238</v>
      </c>
      <c r="M16" s="31"/>
      <c r="N16" s="31"/>
      <c r="O16" s="34">
        <v>2010</v>
      </c>
      <c r="P16" s="35">
        <v>1146</v>
      </c>
      <c r="Q16" s="31"/>
      <c r="R16" s="31"/>
      <c r="S16" s="34" t="s">
        <v>68</v>
      </c>
      <c r="T16" s="35">
        <v>381</v>
      </c>
    </row>
    <row r="17" spans="7:20" ht="16.95" customHeight="1" x14ac:dyDescent="0.3">
      <c r="G17" s="34" t="s">
        <v>1366</v>
      </c>
      <c r="H17" s="35">
        <v>3262</v>
      </c>
      <c r="I17" s="31"/>
      <c r="J17" s="31"/>
      <c r="K17" s="34" t="s">
        <v>1366</v>
      </c>
      <c r="L17" s="35">
        <v>5466</v>
      </c>
      <c r="M17" s="31"/>
      <c r="N17" s="31"/>
      <c r="O17" s="34" t="s">
        <v>1366</v>
      </c>
      <c r="P17" s="35">
        <v>3178</v>
      </c>
      <c r="Q17" s="31"/>
      <c r="R17" s="31"/>
      <c r="S17" s="34" t="s">
        <v>1366</v>
      </c>
      <c r="T17" s="35">
        <v>2103</v>
      </c>
    </row>
    <row r="18" spans="7:20" ht="16.95" customHeight="1" x14ac:dyDescent="0.3">
      <c r="G18" s="32"/>
      <c r="H18" s="32"/>
      <c r="I18" s="32"/>
      <c r="J18" s="31"/>
      <c r="K18" s="31"/>
      <c r="L18" s="31"/>
      <c r="M18" s="31"/>
      <c r="N18" s="31"/>
      <c r="O18" s="31"/>
      <c r="P18" s="31"/>
      <c r="Q18" s="31"/>
      <c r="R18" s="31"/>
      <c r="S18" s="31"/>
      <c r="T18" s="31"/>
    </row>
    <row r="19" spans="7:20" ht="16.95" customHeight="1" x14ac:dyDescent="0.3">
      <c r="G19" s="32"/>
      <c r="H19" s="32"/>
      <c r="I19" s="32"/>
      <c r="J19" s="31"/>
      <c r="K19" s="31"/>
      <c r="L19" s="31"/>
      <c r="M19" s="31"/>
      <c r="N19" s="31"/>
      <c r="O19" s="31"/>
      <c r="P19" s="31"/>
      <c r="Q19" s="31"/>
      <c r="R19" s="31"/>
      <c r="S19" s="31"/>
      <c r="T19" s="31"/>
    </row>
    <row r="20" spans="7:20" ht="16.95" customHeight="1" x14ac:dyDescent="0.3">
      <c r="G20" s="32"/>
      <c r="H20" s="32"/>
      <c r="I20" s="32"/>
      <c r="J20" s="31"/>
      <c r="K20" s="31"/>
      <c r="L20" s="31"/>
      <c r="M20" s="31"/>
      <c r="N20" s="31"/>
      <c r="O20" s="31"/>
      <c r="P20" s="31"/>
      <c r="Q20" s="31"/>
      <c r="R20" s="31"/>
      <c r="S20" s="31"/>
      <c r="T20" s="31"/>
    </row>
    <row r="21" spans="7:20" ht="16.95" customHeight="1" x14ac:dyDescent="0.3">
      <c r="G21" s="31"/>
      <c r="H21" s="31"/>
      <c r="I21" s="31"/>
      <c r="J21" s="31"/>
      <c r="K21" s="31"/>
      <c r="L21" s="31"/>
      <c r="M21" s="31"/>
      <c r="N21" s="31"/>
      <c r="O21" s="31"/>
      <c r="P21" s="31"/>
      <c r="Q21" s="31"/>
      <c r="R21" s="31"/>
      <c r="S21" s="31"/>
      <c r="T21" s="31"/>
    </row>
    <row r="22" spans="7:20" ht="16.95" customHeight="1" x14ac:dyDescent="0.3">
      <c r="G22" s="75" t="s">
        <v>1483</v>
      </c>
      <c r="H22" s="75"/>
      <c r="I22" s="31"/>
      <c r="J22" s="31"/>
      <c r="K22" s="75" t="s">
        <v>1484</v>
      </c>
      <c r="L22" s="75"/>
      <c r="M22" s="31"/>
      <c r="N22" s="31"/>
      <c r="O22" s="75" t="s">
        <v>1485</v>
      </c>
      <c r="P22" s="75"/>
      <c r="Q22" s="31"/>
      <c r="R22" s="31"/>
      <c r="S22" s="75" t="s">
        <v>1488</v>
      </c>
      <c r="T22" s="75"/>
    </row>
    <row r="23" spans="7:20" ht="16.95" customHeight="1" x14ac:dyDescent="0.3">
      <c r="G23" s="33" t="s">
        <v>16</v>
      </c>
      <c r="H23" s="33" t="s">
        <v>1338</v>
      </c>
      <c r="I23" s="31"/>
      <c r="J23" s="31"/>
      <c r="K23" s="33" t="s">
        <v>1336</v>
      </c>
      <c r="L23" s="33" t="s">
        <v>1338</v>
      </c>
      <c r="M23" s="31"/>
      <c r="N23" s="31"/>
      <c r="O23" s="33" t="s">
        <v>1365</v>
      </c>
      <c r="P23" s="33" t="s">
        <v>1338</v>
      </c>
      <c r="Q23" s="31"/>
      <c r="R23" s="31"/>
      <c r="S23" s="33" t="s">
        <v>12</v>
      </c>
      <c r="T23" s="33" t="s">
        <v>1338</v>
      </c>
    </row>
    <row r="24" spans="7:20" ht="16.95" customHeight="1" x14ac:dyDescent="0.3">
      <c r="G24" s="34" t="s">
        <v>100</v>
      </c>
      <c r="H24" s="35">
        <v>2164</v>
      </c>
      <c r="I24" s="31"/>
      <c r="J24" s="31"/>
      <c r="K24" s="34" t="s">
        <v>89</v>
      </c>
      <c r="L24" s="35">
        <v>1816</v>
      </c>
      <c r="M24" s="31"/>
      <c r="N24" s="31"/>
      <c r="O24" s="34">
        <v>2008</v>
      </c>
      <c r="P24" s="35">
        <v>2426</v>
      </c>
      <c r="Q24" s="31"/>
      <c r="R24" s="31"/>
      <c r="S24" s="34" t="s">
        <v>543</v>
      </c>
      <c r="T24" s="35">
        <v>1218</v>
      </c>
    </row>
    <row r="25" spans="7:20" ht="16.95" customHeight="1" x14ac:dyDescent="0.3">
      <c r="G25" s="34" t="s">
        <v>163</v>
      </c>
      <c r="H25" s="35">
        <v>2273</v>
      </c>
      <c r="I25" s="31"/>
      <c r="J25" s="31"/>
      <c r="K25" s="34" t="s">
        <v>93</v>
      </c>
      <c r="L25" s="35">
        <v>7749</v>
      </c>
      <c r="M25" s="31"/>
      <c r="N25" s="31"/>
      <c r="O25" s="34">
        <v>2009</v>
      </c>
      <c r="P25" s="35">
        <v>3462</v>
      </c>
      <c r="Q25" s="31"/>
      <c r="R25" s="31"/>
      <c r="S25" s="34" t="s">
        <v>160</v>
      </c>
      <c r="T25" s="35">
        <v>2330</v>
      </c>
    </row>
    <row r="26" spans="7:20" ht="16.95" customHeight="1" x14ac:dyDescent="0.3">
      <c r="G26" s="34" t="s">
        <v>62</v>
      </c>
      <c r="H26" s="35">
        <v>3467</v>
      </c>
      <c r="I26" s="31"/>
      <c r="J26" s="31"/>
      <c r="K26" s="34" t="s">
        <v>69</v>
      </c>
      <c r="L26" s="35">
        <v>3853</v>
      </c>
      <c r="M26" s="31"/>
      <c r="N26" s="31"/>
      <c r="O26" s="34">
        <v>2010</v>
      </c>
      <c r="P26" s="35">
        <v>2939</v>
      </c>
      <c r="Q26" s="31"/>
      <c r="R26" s="31"/>
      <c r="S26" s="34" t="s">
        <v>59</v>
      </c>
      <c r="T26" s="35">
        <v>1845</v>
      </c>
    </row>
    <row r="27" spans="7:20" ht="16.95" customHeight="1" x14ac:dyDescent="0.3">
      <c r="G27" s="34" t="s">
        <v>1366</v>
      </c>
      <c r="H27" s="35">
        <v>7904</v>
      </c>
      <c r="I27" s="31"/>
      <c r="J27" s="31"/>
      <c r="K27" s="34" t="s">
        <v>1366</v>
      </c>
      <c r="L27" s="35">
        <v>13418</v>
      </c>
      <c r="M27" s="31"/>
      <c r="N27" s="31"/>
      <c r="O27" s="34" t="s">
        <v>1366</v>
      </c>
      <c r="P27" s="35">
        <v>8827</v>
      </c>
      <c r="Q27" s="31"/>
      <c r="R27" s="31"/>
      <c r="S27" s="34" t="s">
        <v>1366</v>
      </c>
      <c r="T27" s="35">
        <v>5393</v>
      </c>
    </row>
    <row r="28" spans="7:20" ht="16.95" customHeight="1" x14ac:dyDescent="0.3">
      <c r="G28" s="31"/>
      <c r="H28" s="31"/>
      <c r="I28" s="31"/>
      <c r="J28" s="31"/>
      <c r="K28" s="31"/>
      <c r="L28" s="31"/>
      <c r="M28" s="31"/>
      <c r="N28" s="31"/>
      <c r="O28" s="31"/>
      <c r="P28" s="31"/>
      <c r="Q28" s="31"/>
      <c r="R28" s="31"/>
      <c r="S28" s="31"/>
      <c r="T28" s="31"/>
    </row>
  </sheetData>
  <mergeCells count="17">
    <mergeCell ref="A7:A9"/>
    <mergeCell ref="B7:D9"/>
    <mergeCell ref="C10:D10"/>
    <mergeCell ref="C11:D11"/>
    <mergeCell ref="C12:D12"/>
    <mergeCell ref="S22:T22"/>
    <mergeCell ref="J8:Q9"/>
    <mergeCell ref="I1:Q4"/>
    <mergeCell ref="C13:D13"/>
    <mergeCell ref="C15:D15"/>
    <mergeCell ref="S12:T12"/>
    <mergeCell ref="G22:H22"/>
    <mergeCell ref="K22:L22"/>
    <mergeCell ref="O22:P22"/>
    <mergeCell ref="G12:H12"/>
    <mergeCell ref="K12:L12"/>
    <mergeCell ref="O12:P12"/>
  </mergeCells>
  <hyperlinks>
    <hyperlink ref="C10:D10" location="YearWise!A1" display="Yearwise Analysis" xr:uid="{7C63A1C9-D7AE-4231-B65E-418FE2E7AB68}"/>
    <hyperlink ref="C13:D13" location="Injureds!A1" display="Injureds" xr:uid="{066214E2-E407-4A16-8257-AC28E20CF059}"/>
    <hyperlink ref="C14:D14" location="Deaths!A1" display="Deaths" xr:uid="{7B08227A-4CEF-4408-AD3F-792CBEFF1121}"/>
    <hyperlink ref="C12:D12" location="Targets!A1" display="Targets" xr:uid="{3E1A83B9-F117-40A0-9CCC-10E9F7520B15}"/>
    <hyperlink ref="C11:D11" location="Location!A1" display="Location" xr:uid="{CAA01648-EF5C-4483-BBBA-158FB242D73F}"/>
  </hyperlinks>
  <pageMargins left="0.7" right="0.7" top="0.75" bottom="0.75" header="0.3" footer="0.3"/>
  <pageSetup orientation="portrait"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65911-80AE-4819-9233-B5A149C77550}">
  <dimension ref="A1:Y497"/>
  <sheetViews>
    <sheetView zoomScaleNormal="100" workbookViewId="0"/>
  </sheetViews>
  <sheetFormatPr defaultRowHeight="14.4" x14ac:dyDescent="0.3"/>
  <cols>
    <col min="2" max="2" width="27.44140625" style="4" bestFit="1" customWidth="1"/>
    <col min="3" max="3" width="16.21875" customWidth="1"/>
    <col min="4" max="4" width="31.6640625" bestFit="1" customWidth="1"/>
    <col min="5" max="5" width="63.21875" style="3" customWidth="1"/>
    <col min="6" max="6" width="25" bestFit="1" customWidth="1"/>
    <col min="7" max="7" width="11" bestFit="1" customWidth="1"/>
    <col min="8" max="8" width="10" bestFit="1" customWidth="1"/>
    <col min="9" max="9" width="10.44140625" bestFit="1" customWidth="1"/>
    <col min="10" max="10" width="85.33203125" bestFit="1" customWidth="1"/>
    <col min="11" max="11" width="24" bestFit="1" customWidth="1"/>
    <col min="12" max="12" width="16.77734375" bestFit="1" customWidth="1"/>
    <col min="13" max="13" width="40.77734375" customWidth="1"/>
    <col min="14" max="14" width="70.77734375" customWidth="1"/>
    <col min="15" max="15" width="17.6640625" bestFit="1" customWidth="1"/>
    <col min="16" max="16" width="17.21875" bestFit="1" customWidth="1"/>
    <col min="18" max="18" width="9.33203125" bestFit="1" customWidth="1"/>
    <col min="19" max="19" width="10.109375" customWidth="1"/>
    <col min="20" max="20" width="10.6640625" bestFit="1" customWidth="1"/>
    <col min="21" max="21" width="17.77734375" bestFit="1" customWidth="1"/>
    <col min="22" max="22" width="30" bestFit="1" customWidth="1"/>
    <col min="23" max="23" width="54.44140625" customWidth="1"/>
    <col min="24" max="24" width="13.88671875" bestFit="1" customWidth="1"/>
    <col min="25" max="25" width="13.6640625" bestFit="1" customWidth="1"/>
    <col min="28" max="28" width="18.6640625" customWidth="1"/>
    <col min="29" max="29" width="17" customWidth="1"/>
    <col min="30" max="30" width="12.44140625" customWidth="1"/>
    <col min="31" max="31" width="10.88671875" customWidth="1"/>
    <col min="32" max="32" width="10.77734375" customWidth="1"/>
    <col min="34" max="34" width="11.109375" bestFit="1" customWidth="1"/>
    <col min="36" max="36" width="10.6640625" bestFit="1" customWidth="1"/>
    <col min="38" max="38" width="12.109375" customWidth="1"/>
    <col min="40" max="40" width="12.88671875" customWidth="1"/>
  </cols>
  <sheetData>
    <row r="1" spans="1:25" ht="16.05" customHeight="1" x14ac:dyDescent="0.3">
      <c r="A1" t="s">
        <v>1331</v>
      </c>
      <c r="B1" s="4" t="s">
        <v>8</v>
      </c>
      <c r="C1" t="s">
        <v>9</v>
      </c>
      <c r="D1" t="s">
        <v>10</v>
      </c>
      <c r="E1" s="3"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row>
    <row r="2" spans="1:25" ht="16.05" customHeight="1" x14ac:dyDescent="0.3">
      <c r="A2">
        <v>1</v>
      </c>
      <c r="B2" s="4">
        <v>35022</v>
      </c>
      <c r="C2" t="s">
        <v>32</v>
      </c>
      <c r="D2" t="s">
        <v>33</v>
      </c>
      <c r="E2" s="3" t="s">
        <v>34</v>
      </c>
      <c r="F2" t="s">
        <v>35</v>
      </c>
      <c r="G2">
        <v>33.718000000000004</v>
      </c>
      <c r="H2">
        <v>73.071799999999996</v>
      </c>
      <c r="I2" t="s">
        <v>36</v>
      </c>
      <c r="J2" t="s">
        <v>37</v>
      </c>
      <c r="K2" t="s">
        <v>38</v>
      </c>
      <c r="L2" t="s">
        <v>39</v>
      </c>
      <c r="M2" t="s">
        <v>40</v>
      </c>
      <c r="O2" t="s">
        <v>41</v>
      </c>
      <c r="P2" t="s">
        <v>42</v>
      </c>
      <c r="Q2">
        <v>14</v>
      </c>
      <c r="R2">
        <v>15</v>
      </c>
      <c r="T2">
        <v>60</v>
      </c>
      <c r="U2">
        <v>2</v>
      </c>
      <c r="X2">
        <v>15.835000000000001</v>
      </c>
      <c r="Y2">
        <v>60.503</v>
      </c>
    </row>
    <row r="3" spans="1:25" ht="16.05" customHeight="1" x14ac:dyDescent="0.3">
      <c r="A3">
        <v>2</v>
      </c>
      <c r="B3" s="4">
        <v>36836</v>
      </c>
      <c r="C3" t="s">
        <v>43</v>
      </c>
      <c r="E3" s="3" t="s">
        <v>34</v>
      </c>
      <c r="F3" t="s">
        <v>44</v>
      </c>
      <c r="G3">
        <v>24.991800000000001</v>
      </c>
      <c r="H3">
        <v>66.991100000000003</v>
      </c>
      <c r="I3" t="s">
        <v>45</v>
      </c>
      <c r="J3" t="s">
        <v>46</v>
      </c>
      <c r="K3" t="s">
        <v>47</v>
      </c>
      <c r="L3" t="s">
        <v>48</v>
      </c>
      <c r="M3" t="s">
        <v>40</v>
      </c>
      <c r="O3" t="s">
        <v>49</v>
      </c>
      <c r="P3" t="s">
        <v>42</v>
      </c>
      <c r="R3">
        <v>3</v>
      </c>
      <c r="T3">
        <v>3</v>
      </c>
      <c r="U3">
        <v>1</v>
      </c>
      <c r="X3">
        <v>23.77</v>
      </c>
      <c r="Y3">
        <v>74.786000000000001</v>
      </c>
    </row>
    <row r="4" spans="1:25" ht="16.05" customHeight="1" x14ac:dyDescent="0.3">
      <c r="A4">
        <v>3</v>
      </c>
      <c r="B4" s="4">
        <v>37384</v>
      </c>
      <c r="C4" t="s">
        <v>43</v>
      </c>
      <c r="E4" s="3">
        <v>0.32291666666666669</v>
      </c>
      <c r="F4" t="s">
        <v>50</v>
      </c>
      <c r="G4">
        <v>24.991800000000001</v>
      </c>
      <c r="H4">
        <v>66.991100000000003</v>
      </c>
      <c r="I4" t="s">
        <v>45</v>
      </c>
      <c r="J4" t="s">
        <v>51</v>
      </c>
      <c r="K4" t="s">
        <v>52</v>
      </c>
      <c r="L4" t="s">
        <v>53</v>
      </c>
      <c r="M4" t="s">
        <v>40</v>
      </c>
      <c r="O4" t="s">
        <v>41</v>
      </c>
      <c r="P4" t="s">
        <v>54</v>
      </c>
      <c r="Q4">
        <v>13</v>
      </c>
      <c r="R4">
        <v>15</v>
      </c>
      <c r="S4">
        <v>20</v>
      </c>
      <c r="T4">
        <v>40</v>
      </c>
      <c r="U4">
        <v>1</v>
      </c>
      <c r="V4" t="s">
        <v>55</v>
      </c>
      <c r="W4" t="s">
        <v>56</v>
      </c>
      <c r="X4">
        <v>31.46</v>
      </c>
      <c r="Y4">
        <v>88.628</v>
      </c>
    </row>
    <row r="5" spans="1:25" ht="16.05" customHeight="1" x14ac:dyDescent="0.3">
      <c r="A5">
        <v>4</v>
      </c>
      <c r="B5" s="4">
        <v>37421</v>
      </c>
      <c r="C5" t="s">
        <v>43</v>
      </c>
      <c r="E5" s="3">
        <v>0.46527777777777773</v>
      </c>
      <c r="F5" t="s">
        <v>44</v>
      </c>
      <c r="G5">
        <v>24.991800000000001</v>
      </c>
      <c r="H5">
        <v>66.991100000000003</v>
      </c>
      <c r="I5" t="s">
        <v>45</v>
      </c>
      <c r="J5" t="s">
        <v>57</v>
      </c>
      <c r="K5" t="s">
        <v>38</v>
      </c>
      <c r="L5" t="s">
        <v>39</v>
      </c>
      <c r="M5" t="s">
        <v>40</v>
      </c>
      <c r="O5" t="s">
        <v>41</v>
      </c>
      <c r="P5" t="s">
        <v>54</v>
      </c>
      <c r="R5">
        <v>12</v>
      </c>
      <c r="T5">
        <v>51</v>
      </c>
      <c r="U5">
        <v>1</v>
      </c>
      <c r="V5" t="s">
        <v>58</v>
      </c>
      <c r="W5" t="s">
        <v>58</v>
      </c>
      <c r="X5">
        <v>31.43</v>
      </c>
      <c r="Y5">
        <v>88.573999999999998</v>
      </c>
    </row>
    <row r="6" spans="1:25" ht="16.05" customHeight="1" x14ac:dyDescent="0.3">
      <c r="A6">
        <v>5</v>
      </c>
      <c r="B6" s="4">
        <v>37806</v>
      </c>
      <c r="C6" t="s">
        <v>43</v>
      </c>
      <c r="E6" s="3" t="s">
        <v>34</v>
      </c>
      <c r="F6" t="s">
        <v>59</v>
      </c>
      <c r="G6">
        <v>30.209499999999998</v>
      </c>
      <c r="H6">
        <v>67.018199999999993</v>
      </c>
      <c r="I6" t="s">
        <v>60</v>
      </c>
      <c r="J6" t="s">
        <v>61</v>
      </c>
      <c r="K6" t="s">
        <v>62</v>
      </c>
      <c r="L6" t="s">
        <v>53</v>
      </c>
      <c r="M6" t="s">
        <v>40</v>
      </c>
      <c r="N6" t="s">
        <v>63</v>
      </c>
      <c r="O6" t="s">
        <v>62</v>
      </c>
      <c r="P6" t="s">
        <v>64</v>
      </c>
      <c r="Q6">
        <v>44</v>
      </c>
      <c r="R6">
        <v>47</v>
      </c>
      <c r="T6">
        <v>65</v>
      </c>
      <c r="U6">
        <v>1</v>
      </c>
      <c r="V6" t="s">
        <v>58</v>
      </c>
      <c r="W6" t="s">
        <v>65</v>
      </c>
      <c r="X6">
        <v>33.119999999999997</v>
      </c>
      <c r="Y6">
        <v>91.616</v>
      </c>
    </row>
    <row r="7" spans="1:25" ht="16.05" customHeight="1" x14ac:dyDescent="0.3">
      <c r="A7">
        <v>6</v>
      </c>
      <c r="B7" s="4">
        <v>37980</v>
      </c>
      <c r="C7" t="s">
        <v>32</v>
      </c>
      <c r="D7" t="s">
        <v>66</v>
      </c>
      <c r="E7" s="3" t="s">
        <v>67</v>
      </c>
      <c r="F7" t="s">
        <v>68</v>
      </c>
      <c r="G7">
        <v>33.605800000000002</v>
      </c>
      <c r="H7">
        <v>73.043700000000001</v>
      </c>
      <c r="I7" t="s">
        <v>69</v>
      </c>
      <c r="J7" t="s">
        <v>70</v>
      </c>
      <c r="K7" t="s">
        <v>71</v>
      </c>
      <c r="L7" t="s">
        <v>48</v>
      </c>
      <c r="M7" t="s">
        <v>72</v>
      </c>
      <c r="N7" t="s">
        <v>73</v>
      </c>
      <c r="O7" t="s">
        <v>74</v>
      </c>
      <c r="P7" t="s">
        <v>42</v>
      </c>
      <c r="Q7">
        <v>16</v>
      </c>
      <c r="R7">
        <v>18</v>
      </c>
      <c r="T7">
        <v>50</v>
      </c>
      <c r="U7">
        <v>2</v>
      </c>
      <c r="V7" t="s">
        <v>75</v>
      </c>
      <c r="W7" t="s">
        <v>76</v>
      </c>
      <c r="X7">
        <v>9.4450000000000003</v>
      </c>
      <c r="Y7">
        <v>49.000999999999998</v>
      </c>
    </row>
    <row r="8" spans="1:25" ht="16.05" customHeight="1" x14ac:dyDescent="0.3">
      <c r="A8">
        <v>7</v>
      </c>
      <c r="B8" s="4">
        <v>38045</v>
      </c>
      <c r="C8" t="s">
        <v>43</v>
      </c>
      <c r="F8" t="s">
        <v>68</v>
      </c>
      <c r="G8">
        <v>33.605800000000002</v>
      </c>
      <c r="H8">
        <v>73.043700000000001</v>
      </c>
      <c r="I8" t="s">
        <v>69</v>
      </c>
      <c r="J8" t="s">
        <v>77</v>
      </c>
      <c r="K8" t="s">
        <v>62</v>
      </c>
      <c r="L8" t="s">
        <v>53</v>
      </c>
      <c r="M8" t="s">
        <v>40</v>
      </c>
      <c r="N8" t="s">
        <v>78</v>
      </c>
      <c r="O8" t="s">
        <v>62</v>
      </c>
      <c r="P8" t="s">
        <v>79</v>
      </c>
      <c r="R8">
        <v>1</v>
      </c>
      <c r="S8">
        <v>3</v>
      </c>
      <c r="T8">
        <v>4</v>
      </c>
      <c r="U8">
        <v>1</v>
      </c>
      <c r="V8" t="s">
        <v>58</v>
      </c>
      <c r="W8" t="s">
        <v>58</v>
      </c>
      <c r="X8">
        <v>15.275</v>
      </c>
      <c r="Y8">
        <v>59.494999999999997</v>
      </c>
    </row>
    <row r="9" spans="1:25" ht="16.05" customHeight="1" x14ac:dyDescent="0.3">
      <c r="A9">
        <v>8</v>
      </c>
      <c r="B9" s="4">
        <v>38114</v>
      </c>
      <c r="C9" t="s">
        <v>43</v>
      </c>
      <c r="E9" s="3" t="s">
        <v>80</v>
      </c>
      <c r="F9" t="s">
        <v>50</v>
      </c>
      <c r="G9">
        <v>24.991800000000001</v>
      </c>
      <c r="H9">
        <v>66.991100000000003</v>
      </c>
      <c r="I9" t="s">
        <v>45</v>
      </c>
      <c r="J9" t="s">
        <v>81</v>
      </c>
      <c r="K9" t="s">
        <v>62</v>
      </c>
      <c r="L9" t="s">
        <v>53</v>
      </c>
      <c r="M9" t="s">
        <v>40</v>
      </c>
      <c r="N9" t="s">
        <v>82</v>
      </c>
      <c r="O9" t="s">
        <v>62</v>
      </c>
      <c r="P9" t="s">
        <v>79</v>
      </c>
      <c r="Q9">
        <v>14</v>
      </c>
      <c r="R9">
        <v>15</v>
      </c>
      <c r="S9">
        <v>96</v>
      </c>
      <c r="T9">
        <v>200</v>
      </c>
      <c r="U9">
        <v>1</v>
      </c>
      <c r="V9" t="s">
        <v>83</v>
      </c>
      <c r="W9" t="s">
        <v>84</v>
      </c>
      <c r="X9">
        <v>33.86</v>
      </c>
      <c r="Y9">
        <v>92.947999999999993</v>
      </c>
    </row>
    <row r="10" spans="1:25" ht="16.05" customHeight="1" x14ac:dyDescent="0.3">
      <c r="A10">
        <v>9</v>
      </c>
      <c r="B10" s="4">
        <v>38138</v>
      </c>
      <c r="C10" t="s">
        <v>43</v>
      </c>
      <c r="E10" s="3" t="s">
        <v>85</v>
      </c>
      <c r="F10" t="s">
        <v>50</v>
      </c>
      <c r="G10">
        <v>24.991800000000001</v>
      </c>
      <c r="H10">
        <v>66.991100000000003</v>
      </c>
      <c r="I10" t="s">
        <v>45</v>
      </c>
      <c r="J10" t="s">
        <v>86</v>
      </c>
      <c r="K10" t="s">
        <v>62</v>
      </c>
      <c r="L10" t="s">
        <v>53</v>
      </c>
      <c r="M10" t="s">
        <v>40</v>
      </c>
      <c r="O10" t="s">
        <v>62</v>
      </c>
      <c r="P10" t="s">
        <v>64</v>
      </c>
      <c r="Q10">
        <v>16</v>
      </c>
      <c r="R10">
        <v>18</v>
      </c>
      <c r="T10">
        <v>35</v>
      </c>
      <c r="U10">
        <v>1</v>
      </c>
      <c r="V10" t="s">
        <v>58</v>
      </c>
      <c r="W10" t="s">
        <v>87</v>
      </c>
      <c r="X10">
        <v>31.605</v>
      </c>
      <c r="Y10">
        <v>88.888999999999996</v>
      </c>
    </row>
    <row r="11" spans="1:25" ht="16.05" customHeight="1" x14ac:dyDescent="0.3">
      <c r="A11">
        <v>10</v>
      </c>
      <c r="B11" s="4">
        <v>38141</v>
      </c>
      <c r="C11" t="s">
        <v>43</v>
      </c>
      <c r="E11" s="3" t="s">
        <v>34</v>
      </c>
      <c r="F11" t="s">
        <v>88</v>
      </c>
      <c r="G11">
        <v>32.974600000000002</v>
      </c>
      <c r="H11">
        <v>70.145600000000002</v>
      </c>
      <c r="I11" t="s">
        <v>89</v>
      </c>
      <c r="J11" t="s">
        <v>90</v>
      </c>
      <c r="K11" t="s">
        <v>74</v>
      </c>
      <c r="L11" t="s">
        <v>39</v>
      </c>
      <c r="M11" t="s">
        <v>72</v>
      </c>
      <c r="O11" t="s">
        <v>74</v>
      </c>
      <c r="P11" t="s">
        <v>42</v>
      </c>
      <c r="R11">
        <v>2</v>
      </c>
      <c r="T11">
        <v>2</v>
      </c>
      <c r="U11">
        <v>1</v>
      </c>
      <c r="X11">
        <v>27.18</v>
      </c>
      <c r="Y11">
        <v>80.924000000000007</v>
      </c>
    </row>
    <row r="12" spans="1:25" ht="16.05" customHeight="1" x14ac:dyDescent="0.3">
      <c r="A12">
        <v>11</v>
      </c>
      <c r="B12" s="4">
        <v>38196</v>
      </c>
      <c r="C12" t="s">
        <v>43</v>
      </c>
      <c r="E12" s="3" t="s">
        <v>91</v>
      </c>
      <c r="F12" t="s">
        <v>92</v>
      </c>
      <c r="G12">
        <v>33.583300000000001</v>
      </c>
      <c r="H12">
        <v>71.433300000000003</v>
      </c>
      <c r="I12" t="s">
        <v>93</v>
      </c>
      <c r="J12" t="s">
        <v>94</v>
      </c>
      <c r="K12" t="s">
        <v>95</v>
      </c>
      <c r="L12" t="s">
        <v>39</v>
      </c>
      <c r="M12" t="s">
        <v>40</v>
      </c>
      <c r="N12" t="s">
        <v>96</v>
      </c>
      <c r="O12" t="s">
        <v>74</v>
      </c>
      <c r="P12" t="s">
        <v>42</v>
      </c>
      <c r="Q12">
        <v>2</v>
      </c>
      <c r="R12">
        <v>3</v>
      </c>
      <c r="T12">
        <v>3</v>
      </c>
      <c r="U12">
        <v>2</v>
      </c>
      <c r="V12" t="s">
        <v>58</v>
      </c>
      <c r="W12" t="s">
        <v>97</v>
      </c>
      <c r="X12">
        <v>32.43</v>
      </c>
      <c r="Y12">
        <v>90.373999999999995</v>
      </c>
    </row>
    <row r="13" spans="1:25" ht="16.05" customHeight="1" x14ac:dyDescent="0.3">
      <c r="A13">
        <v>12</v>
      </c>
      <c r="B13" s="4">
        <v>38198</v>
      </c>
      <c r="C13" t="s">
        <v>43</v>
      </c>
      <c r="E13" s="3">
        <v>0.80555555555555547</v>
      </c>
      <c r="F13" t="s">
        <v>98</v>
      </c>
      <c r="G13">
        <v>33.764499999999998</v>
      </c>
      <c r="H13">
        <v>72.366699999999994</v>
      </c>
      <c r="I13" t="s">
        <v>69</v>
      </c>
      <c r="J13" t="s">
        <v>99</v>
      </c>
      <c r="K13" t="s">
        <v>100</v>
      </c>
      <c r="L13" t="s">
        <v>48</v>
      </c>
      <c r="M13" t="s">
        <v>72</v>
      </c>
      <c r="N13" t="s">
        <v>101</v>
      </c>
      <c r="O13" t="s">
        <v>102</v>
      </c>
      <c r="P13" t="s">
        <v>42</v>
      </c>
      <c r="R13">
        <v>7</v>
      </c>
      <c r="S13">
        <v>44</v>
      </c>
      <c r="T13">
        <v>70</v>
      </c>
      <c r="U13">
        <v>1</v>
      </c>
      <c r="V13" t="s">
        <v>58</v>
      </c>
      <c r="W13" t="s">
        <v>103</v>
      </c>
      <c r="X13">
        <v>26.664999999999999</v>
      </c>
      <c r="Y13">
        <v>79.997</v>
      </c>
    </row>
    <row r="14" spans="1:25" ht="16.05" customHeight="1" x14ac:dyDescent="0.3">
      <c r="A14">
        <v>13</v>
      </c>
      <c r="B14" s="4">
        <v>38261</v>
      </c>
      <c r="C14" t="s">
        <v>43</v>
      </c>
      <c r="E14" s="3" t="s">
        <v>104</v>
      </c>
      <c r="F14" t="s">
        <v>105</v>
      </c>
      <c r="G14">
        <v>32.497199999999999</v>
      </c>
      <c r="H14">
        <v>74.536100000000005</v>
      </c>
      <c r="I14" t="s">
        <v>69</v>
      </c>
      <c r="J14" t="s">
        <v>106</v>
      </c>
      <c r="K14" t="s">
        <v>62</v>
      </c>
      <c r="L14" t="s">
        <v>53</v>
      </c>
      <c r="M14" t="s">
        <v>40</v>
      </c>
      <c r="N14" t="s">
        <v>107</v>
      </c>
      <c r="O14" t="s">
        <v>62</v>
      </c>
      <c r="P14" t="s">
        <v>79</v>
      </c>
      <c r="Q14">
        <v>25</v>
      </c>
      <c r="R14">
        <v>31</v>
      </c>
      <c r="S14">
        <v>50</v>
      </c>
      <c r="T14">
        <v>75</v>
      </c>
      <c r="U14">
        <v>1</v>
      </c>
      <c r="V14" t="s">
        <v>58</v>
      </c>
      <c r="W14" t="s">
        <v>108</v>
      </c>
      <c r="X14">
        <v>27.51</v>
      </c>
      <c r="Y14">
        <v>81.518000000000001</v>
      </c>
    </row>
    <row r="15" spans="1:25" ht="16.05" customHeight="1" x14ac:dyDescent="0.3">
      <c r="A15">
        <v>14</v>
      </c>
      <c r="B15" s="4">
        <v>38270</v>
      </c>
      <c r="C15" t="s">
        <v>32</v>
      </c>
      <c r="D15" t="s">
        <v>33</v>
      </c>
      <c r="E15" s="3" t="s">
        <v>109</v>
      </c>
      <c r="F15" t="s">
        <v>110</v>
      </c>
      <c r="G15">
        <v>31.545100000000001</v>
      </c>
      <c r="H15">
        <v>74.340699999999998</v>
      </c>
      <c r="I15" t="s">
        <v>69</v>
      </c>
      <c r="J15" t="s">
        <v>111</v>
      </c>
      <c r="K15" t="s">
        <v>62</v>
      </c>
      <c r="L15" t="s">
        <v>53</v>
      </c>
      <c r="M15" t="s">
        <v>40</v>
      </c>
      <c r="N15" t="s">
        <v>112</v>
      </c>
      <c r="O15" t="s">
        <v>62</v>
      </c>
      <c r="P15" t="s">
        <v>79</v>
      </c>
      <c r="Q15">
        <v>4</v>
      </c>
      <c r="R15">
        <v>5</v>
      </c>
      <c r="S15">
        <v>6</v>
      </c>
      <c r="T15">
        <v>10</v>
      </c>
      <c r="U15">
        <v>1</v>
      </c>
      <c r="V15" t="s">
        <v>58</v>
      </c>
      <c r="W15" t="s">
        <v>113</v>
      </c>
      <c r="X15">
        <v>24.39</v>
      </c>
      <c r="Y15">
        <v>75.902000000000001</v>
      </c>
    </row>
    <row r="16" spans="1:25" ht="16.05" customHeight="1" x14ac:dyDescent="0.3">
      <c r="A16">
        <v>15</v>
      </c>
      <c r="B16" s="4">
        <v>38430</v>
      </c>
      <c r="C16" t="s">
        <v>43</v>
      </c>
      <c r="E16" s="3" t="s">
        <v>114</v>
      </c>
      <c r="F16" t="s">
        <v>59</v>
      </c>
      <c r="G16">
        <v>30.209499999999998</v>
      </c>
      <c r="H16">
        <v>67.018199999999993</v>
      </c>
      <c r="I16" t="s">
        <v>60</v>
      </c>
      <c r="J16" t="s">
        <v>115</v>
      </c>
      <c r="K16" t="s">
        <v>62</v>
      </c>
      <c r="L16" t="s">
        <v>53</v>
      </c>
      <c r="M16" t="s">
        <v>40</v>
      </c>
      <c r="N16" t="s">
        <v>116</v>
      </c>
      <c r="O16" t="s">
        <v>62</v>
      </c>
      <c r="P16" t="s">
        <v>64</v>
      </c>
      <c r="Q16">
        <v>25</v>
      </c>
      <c r="R16">
        <v>50</v>
      </c>
      <c r="S16">
        <v>8</v>
      </c>
      <c r="T16">
        <v>100</v>
      </c>
      <c r="U16">
        <v>1</v>
      </c>
      <c r="V16" t="s">
        <v>58</v>
      </c>
      <c r="W16" t="s">
        <v>58</v>
      </c>
      <c r="X16">
        <v>16.5</v>
      </c>
      <c r="Y16">
        <v>61.7</v>
      </c>
    </row>
    <row r="17" spans="1:25" ht="16.05" customHeight="1" x14ac:dyDescent="0.3">
      <c r="A17">
        <v>16</v>
      </c>
      <c r="B17" s="4">
        <v>38470</v>
      </c>
      <c r="C17" t="s">
        <v>43</v>
      </c>
      <c r="E17" s="3" t="s">
        <v>34</v>
      </c>
      <c r="F17" t="s">
        <v>117</v>
      </c>
      <c r="G17">
        <v>35.222700000000003</v>
      </c>
      <c r="H17">
        <v>72.425799999999995</v>
      </c>
      <c r="I17" t="s">
        <v>93</v>
      </c>
      <c r="J17" t="s">
        <v>118</v>
      </c>
      <c r="K17" t="s">
        <v>100</v>
      </c>
      <c r="L17" t="s">
        <v>48</v>
      </c>
      <c r="M17" t="s">
        <v>72</v>
      </c>
      <c r="N17" t="s">
        <v>58</v>
      </c>
      <c r="O17" t="s">
        <v>119</v>
      </c>
      <c r="P17" t="s">
        <v>42</v>
      </c>
      <c r="R17">
        <v>2</v>
      </c>
      <c r="U17">
        <v>1</v>
      </c>
      <c r="V17" t="s">
        <v>58</v>
      </c>
      <c r="W17" t="s">
        <v>58</v>
      </c>
      <c r="X17">
        <v>19.934999999999999</v>
      </c>
      <c r="Y17">
        <v>67.882999999999996</v>
      </c>
    </row>
    <row r="18" spans="1:25" ht="16.05" customHeight="1" x14ac:dyDescent="0.3">
      <c r="A18">
        <v>17</v>
      </c>
      <c r="B18" s="4">
        <v>38499</v>
      </c>
      <c r="C18" t="s">
        <v>43</v>
      </c>
      <c r="E18" s="3">
        <v>0.45833333333333331</v>
      </c>
      <c r="F18" t="s">
        <v>35</v>
      </c>
      <c r="G18">
        <v>33.718000000000004</v>
      </c>
      <c r="H18">
        <v>73.071799999999996</v>
      </c>
      <c r="I18" t="s">
        <v>36</v>
      </c>
      <c r="J18" t="s">
        <v>120</v>
      </c>
      <c r="K18" t="s">
        <v>62</v>
      </c>
      <c r="L18" t="s">
        <v>53</v>
      </c>
      <c r="M18" t="s">
        <v>40</v>
      </c>
      <c r="N18" t="s">
        <v>121</v>
      </c>
      <c r="O18" t="s">
        <v>122</v>
      </c>
      <c r="P18" t="s">
        <v>123</v>
      </c>
      <c r="Q18">
        <v>20</v>
      </c>
      <c r="R18">
        <v>25</v>
      </c>
      <c r="S18">
        <v>82</v>
      </c>
      <c r="T18">
        <v>100</v>
      </c>
      <c r="U18">
        <v>1</v>
      </c>
      <c r="V18" t="s">
        <v>58</v>
      </c>
      <c r="W18" t="s">
        <v>124</v>
      </c>
      <c r="X18">
        <v>27.16</v>
      </c>
      <c r="Y18">
        <v>80.888000000000005</v>
      </c>
    </row>
    <row r="19" spans="1:25" ht="16.05" customHeight="1" x14ac:dyDescent="0.3">
      <c r="A19">
        <v>18</v>
      </c>
      <c r="B19" s="4">
        <v>38502</v>
      </c>
      <c r="C19" t="s">
        <v>43</v>
      </c>
      <c r="E19" s="3" t="s">
        <v>85</v>
      </c>
      <c r="F19" t="s">
        <v>50</v>
      </c>
      <c r="G19">
        <v>24.991800000000001</v>
      </c>
      <c r="H19">
        <v>66.991100000000003</v>
      </c>
      <c r="I19" t="s">
        <v>45</v>
      </c>
      <c r="J19" t="s">
        <v>125</v>
      </c>
      <c r="K19" t="s">
        <v>62</v>
      </c>
      <c r="L19" t="s">
        <v>53</v>
      </c>
      <c r="M19" t="s">
        <v>40</v>
      </c>
      <c r="N19" t="s">
        <v>126</v>
      </c>
      <c r="O19" t="s">
        <v>62</v>
      </c>
      <c r="P19" t="s">
        <v>79</v>
      </c>
      <c r="Q19">
        <v>5</v>
      </c>
      <c r="R19">
        <v>6</v>
      </c>
      <c r="S19">
        <v>19</v>
      </c>
      <c r="T19">
        <v>30</v>
      </c>
      <c r="U19">
        <v>1</v>
      </c>
      <c r="V19" t="s">
        <v>58</v>
      </c>
      <c r="W19" t="s">
        <v>127</v>
      </c>
      <c r="X19">
        <v>31.945</v>
      </c>
      <c r="Y19">
        <v>89.501000000000005</v>
      </c>
    </row>
    <row r="20" spans="1:25" ht="16.05" customHeight="1" x14ac:dyDescent="0.3">
      <c r="A20">
        <v>19</v>
      </c>
      <c r="B20" s="4">
        <v>38757</v>
      </c>
      <c r="C20" t="s">
        <v>32</v>
      </c>
      <c r="D20" t="s">
        <v>128</v>
      </c>
      <c r="E20" s="3">
        <v>0.39930555555555558</v>
      </c>
      <c r="F20" t="s">
        <v>129</v>
      </c>
      <c r="G20">
        <v>33.5351</v>
      </c>
      <c r="H20">
        <v>71.071299999999994</v>
      </c>
      <c r="I20" t="s">
        <v>93</v>
      </c>
      <c r="J20" t="s">
        <v>130</v>
      </c>
      <c r="K20" t="s">
        <v>100</v>
      </c>
      <c r="L20" t="s">
        <v>48</v>
      </c>
      <c r="M20" t="s">
        <v>72</v>
      </c>
      <c r="N20" t="s">
        <v>131</v>
      </c>
      <c r="O20" t="s">
        <v>62</v>
      </c>
      <c r="P20" t="s">
        <v>64</v>
      </c>
      <c r="Q20">
        <v>37</v>
      </c>
      <c r="R20">
        <v>40</v>
      </c>
      <c r="S20">
        <v>90</v>
      </c>
      <c r="U20">
        <v>1</v>
      </c>
      <c r="V20" t="s">
        <v>58</v>
      </c>
      <c r="W20" t="s">
        <v>132</v>
      </c>
      <c r="X20">
        <v>15.494999999999999</v>
      </c>
      <c r="Y20">
        <v>59.890999999999998</v>
      </c>
    </row>
    <row r="21" spans="1:25" ht="16.05" customHeight="1" x14ac:dyDescent="0.3">
      <c r="A21">
        <v>20</v>
      </c>
      <c r="B21" s="4">
        <v>38778</v>
      </c>
      <c r="C21" t="s">
        <v>43</v>
      </c>
      <c r="E21" s="3">
        <v>0.375</v>
      </c>
      <c r="F21" t="s">
        <v>44</v>
      </c>
      <c r="G21">
        <v>24.991800000000001</v>
      </c>
      <c r="H21">
        <v>66.991100000000003</v>
      </c>
      <c r="I21" t="s">
        <v>45</v>
      </c>
      <c r="J21" t="s">
        <v>133</v>
      </c>
      <c r="K21" t="s">
        <v>52</v>
      </c>
      <c r="L21" t="s">
        <v>53</v>
      </c>
      <c r="M21" t="s">
        <v>72</v>
      </c>
      <c r="N21" t="s">
        <v>134</v>
      </c>
      <c r="O21" t="s">
        <v>41</v>
      </c>
      <c r="P21" t="s">
        <v>54</v>
      </c>
      <c r="Q21">
        <v>4</v>
      </c>
      <c r="R21">
        <v>5</v>
      </c>
      <c r="S21">
        <v>30</v>
      </c>
      <c r="T21">
        <v>54</v>
      </c>
      <c r="U21">
        <v>1</v>
      </c>
      <c r="V21" t="s">
        <v>135</v>
      </c>
      <c r="X21">
        <v>25.3</v>
      </c>
      <c r="Y21">
        <v>77.540000000000006</v>
      </c>
    </row>
    <row r="22" spans="1:25" ht="16.05" customHeight="1" x14ac:dyDescent="0.3">
      <c r="A22">
        <v>21</v>
      </c>
      <c r="B22" s="4">
        <v>38819</v>
      </c>
      <c r="C22" t="s">
        <v>32</v>
      </c>
      <c r="D22" t="s">
        <v>136</v>
      </c>
      <c r="E22" s="3" t="s">
        <v>137</v>
      </c>
      <c r="F22" t="s">
        <v>50</v>
      </c>
      <c r="G22">
        <v>24.991800000000001</v>
      </c>
      <c r="H22">
        <v>66.991100000000003</v>
      </c>
      <c r="I22" t="s">
        <v>45</v>
      </c>
      <c r="J22" t="s">
        <v>138</v>
      </c>
      <c r="K22" t="s">
        <v>100</v>
      </c>
      <c r="L22" t="s">
        <v>53</v>
      </c>
      <c r="M22" t="s">
        <v>72</v>
      </c>
      <c r="N22" t="s">
        <v>139</v>
      </c>
      <c r="O22" t="s">
        <v>62</v>
      </c>
      <c r="P22" t="s">
        <v>140</v>
      </c>
      <c r="Q22">
        <v>47</v>
      </c>
      <c r="R22">
        <v>57</v>
      </c>
      <c r="T22">
        <v>100</v>
      </c>
      <c r="U22">
        <v>1</v>
      </c>
      <c r="V22" t="s">
        <v>141</v>
      </c>
      <c r="W22" t="s">
        <v>142</v>
      </c>
      <c r="X22">
        <v>28.414999999999999</v>
      </c>
      <c r="Y22">
        <v>83.147000000000006</v>
      </c>
    </row>
    <row r="23" spans="1:25" ht="16.05" customHeight="1" x14ac:dyDescent="0.3">
      <c r="A23">
        <v>22</v>
      </c>
      <c r="B23" s="4">
        <v>38870</v>
      </c>
      <c r="C23" t="s">
        <v>43</v>
      </c>
      <c r="E23" s="3" t="s">
        <v>143</v>
      </c>
      <c r="F23" t="s">
        <v>144</v>
      </c>
      <c r="G23">
        <v>32.9861</v>
      </c>
      <c r="H23">
        <v>70.604200000000006</v>
      </c>
      <c r="I23" t="s">
        <v>93</v>
      </c>
      <c r="J23" t="s">
        <v>145</v>
      </c>
      <c r="K23" t="s">
        <v>71</v>
      </c>
      <c r="L23" t="s">
        <v>39</v>
      </c>
      <c r="M23" t="s">
        <v>72</v>
      </c>
      <c r="N23" t="s">
        <v>146</v>
      </c>
      <c r="O23" t="s">
        <v>74</v>
      </c>
      <c r="P23" t="s">
        <v>42</v>
      </c>
      <c r="Q23">
        <v>6</v>
      </c>
      <c r="R23">
        <v>7</v>
      </c>
      <c r="S23">
        <v>7</v>
      </c>
      <c r="T23">
        <v>8</v>
      </c>
      <c r="U23">
        <v>1</v>
      </c>
      <c r="V23" t="s">
        <v>58</v>
      </c>
      <c r="W23" t="s">
        <v>147</v>
      </c>
      <c r="X23">
        <v>26.125</v>
      </c>
      <c r="Y23">
        <v>79.025000000000006</v>
      </c>
    </row>
    <row r="24" spans="1:25" ht="16.05" customHeight="1" x14ac:dyDescent="0.3">
      <c r="A24">
        <v>23</v>
      </c>
      <c r="B24" s="4">
        <v>38894</v>
      </c>
      <c r="C24" t="s">
        <v>43</v>
      </c>
      <c r="E24" s="3">
        <v>0.64583333333333337</v>
      </c>
      <c r="F24" t="s">
        <v>148</v>
      </c>
      <c r="G24">
        <v>32.974600000000002</v>
      </c>
      <c r="H24">
        <v>70.145600000000002</v>
      </c>
      <c r="I24" t="s">
        <v>89</v>
      </c>
      <c r="J24" t="s">
        <v>149</v>
      </c>
      <c r="K24" t="s">
        <v>74</v>
      </c>
      <c r="L24" t="s">
        <v>39</v>
      </c>
      <c r="M24" t="s">
        <v>72</v>
      </c>
      <c r="N24" t="s">
        <v>58</v>
      </c>
      <c r="O24" t="s">
        <v>74</v>
      </c>
      <c r="P24" t="s">
        <v>42</v>
      </c>
      <c r="Q24">
        <v>6</v>
      </c>
      <c r="R24">
        <v>7</v>
      </c>
      <c r="T24">
        <v>26</v>
      </c>
      <c r="U24">
        <v>1</v>
      </c>
      <c r="V24" t="s">
        <v>58</v>
      </c>
      <c r="W24" t="s">
        <v>58</v>
      </c>
      <c r="X24">
        <v>28.61</v>
      </c>
      <c r="Y24">
        <v>83.498000000000005</v>
      </c>
    </row>
    <row r="25" spans="1:25" ht="16.05" customHeight="1" x14ac:dyDescent="0.3">
      <c r="A25">
        <v>24</v>
      </c>
      <c r="B25" s="4">
        <v>38935</v>
      </c>
      <c r="C25" t="s">
        <v>32</v>
      </c>
      <c r="D25" t="s">
        <v>33</v>
      </c>
      <c r="E25" s="3" t="s">
        <v>150</v>
      </c>
      <c r="F25" t="s">
        <v>151</v>
      </c>
      <c r="G25">
        <v>25.837700000000002</v>
      </c>
      <c r="H25">
        <v>66.522400000000005</v>
      </c>
      <c r="I25" t="s">
        <v>60</v>
      </c>
      <c r="J25" t="s">
        <v>152</v>
      </c>
      <c r="K25" t="s">
        <v>153</v>
      </c>
      <c r="L25" t="s">
        <v>48</v>
      </c>
      <c r="M25" t="s">
        <v>72</v>
      </c>
      <c r="N25" t="s">
        <v>58</v>
      </c>
      <c r="O25" t="s">
        <v>122</v>
      </c>
      <c r="P25" t="s">
        <v>42</v>
      </c>
      <c r="R25">
        <v>1</v>
      </c>
      <c r="T25">
        <v>0</v>
      </c>
      <c r="U25">
        <v>1</v>
      </c>
      <c r="V25" t="s">
        <v>58</v>
      </c>
      <c r="W25" t="s">
        <v>58</v>
      </c>
      <c r="X25">
        <v>27.5</v>
      </c>
      <c r="Y25">
        <v>81.5</v>
      </c>
    </row>
    <row r="26" spans="1:25" ht="16.05" customHeight="1" x14ac:dyDescent="0.3">
      <c r="A26">
        <v>25</v>
      </c>
      <c r="B26" s="4">
        <v>39029</v>
      </c>
      <c r="C26" t="s">
        <v>43</v>
      </c>
      <c r="E26" s="3" t="s">
        <v>154</v>
      </c>
      <c r="F26" t="s">
        <v>155</v>
      </c>
      <c r="G26">
        <v>34.503</v>
      </c>
      <c r="H26">
        <v>71.904600000000002</v>
      </c>
      <c r="I26" t="s">
        <v>93</v>
      </c>
      <c r="J26" t="s">
        <v>156</v>
      </c>
      <c r="K26" t="s">
        <v>74</v>
      </c>
      <c r="L26" t="s">
        <v>39</v>
      </c>
      <c r="M26" t="s">
        <v>72</v>
      </c>
      <c r="N26" t="s">
        <v>157</v>
      </c>
      <c r="O26" t="s">
        <v>74</v>
      </c>
      <c r="P26" t="s">
        <v>42</v>
      </c>
      <c r="Q26">
        <v>40</v>
      </c>
      <c r="R26">
        <v>42</v>
      </c>
      <c r="S26">
        <v>20</v>
      </c>
      <c r="T26">
        <v>39</v>
      </c>
      <c r="U26">
        <v>1</v>
      </c>
      <c r="V26" t="s">
        <v>58</v>
      </c>
      <c r="W26" t="s">
        <v>158</v>
      </c>
      <c r="X26">
        <v>19.204999999999998</v>
      </c>
      <c r="Y26">
        <v>66.569000000000003</v>
      </c>
    </row>
    <row r="27" spans="1:25" ht="16.05" customHeight="1" x14ac:dyDescent="0.3">
      <c r="A27">
        <v>26</v>
      </c>
      <c r="B27" s="4">
        <v>39038</v>
      </c>
      <c r="C27" t="s">
        <v>43</v>
      </c>
      <c r="E27" s="3" t="s">
        <v>159</v>
      </c>
      <c r="F27" t="s">
        <v>160</v>
      </c>
      <c r="G27">
        <v>34.004300000000001</v>
      </c>
      <c r="H27">
        <v>71.544799999999995</v>
      </c>
      <c r="I27" t="s">
        <v>93</v>
      </c>
      <c r="J27" t="s">
        <v>161</v>
      </c>
      <c r="K27" t="s">
        <v>71</v>
      </c>
      <c r="L27" t="s">
        <v>39</v>
      </c>
      <c r="M27" t="s">
        <v>72</v>
      </c>
      <c r="N27" t="s">
        <v>162</v>
      </c>
      <c r="O27" t="s">
        <v>163</v>
      </c>
      <c r="P27" t="s">
        <v>42</v>
      </c>
      <c r="R27">
        <v>1</v>
      </c>
      <c r="T27">
        <v>2</v>
      </c>
      <c r="U27">
        <v>1</v>
      </c>
      <c r="V27" t="s">
        <v>58</v>
      </c>
      <c r="W27" t="s">
        <v>58</v>
      </c>
      <c r="X27">
        <v>17.274999999999999</v>
      </c>
      <c r="Y27">
        <v>63.094999999999999</v>
      </c>
    </row>
    <row r="28" spans="1:25" ht="16.05" customHeight="1" x14ac:dyDescent="0.3">
      <c r="A28">
        <v>27</v>
      </c>
      <c r="B28" s="4">
        <v>39054</v>
      </c>
      <c r="C28" t="s">
        <v>32</v>
      </c>
      <c r="D28" t="s">
        <v>33</v>
      </c>
      <c r="E28" s="3" t="s">
        <v>34</v>
      </c>
      <c r="F28" t="s">
        <v>144</v>
      </c>
      <c r="G28">
        <v>32.9861</v>
      </c>
      <c r="H28">
        <v>70.604200000000006</v>
      </c>
      <c r="I28" t="s">
        <v>93</v>
      </c>
      <c r="J28" t="s">
        <v>164</v>
      </c>
      <c r="K28" t="s">
        <v>163</v>
      </c>
      <c r="L28" t="s">
        <v>39</v>
      </c>
      <c r="M28" t="s">
        <v>72</v>
      </c>
      <c r="N28" t="s">
        <v>58</v>
      </c>
      <c r="O28" t="s">
        <v>163</v>
      </c>
      <c r="P28" t="s">
        <v>42</v>
      </c>
      <c r="R28">
        <v>1</v>
      </c>
      <c r="T28">
        <v>1</v>
      </c>
      <c r="U28">
        <v>1</v>
      </c>
      <c r="V28" t="s">
        <v>58</v>
      </c>
      <c r="W28" t="s">
        <v>58</v>
      </c>
      <c r="X28">
        <v>4.7050000000000001</v>
      </c>
      <c r="Y28">
        <v>40.469000000000001</v>
      </c>
    </row>
    <row r="29" spans="1:25" ht="16.05" customHeight="1" x14ac:dyDescent="0.3">
      <c r="A29">
        <v>28</v>
      </c>
      <c r="B29" s="4">
        <v>39104</v>
      </c>
      <c r="C29" t="s">
        <v>43</v>
      </c>
      <c r="E29" s="3">
        <v>0.4375</v>
      </c>
      <c r="F29" t="s">
        <v>148</v>
      </c>
      <c r="G29">
        <v>32.974600000000002</v>
      </c>
      <c r="H29">
        <v>70.145600000000002</v>
      </c>
      <c r="I29" t="s">
        <v>89</v>
      </c>
      <c r="J29" t="s">
        <v>165</v>
      </c>
      <c r="K29" t="s">
        <v>71</v>
      </c>
      <c r="L29" t="s">
        <v>39</v>
      </c>
      <c r="M29" t="s">
        <v>72</v>
      </c>
      <c r="N29" t="s">
        <v>166</v>
      </c>
      <c r="O29" t="s">
        <v>74</v>
      </c>
      <c r="P29" t="s">
        <v>42</v>
      </c>
      <c r="Q29">
        <v>4</v>
      </c>
      <c r="R29">
        <v>5</v>
      </c>
      <c r="S29">
        <v>23</v>
      </c>
      <c r="T29">
        <v>25</v>
      </c>
      <c r="U29">
        <v>1</v>
      </c>
      <c r="V29" t="s">
        <v>58</v>
      </c>
      <c r="W29" t="s">
        <v>58</v>
      </c>
      <c r="X29">
        <v>2.3250000000000002</v>
      </c>
      <c r="Y29">
        <v>36.185000000000002</v>
      </c>
    </row>
    <row r="30" spans="1:25" ht="16.05" customHeight="1" x14ac:dyDescent="0.3">
      <c r="A30">
        <v>29</v>
      </c>
      <c r="B30" s="4">
        <v>39108</v>
      </c>
      <c r="C30" t="s">
        <v>43</v>
      </c>
      <c r="E30" s="3">
        <v>0.60902777777777783</v>
      </c>
      <c r="F30" t="s">
        <v>35</v>
      </c>
      <c r="G30">
        <v>33.718000000000004</v>
      </c>
      <c r="H30">
        <v>73.071799999999996</v>
      </c>
      <c r="I30" t="s">
        <v>36</v>
      </c>
      <c r="J30" t="s">
        <v>167</v>
      </c>
      <c r="K30" t="s">
        <v>52</v>
      </c>
      <c r="L30" t="s">
        <v>53</v>
      </c>
      <c r="M30" t="s">
        <v>40</v>
      </c>
      <c r="N30" t="s">
        <v>168</v>
      </c>
      <c r="O30" t="s">
        <v>41</v>
      </c>
      <c r="P30" t="s">
        <v>42</v>
      </c>
      <c r="Q30">
        <v>1</v>
      </c>
      <c r="R30">
        <v>2</v>
      </c>
      <c r="S30">
        <v>5</v>
      </c>
      <c r="T30">
        <v>7</v>
      </c>
      <c r="U30">
        <v>1</v>
      </c>
      <c r="V30" t="s">
        <v>58</v>
      </c>
      <c r="W30" t="s">
        <v>169</v>
      </c>
      <c r="X30">
        <v>16.3</v>
      </c>
      <c r="Y30">
        <v>61.34</v>
      </c>
    </row>
    <row r="31" spans="1:25" ht="16.05" customHeight="1" x14ac:dyDescent="0.3">
      <c r="A31">
        <v>30</v>
      </c>
      <c r="B31" s="4">
        <v>39109</v>
      </c>
      <c r="C31" t="s">
        <v>43</v>
      </c>
      <c r="E31" s="3">
        <v>0.86111111111111116</v>
      </c>
      <c r="F31" t="s">
        <v>170</v>
      </c>
      <c r="G31">
        <v>34.004300000000001</v>
      </c>
      <c r="H31">
        <v>71.544799999999995</v>
      </c>
      <c r="I31" t="s">
        <v>93</v>
      </c>
      <c r="J31" t="s">
        <v>171</v>
      </c>
      <c r="K31" t="s">
        <v>62</v>
      </c>
      <c r="L31" t="s">
        <v>53</v>
      </c>
      <c r="M31" t="s">
        <v>40</v>
      </c>
      <c r="N31" t="s">
        <v>172</v>
      </c>
      <c r="O31" t="s">
        <v>122</v>
      </c>
      <c r="P31" t="s">
        <v>79</v>
      </c>
      <c r="Q31">
        <v>13</v>
      </c>
      <c r="R31">
        <v>15</v>
      </c>
      <c r="S31">
        <v>30</v>
      </c>
      <c r="T31">
        <v>60</v>
      </c>
      <c r="U31">
        <v>1</v>
      </c>
      <c r="V31" t="s">
        <v>58</v>
      </c>
      <c r="W31" t="s">
        <v>173</v>
      </c>
      <c r="X31">
        <v>15.164999999999999</v>
      </c>
      <c r="Y31">
        <v>59.296999999999997</v>
      </c>
    </row>
    <row r="32" spans="1:25" ht="16.05" customHeight="1" x14ac:dyDescent="0.3">
      <c r="A32">
        <v>31</v>
      </c>
      <c r="B32" s="4">
        <v>39111</v>
      </c>
      <c r="C32" t="s">
        <v>32</v>
      </c>
      <c r="D32" t="s">
        <v>128</v>
      </c>
      <c r="E32" s="3" t="s">
        <v>34</v>
      </c>
      <c r="F32" t="s">
        <v>174</v>
      </c>
      <c r="G32">
        <v>31.823799999999999</v>
      </c>
      <c r="H32">
        <v>70.909499999999994</v>
      </c>
      <c r="I32" t="s">
        <v>93</v>
      </c>
      <c r="J32" t="s">
        <v>175</v>
      </c>
      <c r="K32" t="s">
        <v>163</v>
      </c>
      <c r="L32" t="s">
        <v>39</v>
      </c>
      <c r="M32" t="s">
        <v>72</v>
      </c>
      <c r="N32" t="s">
        <v>176</v>
      </c>
      <c r="O32" t="s">
        <v>122</v>
      </c>
      <c r="P32" t="s">
        <v>79</v>
      </c>
      <c r="Q32">
        <v>2</v>
      </c>
      <c r="R32">
        <v>3</v>
      </c>
      <c r="T32">
        <v>7</v>
      </c>
      <c r="U32">
        <v>1</v>
      </c>
      <c r="V32" t="s">
        <v>58</v>
      </c>
      <c r="W32" t="s">
        <v>177</v>
      </c>
      <c r="X32">
        <v>17.745000000000001</v>
      </c>
      <c r="Y32">
        <v>63.941000000000003</v>
      </c>
    </row>
    <row r="33" spans="1:25" ht="16.05" customHeight="1" x14ac:dyDescent="0.3">
      <c r="A33">
        <v>32</v>
      </c>
      <c r="B33" s="4">
        <v>39116</v>
      </c>
      <c r="C33" t="s">
        <v>43</v>
      </c>
      <c r="E33" s="3">
        <v>0.26180555555555557</v>
      </c>
      <c r="F33" t="s">
        <v>178</v>
      </c>
      <c r="G33">
        <v>32.601799999999997</v>
      </c>
      <c r="H33">
        <v>70.9148</v>
      </c>
      <c r="I33" t="s">
        <v>93</v>
      </c>
      <c r="J33" t="s">
        <v>179</v>
      </c>
      <c r="K33" t="s">
        <v>153</v>
      </c>
      <c r="L33" t="s">
        <v>48</v>
      </c>
      <c r="M33" t="s">
        <v>72</v>
      </c>
      <c r="O33" t="s">
        <v>122</v>
      </c>
      <c r="P33" t="s">
        <v>42</v>
      </c>
      <c r="R33">
        <v>1</v>
      </c>
      <c r="U33">
        <v>1</v>
      </c>
      <c r="V33" t="s">
        <v>58</v>
      </c>
      <c r="W33" t="s">
        <v>58</v>
      </c>
      <c r="X33">
        <v>17.52</v>
      </c>
      <c r="Y33">
        <v>63.536000000000001</v>
      </c>
    </row>
    <row r="34" spans="1:25" ht="16.05" customHeight="1" x14ac:dyDescent="0.3">
      <c r="A34">
        <v>33</v>
      </c>
      <c r="B34" s="4">
        <v>39116</v>
      </c>
      <c r="C34" t="s">
        <v>43</v>
      </c>
      <c r="E34" s="3">
        <v>0.51041666666666663</v>
      </c>
      <c r="F34" t="s">
        <v>180</v>
      </c>
      <c r="G34">
        <v>31.823799999999999</v>
      </c>
      <c r="H34">
        <v>70.909499999999994</v>
      </c>
      <c r="I34" t="s">
        <v>93</v>
      </c>
      <c r="J34" t="s">
        <v>181</v>
      </c>
      <c r="K34" t="s">
        <v>71</v>
      </c>
      <c r="L34" t="s">
        <v>39</v>
      </c>
      <c r="M34" t="s">
        <v>72</v>
      </c>
      <c r="N34" t="s">
        <v>166</v>
      </c>
      <c r="O34" t="s">
        <v>74</v>
      </c>
      <c r="P34" t="s">
        <v>42</v>
      </c>
      <c r="R34">
        <v>2</v>
      </c>
      <c r="S34">
        <v>7</v>
      </c>
      <c r="T34">
        <v>8</v>
      </c>
      <c r="U34">
        <v>1</v>
      </c>
      <c r="V34" t="s">
        <v>58</v>
      </c>
      <c r="W34" t="s">
        <v>182</v>
      </c>
      <c r="X34">
        <v>19.934999999999999</v>
      </c>
      <c r="Y34">
        <v>67.882999999999996</v>
      </c>
    </row>
    <row r="35" spans="1:25" ht="16.05" customHeight="1" x14ac:dyDescent="0.3">
      <c r="A35">
        <v>34</v>
      </c>
      <c r="B35" s="4">
        <v>39119</v>
      </c>
      <c r="C35" t="s">
        <v>43</v>
      </c>
      <c r="E35" s="3" t="s">
        <v>183</v>
      </c>
      <c r="F35" t="s">
        <v>184</v>
      </c>
      <c r="G35">
        <v>33.718000000000004</v>
      </c>
      <c r="H35">
        <v>73.071799999999996</v>
      </c>
      <c r="I35" t="s">
        <v>36</v>
      </c>
      <c r="J35" t="s">
        <v>185</v>
      </c>
      <c r="K35" t="s">
        <v>186</v>
      </c>
      <c r="L35" t="s">
        <v>39</v>
      </c>
      <c r="M35" t="s">
        <v>72</v>
      </c>
      <c r="O35" t="s">
        <v>122</v>
      </c>
      <c r="P35" t="s">
        <v>42</v>
      </c>
      <c r="R35">
        <v>1</v>
      </c>
      <c r="S35">
        <v>3</v>
      </c>
      <c r="T35">
        <v>10</v>
      </c>
      <c r="U35">
        <v>1</v>
      </c>
      <c r="V35" t="s">
        <v>58</v>
      </c>
      <c r="W35" t="s">
        <v>58</v>
      </c>
      <c r="X35">
        <v>16.635000000000002</v>
      </c>
      <c r="Y35">
        <v>61.942999999999998</v>
      </c>
    </row>
    <row r="36" spans="1:25" ht="16.05" customHeight="1" x14ac:dyDescent="0.3">
      <c r="A36">
        <v>35</v>
      </c>
      <c r="B36" s="4">
        <v>39130</v>
      </c>
      <c r="C36" t="s">
        <v>43</v>
      </c>
      <c r="E36" s="3">
        <v>0.46180555555555558</v>
      </c>
      <c r="F36" t="s">
        <v>187</v>
      </c>
      <c r="G36">
        <v>30.209499999999998</v>
      </c>
      <c r="H36">
        <v>67.018199999999993</v>
      </c>
      <c r="I36" t="s">
        <v>60</v>
      </c>
      <c r="J36" t="s">
        <v>188</v>
      </c>
      <c r="K36" t="s">
        <v>189</v>
      </c>
      <c r="L36" t="s">
        <v>39</v>
      </c>
      <c r="M36" t="s">
        <v>40</v>
      </c>
      <c r="O36" t="s">
        <v>122</v>
      </c>
      <c r="P36" t="s">
        <v>42</v>
      </c>
      <c r="Q36">
        <v>16</v>
      </c>
      <c r="R36">
        <v>17</v>
      </c>
      <c r="S36">
        <v>30</v>
      </c>
      <c r="T36">
        <v>35</v>
      </c>
      <c r="U36">
        <v>1</v>
      </c>
      <c r="V36" t="s">
        <v>58</v>
      </c>
      <c r="W36" t="s">
        <v>190</v>
      </c>
      <c r="X36">
        <v>8.7200000000000006</v>
      </c>
      <c r="Y36">
        <v>47.695999999999998</v>
      </c>
    </row>
    <row r="37" spans="1:25" ht="16.05" customHeight="1" x14ac:dyDescent="0.3">
      <c r="A37">
        <v>36</v>
      </c>
      <c r="B37" s="4">
        <v>39170</v>
      </c>
      <c r="C37" t="s">
        <v>43</v>
      </c>
      <c r="E37" s="3">
        <v>0.48958333333333331</v>
      </c>
      <c r="F37" t="s">
        <v>191</v>
      </c>
      <c r="G37">
        <v>32.573700000000002</v>
      </c>
      <c r="H37">
        <v>74.078599999999994</v>
      </c>
      <c r="I37" t="s">
        <v>69</v>
      </c>
      <c r="J37" t="s">
        <v>192</v>
      </c>
      <c r="K37" t="s">
        <v>74</v>
      </c>
      <c r="L37" t="s">
        <v>39</v>
      </c>
      <c r="M37" t="s">
        <v>72</v>
      </c>
      <c r="O37" t="s">
        <v>74</v>
      </c>
      <c r="P37" t="s">
        <v>42</v>
      </c>
      <c r="Q37">
        <v>1</v>
      </c>
      <c r="R37">
        <v>2</v>
      </c>
      <c r="S37">
        <v>6</v>
      </c>
      <c r="T37">
        <v>8</v>
      </c>
      <c r="U37">
        <v>1</v>
      </c>
      <c r="V37" t="s">
        <v>58</v>
      </c>
      <c r="W37" t="s">
        <v>193</v>
      </c>
      <c r="X37">
        <v>25.594999999999999</v>
      </c>
      <c r="Y37">
        <v>78.070999999999998</v>
      </c>
    </row>
    <row r="38" spans="1:25" ht="16.05" customHeight="1" x14ac:dyDescent="0.3">
      <c r="A38">
        <v>37</v>
      </c>
      <c r="B38" s="4">
        <v>39200</v>
      </c>
      <c r="C38" t="s">
        <v>43</v>
      </c>
      <c r="E38" s="3">
        <v>0.78819444444444453</v>
      </c>
      <c r="F38" t="s">
        <v>194</v>
      </c>
      <c r="G38">
        <v>34.1509</v>
      </c>
      <c r="H38">
        <v>71.735900000000001</v>
      </c>
      <c r="I38" t="s">
        <v>93</v>
      </c>
      <c r="J38" t="s">
        <v>195</v>
      </c>
      <c r="K38" t="s">
        <v>100</v>
      </c>
      <c r="L38" t="s">
        <v>48</v>
      </c>
      <c r="M38" t="s">
        <v>72</v>
      </c>
      <c r="N38" t="s">
        <v>196</v>
      </c>
      <c r="O38" t="s">
        <v>102</v>
      </c>
      <c r="P38" t="s">
        <v>42</v>
      </c>
      <c r="Q38">
        <v>25</v>
      </c>
      <c r="R38">
        <v>35</v>
      </c>
      <c r="S38">
        <v>29</v>
      </c>
      <c r="T38">
        <v>60</v>
      </c>
      <c r="U38">
        <v>1</v>
      </c>
      <c r="V38" t="s">
        <v>58</v>
      </c>
      <c r="W38" t="s">
        <v>197</v>
      </c>
      <c r="X38">
        <v>28.055</v>
      </c>
      <c r="Y38">
        <v>82.498999999999995</v>
      </c>
    </row>
    <row r="39" spans="1:25" ht="16.05" customHeight="1" x14ac:dyDescent="0.3">
      <c r="A39">
        <v>38</v>
      </c>
      <c r="B39" s="4">
        <v>39217</v>
      </c>
      <c r="C39" t="s">
        <v>43</v>
      </c>
      <c r="E39" s="3">
        <v>0.53819444444444442</v>
      </c>
      <c r="F39" t="s">
        <v>170</v>
      </c>
      <c r="G39">
        <v>34.004300000000001</v>
      </c>
      <c r="H39">
        <v>71.544799999999995</v>
      </c>
      <c r="I39" t="s">
        <v>93</v>
      </c>
      <c r="J39" t="s">
        <v>198</v>
      </c>
      <c r="K39" t="s">
        <v>52</v>
      </c>
      <c r="L39" t="s">
        <v>53</v>
      </c>
      <c r="M39" t="s">
        <v>40</v>
      </c>
      <c r="O39" t="s">
        <v>41</v>
      </c>
      <c r="P39" t="s">
        <v>140</v>
      </c>
      <c r="Q39">
        <v>22</v>
      </c>
      <c r="R39">
        <v>26</v>
      </c>
      <c r="S39">
        <v>12</v>
      </c>
      <c r="T39">
        <v>35</v>
      </c>
      <c r="U39">
        <v>1</v>
      </c>
      <c r="V39" t="s">
        <v>58</v>
      </c>
      <c r="W39" t="s">
        <v>199</v>
      </c>
      <c r="X39">
        <v>31.1</v>
      </c>
      <c r="Y39">
        <v>87.98</v>
      </c>
    </row>
    <row r="40" spans="1:25" ht="16.05" customHeight="1" x14ac:dyDescent="0.3">
      <c r="A40">
        <v>39</v>
      </c>
      <c r="B40" s="4">
        <v>39230</v>
      </c>
      <c r="C40" t="s">
        <v>43</v>
      </c>
      <c r="E40" s="3" t="s">
        <v>200</v>
      </c>
      <c r="F40" t="s">
        <v>201</v>
      </c>
      <c r="G40">
        <v>32.225999999999999</v>
      </c>
      <c r="H40">
        <v>70.376099999999994</v>
      </c>
      <c r="I40" t="s">
        <v>93</v>
      </c>
      <c r="J40" t="s">
        <v>202</v>
      </c>
      <c r="K40" t="s">
        <v>71</v>
      </c>
      <c r="L40" t="s">
        <v>39</v>
      </c>
      <c r="M40" t="s">
        <v>72</v>
      </c>
      <c r="N40" t="s">
        <v>203</v>
      </c>
      <c r="O40" t="s">
        <v>74</v>
      </c>
      <c r="P40" t="s">
        <v>42</v>
      </c>
      <c r="R40">
        <v>3</v>
      </c>
      <c r="T40">
        <v>2</v>
      </c>
      <c r="U40">
        <v>1</v>
      </c>
      <c r="V40" t="s">
        <v>58</v>
      </c>
      <c r="W40" t="s">
        <v>58</v>
      </c>
      <c r="X40">
        <v>24.934999999999999</v>
      </c>
      <c r="Y40">
        <v>76.882999999999996</v>
      </c>
    </row>
    <row r="41" spans="1:25" ht="16.05" customHeight="1" x14ac:dyDescent="0.3">
      <c r="A41">
        <v>40</v>
      </c>
      <c r="B41" s="4">
        <v>39267</v>
      </c>
      <c r="C41" t="s">
        <v>43</v>
      </c>
      <c r="E41" s="3" t="s">
        <v>204</v>
      </c>
      <c r="F41" t="s">
        <v>148</v>
      </c>
      <c r="G41">
        <v>32.974600000000002</v>
      </c>
      <c r="H41">
        <v>70.145600000000002</v>
      </c>
      <c r="I41" t="s">
        <v>89</v>
      </c>
      <c r="J41" t="s">
        <v>205</v>
      </c>
      <c r="K41" t="s">
        <v>71</v>
      </c>
      <c r="L41" t="s">
        <v>39</v>
      </c>
      <c r="M41" t="s">
        <v>72</v>
      </c>
      <c r="N41" t="s">
        <v>166</v>
      </c>
      <c r="O41" t="s">
        <v>74</v>
      </c>
      <c r="P41" t="s">
        <v>42</v>
      </c>
      <c r="Q41">
        <v>8</v>
      </c>
      <c r="R41">
        <v>10</v>
      </c>
      <c r="S41">
        <v>9</v>
      </c>
      <c r="T41">
        <v>12</v>
      </c>
      <c r="U41">
        <v>1</v>
      </c>
      <c r="V41" t="s">
        <v>58</v>
      </c>
      <c r="W41" t="s">
        <v>206</v>
      </c>
      <c r="X41">
        <v>26.975000000000001</v>
      </c>
      <c r="Y41">
        <v>80.555000000000007</v>
      </c>
    </row>
    <row r="42" spans="1:25" ht="16.05" customHeight="1" x14ac:dyDescent="0.3">
      <c r="A42">
        <v>41</v>
      </c>
      <c r="B42" s="4">
        <v>39275</v>
      </c>
      <c r="C42" t="s">
        <v>43</v>
      </c>
      <c r="E42" s="3" t="s">
        <v>34</v>
      </c>
      <c r="F42" t="s">
        <v>207</v>
      </c>
      <c r="G42">
        <v>35.222700000000003</v>
      </c>
      <c r="H42">
        <v>72.425799999999995</v>
      </c>
      <c r="I42" t="s">
        <v>93</v>
      </c>
      <c r="J42" t="s">
        <v>208</v>
      </c>
      <c r="K42" t="s">
        <v>71</v>
      </c>
      <c r="L42" t="s">
        <v>39</v>
      </c>
      <c r="M42" t="s">
        <v>72</v>
      </c>
      <c r="N42" t="s">
        <v>166</v>
      </c>
      <c r="O42" t="s">
        <v>74</v>
      </c>
      <c r="P42" t="s">
        <v>42</v>
      </c>
      <c r="Q42">
        <v>6</v>
      </c>
      <c r="R42">
        <v>7</v>
      </c>
      <c r="S42">
        <v>4</v>
      </c>
      <c r="T42">
        <v>8</v>
      </c>
      <c r="U42">
        <v>1</v>
      </c>
      <c r="V42" t="s">
        <v>58</v>
      </c>
      <c r="W42" t="s">
        <v>209</v>
      </c>
      <c r="X42">
        <v>31.74</v>
      </c>
      <c r="Y42">
        <v>89.132000000000005</v>
      </c>
    </row>
    <row r="43" spans="1:25" ht="16.05" customHeight="1" x14ac:dyDescent="0.3">
      <c r="A43">
        <v>42</v>
      </c>
      <c r="B43" s="4">
        <v>39275</v>
      </c>
      <c r="C43" t="s">
        <v>43</v>
      </c>
      <c r="E43" s="3">
        <v>0.6875</v>
      </c>
      <c r="F43" t="s">
        <v>148</v>
      </c>
      <c r="G43">
        <v>32.974600000000002</v>
      </c>
      <c r="H43">
        <v>70.145600000000002</v>
      </c>
      <c r="I43" t="s">
        <v>89</v>
      </c>
      <c r="J43" t="s">
        <v>210</v>
      </c>
      <c r="K43" t="s">
        <v>189</v>
      </c>
      <c r="L43" t="s">
        <v>39</v>
      </c>
      <c r="M43" t="s">
        <v>40</v>
      </c>
      <c r="O43" t="s">
        <v>211</v>
      </c>
      <c r="P43" t="s">
        <v>42</v>
      </c>
      <c r="Q43">
        <v>2</v>
      </c>
      <c r="R43">
        <v>4</v>
      </c>
      <c r="T43">
        <v>3</v>
      </c>
      <c r="U43">
        <v>1</v>
      </c>
      <c r="V43" t="s">
        <v>58</v>
      </c>
      <c r="W43" t="s">
        <v>58</v>
      </c>
      <c r="X43">
        <v>31.39</v>
      </c>
      <c r="Y43">
        <v>88.501999999999995</v>
      </c>
    </row>
    <row r="44" spans="1:25" ht="16.05" customHeight="1" x14ac:dyDescent="0.3">
      <c r="A44">
        <v>43</v>
      </c>
      <c r="B44" s="4">
        <v>39277</v>
      </c>
      <c r="C44" t="s">
        <v>43</v>
      </c>
      <c r="E44" s="3">
        <v>0.58333333333333337</v>
      </c>
      <c r="F44" t="s">
        <v>148</v>
      </c>
      <c r="G44">
        <v>32.974600000000002</v>
      </c>
      <c r="H44">
        <v>70.145600000000002</v>
      </c>
      <c r="I44" t="s">
        <v>89</v>
      </c>
      <c r="J44" t="s">
        <v>212</v>
      </c>
      <c r="K44" t="s">
        <v>71</v>
      </c>
      <c r="L44" t="s">
        <v>39</v>
      </c>
      <c r="M44" t="s">
        <v>72</v>
      </c>
      <c r="N44" t="s">
        <v>213</v>
      </c>
      <c r="O44" t="s">
        <v>74</v>
      </c>
      <c r="P44" t="s">
        <v>42</v>
      </c>
      <c r="Q44">
        <v>23</v>
      </c>
      <c r="R44">
        <v>24</v>
      </c>
      <c r="S44">
        <v>26</v>
      </c>
      <c r="T44">
        <v>29</v>
      </c>
      <c r="U44">
        <v>1</v>
      </c>
      <c r="V44" t="s">
        <v>58</v>
      </c>
      <c r="W44" t="s">
        <v>214</v>
      </c>
      <c r="X44">
        <v>26.02</v>
      </c>
      <c r="Y44">
        <v>78.835999999999999</v>
      </c>
    </row>
    <row r="45" spans="1:25" ht="16.05" customHeight="1" x14ac:dyDescent="0.3">
      <c r="A45">
        <v>44</v>
      </c>
      <c r="B45" s="4">
        <v>39278</v>
      </c>
      <c r="C45" t="s">
        <v>32</v>
      </c>
      <c r="D45" t="s">
        <v>33</v>
      </c>
      <c r="E45" s="3" t="s">
        <v>215</v>
      </c>
      <c r="F45" t="s">
        <v>216</v>
      </c>
      <c r="G45">
        <v>31.823799999999999</v>
      </c>
      <c r="H45">
        <v>70.909499999999994</v>
      </c>
      <c r="I45" t="s">
        <v>93</v>
      </c>
      <c r="J45" t="s">
        <v>217</v>
      </c>
      <c r="K45" t="s">
        <v>163</v>
      </c>
      <c r="L45" t="s">
        <v>39</v>
      </c>
      <c r="M45" t="s">
        <v>40</v>
      </c>
      <c r="N45" t="s">
        <v>218</v>
      </c>
      <c r="O45" t="s">
        <v>163</v>
      </c>
      <c r="P45" t="s">
        <v>42</v>
      </c>
      <c r="Q45">
        <v>25</v>
      </c>
      <c r="R45">
        <v>30</v>
      </c>
      <c r="S45">
        <v>50</v>
      </c>
      <c r="T45">
        <v>61</v>
      </c>
      <c r="U45">
        <v>1</v>
      </c>
      <c r="V45" t="s">
        <v>58</v>
      </c>
      <c r="W45" t="s">
        <v>219</v>
      </c>
      <c r="X45">
        <v>28.82</v>
      </c>
      <c r="Y45">
        <v>83.876000000000005</v>
      </c>
    </row>
    <row r="46" spans="1:25" ht="16.05" customHeight="1" x14ac:dyDescent="0.3">
      <c r="A46">
        <v>45</v>
      </c>
      <c r="B46" s="4">
        <v>39278</v>
      </c>
      <c r="C46" t="s">
        <v>32</v>
      </c>
      <c r="D46" t="s">
        <v>33</v>
      </c>
      <c r="E46" s="3" t="s">
        <v>220</v>
      </c>
      <c r="F46" t="s">
        <v>207</v>
      </c>
      <c r="G46">
        <v>35.222700000000003</v>
      </c>
      <c r="H46">
        <v>72.425799999999995</v>
      </c>
      <c r="I46" t="s">
        <v>93</v>
      </c>
      <c r="J46" t="s">
        <v>221</v>
      </c>
      <c r="K46" t="s">
        <v>71</v>
      </c>
      <c r="L46" t="s">
        <v>39</v>
      </c>
      <c r="M46" t="s">
        <v>72</v>
      </c>
      <c r="N46" t="s">
        <v>222</v>
      </c>
      <c r="O46" t="s">
        <v>163</v>
      </c>
      <c r="P46" t="s">
        <v>42</v>
      </c>
      <c r="Q46">
        <v>17</v>
      </c>
      <c r="R46">
        <v>20</v>
      </c>
      <c r="S46">
        <v>40</v>
      </c>
      <c r="T46">
        <v>47</v>
      </c>
      <c r="U46">
        <v>1</v>
      </c>
      <c r="V46" t="s">
        <v>58</v>
      </c>
      <c r="X46">
        <v>27.254999999999999</v>
      </c>
      <c r="Y46">
        <v>81.058999999999997</v>
      </c>
    </row>
    <row r="47" spans="1:25" ht="16.05" customHeight="1" x14ac:dyDescent="0.3">
      <c r="A47">
        <v>46</v>
      </c>
      <c r="B47" s="4">
        <v>39280</v>
      </c>
      <c r="C47" t="s">
        <v>43</v>
      </c>
      <c r="E47" s="3">
        <v>0.3520833333333333</v>
      </c>
      <c r="F47" t="s">
        <v>184</v>
      </c>
      <c r="G47">
        <v>33.718000000000004</v>
      </c>
      <c r="H47">
        <v>73.071799999999996</v>
      </c>
      <c r="I47" t="s">
        <v>36</v>
      </c>
      <c r="J47" t="s">
        <v>223</v>
      </c>
      <c r="K47" t="s">
        <v>189</v>
      </c>
      <c r="L47" t="s">
        <v>39</v>
      </c>
      <c r="M47" t="s">
        <v>72</v>
      </c>
      <c r="N47" t="s">
        <v>224</v>
      </c>
      <c r="O47" t="s">
        <v>211</v>
      </c>
      <c r="P47" t="s">
        <v>42</v>
      </c>
      <c r="Q47">
        <v>16</v>
      </c>
      <c r="R47">
        <v>17</v>
      </c>
      <c r="S47">
        <v>50</v>
      </c>
      <c r="T47">
        <v>70</v>
      </c>
      <c r="U47">
        <v>1</v>
      </c>
      <c r="V47" t="s">
        <v>58</v>
      </c>
      <c r="W47" t="s">
        <v>225</v>
      </c>
      <c r="X47">
        <v>28.875</v>
      </c>
      <c r="Y47">
        <v>83.974999999999994</v>
      </c>
    </row>
    <row r="48" spans="1:25" ht="16.05" customHeight="1" x14ac:dyDescent="0.3">
      <c r="A48">
        <v>47</v>
      </c>
      <c r="B48" s="4">
        <v>39280</v>
      </c>
      <c r="C48" t="s">
        <v>43</v>
      </c>
      <c r="E48" s="3">
        <v>0.5625</v>
      </c>
      <c r="F48" t="s">
        <v>148</v>
      </c>
      <c r="G48">
        <v>32.974600000000002</v>
      </c>
      <c r="H48">
        <v>70.145600000000002</v>
      </c>
      <c r="I48" t="s">
        <v>89</v>
      </c>
      <c r="J48" t="s">
        <v>226</v>
      </c>
      <c r="K48" t="s">
        <v>74</v>
      </c>
      <c r="L48" t="s">
        <v>39</v>
      </c>
      <c r="M48" t="s">
        <v>72</v>
      </c>
      <c r="O48" t="s">
        <v>74</v>
      </c>
      <c r="P48" t="s">
        <v>42</v>
      </c>
      <c r="R48">
        <v>4</v>
      </c>
      <c r="S48">
        <v>2</v>
      </c>
      <c r="T48">
        <v>3</v>
      </c>
      <c r="U48">
        <v>1</v>
      </c>
      <c r="V48" t="s">
        <v>58</v>
      </c>
      <c r="W48" t="s">
        <v>214</v>
      </c>
      <c r="X48">
        <v>26.945</v>
      </c>
      <c r="Y48">
        <v>80.501000000000005</v>
      </c>
    </row>
    <row r="49" spans="1:25" ht="16.05" customHeight="1" x14ac:dyDescent="0.3">
      <c r="A49">
        <v>48</v>
      </c>
      <c r="B49" s="4">
        <v>39282</v>
      </c>
      <c r="C49" t="s">
        <v>43</v>
      </c>
      <c r="E49" s="3">
        <v>0.3611111111111111</v>
      </c>
      <c r="F49" t="s">
        <v>151</v>
      </c>
      <c r="G49">
        <v>25.837700000000002</v>
      </c>
      <c r="H49">
        <v>66.522400000000005</v>
      </c>
      <c r="I49" t="s">
        <v>60</v>
      </c>
      <c r="J49" t="s">
        <v>227</v>
      </c>
      <c r="K49" t="s">
        <v>71</v>
      </c>
      <c r="L49" t="s">
        <v>39</v>
      </c>
      <c r="M49" t="s">
        <v>72</v>
      </c>
      <c r="N49" t="s">
        <v>228</v>
      </c>
      <c r="O49" t="s">
        <v>41</v>
      </c>
      <c r="P49" t="s">
        <v>54</v>
      </c>
      <c r="Q49">
        <v>28</v>
      </c>
      <c r="R49">
        <v>30</v>
      </c>
      <c r="S49">
        <v>28</v>
      </c>
      <c r="T49">
        <v>50</v>
      </c>
      <c r="U49">
        <v>1</v>
      </c>
      <c r="V49" t="s">
        <v>58</v>
      </c>
      <c r="X49">
        <v>32.395000000000003</v>
      </c>
      <c r="Y49">
        <v>90.311000000000007</v>
      </c>
    </row>
    <row r="50" spans="1:25" ht="16.05" customHeight="1" x14ac:dyDescent="0.3">
      <c r="A50">
        <v>49</v>
      </c>
      <c r="B50" s="4">
        <v>39282</v>
      </c>
      <c r="C50" t="s">
        <v>43</v>
      </c>
      <c r="E50" s="3">
        <v>0.3263888888888889</v>
      </c>
      <c r="F50" t="s">
        <v>129</v>
      </c>
      <c r="G50">
        <v>33.5351</v>
      </c>
      <c r="H50">
        <v>71.071299999999994</v>
      </c>
      <c r="I50" t="s">
        <v>93</v>
      </c>
      <c r="J50" t="s">
        <v>229</v>
      </c>
      <c r="K50" t="s">
        <v>163</v>
      </c>
      <c r="L50" t="s">
        <v>39</v>
      </c>
      <c r="M50" t="s">
        <v>40</v>
      </c>
      <c r="O50" t="s">
        <v>163</v>
      </c>
      <c r="P50" t="s">
        <v>42</v>
      </c>
      <c r="Q50">
        <v>6</v>
      </c>
      <c r="R50">
        <v>8</v>
      </c>
      <c r="S50">
        <v>30</v>
      </c>
      <c r="T50">
        <v>35</v>
      </c>
      <c r="U50">
        <v>1</v>
      </c>
      <c r="V50" t="s">
        <v>58</v>
      </c>
      <c r="X50">
        <v>30.734999999999999</v>
      </c>
      <c r="Y50">
        <v>87.322999999999993</v>
      </c>
    </row>
    <row r="51" spans="1:25" ht="16.05" customHeight="1" x14ac:dyDescent="0.3">
      <c r="A51">
        <v>50</v>
      </c>
      <c r="B51" s="4">
        <v>39282</v>
      </c>
      <c r="C51" t="s">
        <v>43</v>
      </c>
      <c r="E51" s="3" t="s">
        <v>34</v>
      </c>
      <c r="F51" t="s">
        <v>230</v>
      </c>
      <c r="G51">
        <v>33.583300000000001</v>
      </c>
      <c r="H51">
        <v>71.433300000000003</v>
      </c>
      <c r="I51" t="s">
        <v>93</v>
      </c>
      <c r="J51" t="s">
        <v>231</v>
      </c>
      <c r="K51" t="s">
        <v>62</v>
      </c>
      <c r="L51" t="s">
        <v>53</v>
      </c>
      <c r="M51" t="s">
        <v>40</v>
      </c>
      <c r="O51" t="s">
        <v>62</v>
      </c>
      <c r="P51" t="s">
        <v>140</v>
      </c>
      <c r="Q51">
        <v>15</v>
      </c>
      <c r="R51">
        <v>20</v>
      </c>
      <c r="S51">
        <v>8</v>
      </c>
      <c r="T51">
        <v>58</v>
      </c>
      <c r="U51">
        <v>1</v>
      </c>
      <c r="V51" t="s">
        <v>58</v>
      </c>
      <c r="W51" t="s">
        <v>232</v>
      </c>
      <c r="X51">
        <v>30.274999999999999</v>
      </c>
      <c r="Y51">
        <v>86.495000000000005</v>
      </c>
    </row>
    <row r="52" spans="1:25" ht="16.05" customHeight="1" x14ac:dyDescent="0.3">
      <c r="A52">
        <v>51</v>
      </c>
      <c r="B52" s="4">
        <v>39283</v>
      </c>
      <c r="C52" t="s">
        <v>43</v>
      </c>
      <c r="E52" s="3" t="s">
        <v>233</v>
      </c>
      <c r="F52" t="s">
        <v>148</v>
      </c>
      <c r="G52">
        <v>32.974600000000002</v>
      </c>
      <c r="H52">
        <v>70.145600000000002</v>
      </c>
      <c r="I52" t="s">
        <v>89</v>
      </c>
      <c r="J52" t="s">
        <v>226</v>
      </c>
      <c r="K52" t="s">
        <v>74</v>
      </c>
      <c r="L52" t="s">
        <v>39</v>
      </c>
      <c r="M52" t="s">
        <v>72</v>
      </c>
      <c r="O52" t="s">
        <v>74</v>
      </c>
      <c r="P52" t="s">
        <v>42</v>
      </c>
      <c r="R52">
        <v>4</v>
      </c>
      <c r="S52">
        <v>5</v>
      </c>
      <c r="T52">
        <v>6</v>
      </c>
      <c r="U52">
        <v>1</v>
      </c>
      <c r="V52" t="s">
        <v>58</v>
      </c>
      <c r="W52" t="s">
        <v>58</v>
      </c>
      <c r="X52">
        <v>28.375</v>
      </c>
      <c r="Y52">
        <v>83.075000000000003</v>
      </c>
    </row>
    <row r="53" spans="1:25" ht="16.05" customHeight="1" x14ac:dyDescent="0.3">
      <c r="A53">
        <v>52</v>
      </c>
      <c r="B53" s="4">
        <v>39290</v>
      </c>
      <c r="C53" t="s">
        <v>43</v>
      </c>
      <c r="E53" s="3">
        <v>0.72569444444444453</v>
      </c>
      <c r="F53" t="s">
        <v>184</v>
      </c>
      <c r="G53">
        <v>33.718000000000004</v>
      </c>
      <c r="H53">
        <v>73.071799999999996</v>
      </c>
      <c r="I53" t="s">
        <v>36</v>
      </c>
      <c r="J53" t="s">
        <v>234</v>
      </c>
      <c r="K53" t="s">
        <v>52</v>
      </c>
      <c r="L53" t="s">
        <v>53</v>
      </c>
      <c r="M53" t="s">
        <v>40</v>
      </c>
      <c r="O53" t="s">
        <v>163</v>
      </c>
      <c r="P53" t="s">
        <v>42</v>
      </c>
      <c r="Q53">
        <v>14</v>
      </c>
      <c r="R53">
        <v>15</v>
      </c>
      <c r="S53">
        <v>50</v>
      </c>
      <c r="T53">
        <v>70</v>
      </c>
      <c r="U53">
        <v>1</v>
      </c>
      <c r="V53" t="s">
        <v>58</v>
      </c>
      <c r="W53" t="s">
        <v>235</v>
      </c>
      <c r="X53">
        <v>26.39</v>
      </c>
      <c r="Y53">
        <v>79.501999999999995</v>
      </c>
    </row>
    <row r="54" spans="1:25" ht="16.05" customHeight="1" x14ac:dyDescent="0.3">
      <c r="A54">
        <v>53</v>
      </c>
      <c r="B54" s="4">
        <v>39297</v>
      </c>
      <c r="C54" t="s">
        <v>43</v>
      </c>
      <c r="E54" s="3" t="s">
        <v>236</v>
      </c>
      <c r="F54" t="s">
        <v>207</v>
      </c>
      <c r="G54">
        <v>35.222700000000003</v>
      </c>
      <c r="H54">
        <v>72.425799999999995</v>
      </c>
      <c r="I54" t="s">
        <v>93</v>
      </c>
      <c r="J54" t="s">
        <v>237</v>
      </c>
      <c r="K54" t="s">
        <v>71</v>
      </c>
      <c r="L54" t="s">
        <v>48</v>
      </c>
      <c r="M54" t="s">
        <v>72</v>
      </c>
      <c r="O54" t="s">
        <v>119</v>
      </c>
      <c r="P54" t="s">
        <v>42</v>
      </c>
      <c r="R54">
        <v>2</v>
      </c>
      <c r="S54">
        <v>5</v>
      </c>
      <c r="T54">
        <v>6</v>
      </c>
      <c r="U54">
        <v>1</v>
      </c>
      <c r="V54" t="s">
        <v>58</v>
      </c>
      <c r="W54" t="s">
        <v>58</v>
      </c>
      <c r="X54">
        <v>28.01</v>
      </c>
      <c r="Y54">
        <v>82.418000000000006</v>
      </c>
    </row>
    <row r="55" spans="1:25" ht="16.05" customHeight="1" x14ac:dyDescent="0.3">
      <c r="A55">
        <v>54</v>
      </c>
      <c r="B55" s="4">
        <v>39298</v>
      </c>
      <c r="C55" t="s">
        <v>43</v>
      </c>
      <c r="E55" s="3" t="s">
        <v>238</v>
      </c>
      <c r="F55" t="s">
        <v>239</v>
      </c>
      <c r="G55">
        <v>32.974600000000002</v>
      </c>
      <c r="H55">
        <v>70.145600000000002</v>
      </c>
      <c r="I55" t="s">
        <v>89</v>
      </c>
      <c r="J55" t="s">
        <v>240</v>
      </c>
      <c r="K55" t="s">
        <v>241</v>
      </c>
      <c r="L55" t="s">
        <v>48</v>
      </c>
      <c r="M55" t="s">
        <v>72</v>
      </c>
      <c r="O55" t="s">
        <v>119</v>
      </c>
      <c r="P55" t="s">
        <v>140</v>
      </c>
      <c r="Q55">
        <v>9</v>
      </c>
      <c r="R55">
        <v>23</v>
      </c>
      <c r="S55">
        <v>35</v>
      </c>
      <c r="T55">
        <v>43</v>
      </c>
      <c r="U55">
        <v>1</v>
      </c>
      <c r="V55" t="s">
        <v>58</v>
      </c>
      <c r="W55" t="s">
        <v>242</v>
      </c>
      <c r="X55">
        <v>25.835000000000001</v>
      </c>
      <c r="Y55">
        <v>78.503</v>
      </c>
    </row>
    <row r="56" spans="1:25" ht="16.05" customHeight="1" x14ac:dyDescent="0.3">
      <c r="A56">
        <v>55</v>
      </c>
      <c r="B56" s="4">
        <v>39311</v>
      </c>
      <c r="C56" t="s">
        <v>43</v>
      </c>
      <c r="E56" s="3" t="s">
        <v>58</v>
      </c>
      <c r="F56" t="s">
        <v>180</v>
      </c>
      <c r="G56">
        <v>32.225999999999999</v>
      </c>
      <c r="H56">
        <v>70.376099999999994</v>
      </c>
      <c r="I56" t="s">
        <v>93</v>
      </c>
      <c r="J56" t="s">
        <v>243</v>
      </c>
      <c r="K56" t="s">
        <v>71</v>
      </c>
      <c r="L56" t="s">
        <v>39</v>
      </c>
      <c r="M56" t="s">
        <v>72</v>
      </c>
      <c r="O56" t="s">
        <v>74</v>
      </c>
      <c r="P56" t="s">
        <v>42</v>
      </c>
      <c r="S56">
        <v>3</v>
      </c>
      <c r="T56">
        <v>5</v>
      </c>
      <c r="U56">
        <v>1</v>
      </c>
      <c r="V56" t="s">
        <v>58</v>
      </c>
      <c r="W56" t="s">
        <v>58</v>
      </c>
      <c r="X56">
        <v>26.184999999999999</v>
      </c>
      <c r="Y56">
        <v>79.132999999999996</v>
      </c>
    </row>
    <row r="57" spans="1:25" ht="16.05" customHeight="1" x14ac:dyDescent="0.3">
      <c r="A57">
        <v>56</v>
      </c>
      <c r="B57" s="4">
        <v>39313</v>
      </c>
      <c r="C57" t="s">
        <v>32</v>
      </c>
      <c r="D57" t="s">
        <v>33</v>
      </c>
      <c r="E57" s="3" t="s">
        <v>58</v>
      </c>
      <c r="F57" t="s">
        <v>148</v>
      </c>
      <c r="G57">
        <v>32.974600000000002</v>
      </c>
      <c r="H57">
        <v>70.145600000000002</v>
      </c>
      <c r="I57" t="s">
        <v>89</v>
      </c>
      <c r="J57" t="s">
        <v>244</v>
      </c>
      <c r="K57" t="s">
        <v>74</v>
      </c>
      <c r="L57" t="s">
        <v>39</v>
      </c>
      <c r="M57" t="s">
        <v>72</v>
      </c>
      <c r="O57" t="s">
        <v>74</v>
      </c>
      <c r="P57" t="s">
        <v>42</v>
      </c>
      <c r="R57">
        <v>2</v>
      </c>
      <c r="T57">
        <v>2</v>
      </c>
      <c r="U57">
        <v>1</v>
      </c>
      <c r="V57" t="s">
        <v>58</v>
      </c>
      <c r="W57" t="s">
        <v>58</v>
      </c>
      <c r="X57">
        <v>29.01</v>
      </c>
      <c r="Y57">
        <v>84.218000000000004</v>
      </c>
    </row>
    <row r="58" spans="1:25" ht="16.05" customHeight="1" x14ac:dyDescent="0.3">
      <c r="A58">
        <v>57</v>
      </c>
      <c r="B58" s="4">
        <v>39313</v>
      </c>
      <c r="C58" t="s">
        <v>32</v>
      </c>
      <c r="D58" t="s">
        <v>33</v>
      </c>
      <c r="E58" s="3" t="s">
        <v>58</v>
      </c>
      <c r="F58" t="s">
        <v>144</v>
      </c>
      <c r="G58">
        <v>32.9861</v>
      </c>
      <c r="H58">
        <v>70.604200000000006</v>
      </c>
      <c r="I58" t="s">
        <v>93</v>
      </c>
      <c r="J58" t="s">
        <v>245</v>
      </c>
      <c r="K58" t="s">
        <v>163</v>
      </c>
      <c r="L58" t="s">
        <v>39</v>
      </c>
      <c r="M58" t="s">
        <v>72</v>
      </c>
      <c r="O58" t="s">
        <v>163</v>
      </c>
      <c r="P58" t="s">
        <v>42</v>
      </c>
      <c r="R58">
        <v>1</v>
      </c>
      <c r="T58">
        <v>4</v>
      </c>
      <c r="U58">
        <v>1</v>
      </c>
      <c r="V58" t="s">
        <v>58</v>
      </c>
      <c r="W58" t="s">
        <v>58</v>
      </c>
      <c r="X58">
        <v>29.965</v>
      </c>
      <c r="Y58">
        <v>85.936999999999998</v>
      </c>
    </row>
    <row r="59" spans="1:25" ht="16.05" customHeight="1" x14ac:dyDescent="0.3">
      <c r="A59">
        <v>58</v>
      </c>
      <c r="B59" s="4">
        <v>39314</v>
      </c>
      <c r="C59" t="s">
        <v>43</v>
      </c>
      <c r="E59" s="3">
        <v>0.375</v>
      </c>
      <c r="F59" t="s">
        <v>129</v>
      </c>
      <c r="G59">
        <v>33.5351</v>
      </c>
      <c r="H59">
        <v>71.071299999999994</v>
      </c>
      <c r="I59" t="s">
        <v>93</v>
      </c>
      <c r="J59" t="s">
        <v>246</v>
      </c>
      <c r="K59" t="s">
        <v>74</v>
      </c>
      <c r="L59" t="s">
        <v>39</v>
      </c>
      <c r="M59" t="s">
        <v>72</v>
      </c>
      <c r="O59" t="s">
        <v>74</v>
      </c>
      <c r="P59" t="s">
        <v>42</v>
      </c>
      <c r="Q59">
        <v>3</v>
      </c>
      <c r="R59">
        <v>7</v>
      </c>
      <c r="S59">
        <v>14</v>
      </c>
      <c r="T59">
        <v>18</v>
      </c>
      <c r="U59">
        <v>1</v>
      </c>
      <c r="V59" t="s">
        <v>58</v>
      </c>
      <c r="W59" t="s">
        <v>247</v>
      </c>
      <c r="X59">
        <v>27.195</v>
      </c>
      <c r="Y59">
        <v>80.950999999999993</v>
      </c>
    </row>
    <row r="60" spans="1:25" ht="16.05" customHeight="1" x14ac:dyDescent="0.3">
      <c r="A60">
        <v>59</v>
      </c>
      <c r="B60" s="4">
        <v>39318</v>
      </c>
      <c r="C60" t="s">
        <v>43</v>
      </c>
      <c r="E60" s="3" t="s">
        <v>58</v>
      </c>
      <c r="F60" t="s">
        <v>148</v>
      </c>
      <c r="G60">
        <v>32.974600000000002</v>
      </c>
      <c r="H60">
        <v>70.145600000000002</v>
      </c>
      <c r="I60" t="s">
        <v>89</v>
      </c>
      <c r="J60" t="s">
        <v>248</v>
      </c>
      <c r="K60" t="s">
        <v>71</v>
      </c>
      <c r="L60" t="s">
        <v>39</v>
      </c>
      <c r="M60" t="s">
        <v>72</v>
      </c>
      <c r="N60" t="s">
        <v>249</v>
      </c>
      <c r="O60" t="s">
        <v>74</v>
      </c>
      <c r="P60" t="s">
        <v>42</v>
      </c>
      <c r="Q60">
        <v>6</v>
      </c>
      <c r="R60">
        <v>7</v>
      </c>
      <c r="S60">
        <v>22</v>
      </c>
      <c r="T60">
        <v>37</v>
      </c>
      <c r="U60">
        <v>2</v>
      </c>
      <c r="V60" t="s">
        <v>58</v>
      </c>
      <c r="W60" t="s">
        <v>250</v>
      </c>
      <c r="X60">
        <v>28.364999999999998</v>
      </c>
      <c r="Y60">
        <v>83.057000000000002</v>
      </c>
    </row>
    <row r="61" spans="1:25" ht="16.05" customHeight="1" x14ac:dyDescent="0.3">
      <c r="A61">
        <v>60</v>
      </c>
      <c r="B61" s="4">
        <v>39320</v>
      </c>
      <c r="C61" t="s">
        <v>32</v>
      </c>
      <c r="D61" t="s">
        <v>33</v>
      </c>
      <c r="E61" s="3" t="s">
        <v>58</v>
      </c>
      <c r="F61" t="s">
        <v>251</v>
      </c>
      <c r="G61">
        <v>34.801499999999997</v>
      </c>
      <c r="H61">
        <v>72.757000000000005</v>
      </c>
      <c r="I61" t="s">
        <v>93</v>
      </c>
      <c r="J61" t="s">
        <v>252</v>
      </c>
      <c r="K61" t="s">
        <v>163</v>
      </c>
      <c r="L61" t="s">
        <v>39</v>
      </c>
      <c r="M61" t="s">
        <v>72</v>
      </c>
      <c r="O61" t="s">
        <v>253</v>
      </c>
      <c r="P61" t="s">
        <v>42</v>
      </c>
      <c r="R61">
        <v>4</v>
      </c>
      <c r="T61">
        <v>2</v>
      </c>
      <c r="U61">
        <v>1</v>
      </c>
      <c r="V61" t="s">
        <v>58</v>
      </c>
      <c r="W61" t="s">
        <v>58</v>
      </c>
      <c r="X61">
        <v>27.475000000000001</v>
      </c>
      <c r="Y61">
        <v>81.454999999999998</v>
      </c>
    </row>
    <row r="62" spans="1:25" ht="16.05" customHeight="1" x14ac:dyDescent="0.3">
      <c r="A62">
        <v>61</v>
      </c>
      <c r="B62" s="4">
        <v>39326</v>
      </c>
      <c r="C62" t="s">
        <v>43</v>
      </c>
      <c r="E62" s="3">
        <v>0.41666666666666669</v>
      </c>
      <c r="F62" t="s">
        <v>254</v>
      </c>
      <c r="G62">
        <v>34.8718</v>
      </c>
      <c r="H62">
        <v>71.524900000000002</v>
      </c>
      <c r="I62" t="s">
        <v>89</v>
      </c>
      <c r="J62" t="s">
        <v>255</v>
      </c>
      <c r="K62" t="s">
        <v>71</v>
      </c>
      <c r="L62" t="s">
        <v>39</v>
      </c>
      <c r="M62" t="s">
        <v>72</v>
      </c>
      <c r="N62" t="s">
        <v>256</v>
      </c>
      <c r="O62" t="s">
        <v>74</v>
      </c>
      <c r="P62" t="s">
        <v>42</v>
      </c>
      <c r="Q62">
        <v>3</v>
      </c>
      <c r="R62">
        <v>7</v>
      </c>
      <c r="S62">
        <v>4</v>
      </c>
      <c r="T62">
        <v>9</v>
      </c>
      <c r="U62">
        <v>1</v>
      </c>
      <c r="V62" t="s">
        <v>58</v>
      </c>
      <c r="W62" t="s">
        <v>209</v>
      </c>
      <c r="X62">
        <v>28.84</v>
      </c>
      <c r="Y62">
        <v>83.912000000000006</v>
      </c>
    </row>
    <row r="63" spans="1:25" ht="16.05" customHeight="1" x14ac:dyDescent="0.3">
      <c r="A63">
        <v>62</v>
      </c>
      <c r="B63" s="4">
        <v>39326</v>
      </c>
      <c r="C63" t="s">
        <v>43</v>
      </c>
      <c r="F63" t="s">
        <v>257</v>
      </c>
      <c r="G63">
        <v>32.3202</v>
      </c>
      <c r="H63">
        <v>69.859700000000004</v>
      </c>
      <c r="I63" t="s">
        <v>89</v>
      </c>
      <c r="J63" t="s">
        <v>258</v>
      </c>
      <c r="K63" t="s">
        <v>74</v>
      </c>
      <c r="L63" t="s">
        <v>39</v>
      </c>
      <c r="M63" t="s">
        <v>40</v>
      </c>
      <c r="O63" t="s">
        <v>74</v>
      </c>
      <c r="P63" t="s">
        <v>42</v>
      </c>
      <c r="R63">
        <v>0</v>
      </c>
      <c r="U63">
        <v>1</v>
      </c>
      <c r="V63" t="s">
        <v>58</v>
      </c>
      <c r="W63" t="s">
        <v>58</v>
      </c>
      <c r="X63">
        <v>29.58</v>
      </c>
      <c r="Y63">
        <v>85.244</v>
      </c>
    </row>
    <row r="64" spans="1:25" ht="16.05" customHeight="1" x14ac:dyDescent="0.3">
      <c r="A64">
        <v>63</v>
      </c>
      <c r="B64" s="4">
        <v>39329</v>
      </c>
      <c r="C64" t="s">
        <v>43</v>
      </c>
      <c r="E64" s="3">
        <v>0.30208333333333331</v>
      </c>
      <c r="F64" t="s">
        <v>68</v>
      </c>
      <c r="G64">
        <v>33.605800000000002</v>
      </c>
      <c r="H64">
        <v>73.043700000000001</v>
      </c>
      <c r="I64" t="s">
        <v>69</v>
      </c>
      <c r="J64" t="s">
        <v>259</v>
      </c>
      <c r="K64" t="s">
        <v>71</v>
      </c>
      <c r="L64" t="s">
        <v>39</v>
      </c>
      <c r="M64" t="s">
        <v>72</v>
      </c>
      <c r="O64" t="s">
        <v>74</v>
      </c>
      <c r="P64" t="s">
        <v>42</v>
      </c>
      <c r="Q64">
        <v>18</v>
      </c>
      <c r="R64">
        <v>25</v>
      </c>
      <c r="U64">
        <v>2</v>
      </c>
      <c r="V64" t="s">
        <v>58</v>
      </c>
      <c r="W64" t="s">
        <v>260</v>
      </c>
      <c r="X64">
        <v>27.15</v>
      </c>
      <c r="Y64">
        <v>80.87</v>
      </c>
    </row>
    <row r="65" spans="1:25" ht="16.05" customHeight="1" x14ac:dyDescent="0.3">
      <c r="A65">
        <v>64</v>
      </c>
      <c r="B65" s="4">
        <v>39329</v>
      </c>
      <c r="C65" t="s">
        <v>43</v>
      </c>
      <c r="E65" s="3">
        <v>0.30208333333333331</v>
      </c>
      <c r="F65" t="s">
        <v>68</v>
      </c>
      <c r="G65">
        <v>33.605800000000002</v>
      </c>
      <c r="H65">
        <v>73.043700000000001</v>
      </c>
      <c r="I65" t="s">
        <v>69</v>
      </c>
      <c r="J65" t="s">
        <v>261</v>
      </c>
      <c r="K65" t="s">
        <v>153</v>
      </c>
      <c r="L65" t="s">
        <v>48</v>
      </c>
      <c r="M65" t="s">
        <v>72</v>
      </c>
      <c r="O65" t="s">
        <v>74</v>
      </c>
      <c r="P65" t="s">
        <v>42</v>
      </c>
      <c r="R65">
        <v>7</v>
      </c>
      <c r="U65">
        <v>1</v>
      </c>
      <c r="V65" t="s">
        <v>58</v>
      </c>
      <c r="W65" t="s">
        <v>260</v>
      </c>
      <c r="X65">
        <v>27.15</v>
      </c>
      <c r="Y65">
        <v>80.87</v>
      </c>
    </row>
    <row r="66" spans="1:25" ht="16.05" customHeight="1" x14ac:dyDescent="0.3">
      <c r="A66">
        <v>65</v>
      </c>
      <c r="B66" s="4">
        <v>39336</v>
      </c>
      <c r="C66" t="s">
        <v>43</v>
      </c>
      <c r="E66" s="3" t="s">
        <v>58</v>
      </c>
      <c r="F66" t="s">
        <v>216</v>
      </c>
      <c r="G66">
        <v>31.823799999999999</v>
      </c>
      <c r="H66">
        <v>70.909499999999994</v>
      </c>
      <c r="I66" t="s">
        <v>93</v>
      </c>
      <c r="J66" t="s">
        <v>262</v>
      </c>
      <c r="K66" t="s">
        <v>71</v>
      </c>
      <c r="L66" t="s">
        <v>48</v>
      </c>
      <c r="M66" t="s">
        <v>72</v>
      </c>
      <c r="O66" t="s">
        <v>122</v>
      </c>
      <c r="P66" t="s">
        <v>42</v>
      </c>
      <c r="Q66">
        <v>17</v>
      </c>
      <c r="R66">
        <v>19</v>
      </c>
      <c r="S66">
        <v>16</v>
      </c>
      <c r="T66">
        <v>19</v>
      </c>
      <c r="U66">
        <v>1</v>
      </c>
      <c r="V66" t="s">
        <v>58</v>
      </c>
      <c r="W66" t="s">
        <v>263</v>
      </c>
      <c r="X66">
        <v>30.815000000000001</v>
      </c>
      <c r="Y66">
        <v>87.466999999999999</v>
      </c>
    </row>
    <row r="67" spans="1:25" ht="16.05" customHeight="1" x14ac:dyDescent="0.3">
      <c r="A67">
        <v>66</v>
      </c>
      <c r="B67" s="4">
        <v>39338</v>
      </c>
      <c r="C67" t="s">
        <v>43</v>
      </c>
      <c r="E67" s="3">
        <v>0.80208333333333337</v>
      </c>
      <c r="F67" t="s">
        <v>264</v>
      </c>
      <c r="G67">
        <v>34.001100000000001</v>
      </c>
      <c r="H67">
        <v>72.937200000000004</v>
      </c>
      <c r="I67" t="s">
        <v>93</v>
      </c>
      <c r="J67" t="s">
        <v>265</v>
      </c>
      <c r="K67" t="s">
        <v>74</v>
      </c>
      <c r="L67" t="s">
        <v>39</v>
      </c>
      <c r="M67" t="s">
        <v>40</v>
      </c>
      <c r="N67" t="s">
        <v>266</v>
      </c>
      <c r="O67" t="s">
        <v>74</v>
      </c>
      <c r="P67" t="s">
        <v>42</v>
      </c>
      <c r="Q67">
        <v>15</v>
      </c>
      <c r="R67">
        <v>20</v>
      </c>
      <c r="S67">
        <v>11</v>
      </c>
      <c r="T67">
        <v>46</v>
      </c>
      <c r="U67">
        <v>1</v>
      </c>
      <c r="V67" t="s">
        <v>58</v>
      </c>
      <c r="W67" t="s">
        <v>267</v>
      </c>
      <c r="X67">
        <v>26.975000000000001</v>
      </c>
      <c r="Y67">
        <v>80.555000000000007</v>
      </c>
    </row>
    <row r="68" spans="1:25" ht="16.05" customHeight="1" x14ac:dyDescent="0.3">
      <c r="A68">
        <v>67</v>
      </c>
      <c r="B68" s="4">
        <v>39347</v>
      </c>
      <c r="C68" t="s">
        <v>43</v>
      </c>
      <c r="E68" s="3">
        <v>8.3333333333333329E-2</v>
      </c>
      <c r="F68" t="s">
        <v>180</v>
      </c>
      <c r="G68">
        <v>32.225999999999999</v>
      </c>
      <c r="H68">
        <v>70.376099999999994</v>
      </c>
      <c r="I68" t="s">
        <v>93</v>
      </c>
      <c r="J68" t="s">
        <v>268</v>
      </c>
      <c r="K68" t="s">
        <v>71</v>
      </c>
      <c r="L68" t="s">
        <v>39</v>
      </c>
      <c r="M68" t="s">
        <v>72</v>
      </c>
      <c r="N68" t="s">
        <v>6</v>
      </c>
      <c r="O68" t="s">
        <v>74</v>
      </c>
      <c r="P68" t="s">
        <v>42</v>
      </c>
      <c r="R68">
        <v>5</v>
      </c>
      <c r="S68">
        <v>3</v>
      </c>
      <c r="T68">
        <v>10</v>
      </c>
      <c r="U68">
        <v>1</v>
      </c>
      <c r="V68" t="s">
        <v>58</v>
      </c>
      <c r="W68" t="s">
        <v>58</v>
      </c>
      <c r="X68">
        <v>24.704999999999998</v>
      </c>
      <c r="Y68">
        <v>76.468999999999994</v>
      </c>
    </row>
    <row r="69" spans="1:25" ht="16.05" customHeight="1" x14ac:dyDescent="0.3">
      <c r="A69">
        <v>68</v>
      </c>
      <c r="B69" s="4">
        <v>39356</v>
      </c>
      <c r="C69" t="s">
        <v>43</v>
      </c>
      <c r="E69" s="3">
        <v>0.35416666666666669</v>
      </c>
      <c r="F69" t="s">
        <v>269</v>
      </c>
      <c r="G69">
        <v>32.9861</v>
      </c>
      <c r="H69">
        <v>70.604200000000006</v>
      </c>
      <c r="I69" t="s">
        <v>93</v>
      </c>
      <c r="J69" t="s">
        <v>270</v>
      </c>
      <c r="K69" t="s">
        <v>163</v>
      </c>
      <c r="L69" t="s">
        <v>39</v>
      </c>
      <c r="M69" t="s">
        <v>72</v>
      </c>
      <c r="N69" t="s">
        <v>34</v>
      </c>
      <c r="O69" t="s">
        <v>253</v>
      </c>
      <c r="P69" t="s">
        <v>42</v>
      </c>
      <c r="R69">
        <v>16</v>
      </c>
      <c r="S69">
        <v>29</v>
      </c>
      <c r="T69">
        <v>32</v>
      </c>
      <c r="U69">
        <v>1</v>
      </c>
      <c r="V69" t="s">
        <v>58</v>
      </c>
      <c r="W69" t="s">
        <v>271</v>
      </c>
      <c r="X69">
        <v>24.57</v>
      </c>
      <c r="Y69">
        <v>76.225999999999999</v>
      </c>
    </row>
    <row r="70" spans="1:25" ht="16.05" customHeight="1" x14ac:dyDescent="0.3">
      <c r="A70">
        <v>69</v>
      </c>
      <c r="B70" s="4">
        <v>39373</v>
      </c>
      <c r="C70" t="s">
        <v>43</v>
      </c>
      <c r="E70" s="3" t="s">
        <v>272</v>
      </c>
      <c r="F70" t="s">
        <v>273</v>
      </c>
      <c r="G70">
        <v>24.991800000000001</v>
      </c>
      <c r="H70">
        <v>66.991100000000003</v>
      </c>
      <c r="I70" t="s">
        <v>45</v>
      </c>
      <c r="J70" t="s">
        <v>274</v>
      </c>
      <c r="K70" t="s">
        <v>71</v>
      </c>
      <c r="L70" t="s">
        <v>39</v>
      </c>
      <c r="M70" t="s">
        <v>72</v>
      </c>
      <c r="N70" t="s">
        <v>275</v>
      </c>
      <c r="O70" t="s">
        <v>102</v>
      </c>
      <c r="P70" t="s">
        <v>42</v>
      </c>
      <c r="Q70">
        <v>125</v>
      </c>
      <c r="R70">
        <v>145</v>
      </c>
      <c r="S70">
        <v>100</v>
      </c>
      <c r="T70">
        <v>550</v>
      </c>
      <c r="U70">
        <v>2</v>
      </c>
      <c r="V70" t="s">
        <v>58</v>
      </c>
      <c r="W70" t="s">
        <v>276</v>
      </c>
      <c r="X70">
        <v>28.024999999999999</v>
      </c>
      <c r="Y70">
        <v>82.444999999999993</v>
      </c>
    </row>
    <row r="71" spans="1:25" ht="16.05" customHeight="1" x14ac:dyDescent="0.3">
      <c r="A71">
        <v>70</v>
      </c>
      <c r="B71" s="4">
        <v>39380</v>
      </c>
      <c r="C71" t="s">
        <v>43</v>
      </c>
      <c r="E71" s="3">
        <v>0.61458333333333337</v>
      </c>
      <c r="F71" t="s">
        <v>117</v>
      </c>
      <c r="G71">
        <v>35.222700000000003</v>
      </c>
      <c r="H71">
        <v>72.425799999999995</v>
      </c>
      <c r="I71" t="s">
        <v>93</v>
      </c>
      <c r="J71" t="s">
        <v>277</v>
      </c>
      <c r="K71" t="s">
        <v>71</v>
      </c>
      <c r="L71" t="s">
        <v>39</v>
      </c>
      <c r="M71" t="s">
        <v>72</v>
      </c>
      <c r="O71" t="s">
        <v>74</v>
      </c>
      <c r="P71" t="s">
        <v>42</v>
      </c>
      <c r="Q71">
        <v>20</v>
      </c>
      <c r="R71">
        <v>38</v>
      </c>
      <c r="S71">
        <v>28</v>
      </c>
      <c r="T71">
        <v>35</v>
      </c>
      <c r="U71">
        <v>1</v>
      </c>
      <c r="V71" t="s">
        <v>58</v>
      </c>
      <c r="W71" t="s">
        <v>278</v>
      </c>
      <c r="X71">
        <v>21.024999999999999</v>
      </c>
      <c r="Y71">
        <v>69.844999999999999</v>
      </c>
    </row>
    <row r="72" spans="1:25" ht="16.05" customHeight="1" x14ac:dyDescent="0.3">
      <c r="A72">
        <v>71</v>
      </c>
      <c r="B72" s="4">
        <v>39385</v>
      </c>
      <c r="C72" t="s">
        <v>43</v>
      </c>
      <c r="E72" s="3">
        <v>0.49305555555555558</v>
      </c>
      <c r="F72" t="s">
        <v>68</v>
      </c>
      <c r="G72">
        <v>33.605800000000002</v>
      </c>
      <c r="H72">
        <v>73.043700000000001</v>
      </c>
      <c r="I72" t="s">
        <v>69</v>
      </c>
      <c r="J72" t="s">
        <v>279</v>
      </c>
      <c r="K72" t="s">
        <v>163</v>
      </c>
      <c r="L72" t="s">
        <v>39</v>
      </c>
      <c r="M72" t="s">
        <v>72</v>
      </c>
      <c r="O72" t="s">
        <v>74</v>
      </c>
      <c r="P72" t="s">
        <v>42</v>
      </c>
      <c r="Q72">
        <v>7</v>
      </c>
      <c r="R72">
        <v>8</v>
      </c>
      <c r="S72">
        <v>18</v>
      </c>
      <c r="T72">
        <v>31</v>
      </c>
      <c r="U72">
        <v>1</v>
      </c>
      <c r="V72" t="s">
        <v>58</v>
      </c>
      <c r="W72" t="s">
        <v>280</v>
      </c>
      <c r="X72">
        <v>20.905000000000001</v>
      </c>
      <c r="Y72">
        <v>69.629000000000005</v>
      </c>
    </row>
    <row r="73" spans="1:25" ht="16.05" customHeight="1" x14ac:dyDescent="0.3">
      <c r="A73">
        <v>72</v>
      </c>
      <c r="B73" s="4">
        <v>39387</v>
      </c>
      <c r="C73" t="s">
        <v>43</v>
      </c>
      <c r="E73" s="3">
        <v>0.2986111111111111</v>
      </c>
      <c r="F73" t="s">
        <v>281</v>
      </c>
      <c r="G73">
        <v>32.079099999999997</v>
      </c>
      <c r="H73">
        <v>72.671800000000005</v>
      </c>
      <c r="I73" t="s">
        <v>69</v>
      </c>
      <c r="J73" t="s">
        <v>282</v>
      </c>
      <c r="K73" t="s">
        <v>71</v>
      </c>
      <c r="L73" t="s">
        <v>39</v>
      </c>
      <c r="M73" t="s">
        <v>72</v>
      </c>
      <c r="N73" t="s">
        <v>283</v>
      </c>
      <c r="O73" t="s">
        <v>74</v>
      </c>
      <c r="P73" t="s">
        <v>42</v>
      </c>
      <c r="Q73">
        <v>8</v>
      </c>
      <c r="R73">
        <v>10</v>
      </c>
      <c r="S73">
        <v>27</v>
      </c>
      <c r="T73">
        <v>40</v>
      </c>
      <c r="U73">
        <v>1</v>
      </c>
      <c r="V73" t="s">
        <v>284</v>
      </c>
      <c r="W73" t="s">
        <v>285</v>
      </c>
      <c r="X73">
        <v>20.82</v>
      </c>
      <c r="Y73">
        <v>69.475999999999999</v>
      </c>
    </row>
    <row r="74" spans="1:25" ht="16.05" customHeight="1" x14ac:dyDescent="0.3">
      <c r="A74">
        <v>73</v>
      </c>
      <c r="B74" s="4">
        <v>39395</v>
      </c>
      <c r="C74" t="s">
        <v>32</v>
      </c>
      <c r="D74" t="s">
        <v>286</v>
      </c>
      <c r="E74" s="3">
        <v>0.67708333333333337</v>
      </c>
      <c r="F74" t="s">
        <v>160</v>
      </c>
      <c r="G74">
        <v>34.004300000000001</v>
      </c>
      <c r="H74">
        <v>71.544799999999995</v>
      </c>
      <c r="I74" t="s">
        <v>93</v>
      </c>
      <c r="J74" t="s">
        <v>287</v>
      </c>
      <c r="K74" t="s">
        <v>95</v>
      </c>
      <c r="L74" t="s">
        <v>48</v>
      </c>
      <c r="M74" t="s">
        <v>40</v>
      </c>
      <c r="N74" t="s">
        <v>288</v>
      </c>
      <c r="O74" t="s">
        <v>102</v>
      </c>
      <c r="P74" t="s">
        <v>42</v>
      </c>
      <c r="Q74">
        <v>3</v>
      </c>
      <c r="R74">
        <v>4</v>
      </c>
      <c r="S74">
        <v>2</v>
      </c>
      <c r="T74">
        <v>5</v>
      </c>
      <c r="U74">
        <v>1</v>
      </c>
      <c r="V74" t="s">
        <v>289</v>
      </c>
      <c r="W74" t="s">
        <v>290</v>
      </c>
      <c r="X74">
        <v>19.445</v>
      </c>
      <c r="Y74">
        <v>67.001000000000005</v>
      </c>
    </row>
    <row r="75" spans="1:25" ht="16.05" customHeight="1" x14ac:dyDescent="0.3">
      <c r="A75">
        <v>74</v>
      </c>
      <c r="B75" s="4">
        <v>39410</v>
      </c>
      <c r="C75" t="s">
        <v>43</v>
      </c>
      <c r="E75" s="3">
        <v>0.31944444444444448</v>
      </c>
      <c r="F75" t="s">
        <v>68</v>
      </c>
      <c r="G75">
        <v>33.605800000000002</v>
      </c>
      <c r="H75">
        <v>73.043700000000001</v>
      </c>
      <c r="I75" t="s">
        <v>69</v>
      </c>
      <c r="J75" t="s">
        <v>291</v>
      </c>
      <c r="K75" t="s">
        <v>71</v>
      </c>
      <c r="L75" t="s">
        <v>39</v>
      </c>
      <c r="M75" t="s">
        <v>72</v>
      </c>
      <c r="N75" t="s">
        <v>292</v>
      </c>
      <c r="O75" t="s">
        <v>74</v>
      </c>
      <c r="P75" t="s">
        <v>42</v>
      </c>
      <c r="Q75">
        <v>17</v>
      </c>
      <c r="R75">
        <v>38</v>
      </c>
      <c r="T75">
        <v>35</v>
      </c>
      <c r="U75">
        <v>1</v>
      </c>
      <c r="V75" t="s">
        <v>58</v>
      </c>
      <c r="W75" t="s">
        <v>293</v>
      </c>
      <c r="X75">
        <v>15.555</v>
      </c>
      <c r="Y75">
        <v>59.999000000000002</v>
      </c>
    </row>
    <row r="76" spans="1:25" ht="16.05" customHeight="1" x14ac:dyDescent="0.3">
      <c r="A76">
        <v>75</v>
      </c>
      <c r="B76" s="4">
        <v>39410</v>
      </c>
      <c r="C76" t="s">
        <v>43</v>
      </c>
      <c r="E76" s="3">
        <v>0.3263888888888889</v>
      </c>
      <c r="F76" t="s">
        <v>68</v>
      </c>
      <c r="G76">
        <v>33.605800000000002</v>
      </c>
      <c r="H76">
        <v>73.043700000000001</v>
      </c>
      <c r="I76" t="s">
        <v>69</v>
      </c>
      <c r="J76" t="s">
        <v>294</v>
      </c>
      <c r="K76" t="s">
        <v>74</v>
      </c>
      <c r="L76" t="s">
        <v>39</v>
      </c>
      <c r="M76" t="s">
        <v>72</v>
      </c>
      <c r="O76" t="s">
        <v>74</v>
      </c>
      <c r="P76" t="s">
        <v>42</v>
      </c>
      <c r="R76">
        <v>1</v>
      </c>
      <c r="S76">
        <v>2</v>
      </c>
      <c r="T76">
        <v>5</v>
      </c>
      <c r="U76">
        <v>1</v>
      </c>
      <c r="V76" t="s">
        <v>58</v>
      </c>
      <c r="X76">
        <v>15.555</v>
      </c>
      <c r="Y76">
        <v>59.999000000000002</v>
      </c>
    </row>
    <row r="77" spans="1:25" ht="16.05" customHeight="1" x14ac:dyDescent="0.3">
      <c r="A77">
        <v>76</v>
      </c>
      <c r="B77" s="4">
        <v>39420</v>
      </c>
      <c r="C77" t="s">
        <v>43</v>
      </c>
      <c r="E77" s="3" t="s">
        <v>58</v>
      </c>
      <c r="F77" t="s">
        <v>160</v>
      </c>
      <c r="G77">
        <v>34.004300000000001</v>
      </c>
      <c r="H77">
        <v>71.544799999999995</v>
      </c>
      <c r="I77" t="s">
        <v>93</v>
      </c>
      <c r="J77" t="s">
        <v>295</v>
      </c>
      <c r="K77" t="s">
        <v>74</v>
      </c>
      <c r="L77" t="s">
        <v>39</v>
      </c>
      <c r="M77" t="s">
        <v>72</v>
      </c>
      <c r="O77" t="s">
        <v>74</v>
      </c>
      <c r="P77" t="s">
        <v>42</v>
      </c>
      <c r="R77">
        <v>1</v>
      </c>
      <c r="T77">
        <v>0</v>
      </c>
      <c r="U77">
        <v>1</v>
      </c>
      <c r="V77" t="s">
        <v>58</v>
      </c>
      <c r="W77" t="s">
        <v>58</v>
      </c>
      <c r="X77">
        <v>14.73</v>
      </c>
      <c r="Y77">
        <v>58.514000000000003</v>
      </c>
    </row>
    <row r="78" spans="1:25" ht="16.05" customHeight="1" x14ac:dyDescent="0.3">
      <c r="A78">
        <v>77</v>
      </c>
      <c r="B78" s="4">
        <v>39425</v>
      </c>
      <c r="C78" t="s">
        <v>32</v>
      </c>
      <c r="D78" t="s">
        <v>33</v>
      </c>
      <c r="E78" s="3" t="s">
        <v>296</v>
      </c>
      <c r="F78" t="s">
        <v>117</v>
      </c>
      <c r="G78">
        <v>35.222700000000003</v>
      </c>
      <c r="H78">
        <v>72.425799999999995</v>
      </c>
      <c r="I78" t="s">
        <v>93</v>
      </c>
      <c r="J78" t="s">
        <v>297</v>
      </c>
      <c r="K78" t="s">
        <v>163</v>
      </c>
      <c r="L78" t="s">
        <v>39</v>
      </c>
      <c r="M78" t="s">
        <v>72</v>
      </c>
      <c r="O78" t="s">
        <v>163</v>
      </c>
      <c r="P78" t="s">
        <v>42</v>
      </c>
      <c r="Q78">
        <v>10</v>
      </c>
      <c r="R78">
        <v>13</v>
      </c>
      <c r="T78">
        <v>2</v>
      </c>
      <c r="U78">
        <v>1</v>
      </c>
      <c r="V78" t="s">
        <v>298</v>
      </c>
      <c r="W78" t="s">
        <v>58</v>
      </c>
      <c r="X78">
        <v>11.925000000000001</v>
      </c>
      <c r="Y78">
        <v>53.465000000000003</v>
      </c>
    </row>
    <row r="79" spans="1:25" ht="16.05" customHeight="1" x14ac:dyDescent="0.3">
      <c r="A79">
        <v>78</v>
      </c>
      <c r="B79" s="4">
        <v>39426</v>
      </c>
      <c r="C79" t="s">
        <v>43</v>
      </c>
      <c r="E79" s="3" t="s">
        <v>299</v>
      </c>
      <c r="F79" t="s">
        <v>98</v>
      </c>
      <c r="G79">
        <v>33.764499999999998</v>
      </c>
      <c r="H79">
        <v>72.366699999999994</v>
      </c>
      <c r="I79" t="s">
        <v>69</v>
      </c>
      <c r="J79" t="s">
        <v>300</v>
      </c>
      <c r="K79" t="s">
        <v>71</v>
      </c>
      <c r="L79" t="s">
        <v>48</v>
      </c>
      <c r="M79" t="s">
        <v>72</v>
      </c>
      <c r="O79" t="s">
        <v>301</v>
      </c>
      <c r="P79" t="s">
        <v>42</v>
      </c>
      <c r="R79">
        <v>0</v>
      </c>
      <c r="S79">
        <v>7</v>
      </c>
      <c r="T79">
        <v>22</v>
      </c>
      <c r="U79">
        <v>1</v>
      </c>
      <c r="V79" t="s">
        <v>58</v>
      </c>
      <c r="W79" t="s">
        <v>302</v>
      </c>
      <c r="X79">
        <v>12.13</v>
      </c>
      <c r="Y79">
        <v>53.834000000000003</v>
      </c>
    </row>
    <row r="80" spans="1:25" ht="16.05" customHeight="1" x14ac:dyDescent="0.3">
      <c r="A80">
        <v>79</v>
      </c>
      <c r="B80" s="4">
        <v>39429</v>
      </c>
      <c r="C80" t="s">
        <v>43</v>
      </c>
      <c r="E80" s="3">
        <v>0.70138888888888884</v>
      </c>
      <c r="F80" t="s">
        <v>187</v>
      </c>
      <c r="G80">
        <v>30.209499999999998</v>
      </c>
      <c r="H80">
        <v>67.018199999999993</v>
      </c>
      <c r="I80" t="s">
        <v>60</v>
      </c>
      <c r="J80" t="s">
        <v>303</v>
      </c>
      <c r="K80" t="s">
        <v>74</v>
      </c>
      <c r="L80" t="s">
        <v>39</v>
      </c>
      <c r="M80" t="s">
        <v>72</v>
      </c>
      <c r="O80" t="s">
        <v>74</v>
      </c>
      <c r="P80" t="s">
        <v>42</v>
      </c>
      <c r="Q80">
        <v>5</v>
      </c>
      <c r="R80">
        <v>12</v>
      </c>
      <c r="S80">
        <v>22</v>
      </c>
      <c r="T80">
        <v>23</v>
      </c>
      <c r="U80">
        <v>2</v>
      </c>
      <c r="V80" t="s">
        <v>58</v>
      </c>
      <c r="W80" t="s">
        <v>304</v>
      </c>
      <c r="X80">
        <v>4.16</v>
      </c>
      <c r="Y80">
        <v>39.488</v>
      </c>
    </row>
    <row r="81" spans="1:25" ht="16.05" customHeight="1" x14ac:dyDescent="0.3">
      <c r="A81">
        <v>80</v>
      </c>
      <c r="B81" s="4">
        <v>39431</v>
      </c>
      <c r="C81" t="s">
        <v>43</v>
      </c>
      <c r="E81" s="3">
        <v>0.3923611111111111</v>
      </c>
      <c r="F81" t="s">
        <v>305</v>
      </c>
      <c r="G81">
        <v>34.032200000000003</v>
      </c>
      <c r="H81">
        <v>73.094399999999993</v>
      </c>
      <c r="I81" t="s">
        <v>93</v>
      </c>
      <c r="J81" t="s">
        <v>306</v>
      </c>
      <c r="K81" t="s">
        <v>74</v>
      </c>
      <c r="L81" t="s">
        <v>39</v>
      </c>
      <c r="M81" t="s">
        <v>72</v>
      </c>
      <c r="O81" t="s">
        <v>74</v>
      </c>
      <c r="P81" t="s">
        <v>42</v>
      </c>
      <c r="Q81">
        <v>5</v>
      </c>
      <c r="R81">
        <v>6</v>
      </c>
      <c r="S81">
        <v>11</v>
      </c>
      <c r="T81">
        <v>20</v>
      </c>
      <c r="U81">
        <v>1</v>
      </c>
      <c r="V81" t="s">
        <v>58</v>
      </c>
      <c r="W81" t="s">
        <v>307</v>
      </c>
      <c r="X81">
        <v>9.5150000000000006</v>
      </c>
      <c r="Y81">
        <v>49.127000000000002</v>
      </c>
    </row>
    <row r="82" spans="1:25" ht="16.05" customHeight="1" x14ac:dyDescent="0.3">
      <c r="A82">
        <v>81</v>
      </c>
      <c r="B82" s="4">
        <v>39433</v>
      </c>
      <c r="C82" t="s">
        <v>43</v>
      </c>
      <c r="E82" s="3">
        <v>0.52083333333333337</v>
      </c>
      <c r="F82" t="s">
        <v>92</v>
      </c>
      <c r="G82">
        <v>33.583300000000001</v>
      </c>
      <c r="H82">
        <v>71.433300000000003</v>
      </c>
      <c r="I82" t="s">
        <v>93</v>
      </c>
      <c r="J82" t="s">
        <v>308</v>
      </c>
      <c r="K82" t="s">
        <v>74</v>
      </c>
      <c r="L82" t="s">
        <v>39</v>
      </c>
      <c r="M82" t="s">
        <v>72</v>
      </c>
      <c r="N82" t="s">
        <v>309</v>
      </c>
      <c r="O82" t="s">
        <v>74</v>
      </c>
      <c r="P82" t="s">
        <v>42</v>
      </c>
      <c r="R82">
        <v>12</v>
      </c>
      <c r="S82">
        <v>2</v>
      </c>
      <c r="T82">
        <v>5</v>
      </c>
      <c r="U82">
        <v>1</v>
      </c>
      <c r="V82" t="s">
        <v>310</v>
      </c>
      <c r="W82" t="s">
        <v>311</v>
      </c>
      <c r="X82">
        <v>11.345000000000001</v>
      </c>
      <c r="Y82">
        <v>52.420999999999999</v>
      </c>
    </row>
    <row r="83" spans="1:25" ht="16.05" customHeight="1" x14ac:dyDescent="0.3">
      <c r="A83">
        <v>82</v>
      </c>
      <c r="B83" s="4">
        <v>39437</v>
      </c>
      <c r="C83" t="s">
        <v>32</v>
      </c>
      <c r="D83" t="s">
        <v>312</v>
      </c>
      <c r="E83" s="3" t="s">
        <v>58</v>
      </c>
      <c r="F83" t="s">
        <v>313</v>
      </c>
      <c r="G83">
        <v>34.1509</v>
      </c>
      <c r="H83">
        <v>71.735900000000001</v>
      </c>
      <c r="I83" t="s">
        <v>93</v>
      </c>
      <c r="J83" t="s">
        <v>314</v>
      </c>
      <c r="K83" t="s">
        <v>62</v>
      </c>
      <c r="L83" t="s">
        <v>53</v>
      </c>
      <c r="M83" t="s">
        <v>40</v>
      </c>
      <c r="N83" t="s">
        <v>315</v>
      </c>
      <c r="O83" t="s">
        <v>122</v>
      </c>
      <c r="P83" t="s">
        <v>140</v>
      </c>
      <c r="R83">
        <v>60</v>
      </c>
      <c r="T83">
        <v>200</v>
      </c>
      <c r="U83">
        <v>1</v>
      </c>
      <c r="V83" t="s">
        <v>316</v>
      </c>
      <c r="W83" t="s">
        <v>58</v>
      </c>
      <c r="X83">
        <v>15</v>
      </c>
      <c r="Y83">
        <v>59</v>
      </c>
    </row>
    <row r="84" spans="1:25" ht="16.05" customHeight="1" x14ac:dyDescent="0.3">
      <c r="A84">
        <v>83</v>
      </c>
      <c r="B84" s="4">
        <v>39439</v>
      </c>
      <c r="C84" t="s">
        <v>32</v>
      </c>
      <c r="D84" t="s">
        <v>33</v>
      </c>
      <c r="E84" s="3">
        <v>0.75</v>
      </c>
      <c r="F84" t="s">
        <v>117</v>
      </c>
      <c r="G84">
        <v>35.222700000000003</v>
      </c>
      <c r="H84">
        <v>72.425799999999995</v>
      </c>
      <c r="I84" t="s">
        <v>93</v>
      </c>
      <c r="J84" t="s">
        <v>317</v>
      </c>
      <c r="K84" t="s">
        <v>71</v>
      </c>
      <c r="L84" t="s">
        <v>39</v>
      </c>
      <c r="M84" t="s">
        <v>72</v>
      </c>
      <c r="O84" t="s">
        <v>74</v>
      </c>
      <c r="P84" t="s">
        <v>42</v>
      </c>
      <c r="Q84">
        <v>9</v>
      </c>
      <c r="R84">
        <v>14</v>
      </c>
      <c r="T84">
        <v>23</v>
      </c>
      <c r="U84">
        <v>1</v>
      </c>
      <c r="V84" t="s">
        <v>58</v>
      </c>
      <c r="W84" t="s">
        <v>58</v>
      </c>
      <c r="X84">
        <v>12.76</v>
      </c>
      <c r="Y84">
        <v>54.968000000000004</v>
      </c>
    </row>
    <row r="85" spans="1:25" ht="16.05" customHeight="1" x14ac:dyDescent="0.3">
      <c r="A85">
        <v>84</v>
      </c>
      <c r="B85" s="4">
        <v>39443</v>
      </c>
      <c r="C85" t="s">
        <v>43</v>
      </c>
      <c r="E85" s="3">
        <v>0.71527777777777779</v>
      </c>
      <c r="F85" t="s">
        <v>68</v>
      </c>
      <c r="G85">
        <v>33.605800000000002</v>
      </c>
      <c r="H85">
        <v>73.043700000000001</v>
      </c>
      <c r="I85" t="s">
        <v>69</v>
      </c>
      <c r="J85" t="s">
        <v>318</v>
      </c>
      <c r="K85" t="s">
        <v>100</v>
      </c>
      <c r="L85" t="s">
        <v>48</v>
      </c>
      <c r="M85" t="s">
        <v>72</v>
      </c>
      <c r="N85" t="s">
        <v>319</v>
      </c>
      <c r="O85" t="s">
        <v>211</v>
      </c>
      <c r="P85" t="s">
        <v>42</v>
      </c>
      <c r="Q85">
        <v>21</v>
      </c>
      <c r="R85">
        <v>30</v>
      </c>
      <c r="S85">
        <v>48</v>
      </c>
      <c r="T85">
        <v>70</v>
      </c>
      <c r="U85">
        <v>1</v>
      </c>
      <c r="V85" t="s">
        <v>58</v>
      </c>
      <c r="W85" t="s">
        <v>320</v>
      </c>
      <c r="X85">
        <v>10.210000000000001</v>
      </c>
      <c r="Y85">
        <v>50.378</v>
      </c>
    </row>
    <row r="86" spans="1:25" ht="16.05" customHeight="1" x14ac:dyDescent="0.3">
      <c r="A86">
        <v>85</v>
      </c>
      <c r="B86" s="4">
        <v>39454</v>
      </c>
      <c r="C86" t="s">
        <v>43</v>
      </c>
      <c r="E86" s="3">
        <v>0.46875</v>
      </c>
      <c r="F86" t="s">
        <v>117</v>
      </c>
      <c r="G86">
        <v>35.222700000000003</v>
      </c>
      <c r="H86">
        <v>72.425799999999995</v>
      </c>
      <c r="I86" t="s">
        <v>93</v>
      </c>
      <c r="J86" t="s">
        <v>321</v>
      </c>
      <c r="K86" t="s">
        <v>74</v>
      </c>
      <c r="L86" t="s">
        <v>39</v>
      </c>
      <c r="M86" t="s">
        <v>72</v>
      </c>
      <c r="N86" t="s">
        <v>322</v>
      </c>
      <c r="O86" t="s">
        <v>74</v>
      </c>
      <c r="P86" t="s">
        <v>42</v>
      </c>
      <c r="S86">
        <v>12</v>
      </c>
      <c r="T86">
        <v>13</v>
      </c>
      <c r="U86">
        <v>1</v>
      </c>
      <c r="V86" t="s">
        <v>58</v>
      </c>
      <c r="W86" t="s">
        <v>58</v>
      </c>
      <c r="X86">
        <v>6.77</v>
      </c>
      <c r="Y86">
        <v>44.186</v>
      </c>
    </row>
    <row r="87" spans="1:25" ht="16.05" customHeight="1" x14ac:dyDescent="0.3">
      <c r="A87">
        <v>86</v>
      </c>
      <c r="B87" s="4">
        <v>39457</v>
      </c>
      <c r="C87" t="s">
        <v>43</v>
      </c>
      <c r="E87" s="3">
        <v>0.4861111111111111</v>
      </c>
      <c r="F87" t="s">
        <v>110</v>
      </c>
      <c r="G87">
        <v>31.545100000000001</v>
      </c>
      <c r="H87">
        <v>74.340699999999998</v>
      </c>
      <c r="I87" t="s">
        <v>69</v>
      </c>
      <c r="J87" t="s">
        <v>323</v>
      </c>
      <c r="K87" t="s">
        <v>189</v>
      </c>
      <c r="L87" t="s">
        <v>39</v>
      </c>
      <c r="M87" t="s">
        <v>72</v>
      </c>
      <c r="N87" t="s">
        <v>324</v>
      </c>
      <c r="O87" t="s">
        <v>163</v>
      </c>
      <c r="P87" t="s">
        <v>42</v>
      </c>
      <c r="Q87">
        <v>24</v>
      </c>
      <c r="R87">
        <v>26</v>
      </c>
      <c r="S87">
        <v>73</v>
      </c>
      <c r="T87">
        <v>80</v>
      </c>
      <c r="U87">
        <v>1</v>
      </c>
      <c r="V87" t="s">
        <v>325</v>
      </c>
      <c r="W87" t="s">
        <v>326</v>
      </c>
      <c r="X87">
        <v>13.89</v>
      </c>
      <c r="Y87">
        <v>57.002000000000002</v>
      </c>
    </row>
    <row r="88" spans="1:25" ht="16.05" customHeight="1" x14ac:dyDescent="0.3">
      <c r="A88">
        <v>87</v>
      </c>
      <c r="B88" s="4">
        <v>39462</v>
      </c>
      <c r="C88" t="s">
        <v>43</v>
      </c>
      <c r="E88" s="3">
        <v>0.4375</v>
      </c>
      <c r="F88" t="s">
        <v>327</v>
      </c>
      <c r="G88">
        <v>32.974600000000002</v>
      </c>
      <c r="H88">
        <v>70.145600000000002</v>
      </c>
      <c r="I88" t="s">
        <v>89</v>
      </c>
      <c r="J88" t="s">
        <v>328</v>
      </c>
      <c r="K88" t="s">
        <v>74</v>
      </c>
      <c r="L88" t="s">
        <v>39</v>
      </c>
      <c r="M88" t="s">
        <v>72</v>
      </c>
      <c r="N88" t="s">
        <v>329</v>
      </c>
      <c r="O88" t="s">
        <v>74</v>
      </c>
      <c r="P88" t="s">
        <v>42</v>
      </c>
      <c r="Q88">
        <v>1</v>
      </c>
      <c r="R88">
        <v>1</v>
      </c>
      <c r="U88">
        <v>1</v>
      </c>
      <c r="V88" t="s">
        <v>58</v>
      </c>
      <c r="W88" t="s">
        <v>330</v>
      </c>
      <c r="X88">
        <v>5.1449999999999996</v>
      </c>
      <c r="Y88">
        <v>41.261000000000003</v>
      </c>
    </row>
    <row r="89" spans="1:25" ht="16.05" customHeight="1" x14ac:dyDescent="0.3">
      <c r="A89">
        <v>88</v>
      </c>
      <c r="B89" s="4">
        <v>39464</v>
      </c>
      <c r="C89" t="s">
        <v>43</v>
      </c>
      <c r="E89" s="3">
        <v>0.78819444444444453</v>
      </c>
      <c r="F89" t="s">
        <v>160</v>
      </c>
      <c r="G89">
        <v>34.004300000000001</v>
      </c>
      <c r="H89">
        <v>71.544799999999995</v>
      </c>
      <c r="I89" t="s">
        <v>93</v>
      </c>
      <c r="J89" t="s">
        <v>331</v>
      </c>
      <c r="K89" t="s">
        <v>62</v>
      </c>
      <c r="L89" t="s">
        <v>53</v>
      </c>
      <c r="M89" t="s">
        <v>40</v>
      </c>
      <c r="N89" t="s">
        <v>332</v>
      </c>
      <c r="O89" t="s">
        <v>62</v>
      </c>
      <c r="P89" t="s">
        <v>79</v>
      </c>
      <c r="Q89">
        <v>10</v>
      </c>
      <c r="R89">
        <v>12</v>
      </c>
      <c r="T89">
        <v>25</v>
      </c>
      <c r="U89">
        <v>1</v>
      </c>
      <c r="V89" t="s">
        <v>333</v>
      </c>
      <c r="W89" t="s">
        <v>173</v>
      </c>
      <c r="X89">
        <v>12.34</v>
      </c>
      <c r="Y89">
        <v>54.212000000000003</v>
      </c>
    </row>
    <row r="90" spans="1:25" ht="16.05" customHeight="1" x14ac:dyDescent="0.3">
      <c r="A90">
        <v>89</v>
      </c>
      <c r="B90" s="4">
        <v>39479</v>
      </c>
      <c r="C90" t="s">
        <v>43</v>
      </c>
      <c r="E90" s="3">
        <v>0.6875</v>
      </c>
      <c r="F90" t="s">
        <v>148</v>
      </c>
      <c r="G90">
        <v>32.974600000000002</v>
      </c>
      <c r="H90">
        <v>70.145600000000002</v>
      </c>
      <c r="I90" t="s">
        <v>89</v>
      </c>
      <c r="J90" t="s">
        <v>334</v>
      </c>
      <c r="K90" t="s">
        <v>163</v>
      </c>
      <c r="L90" t="s">
        <v>39</v>
      </c>
      <c r="M90" t="s">
        <v>72</v>
      </c>
      <c r="N90" t="s">
        <v>335</v>
      </c>
      <c r="O90" t="s">
        <v>163</v>
      </c>
      <c r="P90" t="s">
        <v>42</v>
      </c>
      <c r="Q90">
        <v>5</v>
      </c>
      <c r="R90">
        <v>7</v>
      </c>
      <c r="S90">
        <v>13</v>
      </c>
      <c r="T90">
        <v>15</v>
      </c>
      <c r="U90">
        <v>1</v>
      </c>
      <c r="V90" t="s">
        <v>58</v>
      </c>
      <c r="W90" t="s">
        <v>336</v>
      </c>
      <c r="X90">
        <v>2.4750000000000001</v>
      </c>
      <c r="Y90">
        <v>36.454999999999998</v>
      </c>
    </row>
    <row r="91" spans="1:25" ht="16.05" customHeight="1" x14ac:dyDescent="0.3">
      <c r="A91">
        <v>90</v>
      </c>
      <c r="B91" s="4">
        <v>39482</v>
      </c>
      <c r="C91" t="s">
        <v>43</v>
      </c>
      <c r="E91" s="3" t="s">
        <v>337</v>
      </c>
      <c r="F91" t="s">
        <v>68</v>
      </c>
      <c r="G91">
        <v>33.605800000000002</v>
      </c>
      <c r="H91">
        <v>73.043700000000001</v>
      </c>
      <c r="I91" t="s">
        <v>69</v>
      </c>
      <c r="J91" t="s">
        <v>338</v>
      </c>
      <c r="K91" t="s">
        <v>71</v>
      </c>
      <c r="L91" t="s">
        <v>39</v>
      </c>
      <c r="M91" t="s">
        <v>72</v>
      </c>
      <c r="N91" t="s">
        <v>339</v>
      </c>
      <c r="O91" t="s">
        <v>74</v>
      </c>
      <c r="P91" t="s">
        <v>42</v>
      </c>
      <c r="Q91">
        <v>8</v>
      </c>
      <c r="R91">
        <v>10</v>
      </c>
      <c r="S91">
        <v>27</v>
      </c>
      <c r="T91">
        <v>47</v>
      </c>
      <c r="U91">
        <v>1</v>
      </c>
      <c r="V91" t="s">
        <v>340</v>
      </c>
      <c r="W91" t="s">
        <v>341</v>
      </c>
      <c r="X91">
        <v>8.42</v>
      </c>
      <c r="Y91">
        <v>47.155999999999999</v>
      </c>
    </row>
    <row r="92" spans="1:25" ht="16.05" customHeight="1" x14ac:dyDescent="0.3">
      <c r="A92">
        <v>91</v>
      </c>
      <c r="B92" s="4">
        <v>39483</v>
      </c>
      <c r="C92" t="s">
        <v>43</v>
      </c>
      <c r="E92" s="3" t="s">
        <v>342</v>
      </c>
      <c r="F92" t="s">
        <v>187</v>
      </c>
      <c r="G92">
        <v>30.209499999999998</v>
      </c>
      <c r="H92">
        <v>67.018199999999993</v>
      </c>
      <c r="I92" t="s">
        <v>60</v>
      </c>
      <c r="J92" t="s">
        <v>343</v>
      </c>
      <c r="K92" t="s">
        <v>100</v>
      </c>
      <c r="L92" t="s">
        <v>48</v>
      </c>
      <c r="M92" t="s">
        <v>72</v>
      </c>
      <c r="N92" t="s">
        <v>344</v>
      </c>
      <c r="O92" t="s">
        <v>122</v>
      </c>
      <c r="P92" t="s">
        <v>42</v>
      </c>
      <c r="R92">
        <v>1</v>
      </c>
      <c r="T92">
        <v>1</v>
      </c>
      <c r="U92">
        <v>1</v>
      </c>
      <c r="V92" t="s">
        <v>58</v>
      </c>
      <c r="W92" t="s">
        <v>58</v>
      </c>
      <c r="X92">
        <v>-2.37</v>
      </c>
      <c r="Y92">
        <v>27.734000000000002</v>
      </c>
    </row>
    <row r="93" spans="1:25" ht="16.05" customHeight="1" x14ac:dyDescent="0.3">
      <c r="A93">
        <v>92</v>
      </c>
      <c r="B93" s="4">
        <v>39487</v>
      </c>
      <c r="C93" t="s">
        <v>43</v>
      </c>
      <c r="E93" s="3" t="s">
        <v>342</v>
      </c>
      <c r="F93" t="s">
        <v>313</v>
      </c>
      <c r="G93">
        <v>34.1509</v>
      </c>
      <c r="H93">
        <v>71.735900000000001</v>
      </c>
      <c r="I93" t="s">
        <v>93</v>
      </c>
      <c r="J93" t="s">
        <v>345</v>
      </c>
      <c r="K93" t="s">
        <v>95</v>
      </c>
      <c r="L93" t="s">
        <v>48</v>
      </c>
      <c r="M93" t="s">
        <v>40</v>
      </c>
      <c r="N93" t="s">
        <v>346</v>
      </c>
      <c r="O93" t="s">
        <v>102</v>
      </c>
      <c r="P93" t="s">
        <v>42</v>
      </c>
      <c r="Q93">
        <v>25</v>
      </c>
      <c r="R93">
        <v>27</v>
      </c>
      <c r="S93">
        <v>35</v>
      </c>
      <c r="T93">
        <v>51</v>
      </c>
      <c r="U93">
        <v>1</v>
      </c>
      <c r="V93" t="s">
        <v>58</v>
      </c>
      <c r="W93" t="s">
        <v>347</v>
      </c>
      <c r="X93">
        <v>7.9349999999999996</v>
      </c>
      <c r="Y93">
        <v>46.283000000000001</v>
      </c>
    </row>
    <row r="94" spans="1:25" ht="16.05" customHeight="1" x14ac:dyDescent="0.3">
      <c r="A94">
        <v>93</v>
      </c>
      <c r="B94" s="4">
        <v>39489</v>
      </c>
      <c r="C94" t="s">
        <v>43</v>
      </c>
      <c r="E94" s="3">
        <v>0.53819444444444442</v>
      </c>
      <c r="F94" t="s">
        <v>148</v>
      </c>
      <c r="G94">
        <v>32.974600000000002</v>
      </c>
      <c r="H94">
        <v>70.145600000000002</v>
      </c>
      <c r="I94" t="s">
        <v>89</v>
      </c>
      <c r="J94" t="s">
        <v>348</v>
      </c>
      <c r="K94" t="s">
        <v>62</v>
      </c>
      <c r="L94" t="s">
        <v>48</v>
      </c>
      <c r="M94" t="s">
        <v>72</v>
      </c>
      <c r="N94" t="s">
        <v>349</v>
      </c>
      <c r="O94" t="s">
        <v>211</v>
      </c>
      <c r="P94" t="s">
        <v>42</v>
      </c>
      <c r="Q94">
        <v>6</v>
      </c>
      <c r="R94">
        <v>10</v>
      </c>
      <c r="S94">
        <v>9</v>
      </c>
      <c r="T94">
        <v>13</v>
      </c>
      <c r="U94">
        <v>1</v>
      </c>
      <c r="V94" t="s">
        <v>58</v>
      </c>
      <c r="W94" t="s">
        <v>58</v>
      </c>
      <c r="X94">
        <v>2.2450000000000001</v>
      </c>
      <c r="Y94">
        <v>36.040999999999997</v>
      </c>
    </row>
    <row r="95" spans="1:25" ht="16.05" customHeight="1" x14ac:dyDescent="0.3">
      <c r="A95">
        <v>94</v>
      </c>
      <c r="B95" s="4">
        <v>39494</v>
      </c>
      <c r="C95" t="s">
        <v>43</v>
      </c>
      <c r="E95" s="3" t="s">
        <v>58</v>
      </c>
      <c r="F95" t="s">
        <v>117</v>
      </c>
      <c r="G95">
        <v>35.222700000000003</v>
      </c>
      <c r="H95">
        <v>72.425799999999995</v>
      </c>
      <c r="I95" t="s">
        <v>93</v>
      </c>
      <c r="J95" t="s">
        <v>350</v>
      </c>
      <c r="K95" t="s">
        <v>74</v>
      </c>
      <c r="L95" t="s">
        <v>39</v>
      </c>
      <c r="M95" t="s">
        <v>40</v>
      </c>
      <c r="N95" t="s">
        <v>351</v>
      </c>
      <c r="O95" t="s">
        <v>74</v>
      </c>
      <c r="P95" t="s">
        <v>42</v>
      </c>
      <c r="Q95">
        <v>2</v>
      </c>
      <c r="R95">
        <v>3</v>
      </c>
      <c r="S95">
        <v>14</v>
      </c>
      <c r="T95">
        <v>18</v>
      </c>
      <c r="U95">
        <v>1</v>
      </c>
      <c r="V95" t="s">
        <v>58</v>
      </c>
      <c r="W95" t="s">
        <v>352</v>
      </c>
      <c r="X95">
        <v>12.725</v>
      </c>
      <c r="Y95">
        <v>54.905000000000001</v>
      </c>
    </row>
    <row r="96" spans="1:25" ht="16.05" customHeight="1" x14ac:dyDescent="0.3">
      <c r="A96">
        <v>95</v>
      </c>
      <c r="B96" s="4">
        <v>39494</v>
      </c>
      <c r="C96" t="s">
        <v>43</v>
      </c>
      <c r="E96" s="3" t="s">
        <v>85</v>
      </c>
      <c r="F96" t="s">
        <v>239</v>
      </c>
      <c r="G96">
        <v>35.222700000000003</v>
      </c>
      <c r="H96">
        <v>72.425799999999995</v>
      </c>
      <c r="I96" t="s">
        <v>89</v>
      </c>
      <c r="J96" t="s">
        <v>353</v>
      </c>
      <c r="K96" t="s">
        <v>189</v>
      </c>
      <c r="L96" t="s">
        <v>39</v>
      </c>
      <c r="M96" t="s">
        <v>40</v>
      </c>
      <c r="O96" t="s">
        <v>211</v>
      </c>
      <c r="P96" t="s">
        <v>42</v>
      </c>
      <c r="Q96">
        <v>38</v>
      </c>
      <c r="R96">
        <v>47</v>
      </c>
      <c r="S96">
        <v>109</v>
      </c>
      <c r="T96">
        <v>110</v>
      </c>
      <c r="U96">
        <v>1</v>
      </c>
      <c r="V96" t="s">
        <v>58</v>
      </c>
      <c r="W96" t="s">
        <v>354</v>
      </c>
      <c r="X96">
        <v>12.725</v>
      </c>
      <c r="Y96">
        <v>54.905000000000001</v>
      </c>
    </row>
    <row r="97" spans="1:25" ht="16.05" customHeight="1" x14ac:dyDescent="0.3">
      <c r="A97">
        <v>96</v>
      </c>
      <c r="B97" s="4">
        <v>39503</v>
      </c>
      <c r="C97" t="s">
        <v>43</v>
      </c>
      <c r="E97" s="3">
        <v>0.61458333333333337</v>
      </c>
      <c r="F97" t="s">
        <v>68</v>
      </c>
      <c r="G97">
        <v>33.605800000000002</v>
      </c>
      <c r="H97">
        <v>73.043700000000001</v>
      </c>
      <c r="I97" t="s">
        <v>69</v>
      </c>
      <c r="J97" t="s">
        <v>355</v>
      </c>
      <c r="K97" t="s">
        <v>71</v>
      </c>
      <c r="L97" t="s">
        <v>39</v>
      </c>
      <c r="M97" t="s">
        <v>40</v>
      </c>
      <c r="N97" t="s">
        <v>356</v>
      </c>
      <c r="O97" t="s">
        <v>74</v>
      </c>
      <c r="P97" t="s">
        <v>42</v>
      </c>
      <c r="R97">
        <v>8</v>
      </c>
      <c r="S97">
        <v>20</v>
      </c>
      <c r="T97">
        <v>30</v>
      </c>
      <c r="U97">
        <v>1</v>
      </c>
      <c r="V97" t="s">
        <v>357</v>
      </c>
      <c r="W97" t="s">
        <v>358</v>
      </c>
      <c r="X97">
        <v>14.47</v>
      </c>
      <c r="Y97">
        <v>58.045999999999999</v>
      </c>
    </row>
    <row r="98" spans="1:25" ht="16.05" customHeight="1" x14ac:dyDescent="0.3">
      <c r="A98">
        <v>97</v>
      </c>
      <c r="B98" s="4">
        <v>39507</v>
      </c>
      <c r="C98" t="s">
        <v>43</v>
      </c>
      <c r="E98" s="3">
        <v>0.83333333333333337</v>
      </c>
      <c r="F98" t="s">
        <v>117</v>
      </c>
      <c r="G98">
        <v>32.935000000000002</v>
      </c>
      <c r="H98">
        <v>70.668800000000005</v>
      </c>
      <c r="I98" t="s">
        <v>93</v>
      </c>
      <c r="J98" t="s">
        <v>359</v>
      </c>
      <c r="K98" t="s">
        <v>100</v>
      </c>
      <c r="L98" t="s">
        <v>48</v>
      </c>
      <c r="M98" t="s">
        <v>72</v>
      </c>
      <c r="O98" t="s">
        <v>163</v>
      </c>
      <c r="P98" t="s">
        <v>42</v>
      </c>
      <c r="Q98">
        <v>38</v>
      </c>
      <c r="R98">
        <v>45</v>
      </c>
      <c r="S98">
        <v>40</v>
      </c>
      <c r="T98">
        <v>100</v>
      </c>
      <c r="U98">
        <v>1</v>
      </c>
      <c r="V98" t="s">
        <v>58</v>
      </c>
      <c r="W98" t="s">
        <v>278</v>
      </c>
      <c r="X98">
        <v>19.850000000000001</v>
      </c>
      <c r="Y98">
        <v>67.73</v>
      </c>
    </row>
    <row r="99" spans="1:25" ht="16.05" customHeight="1" x14ac:dyDescent="0.3">
      <c r="A99">
        <v>98</v>
      </c>
      <c r="B99" s="4">
        <v>39508</v>
      </c>
      <c r="C99" t="s">
        <v>43</v>
      </c>
      <c r="E99" s="3" t="s">
        <v>58</v>
      </c>
      <c r="F99" t="s">
        <v>254</v>
      </c>
      <c r="G99">
        <v>34.8718</v>
      </c>
      <c r="H99">
        <v>71.524900000000002</v>
      </c>
      <c r="I99" t="s">
        <v>89</v>
      </c>
      <c r="J99" t="s">
        <v>360</v>
      </c>
      <c r="K99" t="s">
        <v>71</v>
      </c>
      <c r="L99" t="s">
        <v>39</v>
      </c>
      <c r="M99" t="s">
        <v>72</v>
      </c>
      <c r="O99" t="s">
        <v>74</v>
      </c>
      <c r="P99" t="s">
        <v>42</v>
      </c>
      <c r="R99">
        <v>2</v>
      </c>
      <c r="T99">
        <v>23</v>
      </c>
      <c r="U99">
        <v>1</v>
      </c>
      <c r="V99" t="s">
        <v>58</v>
      </c>
      <c r="W99" t="s">
        <v>58</v>
      </c>
      <c r="X99">
        <v>19.375</v>
      </c>
      <c r="Y99">
        <v>66.875</v>
      </c>
    </row>
    <row r="100" spans="1:25" ht="16.05" customHeight="1" x14ac:dyDescent="0.3">
      <c r="A100">
        <v>99</v>
      </c>
      <c r="B100" s="4">
        <v>39509</v>
      </c>
      <c r="C100" t="s">
        <v>32</v>
      </c>
      <c r="D100" t="s">
        <v>33</v>
      </c>
      <c r="E100" s="3">
        <v>0.45833333333333331</v>
      </c>
      <c r="F100" t="s">
        <v>361</v>
      </c>
      <c r="G100">
        <v>33.685400000000001</v>
      </c>
      <c r="H100">
        <v>71.513099999999994</v>
      </c>
      <c r="I100" t="s">
        <v>93</v>
      </c>
      <c r="J100" t="s">
        <v>362</v>
      </c>
      <c r="K100" t="s">
        <v>100</v>
      </c>
      <c r="L100" t="s">
        <v>48</v>
      </c>
      <c r="M100" t="s">
        <v>72</v>
      </c>
      <c r="N100" t="s">
        <v>363</v>
      </c>
      <c r="O100" t="s">
        <v>364</v>
      </c>
      <c r="P100" t="s">
        <v>42</v>
      </c>
      <c r="Q100">
        <v>40</v>
      </c>
      <c r="R100">
        <v>43</v>
      </c>
      <c r="S100">
        <v>50</v>
      </c>
      <c r="T100">
        <v>60</v>
      </c>
      <c r="U100">
        <v>1</v>
      </c>
      <c r="V100" t="s">
        <v>58</v>
      </c>
      <c r="W100" t="s">
        <v>365</v>
      </c>
      <c r="X100">
        <v>19.454999999999998</v>
      </c>
      <c r="Y100">
        <v>67.019000000000005</v>
      </c>
    </row>
    <row r="101" spans="1:25" ht="16.05" customHeight="1" x14ac:dyDescent="0.3">
      <c r="A101">
        <v>100</v>
      </c>
      <c r="B101" s="4">
        <v>39511</v>
      </c>
      <c r="C101" t="s">
        <v>43</v>
      </c>
      <c r="E101" s="3" t="s">
        <v>366</v>
      </c>
      <c r="F101" t="s">
        <v>110</v>
      </c>
      <c r="G101">
        <v>31.545100000000001</v>
      </c>
      <c r="H101">
        <v>74.340699999999998</v>
      </c>
      <c r="I101" t="s">
        <v>69</v>
      </c>
      <c r="J101" t="s">
        <v>367</v>
      </c>
      <c r="K101" t="s">
        <v>74</v>
      </c>
      <c r="L101" t="s">
        <v>39</v>
      </c>
      <c r="M101" t="s">
        <v>40</v>
      </c>
      <c r="N101" t="s">
        <v>368</v>
      </c>
      <c r="O101" t="s">
        <v>74</v>
      </c>
      <c r="P101" t="s">
        <v>42</v>
      </c>
      <c r="Q101">
        <v>4</v>
      </c>
      <c r="R101">
        <v>8</v>
      </c>
      <c r="S101">
        <v>15</v>
      </c>
      <c r="T101">
        <v>24</v>
      </c>
      <c r="U101">
        <v>2</v>
      </c>
      <c r="V101" t="s">
        <v>58</v>
      </c>
      <c r="W101" t="s">
        <v>369</v>
      </c>
      <c r="X101">
        <v>20.655000000000001</v>
      </c>
      <c r="Y101">
        <v>69.179000000000002</v>
      </c>
    </row>
    <row r="102" spans="1:25" ht="16.05" customHeight="1" x14ac:dyDescent="0.3">
      <c r="A102">
        <v>101</v>
      </c>
      <c r="B102" s="4">
        <v>39518</v>
      </c>
      <c r="C102" t="s">
        <v>43</v>
      </c>
      <c r="E102" s="3" t="s">
        <v>370</v>
      </c>
      <c r="F102" t="s">
        <v>110</v>
      </c>
      <c r="G102">
        <v>31.545100000000001</v>
      </c>
      <c r="H102">
        <v>74.340699999999998</v>
      </c>
      <c r="I102" t="s">
        <v>69</v>
      </c>
      <c r="J102" t="s">
        <v>371</v>
      </c>
      <c r="K102" t="s">
        <v>189</v>
      </c>
      <c r="L102" t="s">
        <v>39</v>
      </c>
      <c r="M102" t="s">
        <v>40</v>
      </c>
      <c r="O102" t="s">
        <v>102</v>
      </c>
      <c r="P102" t="s">
        <v>42</v>
      </c>
      <c r="Q102">
        <v>26</v>
      </c>
      <c r="R102">
        <v>31</v>
      </c>
      <c r="S102">
        <v>175</v>
      </c>
      <c r="T102">
        <v>200</v>
      </c>
      <c r="U102">
        <v>1</v>
      </c>
      <c r="V102" t="s">
        <v>372</v>
      </c>
      <c r="W102" t="s">
        <v>373</v>
      </c>
      <c r="X102">
        <v>21.295000000000002</v>
      </c>
      <c r="Y102">
        <v>70.331000000000003</v>
      </c>
    </row>
    <row r="103" spans="1:25" ht="16.05" customHeight="1" x14ac:dyDescent="0.3">
      <c r="A103">
        <v>102</v>
      </c>
      <c r="B103" s="4">
        <v>39518</v>
      </c>
      <c r="C103" t="s">
        <v>43</v>
      </c>
      <c r="E103" s="3">
        <v>0.3888888888888889</v>
      </c>
      <c r="F103" t="s">
        <v>110</v>
      </c>
      <c r="G103">
        <v>31.545100000000001</v>
      </c>
      <c r="H103">
        <v>74.340699999999998</v>
      </c>
      <c r="I103" t="s">
        <v>69</v>
      </c>
      <c r="J103" t="s">
        <v>374</v>
      </c>
      <c r="K103" t="s">
        <v>95</v>
      </c>
      <c r="L103" t="s">
        <v>48</v>
      </c>
      <c r="M103" t="s">
        <v>40</v>
      </c>
      <c r="O103" t="s">
        <v>122</v>
      </c>
      <c r="P103" t="s">
        <v>42</v>
      </c>
      <c r="Q103">
        <v>3</v>
      </c>
      <c r="R103">
        <v>6</v>
      </c>
      <c r="T103">
        <v>12</v>
      </c>
      <c r="U103">
        <v>1</v>
      </c>
      <c r="V103" t="s">
        <v>375</v>
      </c>
      <c r="W103" t="s">
        <v>376</v>
      </c>
      <c r="X103">
        <v>21.295000000000002</v>
      </c>
      <c r="Y103">
        <v>70.331000000000003</v>
      </c>
    </row>
    <row r="104" spans="1:25" ht="16.05" customHeight="1" x14ac:dyDescent="0.3">
      <c r="A104">
        <v>103</v>
      </c>
      <c r="B104" s="4">
        <v>39524</v>
      </c>
      <c r="C104" t="s">
        <v>43</v>
      </c>
      <c r="E104" s="3" t="s">
        <v>58</v>
      </c>
      <c r="F104" t="s">
        <v>117</v>
      </c>
      <c r="G104">
        <v>35.222700000000003</v>
      </c>
      <c r="H104">
        <v>72.425799999999995</v>
      </c>
      <c r="I104" t="s">
        <v>93</v>
      </c>
      <c r="J104" t="s">
        <v>377</v>
      </c>
      <c r="K104" t="s">
        <v>163</v>
      </c>
      <c r="L104" t="s">
        <v>39</v>
      </c>
      <c r="M104" t="s">
        <v>40</v>
      </c>
      <c r="O104" t="s">
        <v>163</v>
      </c>
      <c r="P104" t="s">
        <v>42</v>
      </c>
      <c r="Q104">
        <v>2</v>
      </c>
      <c r="R104">
        <v>3</v>
      </c>
      <c r="S104">
        <v>5</v>
      </c>
      <c r="T104">
        <v>7</v>
      </c>
      <c r="U104">
        <v>1</v>
      </c>
      <c r="V104" t="s">
        <v>58</v>
      </c>
      <c r="W104" t="s">
        <v>378</v>
      </c>
      <c r="X104">
        <v>22.5</v>
      </c>
      <c r="Y104">
        <v>72.5</v>
      </c>
    </row>
    <row r="105" spans="1:25" ht="16.05" customHeight="1" x14ac:dyDescent="0.3">
      <c r="A105">
        <v>104</v>
      </c>
      <c r="B105" s="4">
        <v>39527</v>
      </c>
      <c r="C105" t="s">
        <v>32</v>
      </c>
      <c r="D105" t="s">
        <v>136</v>
      </c>
      <c r="E105" s="3">
        <v>0.625</v>
      </c>
      <c r="F105" t="s">
        <v>257</v>
      </c>
      <c r="G105">
        <v>32.3202</v>
      </c>
      <c r="H105">
        <v>69.859700000000004</v>
      </c>
      <c r="I105" t="s">
        <v>89</v>
      </c>
      <c r="J105" t="s">
        <v>379</v>
      </c>
      <c r="K105" t="s">
        <v>74</v>
      </c>
      <c r="L105" t="s">
        <v>39</v>
      </c>
      <c r="M105" t="s">
        <v>40</v>
      </c>
      <c r="O105" t="s">
        <v>74</v>
      </c>
      <c r="P105" t="s">
        <v>42</v>
      </c>
      <c r="R105">
        <v>5</v>
      </c>
      <c r="S105">
        <v>9</v>
      </c>
      <c r="T105">
        <v>11</v>
      </c>
      <c r="U105">
        <v>1</v>
      </c>
      <c r="V105" t="s">
        <v>58</v>
      </c>
      <c r="W105" t="s">
        <v>380</v>
      </c>
      <c r="X105">
        <v>18.655000000000001</v>
      </c>
      <c r="Y105">
        <v>65.578999999999994</v>
      </c>
    </row>
    <row r="106" spans="1:25" ht="16.05" customHeight="1" x14ac:dyDescent="0.3">
      <c r="A106">
        <v>105</v>
      </c>
      <c r="B106" s="4">
        <v>39569</v>
      </c>
      <c r="C106" t="s">
        <v>32</v>
      </c>
      <c r="D106" t="s">
        <v>381</v>
      </c>
      <c r="E106" s="3" t="s">
        <v>382</v>
      </c>
      <c r="F106" t="s">
        <v>383</v>
      </c>
      <c r="G106">
        <v>34.021099999999997</v>
      </c>
      <c r="H106">
        <v>71.287400000000005</v>
      </c>
      <c r="I106" t="s">
        <v>89</v>
      </c>
      <c r="J106" t="s">
        <v>384</v>
      </c>
      <c r="K106" t="s">
        <v>62</v>
      </c>
      <c r="L106" t="s">
        <v>53</v>
      </c>
      <c r="M106" t="s">
        <v>40</v>
      </c>
      <c r="O106" t="s">
        <v>62</v>
      </c>
      <c r="P106" t="s">
        <v>140</v>
      </c>
      <c r="R106">
        <v>2</v>
      </c>
      <c r="S106">
        <v>17</v>
      </c>
      <c r="T106">
        <v>30</v>
      </c>
      <c r="U106">
        <v>1</v>
      </c>
      <c r="V106" t="s">
        <v>58</v>
      </c>
      <c r="W106" t="s">
        <v>58</v>
      </c>
      <c r="X106">
        <v>28.984999999999999</v>
      </c>
      <c r="Y106">
        <v>84.173000000000002</v>
      </c>
    </row>
    <row r="107" spans="1:25" ht="16.05" customHeight="1" x14ac:dyDescent="0.3">
      <c r="A107">
        <v>106</v>
      </c>
      <c r="B107" s="4">
        <v>39574</v>
      </c>
      <c r="C107" t="s">
        <v>43</v>
      </c>
      <c r="E107" s="3" t="s">
        <v>385</v>
      </c>
      <c r="F107" t="s">
        <v>144</v>
      </c>
      <c r="G107">
        <v>32.935000000000002</v>
      </c>
      <c r="H107">
        <v>70.668800000000005</v>
      </c>
      <c r="I107" t="s">
        <v>93</v>
      </c>
      <c r="J107" t="s">
        <v>386</v>
      </c>
      <c r="K107" t="s">
        <v>163</v>
      </c>
      <c r="L107" t="s">
        <v>39</v>
      </c>
      <c r="M107" t="s">
        <v>72</v>
      </c>
      <c r="O107" t="s">
        <v>163</v>
      </c>
      <c r="P107" t="s">
        <v>42</v>
      </c>
      <c r="Q107">
        <v>3</v>
      </c>
      <c r="R107">
        <v>7</v>
      </c>
      <c r="S107">
        <v>10</v>
      </c>
      <c r="T107">
        <v>15</v>
      </c>
      <c r="U107">
        <v>1</v>
      </c>
      <c r="V107" t="s">
        <v>58</v>
      </c>
      <c r="W107" t="s">
        <v>387</v>
      </c>
      <c r="X107">
        <v>28.62</v>
      </c>
      <c r="Y107">
        <v>83.516000000000005</v>
      </c>
    </row>
    <row r="108" spans="1:25" ht="16.05" customHeight="1" x14ac:dyDescent="0.3">
      <c r="A108">
        <v>107</v>
      </c>
      <c r="B108" s="4">
        <v>39577</v>
      </c>
      <c r="C108" t="s">
        <v>43</v>
      </c>
      <c r="E108" s="3" t="s">
        <v>388</v>
      </c>
      <c r="F108" t="s">
        <v>117</v>
      </c>
      <c r="G108">
        <v>35.222700000000003</v>
      </c>
      <c r="H108">
        <v>72.425799999999995</v>
      </c>
      <c r="I108" t="s">
        <v>93</v>
      </c>
      <c r="J108" t="s">
        <v>389</v>
      </c>
      <c r="K108" t="s">
        <v>163</v>
      </c>
      <c r="L108" t="s">
        <v>39</v>
      </c>
      <c r="M108" t="s">
        <v>40</v>
      </c>
      <c r="O108" t="s">
        <v>163</v>
      </c>
      <c r="P108" t="s">
        <v>42</v>
      </c>
      <c r="R108">
        <v>1</v>
      </c>
      <c r="S108">
        <v>3</v>
      </c>
      <c r="T108">
        <v>4</v>
      </c>
      <c r="U108">
        <v>1</v>
      </c>
      <c r="V108" t="s">
        <v>58</v>
      </c>
      <c r="W108" t="s">
        <v>390</v>
      </c>
      <c r="X108">
        <v>23.984999999999999</v>
      </c>
      <c r="Y108">
        <v>75.173000000000002</v>
      </c>
    </row>
    <row r="109" spans="1:25" ht="16.05" customHeight="1" x14ac:dyDescent="0.3">
      <c r="A109">
        <v>108</v>
      </c>
      <c r="B109" s="4">
        <v>39586</v>
      </c>
      <c r="C109" t="s">
        <v>32</v>
      </c>
      <c r="D109" t="s">
        <v>33</v>
      </c>
      <c r="E109" s="3">
        <v>0.83333333333333337</v>
      </c>
      <c r="F109" t="s">
        <v>391</v>
      </c>
      <c r="G109">
        <v>34.1982</v>
      </c>
      <c r="H109">
        <v>72.044399999999996</v>
      </c>
      <c r="I109" t="s">
        <v>93</v>
      </c>
      <c r="J109" t="s">
        <v>392</v>
      </c>
      <c r="K109" t="s">
        <v>74</v>
      </c>
      <c r="L109" t="s">
        <v>39</v>
      </c>
      <c r="M109" t="s">
        <v>40</v>
      </c>
      <c r="O109" t="s">
        <v>74</v>
      </c>
      <c r="P109" t="s">
        <v>42</v>
      </c>
      <c r="Q109">
        <v>11</v>
      </c>
      <c r="R109">
        <v>13</v>
      </c>
      <c r="S109">
        <v>23</v>
      </c>
      <c r="T109">
        <v>25</v>
      </c>
      <c r="U109">
        <v>1</v>
      </c>
      <c r="V109" t="s">
        <v>58</v>
      </c>
      <c r="W109" t="s">
        <v>393</v>
      </c>
      <c r="X109">
        <v>29.61</v>
      </c>
      <c r="Y109">
        <v>85.298000000000002</v>
      </c>
    </row>
    <row r="110" spans="1:25" ht="16.05" customHeight="1" x14ac:dyDescent="0.3">
      <c r="A110">
        <v>109</v>
      </c>
      <c r="B110" s="4">
        <v>39601</v>
      </c>
      <c r="C110" t="s">
        <v>43</v>
      </c>
      <c r="E110" s="3" t="s">
        <v>394</v>
      </c>
      <c r="F110" t="s">
        <v>35</v>
      </c>
      <c r="G110">
        <v>33.718000000000004</v>
      </c>
      <c r="H110">
        <v>73.071799999999996</v>
      </c>
      <c r="I110" t="s">
        <v>36</v>
      </c>
      <c r="J110" t="s">
        <v>395</v>
      </c>
      <c r="K110" t="s">
        <v>38</v>
      </c>
      <c r="L110" t="s">
        <v>39</v>
      </c>
      <c r="M110" t="s">
        <v>40</v>
      </c>
      <c r="O110" t="s">
        <v>41</v>
      </c>
      <c r="P110" t="s">
        <v>396</v>
      </c>
      <c r="R110">
        <v>8</v>
      </c>
      <c r="S110">
        <v>25</v>
      </c>
      <c r="T110">
        <v>30</v>
      </c>
      <c r="U110">
        <v>1</v>
      </c>
      <c r="V110" t="s">
        <v>372</v>
      </c>
      <c r="W110" t="s">
        <v>397</v>
      </c>
      <c r="X110">
        <v>26.5</v>
      </c>
      <c r="Y110">
        <v>79.7</v>
      </c>
    </row>
    <row r="111" spans="1:25" ht="16.05" customHeight="1" x14ac:dyDescent="0.3">
      <c r="A111">
        <v>110</v>
      </c>
      <c r="B111" s="4">
        <v>39635</v>
      </c>
      <c r="C111" t="s">
        <v>32</v>
      </c>
      <c r="D111" t="s">
        <v>33</v>
      </c>
      <c r="E111" s="3" t="s">
        <v>398</v>
      </c>
      <c r="F111" t="s">
        <v>35</v>
      </c>
      <c r="G111">
        <v>33.718000000000004</v>
      </c>
      <c r="H111">
        <v>73.071799999999996</v>
      </c>
      <c r="I111" t="s">
        <v>36</v>
      </c>
      <c r="J111" t="s">
        <v>399</v>
      </c>
      <c r="K111" t="s">
        <v>153</v>
      </c>
      <c r="L111" t="s">
        <v>48</v>
      </c>
      <c r="M111" t="s">
        <v>72</v>
      </c>
      <c r="O111" t="s">
        <v>163</v>
      </c>
      <c r="P111" t="s">
        <v>42</v>
      </c>
      <c r="Q111">
        <v>15</v>
      </c>
      <c r="R111">
        <v>20</v>
      </c>
      <c r="S111">
        <v>20</v>
      </c>
      <c r="T111">
        <v>47</v>
      </c>
      <c r="U111">
        <v>1</v>
      </c>
      <c r="V111" t="s">
        <v>141</v>
      </c>
      <c r="W111" t="s">
        <v>400</v>
      </c>
      <c r="X111">
        <v>26.86</v>
      </c>
      <c r="Y111">
        <v>80.347999999999999</v>
      </c>
    </row>
    <row r="112" spans="1:25" ht="16.05" customHeight="1" x14ac:dyDescent="0.3">
      <c r="A112">
        <v>111</v>
      </c>
      <c r="B112" s="4">
        <v>39642</v>
      </c>
      <c r="C112" t="s">
        <v>32</v>
      </c>
      <c r="D112" t="s">
        <v>33</v>
      </c>
      <c r="E112" s="3" t="s">
        <v>58</v>
      </c>
      <c r="F112" t="s">
        <v>216</v>
      </c>
      <c r="G112">
        <v>31.823799999999999</v>
      </c>
      <c r="H112">
        <v>70.909499999999994</v>
      </c>
      <c r="I112" t="s">
        <v>93</v>
      </c>
      <c r="J112" t="s">
        <v>401</v>
      </c>
      <c r="K112" t="s">
        <v>62</v>
      </c>
      <c r="L112" t="s">
        <v>53</v>
      </c>
      <c r="M112" t="s">
        <v>40</v>
      </c>
      <c r="O112" t="s">
        <v>62</v>
      </c>
      <c r="P112" t="s">
        <v>64</v>
      </c>
      <c r="R112">
        <v>1</v>
      </c>
      <c r="S112">
        <v>3</v>
      </c>
      <c r="T112">
        <v>4</v>
      </c>
      <c r="U112">
        <v>1</v>
      </c>
      <c r="V112" t="s">
        <v>58</v>
      </c>
      <c r="W112" t="s">
        <v>58</v>
      </c>
      <c r="X112">
        <v>31.074999999999999</v>
      </c>
      <c r="Y112">
        <v>87.935000000000002</v>
      </c>
    </row>
    <row r="113" spans="1:25" ht="16.05" customHeight="1" x14ac:dyDescent="0.3">
      <c r="A113">
        <v>112</v>
      </c>
      <c r="B113" s="4">
        <v>39673</v>
      </c>
      <c r="C113" t="s">
        <v>43</v>
      </c>
      <c r="E113" s="3">
        <v>0.98263888888888884</v>
      </c>
      <c r="F113" t="s">
        <v>110</v>
      </c>
      <c r="G113">
        <v>31.545100000000001</v>
      </c>
      <c r="H113">
        <v>74.340699999999998</v>
      </c>
      <c r="I113" t="s">
        <v>69</v>
      </c>
      <c r="J113" t="s">
        <v>402</v>
      </c>
      <c r="K113" t="s">
        <v>163</v>
      </c>
      <c r="L113" t="s">
        <v>39</v>
      </c>
      <c r="M113" t="s">
        <v>72</v>
      </c>
      <c r="O113" t="s">
        <v>163</v>
      </c>
      <c r="P113" t="s">
        <v>42</v>
      </c>
      <c r="Q113">
        <v>8</v>
      </c>
      <c r="R113">
        <v>9</v>
      </c>
      <c r="S113">
        <v>20</v>
      </c>
      <c r="T113">
        <v>35</v>
      </c>
      <c r="U113">
        <v>1</v>
      </c>
      <c r="V113" t="s">
        <v>58</v>
      </c>
      <c r="W113" t="s">
        <v>403</v>
      </c>
      <c r="X113">
        <v>25.835000000000001</v>
      </c>
      <c r="Y113">
        <v>78.503</v>
      </c>
    </row>
    <row r="114" spans="1:25" ht="16.05" customHeight="1" x14ac:dyDescent="0.3">
      <c r="A114">
        <v>113</v>
      </c>
      <c r="B114" s="4">
        <v>39679</v>
      </c>
      <c r="C114" t="s">
        <v>43</v>
      </c>
      <c r="E114" s="3">
        <v>0.5625</v>
      </c>
      <c r="F114" t="s">
        <v>216</v>
      </c>
      <c r="G114">
        <v>31.823799999999999</v>
      </c>
      <c r="H114">
        <v>70.909499999999994</v>
      </c>
      <c r="I114" t="s">
        <v>93</v>
      </c>
      <c r="J114" t="s">
        <v>404</v>
      </c>
      <c r="K114" t="s">
        <v>405</v>
      </c>
      <c r="L114" t="s">
        <v>48</v>
      </c>
      <c r="M114" t="s">
        <v>40</v>
      </c>
      <c r="N114" t="s">
        <v>406</v>
      </c>
      <c r="O114" t="s">
        <v>122</v>
      </c>
      <c r="P114" t="s">
        <v>64</v>
      </c>
      <c r="Q114">
        <v>30</v>
      </c>
      <c r="R114">
        <v>32</v>
      </c>
      <c r="S114">
        <v>33</v>
      </c>
      <c r="T114">
        <v>55</v>
      </c>
      <c r="U114">
        <v>1</v>
      </c>
      <c r="V114" t="s">
        <v>58</v>
      </c>
      <c r="W114" t="s">
        <v>407</v>
      </c>
      <c r="X114">
        <v>31.495000000000001</v>
      </c>
      <c r="Y114">
        <v>88.691000000000003</v>
      </c>
    </row>
    <row r="115" spans="1:25" ht="16.05" customHeight="1" x14ac:dyDescent="0.3">
      <c r="A115">
        <v>114</v>
      </c>
      <c r="B115" s="4">
        <v>39681</v>
      </c>
      <c r="C115" t="s">
        <v>43</v>
      </c>
      <c r="E115" s="3">
        <v>0.60902777777777783</v>
      </c>
      <c r="F115" t="s">
        <v>68</v>
      </c>
      <c r="G115">
        <v>33.605800000000002</v>
      </c>
      <c r="H115">
        <v>73.043700000000001</v>
      </c>
      <c r="I115" t="s">
        <v>69</v>
      </c>
      <c r="J115" t="s">
        <v>408</v>
      </c>
      <c r="K115" t="s">
        <v>74</v>
      </c>
      <c r="L115" t="s">
        <v>39</v>
      </c>
      <c r="M115" t="s">
        <v>40</v>
      </c>
      <c r="O115" t="s">
        <v>102</v>
      </c>
      <c r="P115" t="s">
        <v>42</v>
      </c>
      <c r="Q115">
        <v>70</v>
      </c>
      <c r="R115">
        <v>100</v>
      </c>
      <c r="S115">
        <v>67</v>
      </c>
      <c r="T115">
        <v>200</v>
      </c>
      <c r="U115">
        <v>2</v>
      </c>
      <c r="V115" t="s">
        <v>58</v>
      </c>
      <c r="W115" t="s">
        <v>409</v>
      </c>
      <c r="X115">
        <v>28.89</v>
      </c>
      <c r="Y115">
        <v>84.001999999999995</v>
      </c>
    </row>
    <row r="116" spans="1:25" ht="16.05" customHeight="1" x14ac:dyDescent="0.3">
      <c r="A116">
        <v>115</v>
      </c>
      <c r="B116" s="4">
        <v>39683</v>
      </c>
      <c r="C116" t="s">
        <v>43</v>
      </c>
      <c r="E116" s="3">
        <v>0.32291666666666669</v>
      </c>
      <c r="F116" t="s">
        <v>117</v>
      </c>
      <c r="G116">
        <v>35.222700000000003</v>
      </c>
      <c r="H116">
        <v>72.425799999999995</v>
      </c>
      <c r="I116" t="s">
        <v>93</v>
      </c>
      <c r="J116" t="s">
        <v>410</v>
      </c>
      <c r="K116" t="s">
        <v>163</v>
      </c>
      <c r="L116" t="s">
        <v>39</v>
      </c>
      <c r="M116" t="s">
        <v>72</v>
      </c>
      <c r="O116" t="s">
        <v>163</v>
      </c>
      <c r="P116" t="s">
        <v>42</v>
      </c>
      <c r="Q116">
        <v>7</v>
      </c>
      <c r="R116">
        <v>15</v>
      </c>
      <c r="T116">
        <v>20</v>
      </c>
      <c r="U116">
        <v>1</v>
      </c>
      <c r="V116" t="s">
        <v>411</v>
      </c>
      <c r="W116" t="s">
        <v>412</v>
      </c>
      <c r="X116">
        <v>25.69</v>
      </c>
      <c r="Y116">
        <v>78.242000000000004</v>
      </c>
    </row>
    <row r="117" spans="1:25" ht="16.05" customHeight="1" x14ac:dyDescent="0.3">
      <c r="A117">
        <v>116</v>
      </c>
      <c r="B117" s="4">
        <v>39689</v>
      </c>
      <c r="C117" t="s">
        <v>43</v>
      </c>
      <c r="E117" s="3">
        <v>0.29166666666666669</v>
      </c>
      <c r="F117" t="s">
        <v>92</v>
      </c>
      <c r="G117">
        <v>33.583300000000001</v>
      </c>
      <c r="H117">
        <v>71.433300000000003</v>
      </c>
      <c r="I117" t="s">
        <v>93</v>
      </c>
      <c r="J117" t="s">
        <v>413</v>
      </c>
      <c r="K117" t="s">
        <v>74</v>
      </c>
      <c r="L117" t="s">
        <v>39</v>
      </c>
      <c r="M117" t="s">
        <v>40</v>
      </c>
      <c r="O117" t="s">
        <v>74</v>
      </c>
      <c r="P117" t="s">
        <v>42</v>
      </c>
      <c r="Q117">
        <v>2</v>
      </c>
      <c r="R117">
        <v>5</v>
      </c>
      <c r="S117">
        <v>25</v>
      </c>
      <c r="T117">
        <v>39</v>
      </c>
      <c r="U117">
        <v>1</v>
      </c>
      <c r="V117" t="s">
        <v>58</v>
      </c>
      <c r="W117" t="s">
        <v>414</v>
      </c>
      <c r="X117">
        <v>27.704999999999998</v>
      </c>
      <c r="Y117">
        <v>81.869</v>
      </c>
    </row>
    <row r="118" spans="1:25" ht="16.05" customHeight="1" x14ac:dyDescent="0.3">
      <c r="A118">
        <v>117</v>
      </c>
      <c r="B118" s="4">
        <v>39697</v>
      </c>
      <c r="C118" t="s">
        <v>43</v>
      </c>
      <c r="E118" s="3" t="s">
        <v>58</v>
      </c>
      <c r="F118" t="s">
        <v>160</v>
      </c>
      <c r="G118">
        <v>34.004300000000001</v>
      </c>
      <c r="H118">
        <v>71.544799999999995</v>
      </c>
      <c r="I118" t="s">
        <v>93</v>
      </c>
      <c r="J118" t="s">
        <v>415</v>
      </c>
      <c r="K118" t="s">
        <v>163</v>
      </c>
      <c r="L118" t="s">
        <v>39</v>
      </c>
      <c r="M118" t="s">
        <v>72</v>
      </c>
      <c r="O118" t="s">
        <v>163</v>
      </c>
      <c r="P118" t="s">
        <v>42</v>
      </c>
      <c r="Q118">
        <v>30</v>
      </c>
      <c r="R118">
        <v>35</v>
      </c>
      <c r="S118">
        <v>70</v>
      </c>
      <c r="T118">
        <v>90</v>
      </c>
      <c r="U118">
        <v>1</v>
      </c>
      <c r="V118" t="s">
        <v>416</v>
      </c>
      <c r="W118" t="s">
        <v>417</v>
      </c>
      <c r="X118">
        <v>23.44</v>
      </c>
      <c r="Y118">
        <v>74.191999999999993</v>
      </c>
    </row>
    <row r="119" spans="1:25" ht="16.05" customHeight="1" x14ac:dyDescent="0.3">
      <c r="A119">
        <v>118</v>
      </c>
      <c r="B119" s="4">
        <v>39707</v>
      </c>
      <c r="C119" t="s">
        <v>43</v>
      </c>
      <c r="E119" s="3" t="s">
        <v>418</v>
      </c>
      <c r="F119" t="s">
        <v>117</v>
      </c>
      <c r="G119">
        <v>35.222700000000003</v>
      </c>
      <c r="H119">
        <v>72.425799999999995</v>
      </c>
      <c r="I119" t="s">
        <v>93</v>
      </c>
      <c r="J119" t="s">
        <v>419</v>
      </c>
      <c r="K119" t="s">
        <v>163</v>
      </c>
      <c r="L119" t="s">
        <v>39</v>
      </c>
      <c r="M119" t="s">
        <v>72</v>
      </c>
      <c r="O119" t="s">
        <v>163</v>
      </c>
      <c r="P119" t="s">
        <v>42</v>
      </c>
      <c r="Q119">
        <v>2</v>
      </c>
      <c r="R119">
        <v>10</v>
      </c>
      <c r="T119">
        <v>25</v>
      </c>
      <c r="U119">
        <v>1</v>
      </c>
      <c r="V119" t="s">
        <v>58</v>
      </c>
      <c r="W119" t="s">
        <v>58</v>
      </c>
      <c r="X119">
        <v>25.95</v>
      </c>
      <c r="Y119">
        <v>78.709999999999994</v>
      </c>
    </row>
    <row r="120" spans="1:25" ht="16.05" customHeight="1" x14ac:dyDescent="0.3">
      <c r="A120">
        <v>119</v>
      </c>
      <c r="B120" s="4">
        <v>39711</v>
      </c>
      <c r="C120" t="s">
        <v>43</v>
      </c>
      <c r="E120" s="3" t="s">
        <v>58</v>
      </c>
      <c r="F120" t="s">
        <v>88</v>
      </c>
      <c r="G120">
        <v>32.974600000000002</v>
      </c>
      <c r="H120">
        <v>70.145600000000002</v>
      </c>
      <c r="I120" t="s">
        <v>93</v>
      </c>
      <c r="J120" t="s">
        <v>420</v>
      </c>
      <c r="K120" t="s">
        <v>71</v>
      </c>
      <c r="L120" t="s">
        <v>39</v>
      </c>
      <c r="M120" t="s">
        <v>72</v>
      </c>
      <c r="O120" t="s">
        <v>74</v>
      </c>
      <c r="P120" t="s">
        <v>42</v>
      </c>
      <c r="Q120">
        <v>7</v>
      </c>
      <c r="R120">
        <v>17</v>
      </c>
      <c r="S120">
        <v>5</v>
      </c>
      <c r="T120">
        <v>20</v>
      </c>
      <c r="U120">
        <v>1</v>
      </c>
      <c r="V120" t="s">
        <v>58</v>
      </c>
      <c r="W120" t="s">
        <v>214</v>
      </c>
      <c r="X120">
        <v>22.06</v>
      </c>
      <c r="Y120">
        <v>71.707999999999998</v>
      </c>
    </row>
    <row r="121" spans="1:25" ht="16.05" customHeight="1" x14ac:dyDescent="0.3">
      <c r="A121">
        <v>120</v>
      </c>
      <c r="B121" s="4">
        <v>39711</v>
      </c>
      <c r="C121" t="s">
        <v>43</v>
      </c>
      <c r="E121" s="3">
        <v>0.83680555555555547</v>
      </c>
      <c r="F121" t="s">
        <v>35</v>
      </c>
      <c r="G121">
        <v>33.718000000000004</v>
      </c>
      <c r="H121">
        <v>73.071799999999996</v>
      </c>
      <c r="I121" t="s">
        <v>36</v>
      </c>
      <c r="J121" t="s">
        <v>167</v>
      </c>
      <c r="K121" t="s">
        <v>52</v>
      </c>
      <c r="L121" t="s">
        <v>53</v>
      </c>
      <c r="M121" t="s">
        <v>40</v>
      </c>
      <c r="O121" t="s">
        <v>41</v>
      </c>
      <c r="P121" t="s">
        <v>42</v>
      </c>
      <c r="Q121">
        <v>40</v>
      </c>
      <c r="R121">
        <v>60</v>
      </c>
      <c r="S121">
        <v>200</v>
      </c>
      <c r="T121">
        <v>300</v>
      </c>
      <c r="U121">
        <v>1</v>
      </c>
      <c r="V121" t="s">
        <v>421</v>
      </c>
      <c r="W121" t="s">
        <v>422</v>
      </c>
      <c r="X121">
        <v>24.41</v>
      </c>
      <c r="Y121">
        <v>75.938000000000002</v>
      </c>
    </row>
    <row r="122" spans="1:25" ht="16.05" customHeight="1" x14ac:dyDescent="0.3">
      <c r="A122">
        <v>121</v>
      </c>
      <c r="B122" s="4">
        <v>39713</v>
      </c>
      <c r="C122" t="s">
        <v>43</v>
      </c>
      <c r="E122" s="3" t="s">
        <v>58</v>
      </c>
      <c r="F122" t="s">
        <v>117</v>
      </c>
      <c r="G122">
        <v>35.222700000000003</v>
      </c>
      <c r="H122">
        <v>72.425799999999995</v>
      </c>
      <c r="I122" t="s">
        <v>93</v>
      </c>
      <c r="J122" t="s">
        <v>423</v>
      </c>
      <c r="K122" t="s">
        <v>74</v>
      </c>
      <c r="L122" t="s">
        <v>39</v>
      </c>
      <c r="M122" t="s">
        <v>72</v>
      </c>
      <c r="O122" t="s">
        <v>74</v>
      </c>
      <c r="P122" t="s">
        <v>42</v>
      </c>
      <c r="Q122">
        <v>9</v>
      </c>
      <c r="R122">
        <v>13</v>
      </c>
      <c r="S122">
        <v>2</v>
      </c>
      <c r="T122">
        <v>3</v>
      </c>
      <c r="U122">
        <v>1</v>
      </c>
      <c r="V122" t="s">
        <v>58</v>
      </c>
      <c r="W122" t="s">
        <v>58</v>
      </c>
      <c r="X122">
        <v>21.004999999999999</v>
      </c>
      <c r="Y122">
        <v>69.808999999999997</v>
      </c>
    </row>
    <row r="123" spans="1:25" ht="16.05" customHeight="1" x14ac:dyDescent="0.3">
      <c r="A123">
        <v>122</v>
      </c>
      <c r="B123" s="4">
        <v>39715</v>
      </c>
      <c r="C123" t="s">
        <v>43</v>
      </c>
      <c r="E123" s="3" t="s">
        <v>58</v>
      </c>
      <c r="F123" t="s">
        <v>59</v>
      </c>
      <c r="G123">
        <v>30.209499999999998</v>
      </c>
      <c r="H123">
        <v>67.018199999999993</v>
      </c>
      <c r="I123" t="s">
        <v>60</v>
      </c>
      <c r="J123" t="s">
        <v>424</v>
      </c>
      <c r="K123" t="s">
        <v>74</v>
      </c>
      <c r="L123" t="s">
        <v>39</v>
      </c>
      <c r="M123" t="s">
        <v>72</v>
      </c>
      <c r="O123" t="s">
        <v>74</v>
      </c>
      <c r="P123" t="s">
        <v>42</v>
      </c>
      <c r="Q123">
        <v>1</v>
      </c>
      <c r="R123">
        <v>14</v>
      </c>
      <c r="S123">
        <v>22</v>
      </c>
      <c r="T123">
        <v>25</v>
      </c>
      <c r="U123">
        <v>1</v>
      </c>
      <c r="V123" t="s">
        <v>425</v>
      </c>
      <c r="W123" t="s">
        <v>426</v>
      </c>
      <c r="X123">
        <v>23.225000000000001</v>
      </c>
      <c r="Y123">
        <v>73.805000000000007</v>
      </c>
    </row>
    <row r="124" spans="1:25" ht="16.05" customHeight="1" x14ac:dyDescent="0.3">
      <c r="A124">
        <v>123</v>
      </c>
      <c r="B124" s="4">
        <v>39724</v>
      </c>
      <c r="C124" t="s">
        <v>32</v>
      </c>
      <c r="D124" t="s">
        <v>427</v>
      </c>
      <c r="E124" s="3">
        <v>0.66666666666666663</v>
      </c>
      <c r="F124" t="s">
        <v>160</v>
      </c>
      <c r="G124">
        <v>34.004300000000001</v>
      </c>
      <c r="H124">
        <v>71.544799999999995</v>
      </c>
      <c r="I124" t="s">
        <v>93</v>
      </c>
      <c r="J124" t="s">
        <v>428</v>
      </c>
      <c r="K124" t="s">
        <v>95</v>
      </c>
      <c r="L124" t="s">
        <v>53</v>
      </c>
      <c r="M124" t="s">
        <v>40</v>
      </c>
      <c r="O124" t="s">
        <v>102</v>
      </c>
      <c r="P124" t="s">
        <v>42</v>
      </c>
      <c r="Q124">
        <v>4</v>
      </c>
      <c r="R124">
        <v>5</v>
      </c>
      <c r="T124">
        <v>18</v>
      </c>
      <c r="U124">
        <v>1</v>
      </c>
      <c r="V124" t="s">
        <v>58</v>
      </c>
      <c r="W124" t="s">
        <v>429</v>
      </c>
      <c r="X124">
        <v>29.445</v>
      </c>
      <c r="Y124">
        <v>85.001000000000005</v>
      </c>
    </row>
    <row r="125" spans="1:25" ht="16.05" customHeight="1" x14ac:dyDescent="0.3">
      <c r="A125">
        <v>124</v>
      </c>
      <c r="B125" s="4">
        <v>39727</v>
      </c>
      <c r="C125" t="s">
        <v>43</v>
      </c>
      <c r="E125" s="3">
        <v>0.69791666666666663</v>
      </c>
      <c r="F125" t="s">
        <v>430</v>
      </c>
      <c r="G125">
        <v>31.621600000000001</v>
      </c>
      <c r="H125">
        <v>71.064999999999998</v>
      </c>
      <c r="I125" t="s">
        <v>69</v>
      </c>
      <c r="J125" t="s">
        <v>431</v>
      </c>
      <c r="K125" t="s">
        <v>95</v>
      </c>
      <c r="L125" t="s">
        <v>53</v>
      </c>
      <c r="M125" t="s">
        <v>40</v>
      </c>
      <c r="O125" t="s">
        <v>102</v>
      </c>
      <c r="P125" t="s">
        <v>42</v>
      </c>
      <c r="Q125">
        <v>22</v>
      </c>
      <c r="R125">
        <v>26</v>
      </c>
      <c r="S125">
        <v>60</v>
      </c>
      <c r="T125">
        <v>100</v>
      </c>
      <c r="U125">
        <v>1</v>
      </c>
      <c r="V125" t="s">
        <v>58</v>
      </c>
      <c r="W125" t="s">
        <v>432</v>
      </c>
      <c r="X125">
        <v>29.024999999999999</v>
      </c>
      <c r="Y125">
        <v>84.245000000000005</v>
      </c>
    </row>
    <row r="126" spans="1:25" ht="16.05" customHeight="1" x14ac:dyDescent="0.3">
      <c r="A126">
        <v>125</v>
      </c>
      <c r="B126" s="4">
        <v>39730</v>
      </c>
      <c r="C126" t="s">
        <v>43</v>
      </c>
      <c r="E126" s="3">
        <v>0.53125</v>
      </c>
      <c r="F126" t="s">
        <v>35</v>
      </c>
      <c r="G126">
        <v>33.718000000000004</v>
      </c>
      <c r="H126">
        <v>73.071799999999996</v>
      </c>
      <c r="I126" t="s">
        <v>36</v>
      </c>
      <c r="J126" t="s">
        <v>433</v>
      </c>
      <c r="K126" t="s">
        <v>163</v>
      </c>
      <c r="L126" t="s">
        <v>39</v>
      </c>
      <c r="M126" t="s">
        <v>40</v>
      </c>
      <c r="N126" t="s">
        <v>434</v>
      </c>
      <c r="O126" t="s">
        <v>163</v>
      </c>
      <c r="P126" t="s">
        <v>42</v>
      </c>
      <c r="S126">
        <v>6</v>
      </c>
      <c r="T126">
        <v>12</v>
      </c>
      <c r="U126">
        <v>1</v>
      </c>
      <c r="V126" t="s">
        <v>435</v>
      </c>
      <c r="W126" t="s">
        <v>436</v>
      </c>
      <c r="X126">
        <v>24.17</v>
      </c>
      <c r="Y126">
        <v>75.506</v>
      </c>
    </row>
    <row r="127" spans="1:25" ht="16.05" customHeight="1" x14ac:dyDescent="0.3">
      <c r="A127">
        <v>126</v>
      </c>
      <c r="B127" s="4">
        <v>39730</v>
      </c>
      <c r="C127" t="s">
        <v>43</v>
      </c>
      <c r="E127" s="3">
        <v>0.53819444444444442</v>
      </c>
      <c r="F127" t="s">
        <v>383</v>
      </c>
      <c r="G127">
        <v>34.021099999999997</v>
      </c>
      <c r="H127">
        <v>71.287400000000005</v>
      </c>
      <c r="I127" t="s">
        <v>89</v>
      </c>
      <c r="J127" t="s">
        <v>437</v>
      </c>
      <c r="K127" t="s">
        <v>71</v>
      </c>
      <c r="L127" t="s">
        <v>39</v>
      </c>
      <c r="M127" t="s">
        <v>72</v>
      </c>
      <c r="O127" t="s">
        <v>41</v>
      </c>
      <c r="P127" t="s">
        <v>54</v>
      </c>
      <c r="R127">
        <v>0</v>
      </c>
      <c r="T127">
        <v>0</v>
      </c>
      <c r="U127">
        <v>1</v>
      </c>
      <c r="V127" t="s">
        <v>58</v>
      </c>
      <c r="X127">
        <v>24.47</v>
      </c>
      <c r="Y127">
        <v>76.046000000000006</v>
      </c>
    </row>
    <row r="128" spans="1:25" ht="16.05" customHeight="1" x14ac:dyDescent="0.3">
      <c r="A128">
        <v>127</v>
      </c>
      <c r="B128" s="4">
        <v>39731</v>
      </c>
      <c r="C128" t="s">
        <v>43</v>
      </c>
      <c r="E128" s="3" t="s">
        <v>58</v>
      </c>
      <c r="F128" t="s">
        <v>438</v>
      </c>
      <c r="G128">
        <v>32.974600000000002</v>
      </c>
      <c r="H128">
        <v>70.145600000000002</v>
      </c>
      <c r="I128" t="s">
        <v>89</v>
      </c>
      <c r="J128" t="s">
        <v>439</v>
      </c>
      <c r="K128" t="s">
        <v>100</v>
      </c>
      <c r="L128" t="s">
        <v>48</v>
      </c>
      <c r="M128" t="s">
        <v>72</v>
      </c>
      <c r="O128" t="s">
        <v>364</v>
      </c>
      <c r="P128" t="s">
        <v>140</v>
      </c>
      <c r="Q128">
        <v>40</v>
      </c>
      <c r="R128">
        <v>85</v>
      </c>
      <c r="S128">
        <v>90</v>
      </c>
      <c r="T128">
        <v>200</v>
      </c>
      <c r="U128">
        <v>1</v>
      </c>
      <c r="V128" t="s">
        <v>440</v>
      </c>
      <c r="W128" t="s">
        <v>441</v>
      </c>
      <c r="X128">
        <v>20.58</v>
      </c>
      <c r="Y128">
        <v>69.043999999999997</v>
      </c>
    </row>
    <row r="129" spans="1:25" ht="16.05" customHeight="1" x14ac:dyDescent="0.3">
      <c r="A129">
        <v>128</v>
      </c>
      <c r="B129" s="4">
        <v>39737</v>
      </c>
      <c r="C129" t="s">
        <v>43</v>
      </c>
      <c r="E129" s="3" t="s">
        <v>58</v>
      </c>
      <c r="F129" t="s">
        <v>117</v>
      </c>
      <c r="G129">
        <v>35.222700000000003</v>
      </c>
      <c r="H129">
        <v>72.425799999999995</v>
      </c>
      <c r="I129" t="s">
        <v>93</v>
      </c>
      <c r="J129" t="s">
        <v>389</v>
      </c>
      <c r="K129" t="s">
        <v>163</v>
      </c>
      <c r="L129" t="s">
        <v>39</v>
      </c>
      <c r="M129" t="s">
        <v>40</v>
      </c>
      <c r="O129" t="s">
        <v>163</v>
      </c>
      <c r="P129" t="s">
        <v>42</v>
      </c>
      <c r="R129">
        <v>4</v>
      </c>
      <c r="T129">
        <v>27</v>
      </c>
      <c r="U129">
        <v>1</v>
      </c>
      <c r="V129" t="s">
        <v>58</v>
      </c>
      <c r="W129" t="s">
        <v>58</v>
      </c>
      <c r="X129">
        <v>19.835000000000001</v>
      </c>
      <c r="Y129">
        <v>67.703000000000003</v>
      </c>
    </row>
    <row r="130" spans="1:25" ht="16.05" customHeight="1" x14ac:dyDescent="0.3">
      <c r="A130">
        <v>129</v>
      </c>
      <c r="B130" s="4">
        <v>39747</v>
      </c>
      <c r="C130" t="s">
        <v>32</v>
      </c>
      <c r="D130" t="s">
        <v>33</v>
      </c>
      <c r="E130" s="3">
        <v>0.90625</v>
      </c>
      <c r="F130" t="s">
        <v>442</v>
      </c>
      <c r="G130">
        <v>32.974600000000002</v>
      </c>
      <c r="H130">
        <v>70.145600000000002</v>
      </c>
      <c r="I130" t="s">
        <v>89</v>
      </c>
      <c r="J130" t="s">
        <v>443</v>
      </c>
      <c r="K130" t="s">
        <v>74</v>
      </c>
      <c r="L130" t="s">
        <v>39</v>
      </c>
      <c r="M130" t="s">
        <v>72</v>
      </c>
      <c r="O130" t="s">
        <v>74</v>
      </c>
      <c r="P130" t="s">
        <v>42</v>
      </c>
      <c r="Q130">
        <v>11</v>
      </c>
      <c r="R130">
        <v>10</v>
      </c>
      <c r="T130">
        <v>5</v>
      </c>
      <c r="U130">
        <v>1</v>
      </c>
      <c r="V130" t="s">
        <v>58</v>
      </c>
      <c r="W130" t="s">
        <v>444</v>
      </c>
      <c r="X130">
        <v>15.35</v>
      </c>
      <c r="Y130">
        <v>59.63</v>
      </c>
    </row>
    <row r="131" spans="1:25" ht="16.05" customHeight="1" x14ac:dyDescent="0.3">
      <c r="A131">
        <v>130</v>
      </c>
      <c r="B131" s="4">
        <v>39750</v>
      </c>
      <c r="C131" t="s">
        <v>43</v>
      </c>
      <c r="E131" s="3">
        <v>0.59375</v>
      </c>
      <c r="F131" t="s">
        <v>144</v>
      </c>
      <c r="G131">
        <v>32.9861</v>
      </c>
      <c r="H131">
        <v>70.604200000000006</v>
      </c>
      <c r="I131" t="s">
        <v>93</v>
      </c>
      <c r="J131" t="s">
        <v>445</v>
      </c>
      <c r="K131" t="s">
        <v>74</v>
      </c>
      <c r="L131" t="s">
        <v>39</v>
      </c>
      <c r="M131" t="s">
        <v>72</v>
      </c>
      <c r="O131" t="s">
        <v>74</v>
      </c>
      <c r="P131" t="s">
        <v>42</v>
      </c>
      <c r="T131">
        <v>14</v>
      </c>
      <c r="U131">
        <v>1</v>
      </c>
      <c r="V131" t="s">
        <v>58</v>
      </c>
      <c r="W131" t="s">
        <v>407</v>
      </c>
      <c r="X131">
        <v>22.09</v>
      </c>
      <c r="Y131">
        <v>71.762</v>
      </c>
    </row>
    <row r="132" spans="1:25" ht="16.05" customHeight="1" x14ac:dyDescent="0.3">
      <c r="A132">
        <v>131</v>
      </c>
      <c r="B132" s="4">
        <v>39752</v>
      </c>
      <c r="C132" t="s">
        <v>43</v>
      </c>
      <c r="E132" s="3">
        <v>0.5625</v>
      </c>
      <c r="F132" t="s">
        <v>391</v>
      </c>
      <c r="G132">
        <v>34.1982</v>
      </c>
      <c r="H132">
        <v>72.044399999999996</v>
      </c>
      <c r="I132" t="s">
        <v>93</v>
      </c>
      <c r="J132" t="s">
        <v>446</v>
      </c>
      <c r="K132" t="s">
        <v>163</v>
      </c>
      <c r="L132" t="s">
        <v>39</v>
      </c>
      <c r="M132" t="s">
        <v>40</v>
      </c>
      <c r="O132" t="s">
        <v>163</v>
      </c>
      <c r="P132" t="s">
        <v>42</v>
      </c>
      <c r="Q132">
        <v>9</v>
      </c>
      <c r="R132">
        <v>10</v>
      </c>
      <c r="S132">
        <v>21</v>
      </c>
      <c r="T132">
        <v>25</v>
      </c>
      <c r="U132">
        <v>1</v>
      </c>
      <c r="V132" t="s">
        <v>58</v>
      </c>
      <c r="W132" t="s">
        <v>447</v>
      </c>
      <c r="X132">
        <v>20.895</v>
      </c>
      <c r="Y132">
        <v>69.611000000000004</v>
      </c>
    </row>
    <row r="133" spans="1:25" ht="16.05" customHeight="1" x14ac:dyDescent="0.3">
      <c r="A133">
        <v>132</v>
      </c>
      <c r="B133" s="4">
        <v>39754</v>
      </c>
      <c r="C133" t="s">
        <v>32</v>
      </c>
      <c r="D133" t="s">
        <v>33</v>
      </c>
      <c r="E133" s="3">
        <v>0.375</v>
      </c>
      <c r="F133" t="s">
        <v>257</v>
      </c>
      <c r="G133">
        <v>32.3202</v>
      </c>
      <c r="H133">
        <v>69.859700000000004</v>
      </c>
      <c r="I133" t="s">
        <v>89</v>
      </c>
      <c r="J133" t="s">
        <v>448</v>
      </c>
      <c r="K133" t="s">
        <v>74</v>
      </c>
      <c r="L133" t="s">
        <v>39</v>
      </c>
      <c r="M133" t="s">
        <v>72</v>
      </c>
      <c r="O133" t="s">
        <v>74</v>
      </c>
      <c r="P133" t="s">
        <v>42</v>
      </c>
      <c r="R133">
        <v>8</v>
      </c>
      <c r="T133">
        <v>8</v>
      </c>
      <c r="U133">
        <v>1</v>
      </c>
      <c r="X133">
        <v>21.734999999999999</v>
      </c>
      <c r="Y133">
        <v>71.123000000000005</v>
      </c>
    </row>
    <row r="134" spans="1:25" ht="16.05" customHeight="1" x14ac:dyDescent="0.3">
      <c r="A134">
        <v>133</v>
      </c>
      <c r="B134" s="4">
        <v>39756</v>
      </c>
      <c r="C134" t="s">
        <v>43</v>
      </c>
      <c r="F134" t="s">
        <v>129</v>
      </c>
      <c r="G134">
        <v>33.5351</v>
      </c>
      <c r="H134">
        <v>71.071299999999994</v>
      </c>
      <c r="I134" t="s">
        <v>93</v>
      </c>
      <c r="J134" t="s">
        <v>449</v>
      </c>
      <c r="K134" t="s">
        <v>163</v>
      </c>
      <c r="L134" t="s">
        <v>39</v>
      </c>
      <c r="M134" t="s">
        <v>72</v>
      </c>
      <c r="O134" t="s">
        <v>163</v>
      </c>
      <c r="P134" t="s">
        <v>42</v>
      </c>
      <c r="R134">
        <v>7</v>
      </c>
      <c r="T134">
        <v>4</v>
      </c>
      <c r="U134">
        <v>1</v>
      </c>
      <c r="V134" t="s">
        <v>450</v>
      </c>
      <c r="W134" t="s">
        <v>451</v>
      </c>
      <c r="X134">
        <v>21.11</v>
      </c>
      <c r="Y134">
        <v>69.998000000000005</v>
      </c>
    </row>
    <row r="135" spans="1:25" ht="16.05" customHeight="1" x14ac:dyDescent="0.3">
      <c r="A135">
        <v>134</v>
      </c>
      <c r="B135" s="4">
        <v>39758</v>
      </c>
      <c r="C135" t="s">
        <v>43</v>
      </c>
      <c r="E135" s="3" t="s">
        <v>58</v>
      </c>
      <c r="F135" t="s">
        <v>117</v>
      </c>
      <c r="G135">
        <v>35.222700000000003</v>
      </c>
      <c r="H135">
        <v>72.425799999999995</v>
      </c>
      <c r="I135" t="s">
        <v>93</v>
      </c>
      <c r="J135" t="s">
        <v>452</v>
      </c>
      <c r="K135" t="s">
        <v>163</v>
      </c>
      <c r="L135" t="s">
        <v>39</v>
      </c>
      <c r="M135" t="s">
        <v>72</v>
      </c>
      <c r="O135" t="s">
        <v>163</v>
      </c>
      <c r="P135" t="s">
        <v>42</v>
      </c>
      <c r="R135">
        <v>2</v>
      </c>
      <c r="T135">
        <v>10</v>
      </c>
      <c r="U135">
        <v>1</v>
      </c>
      <c r="V135" t="s">
        <v>58</v>
      </c>
      <c r="W135" t="s">
        <v>453</v>
      </c>
      <c r="X135">
        <v>16.484999999999999</v>
      </c>
      <c r="Y135">
        <v>61.673000000000002</v>
      </c>
    </row>
    <row r="136" spans="1:25" ht="16.05" customHeight="1" x14ac:dyDescent="0.3">
      <c r="A136">
        <v>135</v>
      </c>
      <c r="B136" s="4">
        <v>39758</v>
      </c>
      <c r="C136" t="s">
        <v>43</v>
      </c>
      <c r="E136" s="3" t="s">
        <v>58</v>
      </c>
      <c r="F136" t="s">
        <v>254</v>
      </c>
      <c r="G136">
        <v>34.8718</v>
      </c>
      <c r="H136">
        <v>71.524900000000002</v>
      </c>
      <c r="I136" t="s">
        <v>89</v>
      </c>
      <c r="J136" t="s">
        <v>454</v>
      </c>
      <c r="K136" t="s">
        <v>100</v>
      </c>
      <c r="L136" t="s">
        <v>48</v>
      </c>
      <c r="M136" t="s">
        <v>72</v>
      </c>
      <c r="N136" t="s">
        <v>455</v>
      </c>
      <c r="O136" t="s">
        <v>364</v>
      </c>
      <c r="P136" t="s">
        <v>140</v>
      </c>
      <c r="Q136">
        <v>16</v>
      </c>
      <c r="R136">
        <v>23</v>
      </c>
      <c r="S136">
        <v>31</v>
      </c>
      <c r="T136">
        <v>45</v>
      </c>
      <c r="U136">
        <v>1</v>
      </c>
      <c r="V136" t="s">
        <v>58</v>
      </c>
      <c r="W136" t="s">
        <v>58</v>
      </c>
      <c r="X136">
        <v>16.704999999999998</v>
      </c>
      <c r="Y136">
        <v>62.069000000000003</v>
      </c>
    </row>
    <row r="137" spans="1:25" ht="16.05" customHeight="1" x14ac:dyDescent="0.3">
      <c r="A137">
        <v>136</v>
      </c>
      <c r="B137" s="4">
        <v>39763</v>
      </c>
      <c r="C137" t="s">
        <v>43</v>
      </c>
      <c r="E137" s="3" t="s">
        <v>58</v>
      </c>
      <c r="F137" t="s">
        <v>160</v>
      </c>
      <c r="G137">
        <v>34.004300000000001</v>
      </c>
      <c r="H137">
        <v>71.544799999999995</v>
      </c>
      <c r="I137" t="s">
        <v>93</v>
      </c>
      <c r="J137" t="s">
        <v>456</v>
      </c>
      <c r="K137" t="s">
        <v>100</v>
      </c>
      <c r="L137" t="s">
        <v>48</v>
      </c>
      <c r="M137" t="s">
        <v>72</v>
      </c>
      <c r="N137" t="s">
        <v>457</v>
      </c>
      <c r="O137" t="s">
        <v>102</v>
      </c>
      <c r="P137" t="s">
        <v>42</v>
      </c>
      <c r="Q137">
        <v>3</v>
      </c>
      <c r="R137">
        <v>4</v>
      </c>
      <c r="S137">
        <v>13</v>
      </c>
      <c r="T137">
        <v>20</v>
      </c>
      <c r="U137">
        <v>1</v>
      </c>
      <c r="V137" t="s">
        <v>458</v>
      </c>
      <c r="W137" t="s">
        <v>459</v>
      </c>
      <c r="X137">
        <v>19.170000000000002</v>
      </c>
      <c r="Y137">
        <v>66.506</v>
      </c>
    </row>
    <row r="138" spans="1:25" ht="16.05" customHeight="1" x14ac:dyDescent="0.3">
      <c r="A138">
        <v>137</v>
      </c>
      <c r="B138" s="4">
        <v>39764</v>
      </c>
      <c r="C138" t="s">
        <v>43</v>
      </c>
      <c r="E138" s="3">
        <v>0.41666666666666669</v>
      </c>
      <c r="F138" t="s">
        <v>194</v>
      </c>
      <c r="G138">
        <v>34.1509</v>
      </c>
      <c r="H138">
        <v>71.735900000000001</v>
      </c>
      <c r="I138" t="s">
        <v>93</v>
      </c>
      <c r="J138" t="s">
        <v>460</v>
      </c>
      <c r="K138" t="s">
        <v>74</v>
      </c>
      <c r="L138" t="s">
        <v>39</v>
      </c>
      <c r="M138" t="s">
        <v>40</v>
      </c>
      <c r="O138" t="s">
        <v>74</v>
      </c>
      <c r="P138" t="s">
        <v>42</v>
      </c>
      <c r="R138">
        <v>7</v>
      </c>
      <c r="S138">
        <v>10</v>
      </c>
      <c r="T138">
        <v>12</v>
      </c>
      <c r="U138">
        <v>1</v>
      </c>
      <c r="V138" t="s">
        <v>58</v>
      </c>
      <c r="W138" t="s">
        <v>58</v>
      </c>
      <c r="X138">
        <v>19.164999999999999</v>
      </c>
      <c r="Y138">
        <v>66.497</v>
      </c>
    </row>
    <row r="139" spans="1:25" ht="16.05" customHeight="1" x14ac:dyDescent="0.3">
      <c r="A139">
        <v>138</v>
      </c>
      <c r="B139" s="4">
        <v>39769</v>
      </c>
      <c r="C139" t="s">
        <v>43</v>
      </c>
      <c r="E139" s="3">
        <v>0.46875</v>
      </c>
      <c r="F139" t="s">
        <v>117</v>
      </c>
      <c r="G139">
        <v>35.222700000000003</v>
      </c>
      <c r="H139">
        <v>72.425799999999995</v>
      </c>
      <c r="I139" t="s">
        <v>93</v>
      </c>
      <c r="J139" t="s">
        <v>461</v>
      </c>
      <c r="K139" t="s">
        <v>74</v>
      </c>
      <c r="L139" t="s">
        <v>39</v>
      </c>
      <c r="M139" t="s">
        <v>72</v>
      </c>
      <c r="O139" t="s">
        <v>74</v>
      </c>
      <c r="P139" t="s">
        <v>42</v>
      </c>
      <c r="R139">
        <v>10</v>
      </c>
      <c r="T139">
        <v>8</v>
      </c>
      <c r="U139">
        <v>1</v>
      </c>
      <c r="V139" t="s">
        <v>58</v>
      </c>
      <c r="W139" t="s">
        <v>58</v>
      </c>
      <c r="X139">
        <v>14.074999999999999</v>
      </c>
      <c r="Y139">
        <v>57.335000000000001</v>
      </c>
    </row>
    <row r="140" spans="1:25" ht="16.05" customHeight="1" x14ac:dyDescent="0.3">
      <c r="A140">
        <v>139</v>
      </c>
      <c r="B140" s="4">
        <v>39772</v>
      </c>
      <c r="C140" t="s">
        <v>43</v>
      </c>
      <c r="E140" s="3" t="s">
        <v>462</v>
      </c>
      <c r="F140" t="s">
        <v>254</v>
      </c>
      <c r="G140">
        <v>34.8718</v>
      </c>
      <c r="H140">
        <v>71.524900000000002</v>
      </c>
      <c r="I140" t="s">
        <v>89</v>
      </c>
      <c r="J140" t="s">
        <v>463</v>
      </c>
      <c r="K140" t="s">
        <v>62</v>
      </c>
      <c r="L140" t="s">
        <v>53</v>
      </c>
      <c r="M140" t="s">
        <v>40</v>
      </c>
      <c r="N140" t="s">
        <v>464</v>
      </c>
      <c r="O140" t="s">
        <v>62</v>
      </c>
      <c r="P140" t="s">
        <v>140</v>
      </c>
      <c r="R140">
        <v>9</v>
      </c>
      <c r="U140">
        <v>1</v>
      </c>
      <c r="W140" t="s">
        <v>465</v>
      </c>
      <c r="X140">
        <v>14.17</v>
      </c>
      <c r="Y140">
        <v>57.506</v>
      </c>
    </row>
    <row r="141" spans="1:25" ht="16.05" customHeight="1" x14ac:dyDescent="0.3">
      <c r="A141">
        <v>140</v>
      </c>
      <c r="B141" s="4">
        <v>39780</v>
      </c>
      <c r="C141" t="s">
        <v>43</v>
      </c>
      <c r="E141" s="3" t="s">
        <v>58</v>
      </c>
      <c r="F141" t="s">
        <v>466</v>
      </c>
      <c r="G141">
        <v>34.394300000000001</v>
      </c>
      <c r="H141">
        <v>72.615099999999998</v>
      </c>
      <c r="I141" t="s">
        <v>93</v>
      </c>
      <c r="J141" t="s">
        <v>467</v>
      </c>
      <c r="K141" t="s">
        <v>71</v>
      </c>
      <c r="L141" t="s">
        <v>39</v>
      </c>
      <c r="M141" t="s">
        <v>72</v>
      </c>
      <c r="O141" t="s">
        <v>163</v>
      </c>
      <c r="R141">
        <v>9</v>
      </c>
      <c r="T141">
        <v>16</v>
      </c>
      <c r="U141">
        <v>1</v>
      </c>
      <c r="V141" t="s">
        <v>58</v>
      </c>
      <c r="W141" t="s">
        <v>58</v>
      </c>
      <c r="X141">
        <v>16.61</v>
      </c>
      <c r="Y141">
        <v>61.898000000000003</v>
      </c>
    </row>
    <row r="142" spans="1:25" ht="16.05" customHeight="1" x14ac:dyDescent="0.3">
      <c r="A142">
        <v>141</v>
      </c>
      <c r="B142" s="4">
        <v>39783</v>
      </c>
      <c r="C142" t="s">
        <v>43</v>
      </c>
      <c r="E142" s="3" t="s">
        <v>468</v>
      </c>
      <c r="F142" t="s">
        <v>117</v>
      </c>
      <c r="G142">
        <v>35.222700000000003</v>
      </c>
      <c r="H142">
        <v>72.425799999999995</v>
      </c>
      <c r="I142" t="s">
        <v>93</v>
      </c>
      <c r="J142" t="s">
        <v>469</v>
      </c>
      <c r="K142" t="s">
        <v>74</v>
      </c>
      <c r="L142" t="s">
        <v>39</v>
      </c>
      <c r="M142" t="s">
        <v>72</v>
      </c>
      <c r="O142" t="s">
        <v>74</v>
      </c>
      <c r="P142" t="s">
        <v>42</v>
      </c>
      <c r="R142">
        <v>10</v>
      </c>
      <c r="T142">
        <v>50</v>
      </c>
      <c r="U142">
        <v>1</v>
      </c>
      <c r="V142" t="s">
        <v>58</v>
      </c>
      <c r="W142" t="s">
        <v>58</v>
      </c>
      <c r="X142">
        <v>15.45</v>
      </c>
      <c r="Y142">
        <v>59.81</v>
      </c>
    </row>
    <row r="143" spans="1:25" ht="16.05" customHeight="1" x14ac:dyDescent="0.3">
      <c r="A143">
        <v>142</v>
      </c>
      <c r="B143" s="4">
        <v>39785</v>
      </c>
      <c r="C143" t="s">
        <v>43</v>
      </c>
      <c r="E143" s="3" t="s">
        <v>58</v>
      </c>
      <c r="F143" t="s">
        <v>194</v>
      </c>
      <c r="G143">
        <v>34.1509</v>
      </c>
      <c r="H143">
        <v>71.735900000000001</v>
      </c>
      <c r="I143" t="s">
        <v>93</v>
      </c>
      <c r="J143" t="s">
        <v>470</v>
      </c>
      <c r="K143" t="s">
        <v>71</v>
      </c>
      <c r="L143" t="s">
        <v>39</v>
      </c>
      <c r="M143" t="s">
        <v>72</v>
      </c>
      <c r="N143" t="s">
        <v>146</v>
      </c>
      <c r="O143" t="s">
        <v>74</v>
      </c>
      <c r="P143" t="s">
        <v>42</v>
      </c>
      <c r="Q143">
        <v>5</v>
      </c>
      <c r="R143">
        <v>6</v>
      </c>
      <c r="S143">
        <v>8</v>
      </c>
      <c r="T143">
        <v>10</v>
      </c>
      <c r="U143">
        <v>1</v>
      </c>
      <c r="V143" t="s">
        <v>58</v>
      </c>
      <c r="W143" t="s">
        <v>58</v>
      </c>
      <c r="X143">
        <v>15.815</v>
      </c>
      <c r="Y143">
        <v>60.466999999999999</v>
      </c>
    </row>
    <row r="144" spans="1:25" ht="16.05" customHeight="1" x14ac:dyDescent="0.3">
      <c r="A144">
        <v>143</v>
      </c>
      <c r="B144" s="4">
        <v>39787</v>
      </c>
      <c r="C144" t="s">
        <v>43</v>
      </c>
      <c r="E144" s="3" t="s">
        <v>471</v>
      </c>
      <c r="F144" t="s">
        <v>438</v>
      </c>
      <c r="G144">
        <v>32.974600000000002</v>
      </c>
      <c r="H144">
        <v>70.145600000000002</v>
      </c>
      <c r="I144" t="s">
        <v>93</v>
      </c>
      <c r="J144" t="s">
        <v>472</v>
      </c>
      <c r="K144" t="s">
        <v>153</v>
      </c>
      <c r="L144" t="s">
        <v>48</v>
      </c>
      <c r="M144" t="s">
        <v>72</v>
      </c>
      <c r="O144" t="s">
        <v>122</v>
      </c>
      <c r="P144" t="s">
        <v>42</v>
      </c>
      <c r="Q144">
        <v>6</v>
      </c>
      <c r="R144">
        <v>10</v>
      </c>
      <c r="S144">
        <v>8</v>
      </c>
      <c r="T144">
        <v>15</v>
      </c>
      <c r="U144">
        <v>1</v>
      </c>
      <c r="V144" t="s">
        <v>58</v>
      </c>
      <c r="W144" t="s">
        <v>473</v>
      </c>
      <c r="X144">
        <v>12.465</v>
      </c>
      <c r="Y144">
        <v>54.436999999999998</v>
      </c>
    </row>
    <row r="145" spans="1:25" ht="16.05" customHeight="1" x14ac:dyDescent="0.3">
      <c r="A145">
        <v>144</v>
      </c>
      <c r="B145" s="4">
        <v>39791</v>
      </c>
      <c r="C145" t="s">
        <v>43</v>
      </c>
      <c r="E145" s="3" t="s">
        <v>58</v>
      </c>
      <c r="F145" t="s">
        <v>466</v>
      </c>
      <c r="G145">
        <v>34.394300000000001</v>
      </c>
      <c r="H145">
        <v>72.615099999999998</v>
      </c>
      <c r="I145" t="s">
        <v>93</v>
      </c>
      <c r="J145" t="s">
        <v>474</v>
      </c>
      <c r="K145" t="s">
        <v>100</v>
      </c>
      <c r="L145" t="s">
        <v>48</v>
      </c>
      <c r="M145" t="s">
        <v>72</v>
      </c>
      <c r="O145" t="s">
        <v>102</v>
      </c>
      <c r="P145" t="s">
        <v>42</v>
      </c>
      <c r="R145">
        <v>1</v>
      </c>
      <c r="T145">
        <v>4</v>
      </c>
      <c r="U145">
        <v>1</v>
      </c>
      <c r="V145" t="s">
        <v>58</v>
      </c>
      <c r="W145" t="s">
        <v>58</v>
      </c>
      <c r="X145">
        <v>14.39</v>
      </c>
      <c r="Y145">
        <v>57.902000000000001</v>
      </c>
    </row>
    <row r="146" spans="1:25" ht="16.05" customHeight="1" x14ac:dyDescent="0.3">
      <c r="A146">
        <v>145</v>
      </c>
      <c r="B146" s="4">
        <v>39810</v>
      </c>
      <c r="C146" t="s">
        <v>32</v>
      </c>
      <c r="D146" t="s">
        <v>33</v>
      </c>
      <c r="E146" s="3">
        <v>0.4375</v>
      </c>
      <c r="F146" t="s">
        <v>466</v>
      </c>
      <c r="G146">
        <v>34.394300000000001</v>
      </c>
      <c r="H146">
        <v>72.615099999999998</v>
      </c>
      <c r="I146" t="s">
        <v>93</v>
      </c>
      <c r="J146" t="s">
        <v>475</v>
      </c>
      <c r="K146" t="s">
        <v>189</v>
      </c>
      <c r="L146" t="s">
        <v>39</v>
      </c>
      <c r="M146" t="s">
        <v>72</v>
      </c>
      <c r="O146" t="s">
        <v>211</v>
      </c>
      <c r="P146" t="s">
        <v>42</v>
      </c>
      <c r="Q146">
        <v>34</v>
      </c>
      <c r="R146">
        <v>37</v>
      </c>
      <c r="T146">
        <v>16</v>
      </c>
      <c r="X146">
        <v>11.41</v>
      </c>
      <c r="Y146">
        <v>52.537999999999997</v>
      </c>
    </row>
    <row r="147" spans="1:25" ht="16.05" customHeight="1" x14ac:dyDescent="0.3">
      <c r="A147">
        <v>146</v>
      </c>
      <c r="B147" s="4">
        <v>39817</v>
      </c>
      <c r="C147" t="s">
        <v>32</v>
      </c>
      <c r="D147" t="s">
        <v>33</v>
      </c>
      <c r="E147" s="3">
        <v>0.8125</v>
      </c>
      <c r="F147" t="s">
        <v>216</v>
      </c>
      <c r="G147">
        <v>31.823799999999999</v>
      </c>
      <c r="H147">
        <v>70.909499999999994</v>
      </c>
      <c r="I147" t="s">
        <v>93</v>
      </c>
      <c r="J147" t="s">
        <v>476</v>
      </c>
      <c r="K147" t="s">
        <v>71</v>
      </c>
      <c r="L147" t="s">
        <v>39</v>
      </c>
      <c r="M147" t="s">
        <v>72</v>
      </c>
      <c r="N147" t="s">
        <v>477</v>
      </c>
      <c r="O147" t="s">
        <v>163</v>
      </c>
      <c r="Q147">
        <v>7</v>
      </c>
      <c r="R147">
        <v>10</v>
      </c>
      <c r="S147">
        <v>21</v>
      </c>
      <c r="T147">
        <v>25</v>
      </c>
      <c r="U147">
        <v>1</v>
      </c>
      <c r="V147" t="s">
        <v>478</v>
      </c>
      <c r="W147" t="s">
        <v>479</v>
      </c>
      <c r="X147">
        <v>11.445</v>
      </c>
      <c r="Y147">
        <v>52.600999999999999</v>
      </c>
    </row>
    <row r="148" spans="1:25" ht="16.05" customHeight="1" x14ac:dyDescent="0.3">
      <c r="A148">
        <v>147</v>
      </c>
      <c r="B148" s="4">
        <v>39817</v>
      </c>
      <c r="C148" t="s">
        <v>32</v>
      </c>
      <c r="D148" t="s">
        <v>33</v>
      </c>
      <c r="F148" t="s">
        <v>144</v>
      </c>
      <c r="G148">
        <v>32.9861</v>
      </c>
      <c r="H148">
        <v>70.604200000000006</v>
      </c>
      <c r="I148" t="s">
        <v>93</v>
      </c>
      <c r="J148" t="s">
        <v>480</v>
      </c>
      <c r="K148" t="s">
        <v>163</v>
      </c>
      <c r="L148" t="s">
        <v>39</v>
      </c>
      <c r="M148" t="s">
        <v>481</v>
      </c>
      <c r="O148" t="s">
        <v>163</v>
      </c>
      <c r="R148">
        <v>1</v>
      </c>
      <c r="T148">
        <v>2</v>
      </c>
      <c r="U148">
        <v>1</v>
      </c>
      <c r="X148">
        <v>8.2750000000000004</v>
      </c>
      <c r="Y148">
        <v>46.895000000000003</v>
      </c>
    </row>
    <row r="149" spans="1:25" ht="16.05" customHeight="1" x14ac:dyDescent="0.3">
      <c r="A149">
        <v>148</v>
      </c>
      <c r="B149" s="4">
        <v>39836</v>
      </c>
      <c r="C149" t="s">
        <v>43</v>
      </c>
      <c r="F149" t="s">
        <v>117</v>
      </c>
      <c r="G149">
        <v>35.383299999999998</v>
      </c>
      <c r="H149">
        <v>72.183300000000003</v>
      </c>
      <c r="I149" t="s">
        <v>93</v>
      </c>
      <c r="J149" t="s">
        <v>482</v>
      </c>
      <c r="K149" t="s">
        <v>74</v>
      </c>
      <c r="L149" t="s">
        <v>39</v>
      </c>
      <c r="M149" t="s">
        <v>481</v>
      </c>
      <c r="O149" t="s">
        <v>74</v>
      </c>
      <c r="R149">
        <v>2</v>
      </c>
      <c r="S149">
        <v>11</v>
      </c>
      <c r="T149">
        <v>25</v>
      </c>
      <c r="U149">
        <v>1</v>
      </c>
      <c r="X149">
        <v>12.95</v>
      </c>
      <c r="Y149">
        <v>55.31</v>
      </c>
    </row>
    <row r="150" spans="1:25" ht="16.05" customHeight="1" x14ac:dyDescent="0.3">
      <c r="A150">
        <v>149</v>
      </c>
      <c r="B150" s="4">
        <v>39849</v>
      </c>
      <c r="C150" t="s">
        <v>43</v>
      </c>
      <c r="E150" s="3" t="s">
        <v>483</v>
      </c>
      <c r="F150" t="s">
        <v>484</v>
      </c>
      <c r="G150">
        <v>30.05</v>
      </c>
      <c r="H150">
        <v>70.633300000000006</v>
      </c>
      <c r="I150" t="s">
        <v>69</v>
      </c>
      <c r="J150" t="s">
        <v>485</v>
      </c>
      <c r="K150" t="s">
        <v>62</v>
      </c>
      <c r="L150" t="s">
        <v>53</v>
      </c>
      <c r="M150" t="s">
        <v>72</v>
      </c>
      <c r="O150" t="s">
        <v>62</v>
      </c>
      <c r="P150" t="s">
        <v>64</v>
      </c>
      <c r="Q150">
        <v>30</v>
      </c>
      <c r="R150">
        <v>32</v>
      </c>
      <c r="S150">
        <v>48</v>
      </c>
      <c r="T150">
        <v>55</v>
      </c>
      <c r="U150">
        <v>1</v>
      </c>
      <c r="V150" t="s">
        <v>58</v>
      </c>
      <c r="W150" t="s">
        <v>486</v>
      </c>
      <c r="X150">
        <v>15.105</v>
      </c>
      <c r="Y150">
        <v>59.189</v>
      </c>
    </row>
    <row r="151" spans="1:25" ht="16.05" customHeight="1" x14ac:dyDescent="0.3">
      <c r="A151">
        <v>150</v>
      </c>
      <c r="B151" s="4">
        <v>39849</v>
      </c>
      <c r="C151" t="s">
        <v>43</v>
      </c>
      <c r="F151" t="s">
        <v>117</v>
      </c>
      <c r="G151">
        <v>35.383299999999998</v>
      </c>
      <c r="H151">
        <v>72.183300000000003</v>
      </c>
      <c r="I151" t="s">
        <v>93</v>
      </c>
      <c r="J151" t="s">
        <v>487</v>
      </c>
      <c r="K151" t="s">
        <v>163</v>
      </c>
      <c r="L151" t="s">
        <v>39</v>
      </c>
      <c r="M151" t="s">
        <v>481</v>
      </c>
      <c r="O151" t="s">
        <v>163</v>
      </c>
      <c r="R151">
        <v>12</v>
      </c>
      <c r="X151">
        <v>9.4350000000000005</v>
      </c>
      <c r="Y151">
        <v>48.982999999999997</v>
      </c>
    </row>
    <row r="152" spans="1:25" ht="16.05" customHeight="1" x14ac:dyDescent="0.3">
      <c r="A152">
        <v>151</v>
      </c>
      <c r="B152" s="4">
        <v>39850</v>
      </c>
      <c r="C152" t="s">
        <v>43</v>
      </c>
      <c r="E152" s="3" t="s">
        <v>488</v>
      </c>
      <c r="F152" t="s">
        <v>383</v>
      </c>
      <c r="G152">
        <v>34.021099999999997</v>
      </c>
      <c r="H152">
        <v>71.287400000000005</v>
      </c>
      <c r="I152" t="s">
        <v>89</v>
      </c>
      <c r="J152" t="s">
        <v>489</v>
      </c>
      <c r="K152" t="s">
        <v>71</v>
      </c>
      <c r="L152" t="s">
        <v>48</v>
      </c>
      <c r="M152" t="s">
        <v>72</v>
      </c>
      <c r="N152" t="s">
        <v>490</v>
      </c>
      <c r="O152" t="s">
        <v>41</v>
      </c>
      <c r="P152" t="s">
        <v>54</v>
      </c>
      <c r="R152">
        <v>0</v>
      </c>
      <c r="T152">
        <v>7</v>
      </c>
      <c r="U152">
        <v>1</v>
      </c>
      <c r="V152" t="s">
        <v>58</v>
      </c>
      <c r="W152" t="s">
        <v>491</v>
      </c>
      <c r="X152">
        <v>10.32</v>
      </c>
      <c r="Y152">
        <v>50.576000000000001</v>
      </c>
    </row>
    <row r="153" spans="1:25" ht="16.05" customHeight="1" x14ac:dyDescent="0.3">
      <c r="A153">
        <v>152</v>
      </c>
      <c r="B153" s="4">
        <v>39853</v>
      </c>
      <c r="C153" t="s">
        <v>43</v>
      </c>
      <c r="E153" s="3" t="s">
        <v>58</v>
      </c>
      <c r="F153" t="s">
        <v>144</v>
      </c>
      <c r="G153">
        <v>32.9861</v>
      </c>
      <c r="H153">
        <v>70.604200000000006</v>
      </c>
      <c r="I153" t="s">
        <v>93</v>
      </c>
      <c r="J153" t="s">
        <v>492</v>
      </c>
      <c r="K153" t="s">
        <v>163</v>
      </c>
      <c r="L153" t="s">
        <v>39</v>
      </c>
      <c r="M153" t="s">
        <v>72</v>
      </c>
      <c r="N153" t="s">
        <v>58</v>
      </c>
      <c r="O153" t="s">
        <v>163</v>
      </c>
      <c r="P153" t="s">
        <v>42</v>
      </c>
      <c r="R153">
        <v>5</v>
      </c>
      <c r="S153">
        <v>17</v>
      </c>
      <c r="T153">
        <v>18</v>
      </c>
      <c r="U153">
        <v>1</v>
      </c>
      <c r="V153" t="s">
        <v>58</v>
      </c>
      <c r="W153" t="s">
        <v>493</v>
      </c>
      <c r="X153">
        <v>14.585000000000001</v>
      </c>
      <c r="Y153">
        <v>58.253</v>
      </c>
    </row>
    <row r="154" spans="1:25" ht="16.05" customHeight="1" x14ac:dyDescent="0.3">
      <c r="A154">
        <v>153</v>
      </c>
      <c r="B154" s="4">
        <v>39864</v>
      </c>
      <c r="C154" t="s">
        <v>43</v>
      </c>
      <c r="F154" t="s">
        <v>174</v>
      </c>
      <c r="G154">
        <v>31.823799999999999</v>
      </c>
      <c r="H154">
        <v>70.909499999999994</v>
      </c>
      <c r="I154" t="s">
        <v>93</v>
      </c>
      <c r="J154" t="s">
        <v>494</v>
      </c>
      <c r="K154" t="s">
        <v>100</v>
      </c>
      <c r="L154" t="s">
        <v>48</v>
      </c>
      <c r="M154" t="s">
        <v>72</v>
      </c>
      <c r="N154" t="s">
        <v>495</v>
      </c>
      <c r="O154" t="s">
        <v>122</v>
      </c>
      <c r="P154" t="s">
        <v>64</v>
      </c>
      <c r="Q154">
        <v>30</v>
      </c>
      <c r="R154">
        <v>36</v>
      </c>
      <c r="S154">
        <v>150</v>
      </c>
      <c r="T154">
        <v>200</v>
      </c>
      <c r="U154">
        <v>1</v>
      </c>
      <c r="V154" t="s">
        <v>58</v>
      </c>
      <c r="W154" t="s">
        <v>496</v>
      </c>
      <c r="X154">
        <v>15.555</v>
      </c>
      <c r="Y154">
        <v>59.999000000000002</v>
      </c>
    </row>
    <row r="155" spans="1:25" ht="16.05" customHeight="1" x14ac:dyDescent="0.3">
      <c r="A155">
        <v>154</v>
      </c>
      <c r="B155" s="4">
        <v>39865</v>
      </c>
      <c r="C155" t="s">
        <v>43</v>
      </c>
      <c r="F155" t="s">
        <v>144</v>
      </c>
      <c r="G155">
        <v>32.9861</v>
      </c>
      <c r="H155">
        <v>70.604200000000006</v>
      </c>
      <c r="I155" t="s">
        <v>93</v>
      </c>
      <c r="J155" t="s">
        <v>497</v>
      </c>
      <c r="K155" t="s">
        <v>163</v>
      </c>
      <c r="L155" t="s">
        <v>39</v>
      </c>
      <c r="M155" t="s">
        <v>72</v>
      </c>
      <c r="N155" t="s">
        <v>58</v>
      </c>
      <c r="O155" t="s">
        <v>163</v>
      </c>
      <c r="P155" t="s">
        <v>42</v>
      </c>
      <c r="R155">
        <v>2</v>
      </c>
      <c r="X155">
        <v>14.42</v>
      </c>
      <c r="Y155">
        <v>57.956000000000003</v>
      </c>
    </row>
    <row r="156" spans="1:25" ht="16.05" customHeight="1" x14ac:dyDescent="0.3">
      <c r="A156">
        <v>155</v>
      </c>
      <c r="B156" s="4">
        <v>39867</v>
      </c>
      <c r="C156" t="s">
        <v>43</v>
      </c>
      <c r="E156" s="3" t="s">
        <v>58</v>
      </c>
      <c r="F156" t="s">
        <v>144</v>
      </c>
      <c r="G156">
        <v>32.9861</v>
      </c>
      <c r="H156">
        <v>70.604200000000006</v>
      </c>
      <c r="I156" t="s">
        <v>93</v>
      </c>
      <c r="J156" t="s">
        <v>498</v>
      </c>
      <c r="K156" t="s">
        <v>95</v>
      </c>
      <c r="L156" t="s">
        <v>53</v>
      </c>
      <c r="M156" t="s">
        <v>40</v>
      </c>
      <c r="O156" t="s">
        <v>163</v>
      </c>
      <c r="P156" t="s">
        <v>42</v>
      </c>
      <c r="R156">
        <v>1</v>
      </c>
      <c r="T156">
        <v>2</v>
      </c>
      <c r="V156" t="s">
        <v>58</v>
      </c>
      <c r="W156" t="s">
        <v>58</v>
      </c>
      <c r="X156">
        <v>15.7</v>
      </c>
      <c r="Y156">
        <v>60.26</v>
      </c>
    </row>
    <row r="157" spans="1:25" ht="16.05" customHeight="1" x14ac:dyDescent="0.3">
      <c r="A157">
        <v>156</v>
      </c>
      <c r="B157" s="4">
        <v>39874</v>
      </c>
      <c r="C157" t="s">
        <v>43</v>
      </c>
      <c r="E157" s="3" t="s">
        <v>58</v>
      </c>
      <c r="F157" t="s">
        <v>499</v>
      </c>
      <c r="G157">
        <v>30.583300000000001</v>
      </c>
      <c r="H157">
        <v>67</v>
      </c>
      <c r="I157" t="s">
        <v>60</v>
      </c>
      <c r="J157" t="s">
        <v>500</v>
      </c>
      <c r="K157" t="s">
        <v>501</v>
      </c>
      <c r="L157" t="s">
        <v>48</v>
      </c>
      <c r="M157" t="s">
        <v>40</v>
      </c>
      <c r="O157" t="s">
        <v>102</v>
      </c>
      <c r="P157" t="s">
        <v>140</v>
      </c>
      <c r="Q157">
        <v>5</v>
      </c>
      <c r="R157">
        <v>6</v>
      </c>
      <c r="S157">
        <v>5</v>
      </c>
      <c r="T157">
        <v>12</v>
      </c>
      <c r="U157">
        <v>1</v>
      </c>
      <c r="V157" t="s">
        <v>58</v>
      </c>
      <c r="W157" t="s">
        <v>502</v>
      </c>
      <c r="X157">
        <v>18.760000000000002</v>
      </c>
      <c r="Y157">
        <v>65.768000000000001</v>
      </c>
    </row>
    <row r="158" spans="1:25" ht="16.05" customHeight="1" x14ac:dyDescent="0.3">
      <c r="A158">
        <v>157</v>
      </c>
      <c r="B158" s="4">
        <v>39883</v>
      </c>
      <c r="C158" t="s">
        <v>43</v>
      </c>
      <c r="E158" s="3" t="s">
        <v>58</v>
      </c>
      <c r="F158" t="s">
        <v>160</v>
      </c>
      <c r="G158">
        <v>34.004300000000001</v>
      </c>
      <c r="H158">
        <v>71.544799999999995</v>
      </c>
      <c r="I158" t="s">
        <v>93</v>
      </c>
      <c r="J158" t="s">
        <v>503</v>
      </c>
      <c r="K158" t="s">
        <v>153</v>
      </c>
      <c r="L158" t="s">
        <v>48</v>
      </c>
      <c r="M158" t="s">
        <v>72</v>
      </c>
      <c r="N158" t="s">
        <v>504</v>
      </c>
      <c r="O158" t="s">
        <v>102</v>
      </c>
      <c r="P158" t="s">
        <v>42</v>
      </c>
      <c r="Q158">
        <v>4</v>
      </c>
      <c r="R158">
        <v>5</v>
      </c>
      <c r="T158">
        <v>6</v>
      </c>
      <c r="U158">
        <v>1</v>
      </c>
      <c r="V158" t="s">
        <v>58</v>
      </c>
      <c r="W158" t="s">
        <v>505</v>
      </c>
      <c r="X158">
        <v>18.375</v>
      </c>
      <c r="Y158">
        <v>65.075000000000003</v>
      </c>
    </row>
    <row r="159" spans="1:25" ht="16.05" customHeight="1" x14ac:dyDescent="0.3">
      <c r="A159">
        <v>158</v>
      </c>
      <c r="B159" s="4">
        <v>39888</v>
      </c>
      <c r="C159" t="s">
        <v>43</v>
      </c>
      <c r="F159" t="s">
        <v>68</v>
      </c>
      <c r="G159">
        <v>33.605800000000002</v>
      </c>
      <c r="H159">
        <v>73.043700000000001</v>
      </c>
      <c r="I159" t="s">
        <v>69</v>
      </c>
      <c r="J159" t="s">
        <v>506</v>
      </c>
      <c r="K159" t="s">
        <v>241</v>
      </c>
      <c r="L159" t="s">
        <v>48</v>
      </c>
      <c r="M159" t="s">
        <v>72</v>
      </c>
      <c r="O159" t="s">
        <v>122</v>
      </c>
      <c r="P159" t="s">
        <v>42</v>
      </c>
      <c r="Q159">
        <v>12</v>
      </c>
      <c r="R159">
        <v>15</v>
      </c>
      <c r="S159">
        <v>16</v>
      </c>
      <c r="T159">
        <v>18</v>
      </c>
      <c r="U159">
        <v>1</v>
      </c>
      <c r="V159" t="s">
        <v>284</v>
      </c>
      <c r="W159" t="s">
        <v>507</v>
      </c>
      <c r="X159">
        <v>20.875</v>
      </c>
      <c r="Y159">
        <v>69.575000000000003</v>
      </c>
    </row>
    <row r="160" spans="1:25" ht="16.05" customHeight="1" x14ac:dyDescent="0.3">
      <c r="A160">
        <v>159</v>
      </c>
      <c r="B160" s="4">
        <v>39895</v>
      </c>
      <c r="C160" t="s">
        <v>32</v>
      </c>
      <c r="D160" t="s">
        <v>508</v>
      </c>
      <c r="E160" s="3" t="s">
        <v>58</v>
      </c>
      <c r="F160" t="s">
        <v>35</v>
      </c>
      <c r="G160">
        <v>33.718000000000004</v>
      </c>
      <c r="H160">
        <v>73.071799999999996</v>
      </c>
      <c r="I160" t="s">
        <v>36</v>
      </c>
      <c r="J160" t="s">
        <v>509</v>
      </c>
      <c r="K160" t="s">
        <v>163</v>
      </c>
      <c r="L160" t="s">
        <v>39</v>
      </c>
      <c r="M160" t="s">
        <v>72</v>
      </c>
      <c r="O160" t="s">
        <v>163</v>
      </c>
      <c r="P160" t="s">
        <v>42</v>
      </c>
      <c r="R160">
        <v>2</v>
      </c>
      <c r="T160">
        <v>8</v>
      </c>
      <c r="U160">
        <v>1</v>
      </c>
      <c r="V160" t="s">
        <v>58</v>
      </c>
      <c r="W160" t="s">
        <v>58</v>
      </c>
      <c r="X160">
        <v>18.574999999999999</v>
      </c>
      <c r="Y160">
        <v>65.435000000000002</v>
      </c>
    </row>
    <row r="161" spans="1:25" ht="16.05" customHeight="1" x14ac:dyDescent="0.3">
      <c r="A161">
        <v>160</v>
      </c>
      <c r="B161" s="4">
        <v>39898</v>
      </c>
      <c r="C161" t="s">
        <v>43</v>
      </c>
      <c r="E161" s="3">
        <v>0.35416666666666669</v>
      </c>
      <c r="F161" t="s">
        <v>180</v>
      </c>
      <c r="G161">
        <v>32.225999999999999</v>
      </c>
      <c r="H161">
        <v>70.376099999999994</v>
      </c>
      <c r="I161" t="s">
        <v>93</v>
      </c>
      <c r="J161" t="s">
        <v>510</v>
      </c>
      <c r="K161" t="s">
        <v>153</v>
      </c>
      <c r="L161" t="s">
        <v>48</v>
      </c>
      <c r="M161" t="s">
        <v>72</v>
      </c>
      <c r="N161" t="s">
        <v>511</v>
      </c>
      <c r="O161" t="s">
        <v>364</v>
      </c>
      <c r="P161" t="s">
        <v>140</v>
      </c>
      <c r="Q161">
        <v>7</v>
      </c>
      <c r="R161">
        <v>15</v>
      </c>
      <c r="T161">
        <v>25</v>
      </c>
      <c r="U161">
        <v>1</v>
      </c>
      <c r="V161" t="s">
        <v>58</v>
      </c>
      <c r="W161" t="s">
        <v>512</v>
      </c>
      <c r="X161">
        <v>14.305</v>
      </c>
      <c r="Y161">
        <v>57.749000000000002</v>
      </c>
    </row>
    <row r="162" spans="1:25" ht="16.05" customHeight="1" x14ac:dyDescent="0.3">
      <c r="A162">
        <v>161</v>
      </c>
      <c r="B162" s="4">
        <v>39899</v>
      </c>
      <c r="C162" t="s">
        <v>43</v>
      </c>
      <c r="E162" s="3" t="s">
        <v>58</v>
      </c>
      <c r="F162" t="s">
        <v>383</v>
      </c>
      <c r="G162">
        <v>34.021099999999997</v>
      </c>
      <c r="H162">
        <v>71.287400000000005</v>
      </c>
      <c r="I162" t="s">
        <v>89</v>
      </c>
      <c r="J162" t="s">
        <v>513</v>
      </c>
      <c r="K162" t="s">
        <v>62</v>
      </c>
      <c r="L162" t="s">
        <v>53</v>
      </c>
      <c r="M162" t="s">
        <v>40</v>
      </c>
      <c r="O162" t="s">
        <v>62</v>
      </c>
      <c r="P162" t="s">
        <v>140</v>
      </c>
      <c r="Q162">
        <v>70</v>
      </c>
      <c r="R162">
        <v>76</v>
      </c>
      <c r="S162">
        <v>100</v>
      </c>
      <c r="T162">
        <v>175</v>
      </c>
      <c r="U162">
        <v>1</v>
      </c>
      <c r="V162" t="s">
        <v>58</v>
      </c>
      <c r="W162" t="s">
        <v>514</v>
      </c>
      <c r="X162">
        <v>18.594999999999999</v>
      </c>
      <c r="Y162">
        <v>65.471000000000004</v>
      </c>
    </row>
    <row r="163" spans="1:25" ht="16.05" customHeight="1" x14ac:dyDescent="0.3">
      <c r="A163">
        <v>162</v>
      </c>
      <c r="B163" s="4">
        <v>39902</v>
      </c>
      <c r="C163" t="s">
        <v>43</v>
      </c>
      <c r="E163" s="3" t="s">
        <v>58</v>
      </c>
      <c r="F163" t="s">
        <v>88</v>
      </c>
      <c r="G163">
        <v>32.974600000000002</v>
      </c>
      <c r="H163">
        <v>70.145600000000002</v>
      </c>
      <c r="I163" t="s">
        <v>89</v>
      </c>
      <c r="J163" t="s">
        <v>515</v>
      </c>
      <c r="K163" t="s">
        <v>71</v>
      </c>
      <c r="L163" t="s">
        <v>39</v>
      </c>
      <c r="M163" t="s">
        <v>72</v>
      </c>
      <c r="N163" t="s">
        <v>516</v>
      </c>
      <c r="O163" t="s">
        <v>74</v>
      </c>
      <c r="P163" t="s">
        <v>42</v>
      </c>
      <c r="R163">
        <v>4</v>
      </c>
      <c r="T163">
        <v>9</v>
      </c>
      <c r="U163">
        <v>1</v>
      </c>
      <c r="V163" t="s">
        <v>58</v>
      </c>
      <c r="W163" t="s">
        <v>58</v>
      </c>
      <c r="X163">
        <v>14.414999999999999</v>
      </c>
      <c r="Y163">
        <v>57.947000000000003</v>
      </c>
    </row>
    <row r="164" spans="1:25" ht="16.05" customHeight="1" x14ac:dyDescent="0.3">
      <c r="A164">
        <v>163</v>
      </c>
      <c r="B164" s="4">
        <v>39907</v>
      </c>
      <c r="C164" t="s">
        <v>43</v>
      </c>
      <c r="E164" s="3" t="s">
        <v>517</v>
      </c>
      <c r="F164" t="s">
        <v>35</v>
      </c>
      <c r="G164">
        <v>33.718000000000004</v>
      </c>
      <c r="H164">
        <v>73.071799999999996</v>
      </c>
      <c r="I164" t="s">
        <v>36</v>
      </c>
      <c r="J164" t="s">
        <v>518</v>
      </c>
      <c r="K164" t="s">
        <v>74</v>
      </c>
      <c r="L164" t="s">
        <v>39</v>
      </c>
      <c r="M164" t="s">
        <v>72</v>
      </c>
      <c r="N164" t="s">
        <v>58</v>
      </c>
      <c r="O164" t="s">
        <v>74</v>
      </c>
      <c r="P164" t="s">
        <v>42</v>
      </c>
      <c r="R164">
        <v>8</v>
      </c>
      <c r="S164">
        <v>4</v>
      </c>
      <c r="T164">
        <v>7</v>
      </c>
      <c r="U164">
        <v>1</v>
      </c>
      <c r="V164" t="s">
        <v>519</v>
      </c>
      <c r="W164" t="s">
        <v>520</v>
      </c>
      <c r="X164">
        <v>20.170000000000002</v>
      </c>
      <c r="Y164">
        <v>68.305999999999997</v>
      </c>
    </row>
    <row r="165" spans="1:25" ht="16.05" customHeight="1" x14ac:dyDescent="0.3">
      <c r="A165">
        <v>164</v>
      </c>
      <c r="B165" s="4">
        <v>39907</v>
      </c>
      <c r="C165" t="s">
        <v>43</v>
      </c>
      <c r="F165" t="s">
        <v>88</v>
      </c>
      <c r="G165">
        <v>32.974600000000002</v>
      </c>
      <c r="H165">
        <v>70.145600000000002</v>
      </c>
      <c r="I165" t="s">
        <v>89</v>
      </c>
      <c r="J165" t="s">
        <v>521</v>
      </c>
      <c r="K165" t="s">
        <v>71</v>
      </c>
      <c r="L165" t="s">
        <v>39</v>
      </c>
      <c r="M165" t="s">
        <v>72</v>
      </c>
      <c r="N165" t="s">
        <v>522</v>
      </c>
      <c r="O165" t="s">
        <v>74</v>
      </c>
      <c r="P165" t="s">
        <v>42</v>
      </c>
      <c r="R165">
        <v>8</v>
      </c>
      <c r="T165">
        <v>39</v>
      </c>
      <c r="U165">
        <v>1</v>
      </c>
      <c r="V165" t="s">
        <v>58</v>
      </c>
      <c r="W165" t="s">
        <v>58</v>
      </c>
      <c r="X165">
        <v>15.57</v>
      </c>
      <c r="Y165">
        <v>60.026000000000003</v>
      </c>
    </row>
    <row r="166" spans="1:25" ht="16.05" customHeight="1" x14ac:dyDescent="0.3">
      <c r="A166">
        <v>165</v>
      </c>
      <c r="B166" s="4">
        <v>39908</v>
      </c>
      <c r="C166" t="s">
        <v>32</v>
      </c>
      <c r="D166" t="s">
        <v>33</v>
      </c>
      <c r="E166" s="3">
        <v>0.52083333333333337</v>
      </c>
      <c r="F166" t="s">
        <v>523</v>
      </c>
      <c r="G166">
        <v>32.930300000000003</v>
      </c>
      <c r="H166">
        <v>72.855599999999995</v>
      </c>
      <c r="I166" t="s">
        <v>69</v>
      </c>
      <c r="J166" t="s">
        <v>524</v>
      </c>
      <c r="K166" t="s">
        <v>62</v>
      </c>
      <c r="L166" t="s">
        <v>53</v>
      </c>
      <c r="M166" t="s">
        <v>40</v>
      </c>
      <c r="N166" t="s">
        <v>525</v>
      </c>
      <c r="O166" t="s">
        <v>62</v>
      </c>
      <c r="P166" t="s">
        <v>64</v>
      </c>
      <c r="Q166">
        <v>22</v>
      </c>
      <c r="R166">
        <v>27</v>
      </c>
      <c r="S166">
        <v>40</v>
      </c>
      <c r="T166">
        <v>60</v>
      </c>
      <c r="U166">
        <v>1</v>
      </c>
      <c r="V166" t="s">
        <v>58</v>
      </c>
      <c r="W166" t="s">
        <v>58</v>
      </c>
      <c r="X166">
        <v>20.555</v>
      </c>
      <c r="Y166">
        <v>68.998999999999995</v>
      </c>
    </row>
    <row r="167" spans="1:25" ht="16.05" customHeight="1" x14ac:dyDescent="0.3">
      <c r="A167">
        <v>166</v>
      </c>
      <c r="B167" s="4">
        <v>39918</v>
      </c>
      <c r="C167" t="s">
        <v>43</v>
      </c>
      <c r="E167" s="3" t="s">
        <v>526</v>
      </c>
      <c r="F167" t="s">
        <v>194</v>
      </c>
      <c r="G167">
        <v>34.1509</v>
      </c>
      <c r="H167">
        <v>71.735900000000001</v>
      </c>
      <c r="I167" t="s">
        <v>93</v>
      </c>
      <c r="J167" t="s">
        <v>527</v>
      </c>
      <c r="K167" t="s">
        <v>163</v>
      </c>
      <c r="L167" t="s">
        <v>39</v>
      </c>
      <c r="M167" t="s">
        <v>72</v>
      </c>
      <c r="N167" t="s">
        <v>58</v>
      </c>
      <c r="O167" t="s">
        <v>163</v>
      </c>
      <c r="P167" t="s">
        <v>42</v>
      </c>
      <c r="Q167">
        <v>16</v>
      </c>
      <c r="R167">
        <v>18</v>
      </c>
      <c r="S167">
        <v>5</v>
      </c>
      <c r="T167">
        <v>10</v>
      </c>
      <c r="U167">
        <v>1</v>
      </c>
      <c r="V167" t="s">
        <v>528</v>
      </c>
      <c r="W167" t="s">
        <v>529</v>
      </c>
    </row>
    <row r="168" spans="1:25" ht="16.05" customHeight="1" x14ac:dyDescent="0.3">
      <c r="A168">
        <v>167</v>
      </c>
      <c r="B168" s="4">
        <v>39921</v>
      </c>
      <c r="C168" t="s">
        <v>43</v>
      </c>
      <c r="E168" s="3" t="s">
        <v>530</v>
      </c>
      <c r="F168" t="s">
        <v>129</v>
      </c>
      <c r="G168">
        <v>33.5351</v>
      </c>
      <c r="H168">
        <v>71.071299999999994</v>
      </c>
      <c r="I168" t="s">
        <v>93</v>
      </c>
      <c r="J168" t="s">
        <v>531</v>
      </c>
      <c r="K168" t="s">
        <v>163</v>
      </c>
      <c r="L168" t="s">
        <v>39</v>
      </c>
      <c r="M168" t="s">
        <v>72</v>
      </c>
      <c r="N168" t="s">
        <v>58</v>
      </c>
      <c r="O168" t="s">
        <v>163</v>
      </c>
      <c r="P168" t="s">
        <v>42</v>
      </c>
      <c r="Q168">
        <v>21</v>
      </c>
      <c r="R168">
        <v>27</v>
      </c>
      <c r="S168">
        <v>26</v>
      </c>
      <c r="T168">
        <v>65</v>
      </c>
      <c r="U168">
        <v>1</v>
      </c>
      <c r="V168">
        <v>100</v>
      </c>
      <c r="W168" t="s">
        <v>532</v>
      </c>
      <c r="X168">
        <v>21.175000000000001</v>
      </c>
      <c r="Y168">
        <v>70.114999999999995</v>
      </c>
    </row>
    <row r="169" spans="1:25" ht="16.05" customHeight="1" x14ac:dyDescent="0.3">
      <c r="A169">
        <v>168</v>
      </c>
      <c r="B169" s="4">
        <v>39938</v>
      </c>
      <c r="C169" t="s">
        <v>43</v>
      </c>
      <c r="E169" s="3" t="s">
        <v>533</v>
      </c>
      <c r="F169" t="s">
        <v>160</v>
      </c>
      <c r="G169">
        <v>34.004300000000001</v>
      </c>
      <c r="H169">
        <v>71.544799999999995</v>
      </c>
      <c r="I169" t="s">
        <v>93</v>
      </c>
      <c r="J169" t="s">
        <v>534</v>
      </c>
      <c r="K169" t="s">
        <v>74</v>
      </c>
      <c r="L169" t="s">
        <v>39</v>
      </c>
      <c r="M169" t="s">
        <v>72</v>
      </c>
      <c r="N169" t="s">
        <v>58</v>
      </c>
      <c r="O169" t="s">
        <v>74</v>
      </c>
      <c r="P169" t="s">
        <v>42</v>
      </c>
      <c r="Q169">
        <v>7</v>
      </c>
      <c r="R169">
        <v>11</v>
      </c>
      <c r="S169">
        <v>25</v>
      </c>
      <c r="T169">
        <v>48</v>
      </c>
      <c r="U169">
        <v>1</v>
      </c>
      <c r="V169">
        <v>85</v>
      </c>
      <c r="W169" t="s">
        <v>535</v>
      </c>
      <c r="X169">
        <v>18.614999999999998</v>
      </c>
      <c r="Y169">
        <v>65.507000000000005</v>
      </c>
    </row>
    <row r="170" spans="1:25" ht="16.05" customHeight="1" x14ac:dyDescent="0.3">
      <c r="A170">
        <v>169</v>
      </c>
      <c r="B170" s="4">
        <v>39944</v>
      </c>
      <c r="C170" t="s">
        <v>43</v>
      </c>
      <c r="E170" s="3">
        <v>0.39583333333333331</v>
      </c>
      <c r="F170" t="s">
        <v>361</v>
      </c>
      <c r="G170">
        <v>33.685400000000001</v>
      </c>
      <c r="H170">
        <v>71.513099999999994</v>
      </c>
      <c r="I170" t="s">
        <v>93</v>
      </c>
      <c r="J170" t="s">
        <v>536</v>
      </c>
      <c r="K170" t="s">
        <v>163</v>
      </c>
      <c r="L170" t="s">
        <v>39</v>
      </c>
      <c r="M170" t="s">
        <v>72</v>
      </c>
      <c r="N170" t="s">
        <v>58</v>
      </c>
      <c r="O170" t="s">
        <v>163</v>
      </c>
      <c r="P170" t="s">
        <v>42</v>
      </c>
      <c r="Q170">
        <v>10</v>
      </c>
      <c r="R170">
        <v>11</v>
      </c>
      <c r="S170">
        <v>20</v>
      </c>
      <c r="T170">
        <v>27</v>
      </c>
      <c r="U170">
        <v>1</v>
      </c>
      <c r="V170" t="s">
        <v>58</v>
      </c>
      <c r="W170" t="s">
        <v>537</v>
      </c>
      <c r="X170">
        <v>25.66</v>
      </c>
      <c r="Y170">
        <v>78.188000000000002</v>
      </c>
    </row>
    <row r="171" spans="1:25" ht="16.05" customHeight="1" x14ac:dyDescent="0.3">
      <c r="A171">
        <v>170</v>
      </c>
      <c r="B171" s="4">
        <v>39954</v>
      </c>
      <c r="C171" t="s">
        <v>43</v>
      </c>
      <c r="E171" s="3" t="s">
        <v>538</v>
      </c>
      <c r="F171" t="s">
        <v>180</v>
      </c>
      <c r="G171">
        <v>32.225999999999999</v>
      </c>
      <c r="H171">
        <v>70.376099999999994</v>
      </c>
      <c r="I171" t="s">
        <v>93</v>
      </c>
      <c r="J171" t="s">
        <v>539</v>
      </c>
      <c r="K171" t="s">
        <v>74</v>
      </c>
      <c r="L171" t="s">
        <v>39</v>
      </c>
      <c r="M171" t="s">
        <v>72</v>
      </c>
      <c r="N171" t="s">
        <v>540</v>
      </c>
      <c r="O171" t="s">
        <v>74</v>
      </c>
      <c r="P171" t="s">
        <v>42</v>
      </c>
      <c r="Q171">
        <v>6</v>
      </c>
      <c r="R171">
        <v>9</v>
      </c>
      <c r="S171">
        <v>25</v>
      </c>
      <c r="T171">
        <v>36</v>
      </c>
      <c r="U171">
        <v>1</v>
      </c>
      <c r="V171" t="s">
        <v>58</v>
      </c>
      <c r="W171" t="s">
        <v>541</v>
      </c>
      <c r="X171">
        <v>21.54</v>
      </c>
      <c r="Y171">
        <v>70.772000000000006</v>
      </c>
    </row>
    <row r="172" spans="1:25" ht="16.05" customHeight="1" x14ac:dyDescent="0.3">
      <c r="A172">
        <v>171</v>
      </c>
      <c r="B172" s="4">
        <v>39960</v>
      </c>
      <c r="C172" t="s">
        <v>43</v>
      </c>
      <c r="E172" s="3" t="s">
        <v>542</v>
      </c>
      <c r="F172" t="s">
        <v>543</v>
      </c>
      <c r="G172">
        <v>31.545100000000001</v>
      </c>
      <c r="H172">
        <v>74.340699999999998</v>
      </c>
      <c r="I172" t="s">
        <v>69</v>
      </c>
      <c r="J172" t="s">
        <v>544</v>
      </c>
      <c r="K172" t="s">
        <v>163</v>
      </c>
      <c r="L172" t="s">
        <v>39</v>
      </c>
      <c r="M172" t="s">
        <v>72</v>
      </c>
      <c r="N172" t="s">
        <v>58</v>
      </c>
      <c r="O172" t="s">
        <v>163</v>
      </c>
      <c r="P172" t="s">
        <v>42</v>
      </c>
      <c r="Q172">
        <v>26</v>
      </c>
      <c r="R172">
        <v>27</v>
      </c>
      <c r="S172">
        <v>320</v>
      </c>
      <c r="T172">
        <v>370</v>
      </c>
      <c r="U172">
        <v>1</v>
      </c>
      <c r="V172" t="s">
        <v>545</v>
      </c>
      <c r="W172" t="s">
        <v>546</v>
      </c>
      <c r="X172">
        <v>33.274999999999999</v>
      </c>
      <c r="Y172">
        <v>91.894999999999996</v>
      </c>
    </row>
    <row r="173" spans="1:25" ht="16.05" customHeight="1" x14ac:dyDescent="0.3">
      <c r="A173">
        <v>172</v>
      </c>
      <c r="B173" s="4">
        <v>39961</v>
      </c>
      <c r="C173" t="s">
        <v>43</v>
      </c>
      <c r="E173" s="3" t="s">
        <v>547</v>
      </c>
      <c r="F173" t="s">
        <v>160</v>
      </c>
      <c r="G173">
        <v>34.004300000000001</v>
      </c>
      <c r="H173">
        <v>71.544799999999995</v>
      </c>
      <c r="I173" t="s">
        <v>93</v>
      </c>
      <c r="J173" t="s">
        <v>548</v>
      </c>
      <c r="K173" t="s">
        <v>163</v>
      </c>
      <c r="L173" t="s">
        <v>39</v>
      </c>
      <c r="M173" t="s">
        <v>72</v>
      </c>
      <c r="N173" t="s">
        <v>58</v>
      </c>
      <c r="O173" t="s">
        <v>163</v>
      </c>
      <c r="P173" t="s">
        <v>42</v>
      </c>
      <c r="Q173">
        <v>3</v>
      </c>
      <c r="R173">
        <v>5</v>
      </c>
      <c r="S173">
        <v>3</v>
      </c>
      <c r="T173">
        <v>9</v>
      </c>
      <c r="U173">
        <v>1</v>
      </c>
      <c r="V173" t="s">
        <v>549</v>
      </c>
      <c r="W173" t="s">
        <v>550</v>
      </c>
      <c r="X173">
        <v>34.19</v>
      </c>
      <c r="Y173">
        <v>93.542000000000002</v>
      </c>
    </row>
    <row r="174" spans="1:25" ht="16.05" customHeight="1" x14ac:dyDescent="0.3">
      <c r="A174">
        <v>173</v>
      </c>
      <c r="B174" s="4">
        <v>39961</v>
      </c>
      <c r="C174" t="s">
        <v>43</v>
      </c>
      <c r="F174" t="s">
        <v>174</v>
      </c>
      <c r="G174">
        <v>31.823799999999999</v>
      </c>
      <c r="H174">
        <v>70.909499999999994</v>
      </c>
      <c r="I174" t="s">
        <v>93</v>
      </c>
      <c r="J174" t="s">
        <v>551</v>
      </c>
      <c r="K174" t="s">
        <v>163</v>
      </c>
      <c r="L174" t="s">
        <v>39</v>
      </c>
      <c r="M174" t="s">
        <v>72</v>
      </c>
      <c r="N174" t="s">
        <v>58</v>
      </c>
      <c r="O174" t="s">
        <v>163</v>
      </c>
      <c r="P174" t="s">
        <v>42</v>
      </c>
      <c r="Q174">
        <v>3</v>
      </c>
      <c r="R174">
        <v>5</v>
      </c>
      <c r="S174">
        <v>8</v>
      </c>
      <c r="T174">
        <v>12</v>
      </c>
      <c r="U174">
        <v>1</v>
      </c>
      <c r="V174">
        <v>160</v>
      </c>
      <c r="W174" t="s">
        <v>58</v>
      </c>
      <c r="X174">
        <v>29.085000000000001</v>
      </c>
      <c r="Y174">
        <v>84.352999999999994</v>
      </c>
    </row>
    <row r="175" spans="1:25" ht="16.05" customHeight="1" x14ac:dyDescent="0.3">
      <c r="A175">
        <v>174</v>
      </c>
      <c r="B175" s="4">
        <v>39969</v>
      </c>
      <c r="C175" t="s">
        <v>43</v>
      </c>
      <c r="E175" s="3" t="s">
        <v>552</v>
      </c>
      <c r="F175" t="s">
        <v>553</v>
      </c>
      <c r="G175">
        <v>35.197699999999998</v>
      </c>
      <c r="H175">
        <v>71.874899999999997</v>
      </c>
      <c r="I175" t="s">
        <v>89</v>
      </c>
      <c r="J175" t="s">
        <v>554</v>
      </c>
      <c r="K175" t="s">
        <v>62</v>
      </c>
      <c r="L175" t="s">
        <v>53</v>
      </c>
      <c r="M175" t="s">
        <v>40</v>
      </c>
      <c r="N175" t="s">
        <v>58</v>
      </c>
      <c r="O175" t="s">
        <v>62</v>
      </c>
      <c r="P175" t="s">
        <v>140</v>
      </c>
      <c r="R175">
        <v>40</v>
      </c>
      <c r="S175">
        <v>50</v>
      </c>
      <c r="T175">
        <v>70</v>
      </c>
      <c r="U175">
        <v>1</v>
      </c>
      <c r="V175" t="s">
        <v>58</v>
      </c>
      <c r="W175" t="s">
        <v>58</v>
      </c>
      <c r="X175">
        <v>23.36</v>
      </c>
      <c r="Y175">
        <v>74.048000000000002</v>
      </c>
    </row>
    <row r="176" spans="1:25" ht="16.05" customHeight="1" x14ac:dyDescent="0.3">
      <c r="A176">
        <v>175</v>
      </c>
      <c r="B176" s="4">
        <v>39970</v>
      </c>
      <c r="C176" t="s">
        <v>43</v>
      </c>
      <c r="E176" s="3">
        <v>0.85763888888888884</v>
      </c>
      <c r="F176" t="s">
        <v>35</v>
      </c>
      <c r="G176">
        <v>33.718000000000004</v>
      </c>
      <c r="H176">
        <v>73.071799999999996</v>
      </c>
      <c r="I176" t="s">
        <v>36</v>
      </c>
      <c r="J176" t="s">
        <v>555</v>
      </c>
      <c r="K176" t="s">
        <v>163</v>
      </c>
      <c r="L176" t="s">
        <v>39</v>
      </c>
      <c r="M176" t="s">
        <v>40</v>
      </c>
      <c r="N176" t="s">
        <v>556</v>
      </c>
      <c r="O176" t="s">
        <v>163</v>
      </c>
      <c r="P176" t="s">
        <v>42</v>
      </c>
      <c r="Q176">
        <v>2</v>
      </c>
      <c r="R176">
        <v>2</v>
      </c>
      <c r="S176">
        <v>4</v>
      </c>
      <c r="T176">
        <v>5</v>
      </c>
      <c r="U176">
        <v>1</v>
      </c>
      <c r="V176" t="s">
        <v>58</v>
      </c>
      <c r="W176" t="s">
        <v>557</v>
      </c>
      <c r="X176">
        <v>26.234999999999999</v>
      </c>
      <c r="Y176">
        <v>79.222999999999999</v>
      </c>
    </row>
    <row r="177" spans="1:25" ht="16.05" customHeight="1" x14ac:dyDescent="0.3">
      <c r="A177">
        <v>176</v>
      </c>
      <c r="B177" s="4">
        <v>39973</v>
      </c>
      <c r="C177" t="s">
        <v>43</v>
      </c>
      <c r="E177" s="3" t="s">
        <v>558</v>
      </c>
      <c r="F177" t="s">
        <v>160</v>
      </c>
      <c r="G177">
        <v>34.004300000000001</v>
      </c>
      <c r="H177">
        <v>71.544799999999995</v>
      </c>
      <c r="I177" t="s">
        <v>93</v>
      </c>
      <c r="J177" t="s">
        <v>559</v>
      </c>
      <c r="K177" t="s">
        <v>52</v>
      </c>
      <c r="L177" t="s">
        <v>53</v>
      </c>
      <c r="M177" t="s">
        <v>40</v>
      </c>
      <c r="N177" t="s">
        <v>58</v>
      </c>
      <c r="O177" t="s">
        <v>41</v>
      </c>
      <c r="P177" t="s">
        <v>42</v>
      </c>
      <c r="Q177">
        <v>11</v>
      </c>
      <c r="R177">
        <v>15</v>
      </c>
      <c r="S177">
        <v>50</v>
      </c>
      <c r="T177">
        <v>80</v>
      </c>
      <c r="U177">
        <v>1</v>
      </c>
      <c r="V177" t="s">
        <v>560</v>
      </c>
      <c r="W177" t="s">
        <v>550</v>
      </c>
      <c r="X177">
        <v>29.324999999999999</v>
      </c>
      <c r="Y177">
        <v>84.784999999999997</v>
      </c>
    </row>
    <row r="178" spans="1:25" ht="16.05" customHeight="1" x14ac:dyDescent="0.3">
      <c r="A178">
        <v>177</v>
      </c>
      <c r="B178" s="4">
        <v>39975</v>
      </c>
      <c r="C178" t="s">
        <v>43</v>
      </c>
      <c r="E178" s="3" t="s">
        <v>561</v>
      </c>
      <c r="F178" t="s">
        <v>160</v>
      </c>
      <c r="G178">
        <v>34.004300000000001</v>
      </c>
      <c r="H178">
        <v>71.544799999999995</v>
      </c>
      <c r="I178" t="s">
        <v>93</v>
      </c>
      <c r="J178" t="s">
        <v>562</v>
      </c>
      <c r="K178" t="s">
        <v>163</v>
      </c>
      <c r="L178" t="s">
        <v>39</v>
      </c>
      <c r="M178" t="s">
        <v>72</v>
      </c>
      <c r="N178" t="s">
        <v>58</v>
      </c>
      <c r="O178" t="s">
        <v>163</v>
      </c>
      <c r="P178" t="s">
        <v>42</v>
      </c>
      <c r="Q178">
        <v>1</v>
      </c>
      <c r="R178">
        <v>2</v>
      </c>
      <c r="S178">
        <v>8</v>
      </c>
      <c r="T178">
        <v>15</v>
      </c>
      <c r="U178">
        <v>1</v>
      </c>
      <c r="V178" t="s">
        <v>58</v>
      </c>
      <c r="W178" t="s">
        <v>563</v>
      </c>
      <c r="X178">
        <v>30.934999999999999</v>
      </c>
      <c r="Y178">
        <v>87.683000000000007</v>
      </c>
    </row>
    <row r="179" spans="1:25" ht="16.05" customHeight="1" x14ac:dyDescent="0.3">
      <c r="A179">
        <v>178</v>
      </c>
      <c r="B179" s="4">
        <v>39976</v>
      </c>
      <c r="C179" t="s">
        <v>43</v>
      </c>
      <c r="E179" s="3" t="s">
        <v>564</v>
      </c>
      <c r="F179" t="s">
        <v>543</v>
      </c>
      <c r="G179">
        <v>31.545100000000001</v>
      </c>
      <c r="H179">
        <v>74.340699999999998</v>
      </c>
      <c r="I179" t="s">
        <v>69</v>
      </c>
      <c r="J179" t="s">
        <v>565</v>
      </c>
      <c r="K179" t="s">
        <v>62</v>
      </c>
      <c r="L179" t="s">
        <v>53</v>
      </c>
      <c r="M179" t="s">
        <v>40</v>
      </c>
      <c r="O179" t="s">
        <v>62</v>
      </c>
      <c r="P179" t="s">
        <v>140</v>
      </c>
      <c r="Q179">
        <v>5</v>
      </c>
      <c r="R179">
        <v>7</v>
      </c>
      <c r="S179">
        <v>5</v>
      </c>
      <c r="T179">
        <v>12</v>
      </c>
      <c r="U179">
        <v>1</v>
      </c>
      <c r="V179" t="s">
        <v>566</v>
      </c>
      <c r="W179" t="s">
        <v>567</v>
      </c>
      <c r="X179">
        <v>35.984999999999999</v>
      </c>
      <c r="Y179">
        <v>96.772999999999996</v>
      </c>
    </row>
    <row r="180" spans="1:25" ht="16.05" customHeight="1" x14ac:dyDescent="0.3">
      <c r="A180">
        <v>179</v>
      </c>
      <c r="B180" s="4">
        <v>39976</v>
      </c>
      <c r="C180" t="s">
        <v>43</v>
      </c>
      <c r="E180" s="3" t="s">
        <v>568</v>
      </c>
      <c r="F180" t="s">
        <v>305</v>
      </c>
      <c r="G180">
        <v>34.032200000000003</v>
      </c>
      <c r="H180">
        <v>73.094399999999993</v>
      </c>
      <c r="I180" t="s">
        <v>93</v>
      </c>
      <c r="J180" t="s">
        <v>569</v>
      </c>
      <c r="K180" t="s">
        <v>62</v>
      </c>
      <c r="L180" t="s">
        <v>53</v>
      </c>
      <c r="M180" t="s">
        <v>40</v>
      </c>
      <c r="O180" t="s">
        <v>62</v>
      </c>
      <c r="P180" t="s">
        <v>140</v>
      </c>
      <c r="Q180">
        <v>4</v>
      </c>
      <c r="R180">
        <v>7</v>
      </c>
      <c r="S180">
        <v>63</v>
      </c>
      <c r="T180">
        <v>105</v>
      </c>
      <c r="U180">
        <v>1</v>
      </c>
      <c r="V180" t="s">
        <v>58</v>
      </c>
      <c r="W180" t="s">
        <v>570</v>
      </c>
      <c r="X180">
        <v>29.2</v>
      </c>
      <c r="Y180">
        <v>84.56</v>
      </c>
    </row>
    <row r="181" spans="1:25" ht="16.05" customHeight="1" x14ac:dyDescent="0.3">
      <c r="A181">
        <v>180</v>
      </c>
      <c r="B181" s="4">
        <v>39986</v>
      </c>
      <c r="C181" t="s">
        <v>43</v>
      </c>
      <c r="F181" t="s">
        <v>117</v>
      </c>
      <c r="G181">
        <v>35.383299999999998</v>
      </c>
      <c r="H181">
        <v>72.183300000000003</v>
      </c>
      <c r="I181" t="s">
        <v>93</v>
      </c>
      <c r="J181" t="s">
        <v>571</v>
      </c>
      <c r="K181" t="s">
        <v>163</v>
      </c>
      <c r="L181" t="s">
        <v>39</v>
      </c>
      <c r="M181" t="s">
        <v>72</v>
      </c>
      <c r="N181" t="s">
        <v>58</v>
      </c>
      <c r="O181" t="s">
        <v>163</v>
      </c>
      <c r="P181" t="s">
        <v>42</v>
      </c>
      <c r="R181">
        <v>2</v>
      </c>
      <c r="T181">
        <v>7</v>
      </c>
      <c r="X181">
        <v>27.664999999999999</v>
      </c>
      <c r="Y181">
        <v>81.796999999999997</v>
      </c>
    </row>
    <row r="182" spans="1:25" ht="16.05" customHeight="1" x14ac:dyDescent="0.3">
      <c r="A182">
        <v>181</v>
      </c>
      <c r="B182" s="4">
        <v>39990</v>
      </c>
      <c r="C182" t="s">
        <v>43</v>
      </c>
      <c r="E182" s="3" t="s">
        <v>572</v>
      </c>
      <c r="F182" t="s">
        <v>573</v>
      </c>
      <c r="G182">
        <v>34.359699999999997</v>
      </c>
      <c r="H182">
        <v>73.471100000000007</v>
      </c>
      <c r="I182" t="s">
        <v>574</v>
      </c>
      <c r="J182" t="s">
        <v>575</v>
      </c>
      <c r="K182" t="s">
        <v>71</v>
      </c>
      <c r="L182" t="s">
        <v>39</v>
      </c>
      <c r="M182" t="s">
        <v>72</v>
      </c>
      <c r="N182" t="s">
        <v>58</v>
      </c>
      <c r="O182" t="s">
        <v>74</v>
      </c>
      <c r="P182" t="s">
        <v>42</v>
      </c>
      <c r="R182">
        <v>2</v>
      </c>
      <c r="S182">
        <v>3</v>
      </c>
      <c r="T182">
        <v>4</v>
      </c>
      <c r="U182">
        <v>1</v>
      </c>
      <c r="V182" t="s">
        <v>58</v>
      </c>
      <c r="W182" t="s">
        <v>576</v>
      </c>
      <c r="X182">
        <v>33.255000000000003</v>
      </c>
      <c r="Y182">
        <v>91.858999999999995</v>
      </c>
    </row>
    <row r="183" spans="1:25" ht="16.05" customHeight="1" x14ac:dyDescent="0.3">
      <c r="A183">
        <v>182</v>
      </c>
      <c r="B183" s="4">
        <v>39994</v>
      </c>
      <c r="C183" t="s">
        <v>43</v>
      </c>
      <c r="E183" s="3" t="s">
        <v>58</v>
      </c>
      <c r="F183" t="s">
        <v>383</v>
      </c>
      <c r="G183">
        <v>34.021099999999997</v>
      </c>
      <c r="H183">
        <v>71.287400000000005</v>
      </c>
      <c r="I183" t="s">
        <v>89</v>
      </c>
      <c r="J183" t="s">
        <v>577</v>
      </c>
      <c r="K183" t="s">
        <v>38</v>
      </c>
      <c r="L183" t="s">
        <v>39</v>
      </c>
      <c r="M183" t="s">
        <v>72</v>
      </c>
      <c r="N183" t="s">
        <v>578</v>
      </c>
      <c r="O183" t="s">
        <v>579</v>
      </c>
      <c r="P183" t="s">
        <v>140</v>
      </c>
      <c r="Q183">
        <v>1</v>
      </c>
      <c r="R183">
        <v>4</v>
      </c>
      <c r="S183">
        <v>10</v>
      </c>
      <c r="T183">
        <v>11</v>
      </c>
      <c r="U183">
        <v>1</v>
      </c>
      <c r="V183" t="s">
        <v>58</v>
      </c>
      <c r="W183" t="s">
        <v>58</v>
      </c>
      <c r="X183">
        <v>31.26</v>
      </c>
      <c r="Y183">
        <v>88.268000000000001</v>
      </c>
    </row>
    <row r="184" spans="1:25" ht="16.05" customHeight="1" x14ac:dyDescent="0.3">
      <c r="A184">
        <v>183</v>
      </c>
      <c r="B184" s="4">
        <v>39995</v>
      </c>
      <c r="C184" t="s">
        <v>43</v>
      </c>
      <c r="E184" s="3" t="s">
        <v>58</v>
      </c>
      <c r="F184" t="s">
        <v>160</v>
      </c>
      <c r="G184">
        <v>34.004300000000001</v>
      </c>
      <c r="H184">
        <v>71.544799999999995</v>
      </c>
      <c r="I184" t="s">
        <v>93</v>
      </c>
      <c r="J184" t="s">
        <v>580</v>
      </c>
      <c r="K184" t="s">
        <v>71</v>
      </c>
      <c r="L184" t="s">
        <v>39</v>
      </c>
      <c r="M184" t="s">
        <v>72</v>
      </c>
      <c r="O184" t="s">
        <v>581</v>
      </c>
      <c r="P184" t="s">
        <v>42</v>
      </c>
      <c r="R184">
        <v>1</v>
      </c>
      <c r="U184">
        <v>1</v>
      </c>
      <c r="V184" t="s">
        <v>58</v>
      </c>
      <c r="W184" t="s">
        <v>58</v>
      </c>
      <c r="X184">
        <v>30.385000000000002</v>
      </c>
      <c r="Y184">
        <v>86.692999999999998</v>
      </c>
    </row>
    <row r="185" spans="1:25" ht="16.05" customHeight="1" x14ac:dyDescent="0.3">
      <c r="A185">
        <v>184</v>
      </c>
      <c r="B185" s="4">
        <v>39996</v>
      </c>
      <c r="C185" t="s">
        <v>43</v>
      </c>
      <c r="E185" s="3" t="s">
        <v>582</v>
      </c>
      <c r="F185" t="s">
        <v>68</v>
      </c>
      <c r="G185">
        <v>33.605800000000002</v>
      </c>
      <c r="H185">
        <v>73.043700000000001</v>
      </c>
      <c r="I185" t="s">
        <v>69</v>
      </c>
      <c r="J185" t="s">
        <v>583</v>
      </c>
      <c r="K185" t="s">
        <v>71</v>
      </c>
      <c r="L185" t="s">
        <v>39</v>
      </c>
      <c r="M185" t="s">
        <v>72</v>
      </c>
      <c r="N185" t="s">
        <v>58</v>
      </c>
      <c r="O185" t="s">
        <v>211</v>
      </c>
      <c r="P185" t="s">
        <v>42</v>
      </c>
      <c r="R185">
        <v>1</v>
      </c>
      <c r="S185">
        <v>25</v>
      </c>
      <c r="T185">
        <v>40</v>
      </c>
      <c r="U185">
        <v>1</v>
      </c>
      <c r="V185" t="s">
        <v>584</v>
      </c>
      <c r="W185" t="s">
        <v>58</v>
      </c>
      <c r="X185">
        <v>27.29</v>
      </c>
      <c r="Y185">
        <v>81.122</v>
      </c>
    </row>
    <row r="186" spans="1:25" ht="16.05" customHeight="1" x14ac:dyDescent="0.3">
      <c r="A186">
        <v>185</v>
      </c>
      <c r="B186" s="4">
        <v>40002</v>
      </c>
      <c r="C186" t="s">
        <v>43</v>
      </c>
      <c r="E186" s="3" t="s">
        <v>585</v>
      </c>
      <c r="F186" t="s">
        <v>160</v>
      </c>
      <c r="G186">
        <v>34.004300000000001</v>
      </c>
      <c r="H186">
        <v>71.544799999999995</v>
      </c>
      <c r="I186" t="s">
        <v>93</v>
      </c>
      <c r="J186" t="s">
        <v>586</v>
      </c>
      <c r="K186" t="s">
        <v>153</v>
      </c>
      <c r="L186" t="s">
        <v>48</v>
      </c>
      <c r="M186" t="s">
        <v>72</v>
      </c>
      <c r="N186" t="s">
        <v>58</v>
      </c>
      <c r="O186" t="s">
        <v>163</v>
      </c>
      <c r="P186" t="s">
        <v>42</v>
      </c>
      <c r="R186">
        <v>1</v>
      </c>
      <c r="S186">
        <v>2</v>
      </c>
      <c r="T186">
        <v>5</v>
      </c>
      <c r="U186">
        <v>1</v>
      </c>
      <c r="V186" t="s">
        <v>587</v>
      </c>
      <c r="W186" t="s">
        <v>58</v>
      </c>
      <c r="X186">
        <v>34.825000000000003</v>
      </c>
      <c r="Y186">
        <v>94.685000000000002</v>
      </c>
    </row>
    <row r="187" spans="1:25" ht="16.05" customHeight="1" x14ac:dyDescent="0.3">
      <c r="A187">
        <v>186</v>
      </c>
      <c r="B187" s="4">
        <v>40022</v>
      </c>
      <c r="C187" t="s">
        <v>43</v>
      </c>
      <c r="E187" s="3" t="s">
        <v>58</v>
      </c>
      <c r="F187" t="s">
        <v>148</v>
      </c>
      <c r="G187">
        <v>32.974600000000002</v>
      </c>
      <c r="H187">
        <v>70.145600000000002</v>
      </c>
      <c r="I187" t="s">
        <v>93</v>
      </c>
      <c r="J187" t="s">
        <v>588</v>
      </c>
      <c r="K187" t="s">
        <v>163</v>
      </c>
      <c r="L187" t="s">
        <v>39</v>
      </c>
      <c r="M187" t="s">
        <v>72</v>
      </c>
      <c r="N187" t="s">
        <v>58</v>
      </c>
      <c r="O187" t="s">
        <v>163</v>
      </c>
      <c r="P187" t="s">
        <v>42</v>
      </c>
      <c r="R187">
        <v>2</v>
      </c>
      <c r="S187">
        <v>3</v>
      </c>
      <c r="T187">
        <v>5</v>
      </c>
      <c r="U187">
        <v>1</v>
      </c>
      <c r="V187" t="s">
        <v>58</v>
      </c>
      <c r="W187" t="s">
        <v>58</v>
      </c>
      <c r="X187">
        <v>27.484999999999999</v>
      </c>
      <c r="Y187">
        <v>81.472999999999999</v>
      </c>
    </row>
    <row r="188" spans="1:25" ht="16.05" customHeight="1" x14ac:dyDescent="0.3">
      <c r="A188">
        <v>187</v>
      </c>
      <c r="B188" s="4">
        <v>40038</v>
      </c>
      <c r="C188" t="s">
        <v>43</v>
      </c>
      <c r="E188" s="3" t="s">
        <v>58</v>
      </c>
      <c r="F188" t="s">
        <v>257</v>
      </c>
      <c r="G188">
        <v>32.3202</v>
      </c>
      <c r="H188">
        <v>69.859700000000004</v>
      </c>
      <c r="I188" t="s">
        <v>89</v>
      </c>
      <c r="J188" t="s">
        <v>589</v>
      </c>
      <c r="K188" t="s">
        <v>71</v>
      </c>
      <c r="L188" t="s">
        <v>48</v>
      </c>
      <c r="M188" t="s">
        <v>72</v>
      </c>
      <c r="N188" t="s">
        <v>590</v>
      </c>
      <c r="O188" t="s">
        <v>364</v>
      </c>
      <c r="P188" t="s">
        <v>140</v>
      </c>
      <c r="Q188">
        <v>4</v>
      </c>
      <c r="R188">
        <v>5</v>
      </c>
      <c r="U188">
        <v>1</v>
      </c>
      <c r="V188" t="s">
        <v>58</v>
      </c>
      <c r="W188" t="s">
        <v>58</v>
      </c>
      <c r="X188">
        <v>26.925000000000001</v>
      </c>
      <c r="Y188">
        <v>80.465000000000003</v>
      </c>
    </row>
    <row r="189" spans="1:25" ht="16.05" customHeight="1" x14ac:dyDescent="0.3">
      <c r="A189">
        <v>188</v>
      </c>
      <c r="B189" s="4">
        <v>40040</v>
      </c>
      <c r="C189" t="s">
        <v>43</v>
      </c>
      <c r="E189" s="3">
        <v>0.41666666666666669</v>
      </c>
      <c r="F189" t="s">
        <v>117</v>
      </c>
      <c r="G189">
        <v>35.222700000000003</v>
      </c>
      <c r="H189">
        <v>72.425799999999995</v>
      </c>
      <c r="I189" t="s">
        <v>93</v>
      </c>
      <c r="J189" t="s">
        <v>591</v>
      </c>
      <c r="K189" t="s">
        <v>163</v>
      </c>
      <c r="L189" t="s">
        <v>39</v>
      </c>
      <c r="M189" t="s">
        <v>72</v>
      </c>
      <c r="N189" t="s">
        <v>58</v>
      </c>
      <c r="O189" t="s">
        <v>163</v>
      </c>
      <c r="P189" t="s">
        <v>42</v>
      </c>
      <c r="Q189">
        <v>3</v>
      </c>
      <c r="R189">
        <v>5</v>
      </c>
      <c r="T189">
        <v>4</v>
      </c>
      <c r="U189">
        <v>1</v>
      </c>
      <c r="V189" t="s">
        <v>58</v>
      </c>
      <c r="W189" t="s">
        <v>378</v>
      </c>
      <c r="X189">
        <v>32.844999999999999</v>
      </c>
      <c r="Y189">
        <v>91.120999999999995</v>
      </c>
    </row>
    <row r="190" spans="1:25" ht="16.05" customHeight="1" x14ac:dyDescent="0.3">
      <c r="A190">
        <v>189</v>
      </c>
      <c r="B190" s="4">
        <v>40041</v>
      </c>
      <c r="C190" t="s">
        <v>32</v>
      </c>
      <c r="D190" t="s">
        <v>33</v>
      </c>
      <c r="E190" s="3" t="s">
        <v>58</v>
      </c>
      <c r="F190" t="s">
        <v>592</v>
      </c>
      <c r="G190">
        <v>35.222700000000003</v>
      </c>
      <c r="H190">
        <v>72.425799999999995</v>
      </c>
      <c r="I190" t="s">
        <v>93</v>
      </c>
      <c r="J190" t="s">
        <v>593</v>
      </c>
      <c r="K190" t="s">
        <v>163</v>
      </c>
      <c r="L190" t="s">
        <v>39</v>
      </c>
      <c r="M190" t="s">
        <v>72</v>
      </c>
      <c r="N190" t="s">
        <v>58</v>
      </c>
      <c r="O190" t="s">
        <v>163</v>
      </c>
      <c r="P190" t="s">
        <v>42</v>
      </c>
      <c r="R190">
        <v>1</v>
      </c>
      <c r="T190">
        <v>3</v>
      </c>
      <c r="U190">
        <v>1</v>
      </c>
      <c r="V190" t="s">
        <v>58</v>
      </c>
      <c r="W190" t="s">
        <v>58</v>
      </c>
      <c r="X190">
        <v>29.984999999999999</v>
      </c>
      <c r="Y190">
        <v>85.972999999999999</v>
      </c>
    </row>
    <row r="191" spans="1:25" ht="16.05" customHeight="1" x14ac:dyDescent="0.3">
      <c r="A191">
        <v>190</v>
      </c>
      <c r="B191" s="4">
        <v>40043</v>
      </c>
      <c r="C191" t="s">
        <v>43</v>
      </c>
      <c r="E191" s="3">
        <v>0.79166666666666663</v>
      </c>
      <c r="F191" t="s">
        <v>148</v>
      </c>
      <c r="G191">
        <v>32.974600000000002</v>
      </c>
      <c r="H191">
        <v>70.145600000000002</v>
      </c>
      <c r="I191" t="s">
        <v>93</v>
      </c>
      <c r="J191" t="s">
        <v>594</v>
      </c>
      <c r="K191" t="s">
        <v>74</v>
      </c>
      <c r="L191" t="s">
        <v>39</v>
      </c>
      <c r="M191" t="s">
        <v>72</v>
      </c>
      <c r="N191" t="s">
        <v>58</v>
      </c>
      <c r="O191" t="s">
        <v>74</v>
      </c>
      <c r="P191" t="s">
        <v>42</v>
      </c>
      <c r="Q191">
        <v>3</v>
      </c>
      <c r="R191">
        <v>7</v>
      </c>
      <c r="T191">
        <v>3</v>
      </c>
      <c r="U191">
        <v>1</v>
      </c>
      <c r="V191" t="s">
        <v>58</v>
      </c>
      <c r="W191" t="s">
        <v>58</v>
      </c>
      <c r="X191">
        <v>24.65</v>
      </c>
      <c r="Y191">
        <v>76.37</v>
      </c>
    </row>
    <row r="192" spans="1:25" ht="16.05" customHeight="1" x14ac:dyDescent="0.3">
      <c r="A192">
        <v>191</v>
      </c>
      <c r="B192" s="4">
        <v>40046</v>
      </c>
      <c r="C192" t="s">
        <v>43</v>
      </c>
      <c r="E192" s="3" t="s">
        <v>58</v>
      </c>
      <c r="F192" t="s">
        <v>92</v>
      </c>
      <c r="G192">
        <v>33.583300000000001</v>
      </c>
      <c r="H192">
        <v>71.433300000000003</v>
      </c>
      <c r="I192" t="s">
        <v>93</v>
      </c>
      <c r="J192" t="s">
        <v>595</v>
      </c>
      <c r="K192" t="s">
        <v>122</v>
      </c>
      <c r="M192" t="s">
        <v>72</v>
      </c>
      <c r="N192" t="s">
        <v>58</v>
      </c>
      <c r="O192" t="s">
        <v>122</v>
      </c>
      <c r="P192" t="s">
        <v>42</v>
      </c>
      <c r="R192">
        <v>0</v>
      </c>
      <c r="U192">
        <v>1</v>
      </c>
      <c r="V192" t="s">
        <v>58</v>
      </c>
      <c r="W192" t="s">
        <v>58</v>
      </c>
      <c r="X192">
        <v>29.035</v>
      </c>
      <c r="Y192">
        <v>84.263000000000005</v>
      </c>
    </row>
    <row r="193" spans="1:25" ht="16.05" customHeight="1" x14ac:dyDescent="0.3">
      <c r="A193">
        <v>192</v>
      </c>
      <c r="B193" s="4">
        <v>40047</v>
      </c>
      <c r="C193" t="s">
        <v>43</v>
      </c>
      <c r="E193" s="3">
        <v>0.70833333333333337</v>
      </c>
      <c r="F193" t="s">
        <v>207</v>
      </c>
      <c r="G193">
        <v>35.222700000000003</v>
      </c>
      <c r="H193">
        <v>72.425799999999995</v>
      </c>
      <c r="I193" t="s">
        <v>93</v>
      </c>
      <c r="J193" t="s">
        <v>596</v>
      </c>
      <c r="K193" t="s">
        <v>95</v>
      </c>
      <c r="L193" t="s">
        <v>48</v>
      </c>
      <c r="M193" t="s">
        <v>40</v>
      </c>
      <c r="N193" t="s">
        <v>597</v>
      </c>
      <c r="O193" t="s">
        <v>163</v>
      </c>
      <c r="P193" t="s">
        <v>42</v>
      </c>
      <c r="Q193">
        <v>2</v>
      </c>
      <c r="R193">
        <v>3</v>
      </c>
      <c r="S193">
        <v>2</v>
      </c>
      <c r="T193">
        <v>8</v>
      </c>
      <c r="U193">
        <v>1</v>
      </c>
      <c r="V193" t="s">
        <v>58</v>
      </c>
      <c r="W193" t="s">
        <v>58</v>
      </c>
      <c r="X193">
        <v>26.024999999999999</v>
      </c>
      <c r="Y193">
        <v>78.844999999999999</v>
      </c>
    </row>
    <row r="194" spans="1:25" ht="16.05" customHeight="1" x14ac:dyDescent="0.3">
      <c r="A194">
        <v>193</v>
      </c>
      <c r="B194" s="4">
        <v>40048</v>
      </c>
      <c r="C194" t="s">
        <v>32</v>
      </c>
      <c r="D194" t="s">
        <v>33</v>
      </c>
      <c r="F194" t="s">
        <v>160</v>
      </c>
      <c r="G194">
        <v>34.004300000000001</v>
      </c>
      <c r="H194">
        <v>71.544799999999995</v>
      </c>
      <c r="I194" t="s">
        <v>93</v>
      </c>
      <c r="J194" t="s">
        <v>598</v>
      </c>
      <c r="K194" t="s">
        <v>95</v>
      </c>
      <c r="L194" t="s">
        <v>48</v>
      </c>
      <c r="M194" t="s">
        <v>481</v>
      </c>
      <c r="N194" t="s">
        <v>599</v>
      </c>
      <c r="O194" t="s">
        <v>364</v>
      </c>
      <c r="P194" t="s">
        <v>140</v>
      </c>
      <c r="R194">
        <v>3</v>
      </c>
      <c r="T194">
        <v>15</v>
      </c>
      <c r="U194">
        <v>1</v>
      </c>
      <c r="V194" t="s">
        <v>600</v>
      </c>
      <c r="W194" t="s">
        <v>601</v>
      </c>
      <c r="X194">
        <v>29.92</v>
      </c>
      <c r="Y194">
        <v>85.855999999999995</v>
      </c>
    </row>
    <row r="195" spans="1:25" ht="16.05" customHeight="1" x14ac:dyDescent="0.3">
      <c r="A195">
        <v>194</v>
      </c>
      <c r="B195" s="4">
        <v>40052</v>
      </c>
      <c r="C195" t="s">
        <v>43</v>
      </c>
      <c r="E195" s="3" t="s">
        <v>602</v>
      </c>
      <c r="F195" t="s">
        <v>383</v>
      </c>
      <c r="G195">
        <v>34.021099999999997</v>
      </c>
      <c r="H195">
        <v>71.287400000000005</v>
      </c>
      <c r="I195" t="s">
        <v>89</v>
      </c>
      <c r="J195" t="s">
        <v>603</v>
      </c>
      <c r="K195" t="s">
        <v>74</v>
      </c>
      <c r="L195" t="s">
        <v>39</v>
      </c>
      <c r="M195" t="s">
        <v>72</v>
      </c>
      <c r="N195" t="s">
        <v>58</v>
      </c>
      <c r="O195" t="s">
        <v>74</v>
      </c>
      <c r="P195" t="s">
        <v>42</v>
      </c>
      <c r="Q195">
        <v>20</v>
      </c>
      <c r="R195">
        <v>22</v>
      </c>
      <c r="S195">
        <v>10</v>
      </c>
      <c r="T195">
        <v>27</v>
      </c>
      <c r="U195">
        <v>1</v>
      </c>
      <c r="V195" t="s">
        <v>58</v>
      </c>
      <c r="W195" t="s">
        <v>604</v>
      </c>
      <c r="X195">
        <v>30.08</v>
      </c>
      <c r="Y195">
        <v>86.144000000000005</v>
      </c>
    </row>
    <row r="196" spans="1:25" ht="16.05" customHeight="1" x14ac:dyDescent="0.3">
      <c r="A196">
        <v>195</v>
      </c>
      <c r="B196" s="4">
        <v>40055</v>
      </c>
      <c r="C196" t="s">
        <v>32</v>
      </c>
      <c r="D196" t="s">
        <v>33</v>
      </c>
      <c r="E196" s="3" t="s">
        <v>58</v>
      </c>
      <c r="F196" t="s">
        <v>117</v>
      </c>
      <c r="G196">
        <v>35.222700000000003</v>
      </c>
      <c r="H196">
        <v>72.425799999999995</v>
      </c>
      <c r="I196" t="s">
        <v>93</v>
      </c>
      <c r="J196" t="s">
        <v>605</v>
      </c>
      <c r="K196" t="s">
        <v>163</v>
      </c>
      <c r="L196" t="s">
        <v>39</v>
      </c>
      <c r="M196" t="s">
        <v>40</v>
      </c>
      <c r="N196" t="s">
        <v>58</v>
      </c>
      <c r="O196" t="s">
        <v>163</v>
      </c>
      <c r="P196" t="s">
        <v>42</v>
      </c>
      <c r="Q196">
        <v>16</v>
      </c>
      <c r="R196">
        <v>18</v>
      </c>
      <c r="S196">
        <v>4</v>
      </c>
      <c r="T196">
        <v>14</v>
      </c>
      <c r="U196">
        <v>1</v>
      </c>
      <c r="V196" t="s">
        <v>606</v>
      </c>
      <c r="W196" t="s">
        <v>378</v>
      </c>
      <c r="X196">
        <v>29.155000000000001</v>
      </c>
      <c r="Y196">
        <v>84.478999999999999</v>
      </c>
    </row>
    <row r="197" spans="1:25" ht="16.05" customHeight="1" x14ac:dyDescent="0.3">
      <c r="A197">
        <v>196</v>
      </c>
      <c r="B197" s="4">
        <v>40068</v>
      </c>
      <c r="C197" t="s">
        <v>43</v>
      </c>
      <c r="E197" s="3" t="s">
        <v>607</v>
      </c>
      <c r="F197" t="s">
        <v>129</v>
      </c>
      <c r="G197">
        <v>33.5351</v>
      </c>
      <c r="H197">
        <v>71.071299999999994</v>
      </c>
      <c r="I197" t="s">
        <v>93</v>
      </c>
      <c r="J197" t="s">
        <v>608</v>
      </c>
      <c r="K197" t="s">
        <v>163</v>
      </c>
      <c r="L197" t="s">
        <v>39</v>
      </c>
      <c r="M197" t="s">
        <v>40</v>
      </c>
      <c r="N197" t="s">
        <v>58</v>
      </c>
      <c r="O197" t="s">
        <v>163</v>
      </c>
      <c r="P197" t="s">
        <v>42</v>
      </c>
      <c r="S197">
        <v>2</v>
      </c>
      <c r="T197">
        <v>4</v>
      </c>
      <c r="U197">
        <v>1</v>
      </c>
      <c r="V197" t="s">
        <v>58</v>
      </c>
      <c r="W197" t="s">
        <v>58</v>
      </c>
      <c r="X197">
        <v>26.635000000000002</v>
      </c>
      <c r="Y197">
        <v>79.942999999999998</v>
      </c>
    </row>
    <row r="198" spans="1:25" ht="16.05" customHeight="1" x14ac:dyDescent="0.3">
      <c r="A198">
        <v>197</v>
      </c>
      <c r="B198" s="4">
        <v>40069</v>
      </c>
      <c r="C198" t="s">
        <v>32</v>
      </c>
      <c r="D198" t="s">
        <v>33</v>
      </c>
      <c r="F198" t="s">
        <v>155</v>
      </c>
      <c r="G198">
        <v>34.503</v>
      </c>
      <c r="H198">
        <v>71.904600000000002</v>
      </c>
      <c r="I198" t="s">
        <v>93</v>
      </c>
      <c r="J198" t="s">
        <v>609</v>
      </c>
      <c r="K198" t="s">
        <v>74</v>
      </c>
      <c r="L198" t="s">
        <v>39</v>
      </c>
      <c r="M198" t="s">
        <v>72</v>
      </c>
      <c r="O198" t="s">
        <v>74</v>
      </c>
      <c r="P198" t="s">
        <v>42</v>
      </c>
      <c r="R198">
        <v>1</v>
      </c>
      <c r="S198">
        <v>3</v>
      </c>
      <c r="T198">
        <v>5</v>
      </c>
      <c r="U198">
        <v>2</v>
      </c>
      <c r="V198" t="s">
        <v>58</v>
      </c>
      <c r="W198" t="s">
        <v>58</v>
      </c>
      <c r="X198">
        <v>28.31</v>
      </c>
      <c r="Y198">
        <v>82.957999999999998</v>
      </c>
    </row>
    <row r="199" spans="1:25" ht="16.05" customHeight="1" x14ac:dyDescent="0.3">
      <c r="A199">
        <v>198</v>
      </c>
      <c r="B199" s="4">
        <v>40074</v>
      </c>
      <c r="C199" t="s">
        <v>43</v>
      </c>
      <c r="E199" s="3">
        <v>0.41666666666666669</v>
      </c>
      <c r="F199" t="s">
        <v>92</v>
      </c>
      <c r="G199">
        <v>33.583300000000001</v>
      </c>
      <c r="H199">
        <v>71.433300000000003</v>
      </c>
      <c r="I199" t="s">
        <v>93</v>
      </c>
      <c r="J199" t="s">
        <v>610</v>
      </c>
      <c r="K199" t="s">
        <v>153</v>
      </c>
      <c r="L199" t="s">
        <v>48</v>
      </c>
      <c r="M199" t="s">
        <v>72</v>
      </c>
      <c r="N199" t="s">
        <v>58</v>
      </c>
      <c r="O199" t="s">
        <v>122</v>
      </c>
      <c r="P199" t="s">
        <v>42</v>
      </c>
      <c r="Q199">
        <v>30</v>
      </c>
      <c r="R199">
        <v>37</v>
      </c>
      <c r="S199">
        <v>50</v>
      </c>
      <c r="T199">
        <v>60</v>
      </c>
      <c r="U199">
        <v>1</v>
      </c>
      <c r="V199" t="s">
        <v>611</v>
      </c>
      <c r="W199" t="s">
        <v>58</v>
      </c>
      <c r="X199">
        <v>29.19</v>
      </c>
      <c r="Y199">
        <v>84.542000000000002</v>
      </c>
    </row>
    <row r="200" spans="1:25" ht="16.05" customHeight="1" x14ac:dyDescent="0.3">
      <c r="A200">
        <v>199</v>
      </c>
      <c r="B200" s="4">
        <v>40075</v>
      </c>
      <c r="C200" t="s">
        <v>43</v>
      </c>
      <c r="E200" s="3" t="s">
        <v>612</v>
      </c>
      <c r="F200" t="s">
        <v>361</v>
      </c>
      <c r="G200">
        <v>33.685400000000001</v>
      </c>
      <c r="H200">
        <v>71.513099999999994</v>
      </c>
      <c r="I200" t="s">
        <v>93</v>
      </c>
      <c r="J200" t="s">
        <v>613</v>
      </c>
      <c r="K200" t="s">
        <v>163</v>
      </c>
      <c r="L200" t="s">
        <v>39</v>
      </c>
      <c r="M200" t="s">
        <v>72</v>
      </c>
      <c r="N200" t="s">
        <v>58</v>
      </c>
      <c r="O200" t="s">
        <v>163</v>
      </c>
      <c r="P200" t="s">
        <v>42</v>
      </c>
      <c r="R200">
        <v>2</v>
      </c>
      <c r="T200">
        <v>1</v>
      </c>
      <c r="U200">
        <v>1</v>
      </c>
      <c r="V200" t="s">
        <v>58</v>
      </c>
      <c r="W200" t="s">
        <v>58</v>
      </c>
      <c r="X200">
        <v>29.864999999999998</v>
      </c>
      <c r="Y200">
        <v>85.757000000000005</v>
      </c>
    </row>
    <row r="201" spans="1:25" ht="16.05" customHeight="1" x14ac:dyDescent="0.3">
      <c r="A201">
        <v>200</v>
      </c>
      <c r="B201" s="4">
        <v>40077</v>
      </c>
      <c r="C201" t="s">
        <v>43</v>
      </c>
      <c r="E201" s="3" t="s">
        <v>614</v>
      </c>
      <c r="F201" t="s">
        <v>615</v>
      </c>
      <c r="G201">
        <v>34.200000000000003</v>
      </c>
      <c r="H201">
        <v>72.5</v>
      </c>
      <c r="I201" t="s">
        <v>93</v>
      </c>
      <c r="J201" t="s">
        <v>616</v>
      </c>
      <c r="K201" t="s">
        <v>501</v>
      </c>
      <c r="L201" t="s">
        <v>48</v>
      </c>
      <c r="M201" t="s">
        <v>40</v>
      </c>
      <c r="O201" t="s">
        <v>102</v>
      </c>
      <c r="P201" t="s">
        <v>42</v>
      </c>
      <c r="R201">
        <v>0</v>
      </c>
      <c r="U201">
        <v>1</v>
      </c>
      <c r="V201" t="s">
        <v>58</v>
      </c>
      <c r="W201" t="s">
        <v>58</v>
      </c>
      <c r="X201">
        <v>26.855</v>
      </c>
      <c r="Y201">
        <v>80.338999999999999</v>
      </c>
    </row>
    <row r="202" spans="1:25" ht="16.05" customHeight="1" x14ac:dyDescent="0.3">
      <c r="A202">
        <v>201</v>
      </c>
      <c r="B202" s="4">
        <v>40082</v>
      </c>
      <c r="C202" t="s">
        <v>43</v>
      </c>
      <c r="E202" s="3" t="s">
        <v>617</v>
      </c>
      <c r="F202" t="s">
        <v>144</v>
      </c>
      <c r="G202">
        <v>32.9861</v>
      </c>
      <c r="H202">
        <v>70.604200000000006</v>
      </c>
      <c r="I202" t="s">
        <v>93</v>
      </c>
      <c r="J202" t="s">
        <v>618</v>
      </c>
      <c r="K202" t="s">
        <v>163</v>
      </c>
      <c r="L202" t="s">
        <v>39</v>
      </c>
      <c r="M202" t="s">
        <v>72</v>
      </c>
      <c r="N202" t="s">
        <v>58</v>
      </c>
      <c r="O202" t="s">
        <v>163</v>
      </c>
      <c r="P202" t="s">
        <v>42</v>
      </c>
      <c r="Q202">
        <v>7</v>
      </c>
      <c r="R202">
        <v>10</v>
      </c>
      <c r="S202">
        <v>50</v>
      </c>
      <c r="T202">
        <v>65</v>
      </c>
      <c r="U202">
        <v>1</v>
      </c>
      <c r="V202" t="s">
        <v>619</v>
      </c>
      <c r="W202" t="s">
        <v>34</v>
      </c>
      <c r="X202">
        <v>26.375</v>
      </c>
      <c r="Y202">
        <v>79.474999999999994</v>
      </c>
    </row>
    <row r="203" spans="1:25" ht="16.05" customHeight="1" x14ac:dyDescent="0.3">
      <c r="A203">
        <v>202</v>
      </c>
      <c r="B203" s="4">
        <v>40082</v>
      </c>
      <c r="C203" t="s">
        <v>43</v>
      </c>
      <c r="E203" s="3" t="s">
        <v>620</v>
      </c>
      <c r="F203" t="s">
        <v>160</v>
      </c>
      <c r="G203">
        <v>34.004300000000001</v>
      </c>
      <c r="H203">
        <v>71.544799999999995</v>
      </c>
      <c r="I203" t="s">
        <v>93</v>
      </c>
      <c r="J203" t="s">
        <v>621</v>
      </c>
      <c r="K203" t="s">
        <v>622</v>
      </c>
      <c r="L203" t="s">
        <v>48</v>
      </c>
      <c r="M203" t="s">
        <v>72</v>
      </c>
      <c r="N203" t="s">
        <v>58</v>
      </c>
      <c r="O203" t="s">
        <v>122</v>
      </c>
      <c r="P203" t="s">
        <v>42</v>
      </c>
      <c r="Q203">
        <v>10</v>
      </c>
      <c r="R203">
        <v>14</v>
      </c>
      <c r="S203">
        <v>50</v>
      </c>
      <c r="T203">
        <v>120</v>
      </c>
      <c r="U203">
        <v>1</v>
      </c>
      <c r="V203" t="s">
        <v>623</v>
      </c>
      <c r="W203" t="s">
        <v>537</v>
      </c>
      <c r="X203">
        <v>31.074999999999999</v>
      </c>
      <c r="Y203">
        <v>87.935000000000002</v>
      </c>
    </row>
    <row r="204" spans="1:25" ht="16.05" customHeight="1" x14ac:dyDescent="0.3">
      <c r="A204">
        <v>203</v>
      </c>
      <c r="B204" s="4">
        <v>40084</v>
      </c>
      <c r="C204" t="s">
        <v>43</v>
      </c>
      <c r="E204" s="3" t="s">
        <v>468</v>
      </c>
      <c r="F204" t="s">
        <v>269</v>
      </c>
      <c r="G204">
        <v>32.935000000000002</v>
      </c>
      <c r="H204">
        <v>70.668800000000005</v>
      </c>
      <c r="I204" t="s">
        <v>93</v>
      </c>
      <c r="J204" t="s">
        <v>624</v>
      </c>
      <c r="K204" t="s">
        <v>71</v>
      </c>
      <c r="L204" t="s">
        <v>48</v>
      </c>
      <c r="M204" t="s">
        <v>72</v>
      </c>
      <c r="N204" t="s">
        <v>625</v>
      </c>
      <c r="O204" t="s">
        <v>364</v>
      </c>
      <c r="P204" t="s">
        <v>140</v>
      </c>
      <c r="Q204">
        <v>4</v>
      </c>
      <c r="R204">
        <v>5</v>
      </c>
      <c r="U204">
        <v>1</v>
      </c>
      <c r="V204" t="s">
        <v>58</v>
      </c>
      <c r="W204" t="s">
        <v>58</v>
      </c>
      <c r="X204">
        <v>24.33</v>
      </c>
      <c r="Y204">
        <v>75.793999999999997</v>
      </c>
    </row>
    <row r="205" spans="1:25" ht="16.05" customHeight="1" x14ac:dyDescent="0.3">
      <c r="A205">
        <v>204</v>
      </c>
      <c r="B205" s="4">
        <v>40091</v>
      </c>
      <c r="C205" t="s">
        <v>43</v>
      </c>
      <c r="E205" s="3" t="s">
        <v>626</v>
      </c>
      <c r="F205" t="s">
        <v>35</v>
      </c>
      <c r="G205">
        <v>33.718000000000004</v>
      </c>
      <c r="H205">
        <v>73.071799999999996</v>
      </c>
      <c r="I205" t="s">
        <v>36</v>
      </c>
      <c r="J205" t="s">
        <v>627</v>
      </c>
      <c r="K205" t="s">
        <v>41</v>
      </c>
      <c r="L205" t="s">
        <v>39</v>
      </c>
      <c r="M205" t="s">
        <v>40</v>
      </c>
      <c r="N205" t="s">
        <v>58</v>
      </c>
      <c r="O205" t="s">
        <v>579</v>
      </c>
      <c r="P205" t="s">
        <v>54</v>
      </c>
      <c r="R205">
        <v>5</v>
      </c>
      <c r="S205">
        <v>3</v>
      </c>
      <c r="T205">
        <v>8</v>
      </c>
      <c r="U205">
        <v>1</v>
      </c>
      <c r="V205" t="s">
        <v>519</v>
      </c>
      <c r="W205" t="s">
        <v>58</v>
      </c>
      <c r="X205">
        <v>24.934999999999999</v>
      </c>
      <c r="Y205">
        <v>76.882999999999996</v>
      </c>
    </row>
    <row r="206" spans="1:25" ht="16.05" customHeight="1" x14ac:dyDescent="0.3">
      <c r="A206">
        <v>205</v>
      </c>
      <c r="B206" s="4">
        <v>40095</v>
      </c>
      <c r="C206" t="s">
        <v>43</v>
      </c>
      <c r="E206" s="3" t="s">
        <v>628</v>
      </c>
      <c r="F206" t="s">
        <v>160</v>
      </c>
      <c r="G206">
        <v>34.004300000000001</v>
      </c>
      <c r="H206">
        <v>71.544799999999995</v>
      </c>
      <c r="I206" t="s">
        <v>93</v>
      </c>
      <c r="J206" t="s">
        <v>629</v>
      </c>
      <c r="K206" t="s">
        <v>153</v>
      </c>
      <c r="L206" t="s">
        <v>48</v>
      </c>
      <c r="M206" t="s">
        <v>72</v>
      </c>
      <c r="N206" t="s">
        <v>58</v>
      </c>
      <c r="O206" t="s">
        <v>122</v>
      </c>
      <c r="P206" t="s">
        <v>42</v>
      </c>
      <c r="Q206">
        <v>48</v>
      </c>
      <c r="R206">
        <v>50</v>
      </c>
      <c r="S206">
        <v>148</v>
      </c>
      <c r="T206">
        <v>187</v>
      </c>
      <c r="U206">
        <v>1</v>
      </c>
      <c r="V206" t="s">
        <v>411</v>
      </c>
      <c r="W206" t="s">
        <v>550</v>
      </c>
      <c r="X206">
        <v>25.75</v>
      </c>
      <c r="Y206">
        <v>78.349999999999994</v>
      </c>
    </row>
    <row r="207" spans="1:25" ht="16.05" customHeight="1" x14ac:dyDescent="0.3">
      <c r="A207">
        <v>206</v>
      </c>
      <c r="B207" s="4">
        <v>40098</v>
      </c>
      <c r="C207" t="s">
        <v>43</v>
      </c>
      <c r="E207" s="3">
        <v>0.54166666666666663</v>
      </c>
      <c r="F207" t="s">
        <v>251</v>
      </c>
      <c r="G207">
        <v>34.801499999999997</v>
      </c>
      <c r="H207">
        <v>72.757000000000005</v>
      </c>
      <c r="I207" t="s">
        <v>93</v>
      </c>
      <c r="J207" t="s">
        <v>630</v>
      </c>
      <c r="K207" t="s">
        <v>71</v>
      </c>
      <c r="L207" t="s">
        <v>39</v>
      </c>
      <c r="M207" t="s">
        <v>72</v>
      </c>
      <c r="N207" t="s">
        <v>249</v>
      </c>
      <c r="O207" t="s">
        <v>74</v>
      </c>
      <c r="P207" t="s">
        <v>42</v>
      </c>
      <c r="R207">
        <v>41</v>
      </c>
      <c r="S207">
        <v>45</v>
      </c>
      <c r="T207">
        <v>50</v>
      </c>
      <c r="U207">
        <v>1</v>
      </c>
      <c r="V207" t="s">
        <v>58</v>
      </c>
      <c r="W207" t="s">
        <v>631</v>
      </c>
      <c r="X207">
        <v>22.04</v>
      </c>
      <c r="Y207">
        <v>71.671999999999997</v>
      </c>
    </row>
    <row r="208" spans="1:25" ht="16.05" customHeight="1" x14ac:dyDescent="0.3">
      <c r="A208">
        <v>207</v>
      </c>
      <c r="B208" s="4">
        <v>40101</v>
      </c>
      <c r="C208" t="s">
        <v>43</v>
      </c>
      <c r="E208" s="3" t="s">
        <v>632</v>
      </c>
      <c r="F208" t="s">
        <v>92</v>
      </c>
      <c r="G208">
        <v>33.583300000000001</v>
      </c>
      <c r="H208">
        <v>71.433300000000003</v>
      </c>
      <c r="I208" t="s">
        <v>93</v>
      </c>
      <c r="J208" t="s">
        <v>633</v>
      </c>
      <c r="K208" t="s">
        <v>163</v>
      </c>
      <c r="L208" t="s">
        <v>39</v>
      </c>
      <c r="M208" t="s">
        <v>40</v>
      </c>
      <c r="N208" t="s">
        <v>58</v>
      </c>
      <c r="O208" t="s">
        <v>163</v>
      </c>
      <c r="P208" t="s">
        <v>42</v>
      </c>
      <c r="Q208">
        <v>11</v>
      </c>
      <c r="R208">
        <v>12</v>
      </c>
      <c r="S208">
        <v>20</v>
      </c>
      <c r="T208">
        <v>24</v>
      </c>
      <c r="U208">
        <v>1</v>
      </c>
      <c r="V208" t="s">
        <v>623</v>
      </c>
      <c r="W208" t="s">
        <v>634</v>
      </c>
      <c r="X208">
        <v>23.25</v>
      </c>
      <c r="Y208">
        <v>73.849999999999994</v>
      </c>
    </row>
    <row r="209" spans="1:25" ht="16.05" customHeight="1" x14ac:dyDescent="0.3">
      <c r="A209">
        <v>208</v>
      </c>
      <c r="B209" s="4">
        <v>40101</v>
      </c>
      <c r="C209" t="s">
        <v>43</v>
      </c>
      <c r="E209" s="3" t="s">
        <v>58</v>
      </c>
      <c r="F209" t="s">
        <v>543</v>
      </c>
      <c r="G209">
        <v>31.545100000000001</v>
      </c>
      <c r="H209">
        <v>74.340699999999998</v>
      </c>
      <c r="I209" t="s">
        <v>69</v>
      </c>
      <c r="J209" t="s">
        <v>635</v>
      </c>
      <c r="K209" t="s">
        <v>163</v>
      </c>
      <c r="L209" t="s">
        <v>39</v>
      </c>
      <c r="M209" t="s">
        <v>40</v>
      </c>
      <c r="N209" t="s">
        <v>34</v>
      </c>
      <c r="O209" t="s">
        <v>163</v>
      </c>
      <c r="P209" t="s">
        <v>42</v>
      </c>
      <c r="R209">
        <v>18</v>
      </c>
      <c r="T209">
        <v>50</v>
      </c>
      <c r="U209" t="s">
        <v>34</v>
      </c>
      <c r="V209" t="s">
        <v>58</v>
      </c>
      <c r="W209" t="s">
        <v>34</v>
      </c>
      <c r="X209">
        <v>25.22</v>
      </c>
      <c r="Y209">
        <v>77.396000000000001</v>
      </c>
    </row>
    <row r="210" spans="1:25" ht="16.05" customHeight="1" x14ac:dyDescent="0.3">
      <c r="A210">
        <v>209</v>
      </c>
      <c r="B210" s="4">
        <v>40102</v>
      </c>
      <c r="C210" t="s">
        <v>43</v>
      </c>
      <c r="E210" s="3">
        <v>0.61458333333333337</v>
      </c>
      <c r="F210" t="s">
        <v>160</v>
      </c>
      <c r="G210">
        <v>34.004300000000001</v>
      </c>
      <c r="H210">
        <v>71.544799999999995</v>
      </c>
      <c r="I210" t="s">
        <v>93</v>
      </c>
      <c r="J210" t="s">
        <v>636</v>
      </c>
      <c r="K210" t="s">
        <v>74</v>
      </c>
      <c r="L210" t="s">
        <v>39</v>
      </c>
      <c r="M210" t="s">
        <v>40</v>
      </c>
      <c r="N210" t="s">
        <v>58</v>
      </c>
      <c r="O210" t="s">
        <v>74</v>
      </c>
      <c r="P210" t="s">
        <v>42</v>
      </c>
      <c r="Q210">
        <v>14</v>
      </c>
      <c r="R210">
        <v>15</v>
      </c>
      <c r="S210">
        <v>15</v>
      </c>
      <c r="T210">
        <v>24</v>
      </c>
      <c r="U210">
        <v>1</v>
      </c>
      <c r="V210" t="s">
        <v>637</v>
      </c>
      <c r="W210" t="s">
        <v>550</v>
      </c>
      <c r="X210">
        <v>23.265000000000001</v>
      </c>
      <c r="Y210">
        <v>73.876999999999995</v>
      </c>
    </row>
    <row r="211" spans="1:25" ht="16.05" customHeight="1" x14ac:dyDescent="0.3">
      <c r="A211">
        <v>210</v>
      </c>
      <c r="B211" s="4">
        <v>40106</v>
      </c>
      <c r="C211" t="s">
        <v>43</v>
      </c>
      <c r="E211" s="3">
        <v>0.59027777777777779</v>
      </c>
      <c r="F211" t="s">
        <v>35</v>
      </c>
      <c r="G211">
        <v>33.718000000000004</v>
      </c>
      <c r="H211">
        <v>73.071799999999996</v>
      </c>
      <c r="I211" t="s">
        <v>36</v>
      </c>
      <c r="J211" t="s">
        <v>638</v>
      </c>
      <c r="K211" t="s">
        <v>501</v>
      </c>
      <c r="L211" t="s">
        <v>48</v>
      </c>
      <c r="M211" t="s">
        <v>40</v>
      </c>
      <c r="N211" t="s">
        <v>58</v>
      </c>
      <c r="O211" t="s">
        <v>122</v>
      </c>
      <c r="P211" t="s">
        <v>42</v>
      </c>
      <c r="Q211">
        <v>5</v>
      </c>
      <c r="R211">
        <v>6</v>
      </c>
      <c r="S211">
        <v>29</v>
      </c>
      <c r="T211">
        <v>40</v>
      </c>
      <c r="U211">
        <v>2</v>
      </c>
      <c r="V211" t="s">
        <v>639</v>
      </c>
      <c r="W211" t="s">
        <v>58</v>
      </c>
      <c r="X211">
        <v>21.895</v>
      </c>
      <c r="Y211">
        <v>71.411000000000001</v>
      </c>
    </row>
    <row r="212" spans="1:25" ht="16.05" customHeight="1" x14ac:dyDescent="0.3">
      <c r="A212">
        <v>211</v>
      </c>
      <c r="B212" s="4">
        <v>40109</v>
      </c>
      <c r="C212" t="s">
        <v>43</v>
      </c>
      <c r="E212" s="3" t="s">
        <v>640</v>
      </c>
      <c r="F212" t="s">
        <v>98</v>
      </c>
      <c r="G212">
        <v>33.764499999999998</v>
      </c>
      <c r="H212">
        <v>72.366699999999994</v>
      </c>
      <c r="I212" t="s">
        <v>69</v>
      </c>
      <c r="J212" t="s">
        <v>641</v>
      </c>
      <c r="K212" t="s">
        <v>74</v>
      </c>
      <c r="L212" t="s">
        <v>39</v>
      </c>
      <c r="M212" t="s">
        <v>72</v>
      </c>
      <c r="N212" t="s">
        <v>58</v>
      </c>
      <c r="O212" t="s">
        <v>74</v>
      </c>
      <c r="P212" t="s">
        <v>42</v>
      </c>
      <c r="Q212">
        <v>8</v>
      </c>
      <c r="R212">
        <v>9</v>
      </c>
      <c r="S212">
        <v>13</v>
      </c>
      <c r="T212">
        <v>17</v>
      </c>
      <c r="U212">
        <v>1</v>
      </c>
      <c r="V212" t="s">
        <v>58</v>
      </c>
      <c r="W212" t="s">
        <v>642</v>
      </c>
      <c r="X212">
        <v>20.864999999999998</v>
      </c>
      <c r="Y212">
        <v>69.557000000000002</v>
      </c>
    </row>
    <row r="213" spans="1:25" ht="16.05" customHeight="1" x14ac:dyDescent="0.3">
      <c r="A213">
        <v>212</v>
      </c>
      <c r="B213" s="4">
        <v>40110</v>
      </c>
      <c r="C213" t="s">
        <v>43</v>
      </c>
      <c r="E213" s="3" t="s">
        <v>643</v>
      </c>
      <c r="F213" t="s">
        <v>523</v>
      </c>
      <c r="G213">
        <v>32.930300000000003</v>
      </c>
      <c r="H213">
        <v>72.855599999999995</v>
      </c>
      <c r="I213" t="s">
        <v>69</v>
      </c>
      <c r="J213" t="s">
        <v>644</v>
      </c>
      <c r="K213" t="s">
        <v>163</v>
      </c>
      <c r="L213" t="s">
        <v>39</v>
      </c>
      <c r="M213" t="s">
        <v>72</v>
      </c>
      <c r="O213" t="s">
        <v>253</v>
      </c>
      <c r="P213" t="s">
        <v>42</v>
      </c>
      <c r="R213">
        <v>1</v>
      </c>
      <c r="U213">
        <v>1</v>
      </c>
      <c r="V213" t="s">
        <v>58</v>
      </c>
      <c r="W213" t="s">
        <v>58</v>
      </c>
      <c r="X213">
        <v>20.484999999999999</v>
      </c>
      <c r="Y213">
        <v>68.873000000000005</v>
      </c>
    </row>
    <row r="214" spans="1:25" ht="16.05" customHeight="1" x14ac:dyDescent="0.3">
      <c r="A214">
        <v>213</v>
      </c>
      <c r="B214" s="4">
        <v>40119</v>
      </c>
      <c r="C214" t="s">
        <v>43</v>
      </c>
      <c r="E214" s="3" t="s">
        <v>645</v>
      </c>
      <c r="F214" t="s">
        <v>68</v>
      </c>
      <c r="G214">
        <v>33.605800000000002</v>
      </c>
      <c r="H214">
        <v>73.043700000000001</v>
      </c>
      <c r="I214" t="s">
        <v>69</v>
      </c>
      <c r="J214" t="s">
        <v>646</v>
      </c>
      <c r="K214" t="s">
        <v>622</v>
      </c>
      <c r="L214" t="s">
        <v>48</v>
      </c>
      <c r="M214" t="s">
        <v>72</v>
      </c>
      <c r="N214" t="s">
        <v>58</v>
      </c>
      <c r="O214" t="s">
        <v>122</v>
      </c>
      <c r="P214" t="s">
        <v>42</v>
      </c>
      <c r="Q214">
        <v>35</v>
      </c>
      <c r="R214">
        <v>38</v>
      </c>
      <c r="S214">
        <v>60</v>
      </c>
      <c r="T214">
        <v>65</v>
      </c>
      <c r="U214">
        <v>1</v>
      </c>
      <c r="V214" t="s">
        <v>647</v>
      </c>
      <c r="W214" t="s">
        <v>648</v>
      </c>
      <c r="X214">
        <v>20.754999999999999</v>
      </c>
      <c r="Y214">
        <v>69.358999999999995</v>
      </c>
    </row>
    <row r="215" spans="1:25" ht="16.05" customHeight="1" x14ac:dyDescent="0.3">
      <c r="A215">
        <v>214</v>
      </c>
      <c r="B215" s="4">
        <v>40119</v>
      </c>
      <c r="C215" t="s">
        <v>43</v>
      </c>
      <c r="E215" s="3">
        <v>0.77777777777777779</v>
      </c>
      <c r="F215" t="s">
        <v>543</v>
      </c>
      <c r="G215">
        <v>31.545100000000001</v>
      </c>
      <c r="H215">
        <v>74.340699999999998</v>
      </c>
      <c r="I215" t="s">
        <v>69</v>
      </c>
      <c r="J215" t="s">
        <v>649</v>
      </c>
      <c r="K215" t="s">
        <v>163</v>
      </c>
      <c r="L215" t="s">
        <v>39</v>
      </c>
      <c r="M215" t="s">
        <v>72</v>
      </c>
      <c r="N215" t="s">
        <v>58</v>
      </c>
      <c r="O215" t="s">
        <v>163</v>
      </c>
      <c r="P215" t="s">
        <v>42</v>
      </c>
      <c r="S215">
        <v>10</v>
      </c>
      <c r="T215">
        <v>25</v>
      </c>
      <c r="U215">
        <v>1</v>
      </c>
      <c r="V215" t="s">
        <v>584</v>
      </c>
      <c r="W215" t="s">
        <v>650</v>
      </c>
      <c r="X215">
        <v>21.02</v>
      </c>
      <c r="Y215">
        <v>69.835999999999999</v>
      </c>
    </row>
    <row r="216" spans="1:25" ht="16.05" customHeight="1" x14ac:dyDescent="0.3">
      <c r="A216">
        <v>215</v>
      </c>
      <c r="B216" s="4">
        <v>40125</v>
      </c>
      <c r="C216" t="s">
        <v>32</v>
      </c>
      <c r="D216" t="s">
        <v>33</v>
      </c>
      <c r="E216" s="3" t="s">
        <v>651</v>
      </c>
      <c r="F216" t="s">
        <v>160</v>
      </c>
      <c r="G216">
        <v>34.004300000000001</v>
      </c>
      <c r="H216">
        <v>71.544799999999995</v>
      </c>
      <c r="I216" t="s">
        <v>93</v>
      </c>
      <c r="J216" t="s">
        <v>652</v>
      </c>
      <c r="K216" t="s">
        <v>153</v>
      </c>
      <c r="L216" t="s">
        <v>48</v>
      </c>
      <c r="M216" t="s">
        <v>72</v>
      </c>
      <c r="N216" t="s">
        <v>58</v>
      </c>
      <c r="O216" t="s">
        <v>102</v>
      </c>
      <c r="P216" t="s">
        <v>42</v>
      </c>
      <c r="Q216">
        <v>12</v>
      </c>
      <c r="R216">
        <v>19</v>
      </c>
      <c r="S216">
        <v>35</v>
      </c>
      <c r="T216">
        <v>45</v>
      </c>
      <c r="U216">
        <v>1</v>
      </c>
      <c r="V216" t="s">
        <v>653</v>
      </c>
      <c r="W216" t="s">
        <v>550</v>
      </c>
      <c r="X216">
        <v>14.74</v>
      </c>
      <c r="Y216">
        <v>58.531999999999996</v>
      </c>
    </row>
    <row r="217" spans="1:25" ht="16.05" customHeight="1" x14ac:dyDescent="0.3">
      <c r="A217">
        <v>216</v>
      </c>
      <c r="B217" s="4">
        <v>40126</v>
      </c>
      <c r="C217" t="s">
        <v>32</v>
      </c>
      <c r="D217" t="s">
        <v>286</v>
      </c>
      <c r="E217" s="3" t="s">
        <v>654</v>
      </c>
      <c r="F217" t="s">
        <v>160</v>
      </c>
      <c r="G217">
        <v>34.004300000000001</v>
      </c>
      <c r="H217">
        <v>71.544799999999995</v>
      </c>
      <c r="I217" t="s">
        <v>93</v>
      </c>
      <c r="J217" t="s">
        <v>655</v>
      </c>
      <c r="K217" t="s">
        <v>163</v>
      </c>
      <c r="L217" t="s">
        <v>39</v>
      </c>
      <c r="M217" t="s">
        <v>72</v>
      </c>
      <c r="N217" t="s">
        <v>58</v>
      </c>
      <c r="O217" t="s">
        <v>163</v>
      </c>
      <c r="P217" t="s">
        <v>42</v>
      </c>
      <c r="R217">
        <v>3</v>
      </c>
      <c r="S217">
        <v>5</v>
      </c>
      <c r="T217">
        <v>7</v>
      </c>
      <c r="U217">
        <v>1</v>
      </c>
      <c r="V217" t="s">
        <v>656</v>
      </c>
      <c r="W217" t="s">
        <v>58</v>
      </c>
      <c r="X217">
        <v>15.475</v>
      </c>
      <c r="Y217">
        <v>59.854999999999997</v>
      </c>
    </row>
    <row r="218" spans="1:25" ht="16.05" customHeight="1" x14ac:dyDescent="0.3">
      <c r="A218">
        <v>217</v>
      </c>
      <c r="B218" s="4">
        <v>40127</v>
      </c>
      <c r="C218" t="s">
        <v>43</v>
      </c>
      <c r="E218" s="3">
        <v>0.6875</v>
      </c>
      <c r="F218" t="s">
        <v>194</v>
      </c>
      <c r="G218">
        <v>34.1509</v>
      </c>
      <c r="H218">
        <v>71.735900000000001</v>
      </c>
      <c r="I218" t="s">
        <v>93</v>
      </c>
      <c r="J218" t="s">
        <v>657</v>
      </c>
      <c r="K218" t="s">
        <v>153</v>
      </c>
      <c r="L218" t="s">
        <v>48</v>
      </c>
      <c r="M218" t="s">
        <v>72</v>
      </c>
      <c r="N218" t="s">
        <v>58</v>
      </c>
      <c r="O218" t="s">
        <v>122</v>
      </c>
      <c r="P218" t="s">
        <v>42</v>
      </c>
      <c r="Q218">
        <v>32</v>
      </c>
      <c r="R218">
        <v>34</v>
      </c>
      <c r="S218">
        <v>60</v>
      </c>
      <c r="T218">
        <v>100</v>
      </c>
      <c r="U218">
        <v>1</v>
      </c>
      <c r="V218" t="s">
        <v>435</v>
      </c>
      <c r="W218" t="s">
        <v>550</v>
      </c>
      <c r="X218">
        <v>15.49</v>
      </c>
      <c r="Y218">
        <v>59.881999999999998</v>
      </c>
    </row>
    <row r="219" spans="1:25" ht="16.05" customHeight="1" x14ac:dyDescent="0.3">
      <c r="A219">
        <v>218</v>
      </c>
      <c r="B219" s="4">
        <v>40130</v>
      </c>
      <c r="C219" t="s">
        <v>43</v>
      </c>
      <c r="E219" s="3" t="s">
        <v>658</v>
      </c>
      <c r="F219" t="s">
        <v>160</v>
      </c>
      <c r="G219">
        <v>34.004300000000001</v>
      </c>
      <c r="H219">
        <v>71.544799999999995</v>
      </c>
      <c r="I219" t="s">
        <v>93</v>
      </c>
      <c r="J219" t="s">
        <v>659</v>
      </c>
      <c r="K219" t="s">
        <v>74</v>
      </c>
      <c r="L219" t="s">
        <v>39</v>
      </c>
      <c r="M219" t="s">
        <v>72</v>
      </c>
      <c r="N219" t="s">
        <v>58</v>
      </c>
      <c r="O219" t="s">
        <v>74</v>
      </c>
      <c r="P219" t="s">
        <v>42</v>
      </c>
      <c r="Q219">
        <v>10</v>
      </c>
      <c r="R219">
        <v>13</v>
      </c>
      <c r="S219">
        <v>47</v>
      </c>
      <c r="T219">
        <v>70</v>
      </c>
      <c r="U219">
        <v>1</v>
      </c>
      <c r="V219" t="s">
        <v>660</v>
      </c>
      <c r="W219" t="s">
        <v>661</v>
      </c>
      <c r="X219">
        <v>17.425000000000001</v>
      </c>
      <c r="Y219">
        <v>63.365000000000002</v>
      </c>
    </row>
    <row r="220" spans="1:25" ht="16.05" customHeight="1" x14ac:dyDescent="0.3">
      <c r="A220">
        <v>219</v>
      </c>
      <c r="B220" s="4">
        <v>40130</v>
      </c>
      <c r="C220" t="s">
        <v>43</v>
      </c>
      <c r="E220" s="3" t="s">
        <v>662</v>
      </c>
      <c r="F220" t="s">
        <v>144</v>
      </c>
      <c r="G220">
        <v>32.9861</v>
      </c>
      <c r="H220">
        <v>70.604200000000006</v>
      </c>
      <c r="I220" t="s">
        <v>93</v>
      </c>
      <c r="J220" t="s">
        <v>663</v>
      </c>
      <c r="K220" t="s">
        <v>163</v>
      </c>
      <c r="L220" t="s">
        <v>39</v>
      </c>
      <c r="M220" t="s">
        <v>40</v>
      </c>
      <c r="N220" t="s">
        <v>58</v>
      </c>
      <c r="O220" t="s">
        <v>163</v>
      </c>
      <c r="P220" t="s">
        <v>42</v>
      </c>
      <c r="Q220">
        <v>7</v>
      </c>
      <c r="R220">
        <v>8</v>
      </c>
      <c r="S220">
        <v>22</v>
      </c>
      <c r="T220">
        <v>29</v>
      </c>
      <c r="U220">
        <v>1</v>
      </c>
      <c r="V220" t="s">
        <v>664</v>
      </c>
      <c r="W220" t="s">
        <v>58</v>
      </c>
      <c r="X220">
        <v>10.7</v>
      </c>
      <c r="Y220">
        <v>51.26</v>
      </c>
    </row>
    <row r="221" spans="1:25" ht="16.05" customHeight="1" x14ac:dyDescent="0.3">
      <c r="A221">
        <v>220</v>
      </c>
      <c r="B221" s="4">
        <v>40131</v>
      </c>
      <c r="C221" t="s">
        <v>43</v>
      </c>
      <c r="E221" s="3">
        <v>0.67708333333333337</v>
      </c>
      <c r="F221" t="s">
        <v>160</v>
      </c>
      <c r="G221">
        <v>34.004300000000001</v>
      </c>
      <c r="H221">
        <v>71.544799999999995</v>
      </c>
      <c r="I221" t="s">
        <v>93</v>
      </c>
      <c r="J221" t="s">
        <v>665</v>
      </c>
      <c r="K221" t="s">
        <v>163</v>
      </c>
      <c r="L221" t="s">
        <v>39</v>
      </c>
      <c r="M221" t="s">
        <v>72</v>
      </c>
      <c r="N221" t="s">
        <v>58</v>
      </c>
      <c r="O221" t="s">
        <v>163</v>
      </c>
      <c r="P221" t="s">
        <v>42</v>
      </c>
      <c r="R221">
        <v>12</v>
      </c>
      <c r="S221">
        <v>25</v>
      </c>
      <c r="T221">
        <v>35</v>
      </c>
      <c r="U221">
        <v>1</v>
      </c>
      <c r="V221" t="s">
        <v>666</v>
      </c>
      <c r="W221" t="s">
        <v>667</v>
      </c>
      <c r="X221">
        <v>17.010000000000002</v>
      </c>
      <c r="Y221">
        <v>62.618000000000002</v>
      </c>
    </row>
    <row r="222" spans="1:25" ht="16.05" customHeight="1" x14ac:dyDescent="0.3">
      <c r="A222">
        <v>221</v>
      </c>
      <c r="B222" s="4">
        <v>40133</v>
      </c>
      <c r="C222" t="s">
        <v>43</v>
      </c>
      <c r="E222" s="3" t="s">
        <v>58</v>
      </c>
      <c r="F222" t="s">
        <v>160</v>
      </c>
      <c r="G222">
        <v>34.004300000000001</v>
      </c>
      <c r="H222">
        <v>71.544799999999995</v>
      </c>
      <c r="I222" t="s">
        <v>93</v>
      </c>
      <c r="J222" t="s">
        <v>668</v>
      </c>
      <c r="K222" t="s">
        <v>163</v>
      </c>
      <c r="L222" t="s">
        <v>39</v>
      </c>
      <c r="M222" t="s">
        <v>72</v>
      </c>
      <c r="N222" t="s">
        <v>34</v>
      </c>
      <c r="O222" t="s">
        <v>163</v>
      </c>
      <c r="P222" t="s">
        <v>42</v>
      </c>
      <c r="R222">
        <v>3</v>
      </c>
      <c r="T222">
        <v>43</v>
      </c>
      <c r="U222">
        <v>1</v>
      </c>
      <c r="V222" t="s">
        <v>669</v>
      </c>
      <c r="W222" t="s">
        <v>563</v>
      </c>
      <c r="X222">
        <v>14.65</v>
      </c>
      <c r="Y222">
        <v>58.37</v>
      </c>
    </row>
    <row r="223" spans="1:25" ht="16.05" customHeight="1" x14ac:dyDescent="0.3">
      <c r="A223">
        <v>222</v>
      </c>
      <c r="B223" s="4">
        <v>40136</v>
      </c>
      <c r="C223" t="s">
        <v>43</v>
      </c>
      <c r="E223" s="3" t="s">
        <v>670</v>
      </c>
      <c r="F223" t="s">
        <v>160</v>
      </c>
      <c r="G223">
        <v>34.004300000000001</v>
      </c>
      <c r="H223">
        <v>71.544799999999995</v>
      </c>
      <c r="I223" t="s">
        <v>93</v>
      </c>
      <c r="J223" t="s">
        <v>671</v>
      </c>
      <c r="K223" t="s">
        <v>189</v>
      </c>
      <c r="L223" t="s">
        <v>39</v>
      </c>
      <c r="M223" t="s">
        <v>72</v>
      </c>
      <c r="N223" t="s">
        <v>58</v>
      </c>
      <c r="O223" t="s">
        <v>102</v>
      </c>
      <c r="P223" t="s">
        <v>42</v>
      </c>
      <c r="Q223">
        <v>20</v>
      </c>
      <c r="R223">
        <v>22</v>
      </c>
      <c r="S223">
        <v>46</v>
      </c>
      <c r="T223">
        <v>50</v>
      </c>
      <c r="U223">
        <v>1</v>
      </c>
      <c r="V223" t="s">
        <v>284</v>
      </c>
      <c r="W223" t="s">
        <v>550</v>
      </c>
      <c r="X223">
        <v>15.72</v>
      </c>
      <c r="Y223">
        <v>60.295999999999999</v>
      </c>
    </row>
    <row r="224" spans="1:25" ht="16.05" customHeight="1" x14ac:dyDescent="0.3">
      <c r="A224">
        <v>223</v>
      </c>
      <c r="B224" s="4">
        <v>40148</v>
      </c>
      <c r="C224" t="s">
        <v>43</v>
      </c>
      <c r="E224" s="3" t="s">
        <v>58</v>
      </c>
      <c r="F224" t="s">
        <v>117</v>
      </c>
      <c r="G224">
        <v>35.222700000000003</v>
      </c>
      <c r="H224">
        <v>72.425799999999995</v>
      </c>
      <c r="I224" t="s">
        <v>93</v>
      </c>
      <c r="J224" t="s">
        <v>672</v>
      </c>
      <c r="K224" t="s">
        <v>95</v>
      </c>
      <c r="L224" t="s">
        <v>53</v>
      </c>
      <c r="M224" t="s">
        <v>40</v>
      </c>
      <c r="O224" t="s">
        <v>102</v>
      </c>
      <c r="P224" t="s">
        <v>42</v>
      </c>
      <c r="Q224">
        <v>1</v>
      </c>
      <c r="R224">
        <v>2</v>
      </c>
      <c r="S224">
        <v>11</v>
      </c>
      <c r="T224">
        <v>30</v>
      </c>
      <c r="U224">
        <v>1</v>
      </c>
      <c r="V224" t="s">
        <v>653</v>
      </c>
      <c r="W224" t="s">
        <v>58</v>
      </c>
      <c r="X224">
        <v>13.83</v>
      </c>
      <c r="Y224">
        <v>56.893999999999998</v>
      </c>
    </row>
    <row r="225" spans="1:25" ht="16.05" customHeight="1" x14ac:dyDescent="0.3">
      <c r="A225">
        <v>224</v>
      </c>
      <c r="B225" s="4">
        <v>40149</v>
      </c>
      <c r="C225" t="s">
        <v>43</v>
      </c>
      <c r="E225" s="3">
        <v>0.5625</v>
      </c>
      <c r="F225" t="s">
        <v>35</v>
      </c>
      <c r="G225">
        <v>33.718000000000004</v>
      </c>
      <c r="H225">
        <v>73.071799999999996</v>
      </c>
      <c r="I225" t="s">
        <v>36</v>
      </c>
      <c r="J225" t="s">
        <v>673</v>
      </c>
      <c r="K225" t="s">
        <v>74</v>
      </c>
      <c r="L225" t="s">
        <v>39</v>
      </c>
      <c r="M225" t="s">
        <v>72</v>
      </c>
      <c r="N225" t="s">
        <v>58</v>
      </c>
      <c r="O225" t="s">
        <v>74</v>
      </c>
      <c r="P225" t="s">
        <v>42</v>
      </c>
      <c r="R225">
        <v>2</v>
      </c>
      <c r="S225">
        <v>10</v>
      </c>
      <c r="T225">
        <v>18</v>
      </c>
      <c r="U225">
        <v>1</v>
      </c>
      <c r="V225" t="s">
        <v>600</v>
      </c>
      <c r="W225" t="s">
        <v>58</v>
      </c>
      <c r="X225">
        <v>15.595000000000001</v>
      </c>
      <c r="Y225">
        <v>60.070999999999998</v>
      </c>
    </row>
    <row r="226" spans="1:25" ht="16.05" customHeight="1" x14ac:dyDescent="0.3">
      <c r="A226">
        <v>225</v>
      </c>
      <c r="B226" s="4">
        <v>40151</v>
      </c>
      <c r="C226" t="s">
        <v>43</v>
      </c>
      <c r="E226" s="3" t="s">
        <v>674</v>
      </c>
      <c r="F226" t="s">
        <v>68</v>
      </c>
      <c r="G226">
        <v>33.605800000000002</v>
      </c>
      <c r="H226">
        <v>73.043700000000001</v>
      </c>
      <c r="I226" t="s">
        <v>69</v>
      </c>
      <c r="J226" t="s">
        <v>675</v>
      </c>
      <c r="K226" t="s">
        <v>62</v>
      </c>
      <c r="L226" t="s">
        <v>53</v>
      </c>
      <c r="M226" t="s">
        <v>40</v>
      </c>
      <c r="O226" t="s">
        <v>74</v>
      </c>
      <c r="P226" t="s">
        <v>42</v>
      </c>
      <c r="Q226">
        <v>36</v>
      </c>
      <c r="R226">
        <v>40</v>
      </c>
      <c r="S226">
        <v>75</v>
      </c>
      <c r="T226">
        <v>83</v>
      </c>
      <c r="U226">
        <v>1</v>
      </c>
      <c r="V226" t="s">
        <v>58</v>
      </c>
      <c r="W226" t="s">
        <v>676</v>
      </c>
      <c r="X226">
        <v>16.04</v>
      </c>
      <c r="Y226">
        <v>60.872</v>
      </c>
    </row>
    <row r="227" spans="1:25" ht="16.05" customHeight="1" x14ac:dyDescent="0.3">
      <c r="A227">
        <v>226</v>
      </c>
      <c r="B227" s="4">
        <v>40154</v>
      </c>
      <c r="C227" t="s">
        <v>43</v>
      </c>
      <c r="E227" s="3">
        <v>0.52083333333333337</v>
      </c>
      <c r="F227" t="s">
        <v>160</v>
      </c>
      <c r="G227">
        <v>34.004300000000001</v>
      </c>
      <c r="H227">
        <v>71.544799999999995</v>
      </c>
      <c r="I227" t="s">
        <v>93</v>
      </c>
      <c r="J227" t="s">
        <v>677</v>
      </c>
      <c r="K227" t="s">
        <v>189</v>
      </c>
      <c r="L227" t="s">
        <v>39</v>
      </c>
      <c r="M227" t="s">
        <v>72</v>
      </c>
      <c r="N227" t="s">
        <v>58</v>
      </c>
      <c r="O227" t="s">
        <v>211</v>
      </c>
      <c r="P227" t="s">
        <v>42</v>
      </c>
      <c r="Q227">
        <v>9</v>
      </c>
      <c r="R227">
        <v>11</v>
      </c>
      <c r="S227">
        <v>37</v>
      </c>
      <c r="T227">
        <v>50</v>
      </c>
      <c r="U227">
        <v>1</v>
      </c>
      <c r="V227" t="s">
        <v>519</v>
      </c>
      <c r="W227" t="s">
        <v>550</v>
      </c>
      <c r="X227">
        <v>13.765000000000001</v>
      </c>
      <c r="Y227">
        <v>56.777000000000001</v>
      </c>
    </row>
    <row r="228" spans="1:25" ht="16.05" customHeight="1" x14ac:dyDescent="0.3">
      <c r="A228">
        <v>227</v>
      </c>
      <c r="B228" s="4">
        <v>40154</v>
      </c>
      <c r="C228" t="s">
        <v>43</v>
      </c>
      <c r="E228" s="3" t="s">
        <v>678</v>
      </c>
      <c r="F228" t="s">
        <v>543</v>
      </c>
      <c r="G228">
        <v>31.545100000000001</v>
      </c>
      <c r="H228">
        <v>74.340699999999998</v>
      </c>
      <c r="I228" t="s">
        <v>69</v>
      </c>
      <c r="J228" t="s">
        <v>679</v>
      </c>
      <c r="K228" t="s">
        <v>153</v>
      </c>
      <c r="L228" t="s">
        <v>48</v>
      </c>
      <c r="M228" t="s">
        <v>72</v>
      </c>
      <c r="N228" t="s">
        <v>58</v>
      </c>
      <c r="O228" t="s">
        <v>122</v>
      </c>
      <c r="P228" t="s">
        <v>42</v>
      </c>
      <c r="Q228">
        <v>38</v>
      </c>
      <c r="R228">
        <v>45</v>
      </c>
      <c r="S228">
        <v>100</v>
      </c>
      <c r="T228">
        <v>135</v>
      </c>
      <c r="U228">
        <v>2</v>
      </c>
      <c r="V228" t="s">
        <v>58</v>
      </c>
      <c r="W228" t="s">
        <v>680</v>
      </c>
      <c r="X228">
        <v>13.12</v>
      </c>
      <c r="Y228">
        <v>55.616</v>
      </c>
    </row>
    <row r="229" spans="1:25" ht="16.05" customHeight="1" x14ac:dyDescent="0.3">
      <c r="A229">
        <v>228</v>
      </c>
      <c r="B229" s="4">
        <v>40155</v>
      </c>
      <c r="C229" t="s">
        <v>43</v>
      </c>
      <c r="E229" s="3" t="s">
        <v>681</v>
      </c>
      <c r="F229" t="s">
        <v>682</v>
      </c>
      <c r="G229">
        <v>30.188600000000001</v>
      </c>
      <c r="H229">
        <v>71.4559</v>
      </c>
      <c r="I229" t="s">
        <v>69</v>
      </c>
      <c r="J229" t="s">
        <v>683</v>
      </c>
      <c r="K229" t="s">
        <v>74</v>
      </c>
      <c r="L229" t="s">
        <v>39</v>
      </c>
      <c r="M229" t="s">
        <v>72</v>
      </c>
      <c r="N229" t="s">
        <v>58</v>
      </c>
      <c r="O229" t="s">
        <v>74</v>
      </c>
      <c r="P229" t="s">
        <v>42</v>
      </c>
      <c r="Q229">
        <v>8</v>
      </c>
      <c r="R229">
        <v>15</v>
      </c>
      <c r="S229">
        <v>47</v>
      </c>
      <c r="T229">
        <v>61</v>
      </c>
      <c r="U229">
        <v>1</v>
      </c>
      <c r="V229" t="s">
        <v>421</v>
      </c>
      <c r="W229" t="s">
        <v>684</v>
      </c>
      <c r="X229">
        <v>14.84</v>
      </c>
      <c r="Y229">
        <v>58.712000000000003</v>
      </c>
    </row>
    <row r="230" spans="1:25" ht="16.05" customHeight="1" x14ac:dyDescent="0.3">
      <c r="A230">
        <v>229</v>
      </c>
      <c r="B230" s="4">
        <v>40162</v>
      </c>
      <c r="C230" t="s">
        <v>43</v>
      </c>
      <c r="E230" s="3" t="s">
        <v>685</v>
      </c>
      <c r="F230" t="s">
        <v>686</v>
      </c>
      <c r="G230">
        <v>30.05</v>
      </c>
      <c r="H230">
        <v>70.633300000000006</v>
      </c>
      <c r="I230" t="s">
        <v>93</v>
      </c>
      <c r="J230" t="s">
        <v>687</v>
      </c>
      <c r="K230" t="s">
        <v>95</v>
      </c>
      <c r="L230" t="s">
        <v>53</v>
      </c>
      <c r="M230" t="s">
        <v>72</v>
      </c>
      <c r="N230" t="s">
        <v>58</v>
      </c>
      <c r="O230" t="s">
        <v>102</v>
      </c>
      <c r="P230" t="s">
        <v>42</v>
      </c>
      <c r="Q230">
        <v>24</v>
      </c>
      <c r="R230">
        <v>33</v>
      </c>
      <c r="S230">
        <v>55</v>
      </c>
      <c r="T230">
        <v>70</v>
      </c>
      <c r="U230">
        <v>1</v>
      </c>
      <c r="V230" t="s">
        <v>688</v>
      </c>
      <c r="W230" t="s">
        <v>689</v>
      </c>
      <c r="X230">
        <v>16.34</v>
      </c>
      <c r="Y230">
        <v>61.411999999999999</v>
      </c>
    </row>
    <row r="231" spans="1:25" ht="16.05" customHeight="1" x14ac:dyDescent="0.3">
      <c r="A231">
        <v>230</v>
      </c>
      <c r="B231" s="4">
        <v>40164</v>
      </c>
      <c r="C231" t="s">
        <v>43</v>
      </c>
      <c r="F231" t="s">
        <v>144</v>
      </c>
      <c r="G231">
        <v>32.9861</v>
      </c>
      <c r="H231">
        <v>70.604200000000006</v>
      </c>
      <c r="I231" t="s">
        <v>93</v>
      </c>
      <c r="J231" t="s">
        <v>690</v>
      </c>
      <c r="K231" t="s">
        <v>95</v>
      </c>
      <c r="L231" t="s">
        <v>53</v>
      </c>
      <c r="M231" t="s">
        <v>40</v>
      </c>
      <c r="O231" t="s">
        <v>102</v>
      </c>
      <c r="P231" t="s">
        <v>42</v>
      </c>
      <c r="R231">
        <v>0</v>
      </c>
      <c r="T231">
        <v>0</v>
      </c>
      <c r="U231">
        <v>1</v>
      </c>
      <c r="V231" t="s">
        <v>58</v>
      </c>
      <c r="W231" t="s">
        <v>58</v>
      </c>
      <c r="X231">
        <v>6.3150000000000004</v>
      </c>
      <c r="Y231">
        <v>43.366999999999997</v>
      </c>
    </row>
    <row r="232" spans="1:25" ht="16.05" customHeight="1" x14ac:dyDescent="0.3">
      <c r="A232">
        <v>231</v>
      </c>
      <c r="B232" s="4">
        <v>40165</v>
      </c>
      <c r="C232" t="s">
        <v>43</v>
      </c>
      <c r="E232" s="3" t="s">
        <v>691</v>
      </c>
      <c r="F232" t="s">
        <v>692</v>
      </c>
      <c r="G232">
        <v>34.845300000000002</v>
      </c>
      <c r="H232">
        <v>71.904600000000002</v>
      </c>
      <c r="I232" t="s">
        <v>93</v>
      </c>
      <c r="J232" t="s">
        <v>693</v>
      </c>
      <c r="K232" t="s">
        <v>62</v>
      </c>
      <c r="L232" t="s">
        <v>53</v>
      </c>
      <c r="M232" t="s">
        <v>40</v>
      </c>
      <c r="O232" t="s">
        <v>163</v>
      </c>
      <c r="P232" t="s">
        <v>42</v>
      </c>
      <c r="R232">
        <v>12</v>
      </c>
      <c r="S232">
        <v>28</v>
      </c>
      <c r="T232">
        <v>35</v>
      </c>
      <c r="U232">
        <v>1</v>
      </c>
      <c r="V232" t="s">
        <v>587</v>
      </c>
      <c r="W232" t="s">
        <v>694</v>
      </c>
      <c r="X232">
        <v>10.69</v>
      </c>
      <c r="Y232">
        <v>51.241999999999997</v>
      </c>
    </row>
    <row r="233" spans="1:25" ht="16.05" customHeight="1" x14ac:dyDescent="0.3">
      <c r="A233">
        <v>232</v>
      </c>
      <c r="B233" s="4">
        <v>40169</v>
      </c>
      <c r="C233" t="s">
        <v>43</v>
      </c>
      <c r="E233" s="3">
        <v>0.4861111111111111</v>
      </c>
      <c r="F233" t="s">
        <v>160</v>
      </c>
      <c r="G233">
        <v>34.004300000000001</v>
      </c>
      <c r="H233">
        <v>71.544799999999995</v>
      </c>
      <c r="I233" t="s">
        <v>93</v>
      </c>
      <c r="J233" t="s">
        <v>695</v>
      </c>
      <c r="K233" t="s">
        <v>47</v>
      </c>
      <c r="L233" t="s">
        <v>48</v>
      </c>
      <c r="M233" t="s">
        <v>40</v>
      </c>
      <c r="N233" t="s">
        <v>58</v>
      </c>
      <c r="O233" t="s">
        <v>49</v>
      </c>
      <c r="P233" t="s">
        <v>42</v>
      </c>
      <c r="Q233">
        <v>1</v>
      </c>
      <c r="R233">
        <v>3</v>
      </c>
      <c r="S233">
        <v>21</v>
      </c>
      <c r="T233">
        <v>24</v>
      </c>
      <c r="U233">
        <v>1</v>
      </c>
      <c r="V233" t="s">
        <v>284</v>
      </c>
      <c r="W233" t="s">
        <v>550</v>
      </c>
      <c r="X233">
        <v>13.12</v>
      </c>
      <c r="Y233">
        <v>55.616</v>
      </c>
    </row>
    <row r="234" spans="1:25" ht="16.05" customHeight="1" x14ac:dyDescent="0.3">
      <c r="A234">
        <v>233</v>
      </c>
      <c r="B234" s="4">
        <v>40171</v>
      </c>
      <c r="C234" t="s">
        <v>43</v>
      </c>
      <c r="E234" s="3" t="s">
        <v>696</v>
      </c>
      <c r="F234" t="s">
        <v>160</v>
      </c>
      <c r="G234">
        <v>34.004300000000001</v>
      </c>
      <c r="H234">
        <v>71.544799999999995</v>
      </c>
      <c r="I234" t="s">
        <v>93</v>
      </c>
      <c r="J234" t="s">
        <v>697</v>
      </c>
      <c r="K234" t="s">
        <v>163</v>
      </c>
      <c r="L234" t="s">
        <v>39</v>
      </c>
      <c r="M234" t="s">
        <v>72</v>
      </c>
      <c r="N234" t="s">
        <v>58</v>
      </c>
      <c r="O234" t="s">
        <v>102</v>
      </c>
      <c r="P234" t="s">
        <v>42</v>
      </c>
      <c r="Q234">
        <v>4</v>
      </c>
      <c r="R234">
        <v>5</v>
      </c>
      <c r="S234">
        <v>24</v>
      </c>
      <c r="T234">
        <v>25</v>
      </c>
      <c r="U234">
        <v>1</v>
      </c>
      <c r="V234" t="s">
        <v>653</v>
      </c>
      <c r="W234" t="s">
        <v>550</v>
      </c>
      <c r="X234">
        <v>13.48</v>
      </c>
      <c r="Y234">
        <v>56.264000000000003</v>
      </c>
    </row>
    <row r="235" spans="1:25" ht="16.05" customHeight="1" x14ac:dyDescent="0.3">
      <c r="A235">
        <v>234</v>
      </c>
      <c r="B235" s="4">
        <v>40171</v>
      </c>
      <c r="C235" t="s">
        <v>43</v>
      </c>
      <c r="E235" s="3" t="s">
        <v>698</v>
      </c>
      <c r="F235" t="s">
        <v>35</v>
      </c>
      <c r="G235">
        <v>33.718000000000004</v>
      </c>
      <c r="H235">
        <v>73.071799999999996</v>
      </c>
      <c r="I235" t="s">
        <v>36</v>
      </c>
      <c r="J235" t="s">
        <v>699</v>
      </c>
      <c r="K235" t="s">
        <v>62</v>
      </c>
      <c r="L235" t="s">
        <v>53</v>
      </c>
      <c r="M235" t="s">
        <v>72</v>
      </c>
      <c r="N235" t="s">
        <v>525</v>
      </c>
      <c r="O235" t="s">
        <v>62</v>
      </c>
      <c r="P235" t="s">
        <v>64</v>
      </c>
      <c r="R235">
        <v>1</v>
      </c>
      <c r="S235">
        <v>1</v>
      </c>
      <c r="T235">
        <v>4</v>
      </c>
      <c r="U235">
        <v>1</v>
      </c>
      <c r="V235" t="s">
        <v>58</v>
      </c>
      <c r="W235" t="s">
        <v>557</v>
      </c>
      <c r="X235">
        <v>12.7</v>
      </c>
      <c r="Y235">
        <v>54.86</v>
      </c>
    </row>
    <row r="236" spans="1:25" ht="16.05" customHeight="1" x14ac:dyDescent="0.3">
      <c r="A236">
        <v>235</v>
      </c>
      <c r="B236" s="4">
        <v>40175</v>
      </c>
      <c r="C236" t="s">
        <v>32</v>
      </c>
      <c r="D236" t="s">
        <v>128</v>
      </c>
      <c r="E236" s="3" t="s">
        <v>700</v>
      </c>
      <c r="F236" t="s">
        <v>573</v>
      </c>
      <c r="G236">
        <v>34.359699999999997</v>
      </c>
      <c r="H236">
        <v>73.471100000000007</v>
      </c>
      <c r="I236" t="s">
        <v>574</v>
      </c>
      <c r="J236" t="s">
        <v>701</v>
      </c>
      <c r="K236" t="s">
        <v>100</v>
      </c>
      <c r="L236" t="s">
        <v>53</v>
      </c>
      <c r="M236" t="s">
        <v>72</v>
      </c>
      <c r="N236" t="s">
        <v>702</v>
      </c>
      <c r="O236" t="s">
        <v>62</v>
      </c>
      <c r="P236" t="s">
        <v>64</v>
      </c>
      <c r="Q236">
        <v>10</v>
      </c>
      <c r="R236">
        <v>15</v>
      </c>
      <c r="S236">
        <v>81</v>
      </c>
      <c r="T236">
        <v>100</v>
      </c>
      <c r="U236">
        <v>1</v>
      </c>
      <c r="V236" t="s">
        <v>58</v>
      </c>
      <c r="W236" t="s">
        <v>58</v>
      </c>
      <c r="X236">
        <v>9.5250000000000004</v>
      </c>
      <c r="Y236">
        <v>49.145000000000003</v>
      </c>
    </row>
    <row r="237" spans="1:25" ht="16.05" customHeight="1" x14ac:dyDescent="0.3">
      <c r="A237">
        <v>236</v>
      </c>
      <c r="B237" s="4">
        <v>40179</v>
      </c>
      <c r="C237" t="s">
        <v>43</v>
      </c>
      <c r="E237" s="3">
        <v>0.70833333333333337</v>
      </c>
      <c r="F237" t="s">
        <v>703</v>
      </c>
      <c r="G237">
        <v>32.601799999999997</v>
      </c>
      <c r="H237">
        <v>70.9148</v>
      </c>
      <c r="I237" t="s">
        <v>93</v>
      </c>
      <c r="J237" t="s">
        <v>704</v>
      </c>
      <c r="K237" t="s">
        <v>100</v>
      </c>
      <c r="L237" t="s">
        <v>53</v>
      </c>
      <c r="M237" t="s">
        <v>72</v>
      </c>
      <c r="O237" t="s">
        <v>122</v>
      </c>
      <c r="P237" t="s">
        <v>42</v>
      </c>
      <c r="Q237">
        <v>88</v>
      </c>
      <c r="R237">
        <v>100</v>
      </c>
      <c r="S237">
        <v>37</v>
      </c>
      <c r="T237">
        <v>100</v>
      </c>
      <c r="U237">
        <v>1</v>
      </c>
      <c r="V237" t="s">
        <v>705</v>
      </c>
      <c r="W237" t="s">
        <v>706</v>
      </c>
      <c r="X237">
        <v>6.8049999999999997</v>
      </c>
      <c r="Y237">
        <v>44.249000000000002</v>
      </c>
    </row>
    <row r="238" spans="1:25" ht="16.05" customHeight="1" x14ac:dyDescent="0.3">
      <c r="A238">
        <v>237</v>
      </c>
      <c r="B238" s="4">
        <v>40184</v>
      </c>
      <c r="C238" t="s">
        <v>43</v>
      </c>
      <c r="E238" s="3">
        <v>0.28472222222222221</v>
      </c>
      <c r="F238" t="s">
        <v>707</v>
      </c>
      <c r="G238">
        <v>33.706000000000003</v>
      </c>
      <c r="H238">
        <v>73.724199999999996</v>
      </c>
      <c r="I238" t="s">
        <v>574</v>
      </c>
      <c r="J238" t="s">
        <v>708</v>
      </c>
      <c r="K238" t="s">
        <v>74</v>
      </c>
      <c r="L238" t="s">
        <v>39</v>
      </c>
      <c r="M238" t="s">
        <v>72</v>
      </c>
      <c r="O238" t="s">
        <v>74</v>
      </c>
      <c r="P238" t="s">
        <v>42</v>
      </c>
      <c r="R238">
        <v>4</v>
      </c>
      <c r="S238">
        <v>11</v>
      </c>
      <c r="T238">
        <v>12</v>
      </c>
      <c r="U238">
        <v>1</v>
      </c>
      <c r="V238" t="s">
        <v>58</v>
      </c>
      <c r="W238" t="s">
        <v>709</v>
      </c>
      <c r="X238">
        <v>11.39</v>
      </c>
      <c r="Y238">
        <v>52.502000000000002</v>
      </c>
    </row>
    <row r="239" spans="1:25" ht="16.05" customHeight="1" x14ac:dyDescent="0.3">
      <c r="A239">
        <v>238</v>
      </c>
      <c r="B239" s="4">
        <v>40186</v>
      </c>
      <c r="C239" t="s">
        <v>43</v>
      </c>
      <c r="F239" t="s">
        <v>710</v>
      </c>
      <c r="G239">
        <v>34.021099999999997</v>
      </c>
      <c r="H239">
        <v>71.287400000000005</v>
      </c>
      <c r="I239" t="s">
        <v>93</v>
      </c>
      <c r="J239" t="s">
        <v>711</v>
      </c>
      <c r="K239" t="s">
        <v>62</v>
      </c>
      <c r="L239" t="s">
        <v>712</v>
      </c>
      <c r="M239" t="s">
        <v>72</v>
      </c>
      <c r="N239" t="s">
        <v>713</v>
      </c>
      <c r="O239" t="s">
        <v>62</v>
      </c>
      <c r="P239" t="s">
        <v>42</v>
      </c>
      <c r="R239">
        <v>8</v>
      </c>
      <c r="T239">
        <v>11</v>
      </c>
      <c r="U239">
        <v>1</v>
      </c>
      <c r="V239" t="s">
        <v>58</v>
      </c>
      <c r="W239" t="s">
        <v>58</v>
      </c>
      <c r="X239">
        <v>11.33</v>
      </c>
      <c r="Y239">
        <v>52.393999999999998</v>
      </c>
    </row>
    <row r="240" spans="1:25" ht="16.05" customHeight="1" x14ac:dyDescent="0.3">
      <c r="A240">
        <v>239</v>
      </c>
      <c r="B240" s="4">
        <v>40186</v>
      </c>
      <c r="C240" t="s">
        <v>43</v>
      </c>
      <c r="F240" t="s">
        <v>714</v>
      </c>
      <c r="G240">
        <v>34.004300000000001</v>
      </c>
      <c r="H240">
        <v>71.544799999999995</v>
      </c>
      <c r="I240" t="s">
        <v>93</v>
      </c>
      <c r="J240" t="s">
        <v>715</v>
      </c>
      <c r="K240" t="s">
        <v>163</v>
      </c>
      <c r="L240" t="s">
        <v>39</v>
      </c>
      <c r="M240" t="s">
        <v>716</v>
      </c>
      <c r="O240" t="s">
        <v>163</v>
      </c>
      <c r="P240" t="s">
        <v>42</v>
      </c>
      <c r="R240">
        <v>0</v>
      </c>
      <c r="T240">
        <v>6</v>
      </c>
      <c r="U240">
        <v>1</v>
      </c>
      <c r="V240" t="s">
        <v>58</v>
      </c>
      <c r="W240" t="s">
        <v>58</v>
      </c>
      <c r="X240">
        <v>12.074999999999999</v>
      </c>
      <c r="Y240">
        <v>53.734999999999999</v>
      </c>
    </row>
    <row r="241" spans="1:25" ht="16.05" customHeight="1" x14ac:dyDescent="0.3">
      <c r="A241">
        <v>240</v>
      </c>
      <c r="B241" s="4">
        <v>40194</v>
      </c>
      <c r="C241" t="s">
        <v>43</v>
      </c>
      <c r="E241" s="3" t="s">
        <v>717</v>
      </c>
      <c r="F241" t="s">
        <v>718</v>
      </c>
      <c r="G241">
        <v>33.824300000000001</v>
      </c>
      <c r="H241">
        <v>73.794899999999998</v>
      </c>
      <c r="I241" t="s">
        <v>574</v>
      </c>
      <c r="J241" t="s">
        <v>719</v>
      </c>
      <c r="K241" t="s">
        <v>71</v>
      </c>
      <c r="L241" t="s">
        <v>39</v>
      </c>
      <c r="M241" t="s">
        <v>72</v>
      </c>
      <c r="O241" t="s">
        <v>163</v>
      </c>
      <c r="P241" t="s">
        <v>42</v>
      </c>
      <c r="R241">
        <v>1</v>
      </c>
      <c r="S241">
        <v>1</v>
      </c>
      <c r="T241">
        <v>2</v>
      </c>
      <c r="U241">
        <v>1</v>
      </c>
      <c r="V241" t="s">
        <v>720</v>
      </c>
      <c r="W241" t="s">
        <v>709</v>
      </c>
      <c r="X241">
        <v>12.41</v>
      </c>
      <c r="Y241">
        <v>54.338000000000001</v>
      </c>
    </row>
    <row r="242" spans="1:25" ht="16.05" customHeight="1" x14ac:dyDescent="0.3">
      <c r="A242">
        <v>241</v>
      </c>
      <c r="B242" s="4">
        <v>40201</v>
      </c>
      <c r="C242" t="s">
        <v>43</v>
      </c>
      <c r="E242" s="3" t="s">
        <v>58</v>
      </c>
      <c r="F242" t="s">
        <v>180</v>
      </c>
      <c r="G242">
        <v>32.225999999999999</v>
      </c>
      <c r="H242">
        <v>70.376099999999994</v>
      </c>
      <c r="I242" t="s">
        <v>93</v>
      </c>
      <c r="J242" t="s">
        <v>721</v>
      </c>
      <c r="K242" t="s">
        <v>163</v>
      </c>
      <c r="L242" t="s">
        <v>39</v>
      </c>
      <c r="M242" t="s">
        <v>72</v>
      </c>
      <c r="O242" t="s">
        <v>163</v>
      </c>
      <c r="P242" t="s">
        <v>42</v>
      </c>
      <c r="Q242">
        <v>4</v>
      </c>
      <c r="R242">
        <v>5</v>
      </c>
      <c r="S242">
        <v>3</v>
      </c>
      <c r="T242">
        <v>11</v>
      </c>
      <c r="U242">
        <v>1</v>
      </c>
      <c r="V242" t="s">
        <v>58</v>
      </c>
      <c r="W242" t="s">
        <v>58</v>
      </c>
      <c r="X242">
        <v>6.0149999999999997</v>
      </c>
      <c r="Y242">
        <v>42.826999999999998</v>
      </c>
    </row>
    <row r="243" spans="1:25" ht="16.05" customHeight="1" x14ac:dyDescent="0.3">
      <c r="A243">
        <v>242</v>
      </c>
      <c r="B243" s="4">
        <v>40207</v>
      </c>
      <c r="C243" t="s">
        <v>43</v>
      </c>
      <c r="E243" s="3" t="s">
        <v>58</v>
      </c>
      <c r="F243" t="s">
        <v>254</v>
      </c>
      <c r="G243">
        <v>34.8718</v>
      </c>
      <c r="H243">
        <v>71.524900000000002</v>
      </c>
      <c r="I243" t="s">
        <v>89</v>
      </c>
      <c r="J243" t="s">
        <v>722</v>
      </c>
      <c r="K243" t="s">
        <v>74</v>
      </c>
      <c r="L243" t="s">
        <v>39</v>
      </c>
      <c r="M243" t="s">
        <v>72</v>
      </c>
      <c r="O243" t="s">
        <v>74</v>
      </c>
      <c r="P243" t="s">
        <v>42</v>
      </c>
      <c r="Q243">
        <v>16</v>
      </c>
      <c r="R243">
        <v>17</v>
      </c>
      <c r="S243">
        <v>26</v>
      </c>
      <c r="T243">
        <v>47</v>
      </c>
      <c r="U243">
        <v>1</v>
      </c>
      <c r="V243" t="s">
        <v>58</v>
      </c>
      <c r="W243" t="s">
        <v>723</v>
      </c>
      <c r="X243">
        <v>6.9050000000000002</v>
      </c>
      <c r="Y243">
        <v>44.429000000000002</v>
      </c>
    </row>
    <row r="244" spans="1:25" ht="16.05" customHeight="1" x14ac:dyDescent="0.3">
      <c r="A244">
        <v>243</v>
      </c>
      <c r="B244" s="4">
        <v>40219</v>
      </c>
      <c r="C244" t="s">
        <v>43</v>
      </c>
      <c r="E244" s="3" t="s">
        <v>58</v>
      </c>
      <c r="F244" t="s">
        <v>383</v>
      </c>
      <c r="G244">
        <v>34.021099999999997</v>
      </c>
      <c r="H244">
        <v>71.287400000000005</v>
      </c>
      <c r="I244" t="s">
        <v>93</v>
      </c>
      <c r="J244" t="s">
        <v>724</v>
      </c>
      <c r="K244" t="s">
        <v>71</v>
      </c>
      <c r="L244" t="s">
        <v>39</v>
      </c>
      <c r="M244" t="s">
        <v>72</v>
      </c>
      <c r="O244" t="s">
        <v>74</v>
      </c>
      <c r="P244" t="s">
        <v>42</v>
      </c>
      <c r="Q244">
        <v>17</v>
      </c>
      <c r="R244">
        <v>22</v>
      </c>
      <c r="S244">
        <v>6</v>
      </c>
      <c r="T244">
        <v>11</v>
      </c>
      <c r="U244">
        <v>1</v>
      </c>
      <c r="V244" t="s">
        <v>58</v>
      </c>
      <c r="W244" t="s">
        <v>725</v>
      </c>
      <c r="X244">
        <v>8.07</v>
      </c>
      <c r="Y244">
        <v>46.526000000000003</v>
      </c>
    </row>
    <row r="245" spans="1:25" ht="16.05" customHeight="1" x14ac:dyDescent="0.3">
      <c r="A245">
        <v>244</v>
      </c>
      <c r="B245" s="4">
        <v>40220</v>
      </c>
      <c r="C245" t="s">
        <v>43</v>
      </c>
      <c r="E245" s="3" t="s">
        <v>726</v>
      </c>
      <c r="F245" t="s">
        <v>144</v>
      </c>
      <c r="G245">
        <v>32.9861</v>
      </c>
      <c r="H245">
        <v>70.604200000000006</v>
      </c>
      <c r="I245" t="s">
        <v>93</v>
      </c>
      <c r="J245" t="s">
        <v>727</v>
      </c>
      <c r="K245" t="s">
        <v>163</v>
      </c>
      <c r="L245" t="s">
        <v>39</v>
      </c>
      <c r="M245" t="s">
        <v>72</v>
      </c>
      <c r="O245" t="s">
        <v>163</v>
      </c>
      <c r="P245" t="s">
        <v>42</v>
      </c>
      <c r="R245">
        <v>15</v>
      </c>
      <c r="S245">
        <v>25</v>
      </c>
      <c r="T245">
        <v>30</v>
      </c>
      <c r="U245">
        <v>2</v>
      </c>
      <c r="V245" t="s">
        <v>58</v>
      </c>
      <c r="W245" t="s">
        <v>728</v>
      </c>
      <c r="X245">
        <v>2.3199999999999998</v>
      </c>
      <c r="Y245">
        <v>36.176000000000002</v>
      </c>
    </row>
    <row r="246" spans="1:25" ht="16.05" customHeight="1" x14ac:dyDescent="0.3">
      <c r="A246">
        <v>245</v>
      </c>
      <c r="B246" s="4">
        <v>40227</v>
      </c>
      <c r="C246" t="s">
        <v>43</v>
      </c>
      <c r="E246" s="3" t="s">
        <v>58</v>
      </c>
      <c r="F246" t="s">
        <v>383</v>
      </c>
      <c r="G246">
        <v>34.021099999999997</v>
      </c>
      <c r="H246">
        <v>71.287400000000005</v>
      </c>
      <c r="I246" t="s">
        <v>93</v>
      </c>
      <c r="J246" t="s">
        <v>729</v>
      </c>
      <c r="K246" t="s">
        <v>62</v>
      </c>
      <c r="L246" t="s">
        <v>53</v>
      </c>
      <c r="M246" t="s">
        <v>72</v>
      </c>
      <c r="N246" t="s">
        <v>730</v>
      </c>
      <c r="O246" t="s">
        <v>364</v>
      </c>
      <c r="P246" t="s">
        <v>140</v>
      </c>
      <c r="Q246">
        <v>22</v>
      </c>
      <c r="R246">
        <v>31</v>
      </c>
      <c r="S246">
        <v>30</v>
      </c>
      <c r="T246">
        <v>110</v>
      </c>
      <c r="U246">
        <v>1</v>
      </c>
      <c r="V246" t="s">
        <v>731</v>
      </c>
      <c r="W246" t="s">
        <v>732</v>
      </c>
      <c r="X246">
        <v>11.835000000000001</v>
      </c>
      <c r="Y246">
        <v>53.302999999999997</v>
      </c>
    </row>
    <row r="247" spans="1:25" ht="16.05" customHeight="1" x14ac:dyDescent="0.3">
      <c r="A247">
        <v>246</v>
      </c>
      <c r="B247" s="4">
        <v>40229</v>
      </c>
      <c r="C247" t="s">
        <v>43</v>
      </c>
      <c r="E247" s="3">
        <v>0.39583333333333331</v>
      </c>
      <c r="F247" t="s">
        <v>733</v>
      </c>
      <c r="G247">
        <v>34.333300000000001</v>
      </c>
      <c r="H247">
        <v>73.2</v>
      </c>
      <c r="I247" t="s">
        <v>93</v>
      </c>
      <c r="J247" t="s">
        <v>734</v>
      </c>
      <c r="K247" t="s">
        <v>163</v>
      </c>
      <c r="L247" t="s">
        <v>39</v>
      </c>
      <c r="M247" t="s">
        <v>72</v>
      </c>
      <c r="O247" t="s">
        <v>163</v>
      </c>
      <c r="P247" t="s">
        <v>42</v>
      </c>
      <c r="R247">
        <v>1</v>
      </c>
      <c r="S247">
        <v>4</v>
      </c>
      <c r="T247">
        <v>10</v>
      </c>
      <c r="U247">
        <v>2</v>
      </c>
      <c r="V247" t="s">
        <v>735</v>
      </c>
      <c r="W247" t="s">
        <v>736</v>
      </c>
      <c r="X247">
        <v>13.74</v>
      </c>
      <c r="Y247">
        <v>56.731999999999999</v>
      </c>
    </row>
    <row r="248" spans="1:25" ht="16.05" customHeight="1" x14ac:dyDescent="0.3">
      <c r="A248">
        <v>247</v>
      </c>
      <c r="B248" s="4">
        <v>40231</v>
      </c>
      <c r="C248" t="s">
        <v>43</v>
      </c>
      <c r="E248" s="3">
        <v>0.18055555555555555</v>
      </c>
      <c r="F248" t="s">
        <v>117</v>
      </c>
      <c r="G248">
        <v>35.222700000000003</v>
      </c>
      <c r="H248">
        <v>72.425799999999995</v>
      </c>
      <c r="I248" t="s">
        <v>93</v>
      </c>
      <c r="J248" t="s">
        <v>737</v>
      </c>
      <c r="K248" t="s">
        <v>71</v>
      </c>
      <c r="L248" t="s">
        <v>39</v>
      </c>
      <c r="M248" t="s">
        <v>72</v>
      </c>
      <c r="N248" t="s">
        <v>738</v>
      </c>
      <c r="O248" t="s">
        <v>74</v>
      </c>
      <c r="P248" t="s">
        <v>42</v>
      </c>
      <c r="Q248">
        <v>7</v>
      </c>
      <c r="R248">
        <v>13</v>
      </c>
      <c r="S248">
        <v>37</v>
      </c>
      <c r="T248">
        <v>41</v>
      </c>
      <c r="U248">
        <v>1</v>
      </c>
      <c r="V248" t="s">
        <v>58</v>
      </c>
      <c r="W248" t="s">
        <v>739</v>
      </c>
      <c r="X248">
        <v>11.66</v>
      </c>
      <c r="Y248">
        <v>52.988</v>
      </c>
    </row>
    <row r="249" spans="1:25" ht="16.05" customHeight="1" x14ac:dyDescent="0.3">
      <c r="A249">
        <v>248</v>
      </c>
      <c r="B249" s="4">
        <v>40236</v>
      </c>
      <c r="C249" t="s">
        <v>32</v>
      </c>
      <c r="D249" t="s">
        <v>136</v>
      </c>
      <c r="E249" s="3" t="s">
        <v>58</v>
      </c>
      <c r="F249" t="s">
        <v>740</v>
      </c>
      <c r="G249">
        <v>33.119300000000003</v>
      </c>
      <c r="H249">
        <v>71.095100000000002</v>
      </c>
      <c r="I249" t="s">
        <v>93</v>
      </c>
      <c r="J249" t="s">
        <v>741</v>
      </c>
      <c r="K249" t="s">
        <v>163</v>
      </c>
      <c r="L249" t="s">
        <v>39</v>
      </c>
      <c r="M249" t="s">
        <v>72</v>
      </c>
      <c r="O249" t="s">
        <v>163</v>
      </c>
      <c r="P249" t="s">
        <v>42</v>
      </c>
      <c r="R249">
        <v>4</v>
      </c>
      <c r="S249">
        <v>23</v>
      </c>
      <c r="T249">
        <v>24</v>
      </c>
      <c r="U249">
        <v>2</v>
      </c>
      <c r="V249" t="s">
        <v>669</v>
      </c>
      <c r="W249" t="s">
        <v>742</v>
      </c>
      <c r="X249">
        <v>11.69</v>
      </c>
      <c r="Y249">
        <v>53.042000000000002</v>
      </c>
    </row>
    <row r="250" spans="1:25" ht="16.05" customHeight="1" x14ac:dyDescent="0.3">
      <c r="A250">
        <v>249</v>
      </c>
      <c r="B250" s="4">
        <v>40242</v>
      </c>
      <c r="C250" t="s">
        <v>43</v>
      </c>
      <c r="E250" s="3" t="s">
        <v>58</v>
      </c>
      <c r="F250" t="s">
        <v>129</v>
      </c>
      <c r="G250">
        <v>33.5351</v>
      </c>
      <c r="H250">
        <v>71.071299999999994</v>
      </c>
      <c r="I250" t="s">
        <v>93</v>
      </c>
      <c r="J250" t="s">
        <v>743</v>
      </c>
      <c r="K250" t="s">
        <v>71</v>
      </c>
      <c r="L250" t="s">
        <v>48</v>
      </c>
      <c r="M250" t="s">
        <v>72</v>
      </c>
      <c r="O250" t="s">
        <v>122</v>
      </c>
      <c r="P250" t="s">
        <v>64</v>
      </c>
      <c r="Q250">
        <v>12</v>
      </c>
      <c r="R250">
        <v>14</v>
      </c>
      <c r="S250">
        <v>30</v>
      </c>
      <c r="T250">
        <v>35</v>
      </c>
      <c r="U250">
        <v>1</v>
      </c>
      <c r="V250" t="s">
        <v>744</v>
      </c>
      <c r="W250" t="s">
        <v>745</v>
      </c>
      <c r="X250">
        <v>12.35</v>
      </c>
      <c r="Y250">
        <v>54.23</v>
      </c>
    </row>
    <row r="251" spans="1:25" ht="16.05" customHeight="1" x14ac:dyDescent="0.3">
      <c r="A251">
        <v>250</v>
      </c>
      <c r="B251" s="4">
        <v>40245</v>
      </c>
      <c r="C251" t="s">
        <v>43</v>
      </c>
      <c r="E251" s="3">
        <v>0.34722222222222227</v>
      </c>
      <c r="F251" t="s">
        <v>110</v>
      </c>
      <c r="G251">
        <v>31.545100000000001</v>
      </c>
      <c r="H251">
        <v>74.340699999999998</v>
      </c>
      <c r="I251" t="s">
        <v>69</v>
      </c>
      <c r="J251" t="s">
        <v>746</v>
      </c>
      <c r="K251" t="s">
        <v>47</v>
      </c>
      <c r="L251" t="s">
        <v>39</v>
      </c>
      <c r="M251" t="s">
        <v>72</v>
      </c>
      <c r="O251" t="s">
        <v>74</v>
      </c>
      <c r="P251" t="s">
        <v>42</v>
      </c>
      <c r="Q251">
        <v>13</v>
      </c>
      <c r="R251">
        <v>14</v>
      </c>
      <c r="S251">
        <v>80</v>
      </c>
      <c r="T251">
        <v>100</v>
      </c>
      <c r="U251">
        <v>1</v>
      </c>
      <c r="V251" t="s">
        <v>747</v>
      </c>
      <c r="W251" t="s">
        <v>748</v>
      </c>
      <c r="X251">
        <v>20.46</v>
      </c>
      <c r="Y251">
        <v>68.828000000000003</v>
      </c>
    </row>
    <row r="252" spans="1:25" ht="16.05" customHeight="1" x14ac:dyDescent="0.3">
      <c r="A252">
        <v>251</v>
      </c>
      <c r="B252" s="4">
        <v>40249</v>
      </c>
      <c r="C252" t="s">
        <v>43</v>
      </c>
      <c r="E252" s="3">
        <v>0.53125</v>
      </c>
      <c r="F252" t="s">
        <v>110</v>
      </c>
      <c r="G252">
        <v>31.545100000000001</v>
      </c>
      <c r="H252">
        <v>74.340699999999998</v>
      </c>
      <c r="I252" t="s">
        <v>69</v>
      </c>
      <c r="J252" t="s">
        <v>749</v>
      </c>
      <c r="K252" t="s">
        <v>74</v>
      </c>
      <c r="L252" t="s">
        <v>39</v>
      </c>
      <c r="M252" t="s">
        <v>72</v>
      </c>
      <c r="O252" t="s">
        <v>74</v>
      </c>
      <c r="P252" t="s">
        <v>140</v>
      </c>
      <c r="Q252">
        <v>43</v>
      </c>
      <c r="R252">
        <v>57</v>
      </c>
      <c r="S252">
        <v>90</v>
      </c>
      <c r="T252">
        <v>100</v>
      </c>
      <c r="U252">
        <v>2</v>
      </c>
      <c r="V252" t="s">
        <v>750</v>
      </c>
      <c r="W252" t="s">
        <v>751</v>
      </c>
      <c r="X252">
        <v>23.32</v>
      </c>
      <c r="Y252">
        <v>73.975999999999999</v>
      </c>
    </row>
    <row r="253" spans="1:25" ht="16.05" customHeight="1" x14ac:dyDescent="0.3">
      <c r="A253">
        <v>252</v>
      </c>
      <c r="B253" s="4">
        <v>40250</v>
      </c>
      <c r="C253" t="s">
        <v>43</v>
      </c>
      <c r="E253" s="3">
        <v>0.38541666666666669</v>
      </c>
      <c r="F253" t="s">
        <v>117</v>
      </c>
      <c r="G253">
        <v>35.222700000000003</v>
      </c>
      <c r="H253">
        <v>72.425799999999995</v>
      </c>
      <c r="I253" t="s">
        <v>93</v>
      </c>
      <c r="J253" t="s">
        <v>752</v>
      </c>
      <c r="K253" t="s">
        <v>163</v>
      </c>
      <c r="L253" t="s">
        <v>39</v>
      </c>
      <c r="M253" t="s">
        <v>72</v>
      </c>
      <c r="O253" t="s">
        <v>163</v>
      </c>
      <c r="P253" t="s">
        <v>42</v>
      </c>
      <c r="Q253">
        <v>14</v>
      </c>
      <c r="R253">
        <v>17</v>
      </c>
      <c r="S253">
        <v>52</v>
      </c>
      <c r="T253">
        <v>60</v>
      </c>
      <c r="U253">
        <v>1</v>
      </c>
      <c r="V253" t="s">
        <v>753</v>
      </c>
      <c r="W253" t="s">
        <v>754</v>
      </c>
      <c r="X253">
        <v>16.364999999999998</v>
      </c>
      <c r="Y253">
        <v>61.457000000000001</v>
      </c>
    </row>
    <row r="254" spans="1:25" ht="16.05" customHeight="1" x14ac:dyDescent="0.3">
      <c r="A254">
        <v>253</v>
      </c>
      <c r="B254" s="4">
        <v>40266</v>
      </c>
      <c r="C254" t="s">
        <v>43</v>
      </c>
      <c r="F254" t="s">
        <v>180</v>
      </c>
      <c r="G254">
        <v>32.225999999999999</v>
      </c>
      <c r="H254">
        <v>70.376099999999994</v>
      </c>
      <c r="I254" t="s">
        <v>93</v>
      </c>
      <c r="J254" t="s">
        <v>755</v>
      </c>
      <c r="K254" t="s">
        <v>756</v>
      </c>
      <c r="L254" t="s">
        <v>53</v>
      </c>
      <c r="M254" t="s">
        <v>40</v>
      </c>
      <c r="O254" t="s">
        <v>364</v>
      </c>
      <c r="P254" t="s">
        <v>140</v>
      </c>
      <c r="R254">
        <v>2</v>
      </c>
      <c r="T254">
        <v>2</v>
      </c>
      <c r="U254">
        <v>1</v>
      </c>
      <c r="V254" t="s">
        <v>58</v>
      </c>
      <c r="X254">
        <v>16.64</v>
      </c>
      <c r="Y254">
        <v>61.951999999999998</v>
      </c>
    </row>
    <row r="255" spans="1:25" ht="16.05" customHeight="1" x14ac:dyDescent="0.3">
      <c r="A255">
        <v>254</v>
      </c>
      <c r="B255" s="4">
        <v>40266</v>
      </c>
      <c r="C255" t="s">
        <v>43</v>
      </c>
      <c r="F255" t="s">
        <v>254</v>
      </c>
      <c r="G255">
        <v>34.8718</v>
      </c>
      <c r="H255">
        <v>71.524900000000002</v>
      </c>
      <c r="I255" t="s">
        <v>89</v>
      </c>
      <c r="J255" t="s">
        <v>757</v>
      </c>
      <c r="K255" t="s">
        <v>71</v>
      </c>
      <c r="L255" t="s">
        <v>48</v>
      </c>
      <c r="M255" t="s">
        <v>72</v>
      </c>
      <c r="N255" t="s">
        <v>758</v>
      </c>
      <c r="O255" t="s">
        <v>364</v>
      </c>
      <c r="P255" t="s">
        <v>140</v>
      </c>
      <c r="R255">
        <v>2</v>
      </c>
      <c r="S255">
        <v>5</v>
      </c>
      <c r="T255">
        <v>8</v>
      </c>
      <c r="U255">
        <v>1</v>
      </c>
      <c r="V255" t="s">
        <v>58</v>
      </c>
      <c r="W255" t="s">
        <v>759</v>
      </c>
      <c r="X255">
        <v>19.45</v>
      </c>
      <c r="Y255">
        <v>67.010000000000005</v>
      </c>
    </row>
    <row r="256" spans="1:25" ht="16.05" customHeight="1" x14ac:dyDescent="0.3">
      <c r="A256">
        <v>255</v>
      </c>
      <c r="B256" s="4">
        <v>40273</v>
      </c>
      <c r="C256" t="s">
        <v>43</v>
      </c>
      <c r="E256" s="3" t="s">
        <v>58</v>
      </c>
      <c r="F256" t="s">
        <v>160</v>
      </c>
      <c r="G256">
        <v>34.004300000000001</v>
      </c>
      <c r="H256">
        <v>71.544799999999995</v>
      </c>
      <c r="I256" t="s">
        <v>93</v>
      </c>
      <c r="J256" t="s">
        <v>760</v>
      </c>
      <c r="K256" t="s">
        <v>38</v>
      </c>
      <c r="L256" t="s">
        <v>39</v>
      </c>
      <c r="M256" t="s">
        <v>72</v>
      </c>
      <c r="O256" t="s">
        <v>579</v>
      </c>
      <c r="P256" t="s">
        <v>54</v>
      </c>
      <c r="Q256">
        <v>6</v>
      </c>
      <c r="R256">
        <v>8</v>
      </c>
      <c r="T256">
        <v>0</v>
      </c>
      <c r="U256">
        <v>1</v>
      </c>
      <c r="V256" t="s">
        <v>58</v>
      </c>
      <c r="X256">
        <v>23.135000000000002</v>
      </c>
      <c r="Y256">
        <v>73.643000000000001</v>
      </c>
    </row>
    <row r="257" spans="1:25" ht="16.05" customHeight="1" x14ac:dyDescent="0.3">
      <c r="A257">
        <v>256</v>
      </c>
      <c r="B257" s="4">
        <v>40273</v>
      </c>
      <c r="C257" t="s">
        <v>43</v>
      </c>
      <c r="E257" s="3" t="s">
        <v>761</v>
      </c>
      <c r="F257" t="s">
        <v>692</v>
      </c>
      <c r="G257">
        <v>34.845300000000002</v>
      </c>
      <c r="H257">
        <v>71.904600000000002</v>
      </c>
      <c r="I257" t="s">
        <v>93</v>
      </c>
      <c r="J257" t="s">
        <v>762</v>
      </c>
      <c r="K257" t="s">
        <v>52</v>
      </c>
      <c r="L257" t="s">
        <v>53</v>
      </c>
      <c r="M257" t="s">
        <v>72</v>
      </c>
      <c r="O257" t="s">
        <v>102</v>
      </c>
      <c r="P257" t="s">
        <v>42</v>
      </c>
      <c r="Q257">
        <v>50</v>
      </c>
      <c r="R257">
        <v>56</v>
      </c>
      <c r="S257">
        <v>75</v>
      </c>
      <c r="T257">
        <v>120</v>
      </c>
      <c r="U257">
        <v>3</v>
      </c>
      <c r="V257" t="s">
        <v>58</v>
      </c>
      <c r="W257" t="s">
        <v>763</v>
      </c>
      <c r="X257">
        <v>21.1</v>
      </c>
      <c r="Y257">
        <v>69.98</v>
      </c>
    </row>
    <row r="258" spans="1:25" ht="16.05" customHeight="1" x14ac:dyDescent="0.3">
      <c r="A258">
        <v>257</v>
      </c>
      <c r="B258" s="4">
        <v>40284</v>
      </c>
      <c r="C258" t="s">
        <v>43</v>
      </c>
      <c r="F258" t="s">
        <v>59</v>
      </c>
      <c r="G258">
        <v>30.209499999999998</v>
      </c>
      <c r="H258">
        <v>67.018199999999993</v>
      </c>
      <c r="I258" t="s">
        <v>60</v>
      </c>
      <c r="J258" t="s">
        <v>764</v>
      </c>
      <c r="K258" t="s">
        <v>405</v>
      </c>
      <c r="L258" t="s">
        <v>48</v>
      </c>
      <c r="M258" t="s">
        <v>40</v>
      </c>
      <c r="O258" t="s">
        <v>102</v>
      </c>
      <c r="P258" t="s">
        <v>64</v>
      </c>
      <c r="R258">
        <v>11</v>
      </c>
      <c r="S258">
        <v>35</v>
      </c>
      <c r="T258">
        <v>40</v>
      </c>
      <c r="U258">
        <v>1</v>
      </c>
      <c r="V258" t="s">
        <v>325</v>
      </c>
      <c r="W258" t="s">
        <v>765</v>
      </c>
      <c r="X258">
        <v>25.14</v>
      </c>
      <c r="Y258">
        <v>77.251999999999995</v>
      </c>
    </row>
    <row r="259" spans="1:25" ht="16.05" customHeight="1" x14ac:dyDescent="0.3">
      <c r="A259">
        <v>258</v>
      </c>
      <c r="B259" s="4">
        <v>40285</v>
      </c>
      <c r="C259" t="s">
        <v>43</v>
      </c>
      <c r="E259" s="3" t="s">
        <v>766</v>
      </c>
      <c r="F259" t="s">
        <v>92</v>
      </c>
      <c r="G259">
        <v>33.583300000000001</v>
      </c>
      <c r="H259">
        <v>71.433300000000003</v>
      </c>
      <c r="I259" t="s">
        <v>93</v>
      </c>
      <c r="J259" t="s">
        <v>767</v>
      </c>
      <c r="K259" t="s">
        <v>100</v>
      </c>
      <c r="L259" t="s">
        <v>48</v>
      </c>
      <c r="M259" t="s">
        <v>72</v>
      </c>
      <c r="O259" t="s">
        <v>122</v>
      </c>
      <c r="P259" t="s">
        <v>42</v>
      </c>
      <c r="Q259">
        <v>41</v>
      </c>
      <c r="R259">
        <v>44</v>
      </c>
      <c r="S259">
        <v>60</v>
      </c>
      <c r="T259">
        <v>70</v>
      </c>
      <c r="U259">
        <v>2</v>
      </c>
      <c r="V259" t="s">
        <v>606</v>
      </c>
      <c r="W259" t="s">
        <v>768</v>
      </c>
      <c r="X259">
        <v>28.745000000000001</v>
      </c>
      <c r="Y259">
        <v>83.741</v>
      </c>
    </row>
    <row r="260" spans="1:25" ht="16.05" customHeight="1" x14ac:dyDescent="0.3">
      <c r="A260">
        <v>259</v>
      </c>
      <c r="B260" s="4">
        <v>40286</v>
      </c>
      <c r="C260" t="s">
        <v>32</v>
      </c>
      <c r="D260" t="s">
        <v>33</v>
      </c>
      <c r="E260" s="3">
        <v>0.30208333333333331</v>
      </c>
      <c r="F260" t="s">
        <v>92</v>
      </c>
      <c r="G260">
        <v>33.583300000000001</v>
      </c>
      <c r="H260">
        <v>71.433300000000003</v>
      </c>
      <c r="I260" t="s">
        <v>93</v>
      </c>
      <c r="J260" t="s">
        <v>769</v>
      </c>
      <c r="K260" t="s">
        <v>163</v>
      </c>
      <c r="L260" t="s">
        <v>39</v>
      </c>
      <c r="M260" t="s">
        <v>40</v>
      </c>
      <c r="O260" t="s">
        <v>163</v>
      </c>
      <c r="P260" t="s">
        <v>42</v>
      </c>
      <c r="R260">
        <v>7</v>
      </c>
      <c r="S260">
        <v>30</v>
      </c>
      <c r="T260">
        <v>32</v>
      </c>
      <c r="U260">
        <v>1</v>
      </c>
      <c r="V260" t="s">
        <v>705</v>
      </c>
      <c r="W260" t="s">
        <v>770</v>
      </c>
      <c r="X260">
        <v>26.62</v>
      </c>
      <c r="Y260">
        <v>79.915999999999997</v>
      </c>
    </row>
    <row r="261" spans="1:25" ht="16.05" customHeight="1" x14ac:dyDescent="0.3">
      <c r="A261">
        <v>260</v>
      </c>
      <c r="B261" s="4">
        <v>40287</v>
      </c>
      <c r="C261" t="s">
        <v>43</v>
      </c>
      <c r="E261" s="3">
        <v>0.52083333333333337</v>
      </c>
      <c r="F261" t="s">
        <v>160</v>
      </c>
      <c r="G261">
        <v>34.004300000000001</v>
      </c>
      <c r="H261">
        <v>71.544799999999995</v>
      </c>
      <c r="I261" t="s">
        <v>93</v>
      </c>
      <c r="J261" t="s">
        <v>771</v>
      </c>
      <c r="K261" t="s">
        <v>100</v>
      </c>
      <c r="L261" t="s">
        <v>48</v>
      </c>
      <c r="M261" t="s">
        <v>72</v>
      </c>
      <c r="N261" t="s">
        <v>772</v>
      </c>
      <c r="O261" t="s">
        <v>364</v>
      </c>
      <c r="P261" t="s">
        <v>140</v>
      </c>
      <c r="Q261">
        <v>23</v>
      </c>
      <c r="R261">
        <v>24</v>
      </c>
      <c r="S261">
        <v>27</v>
      </c>
      <c r="T261">
        <v>49</v>
      </c>
      <c r="U261">
        <v>1</v>
      </c>
      <c r="V261" t="s">
        <v>773</v>
      </c>
      <c r="W261" t="s">
        <v>601</v>
      </c>
      <c r="X261">
        <v>25.96</v>
      </c>
      <c r="Y261">
        <v>78.727999999999994</v>
      </c>
    </row>
    <row r="262" spans="1:25" ht="16.05" customHeight="1" x14ac:dyDescent="0.3">
      <c r="A262">
        <v>261</v>
      </c>
      <c r="B262" s="4">
        <v>40296</v>
      </c>
      <c r="C262" t="s">
        <v>43</v>
      </c>
      <c r="E262" s="3">
        <v>0.17013888888888887</v>
      </c>
      <c r="F262" t="s">
        <v>160</v>
      </c>
      <c r="G262">
        <v>34.004300000000001</v>
      </c>
      <c r="H262">
        <v>71.544799999999995</v>
      </c>
      <c r="I262" t="s">
        <v>93</v>
      </c>
      <c r="J262" t="s">
        <v>774</v>
      </c>
      <c r="K262" t="s">
        <v>163</v>
      </c>
      <c r="L262" t="s">
        <v>39</v>
      </c>
      <c r="M262" t="s">
        <v>72</v>
      </c>
      <c r="O262" t="s">
        <v>163</v>
      </c>
      <c r="P262" t="s">
        <v>42</v>
      </c>
      <c r="Q262">
        <v>4</v>
      </c>
      <c r="R262">
        <v>5</v>
      </c>
      <c r="S262">
        <v>11</v>
      </c>
      <c r="T262">
        <v>14</v>
      </c>
      <c r="U262">
        <v>1</v>
      </c>
      <c r="V262" t="s">
        <v>775</v>
      </c>
      <c r="W262" t="s">
        <v>601</v>
      </c>
      <c r="X262">
        <v>26.47</v>
      </c>
      <c r="Y262">
        <v>79.646000000000001</v>
      </c>
    </row>
    <row r="263" spans="1:25" ht="16.05" customHeight="1" x14ac:dyDescent="0.3">
      <c r="A263">
        <v>262</v>
      </c>
      <c r="B263" s="4">
        <v>40299</v>
      </c>
      <c r="C263" t="s">
        <v>32</v>
      </c>
      <c r="D263" t="s">
        <v>381</v>
      </c>
      <c r="E263" s="3" t="s">
        <v>58</v>
      </c>
      <c r="F263" t="s">
        <v>117</v>
      </c>
      <c r="G263">
        <v>35.222700000000003</v>
      </c>
      <c r="H263">
        <v>72.425799999999995</v>
      </c>
      <c r="I263" t="s">
        <v>93</v>
      </c>
      <c r="J263" t="s">
        <v>776</v>
      </c>
      <c r="K263" t="s">
        <v>153</v>
      </c>
      <c r="L263" t="s">
        <v>48</v>
      </c>
      <c r="M263" t="s">
        <v>72</v>
      </c>
      <c r="O263" t="s">
        <v>122</v>
      </c>
      <c r="P263" t="s">
        <v>42</v>
      </c>
      <c r="Q263">
        <v>3</v>
      </c>
      <c r="R263">
        <v>7</v>
      </c>
      <c r="S263">
        <v>9</v>
      </c>
      <c r="T263">
        <v>16</v>
      </c>
      <c r="U263">
        <v>1</v>
      </c>
      <c r="V263" t="s">
        <v>325</v>
      </c>
      <c r="W263" t="s">
        <v>58</v>
      </c>
      <c r="X263">
        <v>23.315000000000001</v>
      </c>
      <c r="Y263">
        <v>73.966999999999999</v>
      </c>
    </row>
    <row r="264" spans="1:25" ht="16.05" customHeight="1" x14ac:dyDescent="0.3">
      <c r="A264">
        <v>263</v>
      </c>
      <c r="B264" s="4">
        <v>40300</v>
      </c>
      <c r="C264" t="s">
        <v>32</v>
      </c>
      <c r="D264" t="s">
        <v>33</v>
      </c>
      <c r="E264" s="3" t="s">
        <v>58</v>
      </c>
      <c r="F264" t="s">
        <v>254</v>
      </c>
      <c r="G264">
        <v>34.8718</v>
      </c>
      <c r="H264">
        <v>71.524900000000002</v>
      </c>
      <c r="I264" t="s">
        <v>89</v>
      </c>
      <c r="J264" t="s">
        <v>777</v>
      </c>
      <c r="K264" t="s">
        <v>74</v>
      </c>
      <c r="L264" t="s">
        <v>39</v>
      </c>
      <c r="M264" t="s">
        <v>72</v>
      </c>
      <c r="O264" t="s">
        <v>74</v>
      </c>
      <c r="P264" t="s">
        <v>42</v>
      </c>
      <c r="R264">
        <v>0</v>
      </c>
      <c r="T264">
        <v>0</v>
      </c>
      <c r="U264">
        <v>1</v>
      </c>
      <c r="V264" t="s">
        <v>58</v>
      </c>
      <c r="W264" t="s">
        <v>58</v>
      </c>
      <c r="X264">
        <v>27.024999999999999</v>
      </c>
      <c r="Y264">
        <v>80.644999999999996</v>
      </c>
    </row>
    <row r="265" spans="1:25" ht="16.05" customHeight="1" x14ac:dyDescent="0.3">
      <c r="A265">
        <v>264</v>
      </c>
      <c r="B265" s="4">
        <v>40326</v>
      </c>
      <c r="C265" t="s">
        <v>43</v>
      </c>
      <c r="E265" s="3" t="s">
        <v>58</v>
      </c>
      <c r="F265" t="s">
        <v>110</v>
      </c>
      <c r="G265">
        <v>31.545100000000001</v>
      </c>
      <c r="H265">
        <v>74.340699999999998</v>
      </c>
      <c r="I265" t="s">
        <v>69</v>
      </c>
      <c r="J265" t="s">
        <v>778</v>
      </c>
      <c r="K265" t="s">
        <v>62</v>
      </c>
      <c r="L265" t="s">
        <v>53</v>
      </c>
      <c r="M265" t="s">
        <v>40</v>
      </c>
      <c r="O265" t="s">
        <v>122</v>
      </c>
      <c r="P265" t="s">
        <v>779</v>
      </c>
      <c r="Q265">
        <v>80</v>
      </c>
      <c r="R265">
        <v>95</v>
      </c>
      <c r="S265">
        <v>92</v>
      </c>
      <c r="T265">
        <v>200</v>
      </c>
      <c r="U265">
        <v>1</v>
      </c>
      <c r="V265" t="s">
        <v>58</v>
      </c>
      <c r="W265" t="s">
        <v>58</v>
      </c>
      <c r="X265">
        <v>31.495000000000001</v>
      </c>
      <c r="Y265">
        <v>88.691000000000003</v>
      </c>
    </row>
    <row r="266" spans="1:25" ht="16.05" customHeight="1" x14ac:dyDescent="0.3">
      <c r="A266">
        <v>265</v>
      </c>
      <c r="B266" s="4">
        <v>40360</v>
      </c>
      <c r="C266" t="s">
        <v>43</v>
      </c>
      <c r="E266" s="3" t="s">
        <v>780</v>
      </c>
      <c r="F266" t="s">
        <v>110</v>
      </c>
      <c r="G266">
        <v>31.545100000000001</v>
      </c>
      <c r="H266">
        <v>74.340699999999998</v>
      </c>
      <c r="I266" t="s">
        <v>69</v>
      </c>
      <c r="J266" t="s">
        <v>781</v>
      </c>
      <c r="K266" t="s">
        <v>62</v>
      </c>
      <c r="L266" t="s">
        <v>53</v>
      </c>
      <c r="M266" t="s">
        <v>40</v>
      </c>
      <c r="O266" t="s">
        <v>122</v>
      </c>
      <c r="P266" t="s">
        <v>42</v>
      </c>
      <c r="Q266">
        <v>40</v>
      </c>
      <c r="R266">
        <v>42</v>
      </c>
      <c r="T266">
        <v>175</v>
      </c>
      <c r="U266">
        <v>2</v>
      </c>
      <c r="V266" t="s">
        <v>782</v>
      </c>
      <c r="W266" t="s">
        <v>783</v>
      </c>
      <c r="X266">
        <v>32.369999999999997</v>
      </c>
      <c r="Y266">
        <v>90.266000000000005</v>
      </c>
    </row>
    <row r="267" spans="1:25" ht="16.05" customHeight="1" x14ac:dyDescent="0.3">
      <c r="A267">
        <v>266</v>
      </c>
      <c r="B267" s="4">
        <v>40368</v>
      </c>
      <c r="C267" t="s">
        <v>43</v>
      </c>
      <c r="E267" s="3" t="s">
        <v>58</v>
      </c>
      <c r="F267" t="s">
        <v>784</v>
      </c>
      <c r="G267">
        <v>32.974600000000002</v>
      </c>
      <c r="H267">
        <v>70.145600000000002</v>
      </c>
      <c r="I267" t="s">
        <v>89</v>
      </c>
      <c r="J267" t="s">
        <v>785</v>
      </c>
      <c r="K267" t="s">
        <v>100</v>
      </c>
      <c r="L267" t="s">
        <v>48</v>
      </c>
      <c r="M267" t="s">
        <v>72</v>
      </c>
      <c r="O267" t="s">
        <v>102</v>
      </c>
      <c r="P267" t="s">
        <v>42</v>
      </c>
      <c r="Q267">
        <v>65</v>
      </c>
      <c r="R267">
        <v>80</v>
      </c>
      <c r="S267">
        <v>104</v>
      </c>
      <c r="T267">
        <v>110</v>
      </c>
      <c r="U267">
        <v>2</v>
      </c>
      <c r="V267" t="s">
        <v>58</v>
      </c>
      <c r="W267" t="s">
        <v>786</v>
      </c>
      <c r="X267">
        <v>26.725000000000001</v>
      </c>
      <c r="Y267">
        <v>80.105000000000004</v>
      </c>
    </row>
    <row r="268" spans="1:25" ht="16.05" customHeight="1" x14ac:dyDescent="0.3">
      <c r="A268">
        <v>267</v>
      </c>
      <c r="B268" s="4">
        <v>40371</v>
      </c>
      <c r="C268" t="s">
        <v>43</v>
      </c>
      <c r="E268" s="3" t="s">
        <v>58</v>
      </c>
      <c r="F268" t="s">
        <v>92</v>
      </c>
      <c r="G268">
        <v>33.583300000000001</v>
      </c>
      <c r="H268">
        <v>71.433300000000003</v>
      </c>
      <c r="I268" t="s">
        <v>93</v>
      </c>
      <c r="J268" t="s">
        <v>787</v>
      </c>
      <c r="K268" t="s">
        <v>189</v>
      </c>
      <c r="L268" t="s">
        <v>48</v>
      </c>
      <c r="M268" t="s">
        <v>72</v>
      </c>
      <c r="O268" t="s">
        <v>102</v>
      </c>
      <c r="P268" t="s">
        <v>42</v>
      </c>
      <c r="R268">
        <v>0</v>
      </c>
      <c r="T268">
        <v>0</v>
      </c>
      <c r="U268">
        <v>1</v>
      </c>
      <c r="V268" t="s">
        <v>58</v>
      </c>
      <c r="W268" t="s">
        <v>58</v>
      </c>
      <c r="X268">
        <v>32.204999999999998</v>
      </c>
      <c r="Y268">
        <v>89.968999999999994</v>
      </c>
    </row>
    <row r="269" spans="1:25" ht="16.05" customHeight="1" x14ac:dyDescent="0.3">
      <c r="A269">
        <v>268</v>
      </c>
      <c r="B269" s="4">
        <v>40377</v>
      </c>
      <c r="C269" t="s">
        <v>32</v>
      </c>
      <c r="D269" t="s">
        <v>33</v>
      </c>
      <c r="E269" s="3" t="s">
        <v>58</v>
      </c>
      <c r="F269" t="s">
        <v>281</v>
      </c>
      <c r="G269">
        <v>32.079099999999997</v>
      </c>
      <c r="H269">
        <v>72.671800000000005</v>
      </c>
      <c r="I269" t="s">
        <v>69</v>
      </c>
      <c r="J269" t="s">
        <v>788</v>
      </c>
      <c r="K269" t="s">
        <v>62</v>
      </c>
      <c r="L269" t="s">
        <v>53</v>
      </c>
      <c r="M269" t="s">
        <v>40</v>
      </c>
      <c r="O269" t="s">
        <v>62</v>
      </c>
      <c r="P269" t="s">
        <v>64</v>
      </c>
      <c r="Q269">
        <v>3</v>
      </c>
      <c r="R269">
        <v>4</v>
      </c>
      <c r="S269">
        <v>9</v>
      </c>
      <c r="T269">
        <v>26</v>
      </c>
      <c r="U269">
        <v>1</v>
      </c>
      <c r="V269" t="s">
        <v>58</v>
      </c>
      <c r="W269" t="s">
        <v>58</v>
      </c>
      <c r="X269">
        <v>34.805</v>
      </c>
      <c r="Y269">
        <v>94.649000000000001</v>
      </c>
    </row>
    <row r="270" spans="1:25" ht="16.05" customHeight="1" x14ac:dyDescent="0.3">
      <c r="A270">
        <v>269</v>
      </c>
      <c r="B270" s="4">
        <v>40385</v>
      </c>
      <c r="C270" t="s">
        <v>43</v>
      </c>
      <c r="E270" s="3" t="s">
        <v>58</v>
      </c>
      <c r="F270" t="s">
        <v>305</v>
      </c>
      <c r="G270">
        <v>34.032200000000003</v>
      </c>
      <c r="H270">
        <v>73.094399999999993</v>
      </c>
      <c r="I270" t="s">
        <v>93</v>
      </c>
      <c r="J270" t="s">
        <v>789</v>
      </c>
      <c r="K270" t="s">
        <v>95</v>
      </c>
      <c r="L270" t="s">
        <v>53</v>
      </c>
      <c r="M270" t="s">
        <v>40</v>
      </c>
      <c r="O270" t="s">
        <v>102</v>
      </c>
      <c r="P270" t="s">
        <v>140</v>
      </c>
      <c r="R270">
        <v>8</v>
      </c>
      <c r="S270">
        <v>23</v>
      </c>
      <c r="T270">
        <v>25</v>
      </c>
      <c r="U270">
        <v>1</v>
      </c>
      <c r="V270" t="s">
        <v>790</v>
      </c>
      <c r="W270" t="s">
        <v>786</v>
      </c>
      <c r="X270">
        <v>31.52</v>
      </c>
      <c r="Y270">
        <v>88.736000000000004</v>
      </c>
    </row>
    <row r="271" spans="1:25" ht="16.05" customHeight="1" x14ac:dyDescent="0.3">
      <c r="A271">
        <v>270</v>
      </c>
      <c r="B271" s="4">
        <v>40394</v>
      </c>
      <c r="C271" t="s">
        <v>43</v>
      </c>
      <c r="E271" s="3" t="s">
        <v>791</v>
      </c>
      <c r="F271" t="s">
        <v>160</v>
      </c>
      <c r="G271">
        <v>34.004300000000001</v>
      </c>
      <c r="H271">
        <v>71.544799999999995</v>
      </c>
      <c r="I271" t="s">
        <v>93</v>
      </c>
      <c r="J271" t="s">
        <v>792</v>
      </c>
      <c r="K271" t="s">
        <v>71</v>
      </c>
      <c r="L271" t="s">
        <v>39</v>
      </c>
      <c r="M271" t="s">
        <v>72</v>
      </c>
      <c r="N271" t="s">
        <v>58</v>
      </c>
      <c r="O271" t="s">
        <v>74</v>
      </c>
      <c r="P271" t="s">
        <v>42</v>
      </c>
      <c r="Q271">
        <v>3</v>
      </c>
      <c r="R271">
        <v>4</v>
      </c>
      <c r="S271">
        <v>11</v>
      </c>
      <c r="T271">
        <v>14</v>
      </c>
      <c r="U271">
        <v>1</v>
      </c>
      <c r="V271" t="s">
        <v>584</v>
      </c>
      <c r="W271" t="s">
        <v>58</v>
      </c>
      <c r="X271">
        <v>28.59</v>
      </c>
      <c r="Y271">
        <v>83.462000000000003</v>
      </c>
    </row>
    <row r="272" spans="1:25" ht="16.05" customHeight="1" x14ac:dyDescent="0.3">
      <c r="A272">
        <v>271</v>
      </c>
      <c r="B272" s="4">
        <v>40413</v>
      </c>
      <c r="C272" t="s">
        <v>43</v>
      </c>
      <c r="F272" t="s">
        <v>793</v>
      </c>
      <c r="G272">
        <v>32.3202</v>
      </c>
      <c r="H272">
        <v>69.859700000000004</v>
      </c>
      <c r="I272" t="s">
        <v>89</v>
      </c>
      <c r="J272" t="s">
        <v>794</v>
      </c>
      <c r="K272" t="s">
        <v>62</v>
      </c>
      <c r="L272" t="s">
        <v>53</v>
      </c>
      <c r="M272" t="s">
        <v>40</v>
      </c>
      <c r="N272" t="s">
        <v>795</v>
      </c>
      <c r="O272" t="s">
        <v>364</v>
      </c>
      <c r="P272" t="s">
        <v>140</v>
      </c>
      <c r="Q272">
        <v>26</v>
      </c>
      <c r="R272">
        <v>30</v>
      </c>
      <c r="T272">
        <v>40</v>
      </c>
      <c r="U272">
        <v>1</v>
      </c>
      <c r="V272" t="s">
        <v>796</v>
      </c>
      <c r="W272" t="s">
        <v>58</v>
      </c>
      <c r="X272">
        <v>25.23</v>
      </c>
      <c r="Y272">
        <v>77.414000000000001</v>
      </c>
    </row>
    <row r="273" spans="1:25" ht="16.05" customHeight="1" x14ac:dyDescent="0.3">
      <c r="A273">
        <v>272</v>
      </c>
      <c r="B273" s="4">
        <v>40422</v>
      </c>
      <c r="C273" t="s">
        <v>43</v>
      </c>
      <c r="E273" s="3" t="s">
        <v>797</v>
      </c>
      <c r="F273" t="s">
        <v>110</v>
      </c>
      <c r="G273">
        <v>31.545100000000001</v>
      </c>
      <c r="H273">
        <v>74.340699999999998</v>
      </c>
      <c r="I273" t="s">
        <v>69</v>
      </c>
      <c r="J273" t="s">
        <v>798</v>
      </c>
      <c r="K273" t="s">
        <v>100</v>
      </c>
      <c r="L273" t="s">
        <v>48</v>
      </c>
      <c r="M273" t="s">
        <v>72</v>
      </c>
      <c r="N273" t="s">
        <v>799</v>
      </c>
      <c r="O273" t="s">
        <v>62</v>
      </c>
      <c r="P273" t="s">
        <v>64</v>
      </c>
      <c r="Q273">
        <v>27</v>
      </c>
      <c r="R273">
        <v>43</v>
      </c>
      <c r="S273">
        <v>150</v>
      </c>
      <c r="T273">
        <v>243</v>
      </c>
      <c r="U273">
        <v>3</v>
      </c>
      <c r="V273" t="s">
        <v>58</v>
      </c>
      <c r="W273" t="s">
        <v>800</v>
      </c>
      <c r="X273">
        <v>31.97</v>
      </c>
      <c r="Y273">
        <v>89.546000000000006</v>
      </c>
    </row>
    <row r="274" spans="1:25" ht="16.05" customHeight="1" x14ac:dyDescent="0.3">
      <c r="A274">
        <v>273</v>
      </c>
      <c r="B274" s="4">
        <v>40424</v>
      </c>
      <c r="C274" t="s">
        <v>43</v>
      </c>
      <c r="E274" s="3" t="s">
        <v>58</v>
      </c>
      <c r="F274" t="s">
        <v>59</v>
      </c>
      <c r="G274">
        <v>30.209499999999998</v>
      </c>
      <c r="H274">
        <v>67.018199999999993</v>
      </c>
      <c r="I274" t="s">
        <v>60</v>
      </c>
      <c r="J274" t="s">
        <v>801</v>
      </c>
      <c r="K274" t="s">
        <v>100</v>
      </c>
      <c r="L274" t="s">
        <v>48</v>
      </c>
      <c r="M274" t="s">
        <v>72</v>
      </c>
      <c r="N274" t="s">
        <v>802</v>
      </c>
      <c r="O274" t="s">
        <v>122</v>
      </c>
      <c r="P274" t="s">
        <v>42</v>
      </c>
      <c r="Q274">
        <v>54</v>
      </c>
      <c r="R274">
        <v>62</v>
      </c>
      <c r="S274">
        <v>150</v>
      </c>
      <c r="T274">
        <v>200</v>
      </c>
      <c r="U274">
        <v>1</v>
      </c>
      <c r="V274" t="s">
        <v>647</v>
      </c>
      <c r="W274" t="s">
        <v>803</v>
      </c>
      <c r="X274">
        <v>26.745000000000001</v>
      </c>
      <c r="Y274">
        <v>80.141000000000005</v>
      </c>
    </row>
    <row r="275" spans="1:25" ht="16.05" customHeight="1" x14ac:dyDescent="0.3">
      <c r="A275">
        <v>274</v>
      </c>
      <c r="B275" s="4">
        <v>40424</v>
      </c>
      <c r="C275" t="s">
        <v>43</v>
      </c>
      <c r="E275" s="3" t="s">
        <v>58</v>
      </c>
      <c r="F275" t="s">
        <v>391</v>
      </c>
      <c r="G275">
        <v>34.1982</v>
      </c>
      <c r="H275">
        <v>72.044399999999996</v>
      </c>
      <c r="I275" t="s">
        <v>93</v>
      </c>
      <c r="J275" t="s">
        <v>804</v>
      </c>
      <c r="K275" t="s">
        <v>62</v>
      </c>
      <c r="L275" t="s">
        <v>53</v>
      </c>
      <c r="M275" t="s">
        <v>40</v>
      </c>
      <c r="O275" t="s">
        <v>62</v>
      </c>
      <c r="P275" t="s">
        <v>42</v>
      </c>
      <c r="R275">
        <v>1</v>
      </c>
      <c r="T275">
        <v>4</v>
      </c>
      <c r="U275">
        <v>1</v>
      </c>
      <c r="V275" t="s">
        <v>58</v>
      </c>
      <c r="W275" t="s">
        <v>58</v>
      </c>
      <c r="X275">
        <v>27.875</v>
      </c>
      <c r="Y275">
        <v>82.174999999999997</v>
      </c>
    </row>
    <row r="276" spans="1:25" ht="16.05" customHeight="1" x14ac:dyDescent="0.3">
      <c r="A276">
        <v>275</v>
      </c>
      <c r="B276" s="4">
        <v>40427</v>
      </c>
      <c r="C276" t="s">
        <v>32</v>
      </c>
      <c r="D276" t="s">
        <v>805</v>
      </c>
      <c r="E276" s="3">
        <v>0.2951388888888889</v>
      </c>
      <c r="F276" t="s">
        <v>806</v>
      </c>
      <c r="G276">
        <v>32.601799999999997</v>
      </c>
      <c r="H276">
        <v>70.9148</v>
      </c>
      <c r="I276" t="s">
        <v>93</v>
      </c>
      <c r="J276" t="s">
        <v>807</v>
      </c>
      <c r="K276" t="s">
        <v>163</v>
      </c>
      <c r="L276" t="s">
        <v>39</v>
      </c>
      <c r="M276" t="s">
        <v>40</v>
      </c>
      <c r="O276" t="s">
        <v>163</v>
      </c>
      <c r="P276" t="s">
        <v>42</v>
      </c>
      <c r="Q276">
        <v>15</v>
      </c>
      <c r="R276">
        <v>19</v>
      </c>
      <c r="S276">
        <v>34</v>
      </c>
      <c r="T276">
        <v>57</v>
      </c>
      <c r="U276">
        <v>1</v>
      </c>
      <c r="V276" t="s">
        <v>720</v>
      </c>
      <c r="W276" t="s">
        <v>808</v>
      </c>
      <c r="X276">
        <v>26.635000000000002</v>
      </c>
      <c r="Y276">
        <v>79.942999999999998</v>
      </c>
    </row>
    <row r="277" spans="1:25" ht="16.05" customHeight="1" x14ac:dyDescent="0.3">
      <c r="A277">
        <v>276</v>
      </c>
      <c r="B277" s="4">
        <v>40430</v>
      </c>
      <c r="C277" t="s">
        <v>43</v>
      </c>
      <c r="E277" s="3">
        <v>0.52083333333333337</v>
      </c>
      <c r="F277" t="s">
        <v>59</v>
      </c>
      <c r="G277">
        <v>30.209499999999998</v>
      </c>
      <c r="H277">
        <v>67.018199999999993</v>
      </c>
      <c r="I277" t="s">
        <v>60</v>
      </c>
      <c r="J277" t="s">
        <v>809</v>
      </c>
      <c r="K277" t="s">
        <v>95</v>
      </c>
      <c r="L277" t="s">
        <v>53</v>
      </c>
      <c r="M277" t="s">
        <v>72</v>
      </c>
      <c r="O277" t="s">
        <v>102</v>
      </c>
      <c r="P277" t="s">
        <v>42</v>
      </c>
      <c r="Q277">
        <v>2</v>
      </c>
      <c r="R277">
        <v>5</v>
      </c>
      <c r="S277">
        <v>3</v>
      </c>
      <c r="T277">
        <v>6</v>
      </c>
      <c r="U277">
        <v>1</v>
      </c>
      <c r="V277" t="s">
        <v>325</v>
      </c>
      <c r="W277" t="s">
        <v>58</v>
      </c>
      <c r="X277">
        <v>25.8</v>
      </c>
      <c r="Y277">
        <v>78.44</v>
      </c>
    </row>
    <row r="278" spans="1:25" ht="16.05" customHeight="1" x14ac:dyDescent="0.3">
      <c r="A278">
        <v>277</v>
      </c>
      <c r="B278" s="4">
        <v>40458</v>
      </c>
      <c r="C278" t="s">
        <v>43</v>
      </c>
      <c r="E278" s="3">
        <v>0.78125</v>
      </c>
      <c r="F278" t="s">
        <v>44</v>
      </c>
      <c r="G278">
        <v>24.991800000000001</v>
      </c>
      <c r="H278">
        <v>66.991100000000003</v>
      </c>
      <c r="I278" t="s">
        <v>45</v>
      </c>
      <c r="J278" t="s">
        <v>810</v>
      </c>
      <c r="K278" t="s">
        <v>62</v>
      </c>
      <c r="L278" t="s">
        <v>53</v>
      </c>
      <c r="M278" t="s">
        <v>40</v>
      </c>
      <c r="N278" t="s">
        <v>811</v>
      </c>
      <c r="O278" t="s">
        <v>62</v>
      </c>
      <c r="P278" t="s">
        <v>140</v>
      </c>
      <c r="Q278">
        <v>6</v>
      </c>
      <c r="R278">
        <v>10</v>
      </c>
      <c r="S278">
        <v>60</v>
      </c>
      <c r="T278">
        <v>77</v>
      </c>
      <c r="U278">
        <v>2</v>
      </c>
      <c r="V278" t="s">
        <v>812</v>
      </c>
      <c r="W278" t="s">
        <v>813</v>
      </c>
      <c r="X278">
        <v>30.45</v>
      </c>
      <c r="Y278">
        <v>86.81</v>
      </c>
    </row>
    <row r="279" spans="1:25" ht="16.05" customHeight="1" x14ac:dyDescent="0.3">
      <c r="A279">
        <v>278</v>
      </c>
      <c r="B279" s="4">
        <v>40469</v>
      </c>
      <c r="C279" t="s">
        <v>43</v>
      </c>
      <c r="E279" s="3" t="s">
        <v>58</v>
      </c>
      <c r="F279" t="s">
        <v>703</v>
      </c>
      <c r="G279">
        <v>32.601799999999997</v>
      </c>
      <c r="H279">
        <v>70.9148</v>
      </c>
      <c r="I279" t="s">
        <v>93</v>
      </c>
      <c r="J279" t="s">
        <v>814</v>
      </c>
      <c r="K279" t="s">
        <v>100</v>
      </c>
      <c r="L279" t="s">
        <v>48</v>
      </c>
      <c r="M279" t="s">
        <v>72</v>
      </c>
      <c r="N279" t="s">
        <v>815</v>
      </c>
      <c r="O279" t="s">
        <v>119</v>
      </c>
      <c r="P279" t="s">
        <v>42</v>
      </c>
      <c r="S279">
        <v>5</v>
      </c>
      <c r="T279">
        <v>14</v>
      </c>
      <c r="U279">
        <v>1</v>
      </c>
      <c r="V279" t="s">
        <v>816</v>
      </c>
      <c r="X279">
        <v>20.785</v>
      </c>
      <c r="Y279">
        <v>69.412999999999997</v>
      </c>
    </row>
    <row r="280" spans="1:25" ht="16.05" customHeight="1" x14ac:dyDescent="0.3">
      <c r="A280">
        <v>279</v>
      </c>
      <c r="B280" s="4">
        <v>40483</v>
      </c>
      <c r="C280" t="s">
        <v>43</v>
      </c>
      <c r="E280" s="3">
        <v>0.36458333333333331</v>
      </c>
      <c r="F280" t="s">
        <v>817</v>
      </c>
      <c r="G280">
        <v>34.133499999999998</v>
      </c>
      <c r="H280">
        <v>72.470200000000006</v>
      </c>
      <c r="I280" t="s">
        <v>93</v>
      </c>
      <c r="J280" t="s">
        <v>818</v>
      </c>
      <c r="K280" t="s">
        <v>163</v>
      </c>
      <c r="L280" t="s">
        <v>39</v>
      </c>
      <c r="M280" t="s">
        <v>72</v>
      </c>
      <c r="O280" t="s">
        <v>163</v>
      </c>
      <c r="P280" t="s">
        <v>42</v>
      </c>
      <c r="Q280">
        <v>2</v>
      </c>
      <c r="R280">
        <v>5</v>
      </c>
      <c r="S280">
        <v>10</v>
      </c>
      <c r="T280">
        <v>13</v>
      </c>
      <c r="U280">
        <v>1</v>
      </c>
      <c r="V280" t="s">
        <v>819</v>
      </c>
      <c r="W280" t="s">
        <v>820</v>
      </c>
      <c r="X280">
        <v>18.87</v>
      </c>
      <c r="Y280">
        <v>65.965999999999994</v>
      </c>
    </row>
    <row r="281" spans="1:25" ht="16.05" customHeight="1" x14ac:dyDescent="0.3">
      <c r="A281">
        <v>280</v>
      </c>
      <c r="B281" s="4">
        <v>40487</v>
      </c>
      <c r="C281" t="s">
        <v>43</v>
      </c>
      <c r="E281" s="3">
        <v>0.5625</v>
      </c>
      <c r="F281" t="s">
        <v>821</v>
      </c>
      <c r="G281">
        <v>33.685400000000001</v>
      </c>
      <c r="H281">
        <v>71.513099999999994</v>
      </c>
      <c r="I281" t="s">
        <v>93</v>
      </c>
      <c r="J281" t="s">
        <v>822</v>
      </c>
      <c r="K281" t="s">
        <v>62</v>
      </c>
      <c r="L281" t="s">
        <v>53</v>
      </c>
      <c r="M281" t="s">
        <v>40</v>
      </c>
      <c r="O281" t="s">
        <v>62</v>
      </c>
      <c r="P281" t="s">
        <v>140</v>
      </c>
      <c r="Q281">
        <v>61</v>
      </c>
      <c r="R281">
        <v>76</v>
      </c>
      <c r="S281">
        <v>70</v>
      </c>
      <c r="T281">
        <v>132</v>
      </c>
      <c r="U281">
        <v>1</v>
      </c>
      <c r="V281" t="s">
        <v>647</v>
      </c>
      <c r="W281" t="s">
        <v>823</v>
      </c>
      <c r="X281">
        <v>20.100000000000001</v>
      </c>
      <c r="Y281">
        <v>68.180000000000007</v>
      </c>
    </row>
    <row r="282" spans="1:25" ht="16.05" customHeight="1" x14ac:dyDescent="0.3">
      <c r="A282">
        <v>281</v>
      </c>
      <c r="B282" s="4">
        <v>40493</v>
      </c>
      <c r="C282" t="s">
        <v>43</v>
      </c>
      <c r="E282" s="3">
        <v>0.84027777777777779</v>
      </c>
      <c r="F282" t="s">
        <v>50</v>
      </c>
      <c r="G282">
        <v>24.991800000000001</v>
      </c>
      <c r="H282">
        <v>66.991100000000003</v>
      </c>
      <c r="I282" t="s">
        <v>45</v>
      </c>
      <c r="J282" t="s">
        <v>824</v>
      </c>
      <c r="K282" t="s">
        <v>74</v>
      </c>
      <c r="L282" t="s">
        <v>39</v>
      </c>
      <c r="M282" t="s">
        <v>40</v>
      </c>
      <c r="O282" t="s">
        <v>74</v>
      </c>
      <c r="P282" t="s">
        <v>42</v>
      </c>
      <c r="Q282">
        <v>16</v>
      </c>
      <c r="R282">
        <v>20</v>
      </c>
      <c r="S282">
        <v>100</v>
      </c>
      <c r="T282">
        <v>140</v>
      </c>
      <c r="U282">
        <v>1</v>
      </c>
      <c r="V282" t="s">
        <v>825</v>
      </c>
      <c r="W282" t="s">
        <v>58</v>
      </c>
      <c r="X282">
        <v>28.175000000000001</v>
      </c>
      <c r="Y282">
        <v>82.715000000000003</v>
      </c>
    </row>
    <row r="283" spans="1:25" ht="16.05" customHeight="1" x14ac:dyDescent="0.3">
      <c r="A283">
        <v>282</v>
      </c>
      <c r="B283" s="4">
        <v>40493</v>
      </c>
      <c r="C283" t="s">
        <v>43</v>
      </c>
      <c r="E283" s="3" t="s">
        <v>58</v>
      </c>
      <c r="F283" t="s">
        <v>718</v>
      </c>
      <c r="G283">
        <v>33.824300000000001</v>
      </c>
      <c r="H283">
        <v>73.794899999999998</v>
      </c>
      <c r="I283" t="s">
        <v>574</v>
      </c>
      <c r="J283" t="s">
        <v>826</v>
      </c>
      <c r="K283" t="s">
        <v>71</v>
      </c>
      <c r="L283" t="s">
        <v>48</v>
      </c>
      <c r="M283" t="s">
        <v>481</v>
      </c>
      <c r="O283" t="s">
        <v>74</v>
      </c>
      <c r="R283">
        <v>0</v>
      </c>
      <c r="T283">
        <v>2</v>
      </c>
      <c r="U283">
        <v>1</v>
      </c>
      <c r="V283" t="s">
        <v>58</v>
      </c>
      <c r="W283" t="s">
        <v>827</v>
      </c>
      <c r="X283">
        <v>18.315000000000001</v>
      </c>
      <c r="Y283">
        <v>64.966999999999999</v>
      </c>
    </row>
    <row r="284" spans="1:25" ht="16.05" customHeight="1" x14ac:dyDescent="0.3">
      <c r="A284">
        <v>283</v>
      </c>
      <c r="B284" s="4">
        <v>40496</v>
      </c>
      <c r="C284" t="s">
        <v>32</v>
      </c>
      <c r="D284" t="s">
        <v>33</v>
      </c>
      <c r="E284" s="3" t="s">
        <v>58</v>
      </c>
      <c r="F284" t="s">
        <v>793</v>
      </c>
      <c r="G284">
        <v>32.3202</v>
      </c>
      <c r="H284">
        <v>69.859700000000004</v>
      </c>
      <c r="I284" t="s">
        <v>89</v>
      </c>
      <c r="J284" t="s">
        <v>828</v>
      </c>
      <c r="K284" t="s">
        <v>153</v>
      </c>
      <c r="L284" t="s">
        <v>48</v>
      </c>
      <c r="M284" t="s">
        <v>72</v>
      </c>
      <c r="O284" t="s">
        <v>364</v>
      </c>
      <c r="P284" t="s">
        <v>140</v>
      </c>
      <c r="R284">
        <v>1</v>
      </c>
      <c r="T284">
        <v>8</v>
      </c>
      <c r="U284">
        <v>1</v>
      </c>
      <c r="V284" t="s">
        <v>58</v>
      </c>
      <c r="W284" t="s">
        <v>829</v>
      </c>
      <c r="X284">
        <v>7.9850000000000003</v>
      </c>
      <c r="Y284">
        <v>46.372999999999998</v>
      </c>
    </row>
    <row r="285" spans="1:25" ht="16.05" customHeight="1" x14ac:dyDescent="0.3">
      <c r="A285">
        <v>284</v>
      </c>
      <c r="B285" s="4">
        <v>40512</v>
      </c>
      <c r="C285" t="s">
        <v>43</v>
      </c>
      <c r="E285" s="3">
        <v>0.36458333333333331</v>
      </c>
      <c r="F285" t="s">
        <v>144</v>
      </c>
      <c r="G285">
        <v>32.935000000000002</v>
      </c>
      <c r="H285">
        <v>70.668800000000005</v>
      </c>
      <c r="I285" t="s">
        <v>93</v>
      </c>
      <c r="J285" t="s">
        <v>830</v>
      </c>
      <c r="K285" t="s">
        <v>71</v>
      </c>
      <c r="L285" t="s">
        <v>39</v>
      </c>
      <c r="M285" t="s">
        <v>72</v>
      </c>
      <c r="N285" t="s">
        <v>831</v>
      </c>
      <c r="O285" t="s">
        <v>163</v>
      </c>
      <c r="P285" t="s">
        <v>42</v>
      </c>
      <c r="Q285">
        <v>2</v>
      </c>
      <c r="R285">
        <v>6</v>
      </c>
      <c r="S285">
        <v>6</v>
      </c>
      <c r="T285">
        <v>22</v>
      </c>
      <c r="U285">
        <v>1</v>
      </c>
      <c r="V285" t="s">
        <v>744</v>
      </c>
      <c r="W285" t="s">
        <v>58</v>
      </c>
      <c r="X285">
        <v>9.9749999999999996</v>
      </c>
      <c r="Y285">
        <v>49.954999999999998</v>
      </c>
    </row>
    <row r="286" spans="1:25" ht="16.05" customHeight="1" x14ac:dyDescent="0.3">
      <c r="A286">
        <v>285</v>
      </c>
      <c r="B286" s="4">
        <v>40518</v>
      </c>
      <c r="C286" t="s">
        <v>43</v>
      </c>
      <c r="E286" s="3">
        <v>0.58333333333333337</v>
      </c>
      <c r="F286" t="s">
        <v>784</v>
      </c>
      <c r="G286">
        <v>32.974600000000002</v>
      </c>
      <c r="H286">
        <v>70.145600000000002</v>
      </c>
      <c r="I286" t="s">
        <v>832</v>
      </c>
      <c r="J286" t="s">
        <v>833</v>
      </c>
      <c r="K286" t="s">
        <v>189</v>
      </c>
      <c r="L286" t="s">
        <v>39</v>
      </c>
      <c r="M286" t="s">
        <v>40</v>
      </c>
      <c r="O286" t="s">
        <v>102</v>
      </c>
      <c r="P286" t="s">
        <v>42</v>
      </c>
      <c r="Q286">
        <v>40</v>
      </c>
      <c r="R286">
        <v>50</v>
      </c>
      <c r="S286">
        <v>60</v>
      </c>
      <c r="T286">
        <v>100</v>
      </c>
      <c r="U286">
        <v>2</v>
      </c>
      <c r="V286" t="s">
        <v>58</v>
      </c>
      <c r="W286" t="s">
        <v>834</v>
      </c>
      <c r="X286">
        <v>5.08</v>
      </c>
      <c r="Y286">
        <v>41.143999999999998</v>
      </c>
    </row>
    <row r="287" spans="1:25" ht="16.05" customHeight="1" x14ac:dyDescent="0.3">
      <c r="A287">
        <v>286</v>
      </c>
      <c r="B287" s="4">
        <v>40519</v>
      </c>
      <c r="C287" t="s">
        <v>43</v>
      </c>
      <c r="E287" s="3" t="s">
        <v>58</v>
      </c>
      <c r="F287" t="s">
        <v>59</v>
      </c>
      <c r="G287">
        <v>30.209499999999998</v>
      </c>
      <c r="H287">
        <v>67.018199999999993</v>
      </c>
      <c r="I287" t="s">
        <v>60</v>
      </c>
      <c r="J287" t="s">
        <v>835</v>
      </c>
      <c r="K287" t="s">
        <v>241</v>
      </c>
      <c r="L287" t="s">
        <v>48</v>
      </c>
      <c r="M287" t="s">
        <v>72</v>
      </c>
      <c r="N287" t="s">
        <v>836</v>
      </c>
      <c r="O287" t="s">
        <v>102</v>
      </c>
      <c r="P287" t="s">
        <v>42</v>
      </c>
      <c r="S287">
        <v>10</v>
      </c>
      <c r="T287">
        <v>12</v>
      </c>
      <c r="U287">
        <v>1</v>
      </c>
      <c r="V287" t="s">
        <v>58</v>
      </c>
      <c r="W287" t="s">
        <v>837</v>
      </c>
      <c r="X287">
        <v>4.51</v>
      </c>
      <c r="Y287">
        <v>40.118000000000002</v>
      </c>
    </row>
    <row r="288" spans="1:25" ht="16.05" customHeight="1" x14ac:dyDescent="0.3">
      <c r="A288">
        <v>287</v>
      </c>
      <c r="B288" s="4">
        <v>40520</v>
      </c>
      <c r="C288" t="s">
        <v>43</v>
      </c>
      <c r="E288" s="3">
        <v>0.54166666666666663</v>
      </c>
      <c r="F288" t="s">
        <v>92</v>
      </c>
      <c r="G288">
        <v>33.583300000000001</v>
      </c>
      <c r="H288">
        <v>71.433300000000003</v>
      </c>
      <c r="I288" t="s">
        <v>93</v>
      </c>
      <c r="J288" t="s">
        <v>838</v>
      </c>
      <c r="K288" t="s">
        <v>241</v>
      </c>
      <c r="L288" t="s">
        <v>48</v>
      </c>
      <c r="M288" t="s">
        <v>72</v>
      </c>
      <c r="O288" t="s">
        <v>122</v>
      </c>
      <c r="P288" t="s">
        <v>42</v>
      </c>
      <c r="Q288">
        <v>18</v>
      </c>
      <c r="R288">
        <v>20</v>
      </c>
      <c r="T288">
        <v>32</v>
      </c>
      <c r="U288">
        <v>1</v>
      </c>
      <c r="V288" t="s">
        <v>790</v>
      </c>
      <c r="W288" t="s">
        <v>58</v>
      </c>
      <c r="X288">
        <v>12.205</v>
      </c>
      <c r="Y288">
        <v>53.969000000000001</v>
      </c>
    </row>
    <row r="289" spans="1:25" ht="16.05" customHeight="1" x14ac:dyDescent="0.3">
      <c r="A289">
        <v>288</v>
      </c>
      <c r="B289" s="4">
        <v>40522</v>
      </c>
      <c r="C289" t="s">
        <v>43</v>
      </c>
      <c r="E289" s="3">
        <v>0.66666666666666663</v>
      </c>
      <c r="F289" t="s">
        <v>129</v>
      </c>
      <c r="G289">
        <v>33.5351</v>
      </c>
      <c r="H289">
        <v>71.071299999999994</v>
      </c>
      <c r="I289" t="s">
        <v>93</v>
      </c>
      <c r="J289" t="s">
        <v>839</v>
      </c>
      <c r="K289" t="s">
        <v>405</v>
      </c>
      <c r="L289" t="s">
        <v>48</v>
      </c>
      <c r="M289" t="s">
        <v>40</v>
      </c>
      <c r="O289" t="s">
        <v>119</v>
      </c>
      <c r="P289" t="s">
        <v>42</v>
      </c>
      <c r="Q289">
        <v>10</v>
      </c>
      <c r="R289">
        <v>17</v>
      </c>
      <c r="S289">
        <v>16</v>
      </c>
      <c r="T289">
        <v>30</v>
      </c>
      <c r="U289">
        <v>1</v>
      </c>
      <c r="V289" t="s">
        <v>840</v>
      </c>
      <c r="W289" t="s">
        <v>841</v>
      </c>
      <c r="X289">
        <v>10.385</v>
      </c>
      <c r="Y289">
        <v>50.692999999999998</v>
      </c>
    </row>
    <row r="290" spans="1:25" ht="16.05" customHeight="1" x14ac:dyDescent="0.3">
      <c r="A290">
        <v>289</v>
      </c>
      <c r="B290" s="4">
        <v>40535</v>
      </c>
      <c r="C290" t="s">
        <v>43</v>
      </c>
      <c r="E290" s="3" t="s">
        <v>58</v>
      </c>
      <c r="F290" t="s">
        <v>35</v>
      </c>
      <c r="G290">
        <v>33.718000000000004</v>
      </c>
      <c r="H290">
        <v>73.071799999999996</v>
      </c>
      <c r="I290" t="s">
        <v>36</v>
      </c>
      <c r="J290" t="s">
        <v>842</v>
      </c>
      <c r="K290" t="s">
        <v>62</v>
      </c>
      <c r="L290" t="s">
        <v>53</v>
      </c>
      <c r="M290" t="s">
        <v>40</v>
      </c>
      <c r="O290" t="s">
        <v>843</v>
      </c>
      <c r="P290" t="s">
        <v>140</v>
      </c>
      <c r="R290">
        <v>1</v>
      </c>
      <c r="T290">
        <v>2</v>
      </c>
      <c r="U290">
        <v>1</v>
      </c>
      <c r="V290" t="s">
        <v>58</v>
      </c>
      <c r="W290" t="s">
        <v>58</v>
      </c>
      <c r="X290">
        <v>11.73</v>
      </c>
      <c r="Y290">
        <v>53.113999999999997</v>
      </c>
    </row>
    <row r="291" spans="1:25" ht="16.05" customHeight="1" x14ac:dyDescent="0.3">
      <c r="A291">
        <v>290</v>
      </c>
      <c r="B291" s="4">
        <v>40536</v>
      </c>
      <c r="C291" t="s">
        <v>43</v>
      </c>
      <c r="E291" s="3" t="s">
        <v>58</v>
      </c>
      <c r="F291" t="s">
        <v>160</v>
      </c>
      <c r="G291">
        <v>34.004300000000001</v>
      </c>
      <c r="H291">
        <v>71.544799999999995</v>
      </c>
      <c r="I291" t="s">
        <v>93</v>
      </c>
      <c r="J291" t="s">
        <v>844</v>
      </c>
      <c r="K291" t="s">
        <v>163</v>
      </c>
      <c r="L291" t="s">
        <v>39</v>
      </c>
      <c r="M291" t="s">
        <v>72</v>
      </c>
      <c r="N291" t="s">
        <v>845</v>
      </c>
      <c r="O291" t="s">
        <v>122</v>
      </c>
      <c r="P291" t="s">
        <v>42</v>
      </c>
      <c r="R291">
        <v>4</v>
      </c>
      <c r="T291">
        <v>24</v>
      </c>
      <c r="U291">
        <v>1</v>
      </c>
      <c r="V291" t="s">
        <v>284</v>
      </c>
      <c r="W291" t="s">
        <v>846</v>
      </c>
      <c r="X291">
        <v>10.845000000000001</v>
      </c>
      <c r="Y291">
        <v>51.521000000000001</v>
      </c>
    </row>
    <row r="292" spans="1:25" ht="16.05" customHeight="1" x14ac:dyDescent="0.3">
      <c r="A292">
        <v>291</v>
      </c>
      <c r="B292" s="4">
        <v>40537</v>
      </c>
      <c r="C292" t="s">
        <v>32</v>
      </c>
      <c r="D292" t="s">
        <v>847</v>
      </c>
      <c r="E292" s="3" t="s">
        <v>58</v>
      </c>
      <c r="F292" t="s">
        <v>254</v>
      </c>
      <c r="G292">
        <v>34.8718</v>
      </c>
      <c r="H292">
        <v>71.524900000000002</v>
      </c>
      <c r="I292" t="s">
        <v>89</v>
      </c>
      <c r="J292" t="s">
        <v>848</v>
      </c>
      <c r="K292" t="s">
        <v>38</v>
      </c>
      <c r="L292" t="s">
        <v>39</v>
      </c>
      <c r="M292" t="s">
        <v>40</v>
      </c>
      <c r="N292" t="s">
        <v>849</v>
      </c>
      <c r="O292" t="s">
        <v>163</v>
      </c>
      <c r="P292" t="s">
        <v>42</v>
      </c>
      <c r="Q292">
        <v>42</v>
      </c>
      <c r="R292">
        <v>47</v>
      </c>
      <c r="S292">
        <v>80</v>
      </c>
      <c r="T292">
        <v>105</v>
      </c>
      <c r="U292">
        <v>1</v>
      </c>
      <c r="V292" t="s">
        <v>58</v>
      </c>
      <c r="W292" t="s">
        <v>58</v>
      </c>
      <c r="X292">
        <v>9.7050000000000001</v>
      </c>
      <c r="Y292">
        <v>49.469000000000001</v>
      </c>
    </row>
    <row r="293" spans="1:25" ht="16.05" customHeight="1" x14ac:dyDescent="0.3">
      <c r="A293">
        <v>292</v>
      </c>
      <c r="B293" s="4">
        <v>40539</v>
      </c>
      <c r="C293" t="s">
        <v>43</v>
      </c>
      <c r="E293" s="3" t="s">
        <v>526</v>
      </c>
      <c r="F293" t="s">
        <v>573</v>
      </c>
      <c r="G293">
        <v>34.359699999999997</v>
      </c>
      <c r="H293">
        <v>73.471100000000007</v>
      </c>
      <c r="I293" t="s">
        <v>574</v>
      </c>
      <c r="J293" t="s">
        <v>850</v>
      </c>
      <c r="K293" t="s">
        <v>100</v>
      </c>
      <c r="L293" t="s">
        <v>53</v>
      </c>
      <c r="M293" t="s">
        <v>72</v>
      </c>
      <c r="O293" t="s">
        <v>843</v>
      </c>
      <c r="P293" t="s">
        <v>64</v>
      </c>
      <c r="R293">
        <v>7</v>
      </c>
      <c r="T293">
        <v>65</v>
      </c>
      <c r="U293">
        <v>1</v>
      </c>
      <c r="V293" t="s">
        <v>58</v>
      </c>
      <c r="W293" t="s">
        <v>58</v>
      </c>
      <c r="X293">
        <v>9.24</v>
      </c>
      <c r="Y293">
        <v>48.631999999999998</v>
      </c>
    </row>
    <row r="294" spans="1:25" ht="16.05" customHeight="1" x14ac:dyDescent="0.3">
      <c r="A294">
        <v>293</v>
      </c>
      <c r="B294" s="4">
        <v>40555</v>
      </c>
      <c r="C294" t="s">
        <v>43</v>
      </c>
      <c r="E294" s="3" t="s">
        <v>526</v>
      </c>
      <c r="F294" t="s">
        <v>144</v>
      </c>
      <c r="G294">
        <v>32.935000000000002</v>
      </c>
      <c r="H294">
        <v>70.668800000000005</v>
      </c>
      <c r="I294" t="s">
        <v>93</v>
      </c>
      <c r="J294" t="s">
        <v>851</v>
      </c>
      <c r="K294" t="s">
        <v>62</v>
      </c>
      <c r="L294" t="s">
        <v>53</v>
      </c>
      <c r="M294" t="s">
        <v>40</v>
      </c>
      <c r="O294" t="s">
        <v>119</v>
      </c>
      <c r="P294" t="s">
        <v>140</v>
      </c>
      <c r="Q294">
        <v>18</v>
      </c>
      <c r="R294">
        <v>20</v>
      </c>
      <c r="S294">
        <v>15</v>
      </c>
      <c r="T294">
        <v>20</v>
      </c>
      <c r="U294">
        <v>1</v>
      </c>
      <c r="V294" t="s">
        <v>852</v>
      </c>
      <c r="W294" t="s">
        <v>853</v>
      </c>
      <c r="X294">
        <v>7.7750000000000004</v>
      </c>
      <c r="Y294">
        <v>45.994999999999997</v>
      </c>
    </row>
    <row r="295" spans="1:25" ht="16.05" customHeight="1" x14ac:dyDescent="0.3">
      <c r="A295">
        <v>294</v>
      </c>
      <c r="B295" s="4">
        <v>40568</v>
      </c>
      <c r="C295" t="s">
        <v>43</v>
      </c>
      <c r="E295" s="3" t="s">
        <v>526</v>
      </c>
      <c r="F295" t="s">
        <v>543</v>
      </c>
      <c r="G295">
        <v>31.545100000000001</v>
      </c>
      <c r="H295">
        <v>74.340699999999998</v>
      </c>
      <c r="I295" t="s">
        <v>69</v>
      </c>
      <c r="J295" t="s">
        <v>854</v>
      </c>
      <c r="K295" t="s">
        <v>163</v>
      </c>
      <c r="L295" t="s">
        <v>39</v>
      </c>
      <c r="M295" t="s">
        <v>72</v>
      </c>
      <c r="N295" t="s">
        <v>855</v>
      </c>
      <c r="O295" t="s">
        <v>62</v>
      </c>
      <c r="P295" t="s">
        <v>64</v>
      </c>
      <c r="Q295">
        <v>11</v>
      </c>
      <c r="R295">
        <v>17</v>
      </c>
      <c r="S295">
        <v>71</v>
      </c>
      <c r="T295">
        <v>80</v>
      </c>
      <c r="U295">
        <v>1</v>
      </c>
      <c r="V295" t="s">
        <v>735</v>
      </c>
      <c r="W295" t="s">
        <v>856</v>
      </c>
      <c r="X295">
        <v>14.164999999999999</v>
      </c>
      <c r="Y295">
        <v>57.497</v>
      </c>
    </row>
    <row r="296" spans="1:25" ht="16.05" customHeight="1" x14ac:dyDescent="0.3">
      <c r="A296">
        <v>295</v>
      </c>
      <c r="B296" s="4">
        <v>40570</v>
      </c>
      <c r="C296" t="s">
        <v>43</v>
      </c>
      <c r="F296" t="s">
        <v>254</v>
      </c>
      <c r="G296">
        <v>34.8718</v>
      </c>
      <c r="H296">
        <v>71.524900000000002</v>
      </c>
      <c r="I296" t="s">
        <v>89</v>
      </c>
      <c r="J296" t="s">
        <v>857</v>
      </c>
      <c r="K296" t="s">
        <v>74</v>
      </c>
      <c r="L296" t="s">
        <v>39</v>
      </c>
      <c r="M296" t="s">
        <v>72</v>
      </c>
      <c r="O296" t="s">
        <v>74</v>
      </c>
      <c r="P296" t="s">
        <v>42</v>
      </c>
      <c r="R296">
        <v>0</v>
      </c>
      <c r="T296">
        <v>0</v>
      </c>
      <c r="U296">
        <v>1</v>
      </c>
      <c r="V296" t="s">
        <v>58</v>
      </c>
      <c r="W296" t="s">
        <v>58</v>
      </c>
      <c r="X296">
        <v>10.395</v>
      </c>
      <c r="Y296">
        <v>50.710999999999999</v>
      </c>
    </row>
    <row r="297" spans="1:25" ht="16.05" customHeight="1" x14ac:dyDescent="0.3">
      <c r="A297">
        <v>296</v>
      </c>
      <c r="B297" s="4">
        <v>40574</v>
      </c>
      <c r="C297" t="s">
        <v>43</v>
      </c>
      <c r="E297" s="3" t="s">
        <v>858</v>
      </c>
      <c r="F297" t="s">
        <v>160</v>
      </c>
      <c r="G297">
        <v>34.004300000000001</v>
      </c>
      <c r="H297">
        <v>71.544799999999995</v>
      </c>
      <c r="I297" t="s">
        <v>93</v>
      </c>
      <c r="J297" t="s">
        <v>859</v>
      </c>
      <c r="K297" t="s">
        <v>71</v>
      </c>
      <c r="L297" t="s">
        <v>39</v>
      </c>
      <c r="M297" t="s">
        <v>72</v>
      </c>
      <c r="N297" t="s">
        <v>860</v>
      </c>
      <c r="O297" t="s">
        <v>163</v>
      </c>
      <c r="P297" t="s">
        <v>42</v>
      </c>
      <c r="Q297">
        <v>5</v>
      </c>
      <c r="R297">
        <v>7</v>
      </c>
      <c r="S297">
        <v>14</v>
      </c>
      <c r="T297">
        <v>16</v>
      </c>
      <c r="U297">
        <v>1</v>
      </c>
      <c r="V297" t="s">
        <v>861</v>
      </c>
      <c r="W297" t="s">
        <v>58</v>
      </c>
      <c r="X297">
        <v>14.355</v>
      </c>
      <c r="Y297">
        <v>57.838999999999999</v>
      </c>
    </row>
    <row r="298" spans="1:25" ht="16.05" customHeight="1" x14ac:dyDescent="0.3">
      <c r="A298">
        <v>297</v>
      </c>
      <c r="B298" s="4">
        <v>40584</v>
      </c>
      <c r="C298" t="s">
        <v>43</v>
      </c>
      <c r="E298" s="3" t="s">
        <v>862</v>
      </c>
      <c r="F298" t="s">
        <v>391</v>
      </c>
      <c r="G298">
        <v>34.1982</v>
      </c>
      <c r="H298">
        <v>72.044399999999996</v>
      </c>
      <c r="I298" t="s">
        <v>93</v>
      </c>
      <c r="J298" t="s">
        <v>863</v>
      </c>
      <c r="K298" t="s">
        <v>74</v>
      </c>
      <c r="L298" t="s">
        <v>39</v>
      </c>
      <c r="M298" t="s">
        <v>72</v>
      </c>
      <c r="O298" t="s">
        <v>74</v>
      </c>
      <c r="P298" t="s">
        <v>42</v>
      </c>
      <c r="Q298">
        <v>28</v>
      </c>
      <c r="R298">
        <v>36</v>
      </c>
      <c r="S298">
        <v>35</v>
      </c>
      <c r="T298">
        <v>50</v>
      </c>
      <c r="U298">
        <v>1</v>
      </c>
      <c r="V298" t="s">
        <v>864</v>
      </c>
      <c r="W298" t="s">
        <v>865</v>
      </c>
      <c r="X298">
        <v>11.06</v>
      </c>
      <c r="Y298">
        <v>51.908000000000001</v>
      </c>
    </row>
    <row r="299" spans="1:25" ht="16.05" customHeight="1" x14ac:dyDescent="0.3">
      <c r="A299">
        <v>298</v>
      </c>
      <c r="B299" s="4">
        <v>40585</v>
      </c>
      <c r="C299" t="s">
        <v>43</v>
      </c>
      <c r="F299" t="s">
        <v>784</v>
      </c>
      <c r="G299">
        <v>32.974600000000002</v>
      </c>
      <c r="H299">
        <v>70.145600000000002</v>
      </c>
      <c r="I299" t="s">
        <v>832</v>
      </c>
      <c r="J299" t="s">
        <v>866</v>
      </c>
      <c r="K299" t="s">
        <v>163</v>
      </c>
      <c r="L299" t="s">
        <v>39</v>
      </c>
      <c r="M299" t="s">
        <v>72</v>
      </c>
      <c r="O299" t="s">
        <v>163</v>
      </c>
      <c r="P299" t="s">
        <v>42</v>
      </c>
      <c r="R299">
        <v>1</v>
      </c>
      <c r="T299">
        <v>3</v>
      </c>
      <c r="U299">
        <v>1</v>
      </c>
      <c r="V299" t="s">
        <v>58</v>
      </c>
      <c r="W299" t="s">
        <v>58</v>
      </c>
      <c r="X299">
        <v>1.4450000000000001</v>
      </c>
      <c r="Y299">
        <v>34.600999999999999</v>
      </c>
    </row>
    <row r="300" spans="1:25" ht="16.05" customHeight="1" x14ac:dyDescent="0.3">
      <c r="A300">
        <v>299</v>
      </c>
      <c r="B300" s="4">
        <v>40586</v>
      </c>
      <c r="C300" t="s">
        <v>43</v>
      </c>
      <c r="E300" s="3" t="s">
        <v>867</v>
      </c>
      <c r="F300" t="s">
        <v>155</v>
      </c>
      <c r="G300">
        <v>34.503</v>
      </c>
      <c r="H300">
        <v>71.904600000000002</v>
      </c>
      <c r="I300" t="s">
        <v>93</v>
      </c>
      <c r="J300" t="s">
        <v>868</v>
      </c>
      <c r="K300" t="s">
        <v>95</v>
      </c>
      <c r="L300" t="s">
        <v>48</v>
      </c>
      <c r="M300" t="s">
        <v>40</v>
      </c>
      <c r="N300" t="s">
        <v>869</v>
      </c>
      <c r="O300" t="s">
        <v>74</v>
      </c>
      <c r="P300" t="s">
        <v>42</v>
      </c>
      <c r="Q300">
        <v>1</v>
      </c>
      <c r="R300">
        <v>3</v>
      </c>
      <c r="U300">
        <v>1</v>
      </c>
      <c r="V300" t="s">
        <v>58</v>
      </c>
      <c r="W300" t="s">
        <v>58</v>
      </c>
      <c r="X300">
        <v>8.3049999999999997</v>
      </c>
      <c r="Y300">
        <v>46.948999999999998</v>
      </c>
    </row>
    <row r="301" spans="1:25" ht="16.05" customHeight="1" x14ac:dyDescent="0.3">
      <c r="A301">
        <v>300</v>
      </c>
      <c r="B301" s="4">
        <v>40593</v>
      </c>
      <c r="C301" t="s">
        <v>43</v>
      </c>
      <c r="F301" t="s">
        <v>144</v>
      </c>
      <c r="G301">
        <v>32.935000000000002</v>
      </c>
      <c r="H301">
        <v>70.668800000000005</v>
      </c>
      <c r="I301" t="s">
        <v>93</v>
      </c>
      <c r="J301" t="s">
        <v>870</v>
      </c>
      <c r="K301" t="s">
        <v>163</v>
      </c>
      <c r="L301" t="s">
        <v>39</v>
      </c>
      <c r="M301" t="s">
        <v>72</v>
      </c>
      <c r="O301" t="s">
        <v>163</v>
      </c>
      <c r="P301" t="s">
        <v>42</v>
      </c>
      <c r="T301">
        <v>4</v>
      </c>
      <c r="U301">
        <v>1</v>
      </c>
      <c r="V301" t="s">
        <v>58</v>
      </c>
      <c r="W301" t="s">
        <v>58</v>
      </c>
      <c r="X301">
        <v>5.45</v>
      </c>
      <c r="Y301">
        <v>41.81</v>
      </c>
    </row>
    <row r="302" spans="1:25" ht="16.05" customHeight="1" x14ac:dyDescent="0.3">
      <c r="A302">
        <v>301</v>
      </c>
      <c r="B302" s="4">
        <v>40603</v>
      </c>
      <c r="C302" t="s">
        <v>43</v>
      </c>
      <c r="E302" s="3" t="s">
        <v>236</v>
      </c>
      <c r="F302" t="s">
        <v>44</v>
      </c>
      <c r="G302">
        <v>24.991800000000001</v>
      </c>
      <c r="H302">
        <v>66.991100000000003</v>
      </c>
      <c r="I302" t="s">
        <v>45</v>
      </c>
      <c r="J302" t="s">
        <v>871</v>
      </c>
      <c r="K302" t="s">
        <v>100</v>
      </c>
      <c r="L302" t="s">
        <v>48</v>
      </c>
      <c r="M302" t="s">
        <v>72</v>
      </c>
      <c r="O302" t="s">
        <v>119</v>
      </c>
      <c r="P302" t="s">
        <v>42</v>
      </c>
      <c r="R302">
        <v>0</v>
      </c>
      <c r="T302">
        <v>0</v>
      </c>
      <c r="U302">
        <v>1</v>
      </c>
      <c r="W302" t="s">
        <v>58</v>
      </c>
      <c r="X302">
        <v>23.53</v>
      </c>
      <c r="Y302">
        <v>74.353999999999999</v>
      </c>
    </row>
    <row r="303" spans="1:25" ht="16.05" customHeight="1" x14ac:dyDescent="0.3">
      <c r="A303">
        <v>302</v>
      </c>
      <c r="B303" s="4">
        <v>40605</v>
      </c>
      <c r="C303" t="s">
        <v>43</v>
      </c>
      <c r="F303" t="s">
        <v>129</v>
      </c>
      <c r="G303">
        <v>33.5351</v>
      </c>
      <c r="H303">
        <v>71.071299999999994</v>
      </c>
      <c r="I303" t="s">
        <v>93</v>
      </c>
      <c r="J303" t="s">
        <v>872</v>
      </c>
      <c r="K303" t="s">
        <v>71</v>
      </c>
      <c r="L303" t="s">
        <v>48</v>
      </c>
      <c r="M303" t="s">
        <v>72</v>
      </c>
      <c r="O303" t="s">
        <v>163</v>
      </c>
      <c r="P303" t="s">
        <v>42</v>
      </c>
      <c r="Q303">
        <v>5</v>
      </c>
      <c r="R303">
        <v>9</v>
      </c>
      <c r="S303">
        <v>30</v>
      </c>
      <c r="T303">
        <v>36</v>
      </c>
      <c r="U303">
        <v>1</v>
      </c>
      <c r="V303" t="s">
        <v>660</v>
      </c>
      <c r="W303" t="s">
        <v>58</v>
      </c>
      <c r="X303">
        <v>9.5649999999999995</v>
      </c>
      <c r="Y303">
        <v>49.216999999999999</v>
      </c>
    </row>
    <row r="304" spans="1:25" ht="16.05" customHeight="1" x14ac:dyDescent="0.3">
      <c r="A304">
        <v>303</v>
      </c>
      <c r="B304" s="4">
        <v>40611</v>
      </c>
      <c r="C304" t="s">
        <v>43</v>
      </c>
      <c r="F304" t="s">
        <v>160</v>
      </c>
      <c r="G304">
        <v>34.004300000000001</v>
      </c>
      <c r="H304">
        <v>71.544799999999995</v>
      </c>
      <c r="I304" t="s">
        <v>93</v>
      </c>
      <c r="J304" t="s">
        <v>873</v>
      </c>
      <c r="K304" t="s">
        <v>100</v>
      </c>
      <c r="L304" t="s">
        <v>48</v>
      </c>
      <c r="M304" t="s">
        <v>72</v>
      </c>
      <c r="O304" t="s">
        <v>364</v>
      </c>
      <c r="P304" t="s">
        <v>140</v>
      </c>
      <c r="Q304">
        <v>37</v>
      </c>
      <c r="R304">
        <v>43</v>
      </c>
      <c r="T304">
        <v>52</v>
      </c>
      <c r="U304">
        <v>1</v>
      </c>
      <c r="V304" t="s">
        <v>874</v>
      </c>
      <c r="W304" t="s">
        <v>601</v>
      </c>
      <c r="X304">
        <v>18.605</v>
      </c>
      <c r="Y304">
        <v>65.489000000000004</v>
      </c>
    </row>
    <row r="305" spans="1:25" ht="16.05" customHeight="1" x14ac:dyDescent="0.3">
      <c r="A305">
        <v>304</v>
      </c>
      <c r="B305" s="4">
        <v>40626</v>
      </c>
      <c r="C305" t="s">
        <v>43</v>
      </c>
      <c r="E305" s="3">
        <v>0.33333333333333331</v>
      </c>
      <c r="F305" t="s">
        <v>129</v>
      </c>
      <c r="G305">
        <v>33.5351</v>
      </c>
      <c r="H305">
        <v>71.071299999999994</v>
      </c>
      <c r="I305" t="s">
        <v>93</v>
      </c>
      <c r="J305" t="s">
        <v>875</v>
      </c>
      <c r="K305" t="s">
        <v>163</v>
      </c>
      <c r="L305" t="s">
        <v>39</v>
      </c>
      <c r="M305" t="s">
        <v>72</v>
      </c>
      <c r="O305" t="s">
        <v>163</v>
      </c>
      <c r="P305" t="s">
        <v>42</v>
      </c>
      <c r="Q305">
        <v>5</v>
      </c>
      <c r="R305">
        <v>8</v>
      </c>
      <c r="S305">
        <v>25</v>
      </c>
      <c r="T305">
        <v>30</v>
      </c>
      <c r="U305">
        <v>1</v>
      </c>
      <c r="V305" t="s">
        <v>876</v>
      </c>
      <c r="W305" t="s">
        <v>877</v>
      </c>
      <c r="X305">
        <v>22.184999999999999</v>
      </c>
      <c r="Y305">
        <v>71.933000000000007</v>
      </c>
    </row>
    <row r="306" spans="1:25" ht="16.05" customHeight="1" x14ac:dyDescent="0.3">
      <c r="A306">
        <v>305</v>
      </c>
      <c r="B306" s="4">
        <v>40632</v>
      </c>
      <c r="C306" t="s">
        <v>43</v>
      </c>
      <c r="E306" s="3" t="s">
        <v>878</v>
      </c>
      <c r="F306" t="s">
        <v>817</v>
      </c>
      <c r="G306">
        <v>34.133499999999998</v>
      </c>
      <c r="H306">
        <v>72.470200000000006</v>
      </c>
      <c r="I306" t="s">
        <v>93</v>
      </c>
      <c r="J306" t="s">
        <v>879</v>
      </c>
      <c r="K306" t="s">
        <v>163</v>
      </c>
      <c r="L306" t="s">
        <v>39</v>
      </c>
      <c r="M306" t="s">
        <v>72</v>
      </c>
      <c r="O306" t="s">
        <v>102</v>
      </c>
      <c r="P306" t="s">
        <v>42</v>
      </c>
      <c r="Q306">
        <v>10</v>
      </c>
      <c r="R306">
        <v>13</v>
      </c>
      <c r="S306">
        <v>12</v>
      </c>
      <c r="T306">
        <v>23</v>
      </c>
      <c r="U306">
        <v>1</v>
      </c>
      <c r="V306" t="s">
        <v>519</v>
      </c>
      <c r="W306" t="s">
        <v>880</v>
      </c>
      <c r="X306">
        <v>20.12</v>
      </c>
      <c r="Y306">
        <v>68.215999999999994</v>
      </c>
    </row>
    <row r="307" spans="1:25" ht="16.05" customHeight="1" x14ac:dyDescent="0.3">
      <c r="A307">
        <v>306</v>
      </c>
      <c r="B307" s="4">
        <v>40633</v>
      </c>
      <c r="C307" t="s">
        <v>43</v>
      </c>
      <c r="E307" s="3">
        <v>0.53125</v>
      </c>
      <c r="F307" t="s">
        <v>194</v>
      </c>
      <c r="G307">
        <v>34.1509</v>
      </c>
      <c r="H307">
        <v>71.735900000000001</v>
      </c>
      <c r="I307" t="s">
        <v>93</v>
      </c>
      <c r="J307" t="s">
        <v>881</v>
      </c>
      <c r="K307" t="s">
        <v>100</v>
      </c>
      <c r="L307" t="s">
        <v>48</v>
      </c>
      <c r="M307" t="s">
        <v>72</v>
      </c>
      <c r="O307" t="s">
        <v>102</v>
      </c>
      <c r="P307" t="s">
        <v>42</v>
      </c>
      <c r="R307">
        <v>12</v>
      </c>
      <c r="S307">
        <v>20</v>
      </c>
      <c r="T307">
        <v>42</v>
      </c>
      <c r="U307">
        <v>1</v>
      </c>
      <c r="W307" t="s">
        <v>882</v>
      </c>
      <c r="X307">
        <v>19.405000000000001</v>
      </c>
      <c r="Y307">
        <v>66.929000000000002</v>
      </c>
    </row>
    <row r="308" spans="1:25" ht="16.05" customHeight="1" x14ac:dyDescent="0.3">
      <c r="A308">
        <v>307</v>
      </c>
      <c r="B308" s="4">
        <v>40634</v>
      </c>
      <c r="C308" t="s">
        <v>43</v>
      </c>
      <c r="F308" t="s">
        <v>821</v>
      </c>
      <c r="G308">
        <v>33.685400000000001</v>
      </c>
      <c r="H308">
        <v>71.513099999999994</v>
      </c>
      <c r="I308" t="s">
        <v>93</v>
      </c>
      <c r="J308" t="s">
        <v>883</v>
      </c>
      <c r="K308" t="s">
        <v>153</v>
      </c>
      <c r="L308" t="s">
        <v>48</v>
      </c>
      <c r="M308" t="s">
        <v>72</v>
      </c>
      <c r="N308" t="s">
        <v>884</v>
      </c>
      <c r="O308" t="s">
        <v>364</v>
      </c>
      <c r="P308" t="s">
        <v>140</v>
      </c>
      <c r="R308">
        <v>1</v>
      </c>
      <c r="S308">
        <v>2</v>
      </c>
      <c r="T308">
        <v>8</v>
      </c>
      <c r="U308">
        <v>1</v>
      </c>
      <c r="V308" t="s">
        <v>885</v>
      </c>
      <c r="X308">
        <v>18.315000000000001</v>
      </c>
      <c r="Y308">
        <v>64.966999999999999</v>
      </c>
    </row>
    <row r="309" spans="1:25" ht="16.05" customHeight="1" x14ac:dyDescent="0.3">
      <c r="A309">
        <v>308</v>
      </c>
      <c r="B309" s="4">
        <v>40636</v>
      </c>
      <c r="C309" t="s">
        <v>32</v>
      </c>
      <c r="D309" t="s">
        <v>33</v>
      </c>
      <c r="E309" s="3" t="s">
        <v>886</v>
      </c>
      <c r="F309" t="s">
        <v>484</v>
      </c>
      <c r="G309">
        <v>30.05</v>
      </c>
      <c r="H309">
        <v>70.633300000000006</v>
      </c>
      <c r="I309" t="s">
        <v>93</v>
      </c>
      <c r="J309" t="s">
        <v>887</v>
      </c>
      <c r="K309" t="s">
        <v>62</v>
      </c>
      <c r="L309" t="s">
        <v>53</v>
      </c>
      <c r="M309" t="s">
        <v>72</v>
      </c>
      <c r="N309" t="s">
        <v>888</v>
      </c>
      <c r="O309" t="s">
        <v>62</v>
      </c>
      <c r="P309" t="s">
        <v>140</v>
      </c>
      <c r="Q309">
        <v>42</v>
      </c>
      <c r="R309">
        <v>50</v>
      </c>
      <c r="S309">
        <v>100</v>
      </c>
      <c r="T309">
        <v>114</v>
      </c>
      <c r="U309">
        <v>2</v>
      </c>
      <c r="W309" t="s">
        <v>889</v>
      </c>
      <c r="X309">
        <v>23.035</v>
      </c>
      <c r="Y309">
        <v>73.462999999999994</v>
      </c>
    </row>
    <row r="310" spans="1:25" ht="16.05" customHeight="1" x14ac:dyDescent="0.3">
      <c r="A310">
        <v>309</v>
      </c>
      <c r="B310" s="4">
        <v>40637</v>
      </c>
      <c r="C310" t="s">
        <v>43</v>
      </c>
      <c r="E310" s="3" t="s">
        <v>890</v>
      </c>
      <c r="F310" t="s">
        <v>692</v>
      </c>
      <c r="G310">
        <v>34.845300000000002</v>
      </c>
      <c r="H310">
        <v>71.904600000000002</v>
      </c>
      <c r="I310" t="s">
        <v>93</v>
      </c>
      <c r="J310" t="s">
        <v>891</v>
      </c>
      <c r="K310" t="s">
        <v>153</v>
      </c>
      <c r="L310" t="s">
        <v>48</v>
      </c>
      <c r="M310" t="s">
        <v>72</v>
      </c>
      <c r="O310" t="s">
        <v>364</v>
      </c>
      <c r="P310" t="s">
        <v>140</v>
      </c>
      <c r="Q310">
        <v>7</v>
      </c>
      <c r="R310">
        <v>9</v>
      </c>
      <c r="S310">
        <v>22</v>
      </c>
      <c r="T310">
        <v>30</v>
      </c>
      <c r="U310">
        <v>1</v>
      </c>
      <c r="V310" t="s">
        <v>519</v>
      </c>
      <c r="W310" t="s">
        <v>892</v>
      </c>
      <c r="X310">
        <v>16.585000000000001</v>
      </c>
      <c r="Y310">
        <v>61.853000000000002</v>
      </c>
    </row>
    <row r="311" spans="1:25" ht="16.05" customHeight="1" x14ac:dyDescent="0.3">
      <c r="A311">
        <v>310</v>
      </c>
      <c r="B311" s="4">
        <v>40640</v>
      </c>
      <c r="C311" t="s">
        <v>43</v>
      </c>
      <c r="E311" s="3">
        <v>0.3263888888888889</v>
      </c>
      <c r="F311" t="s">
        <v>59</v>
      </c>
      <c r="G311">
        <v>30.209499999999998</v>
      </c>
      <c r="H311">
        <v>67.018199999999993</v>
      </c>
      <c r="I311" t="s">
        <v>60</v>
      </c>
      <c r="J311" t="s">
        <v>893</v>
      </c>
      <c r="K311" t="s">
        <v>95</v>
      </c>
      <c r="L311" t="s">
        <v>53</v>
      </c>
      <c r="M311" t="s">
        <v>72</v>
      </c>
      <c r="O311" t="s">
        <v>163</v>
      </c>
      <c r="P311" t="s">
        <v>42</v>
      </c>
      <c r="R311">
        <v>1</v>
      </c>
      <c r="S311">
        <v>17</v>
      </c>
      <c r="T311">
        <v>19</v>
      </c>
      <c r="U311">
        <v>1</v>
      </c>
      <c r="V311" t="s">
        <v>894</v>
      </c>
      <c r="W311" t="s">
        <v>895</v>
      </c>
      <c r="X311">
        <v>20.76</v>
      </c>
      <c r="Y311">
        <v>69.367999999999995</v>
      </c>
    </row>
    <row r="312" spans="1:25" ht="16.05" customHeight="1" x14ac:dyDescent="0.3">
      <c r="A312">
        <v>311</v>
      </c>
      <c r="B312" s="4">
        <v>40656</v>
      </c>
      <c r="C312" t="s">
        <v>43</v>
      </c>
      <c r="F312" t="s">
        <v>254</v>
      </c>
      <c r="G312">
        <v>34.8718</v>
      </c>
      <c r="H312">
        <v>71.524900000000002</v>
      </c>
      <c r="I312" t="s">
        <v>89</v>
      </c>
      <c r="J312" t="s">
        <v>896</v>
      </c>
      <c r="K312" t="s">
        <v>71</v>
      </c>
      <c r="L312" t="s">
        <v>48</v>
      </c>
      <c r="M312" t="s">
        <v>72</v>
      </c>
      <c r="O312" t="s">
        <v>364</v>
      </c>
      <c r="P312" t="s">
        <v>140</v>
      </c>
      <c r="R312">
        <v>5</v>
      </c>
      <c r="S312">
        <v>5</v>
      </c>
      <c r="T312">
        <v>8</v>
      </c>
      <c r="U312">
        <v>1</v>
      </c>
      <c r="W312" t="s">
        <v>897</v>
      </c>
      <c r="X312">
        <v>26.34</v>
      </c>
      <c r="Y312">
        <v>79.412000000000006</v>
      </c>
    </row>
    <row r="313" spans="1:25" ht="16.05" customHeight="1" x14ac:dyDescent="0.3">
      <c r="A313">
        <v>312</v>
      </c>
      <c r="B313" s="4">
        <v>40676</v>
      </c>
      <c r="C313" t="s">
        <v>43</v>
      </c>
      <c r="E313" s="3">
        <v>0.25</v>
      </c>
      <c r="F313" t="s">
        <v>194</v>
      </c>
      <c r="G313">
        <v>34.1509</v>
      </c>
      <c r="H313">
        <v>71.735900000000001</v>
      </c>
      <c r="I313" t="s">
        <v>93</v>
      </c>
      <c r="J313" t="s">
        <v>898</v>
      </c>
      <c r="K313" t="s">
        <v>74</v>
      </c>
      <c r="L313" t="s">
        <v>39</v>
      </c>
      <c r="M313" t="s">
        <v>72</v>
      </c>
      <c r="N313" t="s">
        <v>899</v>
      </c>
      <c r="O313" t="s">
        <v>74</v>
      </c>
      <c r="P313" t="s">
        <v>42</v>
      </c>
      <c r="Q313">
        <v>82</v>
      </c>
      <c r="R313">
        <v>95</v>
      </c>
      <c r="S313">
        <v>128</v>
      </c>
      <c r="T313">
        <v>140</v>
      </c>
      <c r="U313">
        <v>2</v>
      </c>
      <c r="V313" t="s">
        <v>900</v>
      </c>
      <c r="W313" t="s">
        <v>563</v>
      </c>
      <c r="X313">
        <v>29.285</v>
      </c>
      <c r="Y313">
        <v>84.712999999999994</v>
      </c>
    </row>
    <row r="314" spans="1:25" ht="16.05" customHeight="1" x14ac:dyDescent="0.3">
      <c r="A314">
        <v>313</v>
      </c>
      <c r="B314" s="4">
        <v>40677</v>
      </c>
      <c r="C314" t="s">
        <v>43</v>
      </c>
      <c r="E314" s="3" t="s">
        <v>901</v>
      </c>
      <c r="F314" t="s">
        <v>484</v>
      </c>
      <c r="G314">
        <v>30.05</v>
      </c>
      <c r="H314">
        <v>70.633300000000006</v>
      </c>
      <c r="I314" t="s">
        <v>93</v>
      </c>
      <c r="J314" t="s">
        <v>902</v>
      </c>
      <c r="K314" t="s">
        <v>622</v>
      </c>
      <c r="L314" t="s">
        <v>48</v>
      </c>
      <c r="M314" t="s">
        <v>72</v>
      </c>
      <c r="O314" t="s">
        <v>119</v>
      </c>
      <c r="P314" t="s">
        <v>42</v>
      </c>
      <c r="R314">
        <v>3</v>
      </c>
      <c r="T314">
        <v>9</v>
      </c>
      <c r="U314">
        <v>1</v>
      </c>
      <c r="X314">
        <v>33.869999999999997</v>
      </c>
      <c r="Y314">
        <v>92.965999999999994</v>
      </c>
    </row>
    <row r="315" spans="1:25" ht="16.05" customHeight="1" x14ac:dyDescent="0.3">
      <c r="A315">
        <v>314</v>
      </c>
      <c r="B315" s="4">
        <v>40688</v>
      </c>
      <c r="C315" t="s">
        <v>43</v>
      </c>
      <c r="E315" s="3">
        <v>0.19444444444444445</v>
      </c>
      <c r="F315" t="s">
        <v>160</v>
      </c>
      <c r="G315">
        <v>34.004300000000001</v>
      </c>
      <c r="H315">
        <v>71.544799999999995</v>
      </c>
      <c r="I315" t="s">
        <v>93</v>
      </c>
      <c r="J315" t="s">
        <v>903</v>
      </c>
      <c r="K315" t="s">
        <v>163</v>
      </c>
      <c r="L315" t="s">
        <v>39</v>
      </c>
      <c r="M315" t="s">
        <v>40</v>
      </c>
      <c r="O315" t="s">
        <v>163</v>
      </c>
      <c r="P315" t="s">
        <v>42</v>
      </c>
      <c r="Q315">
        <v>8</v>
      </c>
      <c r="R315">
        <v>11</v>
      </c>
      <c r="S315">
        <v>41</v>
      </c>
      <c r="T315">
        <v>48</v>
      </c>
      <c r="U315">
        <v>1</v>
      </c>
      <c r="V315" t="s">
        <v>904</v>
      </c>
      <c r="W315" t="s">
        <v>905</v>
      </c>
      <c r="X315">
        <v>33.975000000000001</v>
      </c>
      <c r="Y315">
        <v>93.155000000000001</v>
      </c>
    </row>
    <row r="316" spans="1:25" ht="16.05" customHeight="1" x14ac:dyDescent="0.3">
      <c r="A316">
        <v>315</v>
      </c>
      <c r="B316" s="4">
        <v>40689</v>
      </c>
      <c r="C316" t="s">
        <v>43</v>
      </c>
      <c r="E316" s="3">
        <v>0.75</v>
      </c>
      <c r="F316" t="s">
        <v>129</v>
      </c>
      <c r="G316">
        <v>33.5351</v>
      </c>
      <c r="H316">
        <v>71.071299999999994</v>
      </c>
      <c r="I316" t="s">
        <v>93</v>
      </c>
      <c r="J316" t="s">
        <v>906</v>
      </c>
      <c r="K316" t="s">
        <v>163</v>
      </c>
      <c r="L316" t="s">
        <v>39</v>
      </c>
      <c r="M316" t="s">
        <v>72</v>
      </c>
      <c r="O316" t="s">
        <v>163</v>
      </c>
      <c r="P316" t="s">
        <v>42</v>
      </c>
      <c r="Q316">
        <v>28</v>
      </c>
      <c r="R316">
        <v>32</v>
      </c>
      <c r="S316">
        <v>55</v>
      </c>
      <c r="T316">
        <v>60</v>
      </c>
      <c r="U316">
        <v>1</v>
      </c>
      <c r="V316" t="s">
        <v>907</v>
      </c>
      <c r="W316" t="s">
        <v>908</v>
      </c>
      <c r="X316">
        <v>27.53</v>
      </c>
      <c r="Y316">
        <v>81.554000000000002</v>
      </c>
    </row>
    <row r="317" spans="1:25" ht="16.05" customHeight="1" x14ac:dyDescent="0.3">
      <c r="A317">
        <v>316</v>
      </c>
      <c r="B317" s="4">
        <v>40691</v>
      </c>
      <c r="C317" t="s">
        <v>43</v>
      </c>
      <c r="E317" s="3">
        <v>0.41666666666666669</v>
      </c>
      <c r="F317" t="s">
        <v>254</v>
      </c>
      <c r="G317">
        <v>34.8718</v>
      </c>
      <c r="H317">
        <v>71.524900000000002</v>
      </c>
      <c r="I317" t="s">
        <v>89</v>
      </c>
      <c r="J317" t="s">
        <v>909</v>
      </c>
      <c r="K317" t="s">
        <v>153</v>
      </c>
      <c r="L317" t="s">
        <v>48</v>
      </c>
      <c r="M317" t="s">
        <v>72</v>
      </c>
      <c r="O317" t="s">
        <v>364</v>
      </c>
      <c r="P317" t="s">
        <v>140</v>
      </c>
      <c r="R317">
        <v>8</v>
      </c>
      <c r="T317">
        <v>11</v>
      </c>
      <c r="U317">
        <v>1</v>
      </c>
      <c r="W317" t="s">
        <v>910</v>
      </c>
      <c r="X317">
        <v>30.06</v>
      </c>
      <c r="Y317">
        <v>86.108000000000004</v>
      </c>
    </row>
    <row r="318" spans="1:25" ht="16.05" customHeight="1" x14ac:dyDescent="0.3">
      <c r="A318">
        <v>317</v>
      </c>
      <c r="B318" s="4">
        <v>40699</v>
      </c>
      <c r="C318" t="s">
        <v>32</v>
      </c>
      <c r="D318" t="s">
        <v>33</v>
      </c>
      <c r="E318" s="3">
        <v>0.86458333333333337</v>
      </c>
      <c r="F318" t="s">
        <v>305</v>
      </c>
      <c r="G318">
        <v>34.032200000000003</v>
      </c>
      <c r="H318">
        <v>73.094399999999993</v>
      </c>
      <c r="I318" t="s">
        <v>93</v>
      </c>
      <c r="J318" t="s">
        <v>911</v>
      </c>
      <c r="K318" t="s">
        <v>74</v>
      </c>
      <c r="L318" t="s">
        <v>39</v>
      </c>
      <c r="M318" t="s">
        <v>40</v>
      </c>
      <c r="O318" t="s">
        <v>74</v>
      </c>
      <c r="P318" t="s">
        <v>42</v>
      </c>
      <c r="Q318">
        <v>18</v>
      </c>
      <c r="R318">
        <v>19</v>
      </c>
      <c r="S318">
        <v>28</v>
      </c>
      <c r="T318">
        <v>45</v>
      </c>
      <c r="U318">
        <v>1</v>
      </c>
      <c r="V318" t="s">
        <v>519</v>
      </c>
      <c r="W318" t="s">
        <v>882</v>
      </c>
      <c r="X318">
        <v>32.479999999999997</v>
      </c>
      <c r="Y318">
        <v>90.463999999999999</v>
      </c>
    </row>
    <row r="319" spans="1:25" ht="16.05" customHeight="1" x14ac:dyDescent="0.3">
      <c r="A319">
        <v>318</v>
      </c>
      <c r="B319" s="4">
        <v>40706</v>
      </c>
      <c r="C319" t="s">
        <v>32</v>
      </c>
      <c r="D319" t="s">
        <v>33</v>
      </c>
      <c r="E319" s="3">
        <v>0.98958333333333337</v>
      </c>
      <c r="F319" t="s">
        <v>160</v>
      </c>
      <c r="G319">
        <v>34.004300000000001</v>
      </c>
      <c r="H319">
        <v>71.544799999999995</v>
      </c>
      <c r="I319" t="s">
        <v>93</v>
      </c>
      <c r="J319" t="s">
        <v>912</v>
      </c>
      <c r="K319" t="s">
        <v>153</v>
      </c>
      <c r="L319" t="s">
        <v>48</v>
      </c>
      <c r="M319" t="s">
        <v>72</v>
      </c>
      <c r="O319" t="s">
        <v>122</v>
      </c>
      <c r="P319" t="s">
        <v>42</v>
      </c>
      <c r="Q319">
        <v>32</v>
      </c>
      <c r="R319">
        <v>35</v>
      </c>
      <c r="S319">
        <v>80</v>
      </c>
      <c r="T319">
        <v>107</v>
      </c>
      <c r="U319">
        <v>1</v>
      </c>
      <c r="V319" t="s">
        <v>653</v>
      </c>
      <c r="W319" t="s">
        <v>882</v>
      </c>
      <c r="X319">
        <v>31.05</v>
      </c>
      <c r="Y319">
        <v>87.89</v>
      </c>
    </row>
    <row r="320" spans="1:25" ht="16.05" customHeight="1" x14ac:dyDescent="0.3">
      <c r="A320">
        <v>319</v>
      </c>
      <c r="B320" s="4">
        <v>40707</v>
      </c>
      <c r="C320" t="s">
        <v>43</v>
      </c>
      <c r="E320" s="3">
        <v>0.625</v>
      </c>
      <c r="F320" t="s">
        <v>35</v>
      </c>
      <c r="G320">
        <v>33.718000000000004</v>
      </c>
      <c r="H320">
        <v>73.071799999999996</v>
      </c>
      <c r="I320" t="s">
        <v>36</v>
      </c>
      <c r="J320" t="s">
        <v>913</v>
      </c>
      <c r="K320" t="s">
        <v>622</v>
      </c>
      <c r="L320" t="s">
        <v>48</v>
      </c>
      <c r="M320" t="s">
        <v>72</v>
      </c>
      <c r="O320" t="s">
        <v>122</v>
      </c>
      <c r="P320" t="s">
        <v>42</v>
      </c>
      <c r="Q320">
        <v>1</v>
      </c>
      <c r="R320">
        <v>2</v>
      </c>
      <c r="S320">
        <v>4</v>
      </c>
      <c r="T320">
        <v>6</v>
      </c>
      <c r="U320">
        <v>1</v>
      </c>
      <c r="V320" t="s">
        <v>914</v>
      </c>
      <c r="W320" t="s">
        <v>915</v>
      </c>
      <c r="X320">
        <v>32.085000000000001</v>
      </c>
      <c r="Y320">
        <v>89.753</v>
      </c>
    </row>
    <row r="321" spans="1:25" ht="16.05" customHeight="1" x14ac:dyDescent="0.3">
      <c r="A321">
        <v>320</v>
      </c>
      <c r="B321" s="4">
        <v>40719</v>
      </c>
      <c r="C321" t="s">
        <v>43</v>
      </c>
      <c r="F321" t="s">
        <v>174</v>
      </c>
      <c r="G321">
        <v>31.823799999999999</v>
      </c>
      <c r="H321">
        <v>70.909499999999994</v>
      </c>
      <c r="I321" t="s">
        <v>93</v>
      </c>
      <c r="J321" t="s">
        <v>916</v>
      </c>
      <c r="K321" t="s">
        <v>163</v>
      </c>
      <c r="L321" t="s">
        <v>39</v>
      </c>
      <c r="M321" t="s">
        <v>40</v>
      </c>
      <c r="O321" t="s">
        <v>163</v>
      </c>
      <c r="P321" t="s">
        <v>42</v>
      </c>
      <c r="R321">
        <v>10</v>
      </c>
      <c r="S321">
        <v>3</v>
      </c>
      <c r="T321">
        <v>5</v>
      </c>
      <c r="U321">
        <v>1</v>
      </c>
      <c r="X321">
        <v>32.924999999999997</v>
      </c>
      <c r="Y321">
        <v>91.265000000000001</v>
      </c>
    </row>
    <row r="322" spans="1:25" ht="16.05" customHeight="1" x14ac:dyDescent="0.3">
      <c r="A322">
        <v>321</v>
      </c>
      <c r="B322" s="4">
        <v>40735</v>
      </c>
      <c r="C322" t="s">
        <v>43</v>
      </c>
      <c r="F322" t="s">
        <v>160</v>
      </c>
      <c r="G322">
        <v>34.004300000000001</v>
      </c>
      <c r="H322">
        <v>71.544799999999995</v>
      </c>
      <c r="I322" t="s">
        <v>93</v>
      </c>
      <c r="J322" t="s">
        <v>917</v>
      </c>
      <c r="K322" t="s">
        <v>153</v>
      </c>
      <c r="L322" t="s">
        <v>48</v>
      </c>
      <c r="M322" t="s">
        <v>72</v>
      </c>
      <c r="O322" t="s">
        <v>102</v>
      </c>
      <c r="P322" t="s">
        <v>42</v>
      </c>
      <c r="R322">
        <v>7</v>
      </c>
      <c r="S322">
        <v>25</v>
      </c>
      <c r="T322">
        <v>26</v>
      </c>
      <c r="U322">
        <v>1</v>
      </c>
      <c r="W322" t="s">
        <v>918</v>
      </c>
      <c r="X322">
        <v>31.545000000000002</v>
      </c>
      <c r="Y322">
        <v>88.781000000000006</v>
      </c>
    </row>
    <row r="323" spans="1:25" ht="16.05" customHeight="1" x14ac:dyDescent="0.3">
      <c r="A323">
        <v>322</v>
      </c>
      <c r="B323" s="4">
        <v>40745</v>
      </c>
      <c r="C323" t="s">
        <v>43</v>
      </c>
      <c r="F323" t="s">
        <v>793</v>
      </c>
      <c r="G323">
        <v>32.3202</v>
      </c>
      <c r="H323">
        <v>69.859700000000004</v>
      </c>
      <c r="I323" t="s">
        <v>89</v>
      </c>
      <c r="J323" t="s">
        <v>793</v>
      </c>
      <c r="K323" t="s">
        <v>71</v>
      </c>
      <c r="L323" t="s">
        <v>48</v>
      </c>
      <c r="M323" t="s">
        <v>72</v>
      </c>
      <c r="O323" t="s">
        <v>41</v>
      </c>
      <c r="P323" t="s">
        <v>58</v>
      </c>
      <c r="T323">
        <v>2</v>
      </c>
      <c r="U323">
        <v>1</v>
      </c>
      <c r="W323" t="s">
        <v>919</v>
      </c>
      <c r="X323">
        <v>24.3</v>
      </c>
      <c r="Y323">
        <v>75.739999999999995</v>
      </c>
    </row>
    <row r="324" spans="1:25" ht="16.05" customHeight="1" x14ac:dyDescent="0.3">
      <c r="A324">
        <v>323</v>
      </c>
      <c r="B324" s="4">
        <v>40748</v>
      </c>
      <c r="C324" t="s">
        <v>32</v>
      </c>
      <c r="D324" t="s">
        <v>33</v>
      </c>
      <c r="F324" t="s">
        <v>793</v>
      </c>
      <c r="G324">
        <v>32.3202</v>
      </c>
      <c r="H324">
        <v>69.859700000000004</v>
      </c>
      <c r="I324" t="s">
        <v>89</v>
      </c>
      <c r="J324" t="s">
        <v>920</v>
      </c>
      <c r="K324" t="s">
        <v>74</v>
      </c>
      <c r="L324" t="s">
        <v>39</v>
      </c>
      <c r="M324" t="s">
        <v>72</v>
      </c>
      <c r="O324" t="s">
        <v>74</v>
      </c>
      <c r="P324" t="s">
        <v>58</v>
      </c>
      <c r="R324">
        <v>1</v>
      </c>
      <c r="T324">
        <v>7</v>
      </c>
      <c r="U324">
        <v>1</v>
      </c>
      <c r="X324">
        <v>25.195</v>
      </c>
      <c r="Y324">
        <v>77.350999999999999</v>
      </c>
    </row>
    <row r="325" spans="1:25" ht="16.05" customHeight="1" x14ac:dyDescent="0.3">
      <c r="A325">
        <v>324</v>
      </c>
      <c r="B325" s="4">
        <v>40761</v>
      </c>
      <c r="C325" t="s">
        <v>43</v>
      </c>
      <c r="F325" t="s">
        <v>784</v>
      </c>
      <c r="G325">
        <v>32.974600000000002</v>
      </c>
      <c r="H325">
        <v>70.145600000000002</v>
      </c>
      <c r="I325" t="s">
        <v>832</v>
      </c>
      <c r="J325" t="s">
        <v>921</v>
      </c>
      <c r="K325" t="s">
        <v>153</v>
      </c>
      <c r="L325" t="s">
        <v>48</v>
      </c>
      <c r="M325" t="s">
        <v>72</v>
      </c>
      <c r="O325" t="s">
        <v>74</v>
      </c>
      <c r="P325" t="s">
        <v>58</v>
      </c>
      <c r="R325">
        <v>1</v>
      </c>
      <c r="T325">
        <v>0</v>
      </c>
      <c r="U325">
        <v>1</v>
      </c>
      <c r="X325">
        <v>24.745000000000001</v>
      </c>
      <c r="Y325">
        <v>76.540999999999997</v>
      </c>
    </row>
    <row r="326" spans="1:25" ht="16.05" customHeight="1" x14ac:dyDescent="0.3">
      <c r="A326">
        <v>325</v>
      </c>
      <c r="B326" s="4">
        <v>40766</v>
      </c>
      <c r="C326" t="s">
        <v>43</v>
      </c>
      <c r="F326" t="s">
        <v>160</v>
      </c>
      <c r="G326">
        <v>34.004300000000001</v>
      </c>
      <c r="H326">
        <v>71.544799999999995</v>
      </c>
      <c r="I326" t="s">
        <v>93</v>
      </c>
      <c r="J326" t="s">
        <v>922</v>
      </c>
      <c r="K326" t="s">
        <v>163</v>
      </c>
      <c r="L326" t="s">
        <v>39</v>
      </c>
      <c r="M326" t="s">
        <v>72</v>
      </c>
      <c r="O326" t="s">
        <v>163</v>
      </c>
      <c r="P326" t="s">
        <v>58</v>
      </c>
      <c r="Q326">
        <v>0</v>
      </c>
      <c r="R326">
        <v>2</v>
      </c>
      <c r="T326">
        <v>12</v>
      </c>
      <c r="U326">
        <v>1</v>
      </c>
      <c r="X326">
        <v>30.1</v>
      </c>
      <c r="Y326">
        <v>86.18</v>
      </c>
    </row>
    <row r="327" spans="1:25" ht="16.05" customHeight="1" x14ac:dyDescent="0.3">
      <c r="A327">
        <v>326</v>
      </c>
      <c r="B327" s="4">
        <v>40774</v>
      </c>
      <c r="C327" t="s">
        <v>43</v>
      </c>
      <c r="E327" s="3" t="s">
        <v>923</v>
      </c>
      <c r="F327" t="s">
        <v>383</v>
      </c>
      <c r="G327">
        <v>34.021099999999997</v>
      </c>
      <c r="H327">
        <v>71.287400000000005</v>
      </c>
      <c r="I327" t="s">
        <v>93</v>
      </c>
      <c r="J327" t="s">
        <v>924</v>
      </c>
      <c r="K327" t="s">
        <v>62</v>
      </c>
      <c r="L327" t="s">
        <v>53</v>
      </c>
      <c r="M327" t="s">
        <v>40</v>
      </c>
      <c r="O327" t="s">
        <v>122</v>
      </c>
      <c r="P327" t="s">
        <v>58</v>
      </c>
      <c r="Q327">
        <v>47</v>
      </c>
      <c r="R327">
        <v>60</v>
      </c>
      <c r="S327">
        <v>70</v>
      </c>
      <c r="T327">
        <v>130</v>
      </c>
      <c r="U327">
        <v>1</v>
      </c>
      <c r="W327" t="s">
        <v>925</v>
      </c>
      <c r="X327">
        <v>30.6</v>
      </c>
      <c r="Y327">
        <v>87.08</v>
      </c>
    </row>
    <row r="328" spans="1:25" ht="16.05" customHeight="1" x14ac:dyDescent="0.3">
      <c r="A328">
        <v>327</v>
      </c>
      <c r="B328" s="4">
        <v>40786</v>
      </c>
      <c r="C328" t="s">
        <v>32</v>
      </c>
      <c r="D328" t="s">
        <v>427</v>
      </c>
      <c r="E328" s="3" t="s">
        <v>926</v>
      </c>
      <c r="F328" t="s">
        <v>59</v>
      </c>
      <c r="G328">
        <v>30.209499999999998</v>
      </c>
      <c r="H328">
        <v>67.018199999999993</v>
      </c>
      <c r="I328" t="s">
        <v>60</v>
      </c>
      <c r="J328" t="s">
        <v>927</v>
      </c>
      <c r="K328" t="s">
        <v>62</v>
      </c>
      <c r="L328" t="s">
        <v>53</v>
      </c>
      <c r="M328" t="s">
        <v>72</v>
      </c>
      <c r="O328" t="s">
        <v>843</v>
      </c>
      <c r="P328" t="s">
        <v>64</v>
      </c>
      <c r="Q328">
        <v>11</v>
      </c>
      <c r="R328">
        <v>13</v>
      </c>
      <c r="S328">
        <v>12</v>
      </c>
      <c r="T328">
        <v>25</v>
      </c>
      <c r="U328">
        <v>1</v>
      </c>
      <c r="V328" t="s">
        <v>928</v>
      </c>
      <c r="W328" t="s">
        <v>929</v>
      </c>
      <c r="X328">
        <v>25.59</v>
      </c>
      <c r="Y328">
        <v>78.061999999999998</v>
      </c>
    </row>
    <row r="329" spans="1:25" ht="16.05" customHeight="1" x14ac:dyDescent="0.3">
      <c r="A329">
        <v>328</v>
      </c>
      <c r="B329" s="4">
        <v>40787</v>
      </c>
      <c r="C329" t="s">
        <v>32</v>
      </c>
      <c r="D329" t="s">
        <v>427</v>
      </c>
      <c r="E329" s="3" t="s">
        <v>561</v>
      </c>
      <c r="F329" t="s">
        <v>703</v>
      </c>
      <c r="G329">
        <v>32.601799999999997</v>
      </c>
      <c r="H329">
        <v>70.9148</v>
      </c>
      <c r="I329" t="s">
        <v>93</v>
      </c>
      <c r="J329" t="s">
        <v>930</v>
      </c>
      <c r="K329" t="s">
        <v>163</v>
      </c>
      <c r="L329" t="s">
        <v>39</v>
      </c>
      <c r="M329" t="s">
        <v>72</v>
      </c>
      <c r="O329" t="s">
        <v>163</v>
      </c>
      <c r="P329" t="s">
        <v>58</v>
      </c>
      <c r="Q329">
        <v>3</v>
      </c>
      <c r="R329">
        <v>2</v>
      </c>
      <c r="S329">
        <v>14</v>
      </c>
      <c r="T329">
        <v>25</v>
      </c>
      <c r="U329">
        <v>1</v>
      </c>
      <c r="V329" t="s">
        <v>904</v>
      </c>
      <c r="W329" t="s">
        <v>58</v>
      </c>
      <c r="X329">
        <v>20.84</v>
      </c>
      <c r="Y329">
        <v>69.512</v>
      </c>
    </row>
    <row r="330" spans="1:25" ht="16.05" customHeight="1" x14ac:dyDescent="0.3">
      <c r="A330">
        <v>329</v>
      </c>
      <c r="B330" s="4">
        <v>40793</v>
      </c>
      <c r="C330" t="s">
        <v>43</v>
      </c>
      <c r="F330" t="s">
        <v>59</v>
      </c>
      <c r="G330">
        <v>30.209499999999998</v>
      </c>
      <c r="H330">
        <v>67.018199999999993</v>
      </c>
      <c r="I330" t="s">
        <v>60</v>
      </c>
      <c r="J330" t="s">
        <v>931</v>
      </c>
      <c r="K330" t="s">
        <v>74</v>
      </c>
      <c r="L330" t="s">
        <v>39</v>
      </c>
      <c r="M330" t="s">
        <v>40</v>
      </c>
      <c r="O330" t="s">
        <v>74</v>
      </c>
      <c r="P330" t="s">
        <v>58</v>
      </c>
      <c r="Q330">
        <v>26</v>
      </c>
      <c r="R330">
        <v>28</v>
      </c>
      <c r="S330">
        <v>60</v>
      </c>
      <c r="T330">
        <v>82</v>
      </c>
      <c r="U330">
        <v>2</v>
      </c>
      <c r="V330" t="s">
        <v>528</v>
      </c>
      <c r="W330" t="s">
        <v>895</v>
      </c>
      <c r="X330">
        <v>28.465</v>
      </c>
      <c r="Y330">
        <v>83.236999999999995</v>
      </c>
    </row>
    <row r="331" spans="1:25" ht="16.05" customHeight="1" x14ac:dyDescent="0.3">
      <c r="A331">
        <v>330</v>
      </c>
      <c r="B331" s="4">
        <v>40801</v>
      </c>
      <c r="C331" t="s">
        <v>43</v>
      </c>
      <c r="E331" s="3" t="s">
        <v>932</v>
      </c>
      <c r="F331" t="s">
        <v>692</v>
      </c>
      <c r="G331">
        <v>34.845300000000002</v>
      </c>
      <c r="H331">
        <v>71.904600000000002</v>
      </c>
      <c r="I331" t="s">
        <v>93</v>
      </c>
      <c r="J331" t="s">
        <v>933</v>
      </c>
      <c r="K331" t="s">
        <v>100</v>
      </c>
      <c r="L331" t="s">
        <v>48</v>
      </c>
      <c r="M331" t="s">
        <v>72</v>
      </c>
      <c r="O331" t="s">
        <v>122</v>
      </c>
      <c r="P331" t="s">
        <v>58</v>
      </c>
      <c r="Q331">
        <v>26</v>
      </c>
      <c r="R331">
        <v>34</v>
      </c>
      <c r="S331">
        <v>63</v>
      </c>
      <c r="T331">
        <v>75</v>
      </c>
      <c r="U331">
        <v>1</v>
      </c>
      <c r="V331" t="s">
        <v>58</v>
      </c>
      <c r="X331">
        <v>27.234999999999999</v>
      </c>
      <c r="Y331">
        <v>81.022999999999996</v>
      </c>
    </row>
    <row r="332" spans="1:25" ht="16.05" customHeight="1" x14ac:dyDescent="0.3">
      <c r="A332">
        <v>331</v>
      </c>
      <c r="B332" s="4">
        <v>40805</v>
      </c>
      <c r="C332" t="s">
        <v>43</v>
      </c>
      <c r="E332" s="3">
        <v>0.3125</v>
      </c>
      <c r="F332" t="s">
        <v>934</v>
      </c>
      <c r="G332">
        <v>24.991800000000001</v>
      </c>
      <c r="H332">
        <v>66.991100000000003</v>
      </c>
      <c r="I332" t="s">
        <v>45</v>
      </c>
      <c r="J332" t="s">
        <v>935</v>
      </c>
      <c r="K332" t="s">
        <v>163</v>
      </c>
      <c r="L332" t="s">
        <v>39</v>
      </c>
      <c r="M332" t="s">
        <v>72</v>
      </c>
      <c r="O332" t="s">
        <v>163</v>
      </c>
      <c r="P332" t="s">
        <v>58</v>
      </c>
      <c r="R332">
        <v>8</v>
      </c>
      <c r="S332">
        <v>4</v>
      </c>
      <c r="T332">
        <v>7</v>
      </c>
      <c r="U332">
        <v>1</v>
      </c>
      <c r="V332" t="s">
        <v>904</v>
      </c>
      <c r="X332">
        <v>29.195</v>
      </c>
      <c r="Y332">
        <v>84.551000000000002</v>
      </c>
    </row>
    <row r="333" spans="1:25" ht="16.05" customHeight="1" x14ac:dyDescent="0.3">
      <c r="A333">
        <v>332</v>
      </c>
      <c r="B333" s="4">
        <v>40844</v>
      </c>
      <c r="C333" t="s">
        <v>43</v>
      </c>
      <c r="F333" t="s">
        <v>305</v>
      </c>
      <c r="G333">
        <v>34.032200000000003</v>
      </c>
      <c r="H333">
        <v>73.094399999999993</v>
      </c>
      <c r="I333" t="s">
        <v>93</v>
      </c>
      <c r="J333" t="s">
        <v>936</v>
      </c>
      <c r="K333" t="s">
        <v>163</v>
      </c>
      <c r="O333" t="s">
        <v>163</v>
      </c>
      <c r="P333" t="s">
        <v>58</v>
      </c>
      <c r="R333">
        <v>2</v>
      </c>
      <c r="U333">
        <v>1</v>
      </c>
      <c r="X333">
        <v>17.535</v>
      </c>
      <c r="Y333">
        <v>63.563000000000002</v>
      </c>
    </row>
    <row r="334" spans="1:25" ht="16.05" customHeight="1" x14ac:dyDescent="0.3">
      <c r="A334">
        <v>333</v>
      </c>
      <c r="B334" s="4">
        <v>40854</v>
      </c>
      <c r="C334" t="s">
        <v>43</v>
      </c>
      <c r="F334" t="s">
        <v>817</v>
      </c>
      <c r="G334">
        <v>34.133499999999998</v>
      </c>
      <c r="H334">
        <v>72.470200000000006</v>
      </c>
      <c r="I334" t="s">
        <v>93</v>
      </c>
      <c r="J334" t="s">
        <v>937</v>
      </c>
      <c r="K334" t="s">
        <v>102</v>
      </c>
      <c r="O334" t="s">
        <v>102</v>
      </c>
      <c r="R334">
        <v>3</v>
      </c>
      <c r="T334">
        <v>9</v>
      </c>
      <c r="X334">
        <v>19.065000000000001</v>
      </c>
      <c r="Y334">
        <v>66.316999999999993</v>
      </c>
    </row>
    <row r="335" spans="1:25" ht="16.05" customHeight="1" x14ac:dyDescent="0.3">
      <c r="A335">
        <v>334</v>
      </c>
      <c r="B335" s="4">
        <v>40863</v>
      </c>
      <c r="C335" t="s">
        <v>43</v>
      </c>
      <c r="F335" t="s">
        <v>44</v>
      </c>
      <c r="G335">
        <v>24.991800000000001</v>
      </c>
      <c r="H335">
        <v>66.991100000000003</v>
      </c>
      <c r="I335" t="s">
        <v>45</v>
      </c>
      <c r="J335" t="s">
        <v>938</v>
      </c>
      <c r="K335" t="s">
        <v>71</v>
      </c>
      <c r="L335" t="s">
        <v>712</v>
      </c>
      <c r="M335" t="s">
        <v>72</v>
      </c>
      <c r="O335" t="s">
        <v>163</v>
      </c>
      <c r="P335" t="s">
        <v>42</v>
      </c>
      <c r="Q335">
        <v>5</v>
      </c>
      <c r="R335">
        <v>7</v>
      </c>
      <c r="T335">
        <v>1</v>
      </c>
      <c r="U335">
        <v>1</v>
      </c>
      <c r="V335" t="s">
        <v>58</v>
      </c>
      <c r="W335" t="s">
        <v>939</v>
      </c>
      <c r="X335">
        <v>25.305</v>
      </c>
      <c r="Y335">
        <v>77.549000000000007</v>
      </c>
    </row>
    <row r="336" spans="1:25" ht="16.05" customHeight="1" x14ac:dyDescent="0.3">
      <c r="A336">
        <v>335</v>
      </c>
      <c r="B336" s="4">
        <v>40865</v>
      </c>
      <c r="C336" t="s">
        <v>43</v>
      </c>
      <c r="E336" s="3" t="s">
        <v>940</v>
      </c>
      <c r="F336" t="s">
        <v>44</v>
      </c>
      <c r="G336">
        <v>24.991800000000001</v>
      </c>
      <c r="H336">
        <v>66.991100000000003</v>
      </c>
      <c r="I336" t="s">
        <v>45</v>
      </c>
      <c r="J336" t="s">
        <v>941</v>
      </c>
      <c r="K336" t="s">
        <v>95</v>
      </c>
      <c r="L336" t="s">
        <v>712</v>
      </c>
      <c r="M336" t="s">
        <v>40</v>
      </c>
      <c r="O336" t="s">
        <v>74</v>
      </c>
      <c r="P336" t="s">
        <v>42</v>
      </c>
      <c r="R336">
        <v>1</v>
      </c>
      <c r="U336">
        <v>1</v>
      </c>
      <c r="V336" t="s">
        <v>58</v>
      </c>
      <c r="W336" t="s">
        <v>939</v>
      </c>
      <c r="X336">
        <v>27.245000000000001</v>
      </c>
      <c r="Y336">
        <v>81.040999999999997</v>
      </c>
    </row>
    <row r="337" spans="1:25" ht="16.05" customHeight="1" x14ac:dyDescent="0.3">
      <c r="A337">
        <v>336</v>
      </c>
      <c r="B337" s="4">
        <v>40901</v>
      </c>
      <c r="C337" t="s">
        <v>43</v>
      </c>
      <c r="E337" s="3" t="s">
        <v>942</v>
      </c>
      <c r="F337" t="s">
        <v>144</v>
      </c>
      <c r="G337">
        <v>32.935000000000002</v>
      </c>
      <c r="H337">
        <v>70.668800000000005</v>
      </c>
      <c r="I337" t="s">
        <v>93</v>
      </c>
      <c r="J337" t="s">
        <v>943</v>
      </c>
      <c r="K337" t="s">
        <v>74</v>
      </c>
      <c r="L337" t="s">
        <v>39</v>
      </c>
      <c r="M337" t="s">
        <v>72</v>
      </c>
      <c r="O337" t="s">
        <v>74</v>
      </c>
      <c r="P337" t="s">
        <v>42</v>
      </c>
      <c r="Q337">
        <v>4</v>
      </c>
      <c r="R337">
        <v>6</v>
      </c>
      <c r="S337">
        <v>18</v>
      </c>
      <c r="T337">
        <v>19</v>
      </c>
      <c r="U337">
        <v>1</v>
      </c>
      <c r="V337" t="s">
        <v>944</v>
      </c>
      <c r="W337" t="s">
        <v>945</v>
      </c>
      <c r="X337">
        <v>7.28</v>
      </c>
      <c r="Y337">
        <v>45.103999999999999</v>
      </c>
    </row>
    <row r="338" spans="1:25" ht="16.05" customHeight="1" x14ac:dyDescent="0.3">
      <c r="A338">
        <v>337</v>
      </c>
      <c r="B338" s="4">
        <v>40911</v>
      </c>
      <c r="C338" t="s">
        <v>43</v>
      </c>
      <c r="E338" s="3">
        <v>0.54166666666666663</v>
      </c>
      <c r="F338" t="s">
        <v>191</v>
      </c>
      <c r="G338">
        <v>32.573700000000002</v>
      </c>
      <c r="H338">
        <v>74.078599999999994</v>
      </c>
      <c r="I338" t="s">
        <v>69</v>
      </c>
      <c r="J338" t="s">
        <v>946</v>
      </c>
      <c r="K338" t="s">
        <v>100</v>
      </c>
      <c r="L338" t="s">
        <v>48</v>
      </c>
      <c r="M338" t="s">
        <v>72</v>
      </c>
      <c r="O338" t="s">
        <v>122</v>
      </c>
      <c r="P338" t="s">
        <v>42</v>
      </c>
      <c r="R338">
        <v>2</v>
      </c>
      <c r="U338">
        <v>1</v>
      </c>
      <c r="V338" t="s">
        <v>58</v>
      </c>
      <c r="W338" t="s">
        <v>58</v>
      </c>
      <c r="X338">
        <v>10.935</v>
      </c>
      <c r="Y338">
        <v>51.683</v>
      </c>
    </row>
    <row r="339" spans="1:25" ht="16.05" customHeight="1" x14ac:dyDescent="0.3">
      <c r="A339">
        <v>338</v>
      </c>
      <c r="B339" s="4">
        <v>40911</v>
      </c>
      <c r="C339" t="s">
        <v>43</v>
      </c>
      <c r="E339" s="3">
        <v>0.58333333333333337</v>
      </c>
      <c r="F339" t="s">
        <v>160</v>
      </c>
      <c r="G339">
        <v>34.004300000000001</v>
      </c>
      <c r="H339">
        <v>71.544799999999995</v>
      </c>
      <c r="I339" t="s">
        <v>93</v>
      </c>
      <c r="J339" t="s">
        <v>947</v>
      </c>
      <c r="K339" t="s">
        <v>153</v>
      </c>
      <c r="L339" t="s">
        <v>48</v>
      </c>
      <c r="M339" t="s">
        <v>40</v>
      </c>
      <c r="O339" t="s">
        <v>122</v>
      </c>
      <c r="P339" t="s">
        <v>42</v>
      </c>
      <c r="R339">
        <v>2</v>
      </c>
      <c r="S339">
        <v>19</v>
      </c>
      <c r="T339">
        <v>28</v>
      </c>
      <c r="U339">
        <v>1</v>
      </c>
      <c r="V339" t="s">
        <v>948</v>
      </c>
      <c r="W339" t="s">
        <v>949</v>
      </c>
      <c r="X339">
        <v>12.07</v>
      </c>
      <c r="Y339">
        <v>53.725999999999999</v>
      </c>
    </row>
    <row r="340" spans="1:25" ht="16.05" customHeight="1" x14ac:dyDescent="0.3">
      <c r="A340">
        <v>339</v>
      </c>
      <c r="B340" s="4">
        <v>40911</v>
      </c>
      <c r="C340" t="s">
        <v>43</v>
      </c>
      <c r="E340" s="3">
        <v>0.59375</v>
      </c>
      <c r="F340" t="s">
        <v>383</v>
      </c>
      <c r="G340">
        <v>34.021099999999997</v>
      </c>
      <c r="H340">
        <v>71.287400000000005</v>
      </c>
      <c r="I340" t="s">
        <v>89</v>
      </c>
      <c r="J340" t="s">
        <v>950</v>
      </c>
      <c r="K340" t="s">
        <v>153</v>
      </c>
      <c r="L340" t="s">
        <v>48</v>
      </c>
      <c r="M340" t="s">
        <v>481</v>
      </c>
      <c r="O340" t="s">
        <v>122</v>
      </c>
      <c r="P340" t="s">
        <v>42</v>
      </c>
      <c r="R340">
        <v>3</v>
      </c>
      <c r="S340">
        <v>7</v>
      </c>
      <c r="T340">
        <v>9</v>
      </c>
      <c r="U340">
        <v>1</v>
      </c>
      <c r="V340" t="s">
        <v>58</v>
      </c>
      <c r="X340">
        <v>11.285</v>
      </c>
      <c r="Y340">
        <v>52.313000000000002</v>
      </c>
    </row>
    <row r="341" spans="1:25" ht="16.05" customHeight="1" x14ac:dyDescent="0.3">
      <c r="A341">
        <v>340</v>
      </c>
      <c r="B341" s="4">
        <v>40922</v>
      </c>
      <c r="C341" t="s">
        <v>43</v>
      </c>
      <c r="E341" s="3">
        <v>0.58333333333333337</v>
      </c>
      <c r="F341" t="s">
        <v>216</v>
      </c>
      <c r="G341">
        <v>31.823799999999999</v>
      </c>
      <c r="H341">
        <v>70.909499999999994</v>
      </c>
      <c r="I341" t="s">
        <v>93</v>
      </c>
      <c r="J341" t="s">
        <v>951</v>
      </c>
      <c r="K341" t="s">
        <v>163</v>
      </c>
      <c r="L341" t="s">
        <v>39</v>
      </c>
      <c r="M341" t="s">
        <v>72</v>
      </c>
      <c r="O341" t="s">
        <v>163</v>
      </c>
      <c r="P341" t="s">
        <v>42</v>
      </c>
      <c r="Q341">
        <v>4</v>
      </c>
      <c r="R341">
        <v>8</v>
      </c>
      <c r="S341">
        <v>7</v>
      </c>
      <c r="T341">
        <v>10</v>
      </c>
      <c r="U341">
        <v>3</v>
      </c>
      <c r="V341" t="s">
        <v>58</v>
      </c>
      <c r="W341" t="s">
        <v>952</v>
      </c>
      <c r="X341">
        <v>6.71</v>
      </c>
      <c r="Y341">
        <v>44.078000000000003</v>
      </c>
    </row>
    <row r="342" spans="1:25" ht="16.05" customHeight="1" x14ac:dyDescent="0.3">
      <c r="A342">
        <v>341</v>
      </c>
      <c r="B342" s="4">
        <v>40938</v>
      </c>
      <c r="C342" t="s">
        <v>43</v>
      </c>
      <c r="E342" s="3">
        <v>0.66666666666666663</v>
      </c>
      <c r="F342" t="s">
        <v>160</v>
      </c>
      <c r="G342">
        <v>34.004300000000001</v>
      </c>
      <c r="H342">
        <v>71.544799999999995</v>
      </c>
      <c r="I342" t="s">
        <v>93</v>
      </c>
      <c r="J342" t="s">
        <v>953</v>
      </c>
      <c r="K342" t="s">
        <v>95</v>
      </c>
      <c r="L342" t="s">
        <v>48</v>
      </c>
      <c r="M342" t="s">
        <v>72</v>
      </c>
      <c r="O342" t="s">
        <v>364</v>
      </c>
      <c r="P342" t="s">
        <v>42</v>
      </c>
      <c r="Q342">
        <v>3</v>
      </c>
      <c r="R342">
        <v>4</v>
      </c>
      <c r="S342">
        <v>7</v>
      </c>
      <c r="T342">
        <v>8</v>
      </c>
      <c r="U342">
        <v>1</v>
      </c>
      <c r="V342" t="s">
        <v>954</v>
      </c>
      <c r="W342" t="s">
        <v>601</v>
      </c>
      <c r="X342">
        <v>11.324999999999999</v>
      </c>
      <c r="Y342">
        <v>52.384999999999998</v>
      </c>
    </row>
    <row r="343" spans="1:25" ht="16.05" customHeight="1" x14ac:dyDescent="0.3">
      <c r="A343">
        <v>342</v>
      </c>
      <c r="B343" s="4">
        <v>40956</v>
      </c>
      <c r="C343" t="s">
        <v>43</v>
      </c>
      <c r="E343" s="3">
        <v>0.58333333333333337</v>
      </c>
      <c r="F343" t="s">
        <v>239</v>
      </c>
      <c r="G343">
        <v>32.974600000000002</v>
      </c>
      <c r="H343">
        <v>70.145600000000002</v>
      </c>
      <c r="I343" t="s">
        <v>89</v>
      </c>
      <c r="J343" t="s">
        <v>955</v>
      </c>
      <c r="K343" t="s">
        <v>153</v>
      </c>
      <c r="L343" t="s">
        <v>48</v>
      </c>
      <c r="M343" t="s">
        <v>72</v>
      </c>
      <c r="O343" t="s">
        <v>122</v>
      </c>
      <c r="P343" t="s">
        <v>64</v>
      </c>
      <c r="Q343">
        <v>21</v>
      </c>
      <c r="R343">
        <v>28</v>
      </c>
      <c r="T343">
        <v>36</v>
      </c>
      <c r="U343">
        <v>1</v>
      </c>
      <c r="V343" t="s">
        <v>58</v>
      </c>
      <c r="W343" t="s">
        <v>956</v>
      </c>
      <c r="X343">
        <v>0.04</v>
      </c>
      <c r="Y343">
        <v>32.072000000000003</v>
      </c>
    </row>
    <row r="344" spans="1:25" ht="16.05" customHeight="1" x14ac:dyDescent="0.3">
      <c r="A344">
        <v>343</v>
      </c>
      <c r="B344" s="4">
        <v>40955</v>
      </c>
      <c r="C344" t="s">
        <v>43</v>
      </c>
      <c r="F344" t="s">
        <v>553</v>
      </c>
      <c r="G344">
        <v>35.197699999999998</v>
      </c>
      <c r="H344">
        <v>71.874899999999997</v>
      </c>
      <c r="I344" t="s">
        <v>89</v>
      </c>
      <c r="J344" t="s">
        <v>957</v>
      </c>
      <c r="K344" t="s">
        <v>153</v>
      </c>
      <c r="L344" t="s">
        <v>48</v>
      </c>
      <c r="M344" t="s">
        <v>72</v>
      </c>
      <c r="O344" t="s">
        <v>122</v>
      </c>
      <c r="P344" t="s">
        <v>42</v>
      </c>
      <c r="Q344">
        <v>1</v>
      </c>
      <c r="R344">
        <v>1</v>
      </c>
      <c r="S344">
        <v>3</v>
      </c>
      <c r="T344">
        <v>3</v>
      </c>
      <c r="U344">
        <v>1</v>
      </c>
      <c r="V344" t="s">
        <v>58</v>
      </c>
      <c r="X344">
        <v>4.9850000000000003</v>
      </c>
      <c r="Y344">
        <v>40.972999999999999</v>
      </c>
    </row>
    <row r="345" spans="1:25" ht="16.05" customHeight="1" x14ac:dyDescent="0.3">
      <c r="A345">
        <v>344</v>
      </c>
      <c r="B345" s="4">
        <v>40963</v>
      </c>
      <c r="C345" t="s">
        <v>43</v>
      </c>
      <c r="F345" t="s">
        <v>160</v>
      </c>
      <c r="G345">
        <v>34.004300000000001</v>
      </c>
      <c r="H345">
        <v>71.544799999999995</v>
      </c>
      <c r="I345" t="s">
        <v>93</v>
      </c>
      <c r="J345" t="s">
        <v>958</v>
      </c>
      <c r="K345" t="s">
        <v>163</v>
      </c>
      <c r="L345" t="s">
        <v>39</v>
      </c>
      <c r="M345" t="s">
        <v>40</v>
      </c>
      <c r="O345" t="s">
        <v>163</v>
      </c>
      <c r="P345" t="s">
        <v>42</v>
      </c>
      <c r="Q345">
        <v>0</v>
      </c>
      <c r="R345">
        <v>4</v>
      </c>
      <c r="T345">
        <v>6</v>
      </c>
      <c r="U345">
        <v>3</v>
      </c>
      <c r="V345" t="s">
        <v>58</v>
      </c>
      <c r="X345">
        <v>9.9049999999999994</v>
      </c>
      <c r="Y345">
        <v>49.829000000000001</v>
      </c>
    </row>
    <row r="346" spans="1:25" ht="16.05" customHeight="1" x14ac:dyDescent="0.3">
      <c r="A346">
        <v>345</v>
      </c>
      <c r="B346" s="4">
        <v>40971</v>
      </c>
      <c r="C346" t="s">
        <v>32</v>
      </c>
      <c r="D346" t="s">
        <v>33</v>
      </c>
      <c r="F346" t="s">
        <v>160</v>
      </c>
      <c r="G346">
        <v>34.004300000000001</v>
      </c>
      <c r="H346">
        <v>71.544799999999995</v>
      </c>
      <c r="I346" t="s">
        <v>93</v>
      </c>
      <c r="J346" t="s">
        <v>959</v>
      </c>
      <c r="K346" t="s">
        <v>71</v>
      </c>
      <c r="L346" t="s">
        <v>39</v>
      </c>
      <c r="M346" t="s">
        <v>72</v>
      </c>
      <c r="O346" t="s">
        <v>102</v>
      </c>
      <c r="P346" t="s">
        <v>42</v>
      </c>
      <c r="Q346">
        <v>0</v>
      </c>
      <c r="R346">
        <v>1</v>
      </c>
      <c r="T346">
        <v>6</v>
      </c>
      <c r="U346">
        <v>1</v>
      </c>
      <c r="V346" t="s">
        <v>960</v>
      </c>
      <c r="W346" t="s">
        <v>961</v>
      </c>
      <c r="X346">
        <v>16.954999999999998</v>
      </c>
      <c r="Y346">
        <v>62.518999999999998</v>
      </c>
    </row>
    <row r="347" spans="1:25" ht="16.05" customHeight="1" x14ac:dyDescent="0.3">
      <c r="A347">
        <v>346</v>
      </c>
      <c r="B347" s="4">
        <v>40972</v>
      </c>
      <c r="C347" t="s">
        <v>32</v>
      </c>
      <c r="D347" t="s">
        <v>33</v>
      </c>
      <c r="F347" t="s">
        <v>216</v>
      </c>
      <c r="G347">
        <v>31.823799999999999</v>
      </c>
      <c r="H347">
        <v>70.909499999999994</v>
      </c>
      <c r="I347" t="s">
        <v>93</v>
      </c>
      <c r="J347" t="s">
        <v>962</v>
      </c>
      <c r="K347" t="s">
        <v>71</v>
      </c>
      <c r="L347" t="s">
        <v>48</v>
      </c>
      <c r="M347" t="s">
        <v>72</v>
      </c>
      <c r="O347" t="s">
        <v>163</v>
      </c>
      <c r="P347" t="s">
        <v>42</v>
      </c>
      <c r="R347">
        <v>0</v>
      </c>
      <c r="T347">
        <v>3</v>
      </c>
      <c r="U347">
        <v>1</v>
      </c>
      <c r="V347" t="s">
        <v>58</v>
      </c>
      <c r="W347" t="s">
        <v>952</v>
      </c>
      <c r="X347">
        <v>15.734999999999999</v>
      </c>
      <c r="Y347">
        <v>60.323</v>
      </c>
    </row>
    <row r="348" spans="1:25" ht="16.05" customHeight="1" x14ac:dyDescent="0.3">
      <c r="A348">
        <v>347</v>
      </c>
      <c r="B348" s="4">
        <v>40979</v>
      </c>
      <c r="C348" t="s">
        <v>32</v>
      </c>
      <c r="D348" t="s">
        <v>33</v>
      </c>
      <c r="F348" t="s">
        <v>160</v>
      </c>
      <c r="G348">
        <v>34.004300000000001</v>
      </c>
      <c r="H348">
        <v>71.544799999999995</v>
      </c>
      <c r="I348" t="s">
        <v>93</v>
      </c>
      <c r="J348" t="s">
        <v>963</v>
      </c>
      <c r="K348" t="s">
        <v>100</v>
      </c>
      <c r="L348" t="s">
        <v>48</v>
      </c>
      <c r="M348" t="s">
        <v>72</v>
      </c>
      <c r="O348" t="s">
        <v>102</v>
      </c>
      <c r="P348" t="s">
        <v>42</v>
      </c>
      <c r="Q348">
        <v>14</v>
      </c>
      <c r="R348">
        <v>15</v>
      </c>
      <c r="S348">
        <v>30</v>
      </c>
      <c r="T348">
        <v>33</v>
      </c>
      <c r="U348">
        <v>1</v>
      </c>
      <c r="V348" t="s">
        <v>964</v>
      </c>
      <c r="W348" t="s">
        <v>961</v>
      </c>
      <c r="X348">
        <v>13.33</v>
      </c>
      <c r="Y348">
        <v>55.994</v>
      </c>
    </row>
    <row r="349" spans="1:25" ht="16.05" customHeight="1" x14ac:dyDescent="0.3">
      <c r="A349">
        <v>348</v>
      </c>
      <c r="B349" s="4">
        <v>40983</v>
      </c>
      <c r="C349" t="s">
        <v>43</v>
      </c>
      <c r="F349" t="s">
        <v>160</v>
      </c>
      <c r="G349">
        <v>34.004300000000001</v>
      </c>
      <c r="H349">
        <v>71.544799999999995</v>
      </c>
      <c r="I349" t="s">
        <v>93</v>
      </c>
      <c r="J349" t="s">
        <v>965</v>
      </c>
      <c r="K349" t="s">
        <v>163</v>
      </c>
      <c r="L349" t="s">
        <v>48</v>
      </c>
      <c r="M349" t="s">
        <v>72</v>
      </c>
      <c r="O349" t="s">
        <v>163</v>
      </c>
      <c r="P349" t="s">
        <v>42</v>
      </c>
      <c r="Q349">
        <v>1</v>
      </c>
      <c r="R349">
        <v>1</v>
      </c>
      <c r="S349">
        <v>2</v>
      </c>
      <c r="T349">
        <v>5</v>
      </c>
      <c r="U349">
        <v>1</v>
      </c>
      <c r="V349" t="s">
        <v>960</v>
      </c>
      <c r="W349" t="s">
        <v>966</v>
      </c>
      <c r="X349">
        <v>15.75</v>
      </c>
      <c r="Y349">
        <v>60.35</v>
      </c>
    </row>
    <row r="350" spans="1:25" ht="16.05" customHeight="1" x14ac:dyDescent="0.3">
      <c r="A350">
        <v>349</v>
      </c>
      <c r="B350" s="4">
        <v>40991</v>
      </c>
      <c r="C350" t="s">
        <v>43</v>
      </c>
      <c r="F350" t="s">
        <v>383</v>
      </c>
      <c r="G350">
        <v>34.021099999999997</v>
      </c>
      <c r="H350">
        <v>71.287400000000005</v>
      </c>
      <c r="I350" t="s">
        <v>93</v>
      </c>
      <c r="J350" t="s">
        <v>967</v>
      </c>
      <c r="K350" t="s">
        <v>62</v>
      </c>
      <c r="L350" t="s">
        <v>48</v>
      </c>
      <c r="M350" t="s">
        <v>72</v>
      </c>
      <c r="O350" t="s">
        <v>364</v>
      </c>
      <c r="P350" t="s">
        <v>42</v>
      </c>
      <c r="Q350">
        <v>5</v>
      </c>
      <c r="R350">
        <v>13</v>
      </c>
      <c r="S350">
        <v>9</v>
      </c>
      <c r="T350">
        <v>10</v>
      </c>
      <c r="U350">
        <v>1</v>
      </c>
      <c r="V350" t="s">
        <v>58</v>
      </c>
      <c r="X350">
        <v>19.649999999999999</v>
      </c>
      <c r="Y350">
        <v>67.37</v>
      </c>
    </row>
    <row r="351" spans="1:25" ht="16.05" customHeight="1" x14ac:dyDescent="0.3">
      <c r="A351">
        <v>350</v>
      </c>
      <c r="B351" s="4">
        <v>41004</v>
      </c>
      <c r="C351" t="s">
        <v>43</v>
      </c>
      <c r="E351" s="3">
        <v>0.8305555555555556</v>
      </c>
      <c r="F351" t="s">
        <v>44</v>
      </c>
      <c r="G351">
        <v>24.991800000000001</v>
      </c>
      <c r="H351">
        <v>66.991100000000003</v>
      </c>
      <c r="I351" t="s">
        <v>45</v>
      </c>
      <c r="J351" t="s">
        <v>968</v>
      </c>
      <c r="K351" t="s">
        <v>71</v>
      </c>
      <c r="L351" t="s">
        <v>48</v>
      </c>
      <c r="M351" t="s">
        <v>72</v>
      </c>
      <c r="O351" t="s">
        <v>163</v>
      </c>
      <c r="P351" t="s">
        <v>42</v>
      </c>
      <c r="Q351">
        <v>4</v>
      </c>
      <c r="R351">
        <v>7</v>
      </c>
      <c r="S351">
        <v>12</v>
      </c>
      <c r="T351">
        <v>14</v>
      </c>
      <c r="U351">
        <v>1</v>
      </c>
      <c r="V351" t="s">
        <v>58</v>
      </c>
      <c r="X351">
        <v>31.344999999999999</v>
      </c>
      <c r="Y351">
        <v>88.421000000000006</v>
      </c>
    </row>
    <row r="352" spans="1:25" ht="16.05" customHeight="1" x14ac:dyDescent="0.3">
      <c r="A352">
        <v>351</v>
      </c>
      <c r="B352" s="4">
        <v>41033</v>
      </c>
      <c r="C352" t="s">
        <v>43</v>
      </c>
      <c r="E352" s="3">
        <v>0.32291666666666669</v>
      </c>
      <c r="F352" t="s">
        <v>254</v>
      </c>
      <c r="G352">
        <v>34.8718</v>
      </c>
      <c r="H352">
        <v>71.524900000000002</v>
      </c>
      <c r="I352" t="s">
        <v>89</v>
      </c>
      <c r="J352" t="s">
        <v>969</v>
      </c>
      <c r="K352" t="s">
        <v>153</v>
      </c>
      <c r="L352" t="s">
        <v>48</v>
      </c>
      <c r="M352" t="s">
        <v>72</v>
      </c>
      <c r="O352" t="s">
        <v>163</v>
      </c>
      <c r="P352" t="s">
        <v>42</v>
      </c>
      <c r="Q352">
        <v>24</v>
      </c>
      <c r="R352">
        <v>26</v>
      </c>
      <c r="S352">
        <v>40</v>
      </c>
      <c r="T352">
        <v>75</v>
      </c>
      <c r="U352">
        <v>1</v>
      </c>
      <c r="V352" t="s">
        <v>34</v>
      </c>
      <c r="W352" t="s">
        <v>970</v>
      </c>
      <c r="X352">
        <v>24.58</v>
      </c>
      <c r="Y352">
        <v>76.244</v>
      </c>
    </row>
    <row r="353" spans="1:25" ht="16.05" customHeight="1" x14ac:dyDescent="0.3">
      <c r="A353">
        <v>352</v>
      </c>
      <c r="B353" s="4">
        <v>41072</v>
      </c>
      <c r="C353" t="s">
        <v>43</v>
      </c>
      <c r="F353" t="s">
        <v>160</v>
      </c>
      <c r="G353">
        <v>34.004300000000001</v>
      </c>
      <c r="H353">
        <v>71.544799999999995</v>
      </c>
      <c r="I353" t="s">
        <v>93</v>
      </c>
      <c r="J353" t="s">
        <v>971</v>
      </c>
      <c r="K353" t="s">
        <v>71</v>
      </c>
      <c r="L353" t="s">
        <v>48</v>
      </c>
      <c r="M353" t="s">
        <v>72</v>
      </c>
      <c r="O353" t="s">
        <v>364</v>
      </c>
      <c r="P353" t="s">
        <v>42</v>
      </c>
      <c r="Q353">
        <v>2</v>
      </c>
      <c r="R353">
        <v>3</v>
      </c>
      <c r="T353">
        <v>5</v>
      </c>
      <c r="U353">
        <v>1</v>
      </c>
      <c r="V353" t="s">
        <v>519</v>
      </c>
      <c r="W353" t="s">
        <v>961</v>
      </c>
      <c r="X353">
        <v>30.605</v>
      </c>
      <c r="Y353">
        <v>87.088999999999999</v>
      </c>
    </row>
    <row r="354" spans="1:25" ht="16.05" customHeight="1" x14ac:dyDescent="0.3">
      <c r="A354">
        <v>353</v>
      </c>
      <c r="B354" s="4">
        <v>41088</v>
      </c>
      <c r="C354" t="s">
        <v>43</v>
      </c>
      <c r="F354" t="s">
        <v>59</v>
      </c>
      <c r="G354">
        <v>30.209499999999998</v>
      </c>
      <c r="H354">
        <v>67.018199999999993</v>
      </c>
      <c r="I354" t="s">
        <v>60</v>
      </c>
      <c r="J354" t="s">
        <v>972</v>
      </c>
      <c r="K354" t="s">
        <v>71</v>
      </c>
      <c r="L354" t="s">
        <v>48</v>
      </c>
      <c r="M354" t="s">
        <v>72</v>
      </c>
      <c r="O354" t="s">
        <v>62</v>
      </c>
      <c r="P354" t="s">
        <v>64</v>
      </c>
      <c r="Q354">
        <v>13</v>
      </c>
      <c r="R354">
        <v>14</v>
      </c>
      <c r="S354">
        <v>20</v>
      </c>
      <c r="T354">
        <v>30</v>
      </c>
      <c r="U354">
        <v>1</v>
      </c>
      <c r="V354" t="s">
        <v>372</v>
      </c>
      <c r="W354" t="s">
        <v>973</v>
      </c>
      <c r="X354">
        <v>28.454999999999998</v>
      </c>
      <c r="Y354">
        <v>83.218999999999994</v>
      </c>
    </row>
    <row r="355" spans="1:25" ht="16.05" customHeight="1" x14ac:dyDescent="0.3">
      <c r="A355">
        <v>354</v>
      </c>
      <c r="B355" s="4">
        <v>41106</v>
      </c>
      <c r="C355" t="s">
        <v>43</v>
      </c>
      <c r="E355" s="3" t="s">
        <v>974</v>
      </c>
      <c r="F355" t="s">
        <v>144</v>
      </c>
      <c r="G355">
        <v>32.935000000000002</v>
      </c>
      <c r="H355">
        <v>70.668800000000005</v>
      </c>
      <c r="I355" t="s">
        <v>93</v>
      </c>
      <c r="J355" t="s">
        <v>975</v>
      </c>
      <c r="K355" t="s">
        <v>163</v>
      </c>
      <c r="L355" t="s">
        <v>39</v>
      </c>
      <c r="M355" t="s">
        <v>40</v>
      </c>
      <c r="O355" t="s">
        <v>163</v>
      </c>
      <c r="P355" t="s">
        <v>42</v>
      </c>
      <c r="Q355">
        <v>2</v>
      </c>
      <c r="R355">
        <v>7</v>
      </c>
      <c r="S355">
        <v>2</v>
      </c>
      <c r="T355">
        <v>8</v>
      </c>
      <c r="U355">
        <v>1</v>
      </c>
      <c r="V355" t="s">
        <v>58</v>
      </c>
      <c r="W355" t="s">
        <v>976</v>
      </c>
      <c r="X355">
        <v>24.555</v>
      </c>
      <c r="Y355">
        <v>76.198999999999998</v>
      </c>
    </row>
    <row r="356" spans="1:25" ht="16.05" customHeight="1" x14ac:dyDescent="0.3">
      <c r="A356">
        <v>355</v>
      </c>
      <c r="B356" s="4">
        <v>41155</v>
      </c>
      <c r="C356" t="s">
        <v>43</v>
      </c>
      <c r="F356" t="s">
        <v>160</v>
      </c>
      <c r="G356">
        <v>34.004300000000001</v>
      </c>
      <c r="H356">
        <v>71.544799999999995</v>
      </c>
      <c r="I356" t="s">
        <v>93</v>
      </c>
      <c r="J356" t="s">
        <v>977</v>
      </c>
      <c r="K356" t="s">
        <v>978</v>
      </c>
      <c r="L356" t="s">
        <v>48</v>
      </c>
      <c r="M356" t="s">
        <v>72</v>
      </c>
      <c r="O356" t="s">
        <v>41</v>
      </c>
      <c r="P356" t="s">
        <v>42</v>
      </c>
      <c r="Q356">
        <v>0</v>
      </c>
      <c r="R356">
        <v>2</v>
      </c>
      <c r="S356">
        <v>18</v>
      </c>
      <c r="T356">
        <v>21</v>
      </c>
      <c r="U356">
        <v>1</v>
      </c>
      <c r="V356" t="s">
        <v>979</v>
      </c>
      <c r="W356" t="s">
        <v>980</v>
      </c>
      <c r="X356">
        <v>29.015000000000001</v>
      </c>
      <c r="Y356">
        <v>84.227000000000004</v>
      </c>
    </row>
    <row r="357" spans="1:25" ht="16.05" customHeight="1" x14ac:dyDescent="0.3">
      <c r="A357">
        <v>356</v>
      </c>
      <c r="B357" s="4">
        <v>41162</v>
      </c>
      <c r="C357" t="s">
        <v>43</v>
      </c>
      <c r="E357" s="3" t="s">
        <v>981</v>
      </c>
      <c r="F357" t="s">
        <v>239</v>
      </c>
      <c r="G357">
        <v>32.974600000000002</v>
      </c>
      <c r="H357">
        <v>70.145600000000002</v>
      </c>
      <c r="I357" t="s">
        <v>89</v>
      </c>
      <c r="J357" t="s">
        <v>982</v>
      </c>
      <c r="K357" t="s">
        <v>153</v>
      </c>
      <c r="L357" t="s">
        <v>48</v>
      </c>
      <c r="M357" t="s">
        <v>72</v>
      </c>
      <c r="O357" t="s">
        <v>122</v>
      </c>
      <c r="P357" t="s">
        <v>42</v>
      </c>
      <c r="Q357">
        <v>14</v>
      </c>
      <c r="R357">
        <v>15</v>
      </c>
      <c r="S357">
        <v>40</v>
      </c>
      <c r="T357">
        <v>80</v>
      </c>
      <c r="U357">
        <v>1</v>
      </c>
      <c r="V357" t="s">
        <v>58</v>
      </c>
      <c r="X357">
        <v>19.934999999999999</v>
      </c>
      <c r="Y357">
        <v>67.882999999999996</v>
      </c>
    </row>
    <row r="358" spans="1:25" ht="16.05" customHeight="1" x14ac:dyDescent="0.3">
      <c r="A358">
        <v>357</v>
      </c>
      <c r="B358" s="4">
        <v>41195</v>
      </c>
      <c r="C358" t="s">
        <v>32</v>
      </c>
      <c r="D358" t="s">
        <v>33</v>
      </c>
      <c r="E358" s="3" t="s">
        <v>983</v>
      </c>
      <c r="F358" t="s">
        <v>821</v>
      </c>
      <c r="G358">
        <v>33.685400000000001</v>
      </c>
      <c r="H358">
        <v>71.513099999999994</v>
      </c>
      <c r="I358" t="s">
        <v>93</v>
      </c>
      <c r="J358" t="s">
        <v>984</v>
      </c>
      <c r="K358" t="s">
        <v>153</v>
      </c>
      <c r="L358" t="s">
        <v>53</v>
      </c>
      <c r="M358" t="s">
        <v>72</v>
      </c>
      <c r="O358" t="s">
        <v>364</v>
      </c>
      <c r="P358" t="s">
        <v>42</v>
      </c>
      <c r="Q358">
        <v>13</v>
      </c>
      <c r="R358">
        <v>20</v>
      </c>
      <c r="S358">
        <v>39</v>
      </c>
      <c r="T358">
        <v>41</v>
      </c>
      <c r="U358">
        <v>1</v>
      </c>
      <c r="V358" t="s">
        <v>985</v>
      </c>
      <c r="W358" t="s">
        <v>601</v>
      </c>
      <c r="X358">
        <v>23.495000000000001</v>
      </c>
      <c r="Y358">
        <v>74.290999999999997</v>
      </c>
    </row>
    <row r="359" spans="1:25" ht="16.05" customHeight="1" x14ac:dyDescent="0.3">
      <c r="A359">
        <v>358</v>
      </c>
      <c r="B359" s="4">
        <v>41217</v>
      </c>
      <c r="C359" t="s">
        <v>32</v>
      </c>
      <c r="D359" t="s">
        <v>33</v>
      </c>
      <c r="E359" s="3" t="s">
        <v>986</v>
      </c>
      <c r="F359" t="s">
        <v>466</v>
      </c>
      <c r="G359">
        <v>34.394300000000001</v>
      </c>
      <c r="H359">
        <v>72.615099999999998</v>
      </c>
      <c r="I359" t="s">
        <v>93</v>
      </c>
      <c r="J359" t="s">
        <v>987</v>
      </c>
      <c r="K359" t="s">
        <v>71</v>
      </c>
      <c r="L359" t="s">
        <v>48</v>
      </c>
      <c r="M359" t="s">
        <v>72</v>
      </c>
      <c r="O359" t="s">
        <v>364</v>
      </c>
      <c r="P359" t="s">
        <v>42</v>
      </c>
      <c r="Q359">
        <v>5</v>
      </c>
      <c r="R359">
        <v>6</v>
      </c>
      <c r="S359">
        <v>7</v>
      </c>
      <c r="T359">
        <v>10</v>
      </c>
      <c r="U359">
        <v>1</v>
      </c>
      <c r="W359" t="s">
        <v>988</v>
      </c>
      <c r="X359">
        <v>19.195</v>
      </c>
      <c r="Y359">
        <v>66.551000000000002</v>
      </c>
    </row>
    <row r="360" spans="1:25" ht="16.05" customHeight="1" x14ac:dyDescent="0.3">
      <c r="A360">
        <v>359</v>
      </c>
      <c r="B360" s="4">
        <v>41220</v>
      </c>
      <c r="C360" t="s">
        <v>43</v>
      </c>
      <c r="F360" t="s">
        <v>160</v>
      </c>
      <c r="G360">
        <v>34.004300000000001</v>
      </c>
      <c r="H360">
        <v>71.544799999999995</v>
      </c>
      <c r="I360" t="s">
        <v>93</v>
      </c>
      <c r="J360" t="s">
        <v>989</v>
      </c>
      <c r="K360" t="s">
        <v>71</v>
      </c>
      <c r="L360" t="s">
        <v>39</v>
      </c>
      <c r="M360" t="s">
        <v>72</v>
      </c>
      <c r="O360" t="s">
        <v>163</v>
      </c>
      <c r="P360" t="s">
        <v>42</v>
      </c>
      <c r="Q360">
        <v>6</v>
      </c>
      <c r="R360">
        <v>8</v>
      </c>
      <c r="S360">
        <v>28</v>
      </c>
      <c r="T360">
        <v>37</v>
      </c>
      <c r="U360">
        <v>1</v>
      </c>
      <c r="V360" t="s">
        <v>990</v>
      </c>
      <c r="W360" t="s">
        <v>601</v>
      </c>
      <c r="X360">
        <v>19.824999999999999</v>
      </c>
      <c r="Y360">
        <v>67.685000000000002</v>
      </c>
    </row>
    <row r="361" spans="1:25" ht="16.05" customHeight="1" x14ac:dyDescent="0.3">
      <c r="A361">
        <v>360</v>
      </c>
      <c r="B361" s="4">
        <v>41221</v>
      </c>
      <c r="C361" t="s">
        <v>43</v>
      </c>
      <c r="E361" s="3" t="s">
        <v>991</v>
      </c>
      <c r="F361" t="s">
        <v>44</v>
      </c>
      <c r="G361">
        <v>24.991800000000001</v>
      </c>
      <c r="H361">
        <v>66.991100000000003</v>
      </c>
      <c r="I361" t="s">
        <v>45</v>
      </c>
      <c r="J361" t="s">
        <v>992</v>
      </c>
      <c r="K361" t="s">
        <v>74</v>
      </c>
      <c r="L361" t="s">
        <v>39</v>
      </c>
      <c r="M361" t="s">
        <v>72</v>
      </c>
      <c r="O361" t="s">
        <v>74</v>
      </c>
      <c r="P361" t="s">
        <v>42</v>
      </c>
      <c r="Q361">
        <v>0</v>
      </c>
      <c r="R361">
        <v>3</v>
      </c>
      <c r="S361">
        <v>18</v>
      </c>
      <c r="T361">
        <v>23</v>
      </c>
      <c r="U361">
        <v>1</v>
      </c>
      <c r="V361" t="s">
        <v>993</v>
      </c>
      <c r="W361" t="s">
        <v>994</v>
      </c>
      <c r="X361">
        <v>25.995000000000001</v>
      </c>
      <c r="Y361">
        <v>78.790999999999997</v>
      </c>
    </row>
    <row r="362" spans="1:25" ht="16.05" customHeight="1" x14ac:dyDescent="0.3">
      <c r="A362">
        <v>361</v>
      </c>
      <c r="B362" s="4">
        <v>41232</v>
      </c>
      <c r="C362" t="s">
        <v>43</v>
      </c>
      <c r="F362" t="s">
        <v>784</v>
      </c>
      <c r="G362">
        <v>32.974600000000002</v>
      </c>
      <c r="H362">
        <v>70.145600000000002</v>
      </c>
      <c r="I362" t="s">
        <v>89</v>
      </c>
      <c r="J362" t="s">
        <v>995</v>
      </c>
      <c r="K362" t="s">
        <v>71</v>
      </c>
      <c r="L362" t="s">
        <v>48</v>
      </c>
      <c r="M362" t="s">
        <v>72</v>
      </c>
      <c r="O362" t="s">
        <v>102</v>
      </c>
      <c r="P362" t="s">
        <v>42</v>
      </c>
      <c r="Q362">
        <v>0</v>
      </c>
      <c r="R362">
        <v>0</v>
      </c>
      <c r="S362">
        <v>3</v>
      </c>
      <c r="T362">
        <v>4</v>
      </c>
      <c r="U362">
        <v>1</v>
      </c>
      <c r="V362" t="s">
        <v>58</v>
      </c>
      <c r="W362" t="s">
        <v>996</v>
      </c>
      <c r="X362">
        <v>7.52</v>
      </c>
      <c r="Y362">
        <v>45.536000000000001</v>
      </c>
    </row>
    <row r="363" spans="1:25" ht="16.05" customHeight="1" x14ac:dyDescent="0.3">
      <c r="A363">
        <v>362</v>
      </c>
      <c r="B363" s="4">
        <v>41234</v>
      </c>
      <c r="C363" t="s">
        <v>43</v>
      </c>
      <c r="E363" s="3" t="s">
        <v>997</v>
      </c>
      <c r="F363" t="s">
        <v>44</v>
      </c>
      <c r="G363">
        <v>24.991800000000001</v>
      </c>
      <c r="H363">
        <v>66.991100000000003</v>
      </c>
      <c r="I363" t="s">
        <v>45</v>
      </c>
      <c r="J363" t="s">
        <v>998</v>
      </c>
      <c r="K363" t="s">
        <v>62</v>
      </c>
      <c r="L363" t="s">
        <v>39</v>
      </c>
      <c r="M363" t="s">
        <v>72</v>
      </c>
      <c r="N363" t="s">
        <v>702</v>
      </c>
      <c r="O363" t="s">
        <v>62</v>
      </c>
      <c r="P363" t="s">
        <v>64</v>
      </c>
      <c r="Q363">
        <v>3</v>
      </c>
      <c r="R363">
        <v>4</v>
      </c>
      <c r="S363">
        <v>4</v>
      </c>
      <c r="T363">
        <v>7</v>
      </c>
      <c r="U363">
        <v>1</v>
      </c>
      <c r="V363" t="s">
        <v>999</v>
      </c>
      <c r="W363" t="s">
        <v>1000</v>
      </c>
      <c r="X363">
        <v>22.22</v>
      </c>
      <c r="Y363">
        <v>71.995999999999995</v>
      </c>
    </row>
    <row r="364" spans="1:25" ht="16.05" customHeight="1" x14ac:dyDescent="0.3">
      <c r="A364">
        <v>363</v>
      </c>
      <c r="B364" s="4">
        <v>41234</v>
      </c>
      <c r="C364" t="s">
        <v>43</v>
      </c>
      <c r="F364" t="s">
        <v>68</v>
      </c>
      <c r="G364">
        <v>33.605800000000002</v>
      </c>
      <c r="H364">
        <v>73.043700000000001</v>
      </c>
      <c r="I364" t="s">
        <v>69</v>
      </c>
      <c r="J364" t="s">
        <v>1001</v>
      </c>
      <c r="K364" t="s">
        <v>62</v>
      </c>
      <c r="L364" t="s">
        <v>39</v>
      </c>
      <c r="M364" t="s">
        <v>72</v>
      </c>
      <c r="N364" t="s">
        <v>702</v>
      </c>
      <c r="O364" t="s">
        <v>62</v>
      </c>
      <c r="P364" t="s">
        <v>64</v>
      </c>
      <c r="Q364">
        <v>12</v>
      </c>
      <c r="R364">
        <v>20</v>
      </c>
      <c r="S364">
        <v>25</v>
      </c>
      <c r="T364">
        <v>40</v>
      </c>
      <c r="U364">
        <v>1</v>
      </c>
      <c r="V364" t="s">
        <v>58</v>
      </c>
      <c r="W364" t="s">
        <v>1002</v>
      </c>
      <c r="X364">
        <v>16.795000000000002</v>
      </c>
      <c r="Y364">
        <v>62.231000000000002</v>
      </c>
    </row>
    <row r="365" spans="1:25" ht="16.05" customHeight="1" x14ac:dyDescent="0.3">
      <c r="A365">
        <v>364</v>
      </c>
      <c r="B365" s="4">
        <v>41238</v>
      </c>
      <c r="C365" t="s">
        <v>32</v>
      </c>
      <c r="D365" t="s">
        <v>128</v>
      </c>
      <c r="F365" t="s">
        <v>216</v>
      </c>
      <c r="G365">
        <v>31.823799999999999</v>
      </c>
      <c r="H365">
        <v>70.909499999999994</v>
      </c>
      <c r="I365" t="s">
        <v>93</v>
      </c>
      <c r="J365" t="s">
        <v>1003</v>
      </c>
      <c r="K365" t="s">
        <v>153</v>
      </c>
      <c r="L365" t="s">
        <v>39</v>
      </c>
      <c r="M365" t="s">
        <v>72</v>
      </c>
      <c r="N365" t="s">
        <v>702</v>
      </c>
      <c r="O365" t="s">
        <v>843</v>
      </c>
      <c r="P365" t="s">
        <v>64</v>
      </c>
      <c r="Q365">
        <v>5</v>
      </c>
      <c r="R365">
        <v>6</v>
      </c>
      <c r="S365">
        <v>70</v>
      </c>
      <c r="T365">
        <v>80</v>
      </c>
      <c r="U365">
        <v>1</v>
      </c>
      <c r="V365" t="s">
        <v>1004</v>
      </c>
      <c r="W365" t="s">
        <v>1005</v>
      </c>
      <c r="X365">
        <v>12.21</v>
      </c>
      <c r="Y365">
        <v>53.978000000000002</v>
      </c>
    </row>
    <row r="366" spans="1:25" ht="16.05" customHeight="1" x14ac:dyDescent="0.3">
      <c r="A366">
        <v>365</v>
      </c>
      <c r="B366" s="4">
        <v>41242</v>
      </c>
      <c r="C366" t="s">
        <v>43</v>
      </c>
      <c r="E366" s="3" t="s">
        <v>58</v>
      </c>
      <c r="F366" t="s">
        <v>257</v>
      </c>
      <c r="G366">
        <v>32.3202</v>
      </c>
      <c r="H366">
        <v>69.859700000000004</v>
      </c>
      <c r="I366" t="s">
        <v>89</v>
      </c>
      <c r="J366" t="s">
        <v>1006</v>
      </c>
      <c r="K366" t="s">
        <v>71</v>
      </c>
      <c r="L366" t="s">
        <v>48</v>
      </c>
      <c r="M366" t="s">
        <v>72</v>
      </c>
      <c r="O366" t="s">
        <v>364</v>
      </c>
      <c r="P366" t="s">
        <v>42</v>
      </c>
      <c r="Q366">
        <v>5</v>
      </c>
      <c r="R366">
        <v>8</v>
      </c>
      <c r="S366">
        <v>10</v>
      </c>
      <c r="T366">
        <v>18</v>
      </c>
      <c r="U366">
        <v>1</v>
      </c>
      <c r="W366" t="s">
        <v>1007</v>
      </c>
      <c r="X366">
        <v>3.895</v>
      </c>
      <c r="Y366">
        <v>39.011000000000003</v>
      </c>
    </row>
    <row r="367" spans="1:25" ht="16.05" customHeight="1" x14ac:dyDescent="0.3">
      <c r="A367">
        <v>366</v>
      </c>
      <c r="B367" s="4">
        <v>41247</v>
      </c>
      <c r="C367" t="s">
        <v>43</v>
      </c>
      <c r="F367" t="s">
        <v>160</v>
      </c>
      <c r="G367">
        <v>34.004300000000001</v>
      </c>
      <c r="H367">
        <v>71.544799999999995</v>
      </c>
      <c r="I367" t="s">
        <v>93</v>
      </c>
      <c r="J367" t="s">
        <v>1008</v>
      </c>
      <c r="K367" t="s">
        <v>163</v>
      </c>
      <c r="L367" t="s">
        <v>39</v>
      </c>
      <c r="M367" t="s">
        <v>72</v>
      </c>
      <c r="O367" t="s">
        <v>163</v>
      </c>
      <c r="P367" t="s">
        <v>42</v>
      </c>
      <c r="S367">
        <v>6</v>
      </c>
      <c r="T367">
        <v>10</v>
      </c>
      <c r="U367">
        <v>1</v>
      </c>
      <c r="V367" t="s">
        <v>1009</v>
      </c>
      <c r="W367" t="s">
        <v>1010</v>
      </c>
      <c r="X367">
        <v>15.435</v>
      </c>
      <c r="Y367">
        <v>59.783000000000001</v>
      </c>
    </row>
    <row r="368" spans="1:25" ht="16.05" customHeight="1" x14ac:dyDescent="0.3">
      <c r="A368">
        <v>367</v>
      </c>
      <c r="B368" s="4">
        <v>41248</v>
      </c>
      <c r="C368" t="s">
        <v>43</v>
      </c>
      <c r="E368" s="3" t="s">
        <v>1011</v>
      </c>
      <c r="F368" t="s">
        <v>793</v>
      </c>
      <c r="G368">
        <v>32.3202</v>
      </c>
      <c r="H368">
        <v>69.859700000000004</v>
      </c>
      <c r="I368" t="s">
        <v>89</v>
      </c>
      <c r="J368" t="s">
        <v>1012</v>
      </c>
      <c r="K368" t="s">
        <v>74</v>
      </c>
      <c r="L368" t="s">
        <v>39</v>
      </c>
      <c r="M368" t="s">
        <v>72</v>
      </c>
      <c r="O368" t="s">
        <v>74</v>
      </c>
      <c r="P368" t="s">
        <v>42</v>
      </c>
      <c r="Q368">
        <v>2</v>
      </c>
      <c r="R368">
        <v>3</v>
      </c>
      <c r="S368">
        <v>20</v>
      </c>
      <c r="T368">
        <v>25</v>
      </c>
      <c r="U368">
        <v>1</v>
      </c>
      <c r="W368" t="s">
        <v>1013</v>
      </c>
      <c r="X368">
        <v>7.1</v>
      </c>
      <c r="Y368">
        <v>44.78</v>
      </c>
    </row>
    <row r="369" spans="1:25" ht="16.05" customHeight="1" x14ac:dyDescent="0.3">
      <c r="A369">
        <v>368</v>
      </c>
      <c r="B369" s="4">
        <v>41265</v>
      </c>
      <c r="C369" t="s">
        <v>32</v>
      </c>
      <c r="D369" t="s">
        <v>33</v>
      </c>
      <c r="F369" t="s">
        <v>160</v>
      </c>
      <c r="G369">
        <v>34.004300000000001</v>
      </c>
      <c r="H369">
        <v>71.544799999999995</v>
      </c>
      <c r="I369" t="s">
        <v>93</v>
      </c>
      <c r="J369" t="s">
        <v>1014</v>
      </c>
      <c r="K369" t="s">
        <v>95</v>
      </c>
      <c r="L369" t="s">
        <v>39</v>
      </c>
      <c r="M369" t="s">
        <v>40</v>
      </c>
      <c r="O369" t="s">
        <v>102</v>
      </c>
      <c r="P369" t="s">
        <v>42</v>
      </c>
      <c r="R369">
        <v>9</v>
      </c>
      <c r="S369">
        <v>17</v>
      </c>
      <c r="T369">
        <v>20</v>
      </c>
      <c r="U369">
        <v>1</v>
      </c>
      <c r="V369" t="s">
        <v>1015</v>
      </c>
      <c r="W369" t="s">
        <v>601</v>
      </c>
      <c r="X369">
        <v>15.065</v>
      </c>
      <c r="Y369">
        <v>59.116999999999997</v>
      </c>
    </row>
    <row r="370" spans="1:25" ht="16.05" customHeight="1" x14ac:dyDescent="0.3">
      <c r="A370">
        <v>369</v>
      </c>
      <c r="B370" s="4">
        <v>41284</v>
      </c>
      <c r="C370" t="s">
        <v>43</v>
      </c>
      <c r="F370" t="s">
        <v>59</v>
      </c>
      <c r="G370">
        <v>30.209499999999998</v>
      </c>
      <c r="H370">
        <v>67.018199999999993</v>
      </c>
      <c r="I370" t="s">
        <v>60</v>
      </c>
      <c r="J370" t="s">
        <v>1016</v>
      </c>
      <c r="K370" t="s">
        <v>153</v>
      </c>
      <c r="L370" t="s">
        <v>39</v>
      </c>
      <c r="M370" t="s">
        <v>40</v>
      </c>
      <c r="O370" t="s">
        <v>122</v>
      </c>
      <c r="P370" t="s">
        <v>64</v>
      </c>
      <c r="Q370">
        <v>51</v>
      </c>
      <c r="R370">
        <v>93</v>
      </c>
      <c r="S370">
        <v>116</v>
      </c>
      <c r="T370">
        <v>121</v>
      </c>
      <c r="U370">
        <v>2</v>
      </c>
      <c r="W370" t="s">
        <v>1017</v>
      </c>
      <c r="X370">
        <v>9.06</v>
      </c>
      <c r="Y370">
        <v>48.308</v>
      </c>
    </row>
    <row r="371" spans="1:25" ht="16.05" customHeight="1" x14ac:dyDescent="0.3">
      <c r="A371">
        <v>370</v>
      </c>
      <c r="B371" s="4">
        <v>41306</v>
      </c>
      <c r="C371" t="s">
        <v>43</v>
      </c>
      <c r="E371" s="3" t="s">
        <v>923</v>
      </c>
      <c r="F371" t="s">
        <v>129</v>
      </c>
      <c r="G371">
        <v>33.5351</v>
      </c>
      <c r="H371">
        <v>71.071299999999994</v>
      </c>
      <c r="I371" t="s">
        <v>93</v>
      </c>
      <c r="J371" t="s">
        <v>1018</v>
      </c>
      <c r="K371" t="s">
        <v>62</v>
      </c>
      <c r="L371" t="s">
        <v>39</v>
      </c>
      <c r="M371" t="s">
        <v>72</v>
      </c>
      <c r="N371" t="s">
        <v>1019</v>
      </c>
      <c r="O371" t="s">
        <v>122</v>
      </c>
      <c r="P371" t="s">
        <v>140</v>
      </c>
      <c r="Q371">
        <v>24</v>
      </c>
      <c r="R371">
        <v>27</v>
      </c>
      <c r="S371">
        <v>40</v>
      </c>
      <c r="T371">
        <v>50</v>
      </c>
      <c r="U371">
        <v>1</v>
      </c>
      <c r="W371" t="s">
        <v>1020</v>
      </c>
      <c r="X371">
        <v>10.79</v>
      </c>
      <c r="Y371">
        <v>51.421999999999997</v>
      </c>
    </row>
    <row r="372" spans="1:25" ht="16.05" customHeight="1" x14ac:dyDescent="0.3">
      <c r="A372">
        <v>371</v>
      </c>
      <c r="B372" s="4">
        <v>41319</v>
      </c>
      <c r="C372" t="s">
        <v>43</v>
      </c>
      <c r="F372" t="s">
        <v>129</v>
      </c>
      <c r="G372">
        <v>33.5351</v>
      </c>
      <c r="H372">
        <v>71.071299999999994</v>
      </c>
      <c r="I372" t="s">
        <v>93</v>
      </c>
      <c r="J372" t="s">
        <v>1021</v>
      </c>
      <c r="K372" t="s">
        <v>74</v>
      </c>
      <c r="L372" t="s">
        <v>39</v>
      </c>
      <c r="M372" t="s">
        <v>72</v>
      </c>
      <c r="N372" t="s">
        <v>1022</v>
      </c>
      <c r="O372" t="s">
        <v>74</v>
      </c>
      <c r="P372" t="s">
        <v>42</v>
      </c>
      <c r="Q372">
        <v>7</v>
      </c>
      <c r="S372">
        <v>8</v>
      </c>
      <c r="T372">
        <v>23</v>
      </c>
      <c r="U372">
        <v>1</v>
      </c>
      <c r="X372">
        <v>12.12</v>
      </c>
      <c r="Y372">
        <v>53.816000000000003</v>
      </c>
    </row>
    <row r="373" spans="1:25" ht="16.05" customHeight="1" x14ac:dyDescent="0.3">
      <c r="A373">
        <v>372</v>
      </c>
      <c r="B373" s="4">
        <v>41319</v>
      </c>
      <c r="C373" t="s">
        <v>43</v>
      </c>
      <c r="F373" t="s">
        <v>144</v>
      </c>
      <c r="G373">
        <v>32.935000000000002</v>
      </c>
      <c r="H373">
        <v>70.668800000000005</v>
      </c>
      <c r="I373" t="s">
        <v>93</v>
      </c>
      <c r="J373" t="s">
        <v>1023</v>
      </c>
      <c r="K373" t="s">
        <v>163</v>
      </c>
      <c r="L373" t="s">
        <v>39</v>
      </c>
      <c r="M373" t="s">
        <v>72</v>
      </c>
      <c r="N373" t="s">
        <v>1024</v>
      </c>
      <c r="O373" t="s">
        <v>163</v>
      </c>
      <c r="P373" t="s">
        <v>42</v>
      </c>
      <c r="Q373">
        <v>0</v>
      </c>
      <c r="R373">
        <v>0</v>
      </c>
      <c r="S373">
        <v>1</v>
      </c>
      <c r="U373">
        <v>4</v>
      </c>
      <c r="X373">
        <v>8.31</v>
      </c>
      <c r="Y373">
        <v>46.957999999999998</v>
      </c>
    </row>
    <row r="374" spans="1:25" ht="16.05" customHeight="1" x14ac:dyDescent="0.3">
      <c r="A374">
        <v>373</v>
      </c>
      <c r="B374" s="4">
        <v>41321</v>
      </c>
      <c r="C374" t="s">
        <v>43</v>
      </c>
      <c r="D374" t="s">
        <v>33</v>
      </c>
      <c r="E374" s="3" t="s">
        <v>1025</v>
      </c>
      <c r="F374" t="s">
        <v>59</v>
      </c>
      <c r="G374">
        <v>30.209499999999998</v>
      </c>
      <c r="H374">
        <v>67.018199999999993</v>
      </c>
      <c r="I374" t="s">
        <v>60</v>
      </c>
      <c r="J374" t="s">
        <v>1026</v>
      </c>
      <c r="K374" t="s">
        <v>153</v>
      </c>
      <c r="L374" t="s">
        <v>53</v>
      </c>
      <c r="M374" t="s">
        <v>72</v>
      </c>
      <c r="O374" t="s">
        <v>122</v>
      </c>
      <c r="P374" t="s">
        <v>64</v>
      </c>
      <c r="Q374">
        <v>64</v>
      </c>
      <c r="R374">
        <v>84</v>
      </c>
      <c r="S374">
        <v>180</v>
      </c>
      <c r="T374">
        <v>200</v>
      </c>
      <c r="U374">
        <v>1</v>
      </c>
      <c r="V374" t="s">
        <v>1027</v>
      </c>
      <c r="W374" t="s">
        <v>1028</v>
      </c>
      <c r="X374">
        <v>5.49</v>
      </c>
      <c r="Y374">
        <v>41.881999999999998</v>
      </c>
    </row>
    <row r="375" spans="1:25" ht="16.05" customHeight="1" x14ac:dyDescent="0.3">
      <c r="A375">
        <v>374</v>
      </c>
      <c r="B375" s="4">
        <v>41323</v>
      </c>
      <c r="C375" t="s">
        <v>43</v>
      </c>
      <c r="F375" t="s">
        <v>160</v>
      </c>
      <c r="G375">
        <v>34.004300000000001</v>
      </c>
      <c r="H375">
        <v>71.544799999999995</v>
      </c>
      <c r="I375" t="s">
        <v>93</v>
      </c>
      <c r="J375" t="s">
        <v>1029</v>
      </c>
      <c r="K375" t="s">
        <v>47</v>
      </c>
      <c r="L375" t="s">
        <v>39</v>
      </c>
      <c r="M375" t="s">
        <v>40</v>
      </c>
      <c r="O375" t="s">
        <v>102</v>
      </c>
      <c r="P375" t="s">
        <v>42</v>
      </c>
      <c r="Q375">
        <v>5</v>
      </c>
      <c r="S375">
        <v>7</v>
      </c>
      <c r="U375">
        <v>2</v>
      </c>
      <c r="V375" t="s">
        <v>960</v>
      </c>
      <c r="W375" t="s">
        <v>601</v>
      </c>
      <c r="X375">
        <v>15.55</v>
      </c>
      <c r="Y375">
        <v>59.99</v>
      </c>
    </row>
    <row r="376" spans="1:25" ht="16.05" customHeight="1" x14ac:dyDescent="0.3">
      <c r="A376">
        <v>375</v>
      </c>
      <c r="B376" s="4">
        <v>41351</v>
      </c>
      <c r="C376" t="s">
        <v>43</v>
      </c>
      <c r="E376" s="3" t="s">
        <v>1030</v>
      </c>
      <c r="F376" t="s">
        <v>160</v>
      </c>
      <c r="G376">
        <v>34.004300000000001</v>
      </c>
      <c r="H376">
        <v>71.544799999999995</v>
      </c>
      <c r="I376" t="s">
        <v>93</v>
      </c>
      <c r="J376" t="s">
        <v>1031</v>
      </c>
      <c r="K376" t="s">
        <v>47</v>
      </c>
      <c r="L376" t="s">
        <v>39</v>
      </c>
      <c r="M376" t="s">
        <v>481</v>
      </c>
      <c r="N376" t="s">
        <v>1032</v>
      </c>
      <c r="O376" t="s">
        <v>102</v>
      </c>
      <c r="P376" t="s">
        <v>42</v>
      </c>
      <c r="Q376">
        <v>2</v>
      </c>
      <c r="R376">
        <v>4</v>
      </c>
      <c r="S376">
        <v>22</v>
      </c>
      <c r="T376">
        <v>47</v>
      </c>
      <c r="U376">
        <v>2</v>
      </c>
      <c r="V376" t="s">
        <v>960</v>
      </c>
      <c r="W376" t="s">
        <v>601</v>
      </c>
      <c r="X376">
        <v>18.725000000000001</v>
      </c>
      <c r="Y376">
        <v>65.704999999999998</v>
      </c>
    </row>
    <row r="377" spans="1:25" ht="16.05" customHeight="1" x14ac:dyDescent="0.3">
      <c r="A377">
        <v>376</v>
      </c>
      <c r="B377" s="4">
        <v>41356</v>
      </c>
      <c r="C377" t="s">
        <v>32</v>
      </c>
      <c r="D377" t="s">
        <v>508</v>
      </c>
      <c r="F377" t="s">
        <v>88</v>
      </c>
      <c r="G377">
        <v>32.974600000000002</v>
      </c>
      <c r="H377">
        <v>70.145600000000002</v>
      </c>
      <c r="I377" t="s">
        <v>89</v>
      </c>
      <c r="J377" t="s">
        <v>1033</v>
      </c>
      <c r="K377" t="s">
        <v>74</v>
      </c>
      <c r="L377" t="s">
        <v>39</v>
      </c>
      <c r="M377" t="s">
        <v>72</v>
      </c>
      <c r="N377" t="s">
        <v>1034</v>
      </c>
      <c r="O377" t="s">
        <v>74</v>
      </c>
      <c r="P377" t="s">
        <v>42</v>
      </c>
      <c r="Q377">
        <v>8</v>
      </c>
      <c r="R377">
        <v>22</v>
      </c>
      <c r="S377">
        <v>20</v>
      </c>
      <c r="T377">
        <v>35</v>
      </c>
      <c r="U377">
        <v>1</v>
      </c>
      <c r="X377">
        <v>6.44</v>
      </c>
      <c r="Y377">
        <v>43.591999999999999</v>
      </c>
    </row>
    <row r="378" spans="1:25" ht="16.05" customHeight="1" x14ac:dyDescent="0.3">
      <c r="A378">
        <v>377</v>
      </c>
      <c r="B378" s="4">
        <v>41362</v>
      </c>
      <c r="C378" t="s">
        <v>43</v>
      </c>
      <c r="F378" t="s">
        <v>160</v>
      </c>
      <c r="G378">
        <v>34.004300000000001</v>
      </c>
      <c r="H378">
        <v>71.544799999999995</v>
      </c>
      <c r="I378" t="s">
        <v>93</v>
      </c>
      <c r="J378" t="s">
        <v>1035</v>
      </c>
      <c r="K378" t="s">
        <v>153</v>
      </c>
      <c r="L378" t="s">
        <v>39</v>
      </c>
      <c r="M378" t="s">
        <v>72</v>
      </c>
      <c r="N378" t="s">
        <v>1036</v>
      </c>
      <c r="O378" t="s">
        <v>74</v>
      </c>
      <c r="P378" t="s">
        <v>42</v>
      </c>
      <c r="Q378">
        <v>5</v>
      </c>
      <c r="R378">
        <v>12</v>
      </c>
      <c r="S378">
        <v>11</v>
      </c>
      <c r="T378">
        <v>35</v>
      </c>
      <c r="W378" t="s">
        <v>601</v>
      </c>
      <c r="X378">
        <v>21.524999999999999</v>
      </c>
      <c r="Y378">
        <v>70.745000000000005</v>
      </c>
    </row>
    <row r="379" spans="1:25" ht="16.05" customHeight="1" x14ac:dyDescent="0.3">
      <c r="A379">
        <v>378</v>
      </c>
      <c r="B379" s="4">
        <v>41380</v>
      </c>
      <c r="C379" t="s">
        <v>43</v>
      </c>
      <c r="F379" t="s">
        <v>160</v>
      </c>
      <c r="G379">
        <v>34.004300000000001</v>
      </c>
      <c r="H379">
        <v>71.544799999999995</v>
      </c>
      <c r="I379" t="s">
        <v>93</v>
      </c>
      <c r="J379" t="s">
        <v>1037</v>
      </c>
      <c r="K379" t="s">
        <v>153</v>
      </c>
      <c r="L379" t="s">
        <v>39</v>
      </c>
      <c r="M379" t="s">
        <v>72</v>
      </c>
      <c r="N379" t="s">
        <v>1038</v>
      </c>
      <c r="O379" t="s">
        <v>122</v>
      </c>
      <c r="P379" t="s">
        <v>42</v>
      </c>
      <c r="Q379">
        <v>16</v>
      </c>
      <c r="R379">
        <v>18</v>
      </c>
      <c r="S379">
        <v>49</v>
      </c>
      <c r="T379">
        <v>60</v>
      </c>
      <c r="U379">
        <v>1</v>
      </c>
      <c r="V379" t="s">
        <v>960</v>
      </c>
      <c r="W379" t="s">
        <v>601</v>
      </c>
      <c r="X379">
        <v>22.805</v>
      </c>
      <c r="Y379">
        <v>73.049000000000007</v>
      </c>
    </row>
    <row r="380" spans="1:25" ht="16.05" customHeight="1" x14ac:dyDescent="0.3">
      <c r="A380">
        <v>379</v>
      </c>
      <c r="B380" s="4">
        <v>41380</v>
      </c>
      <c r="C380" t="s">
        <v>43</v>
      </c>
      <c r="E380" s="3" t="s">
        <v>1039</v>
      </c>
      <c r="F380" t="s">
        <v>88</v>
      </c>
      <c r="G380">
        <v>32.974600000000002</v>
      </c>
      <c r="H380">
        <v>70.145600000000002</v>
      </c>
      <c r="I380" t="s">
        <v>89</v>
      </c>
      <c r="J380" t="s">
        <v>1040</v>
      </c>
      <c r="K380" t="s">
        <v>74</v>
      </c>
      <c r="L380" t="s">
        <v>39</v>
      </c>
      <c r="M380" t="s">
        <v>72</v>
      </c>
      <c r="N380" t="s">
        <v>1041</v>
      </c>
      <c r="O380" t="s">
        <v>74</v>
      </c>
      <c r="P380" t="s">
        <v>42</v>
      </c>
      <c r="Q380">
        <v>7</v>
      </c>
      <c r="R380">
        <v>9</v>
      </c>
      <c r="S380">
        <v>8</v>
      </c>
      <c r="T380">
        <v>18</v>
      </c>
      <c r="U380">
        <v>1</v>
      </c>
      <c r="W380" t="s">
        <v>1042</v>
      </c>
      <c r="X380">
        <v>16.899999999999999</v>
      </c>
      <c r="Y380">
        <v>62.42</v>
      </c>
    </row>
    <row r="381" spans="1:25" ht="16.05" customHeight="1" x14ac:dyDescent="0.3">
      <c r="A381">
        <v>380</v>
      </c>
      <c r="B381" s="4">
        <v>41384</v>
      </c>
      <c r="C381" t="s">
        <v>43</v>
      </c>
      <c r="F381" t="s">
        <v>254</v>
      </c>
      <c r="G381">
        <v>34.8718</v>
      </c>
      <c r="H381">
        <v>71.524900000000002</v>
      </c>
      <c r="I381" t="s">
        <v>89</v>
      </c>
      <c r="J381" t="s">
        <v>1043</v>
      </c>
      <c r="K381" t="s">
        <v>47</v>
      </c>
      <c r="L381" t="s">
        <v>39</v>
      </c>
      <c r="M381" t="s">
        <v>72</v>
      </c>
      <c r="O381" t="s">
        <v>122</v>
      </c>
      <c r="P381" t="s">
        <v>42</v>
      </c>
      <c r="Q381">
        <v>4</v>
      </c>
      <c r="R381">
        <v>4</v>
      </c>
      <c r="S381">
        <v>4</v>
      </c>
      <c r="T381">
        <v>4</v>
      </c>
      <c r="U381">
        <v>1</v>
      </c>
      <c r="V381" t="e">
        <v>#N/A</v>
      </c>
      <c r="W381" t="s">
        <v>1044</v>
      </c>
      <c r="X381">
        <v>18.809999999999999</v>
      </c>
      <c r="Y381">
        <v>65.858000000000004</v>
      </c>
    </row>
    <row r="382" spans="1:25" ht="16.05" customHeight="1" x14ac:dyDescent="0.3">
      <c r="A382">
        <v>381</v>
      </c>
      <c r="B382" s="4">
        <v>41387</v>
      </c>
      <c r="C382" t="s">
        <v>43</v>
      </c>
      <c r="F382" t="s">
        <v>59</v>
      </c>
      <c r="G382">
        <v>30.209499999999998</v>
      </c>
      <c r="H382">
        <v>67.018199999999993</v>
      </c>
      <c r="I382" t="s">
        <v>60</v>
      </c>
      <c r="J382" t="s">
        <v>1045</v>
      </c>
      <c r="K382" t="s">
        <v>95</v>
      </c>
      <c r="L382" t="s">
        <v>39</v>
      </c>
      <c r="M382" t="s">
        <v>72</v>
      </c>
      <c r="N382" t="s">
        <v>1046</v>
      </c>
      <c r="O382" t="s">
        <v>122</v>
      </c>
      <c r="P382" t="s">
        <v>64</v>
      </c>
      <c r="Q382">
        <v>6</v>
      </c>
      <c r="R382">
        <v>6</v>
      </c>
      <c r="S382">
        <v>37</v>
      </c>
      <c r="T382">
        <v>40</v>
      </c>
      <c r="U382">
        <v>1</v>
      </c>
      <c r="X382">
        <v>17.649999999999999</v>
      </c>
      <c r="Y382">
        <v>63.77</v>
      </c>
    </row>
    <row r="383" spans="1:25" ht="16.05" customHeight="1" x14ac:dyDescent="0.3">
      <c r="A383">
        <v>382</v>
      </c>
      <c r="B383" s="4">
        <v>41393</v>
      </c>
      <c r="C383" t="s">
        <v>43</v>
      </c>
      <c r="F383" t="s">
        <v>160</v>
      </c>
      <c r="G383">
        <v>34.004300000000001</v>
      </c>
      <c r="H383">
        <v>71.544799999999995</v>
      </c>
      <c r="I383" t="s">
        <v>93</v>
      </c>
      <c r="J383" t="s">
        <v>1047</v>
      </c>
      <c r="K383" t="s">
        <v>153</v>
      </c>
      <c r="L383" t="s">
        <v>39</v>
      </c>
      <c r="M383" t="s">
        <v>72</v>
      </c>
      <c r="O383" t="s">
        <v>119</v>
      </c>
      <c r="P383" t="s">
        <v>42</v>
      </c>
      <c r="Q383">
        <v>8</v>
      </c>
      <c r="R383">
        <v>10</v>
      </c>
      <c r="S383">
        <v>30</v>
      </c>
      <c r="T383">
        <v>45</v>
      </c>
      <c r="V383" t="s">
        <v>960</v>
      </c>
      <c r="W383" t="s">
        <v>1048</v>
      </c>
      <c r="X383">
        <v>23.69</v>
      </c>
      <c r="Y383">
        <v>74.641999999999996</v>
      </c>
    </row>
    <row r="384" spans="1:25" ht="16.05" customHeight="1" x14ac:dyDescent="0.3">
      <c r="A384">
        <v>383</v>
      </c>
      <c r="B384" s="4">
        <v>41395</v>
      </c>
      <c r="C384" t="s">
        <v>32</v>
      </c>
      <c r="D384" t="s">
        <v>381</v>
      </c>
      <c r="F384" t="s">
        <v>1049</v>
      </c>
      <c r="G384">
        <v>28</v>
      </c>
      <c r="H384">
        <v>68.666700000000006</v>
      </c>
      <c r="I384" t="s">
        <v>45</v>
      </c>
      <c r="J384" t="s">
        <v>1050</v>
      </c>
      <c r="K384" t="s">
        <v>71</v>
      </c>
      <c r="L384" t="s">
        <v>48</v>
      </c>
      <c r="M384" t="s">
        <v>72</v>
      </c>
      <c r="N384" t="s">
        <v>1051</v>
      </c>
      <c r="O384" t="s">
        <v>119</v>
      </c>
      <c r="P384" t="s">
        <v>42</v>
      </c>
      <c r="Q384">
        <v>1</v>
      </c>
      <c r="R384">
        <v>1</v>
      </c>
      <c r="S384">
        <v>2</v>
      </c>
      <c r="T384">
        <v>2</v>
      </c>
      <c r="X384">
        <v>30.715</v>
      </c>
      <c r="Y384">
        <v>87.287000000000006</v>
      </c>
    </row>
    <row r="385" spans="1:25" ht="16.05" customHeight="1" x14ac:dyDescent="0.3">
      <c r="A385">
        <v>384</v>
      </c>
      <c r="B385" s="4">
        <v>41401</v>
      </c>
      <c r="C385" t="s">
        <v>43</v>
      </c>
      <c r="F385" t="s">
        <v>129</v>
      </c>
      <c r="G385">
        <v>33.5351</v>
      </c>
      <c r="H385">
        <v>71.071299999999994</v>
      </c>
      <c r="I385" t="s">
        <v>93</v>
      </c>
      <c r="J385" t="s">
        <v>1052</v>
      </c>
      <c r="K385" t="s">
        <v>153</v>
      </c>
      <c r="L385" t="s">
        <v>39</v>
      </c>
      <c r="M385" t="s">
        <v>72</v>
      </c>
      <c r="N385" t="s">
        <v>1053</v>
      </c>
      <c r="O385" t="s">
        <v>122</v>
      </c>
      <c r="P385" t="s">
        <v>42</v>
      </c>
      <c r="Q385">
        <v>12</v>
      </c>
      <c r="R385">
        <v>12</v>
      </c>
      <c r="S385">
        <v>35</v>
      </c>
      <c r="T385">
        <v>40</v>
      </c>
      <c r="X385">
        <v>25.335000000000001</v>
      </c>
      <c r="Y385">
        <v>77.602999999999994</v>
      </c>
    </row>
    <row r="386" spans="1:25" ht="16.05" customHeight="1" x14ac:dyDescent="0.3">
      <c r="A386">
        <v>385</v>
      </c>
      <c r="B386" s="4">
        <v>41402</v>
      </c>
      <c r="C386" t="s">
        <v>43</v>
      </c>
      <c r="E386" s="3" t="s">
        <v>1054</v>
      </c>
      <c r="F386" t="s">
        <v>144</v>
      </c>
      <c r="G386">
        <v>32.935000000000002</v>
      </c>
      <c r="H386">
        <v>70.668800000000005</v>
      </c>
      <c r="I386" t="s">
        <v>93</v>
      </c>
      <c r="J386" t="s">
        <v>1055</v>
      </c>
      <c r="K386" t="s">
        <v>163</v>
      </c>
      <c r="L386" t="s">
        <v>39</v>
      </c>
      <c r="M386" t="s">
        <v>72</v>
      </c>
      <c r="N386" t="s">
        <v>1056</v>
      </c>
      <c r="O386" t="s">
        <v>163</v>
      </c>
      <c r="P386" t="s">
        <v>42</v>
      </c>
      <c r="Q386">
        <v>2</v>
      </c>
      <c r="R386">
        <v>3</v>
      </c>
      <c r="S386">
        <v>23</v>
      </c>
      <c r="T386">
        <v>27</v>
      </c>
      <c r="W386" t="s">
        <v>1057</v>
      </c>
      <c r="X386">
        <v>20.715</v>
      </c>
      <c r="Y386">
        <v>69.287000000000006</v>
      </c>
    </row>
    <row r="387" spans="1:25" ht="16.05" customHeight="1" x14ac:dyDescent="0.3">
      <c r="A387">
        <v>386</v>
      </c>
      <c r="B387" s="4">
        <v>41405</v>
      </c>
      <c r="C387" t="s">
        <v>32</v>
      </c>
      <c r="D387" t="s">
        <v>1058</v>
      </c>
      <c r="E387" s="3" t="s">
        <v>526</v>
      </c>
      <c r="F387" t="s">
        <v>44</v>
      </c>
      <c r="G387">
        <v>24.991800000000001</v>
      </c>
      <c r="H387">
        <v>66.991100000000003</v>
      </c>
      <c r="I387" t="s">
        <v>45</v>
      </c>
      <c r="J387" t="s">
        <v>1059</v>
      </c>
      <c r="K387" t="s">
        <v>74</v>
      </c>
      <c r="L387" t="s">
        <v>53</v>
      </c>
      <c r="M387" t="s">
        <v>72</v>
      </c>
      <c r="O387" t="s">
        <v>74</v>
      </c>
      <c r="Q387">
        <v>2</v>
      </c>
      <c r="R387">
        <v>2</v>
      </c>
      <c r="S387">
        <v>3</v>
      </c>
      <c r="T387">
        <v>5</v>
      </c>
      <c r="X387">
        <v>30.64</v>
      </c>
      <c r="Y387">
        <v>87.152000000000001</v>
      </c>
    </row>
    <row r="388" spans="1:25" ht="16.05" customHeight="1" x14ac:dyDescent="0.3">
      <c r="A388">
        <v>387</v>
      </c>
      <c r="B388" s="4">
        <v>41406</v>
      </c>
      <c r="C388" t="s">
        <v>32</v>
      </c>
      <c r="D388" t="s">
        <v>33</v>
      </c>
      <c r="E388" s="3" t="s">
        <v>526</v>
      </c>
      <c r="F388" t="s">
        <v>59</v>
      </c>
      <c r="G388">
        <v>30.209499999999998</v>
      </c>
      <c r="H388">
        <v>67.018199999999993</v>
      </c>
      <c r="I388" t="s">
        <v>60</v>
      </c>
      <c r="J388" t="s">
        <v>1060</v>
      </c>
      <c r="K388" t="s">
        <v>163</v>
      </c>
      <c r="L388" t="s">
        <v>39</v>
      </c>
      <c r="M388" t="s">
        <v>72</v>
      </c>
      <c r="O388" t="s">
        <v>163</v>
      </c>
      <c r="P388" t="s">
        <v>42</v>
      </c>
      <c r="Q388">
        <v>6</v>
      </c>
      <c r="R388">
        <v>7</v>
      </c>
      <c r="S388">
        <v>45</v>
      </c>
      <c r="T388">
        <v>68</v>
      </c>
      <c r="W388" t="s">
        <v>1061</v>
      </c>
      <c r="X388">
        <v>23.635000000000002</v>
      </c>
      <c r="Y388">
        <v>74.543000000000006</v>
      </c>
    </row>
    <row r="389" spans="1:25" ht="16.05" customHeight="1" x14ac:dyDescent="0.3">
      <c r="A389">
        <v>388</v>
      </c>
      <c r="B389" s="4">
        <v>41418</v>
      </c>
      <c r="C389" t="s">
        <v>43</v>
      </c>
      <c r="E389" s="3" t="s">
        <v>1062</v>
      </c>
      <c r="F389" t="s">
        <v>160</v>
      </c>
      <c r="G389">
        <v>34.004300000000001</v>
      </c>
      <c r="H389">
        <v>71.544799999999995</v>
      </c>
      <c r="I389" t="s">
        <v>93</v>
      </c>
      <c r="J389" t="s">
        <v>1063</v>
      </c>
      <c r="K389" t="s">
        <v>62</v>
      </c>
      <c r="L389" t="s">
        <v>39</v>
      </c>
      <c r="M389" t="s">
        <v>72</v>
      </c>
      <c r="N389" t="s">
        <v>1064</v>
      </c>
      <c r="O389" t="s">
        <v>843</v>
      </c>
      <c r="P389" t="s">
        <v>42</v>
      </c>
      <c r="Q389">
        <v>3</v>
      </c>
      <c r="R389">
        <v>3</v>
      </c>
      <c r="S389">
        <v>2</v>
      </c>
      <c r="T389">
        <v>2</v>
      </c>
      <c r="V389" t="s">
        <v>960</v>
      </c>
      <c r="X389">
        <v>34.725000000000001</v>
      </c>
      <c r="Y389">
        <v>94.504999999999995</v>
      </c>
    </row>
    <row r="390" spans="1:25" ht="16.05" customHeight="1" x14ac:dyDescent="0.3">
      <c r="A390">
        <v>389</v>
      </c>
      <c r="B390" s="4">
        <v>41428</v>
      </c>
      <c r="C390" t="s">
        <v>43</v>
      </c>
      <c r="F390" t="s">
        <v>88</v>
      </c>
      <c r="G390">
        <v>32.974600000000002</v>
      </c>
      <c r="H390">
        <v>70.145600000000002</v>
      </c>
      <c r="I390" t="s">
        <v>89</v>
      </c>
      <c r="J390" t="s">
        <v>1065</v>
      </c>
      <c r="K390" t="s">
        <v>74</v>
      </c>
      <c r="L390" t="s">
        <v>39</v>
      </c>
      <c r="M390" t="s">
        <v>72</v>
      </c>
      <c r="N390" t="s">
        <v>1066</v>
      </c>
      <c r="O390" t="s">
        <v>74</v>
      </c>
      <c r="P390" t="s">
        <v>42</v>
      </c>
      <c r="S390">
        <v>2</v>
      </c>
      <c r="T390">
        <v>2</v>
      </c>
      <c r="X390">
        <v>21.715</v>
      </c>
      <c r="Y390">
        <v>71.087000000000003</v>
      </c>
    </row>
    <row r="391" spans="1:25" ht="16.05" customHeight="1" x14ac:dyDescent="0.3">
      <c r="A391">
        <v>390</v>
      </c>
      <c r="B391" s="4">
        <v>41440</v>
      </c>
      <c r="C391" t="s">
        <v>43</v>
      </c>
      <c r="E391" s="3" t="s">
        <v>1062</v>
      </c>
      <c r="F391" t="s">
        <v>59</v>
      </c>
      <c r="G391">
        <v>30.209499999999998</v>
      </c>
      <c r="H391">
        <v>67.018199999999993</v>
      </c>
      <c r="I391" t="s">
        <v>60</v>
      </c>
      <c r="J391" t="s">
        <v>1067</v>
      </c>
      <c r="K391" t="s">
        <v>501</v>
      </c>
      <c r="L391" t="s">
        <v>48</v>
      </c>
      <c r="M391" t="s">
        <v>72</v>
      </c>
      <c r="O391" t="s">
        <v>119</v>
      </c>
      <c r="P391" t="s">
        <v>42</v>
      </c>
      <c r="Q391">
        <v>12</v>
      </c>
      <c r="R391">
        <v>14</v>
      </c>
      <c r="S391">
        <v>19</v>
      </c>
      <c r="T391">
        <v>19</v>
      </c>
      <c r="W391" t="s">
        <v>1068</v>
      </c>
      <c r="X391">
        <v>29.55</v>
      </c>
      <c r="Y391">
        <v>85.19</v>
      </c>
    </row>
    <row r="392" spans="1:25" ht="16.05" customHeight="1" x14ac:dyDescent="0.3">
      <c r="A392">
        <v>391</v>
      </c>
      <c r="B392" s="4">
        <v>41440</v>
      </c>
      <c r="C392" t="s">
        <v>43</v>
      </c>
      <c r="E392" s="3" t="s">
        <v>1062</v>
      </c>
      <c r="F392" t="s">
        <v>59</v>
      </c>
      <c r="G392">
        <v>30.209499999999998</v>
      </c>
      <c r="H392">
        <v>67.018199999999993</v>
      </c>
      <c r="I392" t="s">
        <v>60</v>
      </c>
      <c r="J392" t="s">
        <v>1069</v>
      </c>
      <c r="K392" t="s">
        <v>405</v>
      </c>
      <c r="L392" t="s">
        <v>48</v>
      </c>
      <c r="M392" t="s">
        <v>40</v>
      </c>
      <c r="N392" t="s">
        <v>1070</v>
      </c>
      <c r="O392" t="s">
        <v>163</v>
      </c>
      <c r="P392" t="s">
        <v>42</v>
      </c>
      <c r="Q392">
        <v>11</v>
      </c>
      <c r="R392">
        <v>11</v>
      </c>
      <c r="W392" t="s">
        <v>1068</v>
      </c>
      <c r="X392">
        <v>29.55</v>
      </c>
      <c r="Y392">
        <v>85.19</v>
      </c>
    </row>
    <row r="393" spans="1:25" ht="16.05" customHeight="1" x14ac:dyDescent="0.3">
      <c r="A393">
        <v>392</v>
      </c>
      <c r="B393" s="4">
        <v>41443</v>
      </c>
      <c r="C393" t="s">
        <v>43</v>
      </c>
      <c r="E393" s="3" t="s">
        <v>1071</v>
      </c>
      <c r="F393" t="s">
        <v>391</v>
      </c>
      <c r="G393">
        <v>34.1982</v>
      </c>
      <c r="H393">
        <v>72.044399999999996</v>
      </c>
      <c r="I393" t="s">
        <v>93</v>
      </c>
      <c r="J393" t="s">
        <v>1072</v>
      </c>
      <c r="K393" t="s">
        <v>100</v>
      </c>
      <c r="L393" t="s">
        <v>48</v>
      </c>
      <c r="M393" t="s">
        <v>72</v>
      </c>
      <c r="N393" t="s">
        <v>1073</v>
      </c>
      <c r="O393" t="s">
        <v>119</v>
      </c>
      <c r="P393" t="s">
        <v>42</v>
      </c>
      <c r="Q393">
        <v>27</v>
      </c>
      <c r="R393">
        <v>34</v>
      </c>
      <c r="S393">
        <v>52</v>
      </c>
      <c r="T393">
        <v>60</v>
      </c>
      <c r="V393" t="s">
        <v>1074</v>
      </c>
      <c r="W393" t="s">
        <v>1075</v>
      </c>
      <c r="X393">
        <v>27.465</v>
      </c>
      <c r="Y393">
        <v>81.436999999999998</v>
      </c>
    </row>
    <row r="394" spans="1:25" ht="16.05" customHeight="1" x14ac:dyDescent="0.3">
      <c r="A394">
        <v>393</v>
      </c>
      <c r="B394" s="4">
        <v>41446</v>
      </c>
      <c r="C394" t="s">
        <v>43</v>
      </c>
      <c r="F394" t="s">
        <v>160</v>
      </c>
      <c r="G394">
        <v>34.004300000000001</v>
      </c>
      <c r="H394">
        <v>71.544799999999995</v>
      </c>
      <c r="I394" t="s">
        <v>93</v>
      </c>
      <c r="J394" t="s">
        <v>1076</v>
      </c>
      <c r="K394" t="s">
        <v>62</v>
      </c>
      <c r="L394" t="s">
        <v>39</v>
      </c>
      <c r="M394" t="s">
        <v>40</v>
      </c>
      <c r="N394" t="s">
        <v>1077</v>
      </c>
      <c r="O394" t="s">
        <v>122</v>
      </c>
      <c r="P394" t="s">
        <v>64</v>
      </c>
      <c r="Q394">
        <v>14</v>
      </c>
      <c r="R394">
        <v>15</v>
      </c>
      <c r="S394">
        <v>28</v>
      </c>
      <c r="T394">
        <v>30</v>
      </c>
      <c r="V394" t="s">
        <v>1078</v>
      </c>
      <c r="W394" t="s">
        <v>601</v>
      </c>
      <c r="X394">
        <v>35</v>
      </c>
      <c r="Y394">
        <v>95</v>
      </c>
    </row>
    <row r="395" spans="1:25" ht="16.05" customHeight="1" x14ac:dyDescent="0.3">
      <c r="A395">
        <v>394</v>
      </c>
      <c r="B395" s="4">
        <v>41455</v>
      </c>
      <c r="C395" t="s">
        <v>32</v>
      </c>
      <c r="D395" t="s">
        <v>33</v>
      </c>
      <c r="E395" s="3" t="s">
        <v>526</v>
      </c>
      <c r="F395" t="s">
        <v>59</v>
      </c>
      <c r="G395">
        <v>30.209499999999998</v>
      </c>
      <c r="H395">
        <v>67.018199999999993</v>
      </c>
      <c r="I395" t="s">
        <v>60</v>
      </c>
      <c r="J395" t="s">
        <v>1079</v>
      </c>
      <c r="K395" t="s">
        <v>62</v>
      </c>
      <c r="L395" t="s">
        <v>39</v>
      </c>
      <c r="M395" t="s">
        <v>72</v>
      </c>
      <c r="N395" t="s">
        <v>1077</v>
      </c>
      <c r="O395" t="s">
        <v>122</v>
      </c>
      <c r="P395" t="s">
        <v>64</v>
      </c>
      <c r="Q395">
        <v>28</v>
      </c>
      <c r="R395">
        <v>30</v>
      </c>
      <c r="S395">
        <v>65</v>
      </c>
      <c r="T395">
        <v>70</v>
      </c>
      <c r="W395" t="s">
        <v>1080</v>
      </c>
      <c r="X395">
        <v>30.914999999999999</v>
      </c>
      <c r="Y395">
        <v>87.647000000000006</v>
      </c>
    </row>
    <row r="396" spans="1:25" ht="16.05" customHeight="1" x14ac:dyDescent="0.3">
      <c r="A396">
        <v>395</v>
      </c>
      <c r="B396" s="4">
        <v>41463</v>
      </c>
      <c r="C396" t="s">
        <v>43</v>
      </c>
      <c r="F396" t="s">
        <v>129</v>
      </c>
      <c r="G396">
        <v>33.5351</v>
      </c>
      <c r="H396">
        <v>71.071299999999994</v>
      </c>
      <c r="I396" t="s">
        <v>93</v>
      </c>
      <c r="J396" t="s">
        <v>1081</v>
      </c>
      <c r="K396" t="s">
        <v>153</v>
      </c>
      <c r="L396" t="s">
        <v>39</v>
      </c>
      <c r="M396" t="s">
        <v>72</v>
      </c>
      <c r="N396" t="s">
        <v>1082</v>
      </c>
      <c r="O396" t="s">
        <v>122</v>
      </c>
      <c r="Q396">
        <v>6</v>
      </c>
      <c r="R396">
        <v>8</v>
      </c>
      <c r="S396">
        <v>10</v>
      </c>
      <c r="T396">
        <v>10</v>
      </c>
      <c r="X396">
        <v>30.72</v>
      </c>
      <c r="Y396">
        <v>87.296000000000006</v>
      </c>
    </row>
    <row r="397" spans="1:25" ht="16.05" customHeight="1" x14ac:dyDescent="0.3">
      <c r="A397">
        <v>396</v>
      </c>
      <c r="B397" s="4">
        <v>41480</v>
      </c>
      <c r="C397" t="s">
        <v>43</v>
      </c>
      <c r="E397" s="3" t="s">
        <v>526</v>
      </c>
      <c r="F397" t="s">
        <v>1083</v>
      </c>
      <c r="G397">
        <v>27.683299999999999</v>
      </c>
      <c r="H397">
        <v>68.866699999999994</v>
      </c>
      <c r="I397" t="s">
        <v>45</v>
      </c>
      <c r="J397" t="s">
        <v>1084</v>
      </c>
      <c r="K397" t="s">
        <v>163</v>
      </c>
      <c r="L397" t="s">
        <v>48</v>
      </c>
      <c r="M397" t="s">
        <v>72</v>
      </c>
      <c r="N397" t="s">
        <v>1085</v>
      </c>
      <c r="O397" t="s">
        <v>74</v>
      </c>
      <c r="P397" t="s">
        <v>42</v>
      </c>
      <c r="Q397">
        <v>8</v>
      </c>
      <c r="R397">
        <v>9</v>
      </c>
      <c r="S397">
        <v>30</v>
      </c>
      <c r="T397">
        <v>30</v>
      </c>
      <c r="U397">
        <v>2</v>
      </c>
      <c r="X397">
        <v>36.344999999999999</v>
      </c>
      <c r="Y397">
        <v>97.421000000000006</v>
      </c>
    </row>
    <row r="398" spans="1:25" ht="16.05" customHeight="1" x14ac:dyDescent="0.3">
      <c r="A398">
        <v>397</v>
      </c>
      <c r="B398" s="4">
        <v>41481</v>
      </c>
      <c r="C398" t="s">
        <v>43</v>
      </c>
      <c r="E398" s="3" t="s">
        <v>526</v>
      </c>
      <c r="F398" t="s">
        <v>239</v>
      </c>
      <c r="G398">
        <v>32.974600000000002</v>
      </c>
      <c r="H398">
        <v>70.145600000000002</v>
      </c>
      <c r="I398" t="s">
        <v>93</v>
      </c>
      <c r="J398" t="s">
        <v>1086</v>
      </c>
      <c r="K398" t="s">
        <v>153</v>
      </c>
      <c r="L398" t="s">
        <v>39</v>
      </c>
      <c r="M398" t="s">
        <v>72</v>
      </c>
      <c r="O398" t="s">
        <v>122</v>
      </c>
      <c r="P398" t="s">
        <v>64</v>
      </c>
      <c r="Q398">
        <v>43</v>
      </c>
      <c r="R398">
        <v>50</v>
      </c>
      <c r="S398">
        <v>180</v>
      </c>
      <c r="T398">
        <v>200</v>
      </c>
      <c r="U398">
        <v>2</v>
      </c>
      <c r="W398" t="s">
        <v>1087</v>
      </c>
      <c r="X398">
        <v>26.015000000000001</v>
      </c>
      <c r="Y398">
        <v>78.826999999999998</v>
      </c>
    </row>
    <row r="399" spans="1:25" ht="16.05" customHeight="1" x14ac:dyDescent="0.3">
      <c r="A399">
        <v>398</v>
      </c>
      <c r="B399" s="4">
        <v>41494</v>
      </c>
      <c r="C399" t="s">
        <v>32</v>
      </c>
      <c r="D399" t="s">
        <v>1088</v>
      </c>
      <c r="F399" t="s">
        <v>59</v>
      </c>
      <c r="G399">
        <v>30.209499999999998</v>
      </c>
      <c r="H399">
        <v>67.018199999999993</v>
      </c>
      <c r="I399" t="s">
        <v>60</v>
      </c>
      <c r="J399" t="s">
        <v>1089</v>
      </c>
      <c r="K399" t="s">
        <v>163</v>
      </c>
      <c r="L399" t="s">
        <v>39</v>
      </c>
      <c r="M399" t="s">
        <v>72</v>
      </c>
      <c r="N399" t="s">
        <v>1090</v>
      </c>
      <c r="O399" t="s">
        <v>163</v>
      </c>
      <c r="P399" t="s">
        <v>42</v>
      </c>
      <c r="Q399">
        <v>30</v>
      </c>
      <c r="R399">
        <v>38</v>
      </c>
      <c r="S399">
        <v>50</v>
      </c>
      <c r="T399">
        <v>60</v>
      </c>
      <c r="U399">
        <v>1</v>
      </c>
      <c r="V399" t="s">
        <v>885</v>
      </c>
      <c r="W399" t="s">
        <v>1091</v>
      </c>
      <c r="X399">
        <v>31.06</v>
      </c>
      <c r="Y399">
        <v>87.908000000000001</v>
      </c>
    </row>
    <row r="400" spans="1:25" ht="16.05" customHeight="1" x14ac:dyDescent="0.3">
      <c r="A400">
        <v>399</v>
      </c>
      <c r="B400" s="4">
        <v>41539</v>
      </c>
      <c r="C400" t="s">
        <v>32</v>
      </c>
      <c r="F400" t="s">
        <v>160</v>
      </c>
      <c r="G400">
        <v>34.004300000000001</v>
      </c>
      <c r="H400">
        <v>71.544799999999995</v>
      </c>
      <c r="I400" t="s">
        <v>93</v>
      </c>
      <c r="J400" t="s">
        <v>1092</v>
      </c>
      <c r="K400" t="s">
        <v>62</v>
      </c>
      <c r="L400" t="s">
        <v>39</v>
      </c>
      <c r="M400" t="s">
        <v>72</v>
      </c>
      <c r="N400" t="s">
        <v>1093</v>
      </c>
      <c r="O400" t="s">
        <v>122</v>
      </c>
      <c r="P400" t="s">
        <v>42</v>
      </c>
      <c r="Q400">
        <v>78</v>
      </c>
      <c r="R400">
        <v>81</v>
      </c>
      <c r="S400">
        <v>100</v>
      </c>
      <c r="T400">
        <v>145</v>
      </c>
      <c r="U400">
        <v>2</v>
      </c>
      <c r="W400" t="s">
        <v>601</v>
      </c>
      <c r="X400">
        <v>29.84</v>
      </c>
      <c r="Y400">
        <v>85.712000000000003</v>
      </c>
    </row>
    <row r="401" spans="1:25" ht="16.05" customHeight="1" x14ac:dyDescent="0.3">
      <c r="A401">
        <v>400</v>
      </c>
      <c r="B401" s="4">
        <v>41549</v>
      </c>
      <c r="C401" t="s">
        <v>43</v>
      </c>
      <c r="F401" t="s">
        <v>1094</v>
      </c>
      <c r="G401">
        <v>30.9222</v>
      </c>
      <c r="H401">
        <v>66.444699999999997</v>
      </c>
      <c r="I401" t="s">
        <v>60</v>
      </c>
      <c r="J401" t="s">
        <v>1095</v>
      </c>
      <c r="K401" t="s">
        <v>47</v>
      </c>
      <c r="L401" t="s">
        <v>39</v>
      </c>
      <c r="M401" t="s">
        <v>72</v>
      </c>
      <c r="O401" t="s">
        <v>102</v>
      </c>
      <c r="P401" t="s">
        <v>42</v>
      </c>
      <c r="Q401">
        <v>6</v>
      </c>
      <c r="R401">
        <v>8</v>
      </c>
      <c r="S401">
        <v>10</v>
      </c>
      <c r="T401">
        <v>16</v>
      </c>
      <c r="U401">
        <v>1</v>
      </c>
      <c r="X401">
        <v>24.42</v>
      </c>
      <c r="Y401">
        <v>75.956000000000003</v>
      </c>
    </row>
    <row r="402" spans="1:25" ht="16.05" customHeight="1" x14ac:dyDescent="0.3">
      <c r="A402">
        <v>401</v>
      </c>
      <c r="B402" s="4">
        <v>41550</v>
      </c>
      <c r="C402" t="s">
        <v>43</v>
      </c>
      <c r="F402" t="s">
        <v>129</v>
      </c>
      <c r="G402">
        <v>33.5351</v>
      </c>
      <c r="H402">
        <v>71.071299999999994</v>
      </c>
      <c r="I402" t="s">
        <v>93</v>
      </c>
      <c r="J402" t="s">
        <v>1096</v>
      </c>
      <c r="K402" t="s">
        <v>95</v>
      </c>
      <c r="L402" t="s">
        <v>39</v>
      </c>
      <c r="M402" t="s">
        <v>72</v>
      </c>
      <c r="N402" t="s">
        <v>1097</v>
      </c>
      <c r="O402" t="s">
        <v>364</v>
      </c>
      <c r="P402" t="s">
        <v>42</v>
      </c>
      <c r="Q402">
        <v>15</v>
      </c>
      <c r="R402">
        <v>17</v>
      </c>
      <c r="S402">
        <v>22</v>
      </c>
      <c r="T402">
        <v>22</v>
      </c>
      <c r="U402">
        <v>1</v>
      </c>
      <c r="X402">
        <v>25.96</v>
      </c>
      <c r="Y402">
        <v>78.727999999999994</v>
      </c>
    </row>
    <row r="403" spans="1:25" ht="16.05" customHeight="1" x14ac:dyDescent="0.3">
      <c r="A403">
        <v>402</v>
      </c>
      <c r="B403" s="4">
        <v>41558</v>
      </c>
      <c r="C403" t="s">
        <v>43</v>
      </c>
      <c r="F403" t="s">
        <v>793</v>
      </c>
      <c r="G403">
        <v>32.3202</v>
      </c>
      <c r="H403">
        <v>69.859700000000004</v>
      </c>
      <c r="I403" t="s">
        <v>89</v>
      </c>
      <c r="J403" t="s">
        <v>1098</v>
      </c>
      <c r="K403" t="s">
        <v>74</v>
      </c>
      <c r="L403" t="s">
        <v>39</v>
      </c>
      <c r="M403" t="s">
        <v>72</v>
      </c>
      <c r="N403" t="s">
        <v>1041</v>
      </c>
      <c r="O403" t="s">
        <v>74</v>
      </c>
      <c r="P403" t="s">
        <v>42</v>
      </c>
      <c r="Q403">
        <v>2</v>
      </c>
      <c r="R403">
        <v>2</v>
      </c>
      <c r="S403">
        <v>2</v>
      </c>
      <c r="T403">
        <v>2</v>
      </c>
      <c r="X403">
        <v>19.61</v>
      </c>
      <c r="Y403">
        <v>67.298000000000002</v>
      </c>
    </row>
    <row r="404" spans="1:25" ht="16.05" customHeight="1" x14ac:dyDescent="0.3">
      <c r="A404">
        <v>403</v>
      </c>
      <c r="B404" s="4">
        <v>41563</v>
      </c>
      <c r="C404" t="s">
        <v>32</v>
      </c>
      <c r="D404" t="s">
        <v>1088</v>
      </c>
      <c r="E404" s="3" t="s">
        <v>526</v>
      </c>
      <c r="F404" t="s">
        <v>1099</v>
      </c>
      <c r="G404">
        <v>31.823799999999999</v>
      </c>
      <c r="H404">
        <v>70.909499999999994</v>
      </c>
      <c r="I404" t="s">
        <v>93</v>
      </c>
      <c r="J404" t="s">
        <v>1100</v>
      </c>
      <c r="K404" t="s">
        <v>95</v>
      </c>
      <c r="L404" t="s">
        <v>39</v>
      </c>
      <c r="M404" t="s">
        <v>72</v>
      </c>
      <c r="N404" t="s">
        <v>1101</v>
      </c>
      <c r="O404" t="s">
        <v>122</v>
      </c>
      <c r="P404" t="s">
        <v>42</v>
      </c>
      <c r="Q404">
        <v>8</v>
      </c>
      <c r="R404">
        <v>9</v>
      </c>
      <c r="S404">
        <v>30</v>
      </c>
      <c r="T404">
        <v>30</v>
      </c>
      <c r="X404">
        <v>28.61</v>
      </c>
      <c r="Y404">
        <v>83.498000000000005</v>
      </c>
    </row>
    <row r="405" spans="1:25" ht="16.05" customHeight="1" x14ac:dyDescent="0.3">
      <c r="A405">
        <v>404</v>
      </c>
      <c r="B405" s="4">
        <v>41594</v>
      </c>
      <c r="C405" t="s">
        <v>32</v>
      </c>
      <c r="D405" t="s">
        <v>33</v>
      </c>
      <c r="F405" t="s">
        <v>144</v>
      </c>
      <c r="G405">
        <v>32.935000000000002</v>
      </c>
      <c r="H405">
        <v>70.668800000000005</v>
      </c>
      <c r="I405" t="s">
        <v>93</v>
      </c>
      <c r="J405" t="s">
        <v>1102</v>
      </c>
      <c r="K405" t="s">
        <v>71</v>
      </c>
      <c r="L405" t="s">
        <v>39</v>
      </c>
      <c r="M405" t="s">
        <v>72</v>
      </c>
      <c r="N405" t="s">
        <v>1103</v>
      </c>
      <c r="O405" t="s">
        <v>74</v>
      </c>
      <c r="P405" t="s">
        <v>42</v>
      </c>
      <c r="Q405">
        <v>0</v>
      </c>
      <c r="R405">
        <v>0</v>
      </c>
      <c r="S405">
        <v>7</v>
      </c>
      <c r="T405">
        <v>7</v>
      </c>
      <c r="W405" t="s">
        <v>945</v>
      </c>
      <c r="X405">
        <v>13.09</v>
      </c>
      <c r="Y405">
        <v>55.561999999999998</v>
      </c>
    </row>
    <row r="406" spans="1:25" ht="16.05" customHeight="1" x14ac:dyDescent="0.3">
      <c r="A406">
        <v>405</v>
      </c>
      <c r="B406" s="4">
        <v>41597</v>
      </c>
      <c r="C406" t="s">
        <v>43</v>
      </c>
      <c r="F406" t="s">
        <v>88</v>
      </c>
      <c r="G406">
        <v>32.974600000000002</v>
      </c>
      <c r="H406">
        <v>70.145600000000002</v>
      </c>
      <c r="I406" t="s">
        <v>89</v>
      </c>
      <c r="J406" t="s">
        <v>1104</v>
      </c>
      <c r="K406" t="s">
        <v>100</v>
      </c>
      <c r="L406" t="s">
        <v>39</v>
      </c>
      <c r="M406" t="s">
        <v>72</v>
      </c>
      <c r="N406" t="s">
        <v>1105</v>
      </c>
      <c r="O406" t="s">
        <v>364</v>
      </c>
      <c r="P406" t="s">
        <v>42</v>
      </c>
      <c r="Q406">
        <v>7</v>
      </c>
      <c r="R406">
        <v>7</v>
      </c>
      <c r="S406">
        <v>1</v>
      </c>
      <c r="T406">
        <v>1</v>
      </c>
      <c r="X406">
        <v>12.545</v>
      </c>
      <c r="Y406">
        <v>54.581000000000003</v>
      </c>
    </row>
    <row r="407" spans="1:25" ht="16.05" customHeight="1" x14ac:dyDescent="0.3">
      <c r="A407">
        <v>406</v>
      </c>
      <c r="B407" s="4">
        <v>41600</v>
      </c>
      <c r="C407" t="s">
        <v>43</v>
      </c>
      <c r="E407" s="3">
        <v>0.4548611111111111</v>
      </c>
      <c r="F407" t="s">
        <v>383</v>
      </c>
      <c r="G407">
        <v>34.021099999999997</v>
      </c>
      <c r="H407">
        <v>71.287400000000005</v>
      </c>
      <c r="I407" t="s">
        <v>93</v>
      </c>
      <c r="J407" t="s">
        <v>1106</v>
      </c>
      <c r="K407" t="s">
        <v>47</v>
      </c>
      <c r="L407" t="s">
        <v>53</v>
      </c>
      <c r="M407" t="s">
        <v>40</v>
      </c>
      <c r="O407" t="s">
        <v>102</v>
      </c>
      <c r="P407" t="s">
        <v>42</v>
      </c>
      <c r="Q407">
        <v>0</v>
      </c>
      <c r="R407">
        <v>0</v>
      </c>
      <c r="S407">
        <v>26</v>
      </c>
      <c r="T407">
        <v>26</v>
      </c>
      <c r="V407" t="s">
        <v>549</v>
      </c>
      <c r="W407" t="s">
        <v>1107</v>
      </c>
      <c r="X407">
        <v>15.984999999999999</v>
      </c>
      <c r="Y407">
        <v>60.773000000000003</v>
      </c>
    </row>
    <row r="408" spans="1:25" ht="16.05" customHeight="1" x14ac:dyDescent="0.3">
      <c r="A408">
        <v>407</v>
      </c>
      <c r="B408" s="4">
        <v>41625</v>
      </c>
      <c r="C408" t="s">
        <v>43</v>
      </c>
      <c r="E408" s="3" t="s">
        <v>526</v>
      </c>
      <c r="F408" t="s">
        <v>68</v>
      </c>
      <c r="G408">
        <v>33.605800000000002</v>
      </c>
      <c r="H408">
        <v>73.043700000000001</v>
      </c>
      <c r="I408" t="s">
        <v>69</v>
      </c>
      <c r="J408" t="s">
        <v>1108</v>
      </c>
      <c r="K408" t="s">
        <v>62</v>
      </c>
      <c r="L408" t="s">
        <v>53</v>
      </c>
      <c r="M408" t="s">
        <v>72</v>
      </c>
      <c r="N408" t="s">
        <v>1077</v>
      </c>
      <c r="O408" t="s">
        <v>122</v>
      </c>
      <c r="P408" t="s">
        <v>64</v>
      </c>
      <c r="Q408">
        <v>3</v>
      </c>
      <c r="R408">
        <v>3</v>
      </c>
      <c r="S408">
        <v>14</v>
      </c>
      <c r="W408" t="s">
        <v>1109</v>
      </c>
      <c r="X408">
        <v>14.39</v>
      </c>
      <c r="Y408">
        <v>57.902000000000001</v>
      </c>
    </row>
    <row r="409" spans="1:25" ht="16.05" customHeight="1" x14ac:dyDescent="0.3">
      <c r="A409">
        <v>408</v>
      </c>
      <c r="B409" s="4">
        <v>41626</v>
      </c>
      <c r="C409" t="s">
        <v>43</v>
      </c>
      <c r="E409" s="3" t="s">
        <v>526</v>
      </c>
      <c r="F409" t="s">
        <v>88</v>
      </c>
      <c r="G409">
        <v>32.974600000000002</v>
      </c>
      <c r="H409">
        <v>70.145600000000002</v>
      </c>
      <c r="I409" t="s">
        <v>89</v>
      </c>
      <c r="J409" t="s">
        <v>1110</v>
      </c>
      <c r="K409" t="s">
        <v>74</v>
      </c>
      <c r="L409" t="s">
        <v>39</v>
      </c>
      <c r="M409" t="s">
        <v>72</v>
      </c>
      <c r="N409" t="s">
        <v>1111</v>
      </c>
      <c r="O409" t="s">
        <v>74</v>
      </c>
      <c r="P409" t="s">
        <v>42</v>
      </c>
      <c r="Q409">
        <v>5</v>
      </c>
      <c r="R409">
        <v>5</v>
      </c>
      <c r="S409">
        <v>25</v>
      </c>
      <c r="T409">
        <v>34</v>
      </c>
      <c r="X409">
        <v>8.19</v>
      </c>
      <c r="Y409">
        <v>46.741999999999997</v>
      </c>
    </row>
    <row r="410" spans="1:25" ht="16.05" customHeight="1" x14ac:dyDescent="0.3">
      <c r="A410">
        <v>409</v>
      </c>
      <c r="B410" s="4">
        <v>41628</v>
      </c>
      <c r="C410" t="s">
        <v>43</v>
      </c>
      <c r="F410" t="s">
        <v>44</v>
      </c>
      <c r="G410">
        <v>24.991800000000001</v>
      </c>
      <c r="H410">
        <v>66.991100000000003</v>
      </c>
      <c r="I410" t="s">
        <v>45</v>
      </c>
      <c r="J410" t="s">
        <v>1112</v>
      </c>
      <c r="K410" t="s">
        <v>153</v>
      </c>
      <c r="L410" t="s">
        <v>53</v>
      </c>
      <c r="M410" t="s">
        <v>72</v>
      </c>
      <c r="N410" t="s">
        <v>1113</v>
      </c>
      <c r="O410" t="s">
        <v>163</v>
      </c>
      <c r="P410" t="s">
        <v>42</v>
      </c>
      <c r="Q410">
        <v>2</v>
      </c>
      <c r="R410">
        <v>2</v>
      </c>
      <c r="S410">
        <v>20</v>
      </c>
      <c r="T410">
        <v>21</v>
      </c>
      <c r="W410" t="s">
        <v>1114</v>
      </c>
      <c r="X410">
        <v>18.734999999999999</v>
      </c>
      <c r="Y410">
        <v>65.722999999999999</v>
      </c>
    </row>
    <row r="411" spans="1:25" ht="16.05" customHeight="1" x14ac:dyDescent="0.3">
      <c r="A411">
        <v>410</v>
      </c>
      <c r="B411" s="4">
        <v>41640</v>
      </c>
      <c r="C411" t="s">
        <v>43</v>
      </c>
      <c r="F411" t="s">
        <v>59</v>
      </c>
      <c r="G411">
        <v>30.209499999999998</v>
      </c>
      <c r="H411">
        <v>67.018199999999993</v>
      </c>
      <c r="I411" t="s">
        <v>60</v>
      </c>
      <c r="J411" t="s">
        <v>1115</v>
      </c>
      <c r="K411" t="s">
        <v>241</v>
      </c>
      <c r="L411" t="s">
        <v>39</v>
      </c>
      <c r="M411" t="s">
        <v>72</v>
      </c>
      <c r="N411" t="s">
        <v>1077</v>
      </c>
      <c r="O411" t="s">
        <v>122</v>
      </c>
      <c r="P411" t="s">
        <v>64</v>
      </c>
      <c r="Q411">
        <v>2</v>
      </c>
      <c r="R411">
        <v>3</v>
      </c>
      <c r="S411">
        <v>30</v>
      </c>
      <c r="T411">
        <v>31</v>
      </c>
      <c r="W411" t="s">
        <v>1069</v>
      </c>
      <c r="X411">
        <v>1.605</v>
      </c>
      <c r="Y411">
        <v>34.889000000000003</v>
      </c>
    </row>
    <row r="412" spans="1:25" ht="16.05" customHeight="1" x14ac:dyDescent="0.3">
      <c r="A412">
        <v>411</v>
      </c>
      <c r="B412" s="4">
        <v>41645</v>
      </c>
      <c r="C412" t="s">
        <v>43</v>
      </c>
      <c r="F412" t="s">
        <v>129</v>
      </c>
      <c r="G412">
        <v>33.5351</v>
      </c>
      <c r="H412">
        <v>71.071299999999994</v>
      </c>
      <c r="I412" t="s">
        <v>93</v>
      </c>
      <c r="J412" t="s">
        <v>1116</v>
      </c>
      <c r="K412" t="s">
        <v>501</v>
      </c>
      <c r="L412" t="s">
        <v>39</v>
      </c>
      <c r="M412" t="s">
        <v>72</v>
      </c>
      <c r="N412" t="s">
        <v>1077</v>
      </c>
      <c r="O412" t="s">
        <v>122</v>
      </c>
      <c r="P412" t="s">
        <v>64</v>
      </c>
      <c r="Q412">
        <v>2</v>
      </c>
      <c r="R412">
        <v>2</v>
      </c>
      <c r="S412">
        <v>2</v>
      </c>
      <c r="T412">
        <v>2</v>
      </c>
      <c r="X412">
        <v>9.2349999999999994</v>
      </c>
      <c r="Y412">
        <v>48.622999999999998</v>
      </c>
    </row>
    <row r="413" spans="1:25" ht="16.05" customHeight="1" x14ac:dyDescent="0.3">
      <c r="A413">
        <v>412</v>
      </c>
      <c r="B413" s="4">
        <v>41648</v>
      </c>
      <c r="C413" t="s">
        <v>43</v>
      </c>
      <c r="F413" t="s">
        <v>44</v>
      </c>
      <c r="G413">
        <v>24.991800000000001</v>
      </c>
      <c r="H413">
        <v>66.991100000000003</v>
      </c>
      <c r="I413" t="s">
        <v>45</v>
      </c>
      <c r="J413" t="s">
        <v>1117</v>
      </c>
      <c r="K413" t="s">
        <v>71</v>
      </c>
      <c r="L413" t="s">
        <v>48</v>
      </c>
      <c r="M413" t="s">
        <v>72</v>
      </c>
      <c r="N413" t="s">
        <v>1118</v>
      </c>
      <c r="O413" t="s">
        <v>163</v>
      </c>
      <c r="P413" t="s">
        <v>42</v>
      </c>
      <c r="Q413">
        <v>3</v>
      </c>
      <c r="R413">
        <v>3</v>
      </c>
      <c r="S413">
        <v>7</v>
      </c>
      <c r="T413">
        <v>11</v>
      </c>
      <c r="V413" t="s">
        <v>1119</v>
      </c>
      <c r="W413" t="s">
        <v>1120</v>
      </c>
      <c r="X413">
        <v>15.395</v>
      </c>
      <c r="Y413">
        <v>59.710999999999999</v>
      </c>
    </row>
    <row r="414" spans="1:25" ht="16.05" customHeight="1" x14ac:dyDescent="0.3">
      <c r="A414">
        <v>413</v>
      </c>
      <c r="B414" s="4">
        <v>41659</v>
      </c>
      <c r="C414" t="s">
        <v>43</v>
      </c>
      <c r="E414" s="3">
        <v>0.32291666666666669</v>
      </c>
      <c r="F414" t="s">
        <v>68</v>
      </c>
      <c r="G414">
        <v>33.605800000000002</v>
      </c>
      <c r="H414">
        <v>73.043700000000001</v>
      </c>
      <c r="I414" t="s">
        <v>69</v>
      </c>
      <c r="J414" t="s">
        <v>1121</v>
      </c>
      <c r="K414" t="s">
        <v>153</v>
      </c>
      <c r="L414" t="s">
        <v>39</v>
      </c>
      <c r="M414" t="s">
        <v>72</v>
      </c>
      <c r="N414" t="s">
        <v>1122</v>
      </c>
      <c r="O414" t="s">
        <v>74</v>
      </c>
      <c r="P414" t="s">
        <v>42</v>
      </c>
      <c r="Q414">
        <v>13</v>
      </c>
      <c r="R414">
        <v>13</v>
      </c>
      <c r="S414">
        <v>15</v>
      </c>
      <c r="T414">
        <v>15</v>
      </c>
      <c r="X414">
        <v>11.455</v>
      </c>
      <c r="Y414">
        <v>52.619</v>
      </c>
    </row>
    <row r="415" spans="1:25" ht="16.05" customHeight="1" x14ac:dyDescent="0.3">
      <c r="A415">
        <v>414</v>
      </c>
      <c r="B415" s="4">
        <v>41662</v>
      </c>
      <c r="F415" t="s">
        <v>160</v>
      </c>
      <c r="G415">
        <v>34.004300000000001</v>
      </c>
      <c r="H415">
        <v>71.544799999999995</v>
      </c>
      <c r="I415" t="s">
        <v>93</v>
      </c>
      <c r="J415" t="s">
        <v>1123</v>
      </c>
      <c r="R415">
        <v>6</v>
      </c>
      <c r="T415">
        <v>8</v>
      </c>
      <c r="X415">
        <v>11.11</v>
      </c>
      <c r="Y415">
        <v>51.997999999999998</v>
      </c>
    </row>
    <row r="416" spans="1:25" ht="16.05" customHeight="1" x14ac:dyDescent="0.3">
      <c r="A416">
        <v>415</v>
      </c>
      <c r="B416" s="4">
        <v>41668</v>
      </c>
      <c r="C416" t="s">
        <v>43</v>
      </c>
      <c r="F416" t="s">
        <v>44</v>
      </c>
      <c r="G416">
        <v>24.991800000000001</v>
      </c>
      <c r="H416">
        <v>66.991100000000003</v>
      </c>
      <c r="I416" t="s">
        <v>45</v>
      </c>
      <c r="J416" t="s">
        <v>1124</v>
      </c>
      <c r="K416" t="s">
        <v>74</v>
      </c>
      <c r="L416" t="s">
        <v>39</v>
      </c>
      <c r="M416" t="s">
        <v>72</v>
      </c>
      <c r="N416" t="s">
        <v>1125</v>
      </c>
      <c r="O416" t="s">
        <v>74</v>
      </c>
      <c r="P416" t="s">
        <v>42</v>
      </c>
      <c r="Q416">
        <v>3</v>
      </c>
      <c r="R416">
        <v>3</v>
      </c>
      <c r="S416">
        <v>0</v>
      </c>
      <c r="T416">
        <v>1</v>
      </c>
      <c r="W416" t="s">
        <v>1126</v>
      </c>
      <c r="X416">
        <v>19.864999999999998</v>
      </c>
      <c r="Y416">
        <v>67.757000000000005</v>
      </c>
    </row>
    <row r="417" spans="1:25" ht="16.05" customHeight="1" x14ac:dyDescent="0.3">
      <c r="A417">
        <v>416</v>
      </c>
      <c r="B417" s="4">
        <v>41674</v>
      </c>
      <c r="C417" t="s">
        <v>43</v>
      </c>
      <c r="F417" t="s">
        <v>160</v>
      </c>
      <c r="G417">
        <v>34.004300000000001</v>
      </c>
      <c r="H417">
        <v>71.544799999999995</v>
      </c>
      <c r="I417" t="s">
        <v>93</v>
      </c>
      <c r="J417" t="s">
        <v>1127</v>
      </c>
      <c r="K417" t="s">
        <v>52</v>
      </c>
      <c r="L417" t="s">
        <v>53</v>
      </c>
      <c r="M417" t="s">
        <v>40</v>
      </c>
      <c r="N417" t="s">
        <v>1077</v>
      </c>
      <c r="O417" t="s">
        <v>122</v>
      </c>
      <c r="P417" t="s">
        <v>42</v>
      </c>
      <c r="Q417">
        <v>9</v>
      </c>
      <c r="R417">
        <v>9</v>
      </c>
      <c r="S417">
        <v>25</v>
      </c>
      <c r="T417">
        <v>50</v>
      </c>
      <c r="V417" t="s">
        <v>735</v>
      </c>
      <c r="W417" t="s">
        <v>505</v>
      </c>
      <c r="X417">
        <v>10.82</v>
      </c>
      <c r="Y417">
        <v>51.475999999999999</v>
      </c>
    </row>
    <row r="418" spans="1:25" ht="16.05" customHeight="1" x14ac:dyDescent="0.3">
      <c r="A418">
        <v>417</v>
      </c>
      <c r="B418" s="4">
        <v>41677</v>
      </c>
      <c r="C418" t="s">
        <v>43</v>
      </c>
      <c r="F418" t="s">
        <v>1128</v>
      </c>
      <c r="G418">
        <v>30.299900000000001</v>
      </c>
      <c r="H418">
        <v>71.930800000000005</v>
      </c>
      <c r="I418" t="s">
        <v>69</v>
      </c>
      <c r="K418" t="s">
        <v>71</v>
      </c>
      <c r="L418" t="s">
        <v>48</v>
      </c>
      <c r="M418" t="s">
        <v>72</v>
      </c>
      <c r="N418" t="s">
        <v>1129</v>
      </c>
      <c r="O418" t="s">
        <v>163</v>
      </c>
      <c r="P418" t="s">
        <v>42</v>
      </c>
      <c r="Q418">
        <v>0</v>
      </c>
      <c r="R418">
        <v>0</v>
      </c>
      <c r="S418">
        <v>5</v>
      </c>
      <c r="T418">
        <v>5</v>
      </c>
      <c r="X418">
        <v>13.335000000000001</v>
      </c>
      <c r="Y418">
        <v>56.003</v>
      </c>
    </row>
    <row r="419" spans="1:25" ht="16.05" customHeight="1" x14ac:dyDescent="0.3">
      <c r="A419">
        <v>418</v>
      </c>
      <c r="B419" s="4">
        <v>41680</v>
      </c>
      <c r="C419" t="s">
        <v>43</v>
      </c>
      <c r="F419" t="s">
        <v>160</v>
      </c>
      <c r="G419">
        <v>34.004300000000001</v>
      </c>
      <c r="H419">
        <v>71.544799999999995</v>
      </c>
      <c r="I419" t="s">
        <v>93</v>
      </c>
      <c r="J419" t="s">
        <v>1130</v>
      </c>
      <c r="K419" t="s">
        <v>95</v>
      </c>
      <c r="L419" t="s">
        <v>48</v>
      </c>
      <c r="M419" t="s">
        <v>72</v>
      </c>
      <c r="N419" t="s">
        <v>1129</v>
      </c>
      <c r="O419" t="s">
        <v>122</v>
      </c>
      <c r="P419" t="s">
        <v>42</v>
      </c>
      <c r="Q419">
        <v>4</v>
      </c>
      <c r="R419">
        <v>4</v>
      </c>
      <c r="S419">
        <v>3</v>
      </c>
      <c r="T419">
        <v>3</v>
      </c>
      <c r="V419" t="s">
        <v>960</v>
      </c>
      <c r="W419" t="s">
        <v>601</v>
      </c>
      <c r="X419">
        <v>12.535</v>
      </c>
      <c r="Y419">
        <v>54.563000000000002</v>
      </c>
    </row>
    <row r="420" spans="1:25" ht="16.05" customHeight="1" x14ac:dyDescent="0.3">
      <c r="A420">
        <v>419</v>
      </c>
      <c r="B420" s="4">
        <v>41683</v>
      </c>
      <c r="C420" t="s">
        <v>43</v>
      </c>
      <c r="F420" t="s">
        <v>44</v>
      </c>
      <c r="G420">
        <v>24.991800000000001</v>
      </c>
      <c r="H420">
        <v>66.991100000000003</v>
      </c>
      <c r="I420" t="s">
        <v>45</v>
      </c>
      <c r="J420" t="s">
        <v>1131</v>
      </c>
      <c r="K420" t="s">
        <v>163</v>
      </c>
      <c r="L420" t="s">
        <v>39</v>
      </c>
      <c r="M420" t="s">
        <v>72</v>
      </c>
      <c r="N420" t="s">
        <v>1132</v>
      </c>
      <c r="O420" t="s">
        <v>163</v>
      </c>
      <c r="P420" t="s">
        <v>42</v>
      </c>
      <c r="Q420">
        <v>11</v>
      </c>
      <c r="R420">
        <v>13</v>
      </c>
      <c r="S420">
        <v>36</v>
      </c>
      <c r="T420">
        <v>47</v>
      </c>
      <c r="V420" t="s">
        <v>1133</v>
      </c>
      <c r="W420" t="s">
        <v>1114</v>
      </c>
      <c r="X420">
        <v>20.305</v>
      </c>
      <c r="Y420">
        <v>68.549000000000007</v>
      </c>
    </row>
    <row r="421" spans="1:25" ht="16.05" customHeight="1" x14ac:dyDescent="0.3">
      <c r="A421">
        <v>420</v>
      </c>
      <c r="B421" s="4">
        <v>41694</v>
      </c>
      <c r="C421" t="s">
        <v>43</v>
      </c>
      <c r="F421" t="s">
        <v>160</v>
      </c>
      <c r="G421">
        <v>34.004300000000001</v>
      </c>
      <c r="H421">
        <v>71.544799999999995</v>
      </c>
      <c r="I421" t="s">
        <v>93</v>
      </c>
      <c r="J421" t="s">
        <v>1134</v>
      </c>
      <c r="K421" t="s">
        <v>71</v>
      </c>
      <c r="L421" t="s">
        <v>39</v>
      </c>
      <c r="M421" t="s">
        <v>72</v>
      </c>
      <c r="N421" t="s">
        <v>1077</v>
      </c>
      <c r="O421" t="s">
        <v>74</v>
      </c>
      <c r="P421" t="s">
        <v>42</v>
      </c>
      <c r="Q421">
        <v>2</v>
      </c>
      <c r="R421">
        <v>3</v>
      </c>
      <c r="S421">
        <v>8</v>
      </c>
      <c r="T421">
        <v>10</v>
      </c>
      <c r="V421" t="s">
        <v>928</v>
      </c>
      <c r="W421" t="s">
        <v>601</v>
      </c>
      <c r="X421">
        <v>16.13</v>
      </c>
      <c r="Y421">
        <v>61.033999999999999</v>
      </c>
    </row>
    <row r="422" spans="1:25" ht="16.05" customHeight="1" x14ac:dyDescent="0.3">
      <c r="A422">
        <v>421</v>
      </c>
      <c r="B422" s="4">
        <v>41701</v>
      </c>
      <c r="C422" t="s">
        <v>43</v>
      </c>
      <c r="F422" t="s">
        <v>35</v>
      </c>
      <c r="G422">
        <v>33.718000000000004</v>
      </c>
      <c r="H422">
        <v>73.071799999999996</v>
      </c>
      <c r="I422" t="s">
        <v>36</v>
      </c>
      <c r="J422" t="s">
        <v>1135</v>
      </c>
      <c r="K422" t="s">
        <v>47</v>
      </c>
      <c r="L422" t="s">
        <v>53</v>
      </c>
      <c r="M422" t="s">
        <v>72</v>
      </c>
      <c r="N422" t="s">
        <v>1136</v>
      </c>
      <c r="O422" t="s">
        <v>102</v>
      </c>
      <c r="P422" t="s">
        <v>42</v>
      </c>
      <c r="Q422">
        <v>11</v>
      </c>
      <c r="R422">
        <v>11</v>
      </c>
      <c r="S422">
        <v>24</v>
      </c>
      <c r="T422">
        <v>29</v>
      </c>
      <c r="W422" t="s">
        <v>1137</v>
      </c>
      <c r="X422">
        <v>10.81</v>
      </c>
      <c r="Y422">
        <v>51.457999999999998</v>
      </c>
    </row>
    <row r="423" spans="1:25" ht="16.05" customHeight="1" x14ac:dyDescent="0.3">
      <c r="A423">
        <v>422</v>
      </c>
      <c r="B423" s="4">
        <v>41712</v>
      </c>
      <c r="C423" t="s">
        <v>43</v>
      </c>
      <c r="F423" t="s">
        <v>160</v>
      </c>
      <c r="G423">
        <v>34.004300000000001</v>
      </c>
      <c r="H423">
        <v>71.544799999999995</v>
      </c>
      <c r="I423" t="s">
        <v>93</v>
      </c>
      <c r="J423" t="s">
        <v>1138</v>
      </c>
      <c r="K423" t="s">
        <v>163</v>
      </c>
      <c r="L423" t="s">
        <v>39</v>
      </c>
      <c r="M423" t="s">
        <v>72</v>
      </c>
      <c r="N423" t="s">
        <v>1139</v>
      </c>
      <c r="O423" t="s">
        <v>163</v>
      </c>
      <c r="P423" t="s">
        <v>42</v>
      </c>
      <c r="Q423">
        <v>8</v>
      </c>
      <c r="R423">
        <v>11</v>
      </c>
      <c r="S423">
        <v>32</v>
      </c>
      <c r="T423">
        <v>45</v>
      </c>
      <c r="V423" t="s">
        <v>1140</v>
      </c>
      <c r="W423" t="s">
        <v>601</v>
      </c>
      <c r="X423">
        <v>17.68</v>
      </c>
      <c r="Y423">
        <v>63.823999999999998</v>
      </c>
    </row>
    <row r="424" spans="1:25" ht="16.05" customHeight="1" x14ac:dyDescent="0.3">
      <c r="A424">
        <v>423</v>
      </c>
      <c r="B424" s="4">
        <v>41753</v>
      </c>
      <c r="C424" t="s">
        <v>43</v>
      </c>
      <c r="F424" t="s">
        <v>44</v>
      </c>
      <c r="G424">
        <v>24.991800000000001</v>
      </c>
      <c r="H424">
        <v>66.991100000000003</v>
      </c>
      <c r="I424" t="s">
        <v>45</v>
      </c>
      <c r="J424" t="s">
        <v>1141</v>
      </c>
      <c r="K424" t="s">
        <v>153</v>
      </c>
      <c r="L424" t="s">
        <v>39</v>
      </c>
      <c r="M424" t="s">
        <v>72</v>
      </c>
      <c r="N424" t="s">
        <v>1142</v>
      </c>
      <c r="O424" t="s">
        <v>163</v>
      </c>
      <c r="P424" t="s">
        <v>42</v>
      </c>
      <c r="Q424">
        <v>2</v>
      </c>
      <c r="R424">
        <v>4</v>
      </c>
      <c r="S424">
        <v>2</v>
      </c>
      <c r="T424">
        <v>15</v>
      </c>
      <c r="X424">
        <v>30.56</v>
      </c>
      <c r="Y424">
        <v>87.007999999999996</v>
      </c>
    </row>
    <row r="425" spans="1:25" ht="16.05" customHeight="1" x14ac:dyDescent="0.3">
      <c r="A425">
        <v>424</v>
      </c>
      <c r="B425" s="4">
        <v>41770</v>
      </c>
      <c r="C425" t="s">
        <v>32</v>
      </c>
      <c r="E425" s="3">
        <v>0.52777777777777779</v>
      </c>
      <c r="F425" t="s">
        <v>160</v>
      </c>
      <c r="G425">
        <v>34.004300000000001</v>
      </c>
      <c r="H425">
        <v>71.544799999999995</v>
      </c>
      <c r="I425" t="s">
        <v>93</v>
      </c>
      <c r="J425" t="s">
        <v>1143</v>
      </c>
      <c r="K425" t="s">
        <v>62</v>
      </c>
      <c r="L425" t="s">
        <v>39</v>
      </c>
      <c r="M425" t="s">
        <v>40</v>
      </c>
      <c r="N425" t="s">
        <v>1144</v>
      </c>
      <c r="O425" t="s">
        <v>122</v>
      </c>
      <c r="P425" t="s">
        <v>42</v>
      </c>
      <c r="Q425">
        <v>4</v>
      </c>
      <c r="R425">
        <v>5</v>
      </c>
      <c r="S425">
        <v>9</v>
      </c>
      <c r="T425">
        <v>11</v>
      </c>
      <c r="V425" t="s">
        <v>1145</v>
      </c>
      <c r="W425" t="s">
        <v>505</v>
      </c>
      <c r="X425">
        <v>25.31</v>
      </c>
      <c r="Y425">
        <v>77.558000000000007</v>
      </c>
    </row>
    <row r="426" spans="1:25" ht="16.05" customHeight="1" x14ac:dyDescent="0.3">
      <c r="A426">
        <v>425</v>
      </c>
      <c r="B426" s="4">
        <v>41794</v>
      </c>
      <c r="C426" t="s">
        <v>43</v>
      </c>
      <c r="E426" s="3">
        <v>0.3888888888888889</v>
      </c>
      <c r="F426" t="s">
        <v>1146</v>
      </c>
      <c r="G426">
        <v>33.568899999999999</v>
      </c>
      <c r="H426">
        <v>72.637799999999999</v>
      </c>
      <c r="I426" t="s">
        <v>69</v>
      </c>
      <c r="J426" t="s">
        <v>1147</v>
      </c>
      <c r="K426" t="s">
        <v>71</v>
      </c>
      <c r="L426" t="s">
        <v>48</v>
      </c>
      <c r="M426" t="s">
        <v>72</v>
      </c>
      <c r="N426" t="s">
        <v>1148</v>
      </c>
      <c r="O426" t="s">
        <v>74</v>
      </c>
      <c r="P426" t="s">
        <v>42</v>
      </c>
      <c r="Q426">
        <v>5</v>
      </c>
      <c r="R426">
        <v>5</v>
      </c>
      <c r="S426">
        <v>5</v>
      </c>
      <c r="T426">
        <v>5</v>
      </c>
      <c r="V426" t="s">
        <v>83</v>
      </c>
      <c r="W426" t="s">
        <v>1149</v>
      </c>
      <c r="X426">
        <v>31.055</v>
      </c>
      <c r="Y426">
        <v>87.899000000000001</v>
      </c>
    </row>
    <row r="427" spans="1:25" ht="16.05" customHeight="1" x14ac:dyDescent="0.3">
      <c r="A427">
        <v>426</v>
      </c>
      <c r="B427" s="4">
        <v>41798</v>
      </c>
      <c r="C427" t="s">
        <v>32</v>
      </c>
      <c r="F427" t="s">
        <v>1150</v>
      </c>
      <c r="G427">
        <v>28.28</v>
      </c>
      <c r="H427">
        <v>62.35</v>
      </c>
      <c r="I427" t="s">
        <v>60</v>
      </c>
      <c r="J427" t="s">
        <v>1151</v>
      </c>
      <c r="K427" t="s">
        <v>52</v>
      </c>
      <c r="L427" t="s">
        <v>39</v>
      </c>
      <c r="M427" t="s">
        <v>40</v>
      </c>
      <c r="N427" t="s">
        <v>1152</v>
      </c>
      <c r="O427" t="s">
        <v>122</v>
      </c>
      <c r="P427" t="s">
        <v>64</v>
      </c>
      <c r="Q427">
        <v>23</v>
      </c>
      <c r="R427">
        <v>30</v>
      </c>
      <c r="S427">
        <v>7</v>
      </c>
      <c r="T427">
        <v>16</v>
      </c>
      <c r="W427" t="s">
        <v>1153</v>
      </c>
      <c r="X427">
        <v>27.51</v>
      </c>
      <c r="Y427">
        <v>81.518000000000001</v>
      </c>
    </row>
    <row r="428" spans="1:25" ht="16.05" customHeight="1" x14ac:dyDescent="0.3">
      <c r="A428">
        <v>427</v>
      </c>
      <c r="B428" s="4">
        <v>41799</v>
      </c>
      <c r="C428" t="s">
        <v>43</v>
      </c>
      <c r="F428" t="s">
        <v>44</v>
      </c>
      <c r="G428">
        <v>24.991800000000001</v>
      </c>
      <c r="H428">
        <v>66.991100000000003</v>
      </c>
      <c r="I428" t="s">
        <v>45</v>
      </c>
      <c r="J428" t="s">
        <v>1154</v>
      </c>
      <c r="R428">
        <v>28</v>
      </c>
      <c r="T428">
        <v>24</v>
      </c>
      <c r="X428">
        <v>32.695</v>
      </c>
      <c r="Y428">
        <v>90.850999999999999</v>
      </c>
    </row>
    <row r="429" spans="1:25" ht="16.05" customHeight="1" x14ac:dyDescent="0.3">
      <c r="A429">
        <v>428</v>
      </c>
      <c r="B429" s="4">
        <v>41809</v>
      </c>
      <c r="C429" t="s">
        <v>43</v>
      </c>
      <c r="F429" t="s">
        <v>160</v>
      </c>
      <c r="G429">
        <v>34.004300000000001</v>
      </c>
      <c r="H429">
        <v>71.544799999999995</v>
      </c>
      <c r="I429" t="s">
        <v>93</v>
      </c>
      <c r="J429" t="s">
        <v>1155</v>
      </c>
      <c r="K429" t="s">
        <v>95</v>
      </c>
      <c r="L429" t="s">
        <v>53</v>
      </c>
      <c r="M429" t="s">
        <v>40</v>
      </c>
      <c r="N429" t="s">
        <v>1156</v>
      </c>
      <c r="O429" t="s">
        <v>122</v>
      </c>
      <c r="P429" t="s">
        <v>42</v>
      </c>
      <c r="Q429">
        <v>1</v>
      </c>
      <c r="R429">
        <v>2</v>
      </c>
      <c r="S429">
        <v>5</v>
      </c>
      <c r="T429">
        <v>5</v>
      </c>
      <c r="W429" t="s">
        <v>505</v>
      </c>
      <c r="X429">
        <v>32.965000000000003</v>
      </c>
      <c r="Y429">
        <v>91.337000000000003</v>
      </c>
    </row>
    <row r="430" spans="1:25" ht="16.05" customHeight="1" x14ac:dyDescent="0.3">
      <c r="A430">
        <v>429</v>
      </c>
      <c r="B430" s="4">
        <v>41814</v>
      </c>
      <c r="C430" t="s">
        <v>43</v>
      </c>
      <c r="F430" t="s">
        <v>88</v>
      </c>
      <c r="G430">
        <v>32.974600000000002</v>
      </c>
      <c r="H430">
        <v>70.145600000000002</v>
      </c>
      <c r="I430" t="s">
        <v>89</v>
      </c>
      <c r="J430" t="s">
        <v>1157</v>
      </c>
      <c r="K430" t="s">
        <v>405</v>
      </c>
      <c r="L430" t="s">
        <v>39</v>
      </c>
      <c r="M430" t="s">
        <v>72</v>
      </c>
      <c r="N430" t="s">
        <v>1158</v>
      </c>
      <c r="O430" t="s">
        <v>74</v>
      </c>
      <c r="P430" t="s">
        <v>42</v>
      </c>
      <c r="Q430">
        <v>3</v>
      </c>
      <c r="R430">
        <v>3</v>
      </c>
      <c r="S430">
        <v>1</v>
      </c>
      <c r="T430">
        <v>1</v>
      </c>
      <c r="X430">
        <v>28.265000000000001</v>
      </c>
      <c r="Y430">
        <v>82.876999999999995</v>
      </c>
    </row>
    <row r="431" spans="1:25" ht="16.05" customHeight="1" x14ac:dyDescent="0.3">
      <c r="A431">
        <v>430</v>
      </c>
      <c r="B431" s="4">
        <v>41906</v>
      </c>
      <c r="C431" t="s">
        <v>43</v>
      </c>
      <c r="F431" t="s">
        <v>160</v>
      </c>
      <c r="G431">
        <v>34.004300000000001</v>
      </c>
      <c r="H431">
        <v>71.544799999999995</v>
      </c>
      <c r="I431" t="s">
        <v>93</v>
      </c>
      <c r="K431" t="s">
        <v>71</v>
      </c>
      <c r="L431" t="s">
        <v>53</v>
      </c>
      <c r="M431" t="s">
        <v>481</v>
      </c>
      <c r="N431" t="s">
        <v>1159</v>
      </c>
      <c r="O431" t="s">
        <v>74</v>
      </c>
      <c r="P431" t="s">
        <v>42</v>
      </c>
      <c r="Q431">
        <v>4</v>
      </c>
      <c r="R431">
        <v>5</v>
      </c>
      <c r="S431">
        <v>18</v>
      </c>
      <c r="T431">
        <v>29</v>
      </c>
      <c r="V431" t="s">
        <v>1160</v>
      </c>
      <c r="W431" t="s">
        <v>1161</v>
      </c>
      <c r="X431">
        <v>29.84</v>
      </c>
      <c r="Y431">
        <v>85.712000000000003</v>
      </c>
    </row>
    <row r="432" spans="1:25" ht="16.05" customHeight="1" x14ac:dyDescent="0.3">
      <c r="A432">
        <v>431</v>
      </c>
      <c r="B432" s="4">
        <v>41916</v>
      </c>
      <c r="C432" t="s">
        <v>43</v>
      </c>
      <c r="E432" s="3" t="s">
        <v>236</v>
      </c>
      <c r="F432" t="s">
        <v>59</v>
      </c>
      <c r="G432">
        <v>30.209499999999998</v>
      </c>
      <c r="H432">
        <v>67.018199999999993</v>
      </c>
      <c r="I432" t="s">
        <v>60</v>
      </c>
      <c r="J432" t="s">
        <v>1162</v>
      </c>
      <c r="K432" t="s">
        <v>501</v>
      </c>
      <c r="L432" t="s">
        <v>39</v>
      </c>
      <c r="M432" t="s">
        <v>72</v>
      </c>
      <c r="N432" t="s">
        <v>1163</v>
      </c>
      <c r="O432" t="s">
        <v>122</v>
      </c>
      <c r="P432" t="s">
        <v>64</v>
      </c>
      <c r="Q432">
        <v>5</v>
      </c>
      <c r="R432">
        <v>5</v>
      </c>
      <c r="S432">
        <v>12</v>
      </c>
      <c r="T432">
        <v>12</v>
      </c>
      <c r="W432" t="s">
        <v>1164</v>
      </c>
      <c r="X432">
        <v>26.59</v>
      </c>
      <c r="Y432">
        <v>79.861999999999995</v>
      </c>
    </row>
    <row r="433" spans="1:25" ht="16.05" customHeight="1" x14ac:dyDescent="0.3">
      <c r="A433">
        <v>432</v>
      </c>
      <c r="B433" s="4">
        <v>41927</v>
      </c>
      <c r="F433" t="s">
        <v>1165</v>
      </c>
      <c r="G433">
        <v>33.867899999999999</v>
      </c>
      <c r="H433">
        <v>70.513639999999995</v>
      </c>
      <c r="I433" t="s">
        <v>89</v>
      </c>
      <c r="J433" t="s">
        <v>1166</v>
      </c>
      <c r="R433">
        <v>7</v>
      </c>
      <c r="T433">
        <v>5</v>
      </c>
      <c r="X433">
        <v>17.21</v>
      </c>
      <c r="Y433">
        <v>62.978000000000002</v>
      </c>
    </row>
    <row r="434" spans="1:25" ht="16.05" customHeight="1" x14ac:dyDescent="0.3">
      <c r="A434">
        <v>433</v>
      </c>
      <c r="B434" s="4">
        <v>41935</v>
      </c>
      <c r="C434" t="s">
        <v>43</v>
      </c>
      <c r="F434" t="s">
        <v>59</v>
      </c>
      <c r="G434">
        <v>30.209499999999998</v>
      </c>
      <c r="H434">
        <v>67.018199999999993</v>
      </c>
      <c r="I434" t="s">
        <v>60</v>
      </c>
      <c r="K434" t="s">
        <v>100</v>
      </c>
      <c r="L434" t="s">
        <v>53</v>
      </c>
      <c r="M434" t="s">
        <v>481</v>
      </c>
      <c r="N434" t="s">
        <v>1167</v>
      </c>
      <c r="O434" t="s">
        <v>122</v>
      </c>
      <c r="P434" t="s">
        <v>42</v>
      </c>
      <c r="Q434">
        <v>2</v>
      </c>
      <c r="R434">
        <v>3</v>
      </c>
      <c r="S434">
        <v>15</v>
      </c>
      <c r="T434">
        <v>20</v>
      </c>
      <c r="X434">
        <v>21.405000000000001</v>
      </c>
      <c r="Y434">
        <v>70.528999999999996</v>
      </c>
    </row>
    <row r="435" spans="1:25" ht="16.05" customHeight="1" x14ac:dyDescent="0.3">
      <c r="A435">
        <v>434</v>
      </c>
      <c r="B435" s="4">
        <v>41945</v>
      </c>
      <c r="C435" t="s">
        <v>32</v>
      </c>
      <c r="D435" t="s">
        <v>33</v>
      </c>
      <c r="F435" t="s">
        <v>1168</v>
      </c>
      <c r="G435">
        <v>31.604700000000001</v>
      </c>
      <c r="H435">
        <v>74.572900000000004</v>
      </c>
      <c r="I435" t="s">
        <v>69</v>
      </c>
      <c r="J435" t="s">
        <v>1169</v>
      </c>
      <c r="K435" t="s">
        <v>74</v>
      </c>
      <c r="L435" t="s">
        <v>39</v>
      </c>
      <c r="M435" t="s">
        <v>481</v>
      </c>
      <c r="O435" t="s">
        <v>122</v>
      </c>
      <c r="P435" t="s">
        <v>42</v>
      </c>
      <c r="Q435">
        <v>45</v>
      </c>
      <c r="R435">
        <v>55</v>
      </c>
      <c r="S435">
        <v>70</v>
      </c>
      <c r="T435">
        <v>120</v>
      </c>
      <c r="V435" t="s">
        <v>1170</v>
      </c>
      <c r="W435" t="s">
        <v>1171</v>
      </c>
      <c r="X435">
        <v>22.18</v>
      </c>
      <c r="Y435">
        <v>71.924000000000007</v>
      </c>
    </row>
    <row r="436" spans="1:25" ht="16.05" customHeight="1" x14ac:dyDescent="0.3">
      <c r="A436">
        <v>435</v>
      </c>
      <c r="B436" s="4">
        <v>41989</v>
      </c>
      <c r="F436" t="s">
        <v>160</v>
      </c>
      <c r="G436">
        <v>34.004300000000001</v>
      </c>
      <c r="H436">
        <v>71.544799999999995</v>
      </c>
      <c r="I436" t="s">
        <v>93</v>
      </c>
      <c r="J436" t="s">
        <v>1172</v>
      </c>
      <c r="R436">
        <v>148</v>
      </c>
      <c r="T436">
        <v>132</v>
      </c>
      <c r="X436">
        <v>9.86</v>
      </c>
      <c r="Y436">
        <v>49.747999999999998</v>
      </c>
    </row>
    <row r="437" spans="1:25" ht="16.05" customHeight="1" x14ac:dyDescent="0.3">
      <c r="A437">
        <v>436</v>
      </c>
      <c r="B437" s="4">
        <v>42001</v>
      </c>
      <c r="F437" t="s">
        <v>1173</v>
      </c>
      <c r="G437">
        <v>31.35</v>
      </c>
      <c r="H437">
        <v>69.45</v>
      </c>
      <c r="I437" t="s">
        <v>1174</v>
      </c>
      <c r="J437" t="s">
        <v>1175</v>
      </c>
      <c r="R437">
        <v>2</v>
      </c>
      <c r="T437">
        <v>0</v>
      </c>
      <c r="X437">
        <v>8.4450000000000003</v>
      </c>
      <c r="Y437">
        <v>47.201000000000001</v>
      </c>
    </row>
    <row r="438" spans="1:25" ht="16.05" customHeight="1" x14ac:dyDescent="0.3">
      <c r="A438">
        <v>437</v>
      </c>
      <c r="B438" s="4">
        <v>42034</v>
      </c>
      <c r="F438" t="s">
        <v>1049</v>
      </c>
      <c r="G438">
        <v>28</v>
      </c>
      <c r="H438">
        <v>68.666700000000006</v>
      </c>
      <c r="I438" t="s">
        <v>45</v>
      </c>
      <c r="J438" t="s">
        <v>332</v>
      </c>
      <c r="Q438">
        <v>60</v>
      </c>
      <c r="R438">
        <v>62</v>
      </c>
      <c r="T438">
        <v>39</v>
      </c>
      <c r="X438">
        <v>16.225000000000001</v>
      </c>
      <c r="Y438">
        <v>61.204999999999998</v>
      </c>
    </row>
    <row r="439" spans="1:25" ht="16.05" customHeight="1" x14ac:dyDescent="0.3">
      <c r="A439">
        <v>438</v>
      </c>
      <c r="B439" s="4">
        <v>42048</v>
      </c>
      <c r="F439" t="s">
        <v>160</v>
      </c>
      <c r="G439">
        <v>34.004300000000001</v>
      </c>
      <c r="H439">
        <v>71.544799999999995</v>
      </c>
      <c r="I439" t="s">
        <v>93</v>
      </c>
      <c r="J439" t="s">
        <v>332</v>
      </c>
      <c r="R439">
        <v>21</v>
      </c>
      <c r="T439">
        <v>60</v>
      </c>
      <c r="X439">
        <v>17.234999999999999</v>
      </c>
      <c r="Y439">
        <v>63.023000000000003</v>
      </c>
    </row>
    <row r="440" spans="1:25" ht="16.05" customHeight="1" x14ac:dyDescent="0.3">
      <c r="A440">
        <v>439</v>
      </c>
      <c r="B440" s="4">
        <v>42052</v>
      </c>
      <c r="F440" t="s">
        <v>543</v>
      </c>
      <c r="G440">
        <v>31.545100000000001</v>
      </c>
      <c r="H440">
        <v>74.340699999999998</v>
      </c>
      <c r="I440" t="s">
        <v>69</v>
      </c>
      <c r="J440" t="s">
        <v>1176</v>
      </c>
      <c r="Q440">
        <v>5</v>
      </c>
      <c r="R440">
        <v>9</v>
      </c>
      <c r="X440">
        <v>18.68</v>
      </c>
      <c r="Y440">
        <v>65.623999999999995</v>
      </c>
    </row>
    <row r="441" spans="1:25" ht="16.05" customHeight="1" x14ac:dyDescent="0.3">
      <c r="A441">
        <v>440</v>
      </c>
      <c r="B441" s="4">
        <v>42053</v>
      </c>
      <c r="F441" t="s">
        <v>68</v>
      </c>
      <c r="G441">
        <v>33.6</v>
      </c>
      <c r="H441">
        <v>73.033299999999997</v>
      </c>
      <c r="I441" t="s">
        <v>69</v>
      </c>
      <c r="J441" t="s">
        <v>1177</v>
      </c>
      <c r="R441">
        <v>5</v>
      </c>
      <c r="T441">
        <v>6</v>
      </c>
      <c r="X441">
        <v>15.25</v>
      </c>
      <c r="Y441">
        <v>59.45</v>
      </c>
    </row>
    <row r="442" spans="1:25" ht="16.05" customHeight="1" x14ac:dyDescent="0.3">
      <c r="A442">
        <v>441</v>
      </c>
      <c r="B442" s="4">
        <v>42078</v>
      </c>
      <c r="F442" t="s">
        <v>543</v>
      </c>
      <c r="G442">
        <v>31.545100000000001</v>
      </c>
      <c r="H442">
        <v>74.340699999999998</v>
      </c>
      <c r="I442" t="s">
        <v>69</v>
      </c>
      <c r="J442" t="s">
        <v>1178</v>
      </c>
      <c r="R442">
        <v>17</v>
      </c>
      <c r="S442">
        <v>70</v>
      </c>
      <c r="T442">
        <v>72</v>
      </c>
      <c r="X442">
        <v>18.63</v>
      </c>
      <c r="Y442">
        <v>65.534000000000006</v>
      </c>
    </row>
    <row r="443" spans="1:25" ht="16.05" customHeight="1" x14ac:dyDescent="0.3">
      <c r="A443">
        <v>442</v>
      </c>
      <c r="B443" s="4">
        <v>42083</v>
      </c>
      <c r="F443" t="s">
        <v>44</v>
      </c>
      <c r="G443">
        <v>24.991800000000001</v>
      </c>
      <c r="H443">
        <v>66.991100000000003</v>
      </c>
      <c r="I443" t="s">
        <v>45</v>
      </c>
      <c r="J443" t="s">
        <v>1179</v>
      </c>
      <c r="Q443">
        <v>2</v>
      </c>
      <c r="R443">
        <v>3</v>
      </c>
      <c r="S443">
        <v>0</v>
      </c>
      <c r="T443">
        <v>0</v>
      </c>
      <c r="X443">
        <v>27</v>
      </c>
      <c r="Y443">
        <v>80.599999999999994</v>
      </c>
    </row>
    <row r="444" spans="1:25" ht="16.05" customHeight="1" x14ac:dyDescent="0.3">
      <c r="A444">
        <v>443</v>
      </c>
      <c r="B444" s="4">
        <v>42130</v>
      </c>
      <c r="C444" t="s">
        <v>43</v>
      </c>
      <c r="F444" t="s">
        <v>1180</v>
      </c>
      <c r="G444">
        <v>32.974600000000002</v>
      </c>
      <c r="H444">
        <v>70.145600000000002</v>
      </c>
      <c r="I444" t="s">
        <v>89</v>
      </c>
      <c r="J444" t="s">
        <v>1181</v>
      </c>
      <c r="Q444">
        <v>2</v>
      </c>
      <c r="R444">
        <v>3</v>
      </c>
      <c r="T444">
        <v>3</v>
      </c>
      <c r="W444" t="s">
        <v>1182</v>
      </c>
      <c r="X444">
        <v>25.984999999999999</v>
      </c>
      <c r="Y444">
        <v>78.772999999999996</v>
      </c>
    </row>
    <row r="445" spans="1:25" ht="16.05" customHeight="1" x14ac:dyDescent="0.3">
      <c r="A445">
        <v>444</v>
      </c>
      <c r="B445" s="4">
        <v>42150</v>
      </c>
      <c r="C445" t="s">
        <v>43</v>
      </c>
      <c r="F445" t="s">
        <v>44</v>
      </c>
      <c r="G445">
        <v>24.991800000000001</v>
      </c>
      <c r="H445">
        <v>66.991100000000003</v>
      </c>
      <c r="I445" t="s">
        <v>45</v>
      </c>
      <c r="J445" t="s">
        <v>1183</v>
      </c>
      <c r="O445" t="s">
        <v>1184</v>
      </c>
      <c r="Q445">
        <v>1</v>
      </c>
      <c r="R445">
        <v>2</v>
      </c>
      <c r="X445">
        <v>33.049999999999997</v>
      </c>
      <c r="Y445">
        <v>91.49</v>
      </c>
    </row>
    <row r="446" spans="1:25" ht="16.05" customHeight="1" x14ac:dyDescent="0.3">
      <c r="A446">
        <v>445</v>
      </c>
      <c r="B446" s="4">
        <v>42150</v>
      </c>
      <c r="C446" t="s">
        <v>43</v>
      </c>
      <c r="F446" t="s">
        <v>44</v>
      </c>
      <c r="G446">
        <v>24.991800000000001</v>
      </c>
      <c r="H446">
        <v>66.991100000000003</v>
      </c>
      <c r="I446" t="s">
        <v>45</v>
      </c>
      <c r="J446" t="s">
        <v>1183</v>
      </c>
      <c r="R446">
        <v>5</v>
      </c>
      <c r="X446">
        <v>33.049999999999997</v>
      </c>
      <c r="Y446">
        <v>91.49</v>
      </c>
    </row>
    <row r="447" spans="1:25" ht="16.05" customHeight="1" x14ac:dyDescent="0.3">
      <c r="A447">
        <v>446</v>
      </c>
      <c r="B447" s="4">
        <v>42153</v>
      </c>
      <c r="C447" t="s">
        <v>43</v>
      </c>
      <c r="F447" t="s">
        <v>543</v>
      </c>
      <c r="G447">
        <v>31.545100000000001</v>
      </c>
      <c r="H447">
        <v>74.340699999999998</v>
      </c>
      <c r="I447" t="s">
        <v>69</v>
      </c>
      <c r="J447" t="s">
        <v>1185</v>
      </c>
      <c r="Q447">
        <v>1</v>
      </c>
      <c r="R447">
        <v>2</v>
      </c>
      <c r="T447">
        <v>6</v>
      </c>
      <c r="X447">
        <v>34.08</v>
      </c>
      <c r="Y447">
        <v>93.343999999999994</v>
      </c>
    </row>
    <row r="448" spans="1:25" ht="16.05" customHeight="1" x14ac:dyDescent="0.3">
      <c r="A448">
        <v>447</v>
      </c>
      <c r="B448" s="4">
        <v>42161</v>
      </c>
      <c r="C448" t="s">
        <v>33</v>
      </c>
      <c r="F448" t="s">
        <v>281</v>
      </c>
      <c r="G448">
        <v>32.083599999999997</v>
      </c>
      <c r="H448">
        <v>72.671099999999996</v>
      </c>
      <c r="I448" t="s">
        <v>69</v>
      </c>
      <c r="J448" t="s">
        <v>1186</v>
      </c>
      <c r="R448">
        <v>2</v>
      </c>
      <c r="T448">
        <v>6</v>
      </c>
      <c r="X448">
        <v>29.9</v>
      </c>
      <c r="Y448">
        <v>85.82</v>
      </c>
    </row>
    <row r="449" spans="1:25" ht="16.05" customHeight="1" x14ac:dyDescent="0.3">
      <c r="A449">
        <v>448</v>
      </c>
      <c r="B449" s="4">
        <v>42163</v>
      </c>
      <c r="C449" t="s">
        <v>43</v>
      </c>
      <c r="F449" t="s">
        <v>88</v>
      </c>
      <c r="G449">
        <v>32.974637899999998</v>
      </c>
      <c r="H449">
        <v>70.145499999999998</v>
      </c>
      <c r="I449" t="s">
        <v>89</v>
      </c>
      <c r="J449" t="s">
        <v>1187</v>
      </c>
      <c r="N449" t="s">
        <v>1188</v>
      </c>
      <c r="Q449">
        <v>7</v>
      </c>
      <c r="R449">
        <v>19</v>
      </c>
      <c r="X449">
        <v>26.82</v>
      </c>
      <c r="Y449">
        <v>80.275999999999996</v>
      </c>
    </row>
    <row r="450" spans="1:25" ht="16.05" customHeight="1" x14ac:dyDescent="0.3">
      <c r="A450">
        <v>449</v>
      </c>
      <c r="B450" s="4">
        <v>42166</v>
      </c>
      <c r="C450" t="s">
        <v>43</v>
      </c>
      <c r="F450" t="s">
        <v>160</v>
      </c>
      <c r="G450">
        <v>34.004300000000001</v>
      </c>
      <c r="H450">
        <v>71.544799999999995</v>
      </c>
      <c r="I450" t="s">
        <v>93</v>
      </c>
      <c r="J450" t="s">
        <v>1189</v>
      </c>
      <c r="Q450">
        <v>1</v>
      </c>
      <c r="R450">
        <v>2</v>
      </c>
      <c r="S450">
        <v>4</v>
      </c>
      <c r="T450">
        <v>7</v>
      </c>
      <c r="X450">
        <v>30.58</v>
      </c>
      <c r="Y450">
        <v>87.043999999999997</v>
      </c>
    </row>
    <row r="451" spans="1:25" ht="16.05" customHeight="1" x14ac:dyDescent="0.3">
      <c r="A451">
        <v>450</v>
      </c>
      <c r="B451" s="4">
        <v>42184</v>
      </c>
      <c r="C451" t="s">
        <v>43</v>
      </c>
      <c r="F451" t="s">
        <v>543</v>
      </c>
      <c r="I451" t="s">
        <v>69</v>
      </c>
      <c r="J451" t="s">
        <v>1190</v>
      </c>
      <c r="Q451">
        <v>1</v>
      </c>
      <c r="R451">
        <v>4</v>
      </c>
    </row>
    <row r="452" spans="1:25" ht="16.05" customHeight="1" x14ac:dyDescent="0.3">
      <c r="A452">
        <v>451</v>
      </c>
      <c r="B452" s="4">
        <v>42202</v>
      </c>
      <c r="C452" t="s">
        <v>32</v>
      </c>
      <c r="F452" t="s">
        <v>59</v>
      </c>
      <c r="I452" t="s">
        <v>1174</v>
      </c>
      <c r="J452" t="s">
        <v>1191</v>
      </c>
      <c r="N452" t="s">
        <v>1192</v>
      </c>
      <c r="Q452">
        <v>1</v>
      </c>
      <c r="R452">
        <v>1</v>
      </c>
    </row>
    <row r="453" spans="1:25" ht="16.05" customHeight="1" x14ac:dyDescent="0.3">
      <c r="A453">
        <v>452</v>
      </c>
      <c r="B453" s="4">
        <v>42232</v>
      </c>
      <c r="C453" t="s">
        <v>32</v>
      </c>
      <c r="F453" t="s">
        <v>1193</v>
      </c>
      <c r="G453">
        <v>33.768734000000002</v>
      </c>
      <c r="H453">
        <v>72.362146999999993</v>
      </c>
      <c r="I453" t="s">
        <v>69</v>
      </c>
      <c r="J453" t="s">
        <v>1194</v>
      </c>
      <c r="N453" t="s">
        <v>1195</v>
      </c>
      <c r="Q453">
        <v>16</v>
      </c>
      <c r="R453">
        <v>19</v>
      </c>
      <c r="S453">
        <v>23</v>
      </c>
      <c r="T453">
        <v>25</v>
      </c>
      <c r="X453">
        <v>28.655000000000001</v>
      </c>
      <c r="Y453">
        <v>83.578999999999994</v>
      </c>
    </row>
    <row r="454" spans="1:25" ht="16.05" customHeight="1" x14ac:dyDescent="0.3">
      <c r="A454">
        <v>453</v>
      </c>
      <c r="B454" s="4">
        <v>42243</v>
      </c>
      <c r="C454" t="s">
        <v>43</v>
      </c>
      <c r="F454" t="s">
        <v>1196</v>
      </c>
      <c r="G454">
        <v>30.193636000000001</v>
      </c>
      <c r="H454">
        <v>71.449009000000004</v>
      </c>
      <c r="I454" t="s">
        <v>69</v>
      </c>
      <c r="J454" t="s">
        <v>1197</v>
      </c>
      <c r="Q454">
        <v>4</v>
      </c>
      <c r="R454">
        <v>4</v>
      </c>
      <c r="T454">
        <v>2</v>
      </c>
      <c r="X454">
        <v>33.575000000000003</v>
      </c>
      <c r="Y454">
        <v>92.435000000000002</v>
      </c>
    </row>
    <row r="455" spans="1:25" ht="16.05" customHeight="1" x14ac:dyDescent="0.3">
      <c r="A455">
        <v>454</v>
      </c>
      <c r="B455" s="4">
        <v>42248</v>
      </c>
      <c r="C455" t="s">
        <v>43</v>
      </c>
      <c r="F455" t="s">
        <v>383</v>
      </c>
      <c r="G455">
        <v>34.021102999999997</v>
      </c>
      <c r="H455">
        <v>71.287420999999995</v>
      </c>
      <c r="I455" t="s">
        <v>93</v>
      </c>
      <c r="J455" t="s">
        <v>1198</v>
      </c>
      <c r="Q455">
        <v>3</v>
      </c>
      <c r="R455">
        <v>6</v>
      </c>
      <c r="S455">
        <v>50</v>
      </c>
      <c r="T455">
        <v>56</v>
      </c>
      <c r="W455" t="s">
        <v>1199</v>
      </c>
      <c r="X455">
        <v>28.225000000000001</v>
      </c>
      <c r="Y455">
        <v>82.805000000000007</v>
      </c>
    </row>
    <row r="456" spans="1:25" ht="16.05" customHeight="1" x14ac:dyDescent="0.3">
      <c r="A456">
        <v>455</v>
      </c>
      <c r="B456" s="4">
        <v>42267</v>
      </c>
      <c r="C456" t="s">
        <v>32</v>
      </c>
      <c r="F456" t="s">
        <v>44</v>
      </c>
      <c r="G456">
        <v>24.879503</v>
      </c>
      <c r="H456">
        <v>67.174575000000004</v>
      </c>
      <c r="I456" t="s">
        <v>45</v>
      </c>
      <c r="J456" t="s">
        <v>1200</v>
      </c>
      <c r="K456" t="s">
        <v>1201</v>
      </c>
      <c r="L456" t="s">
        <v>48</v>
      </c>
      <c r="M456" t="s">
        <v>1202</v>
      </c>
      <c r="N456" t="s">
        <v>1203</v>
      </c>
      <c r="O456" t="s">
        <v>1204</v>
      </c>
      <c r="Q456">
        <v>1</v>
      </c>
      <c r="S456">
        <v>2</v>
      </c>
      <c r="U456">
        <v>1</v>
      </c>
      <c r="X456">
        <v>35</v>
      </c>
      <c r="Y456">
        <v>95</v>
      </c>
    </row>
    <row r="457" spans="1:25" ht="16.05" customHeight="1" x14ac:dyDescent="0.3">
      <c r="A457">
        <v>456</v>
      </c>
      <c r="B457" s="4">
        <v>42291</v>
      </c>
      <c r="C457" t="s">
        <v>43</v>
      </c>
      <c r="F457" t="s">
        <v>1205</v>
      </c>
      <c r="G457">
        <v>30.712665000000001</v>
      </c>
      <c r="H457">
        <v>70.658161000000007</v>
      </c>
      <c r="I457" t="s">
        <v>69</v>
      </c>
      <c r="J457" t="s">
        <v>1206</v>
      </c>
      <c r="N457" t="s">
        <v>1207</v>
      </c>
      <c r="Q457">
        <v>7</v>
      </c>
      <c r="S457">
        <v>10</v>
      </c>
      <c r="T457">
        <v>20</v>
      </c>
      <c r="U457">
        <v>1</v>
      </c>
      <c r="V457" t="s">
        <v>1208</v>
      </c>
      <c r="X457">
        <v>29.11</v>
      </c>
      <c r="Y457">
        <v>84.397999999999996</v>
      </c>
    </row>
    <row r="458" spans="1:25" ht="16.05" customHeight="1" x14ac:dyDescent="0.3">
      <c r="A458">
        <v>457</v>
      </c>
      <c r="B458" s="4">
        <v>42299</v>
      </c>
      <c r="C458" t="s">
        <v>32</v>
      </c>
      <c r="D458" t="s">
        <v>1209</v>
      </c>
      <c r="F458" t="s">
        <v>59</v>
      </c>
      <c r="G458">
        <v>30.182970999999998</v>
      </c>
      <c r="H458">
        <v>66.998733999999999</v>
      </c>
      <c r="I458" t="s">
        <v>1174</v>
      </c>
      <c r="J458" t="s">
        <v>1210</v>
      </c>
      <c r="K458" t="s">
        <v>62</v>
      </c>
      <c r="M458" t="s">
        <v>1202</v>
      </c>
      <c r="N458" t="s">
        <v>1211</v>
      </c>
      <c r="O458" t="s">
        <v>62</v>
      </c>
      <c r="P458" t="s">
        <v>64</v>
      </c>
      <c r="Q458">
        <v>10</v>
      </c>
      <c r="R458">
        <v>11</v>
      </c>
      <c r="S458">
        <v>12</v>
      </c>
      <c r="T458">
        <v>15</v>
      </c>
      <c r="U458">
        <v>1</v>
      </c>
      <c r="W458" t="s">
        <v>1212</v>
      </c>
      <c r="X458">
        <v>16.25</v>
      </c>
      <c r="Y458">
        <v>61.25</v>
      </c>
    </row>
    <row r="459" spans="1:25" ht="16.05" customHeight="1" x14ac:dyDescent="0.3">
      <c r="A459">
        <v>458</v>
      </c>
      <c r="B459" s="4">
        <v>42300</v>
      </c>
      <c r="C459" t="s">
        <v>32</v>
      </c>
      <c r="D459" t="s">
        <v>1209</v>
      </c>
      <c r="F459" t="s">
        <v>1213</v>
      </c>
      <c r="G459">
        <v>28.274681000000001</v>
      </c>
      <c r="H459">
        <v>68.712889000000004</v>
      </c>
      <c r="I459" t="s">
        <v>45</v>
      </c>
      <c r="J459" t="s">
        <v>1214</v>
      </c>
      <c r="N459" t="s">
        <v>1215</v>
      </c>
      <c r="O459" t="s">
        <v>62</v>
      </c>
      <c r="P459" t="s">
        <v>64</v>
      </c>
      <c r="Q459">
        <v>22</v>
      </c>
      <c r="R459">
        <v>23</v>
      </c>
      <c r="S459">
        <v>40</v>
      </c>
      <c r="T459" t="s">
        <v>1216</v>
      </c>
      <c r="W459" t="s">
        <v>1217</v>
      </c>
      <c r="X459">
        <v>28.59</v>
      </c>
      <c r="Y459">
        <v>83.462000000000003</v>
      </c>
    </row>
    <row r="460" spans="1:25" ht="16.05" customHeight="1" x14ac:dyDescent="0.3">
      <c r="A460">
        <v>459</v>
      </c>
      <c r="B460" s="4">
        <v>42367</v>
      </c>
      <c r="C460" t="s">
        <v>43</v>
      </c>
      <c r="F460" t="s">
        <v>391</v>
      </c>
      <c r="G460">
        <v>34.200113999999999</v>
      </c>
      <c r="H460">
        <v>72.050801000000007</v>
      </c>
      <c r="I460" t="s">
        <v>93</v>
      </c>
      <c r="J460" t="s">
        <v>1218</v>
      </c>
      <c r="K460" t="s">
        <v>189</v>
      </c>
      <c r="O460" t="s">
        <v>122</v>
      </c>
      <c r="Q460">
        <v>21</v>
      </c>
      <c r="R460">
        <v>26</v>
      </c>
      <c r="S460">
        <v>50</v>
      </c>
      <c r="T460">
        <v>56</v>
      </c>
      <c r="V460" t="s">
        <v>1219</v>
      </c>
      <c r="W460" t="s">
        <v>1220</v>
      </c>
      <c r="X460">
        <v>13.53</v>
      </c>
      <c r="Y460">
        <v>56.353999999999999</v>
      </c>
    </row>
    <row r="461" spans="1:25" ht="16.05" customHeight="1" x14ac:dyDescent="0.3">
      <c r="A461">
        <v>460</v>
      </c>
      <c r="B461" s="4">
        <v>42382</v>
      </c>
      <c r="C461" t="s">
        <v>43</v>
      </c>
      <c r="F461" t="s">
        <v>59</v>
      </c>
      <c r="G461">
        <v>30.165686000000001</v>
      </c>
      <c r="H461">
        <v>67.001779999999997</v>
      </c>
      <c r="I461" t="s">
        <v>1174</v>
      </c>
      <c r="J461" t="s">
        <v>1221</v>
      </c>
      <c r="N461" t="s">
        <v>1222</v>
      </c>
      <c r="O461" t="s">
        <v>1223</v>
      </c>
      <c r="P461" t="s">
        <v>42</v>
      </c>
      <c r="Q461">
        <v>15</v>
      </c>
      <c r="R461">
        <v>15</v>
      </c>
      <c r="S461">
        <v>25</v>
      </c>
      <c r="T461">
        <v>36</v>
      </c>
      <c r="V461" t="s">
        <v>1219</v>
      </c>
      <c r="W461" t="s">
        <v>1224</v>
      </c>
      <c r="X461">
        <v>6.8550000000000004</v>
      </c>
      <c r="Y461">
        <v>44.338999999999999</v>
      </c>
    </row>
    <row r="462" spans="1:25" ht="16.05" customHeight="1" x14ac:dyDescent="0.3">
      <c r="A462">
        <v>461</v>
      </c>
      <c r="B462" s="4">
        <v>42388</v>
      </c>
      <c r="C462" t="s">
        <v>43</v>
      </c>
      <c r="F462" t="s">
        <v>160</v>
      </c>
      <c r="G462">
        <v>33.999533</v>
      </c>
      <c r="H462">
        <v>71.425020000000004</v>
      </c>
      <c r="I462" t="s">
        <v>93</v>
      </c>
      <c r="J462" t="s">
        <v>1225</v>
      </c>
      <c r="N462" t="s">
        <v>1226</v>
      </c>
      <c r="P462" t="s">
        <v>42</v>
      </c>
      <c r="Q462">
        <v>10</v>
      </c>
      <c r="R462">
        <v>12</v>
      </c>
      <c r="S462">
        <v>20</v>
      </c>
      <c r="T462">
        <v>25</v>
      </c>
      <c r="U462">
        <v>1</v>
      </c>
      <c r="W462" t="s">
        <v>1227</v>
      </c>
      <c r="X462">
        <v>11.645</v>
      </c>
      <c r="Y462">
        <v>52.960999999999999</v>
      </c>
    </row>
    <row r="463" spans="1:25" ht="16.05" customHeight="1" x14ac:dyDescent="0.3">
      <c r="A463">
        <v>462</v>
      </c>
      <c r="B463" s="4">
        <v>42398</v>
      </c>
      <c r="C463" t="s">
        <v>43</v>
      </c>
      <c r="F463" t="s">
        <v>1173</v>
      </c>
      <c r="G463">
        <v>31.341260999999999</v>
      </c>
      <c r="H463">
        <v>69.448659000000006</v>
      </c>
      <c r="I463" t="s">
        <v>1174</v>
      </c>
      <c r="J463" t="s">
        <v>1228</v>
      </c>
      <c r="O463" t="s">
        <v>96</v>
      </c>
      <c r="P463" t="s">
        <v>42</v>
      </c>
      <c r="Q463">
        <v>0</v>
      </c>
      <c r="R463">
        <v>0</v>
      </c>
      <c r="S463">
        <v>5</v>
      </c>
      <c r="T463">
        <v>6</v>
      </c>
      <c r="U463">
        <v>1</v>
      </c>
      <c r="W463" t="s">
        <v>1229</v>
      </c>
      <c r="X463">
        <v>11.125</v>
      </c>
      <c r="Y463">
        <v>52.024999999999999</v>
      </c>
    </row>
    <row r="464" spans="1:25" ht="16.05" customHeight="1" x14ac:dyDescent="0.3">
      <c r="A464">
        <v>463</v>
      </c>
      <c r="B464" s="4">
        <v>42406</v>
      </c>
      <c r="C464" t="s">
        <v>43</v>
      </c>
      <c r="F464" t="s">
        <v>59</v>
      </c>
      <c r="G464">
        <v>30.199805000000001</v>
      </c>
      <c r="H464">
        <v>67.010157000000007</v>
      </c>
      <c r="I464" t="s">
        <v>1174</v>
      </c>
      <c r="J464" t="s">
        <v>1230</v>
      </c>
      <c r="N464" t="s">
        <v>1231</v>
      </c>
      <c r="O464" t="s">
        <v>1232</v>
      </c>
      <c r="P464" t="s">
        <v>42</v>
      </c>
      <c r="Q464">
        <v>9</v>
      </c>
      <c r="R464">
        <v>11</v>
      </c>
      <c r="S464">
        <v>30</v>
      </c>
      <c r="T464">
        <v>35</v>
      </c>
      <c r="U464">
        <v>1</v>
      </c>
      <c r="V464" t="s">
        <v>1233</v>
      </c>
      <c r="W464" t="s">
        <v>1234</v>
      </c>
      <c r="X464">
        <v>9.9450000000000003</v>
      </c>
      <c r="Y464">
        <v>49.901000000000003</v>
      </c>
    </row>
    <row r="465" spans="1:25" ht="16.05" customHeight="1" x14ac:dyDescent="0.3">
      <c r="A465">
        <v>464</v>
      </c>
      <c r="B465" s="4">
        <v>42436</v>
      </c>
      <c r="C465" t="s">
        <v>43</v>
      </c>
      <c r="F465" t="s">
        <v>1235</v>
      </c>
      <c r="G465">
        <v>34.149433000000002</v>
      </c>
      <c r="H465">
        <v>71.742780999999994</v>
      </c>
      <c r="I465" t="s">
        <v>93</v>
      </c>
      <c r="J465" t="s">
        <v>1236</v>
      </c>
      <c r="P465" t="s">
        <v>42</v>
      </c>
      <c r="Q465">
        <v>10</v>
      </c>
      <c r="R465">
        <v>20</v>
      </c>
      <c r="S465">
        <v>27</v>
      </c>
      <c r="T465">
        <v>31</v>
      </c>
      <c r="U465">
        <v>1</v>
      </c>
      <c r="W465" t="s">
        <v>601</v>
      </c>
      <c r="X465">
        <v>16.715</v>
      </c>
      <c r="Y465">
        <v>62.087000000000003</v>
      </c>
    </row>
    <row r="466" spans="1:25" ht="16.05" customHeight="1" x14ac:dyDescent="0.3">
      <c r="A466">
        <v>465</v>
      </c>
      <c r="B466" s="4">
        <v>42456</v>
      </c>
      <c r="C466" t="s">
        <v>32</v>
      </c>
      <c r="F466" t="s">
        <v>543</v>
      </c>
      <c r="G466">
        <v>31.512930000000001</v>
      </c>
      <c r="H466">
        <v>74.288989999999998</v>
      </c>
      <c r="I466" t="s">
        <v>69</v>
      </c>
      <c r="J466" t="s">
        <v>1237</v>
      </c>
      <c r="P466" t="s">
        <v>54</v>
      </c>
      <c r="Q466">
        <v>70</v>
      </c>
      <c r="R466">
        <v>72</v>
      </c>
      <c r="S466">
        <v>233</v>
      </c>
      <c r="T466">
        <v>300</v>
      </c>
      <c r="U466">
        <v>1</v>
      </c>
      <c r="V466" t="s">
        <v>1233</v>
      </c>
      <c r="W466" t="s">
        <v>1238</v>
      </c>
      <c r="X466">
        <v>22.565000000000001</v>
      </c>
      <c r="Y466">
        <v>72.617000000000004</v>
      </c>
    </row>
    <row r="467" spans="1:25" ht="16.05" customHeight="1" x14ac:dyDescent="0.3">
      <c r="A467">
        <v>466</v>
      </c>
      <c r="B467" s="4">
        <v>42476</v>
      </c>
      <c r="C467" t="s">
        <v>43</v>
      </c>
      <c r="F467" t="s">
        <v>383</v>
      </c>
      <c r="G467">
        <v>34.047839000000003</v>
      </c>
      <c r="H467">
        <v>71.284360000000007</v>
      </c>
      <c r="I467" t="s">
        <v>89</v>
      </c>
      <c r="J467" t="s">
        <v>1239</v>
      </c>
      <c r="K467" t="s">
        <v>95</v>
      </c>
      <c r="L467" t="s">
        <v>39</v>
      </c>
      <c r="M467" t="s">
        <v>1202</v>
      </c>
      <c r="O467" t="s">
        <v>122</v>
      </c>
      <c r="P467" t="s">
        <v>42</v>
      </c>
      <c r="Q467">
        <v>2</v>
      </c>
      <c r="R467">
        <v>2</v>
      </c>
      <c r="S467">
        <v>0</v>
      </c>
      <c r="T467">
        <v>0</v>
      </c>
      <c r="U467">
        <v>1</v>
      </c>
      <c r="X467">
        <v>25.405000000000001</v>
      </c>
      <c r="Y467">
        <v>77.728999999999999</v>
      </c>
    </row>
    <row r="468" spans="1:25" ht="16.05" customHeight="1" x14ac:dyDescent="0.3">
      <c r="A468">
        <v>467</v>
      </c>
      <c r="B468" s="4">
        <v>42479</v>
      </c>
      <c r="C468" t="s">
        <v>43</v>
      </c>
      <c r="F468" t="s">
        <v>391</v>
      </c>
      <c r="G468">
        <v>34.207853999999998</v>
      </c>
      <c r="H468">
        <v>72.049453</v>
      </c>
      <c r="I468" t="s">
        <v>93</v>
      </c>
      <c r="J468" t="s">
        <v>1240</v>
      </c>
      <c r="K468" t="s">
        <v>189</v>
      </c>
      <c r="L468" t="s">
        <v>39</v>
      </c>
      <c r="M468" t="s">
        <v>1202</v>
      </c>
      <c r="N468" t="s">
        <v>1241</v>
      </c>
      <c r="O468" t="s">
        <v>102</v>
      </c>
      <c r="P468" t="s">
        <v>42</v>
      </c>
      <c r="Q468">
        <v>1</v>
      </c>
      <c r="R468">
        <v>1</v>
      </c>
      <c r="S468">
        <v>10</v>
      </c>
      <c r="T468">
        <v>18</v>
      </c>
      <c r="U468">
        <v>1</v>
      </c>
      <c r="V468" t="s">
        <v>1233</v>
      </c>
      <c r="X468">
        <v>23.105</v>
      </c>
      <c r="Y468">
        <v>73.588999999999999</v>
      </c>
    </row>
    <row r="469" spans="1:25" ht="16.05" customHeight="1" x14ac:dyDescent="0.3">
      <c r="A469">
        <v>468</v>
      </c>
      <c r="B469" s="4">
        <v>42520</v>
      </c>
      <c r="C469" t="s">
        <v>43</v>
      </c>
      <c r="F469" t="s">
        <v>391</v>
      </c>
      <c r="G469">
        <v>34.195681999999998</v>
      </c>
      <c r="H469">
        <v>72.037771000000006</v>
      </c>
      <c r="I469" t="s">
        <v>93</v>
      </c>
      <c r="J469" t="s">
        <v>1242</v>
      </c>
      <c r="K469" t="s">
        <v>163</v>
      </c>
      <c r="L469" t="s">
        <v>39</v>
      </c>
      <c r="M469" t="s">
        <v>72</v>
      </c>
      <c r="N469" t="s">
        <v>1243</v>
      </c>
      <c r="O469" t="s">
        <v>163</v>
      </c>
      <c r="P469" t="s">
        <v>42</v>
      </c>
      <c r="Q469">
        <v>1</v>
      </c>
      <c r="R469">
        <v>1</v>
      </c>
      <c r="S469">
        <v>12</v>
      </c>
      <c r="T469">
        <v>15</v>
      </c>
      <c r="U469">
        <v>1</v>
      </c>
      <c r="V469" t="s">
        <v>1233</v>
      </c>
      <c r="W469" t="s">
        <v>1244</v>
      </c>
      <c r="X469">
        <v>30.02</v>
      </c>
      <c r="Y469">
        <v>86.036000000000001</v>
      </c>
    </row>
    <row r="470" spans="1:25" ht="16.05" customHeight="1" x14ac:dyDescent="0.3">
      <c r="A470">
        <v>469</v>
      </c>
      <c r="B470" s="4">
        <v>42590</v>
      </c>
      <c r="C470" t="s">
        <v>43</v>
      </c>
      <c r="F470" t="s">
        <v>59</v>
      </c>
      <c r="G470">
        <v>30.194224999999999</v>
      </c>
      <c r="H470">
        <v>67.008821999999995</v>
      </c>
      <c r="I470" t="s">
        <v>1174</v>
      </c>
      <c r="J470" t="s">
        <v>1245</v>
      </c>
      <c r="K470" t="s">
        <v>189</v>
      </c>
      <c r="L470" t="s">
        <v>39</v>
      </c>
      <c r="M470" t="s">
        <v>40</v>
      </c>
      <c r="N470" t="s">
        <v>1246</v>
      </c>
      <c r="O470" t="s">
        <v>1247</v>
      </c>
      <c r="P470" t="s">
        <v>42</v>
      </c>
      <c r="Q470">
        <v>70</v>
      </c>
      <c r="R470">
        <v>70</v>
      </c>
      <c r="S470">
        <v>112</v>
      </c>
      <c r="T470">
        <v>120</v>
      </c>
      <c r="V470" t="s">
        <v>1219</v>
      </c>
      <c r="X470">
        <v>29.585000000000001</v>
      </c>
      <c r="Y470">
        <v>85.253</v>
      </c>
    </row>
    <row r="471" spans="1:25" ht="16.05" customHeight="1" x14ac:dyDescent="0.3">
      <c r="A471">
        <v>470</v>
      </c>
      <c r="B471" s="4">
        <v>42615</v>
      </c>
      <c r="C471" t="s">
        <v>43</v>
      </c>
      <c r="E471" s="3">
        <v>0.24305555555555555</v>
      </c>
      <c r="F471" t="s">
        <v>391</v>
      </c>
      <c r="G471">
        <v>34.195776000000002</v>
      </c>
      <c r="H471">
        <v>72.036564999999996</v>
      </c>
      <c r="I471" t="s">
        <v>93</v>
      </c>
      <c r="J471" t="s">
        <v>1248</v>
      </c>
      <c r="K471" t="s">
        <v>189</v>
      </c>
      <c r="L471" t="s">
        <v>39</v>
      </c>
      <c r="M471" t="s">
        <v>1202</v>
      </c>
      <c r="N471" t="s">
        <v>1249</v>
      </c>
      <c r="O471" t="s">
        <v>122</v>
      </c>
      <c r="P471" t="s">
        <v>42</v>
      </c>
      <c r="Q471">
        <v>13</v>
      </c>
      <c r="R471">
        <v>14</v>
      </c>
      <c r="S471">
        <v>52</v>
      </c>
      <c r="T471">
        <v>60</v>
      </c>
      <c r="U471">
        <v>1</v>
      </c>
      <c r="V471" t="s">
        <v>1250</v>
      </c>
      <c r="X471">
        <v>27.805</v>
      </c>
      <c r="Y471">
        <v>82.049000000000007</v>
      </c>
    </row>
    <row r="472" spans="1:25" ht="16.05" customHeight="1" x14ac:dyDescent="0.3">
      <c r="A472">
        <v>471</v>
      </c>
      <c r="B472" s="4">
        <v>42626</v>
      </c>
      <c r="C472" t="s">
        <v>32</v>
      </c>
      <c r="D472" t="s">
        <v>1251</v>
      </c>
      <c r="E472" s="3">
        <v>0.3125</v>
      </c>
      <c r="F472" t="s">
        <v>1049</v>
      </c>
      <c r="G472">
        <v>28.002718000000002</v>
      </c>
      <c r="H472">
        <v>68.730383000000003</v>
      </c>
      <c r="I472" t="s">
        <v>45</v>
      </c>
      <c r="J472" t="s">
        <v>332</v>
      </c>
      <c r="K472" t="s">
        <v>62</v>
      </c>
      <c r="L472" t="s">
        <v>39</v>
      </c>
      <c r="M472" t="s">
        <v>40</v>
      </c>
      <c r="N472" t="s">
        <v>1252</v>
      </c>
      <c r="O472" t="s">
        <v>843</v>
      </c>
      <c r="P472" t="s">
        <v>64</v>
      </c>
      <c r="Q472">
        <v>0</v>
      </c>
      <c r="R472">
        <v>0</v>
      </c>
      <c r="S472">
        <v>10</v>
      </c>
      <c r="T472">
        <v>13</v>
      </c>
      <c r="X472">
        <v>31.945</v>
      </c>
      <c r="Y472">
        <v>89.501000000000005</v>
      </c>
    </row>
    <row r="473" spans="1:25" ht="16.05" customHeight="1" x14ac:dyDescent="0.3">
      <c r="A473">
        <v>472</v>
      </c>
      <c r="B473" s="4">
        <v>42629</v>
      </c>
      <c r="C473" t="s">
        <v>43</v>
      </c>
      <c r="E473" s="3">
        <v>0.5625</v>
      </c>
      <c r="F473" t="s">
        <v>784</v>
      </c>
      <c r="G473">
        <v>34.400331000000001</v>
      </c>
      <c r="H473">
        <v>71.560423999999998</v>
      </c>
      <c r="I473" t="s">
        <v>89</v>
      </c>
      <c r="J473" t="s">
        <v>1253</v>
      </c>
      <c r="K473" t="s">
        <v>62</v>
      </c>
      <c r="L473" t="s">
        <v>39</v>
      </c>
      <c r="M473" t="s">
        <v>40</v>
      </c>
      <c r="N473" t="s">
        <v>1254</v>
      </c>
      <c r="O473" t="s">
        <v>843</v>
      </c>
      <c r="Q473">
        <v>16</v>
      </c>
      <c r="R473">
        <v>36</v>
      </c>
      <c r="S473">
        <v>22</v>
      </c>
      <c r="U473">
        <v>1</v>
      </c>
      <c r="W473" t="s">
        <v>1255</v>
      </c>
      <c r="X473">
        <v>28.68</v>
      </c>
      <c r="Y473">
        <v>83.623999999999995</v>
      </c>
    </row>
    <row r="474" spans="1:25" ht="16.05" customHeight="1" x14ac:dyDescent="0.3">
      <c r="A474">
        <v>473</v>
      </c>
      <c r="B474" s="4">
        <v>42668</v>
      </c>
      <c r="C474" t="s">
        <v>43</v>
      </c>
      <c r="E474" s="3" t="s">
        <v>1256</v>
      </c>
      <c r="F474" t="s">
        <v>59</v>
      </c>
      <c r="G474">
        <v>30.14283</v>
      </c>
      <c r="H474">
        <v>66.981949999999998</v>
      </c>
      <c r="I474" t="s">
        <v>1174</v>
      </c>
      <c r="J474" t="s">
        <v>1257</v>
      </c>
      <c r="K474" t="s">
        <v>189</v>
      </c>
      <c r="L474" t="s">
        <v>39</v>
      </c>
      <c r="M474" t="s">
        <v>40</v>
      </c>
      <c r="N474" t="s">
        <v>1258</v>
      </c>
      <c r="O474" t="s">
        <v>163</v>
      </c>
      <c r="Q474">
        <v>58</v>
      </c>
      <c r="R474">
        <v>61</v>
      </c>
      <c r="S474">
        <v>100</v>
      </c>
      <c r="T474">
        <v>165</v>
      </c>
      <c r="U474">
        <v>2</v>
      </c>
      <c r="V474" t="s">
        <v>1259</v>
      </c>
      <c r="X474">
        <v>14.545</v>
      </c>
      <c r="Y474">
        <v>58.180999999999997</v>
      </c>
    </row>
    <row r="475" spans="1:25" ht="16.05" customHeight="1" x14ac:dyDescent="0.3">
      <c r="A475">
        <v>474</v>
      </c>
      <c r="B475" s="4">
        <v>42686</v>
      </c>
      <c r="C475" t="s">
        <v>33</v>
      </c>
      <c r="E475" s="3">
        <v>0.75</v>
      </c>
      <c r="F475" t="s">
        <v>1260</v>
      </c>
      <c r="G475">
        <v>25.776775000000001</v>
      </c>
      <c r="H475">
        <v>67.022390000000001</v>
      </c>
      <c r="I475" t="s">
        <v>1174</v>
      </c>
      <c r="J475" t="s">
        <v>1261</v>
      </c>
      <c r="K475" t="s">
        <v>62</v>
      </c>
      <c r="L475" t="s">
        <v>39</v>
      </c>
      <c r="M475" t="s">
        <v>40</v>
      </c>
      <c r="N475" t="s">
        <v>1262</v>
      </c>
      <c r="O475" t="s">
        <v>122</v>
      </c>
      <c r="P475" t="s">
        <v>42</v>
      </c>
      <c r="Q475">
        <v>45</v>
      </c>
      <c r="R475">
        <v>52</v>
      </c>
      <c r="S475">
        <v>100</v>
      </c>
      <c r="T475">
        <v>100</v>
      </c>
      <c r="U475">
        <v>1</v>
      </c>
      <c r="W475" t="s">
        <v>1263</v>
      </c>
    </row>
    <row r="476" spans="1:25" ht="16.05" customHeight="1" x14ac:dyDescent="0.3">
      <c r="A476">
        <v>475</v>
      </c>
      <c r="B476" s="4">
        <v>42700</v>
      </c>
      <c r="C476" t="s">
        <v>33</v>
      </c>
      <c r="E476" s="3">
        <v>0.25</v>
      </c>
      <c r="F476" t="s">
        <v>442</v>
      </c>
      <c r="G476">
        <v>34.325825999999999</v>
      </c>
      <c r="H476">
        <v>71.398788999999994</v>
      </c>
      <c r="I476" t="s">
        <v>89</v>
      </c>
      <c r="J476" t="s">
        <v>1264</v>
      </c>
      <c r="K476" t="s">
        <v>74</v>
      </c>
      <c r="L476" t="s">
        <v>39</v>
      </c>
      <c r="M476" t="s">
        <v>72</v>
      </c>
      <c r="N476" t="s">
        <v>1265</v>
      </c>
      <c r="O476" t="s">
        <v>74</v>
      </c>
      <c r="P476" t="s">
        <v>42</v>
      </c>
      <c r="Q476">
        <v>2</v>
      </c>
      <c r="R476">
        <v>2</v>
      </c>
      <c r="S476">
        <v>14</v>
      </c>
      <c r="T476">
        <v>14</v>
      </c>
      <c r="U476">
        <v>4</v>
      </c>
      <c r="X476">
        <v>17.63</v>
      </c>
      <c r="Y476">
        <v>63.734000000000002</v>
      </c>
    </row>
    <row r="477" spans="1:25" ht="16.05" customHeight="1" x14ac:dyDescent="0.3">
      <c r="A477">
        <v>476</v>
      </c>
      <c r="B477" s="4">
        <v>42773</v>
      </c>
      <c r="C477" t="s">
        <v>43</v>
      </c>
      <c r="E477" s="3">
        <v>0.20833333333333334</v>
      </c>
      <c r="F477" t="s">
        <v>144</v>
      </c>
      <c r="G477">
        <v>32.949814000000003</v>
      </c>
      <c r="H477">
        <v>70.609080000000006</v>
      </c>
      <c r="I477" t="s">
        <v>93</v>
      </c>
      <c r="J477" t="s">
        <v>1266</v>
      </c>
      <c r="K477" t="s">
        <v>163</v>
      </c>
      <c r="L477" t="s">
        <v>39</v>
      </c>
      <c r="M477" t="s">
        <v>72</v>
      </c>
      <c r="N477" t="s">
        <v>1267</v>
      </c>
      <c r="O477" t="s">
        <v>163</v>
      </c>
      <c r="P477" t="s">
        <v>42</v>
      </c>
      <c r="Q477">
        <v>0</v>
      </c>
      <c r="R477">
        <v>0</v>
      </c>
      <c r="S477">
        <v>2</v>
      </c>
      <c r="T477">
        <v>2</v>
      </c>
      <c r="U477">
        <v>1</v>
      </c>
      <c r="V477" t="s">
        <v>1268</v>
      </c>
      <c r="W477" t="s">
        <v>1010</v>
      </c>
      <c r="X477">
        <v>19</v>
      </c>
    </row>
    <row r="478" spans="1:25" ht="16.05" customHeight="1" x14ac:dyDescent="0.3">
      <c r="A478">
        <v>477</v>
      </c>
      <c r="B478" s="4">
        <v>42779</v>
      </c>
      <c r="C478" t="s">
        <v>43</v>
      </c>
      <c r="E478" s="3">
        <v>0.75</v>
      </c>
      <c r="F478" t="s">
        <v>543</v>
      </c>
      <c r="G478">
        <v>31.555382000000002</v>
      </c>
      <c r="H478">
        <v>74.331873000000002</v>
      </c>
      <c r="I478" t="s">
        <v>69</v>
      </c>
      <c r="J478" t="s">
        <v>1269</v>
      </c>
      <c r="K478" t="s">
        <v>189</v>
      </c>
      <c r="L478" t="s">
        <v>39</v>
      </c>
      <c r="M478" t="s">
        <v>72</v>
      </c>
      <c r="N478" t="s">
        <v>1270</v>
      </c>
      <c r="O478" t="s">
        <v>122</v>
      </c>
      <c r="P478" t="s">
        <v>42</v>
      </c>
      <c r="Q478">
        <v>14</v>
      </c>
      <c r="R478">
        <v>18</v>
      </c>
      <c r="S478">
        <v>83</v>
      </c>
      <c r="T478">
        <v>90</v>
      </c>
      <c r="U478">
        <v>1</v>
      </c>
      <c r="V478" t="s">
        <v>58</v>
      </c>
      <c r="W478" t="s">
        <v>1271</v>
      </c>
      <c r="X478">
        <v>16.254999999999999</v>
      </c>
      <c r="Y478">
        <v>61.259</v>
      </c>
    </row>
    <row r="479" spans="1:25" ht="16.05" customHeight="1" x14ac:dyDescent="0.3">
      <c r="A479">
        <v>478</v>
      </c>
      <c r="B479" s="4">
        <v>42781</v>
      </c>
      <c r="C479" t="s">
        <v>43</v>
      </c>
      <c r="E479" s="3">
        <v>0.33333333333333331</v>
      </c>
      <c r="F479" t="s">
        <v>1272</v>
      </c>
      <c r="G479">
        <v>34.5</v>
      </c>
      <c r="H479">
        <v>71.333332999999996</v>
      </c>
      <c r="I479" t="s">
        <v>89</v>
      </c>
      <c r="J479" t="s">
        <v>1273</v>
      </c>
      <c r="K479" t="s">
        <v>1274</v>
      </c>
      <c r="L479" t="s">
        <v>39</v>
      </c>
      <c r="M479" t="s">
        <v>72</v>
      </c>
      <c r="N479" t="s">
        <v>1275</v>
      </c>
      <c r="O479" t="s">
        <v>96</v>
      </c>
      <c r="P479" t="s">
        <v>42</v>
      </c>
      <c r="Q479">
        <v>5</v>
      </c>
      <c r="R479">
        <v>8</v>
      </c>
      <c r="S479">
        <v>0</v>
      </c>
      <c r="T479">
        <v>3</v>
      </c>
      <c r="U479">
        <v>1</v>
      </c>
      <c r="W479" t="s">
        <v>601</v>
      </c>
      <c r="X479">
        <v>11.115</v>
      </c>
      <c r="Y479">
        <v>52.006999999999998</v>
      </c>
    </row>
    <row r="480" spans="1:25" ht="16.05" customHeight="1" x14ac:dyDescent="0.3">
      <c r="A480">
        <v>479</v>
      </c>
      <c r="B480" s="4">
        <v>42781</v>
      </c>
      <c r="C480" t="s">
        <v>43</v>
      </c>
      <c r="E480" s="3">
        <v>0.64583333333333337</v>
      </c>
      <c r="F480" t="s">
        <v>1276</v>
      </c>
      <c r="G480">
        <v>33.986111000000001</v>
      </c>
      <c r="H480" t="s">
        <v>1277</v>
      </c>
      <c r="I480" t="s">
        <v>93</v>
      </c>
      <c r="J480" t="s">
        <v>1199</v>
      </c>
      <c r="K480" t="s">
        <v>1274</v>
      </c>
      <c r="L480" t="s">
        <v>53</v>
      </c>
      <c r="M480" t="s">
        <v>72</v>
      </c>
      <c r="N480" t="s">
        <v>1278</v>
      </c>
      <c r="O480" t="s">
        <v>1279</v>
      </c>
      <c r="P480" t="s">
        <v>42</v>
      </c>
      <c r="Q480">
        <v>1</v>
      </c>
      <c r="R480">
        <v>1</v>
      </c>
      <c r="S480">
        <v>4</v>
      </c>
      <c r="T480">
        <v>18</v>
      </c>
      <c r="U480">
        <v>1</v>
      </c>
      <c r="V480" t="s">
        <v>1280</v>
      </c>
      <c r="W480" t="s">
        <v>1199</v>
      </c>
      <c r="X480">
        <v>16.63</v>
      </c>
      <c r="Y480">
        <v>61.933999999999997</v>
      </c>
    </row>
    <row r="481" spans="1:25" ht="16.05" customHeight="1" x14ac:dyDescent="0.3">
      <c r="A481">
        <v>480</v>
      </c>
      <c r="B481" s="4">
        <v>42781</v>
      </c>
      <c r="C481" t="s">
        <v>43</v>
      </c>
      <c r="E481" s="3">
        <v>0.375</v>
      </c>
      <c r="F481" t="s">
        <v>1281</v>
      </c>
      <c r="G481">
        <v>34.553807999999997</v>
      </c>
      <c r="H481">
        <v>71.434140999999997</v>
      </c>
      <c r="I481" t="s">
        <v>89</v>
      </c>
      <c r="J481" t="s">
        <v>1282</v>
      </c>
      <c r="K481" t="s">
        <v>189</v>
      </c>
      <c r="L481" t="s">
        <v>39</v>
      </c>
      <c r="O481" t="s">
        <v>102</v>
      </c>
      <c r="P481" t="s">
        <v>42</v>
      </c>
      <c r="Q481">
        <v>1</v>
      </c>
      <c r="R481">
        <v>1</v>
      </c>
      <c r="S481">
        <v>0</v>
      </c>
      <c r="T481">
        <v>0</v>
      </c>
      <c r="U481">
        <v>1</v>
      </c>
    </row>
    <row r="482" spans="1:25" ht="16.05" customHeight="1" x14ac:dyDescent="0.3">
      <c r="A482">
        <v>481</v>
      </c>
      <c r="B482" s="4">
        <v>42782</v>
      </c>
      <c r="C482" t="s">
        <v>43</v>
      </c>
      <c r="E482" s="3">
        <v>0.75</v>
      </c>
      <c r="F482" t="s">
        <v>1283</v>
      </c>
      <c r="G482">
        <v>26.419314</v>
      </c>
      <c r="H482">
        <v>67.859373000000005</v>
      </c>
      <c r="I482" t="s">
        <v>45</v>
      </c>
      <c r="J482" t="s">
        <v>1284</v>
      </c>
      <c r="K482" t="s">
        <v>62</v>
      </c>
      <c r="L482" t="s">
        <v>39</v>
      </c>
      <c r="M482" t="s">
        <v>40</v>
      </c>
      <c r="N482" t="s">
        <v>1285</v>
      </c>
      <c r="O482" t="s">
        <v>1286</v>
      </c>
      <c r="P482" t="s">
        <v>79</v>
      </c>
      <c r="Q482">
        <v>70</v>
      </c>
      <c r="R482">
        <v>72</v>
      </c>
      <c r="S482">
        <v>150</v>
      </c>
      <c r="T482">
        <v>200</v>
      </c>
      <c r="U482">
        <v>1</v>
      </c>
      <c r="W482" t="s">
        <v>1287</v>
      </c>
      <c r="X482">
        <v>23.71</v>
      </c>
      <c r="Y482">
        <v>74.677999999999997</v>
      </c>
    </row>
    <row r="483" spans="1:25" ht="16.05" customHeight="1" x14ac:dyDescent="0.3">
      <c r="A483">
        <v>482</v>
      </c>
      <c r="B483" s="4">
        <v>42787</v>
      </c>
      <c r="C483" t="s">
        <v>43</v>
      </c>
      <c r="E483" s="3">
        <v>0.375</v>
      </c>
      <c r="F483" t="s">
        <v>1288</v>
      </c>
      <c r="G483">
        <v>34.299999999999997</v>
      </c>
      <c r="H483">
        <v>71.653889000000007</v>
      </c>
      <c r="I483" t="s">
        <v>93</v>
      </c>
      <c r="J483" t="s">
        <v>1289</v>
      </c>
      <c r="K483" t="s">
        <v>189</v>
      </c>
      <c r="L483" t="s">
        <v>39</v>
      </c>
      <c r="M483" t="s">
        <v>40</v>
      </c>
      <c r="N483" t="s">
        <v>1290</v>
      </c>
      <c r="O483" t="s">
        <v>1291</v>
      </c>
      <c r="P483" t="s">
        <v>42</v>
      </c>
      <c r="Q483">
        <v>6</v>
      </c>
      <c r="R483">
        <v>7</v>
      </c>
      <c r="S483">
        <v>15</v>
      </c>
      <c r="T483">
        <v>20</v>
      </c>
      <c r="U483">
        <v>2</v>
      </c>
      <c r="V483" t="s">
        <v>58</v>
      </c>
      <c r="W483" t="s">
        <v>601</v>
      </c>
      <c r="X483">
        <v>11.18</v>
      </c>
      <c r="Y483">
        <v>52.124000000000002</v>
      </c>
    </row>
    <row r="484" spans="1:25" ht="16.05" customHeight="1" x14ac:dyDescent="0.3">
      <c r="A484">
        <v>483</v>
      </c>
      <c r="B484" s="4">
        <v>42830</v>
      </c>
      <c r="C484" t="s">
        <v>43</v>
      </c>
      <c r="E484" s="3">
        <v>0.30208333333333331</v>
      </c>
      <c r="F484" t="s">
        <v>543</v>
      </c>
      <c r="G484">
        <v>31.463017000000001</v>
      </c>
      <c r="H484">
        <v>74.435675000000003</v>
      </c>
      <c r="I484" t="s">
        <v>69</v>
      </c>
      <c r="J484" t="s">
        <v>1292</v>
      </c>
      <c r="L484" t="s">
        <v>48</v>
      </c>
      <c r="M484" t="s">
        <v>72</v>
      </c>
      <c r="N484" t="s">
        <v>1293</v>
      </c>
      <c r="O484" t="s">
        <v>74</v>
      </c>
      <c r="P484" t="s">
        <v>42</v>
      </c>
      <c r="Q484">
        <v>6</v>
      </c>
      <c r="R484">
        <v>7</v>
      </c>
      <c r="S484">
        <v>19</v>
      </c>
      <c r="T484">
        <v>22</v>
      </c>
      <c r="V484" t="s">
        <v>58</v>
      </c>
      <c r="W484" t="s">
        <v>1294</v>
      </c>
      <c r="X484">
        <v>29</v>
      </c>
      <c r="Y484">
        <v>84.2</v>
      </c>
    </row>
    <row r="485" spans="1:25" ht="16.05" customHeight="1" x14ac:dyDescent="0.3">
      <c r="A485">
        <v>484</v>
      </c>
      <c r="B485" s="4">
        <v>42867</v>
      </c>
      <c r="C485" t="s">
        <v>43</v>
      </c>
      <c r="E485" s="3">
        <v>0.60416666666666663</v>
      </c>
      <c r="F485" t="s">
        <v>59</v>
      </c>
      <c r="G485">
        <v>29.800833000000001</v>
      </c>
      <c r="H485">
        <v>66.848056</v>
      </c>
      <c r="I485" t="s">
        <v>60</v>
      </c>
      <c r="J485" t="s">
        <v>1295</v>
      </c>
      <c r="K485" t="s">
        <v>6</v>
      </c>
      <c r="L485" t="s">
        <v>48</v>
      </c>
      <c r="M485" t="s">
        <v>72</v>
      </c>
      <c r="N485" t="s">
        <v>1296</v>
      </c>
      <c r="O485" t="s">
        <v>102</v>
      </c>
      <c r="P485" t="s">
        <v>42</v>
      </c>
      <c r="Q485">
        <v>25</v>
      </c>
      <c r="R485">
        <v>28</v>
      </c>
      <c r="S485">
        <v>35</v>
      </c>
      <c r="T485">
        <v>37</v>
      </c>
      <c r="U485">
        <v>1</v>
      </c>
      <c r="V485" t="s">
        <v>58</v>
      </c>
      <c r="X485">
        <v>44</v>
      </c>
      <c r="Y485">
        <v>111</v>
      </c>
    </row>
    <row r="486" spans="1:25" ht="16.05" customHeight="1" x14ac:dyDescent="0.3">
      <c r="A486">
        <v>485</v>
      </c>
      <c r="B486" s="4">
        <v>42875</v>
      </c>
      <c r="C486" t="s">
        <v>33</v>
      </c>
      <c r="F486" t="s">
        <v>92</v>
      </c>
      <c r="G486">
        <v>33.387520000000002</v>
      </c>
      <c r="H486">
        <v>71.340407999999996</v>
      </c>
      <c r="I486" t="s">
        <v>93</v>
      </c>
      <c r="J486" t="s">
        <v>1297</v>
      </c>
      <c r="K486" t="s">
        <v>163</v>
      </c>
      <c r="L486" t="s">
        <v>48</v>
      </c>
      <c r="M486" t="s">
        <v>72</v>
      </c>
      <c r="N486" t="s">
        <v>1298</v>
      </c>
      <c r="O486" t="s">
        <v>163</v>
      </c>
      <c r="P486" t="s">
        <v>42</v>
      </c>
      <c r="Q486">
        <v>1</v>
      </c>
      <c r="R486">
        <v>4</v>
      </c>
      <c r="S486">
        <v>0</v>
      </c>
      <c r="T486">
        <v>0</v>
      </c>
      <c r="V486" t="s">
        <v>58</v>
      </c>
      <c r="X486">
        <v>37</v>
      </c>
      <c r="Y486">
        <v>99</v>
      </c>
    </row>
    <row r="487" spans="1:25" ht="16.05" customHeight="1" x14ac:dyDescent="0.3">
      <c r="A487">
        <v>486</v>
      </c>
      <c r="B487" s="4">
        <v>42909</v>
      </c>
      <c r="C487" t="s">
        <v>43</v>
      </c>
      <c r="E487" s="3">
        <v>0.5625</v>
      </c>
      <c r="F487" t="s">
        <v>59</v>
      </c>
      <c r="G487">
        <v>33.884230000000002</v>
      </c>
      <c r="H487">
        <v>70.108779999999996</v>
      </c>
      <c r="I487" t="s">
        <v>1174</v>
      </c>
      <c r="J487" t="s">
        <v>1299</v>
      </c>
      <c r="K487" t="s">
        <v>62</v>
      </c>
      <c r="L487" t="s">
        <v>48</v>
      </c>
      <c r="M487" t="s">
        <v>72</v>
      </c>
      <c r="N487" t="s">
        <v>1300</v>
      </c>
      <c r="O487" t="s">
        <v>1286</v>
      </c>
      <c r="P487" t="s">
        <v>64</v>
      </c>
      <c r="Q487">
        <v>30</v>
      </c>
      <c r="R487">
        <v>85</v>
      </c>
      <c r="S487">
        <v>100</v>
      </c>
      <c r="T487" t="s">
        <v>1301</v>
      </c>
      <c r="U487">
        <v>3</v>
      </c>
      <c r="V487" t="s">
        <v>1302</v>
      </c>
      <c r="X487">
        <v>36</v>
      </c>
      <c r="Y487">
        <v>97</v>
      </c>
    </row>
    <row r="488" spans="1:25" ht="16.05" customHeight="1" x14ac:dyDescent="0.3">
      <c r="A488">
        <v>487</v>
      </c>
      <c r="B488" s="4">
        <v>42926</v>
      </c>
      <c r="C488" t="s">
        <v>43</v>
      </c>
      <c r="E488" s="3">
        <v>0.48819444444444443</v>
      </c>
      <c r="F488" t="s">
        <v>1094</v>
      </c>
      <c r="G488">
        <v>30.909829999999999</v>
      </c>
      <c r="H488">
        <v>66.452402000000006</v>
      </c>
      <c r="I488" t="s">
        <v>1174</v>
      </c>
      <c r="J488" t="s">
        <v>1303</v>
      </c>
      <c r="L488" t="s">
        <v>48</v>
      </c>
      <c r="M488" t="s">
        <v>72</v>
      </c>
      <c r="N488" t="s">
        <v>1296</v>
      </c>
      <c r="O488" t="s">
        <v>163</v>
      </c>
      <c r="P488" t="s">
        <v>42</v>
      </c>
      <c r="Q488">
        <v>1</v>
      </c>
      <c r="R488">
        <v>3</v>
      </c>
      <c r="S488">
        <v>1</v>
      </c>
      <c r="T488">
        <v>11</v>
      </c>
      <c r="U488">
        <v>1</v>
      </c>
      <c r="X488">
        <v>38</v>
      </c>
      <c r="Y488">
        <v>100</v>
      </c>
    </row>
    <row r="489" spans="1:25" ht="16.05" customHeight="1" x14ac:dyDescent="0.3">
      <c r="A489">
        <v>488</v>
      </c>
      <c r="B489" s="4">
        <v>42933</v>
      </c>
      <c r="C489" t="s">
        <v>43</v>
      </c>
      <c r="F489" t="s">
        <v>160</v>
      </c>
      <c r="G489">
        <v>34.015000000000001</v>
      </c>
      <c r="H489">
        <v>71.580500000000001</v>
      </c>
      <c r="I489" t="s">
        <v>93</v>
      </c>
      <c r="J489" t="s">
        <v>1304</v>
      </c>
      <c r="K489" t="s">
        <v>74</v>
      </c>
      <c r="L489" t="s">
        <v>39</v>
      </c>
      <c r="M489" t="s">
        <v>481</v>
      </c>
      <c r="N489" t="s">
        <v>1305</v>
      </c>
      <c r="O489" t="s">
        <v>74</v>
      </c>
      <c r="P489" t="s">
        <v>42</v>
      </c>
      <c r="Q489">
        <v>1</v>
      </c>
      <c r="R489">
        <v>2</v>
      </c>
      <c r="S489">
        <v>1</v>
      </c>
      <c r="T489">
        <v>7</v>
      </c>
      <c r="U489">
        <v>1</v>
      </c>
      <c r="X489">
        <v>37</v>
      </c>
      <c r="Y489">
        <v>98</v>
      </c>
    </row>
    <row r="490" spans="1:25" ht="16.05" customHeight="1" x14ac:dyDescent="0.3">
      <c r="A490">
        <v>489</v>
      </c>
      <c r="B490" s="4">
        <v>42933</v>
      </c>
      <c r="C490" t="s">
        <v>43</v>
      </c>
      <c r="F490" t="s">
        <v>160</v>
      </c>
      <c r="G490">
        <v>34.015000000000001</v>
      </c>
      <c r="H490">
        <v>71.580500000000001</v>
      </c>
      <c r="I490" t="s">
        <v>93</v>
      </c>
      <c r="J490" t="s">
        <v>1306</v>
      </c>
      <c r="K490" t="s">
        <v>74</v>
      </c>
      <c r="L490" t="s">
        <v>39</v>
      </c>
      <c r="M490" t="s">
        <v>72</v>
      </c>
      <c r="N490" t="s">
        <v>1307</v>
      </c>
      <c r="O490" t="s">
        <v>74</v>
      </c>
      <c r="P490" t="s">
        <v>42</v>
      </c>
      <c r="Q490">
        <v>1</v>
      </c>
      <c r="R490">
        <v>1</v>
      </c>
      <c r="S490">
        <v>1</v>
      </c>
      <c r="T490">
        <v>1</v>
      </c>
      <c r="U490">
        <v>1</v>
      </c>
      <c r="X490">
        <v>37</v>
      </c>
      <c r="Y490">
        <v>98</v>
      </c>
    </row>
    <row r="491" spans="1:25" ht="16.05" customHeight="1" x14ac:dyDescent="0.3">
      <c r="A491">
        <v>490</v>
      </c>
      <c r="B491" s="4">
        <v>42940</v>
      </c>
      <c r="C491" t="s">
        <v>43</v>
      </c>
      <c r="E491" s="3">
        <v>0.66319444444444442</v>
      </c>
      <c r="F491" t="s">
        <v>543</v>
      </c>
      <c r="G491">
        <v>31.500875000000001</v>
      </c>
      <c r="H491">
        <v>74.333119999999994</v>
      </c>
      <c r="I491" t="s">
        <v>69</v>
      </c>
      <c r="J491" t="s">
        <v>1308</v>
      </c>
      <c r="L491" t="s">
        <v>53</v>
      </c>
      <c r="M491" t="s">
        <v>72</v>
      </c>
      <c r="O491" t="s">
        <v>163</v>
      </c>
      <c r="Q491">
        <v>26</v>
      </c>
      <c r="R491">
        <v>27</v>
      </c>
      <c r="S491">
        <v>56</v>
      </c>
      <c r="T491">
        <v>56</v>
      </c>
      <c r="U491">
        <v>1</v>
      </c>
      <c r="W491" t="s">
        <v>1309</v>
      </c>
      <c r="X491">
        <v>32</v>
      </c>
      <c r="Y491">
        <v>88</v>
      </c>
    </row>
    <row r="492" spans="1:25" ht="16.05" customHeight="1" x14ac:dyDescent="0.3">
      <c r="A492">
        <v>491</v>
      </c>
      <c r="B492" s="4">
        <v>42959</v>
      </c>
      <c r="C492" t="s">
        <v>33</v>
      </c>
      <c r="E492" s="3">
        <v>0.70833333333333337</v>
      </c>
      <c r="F492" t="s">
        <v>59</v>
      </c>
      <c r="G492">
        <v>30.203658000000001</v>
      </c>
      <c r="H492">
        <v>67.004469</v>
      </c>
      <c r="I492" t="s">
        <v>1174</v>
      </c>
      <c r="J492" t="s">
        <v>1310</v>
      </c>
      <c r="L492" t="s">
        <v>53</v>
      </c>
      <c r="M492" t="s">
        <v>72</v>
      </c>
      <c r="N492" t="s">
        <v>1311</v>
      </c>
      <c r="O492" t="s">
        <v>74</v>
      </c>
      <c r="P492" t="s">
        <v>42</v>
      </c>
      <c r="Q492">
        <v>15</v>
      </c>
      <c r="R492">
        <v>15</v>
      </c>
      <c r="S492">
        <v>40</v>
      </c>
      <c r="T492">
        <v>40</v>
      </c>
      <c r="U492">
        <v>1</v>
      </c>
      <c r="V492" t="s">
        <v>1312</v>
      </c>
      <c r="X492">
        <v>29</v>
      </c>
    </row>
    <row r="493" spans="1:25" ht="16.05" customHeight="1" x14ac:dyDescent="0.3">
      <c r="A493">
        <v>492</v>
      </c>
      <c r="B493" s="4">
        <v>43013</v>
      </c>
      <c r="C493" t="s">
        <v>43</v>
      </c>
      <c r="F493" t="s">
        <v>59</v>
      </c>
      <c r="G493">
        <v>28.571051000000001</v>
      </c>
      <c r="H493">
        <v>67.496894999999995</v>
      </c>
      <c r="I493" t="s">
        <v>1174</v>
      </c>
      <c r="J493" t="s">
        <v>1313</v>
      </c>
      <c r="K493" t="s">
        <v>62</v>
      </c>
      <c r="L493" t="s">
        <v>39</v>
      </c>
      <c r="M493" t="s">
        <v>1314</v>
      </c>
      <c r="N493" t="s">
        <v>1315</v>
      </c>
      <c r="O493" t="s">
        <v>122</v>
      </c>
      <c r="P493" t="s">
        <v>42</v>
      </c>
      <c r="Q493">
        <v>21</v>
      </c>
      <c r="R493">
        <v>22</v>
      </c>
      <c r="S493">
        <v>25</v>
      </c>
      <c r="U493">
        <v>1</v>
      </c>
      <c r="W493" t="s">
        <v>1316</v>
      </c>
      <c r="X493">
        <v>27.8</v>
      </c>
      <c r="Y493">
        <v>81</v>
      </c>
    </row>
    <row r="494" spans="1:25" ht="16.05" customHeight="1" x14ac:dyDescent="0.3">
      <c r="A494">
        <v>493</v>
      </c>
      <c r="B494" s="4">
        <v>43027</v>
      </c>
      <c r="C494" t="s">
        <v>43</v>
      </c>
      <c r="E494" s="3">
        <v>0.33333333333333331</v>
      </c>
      <c r="F494" t="s">
        <v>59</v>
      </c>
      <c r="I494" t="s">
        <v>1174</v>
      </c>
      <c r="J494" t="s">
        <v>1317</v>
      </c>
      <c r="K494" t="s">
        <v>1318</v>
      </c>
      <c r="L494" t="s">
        <v>48</v>
      </c>
      <c r="M494" t="s">
        <v>72</v>
      </c>
      <c r="N494" t="s">
        <v>1319</v>
      </c>
      <c r="O494" t="s">
        <v>163</v>
      </c>
      <c r="P494" t="s">
        <v>42</v>
      </c>
      <c r="Q494">
        <v>7</v>
      </c>
      <c r="R494">
        <v>7</v>
      </c>
      <c r="S494">
        <v>22</v>
      </c>
      <c r="T494">
        <v>22</v>
      </c>
      <c r="U494">
        <v>1</v>
      </c>
      <c r="X494">
        <v>26</v>
      </c>
      <c r="Y494">
        <v>79</v>
      </c>
    </row>
    <row r="495" spans="1:25" ht="16.05" customHeight="1" x14ac:dyDescent="0.3">
      <c r="A495">
        <v>494</v>
      </c>
      <c r="B495" s="4">
        <v>43048</v>
      </c>
      <c r="C495" t="s">
        <v>43</v>
      </c>
      <c r="E495" s="3">
        <v>0.29166666666666669</v>
      </c>
      <c r="F495" t="s">
        <v>59</v>
      </c>
      <c r="G495">
        <v>30.221056999999998</v>
      </c>
      <c r="H495">
        <v>67.002523999999994</v>
      </c>
      <c r="I495" t="s">
        <v>1174</v>
      </c>
      <c r="J495" t="s">
        <v>1320</v>
      </c>
      <c r="K495" t="s">
        <v>163</v>
      </c>
      <c r="L495" t="s">
        <v>48</v>
      </c>
      <c r="M495" t="s">
        <v>72</v>
      </c>
      <c r="N495" t="s">
        <v>1321</v>
      </c>
      <c r="O495" t="s">
        <v>163</v>
      </c>
      <c r="P495" t="s">
        <v>42</v>
      </c>
      <c r="Q495">
        <v>2</v>
      </c>
      <c r="R495">
        <v>2</v>
      </c>
      <c r="S495">
        <v>8</v>
      </c>
      <c r="T495">
        <v>8</v>
      </c>
      <c r="U495">
        <v>1</v>
      </c>
      <c r="V495" t="s">
        <v>1170</v>
      </c>
      <c r="W495" t="s">
        <v>1322</v>
      </c>
      <c r="X495">
        <v>25</v>
      </c>
      <c r="Y495">
        <v>77</v>
      </c>
    </row>
    <row r="496" spans="1:25" ht="16.05" customHeight="1" x14ac:dyDescent="0.3">
      <c r="A496">
        <v>495</v>
      </c>
      <c r="B496" s="4">
        <v>43063</v>
      </c>
      <c r="C496" t="s">
        <v>43</v>
      </c>
      <c r="E496" s="3">
        <v>0.29166666666666669</v>
      </c>
      <c r="F496" t="s">
        <v>160</v>
      </c>
      <c r="G496">
        <v>33.970623000000003</v>
      </c>
      <c r="H496">
        <v>71.43862</v>
      </c>
      <c r="I496" t="s">
        <v>93</v>
      </c>
      <c r="J496" t="s">
        <v>1323</v>
      </c>
      <c r="K496" t="s">
        <v>163</v>
      </c>
      <c r="L496" t="s">
        <v>48</v>
      </c>
      <c r="M496" t="s">
        <v>72</v>
      </c>
      <c r="N496" t="s">
        <v>1324</v>
      </c>
      <c r="O496" t="s">
        <v>163</v>
      </c>
      <c r="P496" t="s">
        <v>42</v>
      </c>
      <c r="Q496">
        <v>1</v>
      </c>
      <c r="R496">
        <v>3</v>
      </c>
      <c r="S496">
        <v>6</v>
      </c>
      <c r="T496">
        <v>8</v>
      </c>
      <c r="U496">
        <v>1</v>
      </c>
      <c r="V496" t="s">
        <v>1325</v>
      </c>
      <c r="W496" t="s">
        <v>1326</v>
      </c>
      <c r="X496">
        <v>22</v>
      </c>
      <c r="Y496">
        <v>72</v>
      </c>
    </row>
    <row r="497" spans="1:25" ht="16.05" customHeight="1" x14ac:dyDescent="0.3">
      <c r="A497">
        <v>496</v>
      </c>
      <c r="B497" s="4">
        <v>43064</v>
      </c>
      <c r="C497" t="s">
        <v>43</v>
      </c>
      <c r="E497" s="3">
        <v>0.29166666666666669</v>
      </c>
      <c r="F497" t="s">
        <v>59</v>
      </c>
      <c r="G497">
        <v>30.139626</v>
      </c>
      <c r="H497">
        <v>66.981476000000001</v>
      </c>
      <c r="I497" t="s">
        <v>1174</v>
      </c>
      <c r="J497" t="s">
        <v>1327</v>
      </c>
      <c r="K497" t="s">
        <v>74</v>
      </c>
      <c r="L497" t="s">
        <v>53</v>
      </c>
      <c r="M497" t="s">
        <v>72</v>
      </c>
      <c r="N497" t="s">
        <v>1328</v>
      </c>
      <c r="O497" t="s">
        <v>74</v>
      </c>
      <c r="P497" t="s">
        <v>42</v>
      </c>
      <c r="Q497">
        <v>4</v>
      </c>
      <c r="R497">
        <v>4</v>
      </c>
      <c r="S497">
        <v>16</v>
      </c>
      <c r="T497">
        <v>22</v>
      </c>
      <c r="U497">
        <v>1</v>
      </c>
      <c r="V497" t="s">
        <v>1329</v>
      </c>
      <c r="W497" t="s">
        <v>1330</v>
      </c>
      <c r="X497">
        <v>29</v>
      </c>
      <c r="Y497">
        <v>84</v>
      </c>
    </row>
  </sheetData>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BB0B0-C95F-49A7-8C7A-69E5BAEDCBE4}">
  <dimension ref="A1:Q21"/>
  <sheetViews>
    <sheetView workbookViewId="0">
      <selection activeCell="B7" sqref="B7:D9"/>
    </sheetView>
  </sheetViews>
  <sheetFormatPr defaultColWidth="10.77734375" defaultRowHeight="16.95" customHeight="1" x14ac:dyDescent="0.3"/>
  <cols>
    <col min="1" max="4" width="8.77734375" style="5" customWidth="1"/>
  </cols>
  <sheetData>
    <row r="1" spans="1:17" ht="16.95" customHeight="1" x14ac:dyDescent="0.3">
      <c r="I1" s="62" t="s">
        <v>1356</v>
      </c>
      <c r="J1" s="62"/>
      <c r="K1" s="62"/>
      <c r="L1" s="62"/>
      <c r="M1" s="62"/>
      <c r="N1" s="62"/>
      <c r="O1" s="62"/>
      <c r="P1" s="62"/>
      <c r="Q1" s="62"/>
    </row>
    <row r="2" spans="1:17" ht="16.95" customHeight="1" x14ac:dyDescent="0.3">
      <c r="I2" s="62"/>
      <c r="J2" s="62"/>
      <c r="K2" s="62"/>
      <c r="L2" s="62"/>
      <c r="M2" s="62"/>
      <c r="N2" s="62"/>
      <c r="O2" s="62"/>
      <c r="P2" s="62"/>
      <c r="Q2" s="62"/>
    </row>
    <row r="3" spans="1:17" ht="16.95" customHeight="1" x14ac:dyDescent="0.3">
      <c r="I3" s="62"/>
      <c r="J3" s="62"/>
      <c r="K3" s="62"/>
      <c r="L3" s="62"/>
      <c r="M3" s="62"/>
      <c r="N3" s="62"/>
      <c r="O3" s="62"/>
      <c r="P3" s="62"/>
      <c r="Q3" s="62"/>
    </row>
    <row r="4" spans="1:17" ht="16.95" customHeight="1" x14ac:dyDescent="0.3">
      <c r="I4" s="62"/>
      <c r="J4" s="62"/>
      <c r="K4" s="62"/>
      <c r="L4" s="62"/>
      <c r="M4" s="62"/>
      <c r="N4" s="62"/>
      <c r="O4" s="62"/>
      <c r="P4" s="62"/>
      <c r="Q4" s="62"/>
    </row>
    <row r="7" spans="1:17" ht="16.95" customHeight="1" x14ac:dyDescent="0.3">
      <c r="A7" s="55"/>
      <c r="B7" s="56" t="s">
        <v>1332</v>
      </c>
      <c r="C7" s="56"/>
      <c r="D7" s="56"/>
    </row>
    <row r="8" spans="1:17" ht="16.95" customHeight="1" x14ac:dyDescent="0.3">
      <c r="A8" s="55"/>
      <c r="B8" s="56"/>
      <c r="C8" s="56"/>
      <c r="D8" s="56"/>
    </row>
    <row r="9" spans="1:17" ht="16.95" customHeight="1" x14ac:dyDescent="0.3">
      <c r="A9" s="55"/>
      <c r="B9" s="56"/>
      <c r="C9" s="56"/>
      <c r="D9" s="56"/>
    </row>
    <row r="10" spans="1:17" ht="16.95" customHeight="1" x14ac:dyDescent="0.3">
      <c r="B10" s="6"/>
      <c r="C10" s="6"/>
      <c r="D10" s="6"/>
    </row>
    <row r="11" spans="1:17" ht="16.95" customHeight="1" x14ac:dyDescent="0.3">
      <c r="A11" s="57"/>
      <c r="B11" s="56" t="s">
        <v>1333</v>
      </c>
      <c r="C11" s="56"/>
      <c r="D11" s="56"/>
    </row>
    <row r="12" spans="1:17" ht="16.95" customHeight="1" x14ac:dyDescent="0.3">
      <c r="A12" s="57"/>
      <c r="B12" s="56"/>
      <c r="C12" s="56"/>
      <c r="D12" s="56"/>
    </row>
    <row r="13" spans="1:17" ht="16.95" customHeight="1" thickBot="1" x14ac:dyDescent="0.35">
      <c r="A13" s="57"/>
      <c r="B13" s="56"/>
      <c r="C13" s="56"/>
      <c r="D13" s="56"/>
    </row>
    <row r="14" spans="1:17" ht="16.95" customHeight="1" thickTop="1" thickBot="1" x14ac:dyDescent="0.35">
      <c r="G14" s="60" t="s">
        <v>1340</v>
      </c>
      <c r="H14" s="60"/>
      <c r="I14" s="61" t="s">
        <v>1359</v>
      </c>
      <c r="J14" s="61"/>
      <c r="K14" s="61"/>
      <c r="L14" s="61"/>
      <c r="M14" s="61"/>
      <c r="N14" s="61"/>
      <c r="O14" s="14"/>
    </row>
    <row r="15" spans="1:17" ht="16.95" customHeight="1" thickTop="1" thickBot="1" x14ac:dyDescent="0.35">
      <c r="A15" s="58"/>
      <c r="B15" s="59" t="s">
        <v>1334</v>
      </c>
      <c r="C15" s="59"/>
      <c r="D15" s="59"/>
      <c r="G15" s="60" t="s">
        <v>1357</v>
      </c>
      <c r="H15" s="60"/>
      <c r="I15" s="61" t="s">
        <v>1360</v>
      </c>
      <c r="J15" s="61"/>
      <c r="K15" s="61"/>
      <c r="L15" s="61"/>
      <c r="M15" s="61"/>
      <c r="N15" s="61"/>
      <c r="O15" s="20"/>
      <c r="P15" s="20"/>
    </row>
    <row r="16" spans="1:17" ht="16.95" customHeight="1" thickTop="1" thickBot="1" x14ac:dyDescent="0.35">
      <c r="A16" s="58"/>
      <c r="B16" s="59"/>
      <c r="C16" s="59"/>
      <c r="D16" s="59"/>
      <c r="G16" s="60" t="s">
        <v>1358</v>
      </c>
      <c r="H16" s="60"/>
      <c r="I16" s="61" t="s">
        <v>1362</v>
      </c>
      <c r="J16" s="61"/>
      <c r="K16" s="61"/>
      <c r="L16" s="61"/>
      <c r="M16" s="61"/>
      <c r="N16" s="61"/>
      <c r="O16" s="20"/>
    </row>
    <row r="17" spans="1:14" ht="16.95" customHeight="1" thickTop="1" thickBot="1" x14ac:dyDescent="0.35">
      <c r="A17" s="58"/>
      <c r="B17" s="59"/>
      <c r="C17" s="59"/>
      <c r="D17" s="59"/>
      <c r="G17" s="60" t="s">
        <v>1339</v>
      </c>
      <c r="H17" s="60"/>
      <c r="I17" s="61" t="s">
        <v>1361</v>
      </c>
      <c r="J17" s="61"/>
      <c r="K17" s="61"/>
      <c r="L17" s="61"/>
      <c r="M17" s="61"/>
      <c r="N17" s="61"/>
    </row>
    <row r="18" spans="1:14" ht="16.95" customHeight="1" thickTop="1" thickBot="1" x14ac:dyDescent="0.35">
      <c r="B18" s="7"/>
      <c r="C18" s="52"/>
      <c r="D18" s="53"/>
      <c r="G18" s="60" t="s">
        <v>1335</v>
      </c>
      <c r="H18" s="60"/>
      <c r="I18" s="61" t="s">
        <v>1363</v>
      </c>
      <c r="J18" s="61"/>
      <c r="K18" s="61"/>
      <c r="L18" s="61"/>
      <c r="M18" s="61"/>
      <c r="N18" s="61"/>
    </row>
    <row r="19" spans="1:14" ht="16.95" customHeight="1" thickTop="1" thickBot="1" x14ac:dyDescent="0.35">
      <c r="C19" s="54"/>
      <c r="D19" s="54"/>
      <c r="G19" s="60" t="s">
        <v>1346</v>
      </c>
      <c r="H19" s="60"/>
      <c r="I19" s="61" t="s">
        <v>1364</v>
      </c>
      <c r="J19" s="61"/>
      <c r="K19" s="61"/>
      <c r="L19" s="61"/>
      <c r="M19" s="61"/>
      <c r="N19" s="61"/>
    </row>
    <row r="20" spans="1:14" ht="16.95" customHeight="1" thickTop="1" x14ac:dyDescent="0.3">
      <c r="C20" s="52"/>
      <c r="D20" s="52"/>
    </row>
    <row r="21" spans="1:14" ht="16.95" customHeight="1" x14ac:dyDescent="0.3">
      <c r="C21" s="52"/>
      <c r="D21" s="52"/>
    </row>
  </sheetData>
  <mergeCells count="23">
    <mergeCell ref="I14:N14"/>
    <mergeCell ref="I1:Q4"/>
    <mergeCell ref="G14:H14"/>
    <mergeCell ref="G15:H15"/>
    <mergeCell ref="G16:H16"/>
    <mergeCell ref="I15:N15"/>
    <mergeCell ref="I16:N16"/>
    <mergeCell ref="G17:H17"/>
    <mergeCell ref="G18:H18"/>
    <mergeCell ref="G19:H19"/>
    <mergeCell ref="I17:N17"/>
    <mergeCell ref="I18:N18"/>
    <mergeCell ref="I19:N19"/>
    <mergeCell ref="C18:D18"/>
    <mergeCell ref="C19:D19"/>
    <mergeCell ref="C20:D20"/>
    <mergeCell ref="C21:D21"/>
    <mergeCell ref="A7:A9"/>
    <mergeCell ref="B7:D9"/>
    <mergeCell ref="A11:A13"/>
    <mergeCell ref="B11:D13"/>
    <mergeCell ref="A15:A17"/>
    <mergeCell ref="B15:D17"/>
  </mergeCells>
  <hyperlinks>
    <hyperlink ref="B11:D13" location="Data!A1" display="Data" xr:uid="{EAB3C552-9AAF-4175-9609-F63FA271EB71}"/>
    <hyperlink ref="B7:D9" location="Dashboard!A1" display="Dashboard" xr:uid="{2E471A56-F494-48B7-8B41-9EA8FDB1E09B}"/>
    <hyperlink ref="G14:H14" location="YearWise!A1" display="Yearwise Analysis" xr:uid="{35130321-CC0A-47CF-B1FA-735556FC83A9}"/>
    <hyperlink ref="G15:H15" location="Location!A1" display="Location Analysis" xr:uid="{0A455AB7-9A4A-416C-BB50-18A50ED65D27}"/>
    <hyperlink ref="G16:H16" location="Targets!A1" display="Target Analysis" xr:uid="{FF05D5A2-6554-4849-87FE-0B7677261427}"/>
    <hyperlink ref="G17:H17" location="Injureds!A1" display="Injureds" xr:uid="{7CF2B3C9-673A-4292-9D2F-B4285CBF40BB}"/>
    <hyperlink ref="G18:H18" location="Deaths!A1" display="Deaths" xr:uid="{7A38A4A7-7FC5-4E79-8AC6-B7CF1FD2E33D}"/>
    <hyperlink ref="G19:H19" location="Overall!A1" display="Overall Analysis" xr:uid="{0F0CF9FC-D89B-4ECE-AB77-CBFE1529877D}"/>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F20B7-547B-4A90-ADF3-A7B2D69191B0}">
  <dimension ref="A1:Z19"/>
  <sheetViews>
    <sheetView topLeftCell="A43" zoomScale="110" zoomScaleNormal="110" workbookViewId="0"/>
  </sheetViews>
  <sheetFormatPr defaultRowHeight="16.05" customHeight="1" x14ac:dyDescent="0.3"/>
  <cols>
    <col min="1" max="4" width="8.88671875" style="5"/>
    <col min="5" max="16384" width="8.88671875" style="27"/>
  </cols>
  <sheetData>
    <row r="1" spans="1:26" customFormat="1" ht="16.05" customHeight="1" x14ac:dyDescent="0.3">
      <c r="A1" s="5"/>
      <c r="B1" s="5"/>
      <c r="C1" s="5"/>
      <c r="D1" s="5"/>
      <c r="I1" s="62" t="s">
        <v>1349</v>
      </c>
      <c r="J1" s="62"/>
      <c r="K1" s="62"/>
      <c r="L1" s="62"/>
      <c r="M1" s="62"/>
      <c r="N1" s="62"/>
      <c r="O1" s="62"/>
      <c r="P1" s="62"/>
      <c r="Q1" s="62"/>
      <c r="R1" s="62"/>
      <c r="S1" s="62"/>
      <c r="T1" s="62"/>
      <c r="U1" s="62"/>
      <c r="V1" s="62"/>
      <c r="W1" s="62"/>
      <c r="X1" s="62"/>
      <c r="Y1" s="62"/>
      <c r="Z1" s="62"/>
    </row>
    <row r="2" spans="1:26" customFormat="1" ht="16.05" customHeight="1" x14ac:dyDescent="0.3">
      <c r="A2" s="5"/>
      <c r="B2" s="5"/>
      <c r="C2" s="5"/>
      <c r="D2" s="5"/>
      <c r="I2" s="62"/>
      <c r="J2" s="62"/>
      <c r="K2" s="62"/>
      <c r="L2" s="62"/>
      <c r="M2" s="62"/>
      <c r="N2" s="62"/>
      <c r="O2" s="62"/>
      <c r="P2" s="62"/>
      <c r="Q2" s="62"/>
      <c r="R2" s="62"/>
      <c r="S2" s="62"/>
      <c r="T2" s="62"/>
      <c r="U2" s="62"/>
      <c r="V2" s="62"/>
      <c r="W2" s="62"/>
      <c r="X2" s="62"/>
      <c r="Y2" s="62"/>
      <c r="Z2" s="62"/>
    </row>
    <row r="3" spans="1:26" customFormat="1" ht="16.05" customHeight="1" x14ac:dyDescent="0.3">
      <c r="A3" s="5"/>
      <c r="B3" s="5"/>
      <c r="C3" s="5"/>
      <c r="D3" s="5"/>
      <c r="I3" s="62"/>
      <c r="J3" s="62"/>
      <c r="K3" s="62"/>
      <c r="L3" s="62"/>
      <c r="M3" s="62"/>
      <c r="N3" s="62"/>
      <c r="O3" s="62"/>
      <c r="P3" s="62"/>
      <c r="Q3" s="62"/>
      <c r="R3" s="62"/>
      <c r="S3" s="62"/>
      <c r="T3" s="62"/>
      <c r="U3" s="62"/>
      <c r="V3" s="62"/>
      <c r="W3" s="62"/>
      <c r="X3" s="62"/>
      <c r="Y3" s="62"/>
      <c r="Z3" s="62"/>
    </row>
    <row r="4" spans="1:26" customFormat="1" ht="16.05" customHeight="1" x14ac:dyDescent="0.3">
      <c r="A4" s="5"/>
      <c r="B4" s="5"/>
      <c r="C4" s="5"/>
      <c r="D4" s="5"/>
      <c r="I4" s="62"/>
      <c r="J4" s="62"/>
      <c r="K4" s="62"/>
      <c r="L4" s="62"/>
      <c r="M4" s="62"/>
      <c r="N4" s="62"/>
      <c r="O4" s="62"/>
      <c r="P4" s="62"/>
      <c r="Q4" s="62"/>
      <c r="R4" s="62"/>
      <c r="S4" s="62"/>
      <c r="T4" s="62"/>
      <c r="U4" s="62"/>
      <c r="V4" s="62"/>
      <c r="W4" s="62"/>
      <c r="X4" s="62"/>
      <c r="Y4" s="62"/>
      <c r="Z4" s="62"/>
    </row>
    <row r="5" spans="1:26" customFormat="1" ht="16.05" customHeight="1" x14ac:dyDescent="0.3">
      <c r="A5" s="5"/>
      <c r="B5" s="5"/>
      <c r="C5" s="5"/>
      <c r="D5" s="5"/>
      <c r="I5" s="62"/>
      <c r="J5" s="62"/>
      <c r="K5" s="62"/>
      <c r="L5" s="62"/>
      <c r="M5" s="62"/>
      <c r="N5" s="62"/>
      <c r="O5" s="62"/>
      <c r="P5" s="62"/>
      <c r="Q5" s="62"/>
      <c r="R5" s="62"/>
      <c r="S5" s="62"/>
      <c r="T5" s="62"/>
      <c r="U5" s="62"/>
      <c r="V5" s="62"/>
      <c r="W5" s="62"/>
      <c r="X5" s="62"/>
      <c r="Y5" s="62"/>
      <c r="Z5" s="62"/>
    </row>
    <row r="7" spans="1:26" ht="16.05" customHeight="1" x14ac:dyDescent="0.3">
      <c r="A7" s="63"/>
      <c r="B7" s="59" t="s">
        <v>1332</v>
      </c>
      <c r="C7" s="59"/>
      <c r="D7" s="59"/>
    </row>
    <row r="8" spans="1:26" ht="16.05" customHeight="1" x14ac:dyDescent="0.3">
      <c r="A8" s="63"/>
      <c r="B8" s="59"/>
      <c r="C8" s="59"/>
      <c r="D8" s="59"/>
    </row>
    <row r="9" spans="1:26" ht="16.05" customHeight="1" x14ac:dyDescent="0.3">
      <c r="A9" s="63"/>
      <c r="B9" s="59"/>
      <c r="C9" s="59"/>
      <c r="D9" s="59"/>
      <c r="H9" s="28"/>
      <c r="I9" s="28"/>
      <c r="J9" s="28"/>
      <c r="K9" s="28"/>
      <c r="L9" s="28"/>
      <c r="M9" s="28"/>
      <c r="N9" s="28"/>
      <c r="O9" s="28"/>
      <c r="P9" s="28"/>
      <c r="Q9" s="28"/>
      <c r="R9" s="28"/>
      <c r="S9" s="28"/>
    </row>
    <row r="10" spans="1:26" ht="16.05" customHeight="1" x14ac:dyDescent="0.3">
      <c r="B10" s="6"/>
      <c r="C10" s="6"/>
      <c r="D10" s="6"/>
      <c r="H10" s="28"/>
      <c r="I10" s="28"/>
      <c r="J10" s="28"/>
      <c r="K10" s="28"/>
      <c r="L10" s="28"/>
      <c r="M10" s="28"/>
      <c r="N10" s="28"/>
      <c r="O10" s="28"/>
      <c r="P10" s="28"/>
      <c r="Q10" s="28"/>
      <c r="R10" s="28"/>
      <c r="S10" s="28"/>
    </row>
    <row r="11" spans="1:26" ht="16.05" customHeight="1" x14ac:dyDescent="0.3">
      <c r="A11" s="57"/>
      <c r="B11" s="56" t="s">
        <v>1333</v>
      </c>
      <c r="C11" s="56"/>
      <c r="D11" s="56"/>
    </row>
    <row r="12" spans="1:26" ht="16.05" customHeight="1" x14ac:dyDescent="0.3">
      <c r="A12" s="57"/>
      <c r="B12" s="56"/>
      <c r="C12" s="56"/>
      <c r="D12" s="56"/>
    </row>
    <row r="13" spans="1:26" ht="16.05" customHeight="1" x14ac:dyDescent="0.3">
      <c r="A13" s="57"/>
      <c r="B13" s="56"/>
      <c r="C13" s="56"/>
      <c r="D13" s="56"/>
    </row>
    <row r="15" spans="1:26" ht="16.05" customHeight="1" x14ac:dyDescent="0.3">
      <c r="A15" s="57"/>
      <c r="B15" s="65" t="s">
        <v>1334</v>
      </c>
      <c r="C15" s="65"/>
      <c r="D15" s="65"/>
    </row>
    <row r="16" spans="1:26" ht="16.05" customHeight="1" x14ac:dyDescent="0.3">
      <c r="A16" s="57"/>
      <c r="B16" s="65"/>
      <c r="C16" s="65"/>
      <c r="D16" s="65"/>
    </row>
    <row r="17" spans="1:4" ht="16.05" customHeight="1" x14ac:dyDescent="0.3">
      <c r="A17" s="57"/>
      <c r="B17" s="65"/>
      <c r="C17" s="65"/>
      <c r="D17" s="65"/>
    </row>
    <row r="18" spans="1:4" ht="16.05" customHeight="1" x14ac:dyDescent="0.3">
      <c r="B18" s="7"/>
      <c r="C18" s="64"/>
      <c r="D18" s="64"/>
    </row>
    <row r="19" spans="1:4" ht="16.05" customHeight="1" x14ac:dyDescent="0.3">
      <c r="C19" s="52"/>
      <c r="D19" s="52"/>
    </row>
  </sheetData>
  <mergeCells count="9">
    <mergeCell ref="I1:Z5"/>
    <mergeCell ref="A7:A9"/>
    <mergeCell ref="B7:D9"/>
    <mergeCell ref="A11:A13"/>
    <mergeCell ref="C19:D19"/>
    <mergeCell ref="C18:D18"/>
    <mergeCell ref="B11:D13"/>
    <mergeCell ref="A15:A17"/>
    <mergeCell ref="B15:D17"/>
  </mergeCells>
  <hyperlinks>
    <hyperlink ref="B11:D13" location="Data!A1" display="Data" xr:uid="{01192252-93FF-4191-A2A6-C6F1A3ED83D3}"/>
    <hyperlink ref="B15:D17" location="Objectives!A1" display="Objectives" xr:uid="{44C4B1E1-65FB-471B-8CDE-FB5A159FADFD}"/>
  </hyperlink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C27CF-4C4B-4338-B863-E8CF8009B0FF}">
  <dimension ref="A1:Y497"/>
  <sheetViews>
    <sheetView workbookViewId="0">
      <selection activeCell="B5" sqref="A2:Y497"/>
    </sheetView>
  </sheetViews>
  <sheetFormatPr defaultRowHeight="14.4" x14ac:dyDescent="0.3"/>
  <cols>
    <col min="1" max="1" width="5.21875" bestFit="1" customWidth="1"/>
    <col min="2" max="2" width="8.6640625" bestFit="1" customWidth="1"/>
    <col min="3" max="3" width="15.5546875" bestFit="1" customWidth="1"/>
    <col min="4" max="4" width="31.6640625" bestFit="1" customWidth="1"/>
    <col min="5" max="5" width="73.109375" bestFit="1" customWidth="1"/>
    <col min="6" max="6" width="25" bestFit="1" customWidth="1"/>
    <col min="7" max="7" width="11" bestFit="1" customWidth="1"/>
    <col min="8" max="8" width="11.6640625" bestFit="1" customWidth="1"/>
    <col min="9" max="9" width="10.5546875" bestFit="1" customWidth="1"/>
    <col min="10" max="10" width="80.88671875" bestFit="1" customWidth="1"/>
    <col min="11" max="11" width="24" bestFit="1" customWidth="1"/>
    <col min="12" max="12" width="19.6640625" bestFit="1" customWidth="1"/>
    <col min="13" max="13" width="19.88671875" bestFit="1" customWidth="1"/>
    <col min="14" max="14" width="80.88671875" bestFit="1" customWidth="1"/>
    <col min="15" max="15" width="17.6640625" bestFit="1" customWidth="1"/>
    <col min="16" max="16" width="20" bestFit="1" customWidth="1"/>
    <col min="17" max="17" width="11.5546875" bestFit="1" customWidth="1"/>
    <col min="18" max="18" width="11.88671875" bestFit="1" customWidth="1"/>
    <col min="19" max="19" width="13.109375" bestFit="1" customWidth="1"/>
    <col min="20" max="20" width="13.44140625" bestFit="1" customWidth="1"/>
    <col min="21" max="21" width="20.33203125" bestFit="1" customWidth="1"/>
    <col min="22" max="22" width="30" bestFit="1" customWidth="1"/>
    <col min="23" max="23" width="80.88671875" bestFit="1" customWidth="1"/>
    <col min="24" max="24" width="16.6640625" bestFit="1" customWidth="1"/>
    <col min="25" max="25" width="16.44140625" bestFit="1" customWidth="1"/>
  </cols>
  <sheetData>
    <row r="1" spans="1:25" x14ac:dyDescent="0.3">
      <c r="A1" t="s">
        <v>1367</v>
      </c>
      <c r="B1" t="s">
        <v>1477</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row>
    <row r="2" spans="1:25" x14ac:dyDescent="0.3">
      <c r="A2">
        <v>1</v>
      </c>
      <c r="B2">
        <v>1995</v>
      </c>
      <c r="C2" s="24" t="s">
        <v>32</v>
      </c>
      <c r="D2" s="24" t="s">
        <v>33</v>
      </c>
      <c r="E2" s="24" t="s">
        <v>34</v>
      </c>
      <c r="F2" s="24" t="s">
        <v>35</v>
      </c>
      <c r="G2">
        <v>33.718000000000004</v>
      </c>
      <c r="H2">
        <v>73.071799999999996</v>
      </c>
      <c r="I2" s="24" t="s">
        <v>36</v>
      </c>
      <c r="J2" s="24" t="s">
        <v>37</v>
      </c>
      <c r="K2" s="24" t="s">
        <v>38</v>
      </c>
      <c r="L2" s="24" t="s">
        <v>39</v>
      </c>
      <c r="M2" s="24" t="s">
        <v>40</v>
      </c>
      <c r="N2" s="24" t="s">
        <v>1368</v>
      </c>
      <c r="O2" s="24" t="s">
        <v>41</v>
      </c>
      <c r="P2" s="24" t="s">
        <v>42</v>
      </c>
      <c r="Q2">
        <v>14</v>
      </c>
      <c r="R2">
        <v>15</v>
      </c>
      <c r="T2">
        <v>60</v>
      </c>
      <c r="U2">
        <v>2</v>
      </c>
      <c r="V2" s="24" t="s">
        <v>1368</v>
      </c>
      <c r="W2" s="24" t="s">
        <v>1368</v>
      </c>
      <c r="X2">
        <v>15.835000000000001</v>
      </c>
      <c r="Y2">
        <v>60.503</v>
      </c>
    </row>
    <row r="3" spans="1:25" x14ac:dyDescent="0.3">
      <c r="A3">
        <v>2</v>
      </c>
      <c r="B3">
        <v>2000</v>
      </c>
      <c r="C3" s="24" t="s">
        <v>43</v>
      </c>
      <c r="D3" s="24" t="s">
        <v>1368</v>
      </c>
      <c r="E3" s="24" t="s">
        <v>34</v>
      </c>
      <c r="F3" s="24" t="s">
        <v>44</v>
      </c>
      <c r="G3">
        <v>24.991800000000001</v>
      </c>
      <c r="H3">
        <v>66.991100000000003</v>
      </c>
      <c r="I3" s="24" t="s">
        <v>45</v>
      </c>
      <c r="J3" s="24" t="s">
        <v>46</v>
      </c>
      <c r="K3" s="24" t="s">
        <v>47</v>
      </c>
      <c r="L3" s="24" t="s">
        <v>48</v>
      </c>
      <c r="M3" s="24" t="s">
        <v>40</v>
      </c>
      <c r="N3" s="24" t="s">
        <v>1368</v>
      </c>
      <c r="O3" s="24" t="s">
        <v>49</v>
      </c>
      <c r="P3" s="24" t="s">
        <v>42</v>
      </c>
      <c r="R3">
        <v>3</v>
      </c>
      <c r="T3">
        <v>3</v>
      </c>
      <c r="U3">
        <v>1</v>
      </c>
      <c r="V3" s="24" t="s">
        <v>1368</v>
      </c>
      <c r="W3" s="24" t="s">
        <v>1368</v>
      </c>
      <c r="X3">
        <v>23.77</v>
      </c>
      <c r="Y3">
        <v>74.786000000000001</v>
      </c>
    </row>
    <row r="4" spans="1:25" x14ac:dyDescent="0.3">
      <c r="A4">
        <v>3</v>
      </c>
      <c r="B4">
        <v>2002</v>
      </c>
      <c r="C4" s="24" t="s">
        <v>43</v>
      </c>
      <c r="D4" s="24" t="s">
        <v>1368</v>
      </c>
      <c r="E4" s="24" t="s">
        <v>1369</v>
      </c>
      <c r="F4" s="24" t="s">
        <v>50</v>
      </c>
      <c r="G4">
        <v>24.991800000000001</v>
      </c>
      <c r="H4">
        <v>66.991100000000003</v>
      </c>
      <c r="I4" s="24" t="s">
        <v>45</v>
      </c>
      <c r="J4" s="24" t="s">
        <v>51</v>
      </c>
      <c r="K4" s="24" t="s">
        <v>52</v>
      </c>
      <c r="L4" s="24" t="s">
        <v>53</v>
      </c>
      <c r="M4" s="24" t="s">
        <v>40</v>
      </c>
      <c r="N4" s="24" t="s">
        <v>1368</v>
      </c>
      <c r="O4" s="24" t="s">
        <v>41</v>
      </c>
      <c r="P4" s="24" t="s">
        <v>54</v>
      </c>
      <c r="Q4">
        <v>13</v>
      </c>
      <c r="R4">
        <v>15</v>
      </c>
      <c r="S4">
        <v>20</v>
      </c>
      <c r="T4">
        <v>40</v>
      </c>
      <c r="U4">
        <v>1</v>
      </c>
      <c r="V4" s="24" t="s">
        <v>55</v>
      </c>
      <c r="W4" s="24" t="s">
        <v>56</v>
      </c>
      <c r="X4">
        <v>31.46</v>
      </c>
      <c r="Y4">
        <v>88.628</v>
      </c>
    </row>
    <row r="5" spans="1:25" x14ac:dyDescent="0.3">
      <c r="A5">
        <v>4</v>
      </c>
      <c r="B5">
        <v>2002</v>
      </c>
      <c r="C5" s="24" t="s">
        <v>43</v>
      </c>
      <c r="D5" s="24" t="s">
        <v>1368</v>
      </c>
      <c r="E5" s="24" t="s">
        <v>1370</v>
      </c>
      <c r="F5" s="24" t="s">
        <v>44</v>
      </c>
      <c r="G5">
        <v>24.991800000000001</v>
      </c>
      <c r="H5">
        <v>66.991100000000003</v>
      </c>
      <c r="I5" s="24" t="s">
        <v>45</v>
      </c>
      <c r="J5" s="24" t="s">
        <v>57</v>
      </c>
      <c r="K5" s="24" t="s">
        <v>38</v>
      </c>
      <c r="L5" s="24" t="s">
        <v>39</v>
      </c>
      <c r="M5" s="24" t="s">
        <v>40</v>
      </c>
      <c r="N5" s="24" t="s">
        <v>1368</v>
      </c>
      <c r="O5" s="24" t="s">
        <v>41</v>
      </c>
      <c r="P5" s="24" t="s">
        <v>54</v>
      </c>
      <c r="R5">
        <v>12</v>
      </c>
      <c r="T5">
        <v>51</v>
      </c>
      <c r="U5">
        <v>1</v>
      </c>
      <c r="V5" s="24" t="s">
        <v>58</v>
      </c>
      <c r="W5" s="24" t="s">
        <v>58</v>
      </c>
      <c r="X5">
        <v>31.43</v>
      </c>
      <c r="Y5">
        <v>88.573999999999998</v>
      </c>
    </row>
    <row r="6" spans="1:25" x14ac:dyDescent="0.3">
      <c r="A6">
        <v>5</v>
      </c>
      <c r="B6">
        <v>2003</v>
      </c>
      <c r="C6" s="24" t="s">
        <v>43</v>
      </c>
      <c r="D6" s="24" t="s">
        <v>1368</v>
      </c>
      <c r="E6" s="24" t="s">
        <v>34</v>
      </c>
      <c r="F6" s="24" t="s">
        <v>59</v>
      </c>
      <c r="G6">
        <v>30.209499999999998</v>
      </c>
      <c r="H6">
        <v>67.018199999999993</v>
      </c>
      <c r="I6" s="24" t="s">
        <v>60</v>
      </c>
      <c r="J6" s="24" t="s">
        <v>61</v>
      </c>
      <c r="K6" s="24" t="s">
        <v>62</v>
      </c>
      <c r="L6" s="24" t="s">
        <v>53</v>
      </c>
      <c r="M6" s="24" t="s">
        <v>40</v>
      </c>
      <c r="N6" s="24" t="s">
        <v>63</v>
      </c>
      <c r="O6" s="24" t="s">
        <v>62</v>
      </c>
      <c r="P6" s="24" t="s">
        <v>64</v>
      </c>
      <c r="Q6">
        <v>44</v>
      </c>
      <c r="R6">
        <v>47</v>
      </c>
      <c r="T6">
        <v>65</v>
      </c>
      <c r="U6">
        <v>1</v>
      </c>
      <c r="V6" s="24" t="s">
        <v>58</v>
      </c>
      <c r="W6" s="24" t="s">
        <v>65</v>
      </c>
      <c r="X6">
        <v>33.119999999999997</v>
      </c>
      <c r="Y6">
        <v>91.616</v>
      </c>
    </row>
    <row r="7" spans="1:25" x14ac:dyDescent="0.3">
      <c r="A7">
        <v>6</v>
      </c>
      <c r="B7">
        <v>2003</v>
      </c>
      <c r="C7" s="24" t="s">
        <v>32</v>
      </c>
      <c r="D7" s="24" t="s">
        <v>66</v>
      </c>
      <c r="E7" s="24" t="s">
        <v>67</v>
      </c>
      <c r="F7" s="24" t="s">
        <v>68</v>
      </c>
      <c r="G7">
        <v>33.605800000000002</v>
      </c>
      <c r="H7">
        <v>73.043700000000001</v>
      </c>
      <c r="I7" s="24" t="s">
        <v>69</v>
      </c>
      <c r="J7" s="24" t="s">
        <v>70</v>
      </c>
      <c r="K7" s="24" t="s">
        <v>71</v>
      </c>
      <c r="L7" s="24" t="s">
        <v>48</v>
      </c>
      <c r="M7" s="24" t="s">
        <v>72</v>
      </c>
      <c r="N7" s="24" t="s">
        <v>73</v>
      </c>
      <c r="O7" s="24" t="s">
        <v>74</v>
      </c>
      <c r="P7" s="24" t="s">
        <v>42</v>
      </c>
      <c r="Q7">
        <v>16</v>
      </c>
      <c r="R7">
        <v>18</v>
      </c>
      <c r="T7">
        <v>50</v>
      </c>
      <c r="U7">
        <v>2</v>
      </c>
      <c r="V7" s="24" t="s">
        <v>75</v>
      </c>
      <c r="W7" s="24" t="s">
        <v>76</v>
      </c>
      <c r="X7">
        <v>9.4450000000000003</v>
      </c>
      <c r="Y7">
        <v>49.000999999999998</v>
      </c>
    </row>
    <row r="8" spans="1:25" x14ac:dyDescent="0.3">
      <c r="A8">
        <v>7</v>
      </c>
      <c r="B8">
        <v>2004</v>
      </c>
      <c r="C8" s="24" t="s">
        <v>43</v>
      </c>
      <c r="D8" s="24" t="s">
        <v>1368</v>
      </c>
      <c r="E8" s="24" t="s">
        <v>1368</v>
      </c>
      <c r="F8" s="24" t="s">
        <v>68</v>
      </c>
      <c r="G8">
        <v>33.605800000000002</v>
      </c>
      <c r="H8">
        <v>73.043700000000001</v>
      </c>
      <c r="I8" s="24" t="s">
        <v>69</v>
      </c>
      <c r="J8" s="24" t="s">
        <v>77</v>
      </c>
      <c r="K8" s="24" t="s">
        <v>62</v>
      </c>
      <c r="L8" s="24" t="s">
        <v>53</v>
      </c>
      <c r="M8" s="24" t="s">
        <v>40</v>
      </c>
      <c r="N8" s="24" t="s">
        <v>78</v>
      </c>
      <c r="O8" s="24" t="s">
        <v>62</v>
      </c>
      <c r="P8" s="24" t="s">
        <v>79</v>
      </c>
      <c r="R8">
        <v>1</v>
      </c>
      <c r="S8">
        <v>3</v>
      </c>
      <c r="T8">
        <v>4</v>
      </c>
      <c r="U8">
        <v>1</v>
      </c>
      <c r="V8" s="24" t="s">
        <v>58</v>
      </c>
      <c r="W8" s="24" t="s">
        <v>58</v>
      </c>
      <c r="X8">
        <v>15.275</v>
      </c>
      <c r="Y8">
        <v>59.494999999999997</v>
      </c>
    </row>
    <row r="9" spans="1:25" x14ac:dyDescent="0.3">
      <c r="A9">
        <v>8</v>
      </c>
      <c r="B9">
        <v>2004</v>
      </c>
      <c r="C9" s="24" t="s">
        <v>43</v>
      </c>
      <c r="D9" s="24" t="s">
        <v>1368</v>
      </c>
      <c r="E9" s="24" t="s">
        <v>80</v>
      </c>
      <c r="F9" s="24" t="s">
        <v>50</v>
      </c>
      <c r="G9">
        <v>24.991800000000001</v>
      </c>
      <c r="H9">
        <v>66.991100000000003</v>
      </c>
      <c r="I9" s="24" t="s">
        <v>45</v>
      </c>
      <c r="J9" s="24" t="s">
        <v>81</v>
      </c>
      <c r="K9" s="24" t="s">
        <v>62</v>
      </c>
      <c r="L9" s="24" t="s">
        <v>53</v>
      </c>
      <c r="M9" s="24" t="s">
        <v>40</v>
      </c>
      <c r="N9" s="24" t="s">
        <v>82</v>
      </c>
      <c r="O9" s="24" t="s">
        <v>62</v>
      </c>
      <c r="P9" s="24" t="s">
        <v>79</v>
      </c>
      <c r="Q9">
        <v>14</v>
      </c>
      <c r="R9">
        <v>15</v>
      </c>
      <c r="S9">
        <v>96</v>
      </c>
      <c r="T9">
        <v>200</v>
      </c>
      <c r="U9">
        <v>1</v>
      </c>
      <c r="V9" s="24" t="s">
        <v>83</v>
      </c>
      <c r="W9" s="24" t="s">
        <v>84</v>
      </c>
      <c r="X9">
        <v>33.86</v>
      </c>
      <c r="Y9">
        <v>92.947999999999993</v>
      </c>
    </row>
    <row r="10" spans="1:25" x14ac:dyDescent="0.3">
      <c r="A10">
        <v>9</v>
      </c>
      <c r="B10">
        <v>2004</v>
      </c>
      <c r="C10" s="24" t="s">
        <v>43</v>
      </c>
      <c r="D10" s="24" t="s">
        <v>1368</v>
      </c>
      <c r="E10" s="24" t="s">
        <v>85</v>
      </c>
      <c r="F10" s="24" t="s">
        <v>50</v>
      </c>
      <c r="G10">
        <v>24.991800000000001</v>
      </c>
      <c r="H10">
        <v>66.991100000000003</v>
      </c>
      <c r="I10" s="24" t="s">
        <v>45</v>
      </c>
      <c r="J10" s="24" t="s">
        <v>86</v>
      </c>
      <c r="K10" s="24" t="s">
        <v>62</v>
      </c>
      <c r="L10" s="24" t="s">
        <v>53</v>
      </c>
      <c r="M10" s="24" t="s">
        <v>40</v>
      </c>
      <c r="N10" s="24" t="s">
        <v>1368</v>
      </c>
      <c r="O10" s="24" t="s">
        <v>62</v>
      </c>
      <c r="P10" s="24" t="s">
        <v>64</v>
      </c>
      <c r="Q10">
        <v>16</v>
      </c>
      <c r="R10">
        <v>18</v>
      </c>
      <c r="T10">
        <v>35</v>
      </c>
      <c r="U10">
        <v>1</v>
      </c>
      <c r="V10" s="24" t="s">
        <v>58</v>
      </c>
      <c r="W10" s="24" t="s">
        <v>87</v>
      </c>
      <c r="X10">
        <v>31.605</v>
      </c>
      <c r="Y10">
        <v>88.888999999999996</v>
      </c>
    </row>
    <row r="11" spans="1:25" x14ac:dyDescent="0.3">
      <c r="A11">
        <v>10</v>
      </c>
      <c r="B11">
        <v>2004</v>
      </c>
      <c r="C11" s="24" t="s">
        <v>43</v>
      </c>
      <c r="D11" s="24" t="s">
        <v>1368</v>
      </c>
      <c r="E11" s="24" t="s">
        <v>34</v>
      </c>
      <c r="F11" s="24" t="s">
        <v>88</v>
      </c>
      <c r="G11">
        <v>32.974600000000002</v>
      </c>
      <c r="H11">
        <v>70.145600000000002</v>
      </c>
      <c r="I11" s="24" t="s">
        <v>89</v>
      </c>
      <c r="J11" s="24" t="s">
        <v>90</v>
      </c>
      <c r="K11" s="24" t="s">
        <v>74</v>
      </c>
      <c r="L11" s="24" t="s">
        <v>39</v>
      </c>
      <c r="M11" s="24" t="s">
        <v>72</v>
      </c>
      <c r="N11" s="24" t="s">
        <v>1368</v>
      </c>
      <c r="O11" s="24" t="s">
        <v>74</v>
      </c>
      <c r="P11" s="24" t="s">
        <v>42</v>
      </c>
      <c r="R11">
        <v>2</v>
      </c>
      <c r="T11">
        <v>2</v>
      </c>
      <c r="U11">
        <v>1</v>
      </c>
      <c r="V11" s="24" t="s">
        <v>1368</v>
      </c>
      <c r="W11" s="24" t="s">
        <v>1368</v>
      </c>
      <c r="X11">
        <v>27.18</v>
      </c>
      <c r="Y11">
        <v>80.924000000000007</v>
      </c>
    </row>
    <row r="12" spans="1:25" x14ac:dyDescent="0.3">
      <c r="A12">
        <v>11</v>
      </c>
      <c r="B12">
        <v>2004</v>
      </c>
      <c r="C12" s="24" t="s">
        <v>43</v>
      </c>
      <c r="D12" s="24" t="s">
        <v>1368</v>
      </c>
      <c r="E12" s="24" t="s">
        <v>91</v>
      </c>
      <c r="F12" s="24" t="s">
        <v>92</v>
      </c>
      <c r="G12">
        <v>33.583300000000001</v>
      </c>
      <c r="H12">
        <v>71.433300000000003</v>
      </c>
      <c r="I12" s="24" t="s">
        <v>93</v>
      </c>
      <c r="J12" s="24" t="s">
        <v>94</v>
      </c>
      <c r="K12" s="24" t="s">
        <v>95</v>
      </c>
      <c r="L12" s="24" t="s">
        <v>39</v>
      </c>
      <c r="M12" s="24" t="s">
        <v>40</v>
      </c>
      <c r="N12" s="24" t="s">
        <v>96</v>
      </c>
      <c r="O12" s="24" t="s">
        <v>74</v>
      </c>
      <c r="P12" s="24" t="s">
        <v>42</v>
      </c>
      <c r="Q12">
        <v>2</v>
      </c>
      <c r="R12">
        <v>3</v>
      </c>
      <c r="T12">
        <v>3</v>
      </c>
      <c r="U12">
        <v>2</v>
      </c>
      <c r="V12" s="24" t="s">
        <v>58</v>
      </c>
      <c r="W12" s="24" t="s">
        <v>97</v>
      </c>
      <c r="X12">
        <v>32.43</v>
      </c>
      <c r="Y12">
        <v>90.373999999999995</v>
      </c>
    </row>
    <row r="13" spans="1:25" x14ac:dyDescent="0.3">
      <c r="A13">
        <v>12</v>
      </c>
      <c r="B13">
        <v>2004</v>
      </c>
      <c r="C13" s="24" t="s">
        <v>43</v>
      </c>
      <c r="D13" s="24" t="s">
        <v>1368</v>
      </c>
      <c r="E13" s="24" t="s">
        <v>1371</v>
      </c>
      <c r="F13" s="24" t="s">
        <v>98</v>
      </c>
      <c r="G13">
        <v>33.764499999999998</v>
      </c>
      <c r="H13">
        <v>72.366699999999994</v>
      </c>
      <c r="I13" s="24" t="s">
        <v>69</v>
      </c>
      <c r="J13" s="24" t="s">
        <v>99</v>
      </c>
      <c r="K13" s="24" t="s">
        <v>100</v>
      </c>
      <c r="L13" s="24" t="s">
        <v>48</v>
      </c>
      <c r="M13" s="24" t="s">
        <v>72</v>
      </c>
      <c r="N13" s="24" t="s">
        <v>101</v>
      </c>
      <c r="O13" s="24" t="s">
        <v>102</v>
      </c>
      <c r="P13" s="24" t="s">
        <v>42</v>
      </c>
      <c r="R13">
        <v>7</v>
      </c>
      <c r="S13">
        <v>44</v>
      </c>
      <c r="T13">
        <v>70</v>
      </c>
      <c r="U13">
        <v>1</v>
      </c>
      <c r="V13" s="24" t="s">
        <v>58</v>
      </c>
      <c r="W13" s="24" t="s">
        <v>103</v>
      </c>
      <c r="X13">
        <v>26.664999999999999</v>
      </c>
      <c r="Y13">
        <v>79.997</v>
      </c>
    </row>
    <row r="14" spans="1:25" x14ac:dyDescent="0.3">
      <c r="A14">
        <v>13</v>
      </c>
      <c r="B14">
        <v>2004</v>
      </c>
      <c r="C14" s="24" t="s">
        <v>43</v>
      </c>
      <c r="D14" s="24" t="s">
        <v>1368</v>
      </c>
      <c r="E14" s="24" t="s">
        <v>104</v>
      </c>
      <c r="F14" s="24" t="s">
        <v>105</v>
      </c>
      <c r="G14">
        <v>32.497199999999999</v>
      </c>
      <c r="H14">
        <v>74.536100000000005</v>
      </c>
      <c r="I14" s="24" t="s">
        <v>69</v>
      </c>
      <c r="J14" s="24" t="s">
        <v>106</v>
      </c>
      <c r="K14" s="24" t="s">
        <v>62</v>
      </c>
      <c r="L14" s="24" t="s">
        <v>53</v>
      </c>
      <c r="M14" s="24" t="s">
        <v>40</v>
      </c>
      <c r="N14" s="24" t="s">
        <v>107</v>
      </c>
      <c r="O14" s="24" t="s">
        <v>62</v>
      </c>
      <c r="P14" s="24" t="s">
        <v>79</v>
      </c>
      <c r="Q14">
        <v>25</v>
      </c>
      <c r="R14">
        <v>31</v>
      </c>
      <c r="S14">
        <v>50</v>
      </c>
      <c r="T14">
        <v>75</v>
      </c>
      <c r="U14">
        <v>1</v>
      </c>
      <c r="V14" s="24" t="s">
        <v>58</v>
      </c>
      <c r="W14" s="24" t="s">
        <v>108</v>
      </c>
      <c r="X14">
        <v>27.51</v>
      </c>
      <c r="Y14">
        <v>81.518000000000001</v>
      </c>
    </row>
    <row r="15" spans="1:25" x14ac:dyDescent="0.3">
      <c r="A15">
        <v>14</v>
      </c>
      <c r="B15">
        <v>2004</v>
      </c>
      <c r="C15" s="24" t="s">
        <v>32</v>
      </c>
      <c r="D15" s="24" t="s">
        <v>33</v>
      </c>
      <c r="E15" s="24" t="s">
        <v>109</v>
      </c>
      <c r="F15" s="24" t="s">
        <v>110</v>
      </c>
      <c r="G15">
        <v>31.545100000000001</v>
      </c>
      <c r="H15">
        <v>74.340699999999998</v>
      </c>
      <c r="I15" s="24" t="s">
        <v>69</v>
      </c>
      <c r="J15" s="24" t="s">
        <v>111</v>
      </c>
      <c r="K15" s="24" t="s">
        <v>62</v>
      </c>
      <c r="L15" s="24" t="s">
        <v>53</v>
      </c>
      <c r="M15" s="24" t="s">
        <v>40</v>
      </c>
      <c r="N15" s="24" t="s">
        <v>112</v>
      </c>
      <c r="O15" s="24" t="s">
        <v>62</v>
      </c>
      <c r="P15" s="24" t="s">
        <v>79</v>
      </c>
      <c r="Q15">
        <v>4</v>
      </c>
      <c r="R15">
        <v>5</v>
      </c>
      <c r="S15">
        <v>6</v>
      </c>
      <c r="T15">
        <v>10</v>
      </c>
      <c r="U15">
        <v>1</v>
      </c>
      <c r="V15" s="24" t="s">
        <v>58</v>
      </c>
      <c r="W15" s="24" t="s">
        <v>113</v>
      </c>
      <c r="X15">
        <v>24.39</v>
      </c>
      <c r="Y15">
        <v>75.902000000000001</v>
      </c>
    </row>
    <row r="16" spans="1:25" x14ac:dyDescent="0.3">
      <c r="A16">
        <v>15</v>
      </c>
      <c r="B16">
        <v>2005</v>
      </c>
      <c r="C16" s="24" t="s">
        <v>43</v>
      </c>
      <c r="D16" s="24" t="s">
        <v>1368</v>
      </c>
      <c r="E16" s="24" t="s">
        <v>114</v>
      </c>
      <c r="F16" s="24" t="s">
        <v>59</v>
      </c>
      <c r="G16">
        <v>30.209499999999998</v>
      </c>
      <c r="H16">
        <v>67.018199999999993</v>
      </c>
      <c r="I16" s="24" t="s">
        <v>60</v>
      </c>
      <c r="J16" s="24" t="s">
        <v>115</v>
      </c>
      <c r="K16" s="24" t="s">
        <v>62</v>
      </c>
      <c r="L16" s="24" t="s">
        <v>53</v>
      </c>
      <c r="M16" s="24" t="s">
        <v>40</v>
      </c>
      <c r="N16" s="24" t="s">
        <v>116</v>
      </c>
      <c r="O16" s="24" t="s">
        <v>62</v>
      </c>
      <c r="P16" s="24" t="s">
        <v>64</v>
      </c>
      <c r="Q16">
        <v>25</v>
      </c>
      <c r="R16">
        <v>50</v>
      </c>
      <c r="S16">
        <v>8</v>
      </c>
      <c r="T16">
        <v>100</v>
      </c>
      <c r="U16">
        <v>1</v>
      </c>
      <c r="V16" s="24" t="s">
        <v>58</v>
      </c>
      <c r="W16" s="24" t="s">
        <v>58</v>
      </c>
      <c r="X16">
        <v>16.5</v>
      </c>
      <c r="Y16">
        <v>61.7</v>
      </c>
    </row>
    <row r="17" spans="1:25" x14ac:dyDescent="0.3">
      <c r="A17">
        <v>16</v>
      </c>
      <c r="B17">
        <v>2005</v>
      </c>
      <c r="C17" s="24" t="s">
        <v>43</v>
      </c>
      <c r="D17" s="24" t="s">
        <v>1368</v>
      </c>
      <c r="E17" s="24" t="s">
        <v>34</v>
      </c>
      <c r="F17" s="24" t="s">
        <v>117</v>
      </c>
      <c r="G17">
        <v>35.222700000000003</v>
      </c>
      <c r="H17">
        <v>72.425799999999995</v>
      </c>
      <c r="I17" s="24" t="s">
        <v>93</v>
      </c>
      <c r="J17" s="24" t="s">
        <v>118</v>
      </c>
      <c r="K17" s="24" t="s">
        <v>100</v>
      </c>
      <c r="L17" s="24" t="s">
        <v>48</v>
      </c>
      <c r="M17" s="24" t="s">
        <v>72</v>
      </c>
      <c r="N17" s="24" t="s">
        <v>58</v>
      </c>
      <c r="O17" s="24" t="s">
        <v>119</v>
      </c>
      <c r="P17" s="24" t="s">
        <v>42</v>
      </c>
      <c r="R17">
        <v>2</v>
      </c>
      <c r="U17">
        <v>1</v>
      </c>
      <c r="V17" s="24" t="s">
        <v>58</v>
      </c>
      <c r="W17" s="24" t="s">
        <v>58</v>
      </c>
      <c r="X17">
        <v>19.934999999999999</v>
      </c>
      <c r="Y17">
        <v>67.882999999999996</v>
      </c>
    </row>
    <row r="18" spans="1:25" x14ac:dyDescent="0.3">
      <c r="A18">
        <v>17</v>
      </c>
      <c r="B18">
        <v>2005</v>
      </c>
      <c r="C18" s="24" t="s">
        <v>43</v>
      </c>
      <c r="D18" s="24" t="s">
        <v>1368</v>
      </c>
      <c r="E18" s="24" t="s">
        <v>1372</v>
      </c>
      <c r="F18" s="24" t="s">
        <v>35</v>
      </c>
      <c r="G18">
        <v>33.718000000000004</v>
      </c>
      <c r="H18">
        <v>73.071799999999996</v>
      </c>
      <c r="I18" s="24" t="s">
        <v>36</v>
      </c>
      <c r="J18" s="24" t="s">
        <v>120</v>
      </c>
      <c r="K18" s="24" t="s">
        <v>62</v>
      </c>
      <c r="L18" s="24" t="s">
        <v>53</v>
      </c>
      <c r="M18" s="24" t="s">
        <v>40</v>
      </c>
      <c r="N18" s="24" t="s">
        <v>121</v>
      </c>
      <c r="O18" s="24" t="s">
        <v>122</v>
      </c>
      <c r="P18" s="24" t="s">
        <v>123</v>
      </c>
      <c r="Q18">
        <v>20</v>
      </c>
      <c r="R18">
        <v>25</v>
      </c>
      <c r="S18">
        <v>82</v>
      </c>
      <c r="T18">
        <v>100</v>
      </c>
      <c r="U18">
        <v>1</v>
      </c>
      <c r="V18" s="24" t="s">
        <v>58</v>
      </c>
      <c r="W18" s="24" t="s">
        <v>124</v>
      </c>
      <c r="X18">
        <v>27.16</v>
      </c>
      <c r="Y18">
        <v>80.888000000000005</v>
      </c>
    </row>
    <row r="19" spans="1:25" x14ac:dyDescent="0.3">
      <c r="A19">
        <v>18</v>
      </c>
      <c r="B19">
        <v>2005</v>
      </c>
      <c r="C19" s="24" t="s">
        <v>43</v>
      </c>
      <c r="D19" s="24" t="s">
        <v>1368</v>
      </c>
      <c r="E19" s="24" t="s">
        <v>85</v>
      </c>
      <c r="F19" s="24" t="s">
        <v>50</v>
      </c>
      <c r="G19">
        <v>24.991800000000001</v>
      </c>
      <c r="H19">
        <v>66.991100000000003</v>
      </c>
      <c r="I19" s="24" t="s">
        <v>45</v>
      </c>
      <c r="J19" s="24" t="s">
        <v>125</v>
      </c>
      <c r="K19" s="24" t="s">
        <v>62</v>
      </c>
      <c r="L19" s="24" t="s">
        <v>53</v>
      </c>
      <c r="M19" s="24" t="s">
        <v>40</v>
      </c>
      <c r="N19" s="24" t="s">
        <v>126</v>
      </c>
      <c r="O19" s="24" t="s">
        <v>62</v>
      </c>
      <c r="P19" s="24" t="s">
        <v>79</v>
      </c>
      <c r="Q19">
        <v>5</v>
      </c>
      <c r="R19">
        <v>6</v>
      </c>
      <c r="S19">
        <v>19</v>
      </c>
      <c r="T19">
        <v>30</v>
      </c>
      <c r="U19">
        <v>1</v>
      </c>
      <c r="V19" s="24" t="s">
        <v>58</v>
      </c>
      <c r="W19" s="24" t="s">
        <v>127</v>
      </c>
      <c r="X19">
        <v>31.945</v>
      </c>
      <c r="Y19">
        <v>89.501000000000005</v>
      </c>
    </row>
    <row r="20" spans="1:25" x14ac:dyDescent="0.3">
      <c r="A20">
        <v>19</v>
      </c>
      <c r="B20">
        <v>2006</v>
      </c>
      <c r="C20" s="24" t="s">
        <v>32</v>
      </c>
      <c r="D20" s="24" t="s">
        <v>128</v>
      </c>
      <c r="E20" s="24" t="s">
        <v>1373</v>
      </c>
      <c r="F20" s="24" t="s">
        <v>129</v>
      </c>
      <c r="G20">
        <v>33.5351</v>
      </c>
      <c r="H20">
        <v>71.071299999999994</v>
      </c>
      <c r="I20" s="24" t="s">
        <v>93</v>
      </c>
      <c r="J20" s="24" t="s">
        <v>130</v>
      </c>
      <c r="K20" s="24" t="s">
        <v>100</v>
      </c>
      <c r="L20" s="24" t="s">
        <v>48</v>
      </c>
      <c r="M20" s="24" t="s">
        <v>72</v>
      </c>
      <c r="N20" s="24" t="s">
        <v>131</v>
      </c>
      <c r="O20" s="24" t="s">
        <v>62</v>
      </c>
      <c r="P20" s="24" t="s">
        <v>64</v>
      </c>
      <c r="Q20">
        <v>37</v>
      </c>
      <c r="R20">
        <v>40</v>
      </c>
      <c r="S20">
        <v>90</v>
      </c>
      <c r="U20">
        <v>1</v>
      </c>
      <c r="V20" s="24" t="s">
        <v>58</v>
      </c>
      <c r="W20" s="24" t="s">
        <v>132</v>
      </c>
      <c r="X20">
        <v>15.494999999999999</v>
      </c>
      <c r="Y20">
        <v>59.890999999999998</v>
      </c>
    </row>
    <row r="21" spans="1:25" x14ac:dyDescent="0.3">
      <c r="A21">
        <v>20</v>
      </c>
      <c r="B21">
        <v>2006</v>
      </c>
      <c r="C21" s="24" t="s">
        <v>43</v>
      </c>
      <c r="D21" s="24" t="s">
        <v>1368</v>
      </c>
      <c r="E21" s="24" t="s">
        <v>1374</v>
      </c>
      <c r="F21" s="24" t="s">
        <v>44</v>
      </c>
      <c r="G21">
        <v>24.991800000000001</v>
      </c>
      <c r="H21">
        <v>66.991100000000003</v>
      </c>
      <c r="I21" s="24" t="s">
        <v>45</v>
      </c>
      <c r="J21" s="24" t="s">
        <v>133</v>
      </c>
      <c r="K21" s="24" t="s">
        <v>52</v>
      </c>
      <c r="L21" s="24" t="s">
        <v>53</v>
      </c>
      <c r="M21" s="24" t="s">
        <v>72</v>
      </c>
      <c r="N21" s="24" t="s">
        <v>134</v>
      </c>
      <c r="O21" s="24" t="s">
        <v>41</v>
      </c>
      <c r="P21" s="24" t="s">
        <v>54</v>
      </c>
      <c r="Q21">
        <v>4</v>
      </c>
      <c r="R21">
        <v>5</v>
      </c>
      <c r="S21">
        <v>30</v>
      </c>
      <c r="T21">
        <v>54</v>
      </c>
      <c r="U21">
        <v>1</v>
      </c>
      <c r="V21" s="24" t="s">
        <v>135</v>
      </c>
      <c r="W21" s="24" t="s">
        <v>1368</v>
      </c>
      <c r="X21">
        <v>25.3</v>
      </c>
      <c r="Y21">
        <v>77.540000000000006</v>
      </c>
    </row>
    <row r="22" spans="1:25" x14ac:dyDescent="0.3">
      <c r="A22">
        <v>21</v>
      </c>
      <c r="B22">
        <v>2006</v>
      </c>
      <c r="C22" s="24" t="s">
        <v>32</v>
      </c>
      <c r="D22" s="24" t="s">
        <v>136</v>
      </c>
      <c r="E22" s="24" t="s">
        <v>137</v>
      </c>
      <c r="F22" s="24" t="s">
        <v>50</v>
      </c>
      <c r="G22">
        <v>24.991800000000001</v>
      </c>
      <c r="H22">
        <v>66.991100000000003</v>
      </c>
      <c r="I22" s="24" t="s">
        <v>45</v>
      </c>
      <c r="J22" s="24" t="s">
        <v>138</v>
      </c>
      <c r="K22" s="24" t="s">
        <v>100</v>
      </c>
      <c r="L22" s="24" t="s">
        <v>53</v>
      </c>
      <c r="M22" s="24" t="s">
        <v>72</v>
      </c>
      <c r="N22" s="24" t="s">
        <v>139</v>
      </c>
      <c r="O22" s="24" t="s">
        <v>62</v>
      </c>
      <c r="P22" s="24" t="s">
        <v>140</v>
      </c>
      <c r="Q22">
        <v>47</v>
      </c>
      <c r="R22">
        <v>57</v>
      </c>
      <c r="T22">
        <v>100</v>
      </c>
      <c r="U22">
        <v>1</v>
      </c>
      <c r="V22" s="24" t="s">
        <v>141</v>
      </c>
      <c r="W22" s="24" t="s">
        <v>142</v>
      </c>
      <c r="X22">
        <v>28.414999999999999</v>
      </c>
      <c r="Y22">
        <v>83.147000000000006</v>
      </c>
    </row>
    <row r="23" spans="1:25" x14ac:dyDescent="0.3">
      <c r="A23">
        <v>22</v>
      </c>
      <c r="B23">
        <v>2006</v>
      </c>
      <c r="C23" s="24" t="s">
        <v>43</v>
      </c>
      <c r="D23" s="24" t="s">
        <v>1368</v>
      </c>
      <c r="E23" s="24" t="s">
        <v>143</v>
      </c>
      <c r="F23" s="24" t="s">
        <v>144</v>
      </c>
      <c r="G23">
        <v>32.9861</v>
      </c>
      <c r="H23">
        <v>70.604200000000006</v>
      </c>
      <c r="I23" s="24" t="s">
        <v>93</v>
      </c>
      <c r="J23" s="24" t="s">
        <v>145</v>
      </c>
      <c r="K23" s="24" t="s">
        <v>71</v>
      </c>
      <c r="L23" s="24" t="s">
        <v>39</v>
      </c>
      <c r="M23" s="24" t="s">
        <v>72</v>
      </c>
      <c r="N23" s="24" t="s">
        <v>146</v>
      </c>
      <c r="O23" s="24" t="s">
        <v>74</v>
      </c>
      <c r="P23" s="24" t="s">
        <v>42</v>
      </c>
      <c r="Q23">
        <v>6</v>
      </c>
      <c r="R23">
        <v>7</v>
      </c>
      <c r="S23">
        <v>7</v>
      </c>
      <c r="T23">
        <v>8</v>
      </c>
      <c r="U23">
        <v>1</v>
      </c>
      <c r="V23" s="24" t="s">
        <v>58</v>
      </c>
      <c r="W23" s="24" t="s">
        <v>147</v>
      </c>
      <c r="X23">
        <v>26.125</v>
      </c>
      <c r="Y23">
        <v>79.025000000000006</v>
      </c>
    </row>
    <row r="24" spans="1:25" x14ac:dyDescent="0.3">
      <c r="A24">
        <v>23</v>
      </c>
      <c r="B24">
        <v>2006</v>
      </c>
      <c r="C24" s="24" t="s">
        <v>43</v>
      </c>
      <c r="D24" s="24" t="s">
        <v>1368</v>
      </c>
      <c r="E24" s="24" t="s">
        <v>1375</v>
      </c>
      <c r="F24" s="24" t="s">
        <v>148</v>
      </c>
      <c r="G24">
        <v>32.974600000000002</v>
      </c>
      <c r="H24">
        <v>70.145600000000002</v>
      </c>
      <c r="I24" s="24" t="s">
        <v>89</v>
      </c>
      <c r="J24" s="24" t="s">
        <v>149</v>
      </c>
      <c r="K24" s="24" t="s">
        <v>74</v>
      </c>
      <c r="L24" s="24" t="s">
        <v>39</v>
      </c>
      <c r="M24" s="24" t="s">
        <v>72</v>
      </c>
      <c r="N24" s="24" t="s">
        <v>58</v>
      </c>
      <c r="O24" s="24" t="s">
        <v>74</v>
      </c>
      <c r="P24" s="24" t="s">
        <v>42</v>
      </c>
      <c r="Q24">
        <v>6</v>
      </c>
      <c r="R24">
        <v>7</v>
      </c>
      <c r="T24">
        <v>26</v>
      </c>
      <c r="U24">
        <v>1</v>
      </c>
      <c r="V24" s="24" t="s">
        <v>58</v>
      </c>
      <c r="W24" s="24" t="s">
        <v>58</v>
      </c>
      <c r="X24">
        <v>28.61</v>
      </c>
      <c r="Y24">
        <v>83.498000000000005</v>
      </c>
    </row>
    <row r="25" spans="1:25" x14ac:dyDescent="0.3">
      <c r="A25">
        <v>24</v>
      </c>
      <c r="B25">
        <v>2006</v>
      </c>
      <c r="C25" s="24" t="s">
        <v>32</v>
      </c>
      <c r="D25" s="24" t="s">
        <v>33</v>
      </c>
      <c r="E25" s="24" t="s">
        <v>150</v>
      </c>
      <c r="F25" s="24" t="s">
        <v>151</v>
      </c>
      <c r="G25">
        <v>25.837700000000002</v>
      </c>
      <c r="H25">
        <v>66.522400000000005</v>
      </c>
      <c r="I25" s="24" t="s">
        <v>60</v>
      </c>
      <c r="J25" s="24" t="s">
        <v>152</v>
      </c>
      <c r="K25" s="24" t="s">
        <v>153</v>
      </c>
      <c r="L25" s="24" t="s">
        <v>48</v>
      </c>
      <c r="M25" s="24" t="s">
        <v>72</v>
      </c>
      <c r="N25" s="24" t="s">
        <v>58</v>
      </c>
      <c r="O25" s="24" t="s">
        <v>122</v>
      </c>
      <c r="P25" s="24" t="s">
        <v>42</v>
      </c>
      <c r="R25">
        <v>1</v>
      </c>
      <c r="T25">
        <v>0</v>
      </c>
      <c r="U25">
        <v>1</v>
      </c>
      <c r="V25" s="24" t="s">
        <v>58</v>
      </c>
      <c r="W25" s="24" t="s">
        <v>58</v>
      </c>
      <c r="X25">
        <v>27.5</v>
      </c>
      <c r="Y25">
        <v>81.5</v>
      </c>
    </row>
    <row r="26" spans="1:25" x14ac:dyDescent="0.3">
      <c r="A26">
        <v>25</v>
      </c>
      <c r="B26">
        <v>2006</v>
      </c>
      <c r="C26" s="24" t="s">
        <v>43</v>
      </c>
      <c r="D26" s="24" t="s">
        <v>1368</v>
      </c>
      <c r="E26" s="24" t="s">
        <v>154</v>
      </c>
      <c r="F26" s="24" t="s">
        <v>155</v>
      </c>
      <c r="G26">
        <v>34.503</v>
      </c>
      <c r="H26">
        <v>71.904600000000002</v>
      </c>
      <c r="I26" s="24" t="s">
        <v>93</v>
      </c>
      <c r="J26" s="24" t="s">
        <v>156</v>
      </c>
      <c r="K26" s="24" t="s">
        <v>74</v>
      </c>
      <c r="L26" s="24" t="s">
        <v>39</v>
      </c>
      <c r="M26" s="24" t="s">
        <v>72</v>
      </c>
      <c r="N26" s="24" t="s">
        <v>157</v>
      </c>
      <c r="O26" s="24" t="s">
        <v>74</v>
      </c>
      <c r="P26" s="24" t="s">
        <v>42</v>
      </c>
      <c r="Q26">
        <v>40</v>
      </c>
      <c r="R26">
        <v>42</v>
      </c>
      <c r="S26">
        <v>20</v>
      </c>
      <c r="T26">
        <v>39</v>
      </c>
      <c r="U26">
        <v>1</v>
      </c>
      <c r="V26" s="24" t="s">
        <v>58</v>
      </c>
      <c r="W26" s="24" t="s">
        <v>158</v>
      </c>
      <c r="X26">
        <v>19.204999999999998</v>
      </c>
      <c r="Y26">
        <v>66.569000000000003</v>
      </c>
    </row>
    <row r="27" spans="1:25" x14ac:dyDescent="0.3">
      <c r="A27">
        <v>26</v>
      </c>
      <c r="B27">
        <v>2006</v>
      </c>
      <c r="C27" s="24" t="s">
        <v>43</v>
      </c>
      <c r="D27" s="24" t="s">
        <v>1368</v>
      </c>
      <c r="E27" s="24" t="s">
        <v>159</v>
      </c>
      <c r="F27" s="24" t="s">
        <v>160</v>
      </c>
      <c r="G27">
        <v>34.004300000000001</v>
      </c>
      <c r="H27">
        <v>71.544799999999995</v>
      </c>
      <c r="I27" s="24" t="s">
        <v>93</v>
      </c>
      <c r="J27" s="24" t="s">
        <v>161</v>
      </c>
      <c r="K27" s="24" t="s">
        <v>71</v>
      </c>
      <c r="L27" s="24" t="s">
        <v>39</v>
      </c>
      <c r="M27" s="24" t="s">
        <v>72</v>
      </c>
      <c r="N27" s="24" t="s">
        <v>162</v>
      </c>
      <c r="O27" s="24" t="s">
        <v>163</v>
      </c>
      <c r="P27" s="24" t="s">
        <v>42</v>
      </c>
      <c r="R27">
        <v>1</v>
      </c>
      <c r="T27">
        <v>2</v>
      </c>
      <c r="U27">
        <v>1</v>
      </c>
      <c r="V27" s="24" t="s">
        <v>58</v>
      </c>
      <c r="W27" s="24" t="s">
        <v>58</v>
      </c>
      <c r="X27">
        <v>17.274999999999999</v>
      </c>
      <c r="Y27">
        <v>63.094999999999999</v>
      </c>
    </row>
    <row r="28" spans="1:25" x14ac:dyDescent="0.3">
      <c r="A28">
        <v>27</v>
      </c>
      <c r="B28">
        <v>2006</v>
      </c>
      <c r="C28" s="24" t="s">
        <v>32</v>
      </c>
      <c r="D28" s="24" t="s">
        <v>33</v>
      </c>
      <c r="E28" s="24" t="s">
        <v>34</v>
      </c>
      <c r="F28" s="24" t="s">
        <v>144</v>
      </c>
      <c r="G28">
        <v>32.9861</v>
      </c>
      <c r="H28">
        <v>70.604200000000006</v>
      </c>
      <c r="I28" s="24" t="s">
        <v>93</v>
      </c>
      <c r="J28" s="24" t="s">
        <v>164</v>
      </c>
      <c r="K28" s="24" t="s">
        <v>163</v>
      </c>
      <c r="L28" s="24" t="s">
        <v>39</v>
      </c>
      <c r="M28" s="24" t="s">
        <v>72</v>
      </c>
      <c r="N28" s="24" t="s">
        <v>58</v>
      </c>
      <c r="O28" s="24" t="s">
        <v>163</v>
      </c>
      <c r="P28" s="24" t="s">
        <v>42</v>
      </c>
      <c r="R28">
        <v>1</v>
      </c>
      <c r="T28">
        <v>1</v>
      </c>
      <c r="U28">
        <v>1</v>
      </c>
      <c r="V28" s="24" t="s">
        <v>58</v>
      </c>
      <c r="W28" s="24" t="s">
        <v>58</v>
      </c>
      <c r="X28">
        <v>4.7050000000000001</v>
      </c>
      <c r="Y28">
        <v>40.469000000000001</v>
      </c>
    </row>
    <row r="29" spans="1:25" x14ac:dyDescent="0.3">
      <c r="A29">
        <v>28</v>
      </c>
      <c r="B29">
        <v>2007</v>
      </c>
      <c r="C29" s="24" t="s">
        <v>43</v>
      </c>
      <c r="D29" s="24" t="s">
        <v>1368</v>
      </c>
      <c r="E29" s="24" t="s">
        <v>1376</v>
      </c>
      <c r="F29" s="24" t="s">
        <v>148</v>
      </c>
      <c r="G29">
        <v>32.974600000000002</v>
      </c>
      <c r="H29">
        <v>70.145600000000002</v>
      </c>
      <c r="I29" s="24" t="s">
        <v>89</v>
      </c>
      <c r="J29" s="24" t="s">
        <v>165</v>
      </c>
      <c r="K29" s="24" t="s">
        <v>71</v>
      </c>
      <c r="L29" s="24" t="s">
        <v>39</v>
      </c>
      <c r="M29" s="24" t="s">
        <v>72</v>
      </c>
      <c r="N29" s="24" t="s">
        <v>166</v>
      </c>
      <c r="O29" s="24" t="s">
        <v>74</v>
      </c>
      <c r="P29" s="24" t="s">
        <v>42</v>
      </c>
      <c r="Q29">
        <v>4</v>
      </c>
      <c r="R29">
        <v>5</v>
      </c>
      <c r="S29">
        <v>23</v>
      </c>
      <c r="T29">
        <v>25</v>
      </c>
      <c r="U29">
        <v>1</v>
      </c>
      <c r="V29" s="24" t="s">
        <v>58</v>
      </c>
      <c r="W29" s="24" t="s">
        <v>58</v>
      </c>
      <c r="X29">
        <v>2.3250000000000002</v>
      </c>
      <c r="Y29">
        <v>36.185000000000002</v>
      </c>
    </row>
    <row r="30" spans="1:25" x14ac:dyDescent="0.3">
      <c r="A30">
        <v>29</v>
      </c>
      <c r="B30">
        <v>2007</v>
      </c>
      <c r="C30" s="24" t="s">
        <v>43</v>
      </c>
      <c r="D30" s="24" t="s">
        <v>1368</v>
      </c>
      <c r="E30" s="24" t="s">
        <v>1377</v>
      </c>
      <c r="F30" s="24" t="s">
        <v>35</v>
      </c>
      <c r="G30">
        <v>33.718000000000004</v>
      </c>
      <c r="H30">
        <v>73.071799999999996</v>
      </c>
      <c r="I30" s="24" t="s">
        <v>36</v>
      </c>
      <c r="J30" s="24" t="s">
        <v>167</v>
      </c>
      <c r="K30" s="24" t="s">
        <v>52</v>
      </c>
      <c r="L30" s="24" t="s">
        <v>53</v>
      </c>
      <c r="M30" s="24" t="s">
        <v>40</v>
      </c>
      <c r="N30" s="24" t="s">
        <v>168</v>
      </c>
      <c r="O30" s="24" t="s">
        <v>41</v>
      </c>
      <c r="P30" s="24" t="s">
        <v>42</v>
      </c>
      <c r="Q30">
        <v>1</v>
      </c>
      <c r="R30">
        <v>2</v>
      </c>
      <c r="S30">
        <v>5</v>
      </c>
      <c r="T30">
        <v>7</v>
      </c>
      <c r="U30">
        <v>1</v>
      </c>
      <c r="V30" s="24" t="s">
        <v>58</v>
      </c>
      <c r="W30" s="24" t="s">
        <v>169</v>
      </c>
      <c r="X30">
        <v>16.3</v>
      </c>
      <c r="Y30">
        <v>61.34</v>
      </c>
    </row>
    <row r="31" spans="1:25" x14ac:dyDescent="0.3">
      <c r="A31">
        <v>30</v>
      </c>
      <c r="B31">
        <v>2007</v>
      </c>
      <c r="C31" s="24" t="s">
        <v>43</v>
      </c>
      <c r="D31" s="24" t="s">
        <v>1368</v>
      </c>
      <c r="E31" s="24" t="s">
        <v>1378</v>
      </c>
      <c r="F31" s="24" t="s">
        <v>170</v>
      </c>
      <c r="G31">
        <v>34.004300000000001</v>
      </c>
      <c r="H31">
        <v>71.544799999999995</v>
      </c>
      <c r="I31" s="24" t="s">
        <v>93</v>
      </c>
      <c r="J31" s="24" t="s">
        <v>171</v>
      </c>
      <c r="K31" s="24" t="s">
        <v>62</v>
      </c>
      <c r="L31" s="24" t="s">
        <v>53</v>
      </c>
      <c r="M31" s="24" t="s">
        <v>40</v>
      </c>
      <c r="N31" s="24" t="s">
        <v>172</v>
      </c>
      <c r="O31" s="24" t="s">
        <v>122</v>
      </c>
      <c r="P31" s="24" t="s">
        <v>79</v>
      </c>
      <c r="Q31">
        <v>13</v>
      </c>
      <c r="R31">
        <v>15</v>
      </c>
      <c r="S31">
        <v>30</v>
      </c>
      <c r="T31">
        <v>60</v>
      </c>
      <c r="U31">
        <v>1</v>
      </c>
      <c r="V31" s="24" t="s">
        <v>58</v>
      </c>
      <c r="W31" s="24" t="s">
        <v>173</v>
      </c>
      <c r="X31">
        <v>15.164999999999999</v>
      </c>
      <c r="Y31">
        <v>59.296999999999997</v>
      </c>
    </row>
    <row r="32" spans="1:25" x14ac:dyDescent="0.3">
      <c r="A32">
        <v>31</v>
      </c>
      <c r="B32">
        <v>2007</v>
      </c>
      <c r="C32" s="24" t="s">
        <v>32</v>
      </c>
      <c r="D32" s="24" t="s">
        <v>128</v>
      </c>
      <c r="E32" s="24" t="s">
        <v>34</v>
      </c>
      <c r="F32" s="24" t="s">
        <v>174</v>
      </c>
      <c r="G32">
        <v>31.823799999999999</v>
      </c>
      <c r="H32">
        <v>70.909499999999994</v>
      </c>
      <c r="I32" s="24" t="s">
        <v>93</v>
      </c>
      <c r="J32" s="24" t="s">
        <v>175</v>
      </c>
      <c r="K32" s="24" t="s">
        <v>163</v>
      </c>
      <c r="L32" s="24" t="s">
        <v>39</v>
      </c>
      <c r="M32" s="24" t="s">
        <v>72</v>
      </c>
      <c r="N32" s="24" t="s">
        <v>176</v>
      </c>
      <c r="O32" s="24" t="s">
        <v>122</v>
      </c>
      <c r="P32" s="24" t="s">
        <v>79</v>
      </c>
      <c r="Q32">
        <v>2</v>
      </c>
      <c r="R32">
        <v>3</v>
      </c>
      <c r="T32">
        <v>7</v>
      </c>
      <c r="U32">
        <v>1</v>
      </c>
      <c r="V32" s="24" t="s">
        <v>58</v>
      </c>
      <c r="W32" s="24" t="s">
        <v>177</v>
      </c>
      <c r="X32">
        <v>17.745000000000001</v>
      </c>
      <c r="Y32">
        <v>63.941000000000003</v>
      </c>
    </row>
    <row r="33" spans="1:25" x14ac:dyDescent="0.3">
      <c r="A33">
        <v>32</v>
      </c>
      <c r="B33">
        <v>2007</v>
      </c>
      <c r="C33" s="24" t="s">
        <v>43</v>
      </c>
      <c r="D33" s="24" t="s">
        <v>1368</v>
      </c>
      <c r="E33" s="24" t="s">
        <v>1379</v>
      </c>
      <c r="F33" s="24" t="s">
        <v>178</v>
      </c>
      <c r="G33">
        <v>32.601799999999997</v>
      </c>
      <c r="H33">
        <v>70.9148</v>
      </c>
      <c r="I33" s="24" t="s">
        <v>93</v>
      </c>
      <c r="J33" s="24" t="s">
        <v>179</v>
      </c>
      <c r="K33" s="24" t="s">
        <v>153</v>
      </c>
      <c r="L33" s="24" t="s">
        <v>48</v>
      </c>
      <c r="M33" s="24" t="s">
        <v>72</v>
      </c>
      <c r="N33" s="24" t="s">
        <v>1368</v>
      </c>
      <c r="O33" s="24" t="s">
        <v>122</v>
      </c>
      <c r="P33" s="24" t="s">
        <v>42</v>
      </c>
      <c r="R33">
        <v>1</v>
      </c>
      <c r="U33">
        <v>1</v>
      </c>
      <c r="V33" s="24" t="s">
        <v>58</v>
      </c>
      <c r="W33" s="24" t="s">
        <v>58</v>
      </c>
      <c r="X33">
        <v>17.52</v>
      </c>
      <c r="Y33">
        <v>63.536000000000001</v>
      </c>
    </row>
    <row r="34" spans="1:25" x14ac:dyDescent="0.3">
      <c r="A34">
        <v>33</v>
      </c>
      <c r="B34">
        <v>2007</v>
      </c>
      <c r="C34" s="24" t="s">
        <v>43</v>
      </c>
      <c r="D34" s="24" t="s">
        <v>1368</v>
      </c>
      <c r="E34" s="24" t="s">
        <v>1380</v>
      </c>
      <c r="F34" s="24" t="s">
        <v>180</v>
      </c>
      <c r="G34">
        <v>31.823799999999999</v>
      </c>
      <c r="H34">
        <v>70.909499999999994</v>
      </c>
      <c r="I34" s="24" t="s">
        <v>93</v>
      </c>
      <c r="J34" s="24" t="s">
        <v>181</v>
      </c>
      <c r="K34" s="24" t="s">
        <v>71</v>
      </c>
      <c r="L34" s="24" t="s">
        <v>39</v>
      </c>
      <c r="M34" s="24" t="s">
        <v>72</v>
      </c>
      <c r="N34" s="24" t="s">
        <v>166</v>
      </c>
      <c r="O34" s="24" t="s">
        <v>74</v>
      </c>
      <c r="P34" s="24" t="s">
        <v>42</v>
      </c>
      <c r="R34">
        <v>2</v>
      </c>
      <c r="S34">
        <v>7</v>
      </c>
      <c r="T34">
        <v>8</v>
      </c>
      <c r="U34">
        <v>1</v>
      </c>
      <c r="V34" s="24" t="s">
        <v>58</v>
      </c>
      <c r="W34" s="24" t="s">
        <v>182</v>
      </c>
      <c r="X34">
        <v>19.934999999999999</v>
      </c>
      <c r="Y34">
        <v>67.882999999999996</v>
      </c>
    </row>
    <row r="35" spans="1:25" x14ac:dyDescent="0.3">
      <c r="A35">
        <v>34</v>
      </c>
      <c r="B35">
        <v>2007</v>
      </c>
      <c r="C35" s="24" t="s">
        <v>43</v>
      </c>
      <c r="D35" s="24" t="s">
        <v>1368</v>
      </c>
      <c r="E35" s="24" t="s">
        <v>183</v>
      </c>
      <c r="F35" s="24" t="s">
        <v>184</v>
      </c>
      <c r="G35">
        <v>33.718000000000004</v>
      </c>
      <c r="H35">
        <v>73.071799999999996</v>
      </c>
      <c r="I35" s="24" t="s">
        <v>36</v>
      </c>
      <c r="J35" s="24" t="s">
        <v>185</v>
      </c>
      <c r="K35" s="24" t="s">
        <v>186</v>
      </c>
      <c r="L35" s="24" t="s">
        <v>39</v>
      </c>
      <c r="M35" s="24" t="s">
        <v>72</v>
      </c>
      <c r="N35" s="24" t="s">
        <v>1368</v>
      </c>
      <c r="O35" s="24" t="s">
        <v>122</v>
      </c>
      <c r="P35" s="24" t="s">
        <v>42</v>
      </c>
      <c r="R35">
        <v>1</v>
      </c>
      <c r="S35">
        <v>3</v>
      </c>
      <c r="T35">
        <v>10</v>
      </c>
      <c r="U35">
        <v>1</v>
      </c>
      <c r="V35" s="24" t="s">
        <v>58</v>
      </c>
      <c r="W35" s="24" t="s">
        <v>58</v>
      </c>
      <c r="X35">
        <v>16.635000000000002</v>
      </c>
      <c r="Y35">
        <v>61.942999999999998</v>
      </c>
    </row>
    <row r="36" spans="1:25" x14ac:dyDescent="0.3">
      <c r="A36">
        <v>35</v>
      </c>
      <c r="B36">
        <v>2007</v>
      </c>
      <c r="C36" s="24" t="s">
        <v>43</v>
      </c>
      <c r="D36" s="24" t="s">
        <v>1368</v>
      </c>
      <c r="E36" s="24" t="s">
        <v>1381</v>
      </c>
      <c r="F36" s="24" t="s">
        <v>187</v>
      </c>
      <c r="G36">
        <v>30.209499999999998</v>
      </c>
      <c r="H36">
        <v>67.018199999999993</v>
      </c>
      <c r="I36" s="24" t="s">
        <v>60</v>
      </c>
      <c r="J36" s="24" t="s">
        <v>188</v>
      </c>
      <c r="K36" s="24" t="s">
        <v>189</v>
      </c>
      <c r="L36" s="24" t="s">
        <v>39</v>
      </c>
      <c r="M36" s="24" t="s">
        <v>40</v>
      </c>
      <c r="N36" s="24" t="s">
        <v>1368</v>
      </c>
      <c r="O36" s="24" t="s">
        <v>122</v>
      </c>
      <c r="P36" s="24" t="s">
        <v>42</v>
      </c>
      <c r="Q36">
        <v>16</v>
      </c>
      <c r="R36">
        <v>17</v>
      </c>
      <c r="S36">
        <v>30</v>
      </c>
      <c r="T36">
        <v>35</v>
      </c>
      <c r="U36">
        <v>1</v>
      </c>
      <c r="V36" s="24" t="s">
        <v>58</v>
      </c>
      <c r="W36" s="24" t="s">
        <v>190</v>
      </c>
      <c r="X36">
        <v>8.7200000000000006</v>
      </c>
      <c r="Y36">
        <v>47.695999999999998</v>
      </c>
    </row>
    <row r="37" spans="1:25" x14ac:dyDescent="0.3">
      <c r="A37">
        <v>36</v>
      </c>
      <c r="B37">
        <v>2007</v>
      </c>
      <c r="C37" s="24" t="s">
        <v>43</v>
      </c>
      <c r="D37" s="24" t="s">
        <v>1368</v>
      </c>
      <c r="E37" s="24" t="s">
        <v>1382</v>
      </c>
      <c r="F37" s="24" t="s">
        <v>191</v>
      </c>
      <c r="G37">
        <v>32.573700000000002</v>
      </c>
      <c r="H37">
        <v>74.078599999999994</v>
      </c>
      <c r="I37" s="24" t="s">
        <v>69</v>
      </c>
      <c r="J37" s="24" t="s">
        <v>192</v>
      </c>
      <c r="K37" s="24" t="s">
        <v>74</v>
      </c>
      <c r="L37" s="24" t="s">
        <v>39</v>
      </c>
      <c r="M37" s="24" t="s">
        <v>72</v>
      </c>
      <c r="N37" s="24" t="s">
        <v>1368</v>
      </c>
      <c r="O37" s="24" t="s">
        <v>74</v>
      </c>
      <c r="P37" s="24" t="s">
        <v>42</v>
      </c>
      <c r="Q37">
        <v>1</v>
      </c>
      <c r="R37">
        <v>2</v>
      </c>
      <c r="S37">
        <v>6</v>
      </c>
      <c r="T37">
        <v>8</v>
      </c>
      <c r="U37">
        <v>1</v>
      </c>
      <c r="V37" s="24" t="s">
        <v>58</v>
      </c>
      <c r="W37" s="24" t="s">
        <v>193</v>
      </c>
      <c r="X37">
        <v>25.594999999999999</v>
      </c>
      <c r="Y37">
        <v>78.070999999999998</v>
      </c>
    </row>
    <row r="38" spans="1:25" x14ac:dyDescent="0.3">
      <c r="A38">
        <v>37</v>
      </c>
      <c r="B38">
        <v>2007</v>
      </c>
      <c r="C38" s="24" t="s">
        <v>43</v>
      </c>
      <c r="D38" s="24" t="s">
        <v>1368</v>
      </c>
      <c r="E38" s="24" t="s">
        <v>1383</v>
      </c>
      <c r="F38" s="24" t="s">
        <v>194</v>
      </c>
      <c r="G38">
        <v>34.1509</v>
      </c>
      <c r="H38">
        <v>71.735900000000001</v>
      </c>
      <c r="I38" s="24" t="s">
        <v>93</v>
      </c>
      <c r="J38" s="24" t="s">
        <v>195</v>
      </c>
      <c r="K38" s="24" t="s">
        <v>100</v>
      </c>
      <c r="L38" s="24" t="s">
        <v>48</v>
      </c>
      <c r="M38" s="24" t="s">
        <v>72</v>
      </c>
      <c r="N38" s="24" t="s">
        <v>196</v>
      </c>
      <c r="O38" s="24" t="s">
        <v>102</v>
      </c>
      <c r="P38" s="24" t="s">
        <v>42</v>
      </c>
      <c r="Q38">
        <v>25</v>
      </c>
      <c r="R38">
        <v>35</v>
      </c>
      <c r="S38">
        <v>29</v>
      </c>
      <c r="T38">
        <v>60</v>
      </c>
      <c r="U38">
        <v>1</v>
      </c>
      <c r="V38" s="24" t="s">
        <v>58</v>
      </c>
      <c r="W38" s="24" t="s">
        <v>197</v>
      </c>
      <c r="X38">
        <v>28.055</v>
      </c>
      <c r="Y38">
        <v>82.498999999999995</v>
      </c>
    </row>
    <row r="39" spans="1:25" x14ac:dyDescent="0.3">
      <c r="A39">
        <v>38</v>
      </c>
      <c r="B39">
        <v>2007</v>
      </c>
      <c r="C39" s="24" t="s">
        <v>43</v>
      </c>
      <c r="D39" s="24" t="s">
        <v>1368</v>
      </c>
      <c r="E39" s="24" t="s">
        <v>1384</v>
      </c>
      <c r="F39" s="24" t="s">
        <v>170</v>
      </c>
      <c r="G39">
        <v>34.004300000000001</v>
      </c>
      <c r="H39">
        <v>71.544799999999995</v>
      </c>
      <c r="I39" s="24" t="s">
        <v>93</v>
      </c>
      <c r="J39" s="24" t="s">
        <v>198</v>
      </c>
      <c r="K39" s="24" t="s">
        <v>52</v>
      </c>
      <c r="L39" s="24" t="s">
        <v>53</v>
      </c>
      <c r="M39" s="24" t="s">
        <v>40</v>
      </c>
      <c r="N39" s="24" t="s">
        <v>1368</v>
      </c>
      <c r="O39" s="24" t="s">
        <v>41</v>
      </c>
      <c r="P39" s="24" t="s">
        <v>140</v>
      </c>
      <c r="Q39">
        <v>22</v>
      </c>
      <c r="R39">
        <v>26</v>
      </c>
      <c r="S39">
        <v>12</v>
      </c>
      <c r="T39">
        <v>35</v>
      </c>
      <c r="U39">
        <v>1</v>
      </c>
      <c r="V39" s="24" t="s">
        <v>58</v>
      </c>
      <c r="W39" s="24" t="s">
        <v>199</v>
      </c>
      <c r="X39">
        <v>31.1</v>
      </c>
      <c r="Y39">
        <v>87.98</v>
      </c>
    </row>
    <row r="40" spans="1:25" x14ac:dyDescent="0.3">
      <c r="A40">
        <v>39</v>
      </c>
      <c r="B40">
        <v>2007</v>
      </c>
      <c r="C40" s="24" t="s">
        <v>43</v>
      </c>
      <c r="D40" s="24" t="s">
        <v>1368</v>
      </c>
      <c r="E40" s="24" t="s">
        <v>200</v>
      </c>
      <c r="F40" s="24" t="s">
        <v>201</v>
      </c>
      <c r="G40">
        <v>32.225999999999999</v>
      </c>
      <c r="H40">
        <v>70.376099999999994</v>
      </c>
      <c r="I40" s="24" t="s">
        <v>93</v>
      </c>
      <c r="J40" s="24" t="s">
        <v>202</v>
      </c>
      <c r="K40" s="24" t="s">
        <v>71</v>
      </c>
      <c r="L40" s="24" t="s">
        <v>39</v>
      </c>
      <c r="M40" s="24" t="s">
        <v>72</v>
      </c>
      <c r="N40" s="24" t="s">
        <v>203</v>
      </c>
      <c r="O40" s="24" t="s">
        <v>74</v>
      </c>
      <c r="P40" s="24" t="s">
        <v>42</v>
      </c>
      <c r="R40">
        <v>3</v>
      </c>
      <c r="T40">
        <v>2</v>
      </c>
      <c r="U40">
        <v>1</v>
      </c>
      <c r="V40" s="24" t="s">
        <v>58</v>
      </c>
      <c r="W40" s="24" t="s">
        <v>58</v>
      </c>
      <c r="X40">
        <v>24.934999999999999</v>
      </c>
      <c r="Y40">
        <v>76.882999999999996</v>
      </c>
    </row>
    <row r="41" spans="1:25" x14ac:dyDescent="0.3">
      <c r="A41">
        <v>40</v>
      </c>
      <c r="B41">
        <v>2007</v>
      </c>
      <c r="C41" s="24" t="s">
        <v>43</v>
      </c>
      <c r="D41" s="24" t="s">
        <v>1368</v>
      </c>
      <c r="E41" s="24" t="s">
        <v>204</v>
      </c>
      <c r="F41" s="24" t="s">
        <v>148</v>
      </c>
      <c r="G41">
        <v>32.974600000000002</v>
      </c>
      <c r="H41">
        <v>70.145600000000002</v>
      </c>
      <c r="I41" s="24" t="s">
        <v>89</v>
      </c>
      <c r="J41" s="24" t="s">
        <v>205</v>
      </c>
      <c r="K41" s="24" t="s">
        <v>71</v>
      </c>
      <c r="L41" s="24" t="s">
        <v>39</v>
      </c>
      <c r="M41" s="24" t="s">
        <v>72</v>
      </c>
      <c r="N41" s="24" t="s">
        <v>166</v>
      </c>
      <c r="O41" s="24" t="s">
        <v>74</v>
      </c>
      <c r="P41" s="24" t="s">
        <v>42</v>
      </c>
      <c r="Q41">
        <v>8</v>
      </c>
      <c r="R41">
        <v>10</v>
      </c>
      <c r="S41">
        <v>9</v>
      </c>
      <c r="T41">
        <v>12</v>
      </c>
      <c r="U41">
        <v>1</v>
      </c>
      <c r="V41" s="24" t="s">
        <v>58</v>
      </c>
      <c r="W41" s="24" t="s">
        <v>206</v>
      </c>
      <c r="X41">
        <v>26.975000000000001</v>
      </c>
      <c r="Y41">
        <v>80.555000000000007</v>
      </c>
    </row>
    <row r="42" spans="1:25" x14ac:dyDescent="0.3">
      <c r="A42">
        <v>41</v>
      </c>
      <c r="B42">
        <v>2007</v>
      </c>
      <c r="C42" s="24" t="s">
        <v>43</v>
      </c>
      <c r="D42" s="24" t="s">
        <v>1368</v>
      </c>
      <c r="E42" s="24" t="s">
        <v>34</v>
      </c>
      <c r="F42" s="24" t="s">
        <v>207</v>
      </c>
      <c r="G42">
        <v>35.222700000000003</v>
      </c>
      <c r="H42">
        <v>72.425799999999995</v>
      </c>
      <c r="I42" s="24" t="s">
        <v>93</v>
      </c>
      <c r="J42" s="24" t="s">
        <v>208</v>
      </c>
      <c r="K42" s="24" t="s">
        <v>71</v>
      </c>
      <c r="L42" s="24" t="s">
        <v>39</v>
      </c>
      <c r="M42" s="24" t="s">
        <v>72</v>
      </c>
      <c r="N42" s="24" t="s">
        <v>166</v>
      </c>
      <c r="O42" s="24" t="s">
        <v>74</v>
      </c>
      <c r="P42" s="24" t="s">
        <v>42</v>
      </c>
      <c r="Q42">
        <v>6</v>
      </c>
      <c r="R42">
        <v>7</v>
      </c>
      <c r="S42">
        <v>4</v>
      </c>
      <c r="T42">
        <v>8</v>
      </c>
      <c r="U42">
        <v>1</v>
      </c>
      <c r="V42" s="24" t="s">
        <v>58</v>
      </c>
      <c r="W42" s="24" t="s">
        <v>209</v>
      </c>
      <c r="X42">
        <v>31.74</v>
      </c>
      <c r="Y42">
        <v>89.132000000000005</v>
      </c>
    </row>
    <row r="43" spans="1:25" x14ac:dyDescent="0.3">
      <c r="A43">
        <v>42</v>
      </c>
      <c r="B43">
        <v>2007</v>
      </c>
      <c r="C43" s="24" t="s">
        <v>43</v>
      </c>
      <c r="D43" s="24" t="s">
        <v>1368</v>
      </c>
      <c r="E43" s="24" t="s">
        <v>1385</v>
      </c>
      <c r="F43" s="24" t="s">
        <v>148</v>
      </c>
      <c r="G43">
        <v>32.974600000000002</v>
      </c>
      <c r="H43">
        <v>70.145600000000002</v>
      </c>
      <c r="I43" s="24" t="s">
        <v>89</v>
      </c>
      <c r="J43" s="24" t="s">
        <v>210</v>
      </c>
      <c r="K43" s="24" t="s">
        <v>189</v>
      </c>
      <c r="L43" s="24" t="s">
        <v>39</v>
      </c>
      <c r="M43" s="24" t="s">
        <v>40</v>
      </c>
      <c r="N43" s="24" t="s">
        <v>1368</v>
      </c>
      <c r="O43" s="24" t="s">
        <v>211</v>
      </c>
      <c r="P43" s="24" t="s">
        <v>42</v>
      </c>
      <c r="Q43">
        <v>2</v>
      </c>
      <c r="R43">
        <v>4</v>
      </c>
      <c r="T43">
        <v>3</v>
      </c>
      <c r="U43">
        <v>1</v>
      </c>
      <c r="V43" s="24" t="s">
        <v>58</v>
      </c>
      <c r="W43" s="24" t="s">
        <v>58</v>
      </c>
      <c r="X43">
        <v>31.39</v>
      </c>
      <c r="Y43">
        <v>88.501999999999995</v>
      </c>
    </row>
    <row r="44" spans="1:25" x14ac:dyDescent="0.3">
      <c r="A44">
        <v>43</v>
      </c>
      <c r="B44">
        <v>2007</v>
      </c>
      <c r="C44" s="24" t="s">
        <v>43</v>
      </c>
      <c r="D44" s="24" t="s">
        <v>1368</v>
      </c>
      <c r="E44" s="24" t="s">
        <v>1386</v>
      </c>
      <c r="F44" s="24" t="s">
        <v>148</v>
      </c>
      <c r="G44">
        <v>32.974600000000002</v>
      </c>
      <c r="H44">
        <v>70.145600000000002</v>
      </c>
      <c r="I44" s="24" t="s">
        <v>89</v>
      </c>
      <c r="J44" s="24" t="s">
        <v>212</v>
      </c>
      <c r="K44" s="24" t="s">
        <v>71</v>
      </c>
      <c r="L44" s="24" t="s">
        <v>39</v>
      </c>
      <c r="M44" s="24" t="s">
        <v>72</v>
      </c>
      <c r="N44" s="24" t="s">
        <v>213</v>
      </c>
      <c r="O44" s="24" t="s">
        <v>74</v>
      </c>
      <c r="P44" s="24" t="s">
        <v>42</v>
      </c>
      <c r="Q44">
        <v>23</v>
      </c>
      <c r="R44">
        <v>24</v>
      </c>
      <c r="S44">
        <v>26</v>
      </c>
      <c r="T44">
        <v>29</v>
      </c>
      <c r="U44">
        <v>1</v>
      </c>
      <c r="V44" s="24" t="s">
        <v>58</v>
      </c>
      <c r="W44" s="24" t="s">
        <v>214</v>
      </c>
      <c r="X44">
        <v>26.02</v>
      </c>
      <c r="Y44">
        <v>78.835999999999999</v>
      </c>
    </row>
    <row r="45" spans="1:25" x14ac:dyDescent="0.3">
      <c r="A45">
        <v>44</v>
      </c>
      <c r="B45">
        <v>2007</v>
      </c>
      <c r="C45" s="24" t="s">
        <v>32</v>
      </c>
      <c r="D45" s="24" t="s">
        <v>33</v>
      </c>
      <c r="E45" s="24" t="s">
        <v>215</v>
      </c>
      <c r="F45" s="24" t="s">
        <v>216</v>
      </c>
      <c r="G45">
        <v>31.823799999999999</v>
      </c>
      <c r="H45">
        <v>70.909499999999994</v>
      </c>
      <c r="I45" s="24" t="s">
        <v>93</v>
      </c>
      <c r="J45" s="24" t="s">
        <v>217</v>
      </c>
      <c r="K45" s="24" t="s">
        <v>163</v>
      </c>
      <c r="L45" s="24" t="s">
        <v>39</v>
      </c>
      <c r="M45" s="24" t="s">
        <v>40</v>
      </c>
      <c r="N45" s="24" t="s">
        <v>218</v>
      </c>
      <c r="O45" s="24" t="s">
        <v>163</v>
      </c>
      <c r="P45" s="24" t="s">
        <v>42</v>
      </c>
      <c r="Q45">
        <v>25</v>
      </c>
      <c r="R45">
        <v>30</v>
      </c>
      <c r="S45">
        <v>50</v>
      </c>
      <c r="T45">
        <v>61</v>
      </c>
      <c r="U45">
        <v>1</v>
      </c>
      <c r="V45" s="24" t="s">
        <v>58</v>
      </c>
      <c r="W45" s="24" t="s">
        <v>219</v>
      </c>
      <c r="X45">
        <v>28.82</v>
      </c>
      <c r="Y45">
        <v>83.876000000000005</v>
      </c>
    </row>
    <row r="46" spans="1:25" x14ac:dyDescent="0.3">
      <c r="A46">
        <v>45</v>
      </c>
      <c r="B46">
        <v>2007</v>
      </c>
      <c r="C46" s="24" t="s">
        <v>32</v>
      </c>
      <c r="D46" s="24" t="s">
        <v>33</v>
      </c>
      <c r="E46" s="24" t="s">
        <v>220</v>
      </c>
      <c r="F46" s="24" t="s">
        <v>207</v>
      </c>
      <c r="G46">
        <v>35.222700000000003</v>
      </c>
      <c r="H46">
        <v>72.425799999999995</v>
      </c>
      <c r="I46" s="24" t="s">
        <v>93</v>
      </c>
      <c r="J46" s="24" t="s">
        <v>221</v>
      </c>
      <c r="K46" s="24" t="s">
        <v>71</v>
      </c>
      <c r="L46" s="24" t="s">
        <v>39</v>
      </c>
      <c r="M46" s="24" t="s">
        <v>72</v>
      </c>
      <c r="N46" s="24" t="s">
        <v>222</v>
      </c>
      <c r="O46" s="24" t="s">
        <v>163</v>
      </c>
      <c r="P46" s="24" t="s">
        <v>42</v>
      </c>
      <c r="Q46">
        <v>17</v>
      </c>
      <c r="R46">
        <v>20</v>
      </c>
      <c r="S46">
        <v>40</v>
      </c>
      <c r="T46">
        <v>47</v>
      </c>
      <c r="U46">
        <v>1</v>
      </c>
      <c r="V46" s="24" t="s">
        <v>58</v>
      </c>
      <c r="W46" s="24" t="s">
        <v>1368</v>
      </c>
      <c r="X46">
        <v>27.254999999999999</v>
      </c>
      <c r="Y46">
        <v>81.058999999999997</v>
      </c>
    </row>
    <row r="47" spans="1:25" x14ac:dyDescent="0.3">
      <c r="A47">
        <v>46</v>
      </c>
      <c r="B47">
        <v>2007</v>
      </c>
      <c r="C47" s="24" t="s">
        <v>43</v>
      </c>
      <c r="D47" s="24" t="s">
        <v>1368</v>
      </c>
      <c r="E47" s="24" t="s">
        <v>1387</v>
      </c>
      <c r="F47" s="24" t="s">
        <v>184</v>
      </c>
      <c r="G47">
        <v>33.718000000000004</v>
      </c>
      <c r="H47">
        <v>73.071799999999996</v>
      </c>
      <c r="I47" s="24" t="s">
        <v>36</v>
      </c>
      <c r="J47" s="24" t="s">
        <v>223</v>
      </c>
      <c r="K47" s="24" t="s">
        <v>189</v>
      </c>
      <c r="L47" s="24" t="s">
        <v>39</v>
      </c>
      <c r="M47" s="24" t="s">
        <v>72</v>
      </c>
      <c r="N47" s="24" t="s">
        <v>224</v>
      </c>
      <c r="O47" s="24" t="s">
        <v>211</v>
      </c>
      <c r="P47" s="24" t="s">
        <v>42</v>
      </c>
      <c r="Q47">
        <v>16</v>
      </c>
      <c r="R47">
        <v>17</v>
      </c>
      <c r="S47">
        <v>50</v>
      </c>
      <c r="T47">
        <v>70</v>
      </c>
      <c r="U47">
        <v>1</v>
      </c>
      <c r="V47" s="24" t="s">
        <v>58</v>
      </c>
      <c r="W47" s="24" t="s">
        <v>225</v>
      </c>
      <c r="X47">
        <v>28.875</v>
      </c>
      <c r="Y47">
        <v>83.974999999999994</v>
      </c>
    </row>
    <row r="48" spans="1:25" x14ac:dyDescent="0.3">
      <c r="A48">
        <v>47</v>
      </c>
      <c r="B48">
        <v>2007</v>
      </c>
      <c r="C48" s="24" t="s">
        <v>43</v>
      </c>
      <c r="D48" s="24" t="s">
        <v>1368</v>
      </c>
      <c r="E48" s="24" t="s">
        <v>1388</v>
      </c>
      <c r="F48" s="24" t="s">
        <v>148</v>
      </c>
      <c r="G48">
        <v>32.974600000000002</v>
      </c>
      <c r="H48">
        <v>70.145600000000002</v>
      </c>
      <c r="I48" s="24" t="s">
        <v>89</v>
      </c>
      <c r="J48" s="24" t="s">
        <v>226</v>
      </c>
      <c r="K48" s="24" t="s">
        <v>74</v>
      </c>
      <c r="L48" s="24" t="s">
        <v>39</v>
      </c>
      <c r="M48" s="24" t="s">
        <v>72</v>
      </c>
      <c r="N48" s="24" t="s">
        <v>1368</v>
      </c>
      <c r="O48" s="24" t="s">
        <v>74</v>
      </c>
      <c r="P48" s="24" t="s">
        <v>42</v>
      </c>
      <c r="R48">
        <v>4</v>
      </c>
      <c r="S48">
        <v>2</v>
      </c>
      <c r="T48">
        <v>3</v>
      </c>
      <c r="U48">
        <v>1</v>
      </c>
      <c r="V48" s="24" t="s">
        <v>58</v>
      </c>
      <c r="W48" s="24" t="s">
        <v>214</v>
      </c>
      <c r="X48">
        <v>26.945</v>
      </c>
      <c r="Y48">
        <v>80.501000000000005</v>
      </c>
    </row>
    <row r="49" spans="1:25" x14ac:dyDescent="0.3">
      <c r="A49">
        <v>48</v>
      </c>
      <c r="B49">
        <v>2007</v>
      </c>
      <c r="C49" s="24" t="s">
        <v>43</v>
      </c>
      <c r="D49" s="24" t="s">
        <v>1368</v>
      </c>
      <c r="E49" s="24" t="s">
        <v>1389</v>
      </c>
      <c r="F49" s="24" t="s">
        <v>151</v>
      </c>
      <c r="G49">
        <v>25.837700000000002</v>
      </c>
      <c r="H49">
        <v>66.522400000000005</v>
      </c>
      <c r="I49" s="24" t="s">
        <v>60</v>
      </c>
      <c r="J49" s="24" t="s">
        <v>227</v>
      </c>
      <c r="K49" s="24" t="s">
        <v>71</v>
      </c>
      <c r="L49" s="24" t="s">
        <v>39</v>
      </c>
      <c r="M49" s="24" t="s">
        <v>72</v>
      </c>
      <c r="N49" s="24" t="s">
        <v>228</v>
      </c>
      <c r="O49" s="24" t="s">
        <v>41</v>
      </c>
      <c r="P49" s="24" t="s">
        <v>54</v>
      </c>
      <c r="Q49">
        <v>28</v>
      </c>
      <c r="R49">
        <v>30</v>
      </c>
      <c r="S49">
        <v>28</v>
      </c>
      <c r="T49">
        <v>50</v>
      </c>
      <c r="U49">
        <v>1</v>
      </c>
      <c r="V49" s="24" t="s">
        <v>58</v>
      </c>
      <c r="W49" s="24" t="s">
        <v>1368</v>
      </c>
      <c r="X49">
        <v>32.395000000000003</v>
      </c>
      <c r="Y49">
        <v>90.311000000000007</v>
      </c>
    </row>
    <row r="50" spans="1:25" x14ac:dyDescent="0.3">
      <c r="A50">
        <v>49</v>
      </c>
      <c r="B50">
        <v>2007</v>
      </c>
      <c r="C50" s="24" t="s">
        <v>43</v>
      </c>
      <c r="D50" s="24" t="s">
        <v>1368</v>
      </c>
      <c r="E50" s="24" t="s">
        <v>1390</v>
      </c>
      <c r="F50" s="24" t="s">
        <v>129</v>
      </c>
      <c r="G50">
        <v>33.5351</v>
      </c>
      <c r="H50">
        <v>71.071299999999994</v>
      </c>
      <c r="I50" s="24" t="s">
        <v>93</v>
      </c>
      <c r="J50" s="24" t="s">
        <v>229</v>
      </c>
      <c r="K50" s="24" t="s">
        <v>163</v>
      </c>
      <c r="L50" s="24" t="s">
        <v>39</v>
      </c>
      <c r="M50" s="24" t="s">
        <v>40</v>
      </c>
      <c r="N50" s="24" t="s">
        <v>1368</v>
      </c>
      <c r="O50" s="24" t="s">
        <v>163</v>
      </c>
      <c r="P50" s="24" t="s">
        <v>42</v>
      </c>
      <c r="Q50">
        <v>6</v>
      </c>
      <c r="R50">
        <v>8</v>
      </c>
      <c r="S50">
        <v>30</v>
      </c>
      <c r="T50">
        <v>35</v>
      </c>
      <c r="U50">
        <v>1</v>
      </c>
      <c r="V50" s="24" t="s">
        <v>58</v>
      </c>
      <c r="W50" s="24" t="s">
        <v>1368</v>
      </c>
      <c r="X50">
        <v>30.734999999999999</v>
      </c>
      <c r="Y50">
        <v>87.322999999999993</v>
      </c>
    </row>
    <row r="51" spans="1:25" x14ac:dyDescent="0.3">
      <c r="A51">
        <v>50</v>
      </c>
      <c r="B51">
        <v>2007</v>
      </c>
      <c r="C51" s="24" t="s">
        <v>43</v>
      </c>
      <c r="D51" s="24" t="s">
        <v>1368</v>
      </c>
      <c r="E51" s="24" t="s">
        <v>34</v>
      </c>
      <c r="F51" s="24" t="s">
        <v>230</v>
      </c>
      <c r="G51">
        <v>33.583300000000001</v>
      </c>
      <c r="H51">
        <v>71.433300000000003</v>
      </c>
      <c r="I51" s="24" t="s">
        <v>93</v>
      </c>
      <c r="J51" s="24" t="s">
        <v>231</v>
      </c>
      <c r="K51" s="24" t="s">
        <v>62</v>
      </c>
      <c r="L51" s="24" t="s">
        <v>53</v>
      </c>
      <c r="M51" s="24" t="s">
        <v>40</v>
      </c>
      <c r="N51" s="24" t="s">
        <v>1368</v>
      </c>
      <c r="O51" s="24" t="s">
        <v>62</v>
      </c>
      <c r="P51" s="24" t="s">
        <v>140</v>
      </c>
      <c r="Q51">
        <v>15</v>
      </c>
      <c r="R51">
        <v>20</v>
      </c>
      <c r="S51">
        <v>8</v>
      </c>
      <c r="T51">
        <v>58</v>
      </c>
      <c r="U51">
        <v>1</v>
      </c>
      <c r="V51" s="24" t="s">
        <v>58</v>
      </c>
      <c r="W51" s="24" t="s">
        <v>232</v>
      </c>
      <c r="X51">
        <v>30.274999999999999</v>
      </c>
      <c r="Y51">
        <v>86.495000000000005</v>
      </c>
    </row>
    <row r="52" spans="1:25" x14ac:dyDescent="0.3">
      <c r="A52">
        <v>51</v>
      </c>
      <c r="B52">
        <v>2007</v>
      </c>
      <c r="C52" s="24" t="s">
        <v>43</v>
      </c>
      <c r="D52" s="24" t="s">
        <v>1368</v>
      </c>
      <c r="E52" s="24" t="s">
        <v>233</v>
      </c>
      <c r="F52" s="24" t="s">
        <v>148</v>
      </c>
      <c r="G52">
        <v>32.974600000000002</v>
      </c>
      <c r="H52">
        <v>70.145600000000002</v>
      </c>
      <c r="I52" s="24" t="s">
        <v>89</v>
      </c>
      <c r="J52" s="24" t="s">
        <v>226</v>
      </c>
      <c r="K52" s="24" t="s">
        <v>74</v>
      </c>
      <c r="L52" s="24" t="s">
        <v>39</v>
      </c>
      <c r="M52" s="24" t="s">
        <v>72</v>
      </c>
      <c r="N52" s="24" t="s">
        <v>1368</v>
      </c>
      <c r="O52" s="24" t="s">
        <v>74</v>
      </c>
      <c r="P52" s="24" t="s">
        <v>42</v>
      </c>
      <c r="R52">
        <v>4</v>
      </c>
      <c r="S52">
        <v>5</v>
      </c>
      <c r="T52">
        <v>6</v>
      </c>
      <c r="U52">
        <v>1</v>
      </c>
      <c r="V52" s="24" t="s">
        <v>58</v>
      </c>
      <c r="W52" s="24" t="s">
        <v>58</v>
      </c>
      <c r="X52">
        <v>28.375</v>
      </c>
      <c r="Y52">
        <v>83.075000000000003</v>
      </c>
    </row>
    <row r="53" spans="1:25" x14ac:dyDescent="0.3">
      <c r="A53">
        <v>52</v>
      </c>
      <c r="B53">
        <v>2007</v>
      </c>
      <c r="C53" s="24" t="s">
        <v>43</v>
      </c>
      <c r="D53" s="24" t="s">
        <v>1368</v>
      </c>
      <c r="E53" s="24" t="s">
        <v>1391</v>
      </c>
      <c r="F53" s="24" t="s">
        <v>184</v>
      </c>
      <c r="G53">
        <v>33.718000000000004</v>
      </c>
      <c r="H53">
        <v>73.071799999999996</v>
      </c>
      <c r="I53" s="24" t="s">
        <v>36</v>
      </c>
      <c r="J53" s="24" t="s">
        <v>234</v>
      </c>
      <c r="K53" s="24" t="s">
        <v>52</v>
      </c>
      <c r="L53" s="24" t="s">
        <v>53</v>
      </c>
      <c r="M53" s="24" t="s">
        <v>40</v>
      </c>
      <c r="N53" s="24" t="s">
        <v>1368</v>
      </c>
      <c r="O53" s="24" t="s">
        <v>163</v>
      </c>
      <c r="P53" s="24" t="s">
        <v>42</v>
      </c>
      <c r="Q53">
        <v>14</v>
      </c>
      <c r="R53">
        <v>15</v>
      </c>
      <c r="S53">
        <v>50</v>
      </c>
      <c r="T53">
        <v>70</v>
      </c>
      <c r="U53">
        <v>1</v>
      </c>
      <c r="V53" s="24" t="s">
        <v>58</v>
      </c>
      <c r="W53" s="24" t="s">
        <v>235</v>
      </c>
      <c r="X53">
        <v>26.39</v>
      </c>
      <c r="Y53">
        <v>79.501999999999995</v>
      </c>
    </row>
    <row r="54" spans="1:25" x14ac:dyDescent="0.3">
      <c r="A54">
        <v>53</v>
      </c>
      <c r="B54">
        <v>2007</v>
      </c>
      <c r="C54" s="24" t="s">
        <v>43</v>
      </c>
      <c r="D54" s="24" t="s">
        <v>1368</v>
      </c>
      <c r="E54" s="24" t="s">
        <v>236</v>
      </c>
      <c r="F54" s="24" t="s">
        <v>207</v>
      </c>
      <c r="G54">
        <v>35.222700000000003</v>
      </c>
      <c r="H54">
        <v>72.425799999999995</v>
      </c>
      <c r="I54" s="24" t="s">
        <v>93</v>
      </c>
      <c r="J54" s="24" t="s">
        <v>237</v>
      </c>
      <c r="K54" s="24" t="s">
        <v>71</v>
      </c>
      <c r="L54" s="24" t="s">
        <v>48</v>
      </c>
      <c r="M54" s="24" t="s">
        <v>72</v>
      </c>
      <c r="N54" s="24" t="s">
        <v>1368</v>
      </c>
      <c r="O54" s="24" t="s">
        <v>119</v>
      </c>
      <c r="P54" s="24" t="s">
        <v>42</v>
      </c>
      <c r="R54">
        <v>2</v>
      </c>
      <c r="S54">
        <v>5</v>
      </c>
      <c r="T54">
        <v>6</v>
      </c>
      <c r="U54">
        <v>1</v>
      </c>
      <c r="V54" s="24" t="s">
        <v>58</v>
      </c>
      <c r="W54" s="24" t="s">
        <v>58</v>
      </c>
      <c r="X54">
        <v>28.01</v>
      </c>
      <c r="Y54">
        <v>82.418000000000006</v>
      </c>
    </row>
    <row r="55" spans="1:25" x14ac:dyDescent="0.3">
      <c r="A55">
        <v>54</v>
      </c>
      <c r="B55">
        <v>2007</v>
      </c>
      <c r="C55" s="24" t="s">
        <v>43</v>
      </c>
      <c r="D55" s="24" t="s">
        <v>1368</v>
      </c>
      <c r="E55" s="24" t="s">
        <v>238</v>
      </c>
      <c r="F55" s="24" t="s">
        <v>239</v>
      </c>
      <c r="G55">
        <v>32.974600000000002</v>
      </c>
      <c r="H55">
        <v>70.145600000000002</v>
      </c>
      <c r="I55" s="24" t="s">
        <v>89</v>
      </c>
      <c r="J55" s="24" t="s">
        <v>240</v>
      </c>
      <c r="K55" s="24" t="s">
        <v>241</v>
      </c>
      <c r="L55" s="24" t="s">
        <v>48</v>
      </c>
      <c r="M55" s="24" t="s">
        <v>72</v>
      </c>
      <c r="N55" s="24" t="s">
        <v>1368</v>
      </c>
      <c r="O55" s="24" t="s">
        <v>119</v>
      </c>
      <c r="P55" s="24" t="s">
        <v>140</v>
      </c>
      <c r="Q55">
        <v>9</v>
      </c>
      <c r="R55">
        <v>23</v>
      </c>
      <c r="S55">
        <v>35</v>
      </c>
      <c r="T55">
        <v>43</v>
      </c>
      <c r="U55">
        <v>1</v>
      </c>
      <c r="V55" s="24" t="s">
        <v>58</v>
      </c>
      <c r="W55" s="24" t="s">
        <v>242</v>
      </c>
      <c r="X55">
        <v>25.835000000000001</v>
      </c>
      <c r="Y55">
        <v>78.503</v>
      </c>
    </row>
    <row r="56" spans="1:25" x14ac:dyDescent="0.3">
      <c r="A56">
        <v>55</v>
      </c>
      <c r="B56">
        <v>2007</v>
      </c>
      <c r="C56" s="24" t="s">
        <v>43</v>
      </c>
      <c r="D56" s="24" t="s">
        <v>1368</v>
      </c>
      <c r="E56" s="24" t="s">
        <v>58</v>
      </c>
      <c r="F56" s="24" t="s">
        <v>180</v>
      </c>
      <c r="G56">
        <v>32.225999999999999</v>
      </c>
      <c r="H56">
        <v>70.376099999999994</v>
      </c>
      <c r="I56" s="24" t="s">
        <v>93</v>
      </c>
      <c r="J56" s="24" t="s">
        <v>243</v>
      </c>
      <c r="K56" s="24" t="s">
        <v>71</v>
      </c>
      <c r="L56" s="24" t="s">
        <v>39</v>
      </c>
      <c r="M56" s="24" t="s">
        <v>72</v>
      </c>
      <c r="N56" s="24" t="s">
        <v>1368</v>
      </c>
      <c r="O56" s="24" t="s">
        <v>74</v>
      </c>
      <c r="P56" s="24" t="s">
        <v>42</v>
      </c>
      <c r="S56">
        <v>3</v>
      </c>
      <c r="T56">
        <v>5</v>
      </c>
      <c r="U56">
        <v>1</v>
      </c>
      <c r="V56" s="24" t="s">
        <v>58</v>
      </c>
      <c r="W56" s="24" t="s">
        <v>58</v>
      </c>
      <c r="X56">
        <v>26.184999999999999</v>
      </c>
      <c r="Y56">
        <v>79.132999999999996</v>
      </c>
    </row>
    <row r="57" spans="1:25" x14ac:dyDescent="0.3">
      <c r="A57">
        <v>56</v>
      </c>
      <c r="B57">
        <v>2007</v>
      </c>
      <c r="C57" s="24" t="s">
        <v>32</v>
      </c>
      <c r="D57" s="24" t="s">
        <v>33</v>
      </c>
      <c r="E57" s="24" t="s">
        <v>58</v>
      </c>
      <c r="F57" s="24" t="s">
        <v>148</v>
      </c>
      <c r="G57">
        <v>32.974600000000002</v>
      </c>
      <c r="H57">
        <v>70.145600000000002</v>
      </c>
      <c r="I57" s="24" t="s">
        <v>89</v>
      </c>
      <c r="J57" s="24" t="s">
        <v>244</v>
      </c>
      <c r="K57" s="24" t="s">
        <v>74</v>
      </c>
      <c r="L57" s="24" t="s">
        <v>39</v>
      </c>
      <c r="M57" s="24" t="s">
        <v>72</v>
      </c>
      <c r="N57" s="24" t="s">
        <v>1368</v>
      </c>
      <c r="O57" s="24" t="s">
        <v>74</v>
      </c>
      <c r="P57" s="24" t="s">
        <v>42</v>
      </c>
      <c r="R57">
        <v>2</v>
      </c>
      <c r="T57">
        <v>2</v>
      </c>
      <c r="U57">
        <v>1</v>
      </c>
      <c r="V57" s="24" t="s">
        <v>58</v>
      </c>
      <c r="W57" s="24" t="s">
        <v>58</v>
      </c>
      <c r="X57">
        <v>29.01</v>
      </c>
      <c r="Y57">
        <v>84.218000000000004</v>
      </c>
    </row>
    <row r="58" spans="1:25" x14ac:dyDescent="0.3">
      <c r="A58">
        <v>57</v>
      </c>
      <c r="B58">
        <v>2007</v>
      </c>
      <c r="C58" s="24" t="s">
        <v>32</v>
      </c>
      <c r="D58" s="24" t="s">
        <v>33</v>
      </c>
      <c r="E58" s="24" t="s">
        <v>58</v>
      </c>
      <c r="F58" s="24" t="s">
        <v>144</v>
      </c>
      <c r="G58">
        <v>32.9861</v>
      </c>
      <c r="H58">
        <v>70.604200000000006</v>
      </c>
      <c r="I58" s="24" t="s">
        <v>93</v>
      </c>
      <c r="J58" s="24" t="s">
        <v>245</v>
      </c>
      <c r="K58" s="24" t="s">
        <v>163</v>
      </c>
      <c r="L58" s="24" t="s">
        <v>39</v>
      </c>
      <c r="M58" s="24" t="s">
        <v>72</v>
      </c>
      <c r="N58" s="24" t="s">
        <v>1368</v>
      </c>
      <c r="O58" s="24" t="s">
        <v>163</v>
      </c>
      <c r="P58" s="24" t="s">
        <v>42</v>
      </c>
      <c r="R58">
        <v>1</v>
      </c>
      <c r="T58">
        <v>4</v>
      </c>
      <c r="U58">
        <v>1</v>
      </c>
      <c r="V58" s="24" t="s">
        <v>58</v>
      </c>
      <c r="W58" s="24" t="s">
        <v>58</v>
      </c>
      <c r="X58">
        <v>29.965</v>
      </c>
      <c r="Y58">
        <v>85.936999999999998</v>
      </c>
    </row>
    <row r="59" spans="1:25" x14ac:dyDescent="0.3">
      <c r="A59">
        <v>58</v>
      </c>
      <c r="B59">
        <v>2007</v>
      </c>
      <c r="C59" s="24" t="s">
        <v>43</v>
      </c>
      <c r="D59" s="24" t="s">
        <v>1368</v>
      </c>
      <c r="E59" s="24" t="s">
        <v>1374</v>
      </c>
      <c r="F59" s="24" t="s">
        <v>129</v>
      </c>
      <c r="G59">
        <v>33.5351</v>
      </c>
      <c r="H59">
        <v>71.071299999999994</v>
      </c>
      <c r="I59" s="24" t="s">
        <v>93</v>
      </c>
      <c r="J59" s="24" t="s">
        <v>246</v>
      </c>
      <c r="K59" s="24" t="s">
        <v>74</v>
      </c>
      <c r="L59" s="24" t="s">
        <v>39</v>
      </c>
      <c r="M59" s="24" t="s">
        <v>72</v>
      </c>
      <c r="N59" s="24" t="s">
        <v>1368</v>
      </c>
      <c r="O59" s="24" t="s">
        <v>74</v>
      </c>
      <c r="P59" s="24" t="s">
        <v>42</v>
      </c>
      <c r="Q59">
        <v>3</v>
      </c>
      <c r="R59">
        <v>7</v>
      </c>
      <c r="S59">
        <v>14</v>
      </c>
      <c r="T59">
        <v>18</v>
      </c>
      <c r="U59">
        <v>1</v>
      </c>
      <c r="V59" s="24" t="s">
        <v>58</v>
      </c>
      <c r="W59" s="24" t="s">
        <v>247</v>
      </c>
      <c r="X59">
        <v>27.195</v>
      </c>
      <c r="Y59">
        <v>80.950999999999993</v>
      </c>
    </row>
    <row r="60" spans="1:25" x14ac:dyDescent="0.3">
      <c r="A60">
        <v>59</v>
      </c>
      <c r="B60">
        <v>2007</v>
      </c>
      <c r="C60" s="24" t="s">
        <v>43</v>
      </c>
      <c r="D60" s="24" t="s">
        <v>1368</v>
      </c>
      <c r="E60" s="24" t="s">
        <v>58</v>
      </c>
      <c r="F60" s="24" t="s">
        <v>148</v>
      </c>
      <c r="G60">
        <v>32.974600000000002</v>
      </c>
      <c r="H60">
        <v>70.145600000000002</v>
      </c>
      <c r="I60" s="24" t="s">
        <v>89</v>
      </c>
      <c r="J60" s="24" t="s">
        <v>248</v>
      </c>
      <c r="K60" s="24" t="s">
        <v>71</v>
      </c>
      <c r="L60" s="24" t="s">
        <v>39</v>
      </c>
      <c r="M60" s="24" t="s">
        <v>72</v>
      </c>
      <c r="N60" s="24" t="s">
        <v>249</v>
      </c>
      <c r="O60" s="24" t="s">
        <v>74</v>
      </c>
      <c r="P60" s="24" t="s">
        <v>42</v>
      </c>
      <c r="Q60">
        <v>6</v>
      </c>
      <c r="R60">
        <v>7</v>
      </c>
      <c r="S60">
        <v>22</v>
      </c>
      <c r="T60">
        <v>37</v>
      </c>
      <c r="U60">
        <v>2</v>
      </c>
      <c r="V60" s="24" t="s">
        <v>58</v>
      </c>
      <c r="W60" s="24" t="s">
        <v>250</v>
      </c>
      <c r="X60">
        <v>28.364999999999998</v>
      </c>
      <c r="Y60">
        <v>83.057000000000002</v>
      </c>
    </row>
    <row r="61" spans="1:25" x14ac:dyDescent="0.3">
      <c r="A61">
        <v>60</v>
      </c>
      <c r="B61">
        <v>2007</v>
      </c>
      <c r="C61" s="24" t="s">
        <v>32</v>
      </c>
      <c r="D61" s="24" t="s">
        <v>33</v>
      </c>
      <c r="E61" s="24" t="s">
        <v>58</v>
      </c>
      <c r="F61" s="24" t="s">
        <v>251</v>
      </c>
      <c r="G61">
        <v>34.801499999999997</v>
      </c>
      <c r="H61">
        <v>72.757000000000005</v>
      </c>
      <c r="I61" s="24" t="s">
        <v>93</v>
      </c>
      <c r="J61" s="24" t="s">
        <v>252</v>
      </c>
      <c r="K61" s="24" t="s">
        <v>163</v>
      </c>
      <c r="L61" s="24" t="s">
        <v>39</v>
      </c>
      <c r="M61" s="24" t="s">
        <v>72</v>
      </c>
      <c r="N61" s="24" t="s">
        <v>1368</v>
      </c>
      <c r="O61" s="24" t="s">
        <v>253</v>
      </c>
      <c r="P61" s="24" t="s">
        <v>42</v>
      </c>
      <c r="R61">
        <v>4</v>
      </c>
      <c r="T61">
        <v>2</v>
      </c>
      <c r="U61">
        <v>1</v>
      </c>
      <c r="V61" s="24" t="s">
        <v>58</v>
      </c>
      <c r="W61" s="24" t="s">
        <v>58</v>
      </c>
      <c r="X61">
        <v>27.475000000000001</v>
      </c>
      <c r="Y61">
        <v>81.454999999999998</v>
      </c>
    </row>
    <row r="62" spans="1:25" x14ac:dyDescent="0.3">
      <c r="A62">
        <v>61</v>
      </c>
      <c r="B62">
        <v>2007</v>
      </c>
      <c r="C62" s="24" t="s">
        <v>43</v>
      </c>
      <c r="D62" s="24" t="s">
        <v>1368</v>
      </c>
      <c r="E62" s="24" t="s">
        <v>1392</v>
      </c>
      <c r="F62" s="24" t="s">
        <v>254</v>
      </c>
      <c r="G62">
        <v>34.8718</v>
      </c>
      <c r="H62">
        <v>71.524900000000002</v>
      </c>
      <c r="I62" s="24" t="s">
        <v>89</v>
      </c>
      <c r="J62" s="24" t="s">
        <v>255</v>
      </c>
      <c r="K62" s="24" t="s">
        <v>71</v>
      </c>
      <c r="L62" s="24" t="s">
        <v>39</v>
      </c>
      <c r="M62" s="24" t="s">
        <v>72</v>
      </c>
      <c r="N62" s="24" t="s">
        <v>256</v>
      </c>
      <c r="O62" s="24" t="s">
        <v>74</v>
      </c>
      <c r="P62" s="24" t="s">
        <v>42</v>
      </c>
      <c r="Q62">
        <v>3</v>
      </c>
      <c r="R62">
        <v>7</v>
      </c>
      <c r="S62">
        <v>4</v>
      </c>
      <c r="T62">
        <v>9</v>
      </c>
      <c r="U62">
        <v>1</v>
      </c>
      <c r="V62" s="24" t="s">
        <v>58</v>
      </c>
      <c r="W62" s="24" t="s">
        <v>209</v>
      </c>
      <c r="X62">
        <v>28.84</v>
      </c>
      <c r="Y62">
        <v>83.912000000000006</v>
      </c>
    </row>
    <row r="63" spans="1:25" x14ac:dyDescent="0.3">
      <c r="A63">
        <v>62</v>
      </c>
      <c r="B63">
        <v>2007</v>
      </c>
      <c r="C63" s="24" t="s">
        <v>43</v>
      </c>
      <c r="D63" s="24" t="s">
        <v>1368</v>
      </c>
      <c r="E63" s="24" t="s">
        <v>1368</v>
      </c>
      <c r="F63" s="24" t="s">
        <v>257</v>
      </c>
      <c r="G63">
        <v>32.3202</v>
      </c>
      <c r="H63">
        <v>69.859700000000004</v>
      </c>
      <c r="I63" s="24" t="s">
        <v>89</v>
      </c>
      <c r="J63" s="24" t="s">
        <v>258</v>
      </c>
      <c r="K63" s="24" t="s">
        <v>74</v>
      </c>
      <c r="L63" s="24" t="s">
        <v>39</v>
      </c>
      <c r="M63" s="24" t="s">
        <v>40</v>
      </c>
      <c r="N63" s="24" t="s">
        <v>1368</v>
      </c>
      <c r="O63" s="24" t="s">
        <v>74</v>
      </c>
      <c r="P63" s="24" t="s">
        <v>42</v>
      </c>
      <c r="R63">
        <v>0</v>
      </c>
      <c r="U63">
        <v>1</v>
      </c>
      <c r="V63" s="24" t="s">
        <v>58</v>
      </c>
      <c r="W63" s="24" t="s">
        <v>58</v>
      </c>
      <c r="X63">
        <v>29.58</v>
      </c>
      <c r="Y63">
        <v>85.244</v>
      </c>
    </row>
    <row r="64" spans="1:25" x14ac:dyDescent="0.3">
      <c r="A64">
        <v>63</v>
      </c>
      <c r="B64">
        <v>2007</v>
      </c>
      <c r="C64" s="24" t="s">
        <v>43</v>
      </c>
      <c r="D64" s="24" t="s">
        <v>1368</v>
      </c>
      <c r="E64" s="24" t="s">
        <v>1393</v>
      </c>
      <c r="F64" s="24" t="s">
        <v>68</v>
      </c>
      <c r="G64">
        <v>33.605800000000002</v>
      </c>
      <c r="H64">
        <v>73.043700000000001</v>
      </c>
      <c r="I64" s="24" t="s">
        <v>69</v>
      </c>
      <c r="J64" s="24" t="s">
        <v>259</v>
      </c>
      <c r="K64" s="24" t="s">
        <v>71</v>
      </c>
      <c r="L64" s="24" t="s">
        <v>39</v>
      </c>
      <c r="M64" s="24" t="s">
        <v>72</v>
      </c>
      <c r="N64" s="24" t="s">
        <v>1368</v>
      </c>
      <c r="O64" s="24" t="s">
        <v>74</v>
      </c>
      <c r="P64" s="24" t="s">
        <v>42</v>
      </c>
      <c r="Q64">
        <v>18</v>
      </c>
      <c r="R64">
        <v>25</v>
      </c>
      <c r="U64">
        <v>2</v>
      </c>
      <c r="V64" s="24" t="s">
        <v>58</v>
      </c>
      <c r="W64" s="24" t="s">
        <v>260</v>
      </c>
      <c r="X64">
        <v>27.15</v>
      </c>
      <c r="Y64">
        <v>80.87</v>
      </c>
    </row>
    <row r="65" spans="1:25" x14ac:dyDescent="0.3">
      <c r="A65">
        <v>64</v>
      </c>
      <c r="B65">
        <v>2007</v>
      </c>
      <c r="C65" s="24" t="s">
        <v>43</v>
      </c>
      <c r="D65" s="24" t="s">
        <v>1368</v>
      </c>
      <c r="E65" s="24" t="s">
        <v>1393</v>
      </c>
      <c r="F65" s="24" t="s">
        <v>68</v>
      </c>
      <c r="G65">
        <v>33.605800000000002</v>
      </c>
      <c r="H65">
        <v>73.043700000000001</v>
      </c>
      <c r="I65" s="24" t="s">
        <v>69</v>
      </c>
      <c r="J65" s="24" t="s">
        <v>261</v>
      </c>
      <c r="K65" s="24" t="s">
        <v>153</v>
      </c>
      <c r="L65" s="24" t="s">
        <v>48</v>
      </c>
      <c r="M65" s="24" t="s">
        <v>72</v>
      </c>
      <c r="N65" s="24" t="s">
        <v>1368</v>
      </c>
      <c r="O65" s="24" t="s">
        <v>74</v>
      </c>
      <c r="P65" s="24" t="s">
        <v>42</v>
      </c>
      <c r="R65">
        <v>7</v>
      </c>
      <c r="U65">
        <v>1</v>
      </c>
      <c r="V65" s="24" t="s">
        <v>58</v>
      </c>
      <c r="W65" s="24" t="s">
        <v>260</v>
      </c>
      <c r="X65">
        <v>27.15</v>
      </c>
      <c r="Y65">
        <v>80.87</v>
      </c>
    </row>
    <row r="66" spans="1:25" x14ac:dyDescent="0.3">
      <c r="A66">
        <v>65</v>
      </c>
      <c r="B66">
        <v>2007</v>
      </c>
      <c r="C66" s="24" t="s">
        <v>43</v>
      </c>
      <c r="D66" s="24" t="s">
        <v>1368</v>
      </c>
      <c r="E66" s="24" t="s">
        <v>58</v>
      </c>
      <c r="F66" s="24" t="s">
        <v>216</v>
      </c>
      <c r="G66">
        <v>31.823799999999999</v>
      </c>
      <c r="H66">
        <v>70.909499999999994</v>
      </c>
      <c r="I66" s="24" t="s">
        <v>93</v>
      </c>
      <c r="J66" s="24" t="s">
        <v>262</v>
      </c>
      <c r="K66" s="24" t="s">
        <v>71</v>
      </c>
      <c r="L66" s="24" t="s">
        <v>48</v>
      </c>
      <c r="M66" s="24" t="s">
        <v>72</v>
      </c>
      <c r="N66" s="24" t="s">
        <v>1368</v>
      </c>
      <c r="O66" s="24" t="s">
        <v>122</v>
      </c>
      <c r="P66" s="24" t="s">
        <v>42</v>
      </c>
      <c r="Q66">
        <v>17</v>
      </c>
      <c r="R66">
        <v>19</v>
      </c>
      <c r="S66">
        <v>16</v>
      </c>
      <c r="T66">
        <v>19</v>
      </c>
      <c r="U66">
        <v>1</v>
      </c>
      <c r="V66" s="24" t="s">
        <v>58</v>
      </c>
      <c r="W66" s="24" t="s">
        <v>263</v>
      </c>
      <c r="X66">
        <v>30.815000000000001</v>
      </c>
      <c r="Y66">
        <v>87.466999999999999</v>
      </c>
    </row>
    <row r="67" spans="1:25" x14ac:dyDescent="0.3">
      <c r="A67">
        <v>66</v>
      </c>
      <c r="B67">
        <v>2007</v>
      </c>
      <c r="C67" s="24" t="s">
        <v>43</v>
      </c>
      <c r="D67" s="24" t="s">
        <v>1368</v>
      </c>
      <c r="E67" s="24" t="s">
        <v>1394</v>
      </c>
      <c r="F67" s="24" t="s">
        <v>264</v>
      </c>
      <c r="G67">
        <v>34.001100000000001</v>
      </c>
      <c r="H67">
        <v>72.937200000000004</v>
      </c>
      <c r="I67" s="24" t="s">
        <v>93</v>
      </c>
      <c r="J67" s="24" t="s">
        <v>265</v>
      </c>
      <c r="K67" s="24" t="s">
        <v>74</v>
      </c>
      <c r="L67" s="24" t="s">
        <v>39</v>
      </c>
      <c r="M67" s="24" t="s">
        <v>40</v>
      </c>
      <c r="N67" s="24" t="s">
        <v>266</v>
      </c>
      <c r="O67" s="24" t="s">
        <v>74</v>
      </c>
      <c r="P67" s="24" t="s">
        <v>42</v>
      </c>
      <c r="Q67">
        <v>15</v>
      </c>
      <c r="R67">
        <v>20</v>
      </c>
      <c r="S67">
        <v>11</v>
      </c>
      <c r="T67">
        <v>46</v>
      </c>
      <c r="U67">
        <v>1</v>
      </c>
      <c r="V67" s="24" t="s">
        <v>58</v>
      </c>
      <c r="W67" s="24" t="s">
        <v>267</v>
      </c>
      <c r="X67">
        <v>26.975000000000001</v>
      </c>
      <c r="Y67">
        <v>80.555000000000007</v>
      </c>
    </row>
    <row r="68" spans="1:25" x14ac:dyDescent="0.3">
      <c r="A68">
        <v>67</v>
      </c>
      <c r="B68">
        <v>2007</v>
      </c>
      <c r="C68" s="24" t="s">
        <v>43</v>
      </c>
      <c r="D68" s="24" t="s">
        <v>1368</v>
      </c>
      <c r="E68" s="24" t="s">
        <v>1395</v>
      </c>
      <c r="F68" s="24" t="s">
        <v>180</v>
      </c>
      <c r="G68">
        <v>32.225999999999999</v>
      </c>
      <c r="H68">
        <v>70.376099999999994</v>
      </c>
      <c r="I68" s="24" t="s">
        <v>93</v>
      </c>
      <c r="J68" s="24" t="s">
        <v>268</v>
      </c>
      <c r="K68" s="24" t="s">
        <v>71</v>
      </c>
      <c r="L68" s="24" t="s">
        <v>39</v>
      </c>
      <c r="M68" s="24" t="s">
        <v>72</v>
      </c>
      <c r="N68" s="24" t="s">
        <v>6</v>
      </c>
      <c r="O68" s="24" t="s">
        <v>74</v>
      </c>
      <c r="P68" s="24" t="s">
        <v>42</v>
      </c>
      <c r="R68">
        <v>5</v>
      </c>
      <c r="S68">
        <v>3</v>
      </c>
      <c r="T68">
        <v>10</v>
      </c>
      <c r="U68">
        <v>1</v>
      </c>
      <c r="V68" s="24" t="s">
        <v>58</v>
      </c>
      <c r="W68" s="24" t="s">
        <v>58</v>
      </c>
      <c r="X68">
        <v>24.704999999999998</v>
      </c>
      <c r="Y68">
        <v>76.468999999999994</v>
      </c>
    </row>
    <row r="69" spans="1:25" x14ac:dyDescent="0.3">
      <c r="A69">
        <v>68</v>
      </c>
      <c r="B69">
        <v>2007</v>
      </c>
      <c r="C69" s="24" t="s">
        <v>43</v>
      </c>
      <c r="D69" s="24" t="s">
        <v>1368</v>
      </c>
      <c r="E69" s="24" t="s">
        <v>1396</v>
      </c>
      <c r="F69" s="24" t="s">
        <v>269</v>
      </c>
      <c r="G69">
        <v>32.9861</v>
      </c>
      <c r="H69">
        <v>70.604200000000006</v>
      </c>
      <c r="I69" s="24" t="s">
        <v>93</v>
      </c>
      <c r="J69" s="24" t="s">
        <v>270</v>
      </c>
      <c r="K69" s="24" t="s">
        <v>163</v>
      </c>
      <c r="L69" s="24" t="s">
        <v>39</v>
      </c>
      <c r="M69" s="24" t="s">
        <v>72</v>
      </c>
      <c r="N69" s="24" t="s">
        <v>34</v>
      </c>
      <c r="O69" s="24" t="s">
        <v>253</v>
      </c>
      <c r="P69" s="24" t="s">
        <v>42</v>
      </c>
      <c r="R69">
        <v>16</v>
      </c>
      <c r="S69">
        <v>29</v>
      </c>
      <c r="T69">
        <v>32</v>
      </c>
      <c r="U69">
        <v>1</v>
      </c>
      <c r="V69" s="24" t="s">
        <v>58</v>
      </c>
      <c r="W69" s="24" t="s">
        <v>271</v>
      </c>
      <c r="X69">
        <v>24.57</v>
      </c>
      <c r="Y69">
        <v>76.225999999999999</v>
      </c>
    </row>
    <row r="70" spans="1:25" x14ac:dyDescent="0.3">
      <c r="A70">
        <v>69</v>
      </c>
      <c r="B70">
        <v>2007</v>
      </c>
      <c r="C70" s="24" t="s">
        <v>43</v>
      </c>
      <c r="D70" s="24" t="s">
        <v>1368</v>
      </c>
      <c r="E70" s="24" t="s">
        <v>272</v>
      </c>
      <c r="F70" s="24" t="s">
        <v>273</v>
      </c>
      <c r="G70">
        <v>24.991800000000001</v>
      </c>
      <c r="H70">
        <v>66.991100000000003</v>
      </c>
      <c r="I70" s="24" t="s">
        <v>45</v>
      </c>
      <c r="J70" s="24" t="s">
        <v>274</v>
      </c>
      <c r="K70" s="24" t="s">
        <v>71</v>
      </c>
      <c r="L70" s="24" t="s">
        <v>39</v>
      </c>
      <c r="M70" s="24" t="s">
        <v>72</v>
      </c>
      <c r="N70" s="24" t="s">
        <v>275</v>
      </c>
      <c r="O70" s="24" t="s">
        <v>102</v>
      </c>
      <c r="P70" s="24" t="s">
        <v>42</v>
      </c>
      <c r="Q70">
        <v>125</v>
      </c>
      <c r="R70">
        <v>145</v>
      </c>
      <c r="S70">
        <v>100</v>
      </c>
      <c r="T70">
        <v>550</v>
      </c>
      <c r="U70">
        <v>2</v>
      </c>
      <c r="V70" s="24" t="s">
        <v>58</v>
      </c>
      <c r="W70" s="24" t="s">
        <v>276</v>
      </c>
      <c r="X70">
        <v>28.024999999999999</v>
      </c>
      <c r="Y70">
        <v>82.444999999999993</v>
      </c>
    </row>
    <row r="71" spans="1:25" x14ac:dyDescent="0.3">
      <c r="A71">
        <v>70</v>
      </c>
      <c r="B71">
        <v>2007</v>
      </c>
      <c r="C71" s="24" t="s">
        <v>43</v>
      </c>
      <c r="D71" s="24" t="s">
        <v>1368</v>
      </c>
      <c r="E71" s="24" t="s">
        <v>1397</v>
      </c>
      <c r="F71" s="24" t="s">
        <v>117</v>
      </c>
      <c r="G71">
        <v>35.222700000000003</v>
      </c>
      <c r="H71">
        <v>72.425799999999995</v>
      </c>
      <c r="I71" s="24" t="s">
        <v>93</v>
      </c>
      <c r="J71" s="24" t="s">
        <v>277</v>
      </c>
      <c r="K71" s="24" t="s">
        <v>71</v>
      </c>
      <c r="L71" s="24" t="s">
        <v>39</v>
      </c>
      <c r="M71" s="24" t="s">
        <v>72</v>
      </c>
      <c r="N71" s="24" t="s">
        <v>1368</v>
      </c>
      <c r="O71" s="24" t="s">
        <v>74</v>
      </c>
      <c r="P71" s="24" t="s">
        <v>42</v>
      </c>
      <c r="Q71">
        <v>20</v>
      </c>
      <c r="R71">
        <v>38</v>
      </c>
      <c r="S71">
        <v>28</v>
      </c>
      <c r="T71">
        <v>35</v>
      </c>
      <c r="U71">
        <v>1</v>
      </c>
      <c r="V71" s="24" t="s">
        <v>58</v>
      </c>
      <c r="W71" s="24" t="s">
        <v>278</v>
      </c>
      <c r="X71">
        <v>21.024999999999999</v>
      </c>
      <c r="Y71">
        <v>69.844999999999999</v>
      </c>
    </row>
    <row r="72" spans="1:25" x14ac:dyDescent="0.3">
      <c r="A72">
        <v>71</v>
      </c>
      <c r="B72">
        <v>2007</v>
      </c>
      <c r="C72" s="24" t="s">
        <v>43</v>
      </c>
      <c r="D72" s="24" t="s">
        <v>1368</v>
      </c>
      <c r="E72" s="24" t="s">
        <v>1398</v>
      </c>
      <c r="F72" s="24" t="s">
        <v>68</v>
      </c>
      <c r="G72">
        <v>33.605800000000002</v>
      </c>
      <c r="H72">
        <v>73.043700000000001</v>
      </c>
      <c r="I72" s="24" t="s">
        <v>69</v>
      </c>
      <c r="J72" s="24" t="s">
        <v>279</v>
      </c>
      <c r="K72" s="24" t="s">
        <v>163</v>
      </c>
      <c r="L72" s="24" t="s">
        <v>39</v>
      </c>
      <c r="M72" s="24" t="s">
        <v>72</v>
      </c>
      <c r="N72" s="24" t="s">
        <v>1368</v>
      </c>
      <c r="O72" s="24" t="s">
        <v>74</v>
      </c>
      <c r="P72" s="24" t="s">
        <v>42</v>
      </c>
      <c r="Q72">
        <v>7</v>
      </c>
      <c r="R72">
        <v>8</v>
      </c>
      <c r="S72">
        <v>18</v>
      </c>
      <c r="T72">
        <v>31</v>
      </c>
      <c r="U72">
        <v>1</v>
      </c>
      <c r="V72" s="24" t="s">
        <v>58</v>
      </c>
      <c r="W72" s="24" t="s">
        <v>280</v>
      </c>
      <c r="X72">
        <v>20.905000000000001</v>
      </c>
      <c r="Y72">
        <v>69.629000000000005</v>
      </c>
    </row>
    <row r="73" spans="1:25" x14ac:dyDescent="0.3">
      <c r="A73">
        <v>72</v>
      </c>
      <c r="B73">
        <v>2007</v>
      </c>
      <c r="C73" s="24" t="s">
        <v>43</v>
      </c>
      <c r="D73" s="24" t="s">
        <v>1368</v>
      </c>
      <c r="E73" s="24" t="s">
        <v>1399</v>
      </c>
      <c r="F73" s="24" t="s">
        <v>281</v>
      </c>
      <c r="G73">
        <v>32.079099999999997</v>
      </c>
      <c r="H73">
        <v>72.671800000000005</v>
      </c>
      <c r="I73" s="24" t="s">
        <v>69</v>
      </c>
      <c r="J73" s="24" t="s">
        <v>282</v>
      </c>
      <c r="K73" s="24" t="s">
        <v>71</v>
      </c>
      <c r="L73" s="24" t="s">
        <v>39</v>
      </c>
      <c r="M73" s="24" t="s">
        <v>72</v>
      </c>
      <c r="N73" s="24" t="s">
        <v>283</v>
      </c>
      <c r="O73" s="24" t="s">
        <v>74</v>
      </c>
      <c r="P73" s="24" t="s">
        <v>42</v>
      </c>
      <c r="Q73">
        <v>8</v>
      </c>
      <c r="R73">
        <v>10</v>
      </c>
      <c r="S73">
        <v>27</v>
      </c>
      <c r="T73">
        <v>40</v>
      </c>
      <c r="U73">
        <v>1</v>
      </c>
      <c r="V73" s="24" t="s">
        <v>284</v>
      </c>
      <c r="W73" s="24" t="s">
        <v>285</v>
      </c>
      <c r="X73">
        <v>20.82</v>
      </c>
      <c r="Y73">
        <v>69.475999999999999</v>
      </c>
    </row>
    <row r="74" spans="1:25" x14ac:dyDescent="0.3">
      <c r="A74">
        <v>73</v>
      </c>
      <c r="B74">
        <v>2007</v>
      </c>
      <c r="C74" s="24" t="s">
        <v>32</v>
      </c>
      <c r="D74" s="24" t="s">
        <v>286</v>
      </c>
      <c r="E74" s="24" t="s">
        <v>1400</v>
      </c>
      <c r="F74" s="24" t="s">
        <v>160</v>
      </c>
      <c r="G74">
        <v>34.004300000000001</v>
      </c>
      <c r="H74">
        <v>71.544799999999995</v>
      </c>
      <c r="I74" s="24" t="s">
        <v>93</v>
      </c>
      <c r="J74" s="24" t="s">
        <v>287</v>
      </c>
      <c r="K74" s="24" t="s">
        <v>95</v>
      </c>
      <c r="L74" s="24" t="s">
        <v>48</v>
      </c>
      <c r="M74" s="24" t="s">
        <v>40</v>
      </c>
      <c r="N74" s="24" t="s">
        <v>288</v>
      </c>
      <c r="O74" s="24" t="s">
        <v>102</v>
      </c>
      <c r="P74" s="24" t="s">
        <v>42</v>
      </c>
      <c r="Q74">
        <v>3</v>
      </c>
      <c r="R74">
        <v>4</v>
      </c>
      <c r="S74">
        <v>2</v>
      </c>
      <c r="T74">
        <v>5</v>
      </c>
      <c r="U74">
        <v>1</v>
      </c>
      <c r="V74" s="24" t="s">
        <v>289</v>
      </c>
      <c r="W74" s="24" t="s">
        <v>290</v>
      </c>
      <c r="X74">
        <v>19.445</v>
      </c>
      <c r="Y74">
        <v>67.001000000000005</v>
      </c>
    </row>
    <row r="75" spans="1:25" x14ac:dyDescent="0.3">
      <c r="A75">
        <v>74</v>
      </c>
      <c r="B75">
        <v>2007</v>
      </c>
      <c r="C75" s="24" t="s">
        <v>43</v>
      </c>
      <c r="D75" s="24" t="s">
        <v>1368</v>
      </c>
      <c r="E75" s="24" t="s">
        <v>1401</v>
      </c>
      <c r="F75" s="24" t="s">
        <v>68</v>
      </c>
      <c r="G75">
        <v>33.605800000000002</v>
      </c>
      <c r="H75">
        <v>73.043700000000001</v>
      </c>
      <c r="I75" s="24" t="s">
        <v>69</v>
      </c>
      <c r="J75" s="24" t="s">
        <v>291</v>
      </c>
      <c r="K75" s="24" t="s">
        <v>71</v>
      </c>
      <c r="L75" s="24" t="s">
        <v>39</v>
      </c>
      <c r="M75" s="24" t="s">
        <v>72</v>
      </c>
      <c r="N75" s="24" t="s">
        <v>292</v>
      </c>
      <c r="O75" s="24" t="s">
        <v>74</v>
      </c>
      <c r="P75" s="24" t="s">
        <v>42</v>
      </c>
      <c r="Q75">
        <v>17</v>
      </c>
      <c r="R75">
        <v>38</v>
      </c>
      <c r="T75">
        <v>35</v>
      </c>
      <c r="U75">
        <v>1</v>
      </c>
      <c r="V75" s="24" t="s">
        <v>58</v>
      </c>
      <c r="W75" s="24" t="s">
        <v>293</v>
      </c>
      <c r="X75">
        <v>15.555</v>
      </c>
      <c r="Y75">
        <v>59.999000000000002</v>
      </c>
    </row>
    <row r="76" spans="1:25" x14ac:dyDescent="0.3">
      <c r="A76">
        <v>75</v>
      </c>
      <c r="B76">
        <v>2007</v>
      </c>
      <c r="C76" s="24" t="s">
        <v>43</v>
      </c>
      <c r="D76" s="24" t="s">
        <v>1368</v>
      </c>
      <c r="E76" s="24" t="s">
        <v>1390</v>
      </c>
      <c r="F76" s="24" t="s">
        <v>68</v>
      </c>
      <c r="G76">
        <v>33.605800000000002</v>
      </c>
      <c r="H76">
        <v>73.043700000000001</v>
      </c>
      <c r="I76" s="24" t="s">
        <v>69</v>
      </c>
      <c r="J76" s="24" t="s">
        <v>294</v>
      </c>
      <c r="K76" s="24" t="s">
        <v>74</v>
      </c>
      <c r="L76" s="24" t="s">
        <v>39</v>
      </c>
      <c r="M76" s="24" t="s">
        <v>72</v>
      </c>
      <c r="N76" s="24" t="s">
        <v>1368</v>
      </c>
      <c r="O76" s="24" t="s">
        <v>74</v>
      </c>
      <c r="P76" s="24" t="s">
        <v>42</v>
      </c>
      <c r="R76">
        <v>1</v>
      </c>
      <c r="S76">
        <v>2</v>
      </c>
      <c r="T76">
        <v>5</v>
      </c>
      <c r="U76">
        <v>1</v>
      </c>
      <c r="V76" s="24" t="s">
        <v>58</v>
      </c>
      <c r="W76" s="24" t="s">
        <v>1368</v>
      </c>
      <c r="X76">
        <v>15.555</v>
      </c>
      <c r="Y76">
        <v>59.999000000000002</v>
      </c>
    </row>
    <row r="77" spans="1:25" x14ac:dyDescent="0.3">
      <c r="A77">
        <v>76</v>
      </c>
      <c r="B77">
        <v>2007</v>
      </c>
      <c r="C77" s="24" t="s">
        <v>43</v>
      </c>
      <c r="D77" s="24" t="s">
        <v>1368</v>
      </c>
      <c r="E77" s="24" t="s">
        <v>58</v>
      </c>
      <c r="F77" s="24" t="s">
        <v>160</v>
      </c>
      <c r="G77">
        <v>34.004300000000001</v>
      </c>
      <c r="H77">
        <v>71.544799999999995</v>
      </c>
      <c r="I77" s="24" t="s">
        <v>93</v>
      </c>
      <c r="J77" s="24" t="s">
        <v>295</v>
      </c>
      <c r="K77" s="24" t="s">
        <v>74</v>
      </c>
      <c r="L77" s="24" t="s">
        <v>39</v>
      </c>
      <c r="M77" s="24" t="s">
        <v>72</v>
      </c>
      <c r="N77" s="24" t="s">
        <v>1368</v>
      </c>
      <c r="O77" s="24" t="s">
        <v>74</v>
      </c>
      <c r="P77" s="24" t="s">
        <v>42</v>
      </c>
      <c r="R77">
        <v>1</v>
      </c>
      <c r="T77">
        <v>0</v>
      </c>
      <c r="U77">
        <v>1</v>
      </c>
      <c r="V77" s="24" t="s">
        <v>58</v>
      </c>
      <c r="W77" s="24" t="s">
        <v>58</v>
      </c>
      <c r="X77">
        <v>14.73</v>
      </c>
      <c r="Y77">
        <v>58.514000000000003</v>
      </c>
    </row>
    <row r="78" spans="1:25" x14ac:dyDescent="0.3">
      <c r="A78">
        <v>77</v>
      </c>
      <c r="B78">
        <v>2007</v>
      </c>
      <c r="C78" s="24" t="s">
        <v>32</v>
      </c>
      <c r="D78" s="24" t="s">
        <v>33</v>
      </c>
      <c r="E78" s="24" t="s">
        <v>296</v>
      </c>
      <c r="F78" s="24" t="s">
        <v>117</v>
      </c>
      <c r="G78">
        <v>35.222700000000003</v>
      </c>
      <c r="H78">
        <v>72.425799999999995</v>
      </c>
      <c r="I78" s="24" t="s">
        <v>93</v>
      </c>
      <c r="J78" s="24" t="s">
        <v>297</v>
      </c>
      <c r="K78" s="24" t="s">
        <v>163</v>
      </c>
      <c r="L78" s="24" t="s">
        <v>39</v>
      </c>
      <c r="M78" s="24" t="s">
        <v>72</v>
      </c>
      <c r="N78" s="24" t="s">
        <v>1368</v>
      </c>
      <c r="O78" s="24" t="s">
        <v>163</v>
      </c>
      <c r="P78" s="24" t="s">
        <v>42</v>
      </c>
      <c r="Q78">
        <v>10</v>
      </c>
      <c r="R78">
        <v>13</v>
      </c>
      <c r="T78">
        <v>2</v>
      </c>
      <c r="U78">
        <v>1</v>
      </c>
      <c r="V78" s="24" t="s">
        <v>298</v>
      </c>
      <c r="W78" s="24" t="s">
        <v>58</v>
      </c>
      <c r="X78">
        <v>11.925000000000001</v>
      </c>
      <c r="Y78">
        <v>53.465000000000003</v>
      </c>
    </row>
    <row r="79" spans="1:25" x14ac:dyDescent="0.3">
      <c r="A79">
        <v>78</v>
      </c>
      <c r="B79">
        <v>2007</v>
      </c>
      <c r="C79" s="24" t="s">
        <v>43</v>
      </c>
      <c r="D79" s="24" t="s">
        <v>1368</v>
      </c>
      <c r="E79" s="24" t="s">
        <v>299</v>
      </c>
      <c r="F79" s="24" t="s">
        <v>98</v>
      </c>
      <c r="G79">
        <v>33.764499999999998</v>
      </c>
      <c r="H79">
        <v>72.366699999999994</v>
      </c>
      <c r="I79" s="24" t="s">
        <v>69</v>
      </c>
      <c r="J79" s="24" t="s">
        <v>300</v>
      </c>
      <c r="K79" s="24" t="s">
        <v>71</v>
      </c>
      <c r="L79" s="24" t="s">
        <v>48</v>
      </c>
      <c r="M79" s="24" t="s">
        <v>72</v>
      </c>
      <c r="N79" s="24" t="s">
        <v>1368</v>
      </c>
      <c r="O79" s="24" t="s">
        <v>301</v>
      </c>
      <c r="P79" s="24" t="s">
        <v>42</v>
      </c>
      <c r="R79">
        <v>0</v>
      </c>
      <c r="S79">
        <v>7</v>
      </c>
      <c r="T79">
        <v>22</v>
      </c>
      <c r="U79">
        <v>1</v>
      </c>
      <c r="V79" s="24" t="s">
        <v>58</v>
      </c>
      <c r="W79" s="24" t="s">
        <v>302</v>
      </c>
      <c r="X79">
        <v>12.13</v>
      </c>
      <c r="Y79">
        <v>53.834000000000003</v>
      </c>
    </row>
    <row r="80" spans="1:25" x14ac:dyDescent="0.3">
      <c r="A80">
        <v>79</v>
      </c>
      <c r="B80">
        <v>2007</v>
      </c>
      <c r="C80" s="24" t="s">
        <v>43</v>
      </c>
      <c r="D80" s="24" t="s">
        <v>1368</v>
      </c>
      <c r="E80" s="24" t="s">
        <v>1402</v>
      </c>
      <c r="F80" s="24" t="s">
        <v>187</v>
      </c>
      <c r="G80">
        <v>30.209499999999998</v>
      </c>
      <c r="H80">
        <v>67.018199999999993</v>
      </c>
      <c r="I80" s="24" t="s">
        <v>60</v>
      </c>
      <c r="J80" s="24" t="s">
        <v>303</v>
      </c>
      <c r="K80" s="24" t="s">
        <v>74</v>
      </c>
      <c r="L80" s="24" t="s">
        <v>39</v>
      </c>
      <c r="M80" s="24" t="s">
        <v>72</v>
      </c>
      <c r="N80" s="24" t="s">
        <v>1368</v>
      </c>
      <c r="O80" s="24" t="s">
        <v>74</v>
      </c>
      <c r="P80" s="24" t="s">
        <v>42</v>
      </c>
      <c r="Q80">
        <v>5</v>
      </c>
      <c r="R80">
        <v>12</v>
      </c>
      <c r="S80">
        <v>22</v>
      </c>
      <c r="T80">
        <v>23</v>
      </c>
      <c r="U80">
        <v>2</v>
      </c>
      <c r="V80" s="24" t="s">
        <v>58</v>
      </c>
      <c r="W80" s="24" t="s">
        <v>304</v>
      </c>
      <c r="X80">
        <v>4.16</v>
      </c>
      <c r="Y80">
        <v>39.488</v>
      </c>
    </row>
    <row r="81" spans="1:25" x14ac:dyDescent="0.3">
      <c r="A81">
        <v>80</v>
      </c>
      <c r="B81">
        <v>2007</v>
      </c>
      <c r="C81" s="24" t="s">
        <v>43</v>
      </c>
      <c r="D81" s="24" t="s">
        <v>1368</v>
      </c>
      <c r="E81" s="24" t="s">
        <v>1403</v>
      </c>
      <c r="F81" s="24" t="s">
        <v>305</v>
      </c>
      <c r="G81">
        <v>34.032200000000003</v>
      </c>
      <c r="H81">
        <v>73.094399999999993</v>
      </c>
      <c r="I81" s="24" t="s">
        <v>93</v>
      </c>
      <c r="J81" s="24" t="s">
        <v>306</v>
      </c>
      <c r="K81" s="24" t="s">
        <v>74</v>
      </c>
      <c r="L81" s="24" t="s">
        <v>39</v>
      </c>
      <c r="M81" s="24" t="s">
        <v>72</v>
      </c>
      <c r="N81" s="24" t="s">
        <v>1368</v>
      </c>
      <c r="O81" s="24" t="s">
        <v>74</v>
      </c>
      <c r="P81" s="24" t="s">
        <v>42</v>
      </c>
      <c r="Q81">
        <v>5</v>
      </c>
      <c r="R81">
        <v>6</v>
      </c>
      <c r="S81">
        <v>11</v>
      </c>
      <c r="T81">
        <v>20</v>
      </c>
      <c r="U81">
        <v>1</v>
      </c>
      <c r="V81" s="24" t="s">
        <v>58</v>
      </c>
      <c r="W81" s="24" t="s">
        <v>307</v>
      </c>
      <c r="X81">
        <v>9.5150000000000006</v>
      </c>
      <c r="Y81">
        <v>49.127000000000002</v>
      </c>
    </row>
    <row r="82" spans="1:25" x14ac:dyDescent="0.3">
      <c r="A82">
        <v>81</v>
      </c>
      <c r="B82">
        <v>2007</v>
      </c>
      <c r="C82" s="24" t="s">
        <v>43</v>
      </c>
      <c r="D82" s="24" t="s">
        <v>1368</v>
      </c>
      <c r="E82" s="24" t="s">
        <v>1404</v>
      </c>
      <c r="F82" s="24" t="s">
        <v>92</v>
      </c>
      <c r="G82">
        <v>33.583300000000001</v>
      </c>
      <c r="H82">
        <v>71.433300000000003</v>
      </c>
      <c r="I82" s="24" t="s">
        <v>93</v>
      </c>
      <c r="J82" s="24" t="s">
        <v>308</v>
      </c>
      <c r="K82" s="24" t="s">
        <v>74</v>
      </c>
      <c r="L82" s="24" t="s">
        <v>39</v>
      </c>
      <c r="M82" s="24" t="s">
        <v>72</v>
      </c>
      <c r="N82" s="24" t="s">
        <v>309</v>
      </c>
      <c r="O82" s="24" t="s">
        <v>74</v>
      </c>
      <c r="P82" s="24" t="s">
        <v>42</v>
      </c>
      <c r="R82">
        <v>12</v>
      </c>
      <c r="S82">
        <v>2</v>
      </c>
      <c r="T82">
        <v>5</v>
      </c>
      <c r="U82">
        <v>1</v>
      </c>
      <c r="V82" s="24" t="s">
        <v>310</v>
      </c>
      <c r="W82" s="24" t="s">
        <v>311</v>
      </c>
      <c r="X82">
        <v>11.345000000000001</v>
      </c>
      <c r="Y82">
        <v>52.420999999999999</v>
      </c>
    </row>
    <row r="83" spans="1:25" x14ac:dyDescent="0.3">
      <c r="A83">
        <v>82</v>
      </c>
      <c r="B83">
        <v>2007</v>
      </c>
      <c r="C83" s="24" t="s">
        <v>32</v>
      </c>
      <c r="D83" s="24" t="s">
        <v>312</v>
      </c>
      <c r="E83" s="24" t="s">
        <v>58</v>
      </c>
      <c r="F83" s="24" t="s">
        <v>313</v>
      </c>
      <c r="G83">
        <v>34.1509</v>
      </c>
      <c r="H83">
        <v>71.735900000000001</v>
      </c>
      <c r="I83" s="24" t="s">
        <v>93</v>
      </c>
      <c r="J83" s="24" t="s">
        <v>314</v>
      </c>
      <c r="K83" s="24" t="s">
        <v>62</v>
      </c>
      <c r="L83" s="24" t="s">
        <v>53</v>
      </c>
      <c r="M83" s="24" t="s">
        <v>40</v>
      </c>
      <c r="N83" s="24" t="s">
        <v>315</v>
      </c>
      <c r="O83" s="24" t="s">
        <v>122</v>
      </c>
      <c r="P83" s="24" t="s">
        <v>140</v>
      </c>
      <c r="R83">
        <v>60</v>
      </c>
      <c r="T83">
        <v>200</v>
      </c>
      <c r="U83">
        <v>1</v>
      </c>
      <c r="V83" s="24" t="s">
        <v>316</v>
      </c>
      <c r="W83" s="24" t="s">
        <v>58</v>
      </c>
      <c r="X83">
        <v>15</v>
      </c>
      <c r="Y83">
        <v>59</v>
      </c>
    </row>
    <row r="84" spans="1:25" x14ac:dyDescent="0.3">
      <c r="A84">
        <v>83</v>
      </c>
      <c r="B84">
        <v>2007</v>
      </c>
      <c r="C84" s="24" t="s">
        <v>32</v>
      </c>
      <c r="D84" s="24" t="s">
        <v>33</v>
      </c>
      <c r="E84" s="24" t="s">
        <v>1405</v>
      </c>
      <c r="F84" s="24" t="s">
        <v>117</v>
      </c>
      <c r="G84">
        <v>35.222700000000003</v>
      </c>
      <c r="H84">
        <v>72.425799999999995</v>
      </c>
      <c r="I84" s="24" t="s">
        <v>93</v>
      </c>
      <c r="J84" s="24" t="s">
        <v>317</v>
      </c>
      <c r="K84" s="24" t="s">
        <v>71</v>
      </c>
      <c r="L84" s="24" t="s">
        <v>39</v>
      </c>
      <c r="M84" s="24" t="s">
        <v>72</v>
      </c>
      <c r="N84" s="24" t="s">
        <v>1368</v>
      </c>
      <c r="O84" s="24" t="s">
        <v>74</v>
      </c>
      <c r="P84" s="24" t="s">
        <v>42</v>
      </c>
      <c r="Q84">
        <v>9</v>
      </c>
      <c r="R84">
        <v>14</v>
      </c>
      <c r="T84">
        <v>23</v>
      </c>
      <c r="U84">
        <v>1</v>
      </c>
      <c r="V84" s="24" t="s">
        <v>58</v>
      </c>
      <c r="W84" s="24" t="s">
        <v>58</v>
      </c>
      <c r="X84">
        <v>12.76</v>
      </c>
      <c r="Y84">
        <v>54.968000000000004</v>
      </c>
    </row>
    <row r="85" spans="1:25" x14ac:dyDescent="0.3">
      <c r="A85">
        <v>84</v>
      </c>
      <c r="B85">
        <v>2007</v>
      </c>
      <c r="C85" s="24" t="s">
        <v>43</v>
      </c>
      <c r="D85" s="24" t="s">
        <v>1368</v>
      </c>
      <c r="E85" s="24" t="s">
        <v>1406</v>
      </c>
      <c r="F85" s="24" t="s">
        <v>68</v>
      </c>
      <c r="G85">
        <v>33.605800000000002</v>
      </c>
      <c r="H85">
        <v>73.043700000000001</v>
      </c>
      <c r="I85" s="24" t="s">
        <v>69</v>
      </c>
      <c r="J85" s="24" t="s">
        <v>318</v>
      </c>
      <c r="K85" s="24" t="s">
        <v>100</v>
      </c>
      <c r="L85" s="24" t="s">
        <v>48</v>
      </c>
      <c r="M85" s="24" t="s">
        <v>72</v>
      </c>
      <c r="N85" s="24" t="s">
        <v>319</v>
      </c>
      <c r="O85" s="24" t="s">
        <v>211</v>
      </c>
      <c r="P85" s="24" t="s">
        <v>42</v>
      </c>
      <c r="Q85">
        <v>21</v>
      </c>
      <c r="R85">
        <v>30</v>
      </c>
      <c r="S85">
        <v>48</v>
      </c>
      <c r="T85">
        <v>70</v>
      </c>
      <c r="U85">
        <v>1</v>
      </c>
      <c r="V85" s="24" t="s">
        <v>58</v>
      </c>
      <c r="W85" s="24" t="s">
        <v>320</v>
      </c>
      <c r="X85">
        <v>10.210000000000001</v>
      </c>
      <c r="Y85">
        <v>50.378</v>
      </c>
    </row>
    <row r="86" spans="1:25" x14ac:dyDescent="0.3">
      <c r="A86">
        <v>85</v>
      </c>
      <c r="B86">
        <v>2008</v>
      </c>
      <c r="C86" s="24" t="s">
        <v>43</v>
      </c>
      <c r="D86" s="24" t="s">
        <v>1368</v>
      </c>
      <c r="E86" s="24" t="s">
        <v>1407</v>
      </c>
      <c r="F86" s="24" t="s">
        <v>117</v>
      </c>
      <c r="G86">
        <v>35.222700000000003</v>
      </c>
      <c r="H86">
        <v>72.425799999999995</v>
      </c>
      <c r="I86" s="24" t="s">
        <v>93</v>
      </c>
      <c r="J86" s="24" t="s">
        <v>321</v>
      </c>
      <c r="K86" s="24" t="s">
        <v>74</v>
      </c>
      <c r="L86" s="24" t="s">
        <v>39</v>
      </c>
      <c r="M86" s="24" t="s">
        <v>72</v>
      </c>
      <c r="N86" s="24" t="s">
        <v>322</v>
      </c>
      <c r="O86" s="24" t="s">
        <v>74</v>
      </c>
      <c r="P86" s="24" t="s">
        <v>42</v>
      </c>
      <c r="S86">
        <v>12</v>
      </c>
      <c r="T86">
        <v>13</v>
      </c>
      <c r="U86">
        <v>1</v>
      </c>
      <c r="V86" s="24" t="s">
        <v>58</v>
      </c>
      <c r="W86" s="24" t="s">
        <v>58</v>
      </c>
      <c r="X86">
        <v>6.77</v>
      </c>
      <c r="Y86">
        <v>44.186</v>
      </c>
    </row>
    <row r="87" spans="1:25" x14ac:dyDescent="0.3">
      <c r="A87">
        <v>86</v>
      </c>
      <c r="B87">
        <v>2008</v>
      </c>
      <c r="C87" s="24" t="s">
        <v>43</v>
      </c>
      <c r="D87" s="24" t="s">
        <v>1368</v>
      </c>
      <c r="E87" s="24" t="s">
        <v>1408</v>
      </c>
      <c r="F87" s="24" t="s">
        <v>110</v>
      </c>
      <c r="G87">
        <v>31.545100000000001</v>
      </c>
      <c r="H87">
        <v>74.340699999999998</v>
      </c>
      <c r="I87" s="24" t="s">
        <v>69</v>
      </c>
      <c r="J87" s="24" t="s">
        <v>323</v>
      </c>
      <c r="K87" s="24" t="s">
        <v>189</v>
      </c>
      <c r="L87" s="24" t="s">
        <v>39</v>
      </c>
      <c r="M87" s="24" t="s">
        <v>72</v>
      </c>
      <c r="N87" s="24" t="s">
        <v>324</v>
      </c>
      <c r="O87" s="24" t="s">
        <v>163</v>
      </c>
      <c r="P87" s="24" t="s">
        <v>42</v>
      </c>
      <c r="Q87">
        <v>24</v>
      </c>
      <c r="R87">
        <v>26</v>
      </c>
      <c r="S87">
        <v>73</v>
      </c>
      <c r="T87">
        <v>80</v>
      </c>
      <c r="U87">
        <v>1</v>
      </c>
      <c r="V87" s="24" t="s">
        <v>325</v>
      </c>
      <c r="W87" s="24" t="s">
        <v>326</v>
      </c>
      <c r="X87">
        <v>13.89</v>
      </c>
      <c r="Y87">
        <v>57.002000000000002</v>
      </c>
    </row>
    <row r="88" spans="1:25" x14ac:dyDescent="0.3">
      <c r="A88">
        <v>87</v>
      </c>
      <c r="B88">
        <v>2008</v>
      </c>
      <c r="C88" s="24" t="s">
        <v>43</v>
      </c>
      <c r="D88" s="24" t="s">
        <v>1368</v>
      </c>
      <c r="E88" s="24" t="s">
        <v>1376</v>
      </c>
      <c r="F88" s="24" t="s">
        <v>327</v>
      </c>
      <c r="G88">
        <v>32.974600000000002</v>
      </c>
      <c r="H88">
        <v>70.145600000000002</v>
      </c>
      <c r="I88" s="24" t="s">
        <v>89</v>
      </c>
      <c r="J88" s="24" t="s">
        <v>328</v>
      </c>
      <c r="K88" s="24" t="s">
        <v>74</v>
      </c>
      <c r="L88" s="24" t="s">
        <v>39</v>
      </c>
      <c r="M88" s="24" t="s">
        <v>72</v>
      </c>
      <c r="N88" s="24" t="s">
        <v>329</v>
      </c>
      <c r="O88" s="24" t="s">
        <v>74</v>
      </c>
      <c r="P88" s="24" t="s">
        <v>42</v>
      </c>
      <c r="Q88">
        <v>1</v>
      </c>
      <c r="R88">
        <v>1</v>
      </c>
      <c r="U88">
        <v>1</v>
      </c>
      <c r="V88" s="24" t="s">
        <v>58</v>
      </c>
      <c r="W88" s="24" t="s">
        <v>330</v>
      </c>
      <c r="X88">
        <v>5.1449999999999996</v>
      </c>
      <c r="Y88">
        <v>41.261000000000003</v>
      </c>
    </row>
    <row r="89" spans="1:25" x14ac:dyDescent="0.3">
      <c r="A89">
        <v>88</v>
      </c>
      <c r="B89">
        <v>2008</v>
      </c>
      <c r="C89" s="24" t="s">
        <v>43</v>
      </c>
      <c r="D89" s="24" t="s">
        <v>1368</v>
      </c>
      <c r="E89" s="24" t="s">
        <v>1409</v>
      </c>
      <c r="F89" s="24" t="s">
        <v>160</v>
      </c>
      <c r="G89">
        <v>34.004300000000001</v>
      </c>
      <c r="H89">
        <v>71.544799999999995</v>
      </c>
      <c r="I89" s="24" t="s">
        <v>93</v>
      </c>
      <c r="J89" s="24" t="s">
        <v>331</v>
      </c>
      <c r="K89" s="24" t="s">
        <v>62</v>
      </c>
      <c r="L89" s="24" t="s">
        <v>53</v>
      </c>
      <c r="M89" s="24" t="s">
        <v>40</v>
      </c>
      <c r="N89" s="24" t="s">
        <v>332</v>
      </c>
      <c r="O89" s="24" t="s">
        <v>62</v>
      </c>
      <c r="P89" s="24" t="s">
        <v>79</v>
      </c>
      <c r="Q89">
        <v>10</v>
      </c>
      <c r="R89">
        <v>12</v>
      </c>
      <c r="T89">
        <v>25</v>
      </c>
      <c r="U89">
        <v>1</v>
      </c>
      <c r="V89" s="24" t="s">
        <v>333</v>
      </c>
      <c r="W89" s="24" t="s">
        <v>173</v>
      </c>
      <c r="X89">
        <v>12.34</v>
      </c>
      <c r="Y89">
        <v>54.212000000000003</v>
      </c>
    </row>
    <row r="90" spans="1:25" x14ac:dyDescent="0.3">
      <c r="A90">
        <v>89</v>
      </c>
      <c r="B90">
        <v>2008</v>
      </c>
      <c r="C90" s="24" t="s">
        <v>43</v>
      </c>
      <c r="D90" s="24" t="s">
        <v>1368</v>
      </c>
      <c r="E90" s="24" t="s">
        <v>1385</v>
      </c>
      <c r="F90" s="24" t="s">
        <v>148</v>
      </c>
      <c r="G90">
        <v>32.974600000000002</v>
      </c>
      <c r="H90">
        <v>70.145600000000002</v>
      </c>
      <c r="I90" s="24" t="s">
        <v>89</v>
      </c>
      <c r="J90" s="24" t="s">
        <v>334</v>
      </c>
      <c r="K90" s="24" t="s">
        <v>163</v>
      </c>
      <c r="L90" s="24" t="s">
        <v>39</v>
      </c>
      <c r="M90" s="24" t="s">
        <v>72</v>
      </c>
      <c r="N90" s="24" t="s">
        <v>335</v>
      </c>
      <c r="O90" s="24" t="s">
        <v>163</v>
      </c>
      <c r="P90" s="24" t="s">
        <v>42</v>
      </c>
      <c r="Q90">
        <v>5</v>
      </c>
      <c r="R90">
        <v>7</v>
      </c>
      <c r="S90">
        <v>13</v>
      </c>
      <c r="T90">
        <v>15</v>
      </c>
      <c r="U90">
        <v>1</v>
      </c>
      <c r="V90" s="24" t="s">
        <v>58</v>
      </c>
      <c r="W90" s="24" t="s">
        <v>336</v>
      </c>
      <c r="X90">
        <v>2.4750000000000001</v>
      </c>
      <c r="Y90">
        <v>36.454999999999998</v>
      </c>
    </row>
    <row r="91" spans="1:25" x14ac:dyDescent="0.3">
      <c r="A91">
        <v>90</v>
      </c>
      <c r="B91">
        <v>2008</v>
      </c>
      <c r="C91" s="24" t="s">
        <v>43</v>
      </c>
      <c r="D91" s="24" t="s">
        <v>1368</v>
      </c>
      <c r="E91" s="24" t="s">
        <v>337</v>
      </c>
      <c r="F91" s="24" t="s">
        <v>68</v>
      </c>
      <c r="G91">
        <v>33.605800000000002</v>
      </c>
      <c r="H91">
        <v>73.043700000000001</v>
      </c>
      <c r="I91" s="24" t="s">
        <v>69</v>
      </c>
      <c r="J91" s="24" t="s">
        <v>338</v>
      </c>
      <c r="K91" s="24" t="s">
        <v>71</v>
      </c>
      <c r="L91" s="24" t="s">
        <v>39</v>
      </c>
      <c r="M91" s="24" t="s">
        <v>72</v>
      </c>
      <c r="N91" s="24" t="s">
        <v>339</v>
      </c>
      <c r="O91" s="24" t="s">
        <v>74</v>
      </c>
      <c r="P91" s="24" t="s">
        <v>42</v>
      </c>
      <c r="Q91">
        <v>8</v>
      </c>
      <c r="R91">
        <v>10</v>
      </c>
      <c r="S91">
        <v>27</v>
      </c>
      <c r="T91">
        <v>47</v>
      </c>
      <c r="U91">
        <v>1</v>
      </c>
      <c r="V91" s="24" t="s">
        <v>340</v>
      </c>
      <c r="W91" s="24" t="s">
        <v>341</v>
      </c>
      <c r="X91">
        <v>8.42</v>
      </c>
      <c r="Y91">
        <v>47.155999999999999</v>
      </c>
    </row>
    <row r="92" spans="1:25" x14ac:dyDescent="0.3">
      <c r="A92">
        <v>91</v>
      </c>
      <c r="B92">
        <v>2008</v>
      </c>
      <c r="C92" s="24" t="s">
        <v>43</v>
      </c>
      <c r="D92" s="24" t="s">
        <v>1368</v>
      </c>
      <c r="E92" s="24" t="s">
        <v>342</v>
      </c>
      <c r="F92" s="24" t="s">
        <v>187</v>
      </c>
      <c r="G92">
        <v>30.209499999999998</v>
      </c>
      <c r="H92">
        <v>67.018199999999993</v>
      </c>
      <c r="I92" s="24" t="s">
        <v>60</v>
      </c>
      <c r="J92" s="24" t="s">
        <v>343</v>
      </c>
      <c r="K92" s="24" t="s">
        <v>100</v>
      </c>
      <c r="L92" s="24" t="s">
        <v>48</v>
      </c>
      <c r="M92" s="24" t="s">
        <v>72</v>
      </c>
      <c r="N92" s="24" t="s">
        <v>344</v>
      </c>
      <c r="O92" s="24" t="s">
        <v>122</v>
      </c>
      <c r="P92" s="24" t="s">
        <v>42</v>
      </c>
      <c r="R92">
        <v>1</v>
      </c>
      <c r="T92">
        <v>1</v>
      </c>
      <c r="U92">
        <v>1</v>
      </c>
      <c r="V92" s="24" t="s">
        <v>58</v>
      </c>
      <c r="W92" s="24" t="s">
        <v>58</v>
      </c>
      <c r="X92">
        <v>-2.37</v>
      </c>
      <c r="Y92">
        <v>27.734000000000002</v>
      </c>
    </row>
    <row r="93" spans="1:25" x14ac:dyDescent="0.3">
      <c r="A93">
        <v>92</v>
      </c>
      <c r="B93">
        <v>2008</v>
      </c>
      <c r="C93" s="24" t="s">
        <v>43</v>
      </c>
      <c r="D93" s="24" t="s">
        <v>1368</v>
      </c>
      <c r="E93" s="24" t="s">
        <v>342</v>
      </c>
      <c r="F93" s="24" t="s">
        <v>313</v>
      </c>
      <c r="G93">
        <v>34.1509</v>
      </c>
      <c r="H93">
        <v>71.735900000000001</v>
      </c>
      <c r="I93" s="24" t="s">
        <v>93</v>
      </c>
      <c r="J93" s="24" t="s">
        <v>345</v>
      </c>
      <c r="K93" s="24" t="s">
        <v>95</v>
      </c>
      <c r="L93" s="24" t="s">
        <v>48</v>
      </c>
      <c r="M93" s="24" t="s">
        <v>40</v>
      </c>
      <c r="N93" s="24" t="s">
        <v>346</v>
      </c>
      <c r="O93" s="24" t="s">
        <v>102</v>
      </c>
      <c r="P93" s="24" t="s">
        <v>42</v>
      </c>
      <c r="Q93">
        <v>25</v>
      </c>
      <c r="R93">
        <v>27</v>
      </c>
      <c r="S93">
        <v>35</v>
      </c>
      <c r="T93">
        <v>51</v>
      </c>
      <c r="U93">
        <v>1</v>
      </c>
      <c r="V93" s="24" t="s">
        <v>58</v>
      </c>
      <c r="W93" s="24" t="s">
        <v>347</v>
      </c>
      <c r="X93">
        <v>7.9349999999999996</v>
      </c>
      <c r="Y93">
        <v>46.283000000000001</v>
      </c>
    </row>
    <row r="94" spans="1:25" x14ac:dyDescent="0.3">
      <c r="A94">
        <v>93</v>
      </c>
      <c r="B94">
        <v>2008</v>
      </c>
      <c r="C94" s="24" t="s">
        <v>43</v>
      </c>
      <c r="D94" s="24" t="s">
        <v>1368</v>
      </c>
      <c r="E94" s="24" t="s">
        <v>1384</v>
      </c>
      <c r="F94" s="24" t="s">
        <v>148</v>
      </c>
      <c r="G94">
        <v>32.974600000000002</v>
      </c>
      <c r="H94">
        <v>70.145600000000002</v>
      </c>
      <c r="I94" s="24" t="s">
        <v>89</v>
      </c>
      <c r="J94" s="24" t="s">
        <v>348</v>
      </c>
      <c r="K94" s="24" t="s">
        <v>62</v>
      </c>
      <c r="L94" s="24" t="s">
        <v>48</v>
      </c>
      <c r="M94" s="24" t="s">
        <v>72</v>
      </c>
      <c r="N94" s="24" t="s">
        <v>349</v>
      </c>
      <c r="O94" s="24" t="s">
        <v>211</v>
      </c>
      <c r="P94" s="24" t="s">
        <v>42</v>
      </c>
      <c r="Q94">
        <v>6</v>
      </c>
      <c r="R94">
        <v>10</v>
      </c>
      <c r="S94">
        <v>9</v>
      </c>
      <c r="T94">
        <v>13</v>
      </c>
      <c r="U94">
        <v>1</v>
      </c>
      <c r="V94" s="24" t="s">
        <v>58</v>
      </c>
      <c r="W94" s="24" t="s">
        <v>58</v>
      </c>
      <c r="X94">
        <v>2.2450000000000001</v>
      </c>
      <c r="Y94">
        <v>36.040999999999997</v>
      </c>
    </row>
    <row r="95" spans="1:25" x14ac:dyDescent="0.3">
      <c r="A95">
        <v>94</v>
      </c>
      <c r="B95">
        <v>2008</v>
      </c>
      <c r="C95" s="24" t="s">
        <v>43</v>
      </c>
      <c r="D95" s="24" t="s">
        <v>1368</v>
      </c>
      <c r="E95" s="24" t="s">
        <v>58</v>
      </c>
      <c r="F95" s="24" t="s">
        <v>117</v>
      </c>
      <c r="G95">
        <v>35.222700000000003</v>
      </c>
      <c r="H95">
        <v>72.425799999999995</v>
      </c>
      <c r="I95" s="24" t="s">
        <v>93</v>
      </c>
      <c r="J95" s="24" t="s">
        <v>350</v>
      </c>
      <c r="K95" s="24" t="s">
        <v>74</v>
      </c>
      <c r="L95" s="24" t="s">
        <v>39</v>
      </c>
      <c r="M95" s="24" t="s">
        <v>40</v>
      </c>
      <c r="N95" s="24" t="s">
        <v>351</v>
      </c>
      <c r="O95" s="24" t="s">
        <v>74</v>
      </c>
      <c r="P95" s="24" t="s">
        <v>42</v>
      </c>
      <c r="Q95">
        <v>2</v>
      </c>
      <c r="R95">
        <v>3</v>
      </c>
      <c r="S95">
        <v>14</v>
      </c>
      <c r="T95">
        <v>18</v>
      </c>
      <c r="U95">
        <v>1</v>
      </c>
      <c r="V95" s="24" t="s">
        <v>58</v>
      </c>
      <c r="W95" s="24" t="s">
        <v>352</v>
      </c>
      <c r="X95">
        <v>12.725</v>
      </c>
      <c r="Y95">
        <v>54.905000000000001</v>
      </c>
    </row>
    <row r="96" spans="1:25" x14ac:dyDescent="0.3">
      <c r="A96">
        <v>95</v>
      </c>
      <c r="B96">
        <v>2008</v>
      </c>
      <c r="C96" s="24" t="s">
        <v>43</v>
      </c>
      <c r="D96" s="24" t="s">
        <v>1368</v>
      </c>
      <c r="E96" s="24" t="s">
        <v>85</v>
      </c>
      <c r="F96" s="24" t="s">
        <v>239</v>
      </c>
      <c r="G96">
        <v>35.222700000000003</v>
      </c>
      <c r="H96">
        <v>72.425799999999995</v>
      </c>
      <c r="I96" s="24" t="s">
        <v>89</v>
      </c>
      <c r="J96" s="24" t="s">
        <v>353</v>
      </c>
      <c r="K96" s="24" t="s">
        <v>189</v>
      </c>
      <c r="L96" s="24" t="s">
        <v>39</v>
      </c>
      <c r="M96" s="24" t="s">
        <v>40</v>
      </c>
      <c r="N96" s="24" t="s">
        <v>1368</v>
      </c>
      <c r="O96" s="24" t="s">
        <v>211</v>
      </c>
      <c r="P96" s="24" t="s">
        <v>42</v>
      </c>
      <c r="Q96">
        <v>38</v>
      </c>
      <c r="R96">
        <v>47</v>
      </c>
      <c r="S96">
        <v>109</v>
      </c>
      <c r="T96">
        <v>110</v>
      </c>
      <c r="U96">
        <v>1</v>
      </c>
      <c r="V96" s="24" t="s">
        <v>58</v>
      </c>
      <c r="W96" s="24" t="s">
        <v>354</v>
      </c>
      <c r="X96">
        <v>12.725</v>
      </c>
      <c r="Y96">
        <v>54.905000000000001</v>
      </c>
    </row>
    <row r="97" spans="1:25" x14ac:dyDescent="0.3">
      <c r="A97">
        <v>96</v>
      </c>
      <c r="B97">
        <v>2008</v>
      </c>
      <c r="C97" s="24" t="s">
        <v>43</v>
      </c>
      <c r="D97" s="24" t="s">
        <v>1368</v>
      </c>
      <c r="E97" s="24" t="s">
        <v>1397</v>
      </c>
      <c r="F97" s="24" t="s">
        <v>68</v>
      </c>
      <c r="G97">
        <v>33.605800000000002</v>
      </c>
      <c r="H97">
        <v>73.043700000000001</v>
      </c>
      <c r="I97" s="24" t="s">
        <v>69</v>
      </c>
      <c r="J97" s="24" t="s">
        <v>355</v>
      </c>
      <c r="K97" s="24" t="s">
        <v>71</v>
      </c>
      <c r="L97" s="24" t="s">
        <v>39</v>
      </c>
      <c r="M97" s="24" t="s">
        <v>40</v>
      </c>
      <c r="N97" s="24" t="s">
        <v>356</v>
      </c>
      <c r="O97" s="24" t="s">
        <v>74</v>
      </c>
      <c r="P97" s="24" t="s">
        <v>42</v>
      </c>
      <c r="R97">
        <v>8</v>
      </c>
      <c r="S97">
        <v>20</v>
      </c>
      <c r="T97">
        <v>30</v>
      </c>
      <c r="U97">
        <v>1</v>
      </c>
      <c r="V97" s="24" t="s">
        <v>357</v>
      </c>
      <c r="W97" s="24" t="s">
        <v>358</v>
      </c>
      <c r="X97">
        <v>14.47</v>
      </c>
      <c r="Y97">
        <v>58.045999999999999</v>
      </c>
    </row>
    <row r="98" spans="1:25" x14ac:dyDescent="0.3">
      <c r="A98">
        <v>97</v>
      </c>
      <c r="B98">
        <v>2008</v>
      </c>
      <c r="C98" s="24" t="s">
        <v>43</v>
      </c>
      <c r="D98" s="24" t="s">
        <v>1368</v>
      </c>
      <c r="E98" s="24" t="s">
        <v>1410</v>
      </c>
      <c r="F98" s="24" t="s">
        <v>117</v>
      </c>
      <c r="G98">
        <v>32.935000000000002</v>
      </c>
      <c r="H98">
        <v>70.668800000000005</v>
      </c>
      <c r="I98" s="24" t="s">
        <v>93</v>
      </c>
      <c r="J98" s="24" t="s">
        <v>359</v>
      </c>
      <c r="K98" s="24" t="s">
        <v>100</v>
      </c>
      <c r="L98" s="24" t="s">
        <v>48</v>
      </c>
      <c r="M98" s="24" t="s">
        <v>72</v>
      </c>
      <c r="N98" s="24" t="s">
        <v>1368</v>
      </c>
      <c r="O98" s="24" t="s">
        <v>163</v>
      </c>
      <c r="P98" s="24" t="s">
        <v>42</v>
      </c>
      <c r="Q98">
        <v>38</v>
      </c>
      <c r="R98">
        <v>45</v>
      </c>
      <c r="S98">
        <v>40</v>
      </c>
      <c r="T98">
        <v>100</v>
      </c>
      <c r="U98">
        <v>1</v>
      </c>
      <c r="V98" s="24" t="s">
        <v>58</v>
      </c>
      <c r="W98" s="24" t="s">
        <v>278</v>
      </c>
      <c r="X98">
        <v>19.850000000000001</v>
      </c>
      <c r="Y98">
        <v>67.73</v>
      </c>
    </row>
    <row r="99" spans="1:25" x14ac:dyDescent="0.3">
      <c r="A99">
        <v>98</v>
      </c>
      <c r="B99">
        <v>2008</v>
      </c>
      <c r="C99" s="24" t="s">
        <v>43</v>
      </c>
      <c r="D99" s="24" t="s">
        <v>1368</v>
      </c>
      <c r="E99" s="24" t="s">
        <v>58</v>
      </c>
      <c r="F99" s="24" t="s">
        <v>254</v>
      </c>
      <c r="G99">
        <v>34.8718</v>
      </c>
      <c r="H99">
        <v>71.524900000000002</v>
      </c>
      <c r="I99" s="24" t="s">
        <v>89</v>
      </c>
      <c r="J99" s="24" t="s">
        <v>360</v>
      </c>
      <c r="K99" s="24" t="s">
        <v>71</v>
      </c>
      <c r="L99" s="24" t="s">
        <v>39</v>
      </c>
      <c r="M99" s="24" t="s">
        <v>72</v>
      </c>
      <c r="N99" s="24" t="s">
        <v>1368</v>
      </c>
      <c r="O99" s="24" t="s">
        <v>74</v>
      </c>
      <c r="P99" s="24" t="s">
        <v>42</v>
      </c>
      <c r="R99">
        <v>2</v>
      </c>
      <c r="T99">
        <v>23</v>
      </c>
      <c r="U99">
        <v>1</v>
      </c>
      <c r="V99" s="24" t="s">
        <v>58</v>
      </c>
      <c r="W99" s="24" t="s">
        <v>58</v>
      </c>
      <c r="X99">
        <v>19.375</v>
      </c>
      <c r="Y99">
        <v>66.875</v>
      </c>
    </row>
    <row r="100" spans="1:25" x14ac:dyDescent="0.3">
      <c r="A100">
        <v>99</v>
      </c>
      <c r="B100">
        <v>2008</v>
      </c>
      <c r="C100" s="24" t="s">
        <v>32</v>
      </c>
      <c r="D100" s="24" t="s">
        <v>33</v>
      </c>
      <c r="E100" s="24" t="s">
        <v>1372</v>
      </c>
      <c r="F100" s="24" t="s">
        <v>361</v>
      </c>
      <c r="G100">
        <v>33.685400000000001</v>
      </c>
      <c r="H100">
        <v>71.513099999999994</v>
      </c>
      <c r="I100" s="24" t="s">
        <v>93</v>
      </c>
      <c r="J100" s="24" t="s">
        <v>362</v>
      </c>
      <c r="K100" s="24" t="s">
        <v>100</v>
      </c>
      <c r="L100" s="24" t="s">
        <v>48</v>
      </c>
      <c r="M100" s="24" t="s">
        <v>72</v>
      </c>
      <c r="N100" s="24" t="s">
        <v>363</v>
      </c>
      <c r="O100" s="24" t="s">
        <v>364</v>
      </c>
      <c r="P100" s="24" t="s">
        <v>42</v>
      </c>
      <c r="Q100">
        <v>40</v>
      </c>
      <c r="R100">
        <v>43</v>
      </c>
      <c r="S100">
        <v>50</v>
      </c>
      <c r="T100">
        <v>60</v>
      </c>
      <c r="U100">
        <v>1</v>
      </c>
      <c r="V100" s="24" t="s">
        <v>58</v>
      </c>
      <c r="W100" s="24" t="s">
        <v>365</v>
      </c>
      <c r="X100">
        <v>19.454999999999998</v>
      </c>
      <c r="Y100">
        <v>67.019000000000005</v>
      </c>
    </row>
    <row r="101" spans="1:25" x14ac:dyDescent="0.3">
      <c r="A101">
        <v>100</v>
      </c>
      <c r="B101">
        <v>2008</v>
      </c>
      <c r="C101" s="24" t="s">
        <v>43</v>
      </c>
      <c r="D101" s="24" t="s">
        <v>1368</v>
      </c>
      <c r="E101" s="24" t="s">
        <v>366</v>
      </c>
      <c r="F101" s="24" t="s">
        <v>110</v>
      </c>
      <c r="G101">
        <v>31.545100000000001</v>
      </c>
      <c r="H101">
        <v>74.340699999999998</v>
      </c>
      <c r="I101" s="24" t="s">
        <v>69</v>
      </c>
      <c r="J101" s="24" t="s">
        <v>367</v>
      </c>
      <c r="K101" s="24" t="s">
        <v>74</v>
      </c>
      <c r="L101" s="24" t="s">
        <v>39</v>
      </c>
      <c r="M101" s="24" t="s">
        <v>40</v>
      </c>
      <c r="N101" s="24" t="s">
        <v>368</v>
      </c>
      <c r="O101" s="24" t="s">
        <v>74</v>
      </c>
      <c r="P101" s="24" t="s">
        <v>42</v>
      </c>
      <c r="Q101">
        <v>4</v>
      </c>
      <c r="R101">
        <v>8</v>
      </c>
      <c r="S101">
        <v>15</v>
      </c>
      <c r="T101">
        <v>24</v>
      </c>
      <c r="U101">
        <v>2</v>
      </c>
      <c r="V101" s="24" t="s">
        <v>58</v>
      </c>
      <c r="W101" s="24" t="s">
        <v>369</v>
      </c>
      <c r="X101">
        <v>20.655000000000001</v>
      </c>
      <c r="Y101">
        <v>69.179000000000002</v>
      </c>
    </row>
    <row r="102" spans="1:25" x14ac:dyDescent="0.3">
      <c r="A102">
        <v>101</v>
      </c>
      <c r="B102">
        <v>2008</v>
      </c>
      <c r="C102" s="24" t="s">
        <v>43</v>
      </c>
      <c r="D102" s="24" t="s">
        <v>1368</v>
      </c>
      <c r="E102" s="24" t="s">
        <v>370</v>
      </c>
      <c r="F102" s="24" t="s">
        <v>110</v>
      </c>
      <c r="G102">
        <v>31.545100000000001</v>
      </c>
      <c r="H102">
        <v>74.340699999999998</v>
      </c>
      <c r="I102" s="24" t="s">
        <v>69</v>
      </c>
      <c r="J102" s="24" t="s">
        <v>371</v>
      </c>
      <c r="K102" s="24" t="s">
        <v>189</v>
      </c>
      <c r="L102" s="24" t="s">
        <v>39</v>
      </c>
      <c r="M102" s="24" t="s">
        <v>40</v>
      </c>
      <c r="N102" s="24" t="s">
        <v>1368</v>
      </c>
      <c r="O102" s="24" t="s">
        <v>102</v>
      </c>
      <c r="P102" s="24" t="s">
        <v>42</v>
      </c>
      <c r="Q102">
        <v>26</v>
      </c>
      <c r="R102">
        <v>31</v>
      </c>
      <c r="S102">
        <v>175</v>
      </c>
      <c r="T102">
        <v>200</v>
      </c>
      <c r="U102">
        <v>1</v>
      </c>
      <c r="V102" s="24" t="s">
        <v>372</v>
      </c>
      <c r="W102" s="24" t="s">
        <v>373</v>
      </c>
      <c r="X102">
        <v>21.295000000000002</v>
      </c>
      <c r="Y102">
        <v>70.331000000000003</v>
      </c>
    </row>
    <row r="103" spans="1:25" x14ac:dyDescent="0.3">
      <c r="A103">
        <v>102</v>
      </c>
      <c r="B103">
        <v>2008</v>
      </c>
      <c r="C103" s="24" t="s">
        <v>43</v>
      </c>
      <c r="D103" s="24" t="s">
        <v>1368</v>
      </c>
      <c r="E103" s="24" t="s">
        <v>1411</v>
      </c>
      <c r="F103" s="24" t="s">
        <v>110</v>
      </c>
      <c r="G103">
        <v>31.545100000000001</v>
      </c>
      <c r="H103">
        <v>74.340699999999998</v>
      </c>
      <c r="I103" s="24" t="s">
        <v>69</v>
      </c>
      <c r="J103" s="24" t="s">
        <v>374</v>
      </c>
      <c r="K103" s="24" t="s">
        <v>95</v>
      </c>
      <c r="L103" s="24" t="s">
        <v>48</v>
      </c>
      <c r="M103" s="24" t="s">
        <v>40</v>
      </c>
      <c r="N103" s="24" t="s">
        <v>1368</v>
      </c>
      <c r="O103" s="24" t="s">
        <v>122</v>
      </c>
      <c r="P103" s="24" t="s">
        <v>42</v>
      </c>
      <c r="Q103">
        <v>3</v>
      </c>
      <c r="R103">
        <v>6</v>
      </c>
      <c r="T103">
        <v>12</v>
      </c>
      <c r="U103">
        <v>1</v>
      </c>
      <c r="V103" s="24" t="s">
        <v>375</v>
      </c>
      <c r="W103" s="24" t="s">
        <v>376</v>
      </c>
      <c r="X103">
        <v>21.295000000000002</v>
      </c>
      <c r="Y103">
        <v>70.331000000000003</v>
      </c>
    </row>
    <row r="104" spans="1:25" x14ac:dyDescent="0.3">
      <c r="A104">
        <v>103</v>
      </c>
      <c r="B104">
        <v>2008</v>
      </c>
      <c r="C104" s="24" t="s">
        <v>43</v>
      </c>
      <c r="D104" s="24" t="s">
        <v>1368</v>
      </c>
      <c r="E104" s="24" t="s">
        <v>58</v>
      </c>
      <c r="F104" s="24" t="s">
        <v>117</v>
      </c>
      <c r="G104">
        <v>35.222700000000003</v>
      </c>
      <c r="H104">
        <v>72.425799999999995</v>
      </c>
      <c r="I104" s="24" t="s">
        <v>93</v>
      </c>
      <c r="J104" s="24" t="s">
        <v>377</v>
      </c>
      <c r="K104" s="24" t="s">
        <v>163</v>
      </c>
      <c r="L104" s="24" t="s">
        <v>39</v>
      </c>
      <c r="M104" s="24" t="s">
        <v>40</v>
      </c>
      <c r="N104" s="24" t="s">
        <v>1368</v>
      </c>
      <c r="O104" s="24" t="s">
        <v>163</v>
      </c>
      <c r="P104" s="24" t="s">
        <v>42</v>
      </c>
      <c r="Q104">
        <v>2</v>
      </c>
      <c r="R104">
        <v>3</v>
      </c>
      <c r="S104">
        <v>5</v>
      </c>
      <c r="T104">
        <v>7</v>
      </c>
      <c r="U104">
        <v>1</v>
      </c>
      <c r="V104" s="24" t="s">
        <v>58</v>
      </c>
      <c r="W104" s="24" t="s">
        <v>378</v>
      </c>
      <c r="X104">
        <v>22.5</v>
      </c>
      <c r="Y104">
        <v>72.5</v>
      </c>
    </row>
    <row r="105" spans="1:25" x14ac:dyDescent="0.3">
      <c r="A105">
        <v>104</v>
      </c>
      <c r="B105">
        <v>2008</v>
      </c>
      <c r="C105" s="24" t="s">
        <v>32</v>
      </c>
      <c r="D105" s="24" t="s">
        <v>136</v>
      </c>
      <c r="E105" s="24" t="s">
        <v>1412</v>
      </c>
      <c r="F105" s="24" t="s">
        <v>257</v>
      </c>
      <c r="G105">
        <v>32.3202</v>
      </c>
      <c r="H105">
        <v>69.859700000000004</v>
      </c>
      <c r="I105" s="24" t="s">
        <v>89</v>
      </c>
      <c r="J105" s="24" t="s">
        <v>379</v>
      </c>
      <c r="K105" s="24" t="s">
        <v>74</v>
      </c>
      <c r="L105" s="24" t="s">
        <v>39</v>
      </c>
      <c r="M105" s="24" t="s">
        <v>40</v>
      </c>
      <c r="N105" s="24" t="s">
        <v>1368</v>
      </c>
      <c r="O105" s="24" t="s">
        <v>74</v>
      </c>
      <c r="P105" s="24" t="s">
        <v>42</v>
      </c>
      <c r="R105">
        <v>5</v>
      </c>
      <c r="S105">
        <v>9</v>
      </c>
      <c r="T105">
        <v>11</v>
      </c>
      <c r="U105">
        <v>1</v>
      </c>
      <c r="V105" s="24" t="s">
        <v>58</v>
      </c>
      <c r="W105" s="24" t="s">
        <v>380</v>
      </c>
      <c r="X105">
        <v>18.655000000000001</v>
      </c>
      <c r="Y105">
        <v>65.578999999999994</v>
      </c>
    </row>
    <row r="106" spans="1:25" x14ac:dyDescent="0.3">
      <c r="A106">
        <v>105</v>
      </c>
      <c r="B106">
        <v>2008</v>
      </c>
      <c r="C106" s="24" t="s">
        <v>32</v>
      </c>
      <c r="D106" s="24" t="s">
        <v>381</v>
      </c>
      <c r="E106" s="24" t="s">
        <v>382</v>
      </c>
      <c r="F106" s="24" t="s">
        <v>383</v>
      </c>
      <c r="G106">
        <v>34.021099999999997</v>
      </c>
      <c r="H106">
        <v>71.287400000000005</v>
      </c>
      <c r="I106" s="24" t="s">
        <v>89</v>
      </c>
      <c r="J106" s="24" t="s">
        <v>384</v>
      </c>
      <c r="K106" s="24" t="s">
        <v>62</v>
      </c>
      <c r="L106" s="24" t="s">
        <v>53</v>
      </c>
      <c r="M106" s="24" t="s">
        <v>40</v>
      </c>
      <c r="N106" s="24" t="s">
        <v>1368</v>
      </c>
      <c r="O106" s="24" t="s">
        <v>62</v>
      </c>
      <c r="P106" s="24" t="s">
        <v>140</v>
      </c>
      <c r="R106">
        <v>2</v>
      </c>
      <c r="S106">
        <v>17</v>
      </c>
      <c r="T106">
        <v>30</v>
      </c>
      <c r="U106">
        <v>1</v>
      </c>
      <c r="V106" s="24" t="s">
        <v>58</v>
      </c>
      <c r="W106" s="24" t="s">
        <v>58</v>
      </c>
      <c r="X106">
        <v>28.984999999999999</v>
      </c>
      <c r="Y106">
        <v>84.173000000000002</v>
      </c>
    </row>
    <row r="107" spans="1:25" x14ac:dyDescent="0.3">
      <c r="A107">
        <v>106</v>
      </c>
      <c r="B107">
        <v>2008</v>
      </c>
      <c r="C107" s="24" t="s">
        <v>43</v>
      </c>
      <c r="D107" s="24" t="s">
        <v>1368</v>
      </c>
      <c r="E107" s="24" t="s">
        <v>385</v>
      </c>
      <c r="F107" s="24" t="s">
        <v>144</v>
      </c>
      <c r="G107">
        <v>32.935000000000002</v>
      </c>
      <c r="H107">
        <v>70.668800000000005</v>
      </c>
      <c r="I107" s="24" t="s">
        <v>93</v>
      </c>
      <c r="J107" s="24" t="s">
        <v>386</v>
      </c>
      <c r="K107" s="24" t="s">
        <v>163</v>
      </c>
      <c r="L107" s="24" t="s">
        <v>39</v>
      </c>
      <c r="M107" s="24" t="s">
        <v>72</v>
      </c>
      <c r="N107" s="24" t="s">
        <v>1368</v>
      </c>
      <c r="O107" s="24" t="s">
        <v>163</v>
      </c>
      <c r="P107" s="24" t="s">
        <v>42</v>
      </c>
      <c r="Q107">
        <v>3</v>
      </c>
      <c r="R107">
        <v>7</v>
      </c>
      <c r="S107">
        <v>10</v>
      </c>
      <c r="T107">
        <v>15</v>
      </c>
      <c r="U107">
        <v>1</v>
      </c>
      <c r="V107" s="24" t="s">
        <v>58</v>
      </c>
      <c r="W107" s="24" t="s">
        <v>387</v>
      </c>
      <c r="X107">
        <v>28.62</v>
      </c>
      <c r="Y107">
        <v>83.516000000000005</v>
      </c>
    </row>
    <row r="108" spans="1:25" x14ac:dyDescent="0.3">
      <c r="A108">
        <v>107</v>
      </c>
      <c r="B108">
        <v>2008</v>
      </c>
      <c r="C108" s="24" t="s">
        <v>43</v>
      </c>
      <c r="D108" s="24" t="s">
        <v>1368</v>
      </c>
      <c r="E108" s="24" t="s">
        <v>388</v>
      </c>
      <c r="F108" s="24" t="s">
        <v>117</v>
      </c>
      <c r="G108">
        <v>35.222700000000003</v>
      </c>
      <c r="H108">
        <v>72.425799999999995</v>
      </c>
      <c r="I108" s="24" t="s">
        <v>93</v>
      </c>
      <c r="J108" s="24" t="s">
        <v>389</v>
      </c>
      <c r="K108" s="24" t="s">
        <v>163</v>
      </c>
      <c r="L108" s="24" t="s">
        <v>39</v>
      </c>
      <c r="M108" s="24" t="s">
        <v>40</v>
      </c>
      <c r="N108" s="24" t="s">
        <v>1368</v>
      </c>
      <c r="O108" s="24" t="s">
        <v>163</v>
      </c>
      <c r="P108" s="24" t="s">
        <v>42</v>
      </c>
      <c r="R108">
        <v>1</v>
      </c>
      <c r="S108">
        <v>3</v>
      </c>
      <c r="T108">
        <v>4</v>
      </c>
      <c r="U108">
        <v>1</v>
      </c>
      <c r="V108" s="24" t="s">
        <v>58</v>
      </c>
      <c r="W108" s="24" t="s">
        <v>390</v>
      </c>
      <c r="X108">
        <v>23.984999999999999</v>
      </c>
      <c r="Y108">
        <v>75.173000000000002</v>
      </c>
    </row>
    <row r="109" spans="1:25" x14ac:dyDescent="0.3">
      <c r="A109">
        <v>108</v>
      </c>
      <c r="B109">
        <v>2008</v>
      </c>
      <c r="C109" s="24" t="s">
        <v>32</v>
      </c>
      <c r="D109" s="24" t="s">
        <v>33</v>
      </c>
      <c r="E109" s="24" t="s">
        <v>1413</v>
      </c>
      <c r="F109" s="24" t="s">
        <v>391</v>
      </c>
      <c r="G109">
        <v>34.1982</v>
      </c>
      <c r="H109">
        <v>72.044399999999996</v>
      </c>
      <c r="I109" s="24" t="s">
        <v>93</v>
      </c>
      <c r="J109" s="24" t="s">
        <v>392</v>
      </c>
      <c r="K109" s="24" t="s">
        <v>74</v>
      </c>
      <c r="L109" s="24" t="s">
        <v>39</v>
      </c>
      <c r="M109" s="24" t="s">
        <v>40</v>
      </c>
      <c r="N109" s="24" t="s">
        <v>1368</v>
      </c>
      <c r="O109" s="24" t="s">
        <v>74</v>
      </c>
      <c r="P109" s="24" t="s">
        <v>42</v>
      </c>
      <c r="Q109">
        <v>11</v>
      </c>
      <c r="R109">
        <v>13</v>
      </c>
      <c r="S109">
        <v>23</v>
      </c>
      <c r="T109">
        <v>25</v>
      </c>
      <c r="U109">
        <v>1</v>
      </c>
      <c r="V109" s="24" t="s">
        <v>58</v>
      </c>
      <c r="W109" s="24" t="s">
        <v>393</v>
      </c>
      <c r="X109">
        <v>29.61</v>
      </c>
      <c r="Y109">
        <v>85.298000000000002</v>
      </c>
    </row>
    <row r="110" spans="1:25" x14ac:dyDescent="0.3">
      <c r="A110">
        <v>109</v>
      </c>
      <c r="B110">
        <v>2008</v>
      </c>
      <c r="C110" s="24" t="s">
        <v>43</v>
      </c>
      <c r="D110" s="24" t="s">
        <v>1368</v>
      </c>
      <c r="E110" s="24" t="s">
        <v>394</v>
      </c>
      <c r="F110" s="24" t="s">
        <v>35</v>
      </c>
      <c r="G110">
        <v>33.718000000000004</v>
      </c>
      <c r="H110">
        <v>73.071799999999996</v>
      </c>
      <c r="I110" s="24" t="s">
        <v>36</v>
      </c>
      <c r="J110" s="24" t="s">
        <v>395</v>
      </c>
      <c r="K110" s="24" t="s">
        <v>38</v>
      </c>
      <c r="L110" s="24" t="s">
        <v>39</v>
      </c>
      <c r="M110" s="24" t="s">
        <v>40</v>
      </c>
      <c r="N110" s="24" t="s">
        <v>1368</v>
      </c>
      <c r="O110" s="24" t="s">
        <v>41</v>
      </c>
      <c r="P110" s="24" t="s">
        <v>396</v>
      </c>
      <c r="R110">
        <v>8</v>
      </c>
      <c r="S110">
        <v>25</v>
      </c>
      <c r="T110">
        <v>30</v>
      </c>
      <c r="U110">
        <v>1</v>
      </c>
      <c r="V110" s="24" t="s">
        <v>372</v>
      </c>
      <c r="W110" s="24" t="s">
        <v>397</v>
      </c>
      <c r="X110">
        <v>26.5</v>
      </c>
      <c r="Y110">
        <v>79.7</v>
      </c>
    </row>
    <row r="111" spans="1:25" x14ac:dyDescent="0.3">
      <c r="A111">
        <v>110</v>
      </c>
      <c r="B111">
        <v>2008</v>
      </c>
      <c r="C111" s="24" t="s">
        <v>32</v>
      </c>
      <c r="D111" s="24" t="s">
        <v>33</v>
      </c>
      <c r="E111" s="24" t="s">
        <v>398</v>
      </c>
      <c r="F111" s="24" t="s">
        <v>35</v>
      </c>
      <c r="G111">
        <v>33.718000000000004</v>
      </c>
      <c r="H111">
        <v>73.071799999999996</v>
      </c>
      <c r="I111" s="24" t="s">
        <v>36</v>
      </c>
      <c r="J111" s="24" t="s">
        <v>399</v>
      </c>
      <c r="K111" s="24" t="s">
        <v>153</v>
      </c>
      <c r="L111" s="24" t="s">
        <v>48</v>
      </c>
      <c r="M111" s="24" t="s">
        <v>72</v>
      </c>
      <c r="N111" s="24" t="s">
        <v>1368</v>
      </c>
      <c r="O111" s="24" t="s">
        <v>163</v>
      </c>
      <c r="P111" s="24" t="s">
        <v>42</v>
      </c>
      <c r="Q111">
        <v>15</v>
      </c>
      <c r="R111">
        <v>20</v>
      </c>
      <c r="S111">
        <v>20</v>
      </c>
      <c r="T111">
        <v>47</v>
      </c>
      <c r="U111">
        <v>1</v>
      </c>
      <c r="V111" s="24" t="s">
        <v>141</v>
      </c>
      <c r="W111" s="24" t="s">
        <v>400</v>
      </c>
      <c r="X111">
        <v>26.86</v>
      </c>
      <c r="Y111">
        <v>80.347999999999999</v>
      </c>
    </row>
    <row r="112" spans="1:25" x14ac:dyDescent="0.3">
      <c r="A112">
        <v>111</v>
      </c>
      <c r="B112">
        <v>2008</v>
      </c>
      <c r="C112" s="24" t="s">
        <v>32</v>
      </c>
      <c r="D112" s="24" t="s">
        <v>33</v>
      </c>
      <c r="E112" s="24" t="s">
        <v>58</v>
      </c>
      <c r="F112" s="24" t="s">
        <v>216</v>
      </c>
      <c r="G112">
        <v>31.823799999999999</v>
      </c>
      <c r="H112">
        <v>70.909499999999994</v>
      </c>
      <c r="I112" s="24" t="s">
        <v>93</v>
      </c>
      <c r="J112" s="24" t="s">
        <v>401</v>
      </c>
      <c r="K112" s="24" t="s">
        <v>62</v>
      </c>
      <c r="L112" s="24" t="s">
        <v>53</v>
      </c>
      <c r="M112" s="24" t="s">
        <v>40</v>
      </c>
      <c r="N112" s="24" t="s">
        <v>1368</v>
      </c>
      <c r="O112" s="24" t="s">
        <v>62</v>
      </c>
      <c r="P112" s="24" t="s">
        <v>64</v>
      </c>
      <c r="R112">
        <v>1</v>
      </c>
      <c r="S112">
        <v>3</v>
      </c>
      <c r="T112">
        <v>4</v>
      </c>
      <c r="U112">
        <v>1</v>
      </c>
      <c r="V112" s="24" t="s">
        <v>58</v>
      </c>
      <c r="W112" s="24" t="s">
        <v>58</v>
      </c>
      <c r="X112">
        <v>31.074999999999999</v>
      </c>
      <c r="Y112">
        <v>87.935000000000002</v>
      </c>
    </row>
    <row r="113" spans="1:25" x14ac:dyDescent="0.3">
      <c r="A113">
        <v>112</v>
      </c>
      <c r="B113">
        <v>2008</v>
      </c>
      <c r="C113" s="24" t="s">
        <v>43</v>
      </c>
      <c r="D113" s="24" t="s">
        <v>1368</v>
      </c>
      <c r="E113" s="24" t="s">
        <v>1414</v>
      </c>
      <c r="F113" s="24" t="s">
        <v>110</v>
      </c>
      <c r="G113">
        <v>31.545100000000001</v>
      </c>
      <c r="H113">
        <v>74.340699999999998</v>
      </c>
      <c r="I113" s="24" t="s">
        <v>69</v>
      </c>
      <c r="J113" s="24" t="s">
        <v>402</v>
      </c>
      <c r="K113" s="24" t="s">
        <v>163</v>
      </c>
      <c r="L113" s="24" t="s">
        <v>39</v>
      </c>
      <c r="M113" s="24" t="s">
        <v>72</v>
      </c>
      <c r="N113" s="24" t="s">
        <v>1368</v>
      </c>
      <c r="O113" s="24" t="s">
        <v>163</v>
      </c>
      <c r="P113" s="24" t="s">
        <v>42</v>
      </c>
      <c r="Q113">
        <v>8</v>
      </c>
      <c r="R113">
        <v>9</v>
      </c>
      <c r="S113">
        <v>20</v>
      </c>
      <c r="T113">
        <v>35</v>
      </c>
      <c r="U113">
        <v>1</v>
      </c>
      <c r="V113" s="24" t="s">
        <v>58</v>
      </c>
      <c r="W113" s="24" t="s">
        <v>403</v>
      </c>
      <c r="X113">
        <v>25.835000000000001</v>
      </c>
      <c r="Y113">
        <v>78.503</v>
      </c>
    </row>
    <row r="114" spans="1:25" x14ac:dyDescent="0.3">
      <c r="A114">
        <v>113</v>
      </c>
      <c r="B114">
        <v>2008</v>
      </c>
      <c r="C114" s="24" t="s">
        <v>43</v>
      </c>
      <c r="D114" s="24" t="s">
        <v>1368</v>
      </c>
      <c r="E114" s="24" t="s">
        <v>1388</v>
      </c>
      <c r="F114" s="24" t="s">
        <v>216</v>
      </c>
      <c r="G114">
        <v>31.823799999999999</v>
      </c>
      <c r="H114">
        <v>70.909499999999994</v>
      </c>
      <c r="I114" s="24" t="s">
        <v>93</v>
      </c>
      <c r="J114" s="24" t="s">
        <v>404</v>
      </c>
      <c r="K114" s="24" t="s">
        <v>405</v>
      </c>
      <c r="L114" s="24" t="s">
        <v>48</v>
      </c>
      <c r="M114" s="24" t="s">
        <v>40</v>
      </c>
      <c r="N114" s="24" t="s">
        <v>406</v>
      </c>
      <c r="O114" s="24" t="s">
        <v>122</v>
      </c>
      <c r="P114" s="24" t="s">
        <v>64</v>
      </c>
      <c r="Q114">
        <v>30</v>
      </c>
      <c r="R114">
        <v>32</v>
      </c>
      <c r="S114">
        <v>33</v>
      </c>
      <c r="T114">
        <v>55</v>
      </c>
      <c r="U114">
        <v>1</v>
      </c>
      <c r="V114" s="24" t="s">
        <v>58</v>
      </c>
      <c r="W114" s="24" t="s">
        <v>407</v>
      </c>
      <c r="X114">
        <v>31.495000000000001</v>
      </c>
      <c r="Y114">
        <v>88.691000000000003</v>
      </c>
    </row>
    <row r="115" spans="1:25" x14ac:dyDescent="0.3">
      <c r="A115">
        <v>114</v>
      </c>
      <c r="B115">
        <v>2008</v>
      </c>
      <c r="C115" s="24" t="s">
        <v>43</v>
      </c>
      <c r="D115" s="24" t="s">
        <v>1368</v>
      </c>
      <c r="E115" s="24" t="s">
        <v>1377</v>
      </c>
      <c r="F115" s="24" t="s">
        <v>68</v>
      </c>
      <c r="G115">
        <v>33.605800000000002</v>
      </c>
      <c r="H115">
        <v>73.043700000000001</v>
      </c>
      <c r="I115" s="24" t="s">
        <v>69</v>
      </c>
      <c r="J115" s="24" t="s">
        <v>408</v>
      </c>
      <c r="K115" s="24" t="s">
        <v>74</v>
      </c>
      <c r="L115" s="24" t="s">
        <v>39</v>
      </c>
      <c r="M115" s="24" t="s">
        <v>40</v>
      </c>
      <c r="N115" s="24" t="s">
        <v>1368</v>
      </c>
      <c r="O115" s="24" t="s">
        <v>102</v>
      </c>
      <c r="P115" s="24" t="s">
        <v>42</v>
      </c>
      <c r="Q115">
        <v>70</v>
      </c>
      <c r="R115">
        <v>100</v>
      </c>
      <c r="S115">
        <v>67</v>
      </c>
      <c r="T115">
        <v>200</v>
      </c>
      <c r="U115">
        <v>2</v>
      </c>
      <c r="V115" s="24" t="s">
        <v>58</v>
      </c>
      <c r="W115" s="24" t="s">
        <v>409</v>
      </c>
      <c r="X115">
        <v>28.89</v>
      </c>
      <c r="Y115">
        <v>84.001999999999995</v>
      </c>
    </row>
    <row r="116" spans="1:25" x14ac:dyDescent="0.3">
      <c r="A116">
        <v>115</v>
      </c>
      <c r="B116">
        <v>2008</v>
      </c>
      <c r="C116" s="24" t="s">
        <v>43</v>
      </c>
      <c r="D116" s="24" t="s">
        <v>1368</v>
      </c>
      <c r="E116" s="24" t="s">
        <v>1415</v>
      </c>
      <c r="F116" s="24" t="s">
        <v>117</v>
      </c>
      <c r="G116">
        <v>35.222700000000003</v>
      </c>
      <c r="H116">
        <v>72.425799999999995</v>
      </c>
      <c r="I116" s="24" t="s">
        <v>93</v>
      </c>
      <c r="J116" s="24" t="s">
        <v>410</v>
      </c>
      <c r="K116" s="24" t="s">
        <v>163</v>
      </c>
      <c r="L116" s="24" t="s">
        <v>39</v>
      </c>
      <c r="M116" s="24" t="s">
        <v>72</v>
      </c>
      <c r="N116" s="24" t="s">
        <v>1368</v>
      </c>
      <c r="O116" s="24" t="s">
        <v>163</v>
      </c>
      <c r="P116" s="24" t="s">
        <v>42</v>
      </c>
      <c r="Q116">
        <v>7</v>
      </c>
      <c r="R116">
        <v>15</v>
      </c>
      <c r="T116">
        <v>20</v>
      </c>
      <c r="U116">
        <v>1</v>
      </c>
      <c r="V116" s="24" t="s">
        <v>411</v>
      </c>
      <c r="W116" s="24" t="s">
        <v>412</v>
      </c>
      <c r="X116">
        <v>25.69</v>
      </c>
      <c r="Y116">
        <v>78.242000000000004</v>
      </c>
    </row>
    <row r="117" spans="1:25" x14ac:dyDescent="0.3">
      <c r="A117">
        <v>116</v>
      </c>
      <c r="B117">
        <v>2008</v>
      </c>
      <c r="C117" s="24" t="s">
        <v>43</v>
      </c>
      <c r="D117" s="24" t="s">
        <v>1368</v>
      </c>
      <c r="E117" s="24" t="s">
        <v>1416</v>
      </c>
      <c r="F117" s="24" t="s">
        <v>92</v>
      </c>
      <c r="G117">
        <v>33.583300000000001</v>
      </c>
      <c r="H117">
        <v>71.433300000000003</v>
      </c>
      <c r="I117" s="24" t="s">
        <v>93</v>
      </c>
      <c r="J117" s="24" t="s">
        <v>413</v>
      </c>
      <c r="K117" s="24" t="s">
        <v>74</v>
      </c>
      <c r="L117" s="24" t="s">
        <v>39</v>
      </c>
      <c r="M117" s="24" t="s">
        <v>40</v>
      </c>
      <c r="N117" s="24" t="s">
        <v>1368</v>
      </c>
      <c r="O117" s="24" t="s">
        <v>74</v>
      </c>
      <c r="P117" s="24" t="s">
        <v>42</v>
      </c>
      <c r="Q117">
        <v>2</v>
      </c>
      <c r="R117">
        <v>5</v>
      </c>
      <c r="S117">
        <v>25</v>
      </c>
      <c r="T117">
        <v>39</v>
      </c>
      <c r="U117">
        <v>1</v>
      </c>
      <c r="V117" s="24" t="s">
        <v>58</v>
      </c>
      <c r="W117" s="24" t="s">
        <v>414</v>
      </c>
      <c r="X117">
        <v>27.704999999999998</v>
      </c>
      <c r="Y117">
        <v>81.869</v>
      </c>
    </row>
    <row r="118" spans="1:25" x14ac:dyDescent="0.3">
      <c r="A118">
        <v>117</v>
      </c>
      <c r="B118">
        <v>2008</v>
      </c>
      <c r="C118" s="24" t="s">
        <v>43</v>
      </c>
      <c r="D118" s="24" t="s">
        <v>1368</v>
      </c>
      <c r="E118" s="24" t="s">
        <v>58</v>
      </c>
      <c r="F118" s="24" t="s">
        <v>160</v>
      </c>
      <c r="G118">
        <v>34.004300000000001</v>
      </c>
      <c r="H118">
        <v>71.544799999999995</v>
      </c>
      <c r="I118" s="24" t="s">
        <v>93</v>
      </c>
      <c r="J118" s="24" t="s">
        <v>415</v>
      </c>
      <c r="K118" s="24" t="s">
        <v>163</v>
      </c>
      <c r="L118" s="24" t="s">
        <v>39</v>
      </c>
      <c r="M118" s="24" t="s">
        <v>72</v>
      </c>
      <c r="N118" s="24" t="s">
        <v>1368</v>
      </c>
      <c r="O118" s="24" t="s">
        <v>163</v>
      </c>
      <c r="P118" s="24" t="s">
        <v>42</v>
      </c>
      <c r="Q118">
        <v>30</v>
      </c>
      <c r="R118">
        <v>35</v>
      </c>
      <c r="S118">
        <v>70</v>
      </c>
      <c r="T118">
        <v>90</v>
      </c>
      <c r="U118">
        <v>1</v>
      </c>
      <c r="V118" s="24" t="s">
        <v>416</v>
      </c>
      <c r="W118" s="24" t="s">
        <v>417</v>
      </c>
      <c r="X118">
        <v>23.44</v>
      </c>
      <c r="Y118">
        <v>74.191999999999993</v>
      </c>
    </row>
    <row r="119" spans="1:25" x14ac:dyDescent="0.3">
      <c r="A119">
        <v>118</v>
      </c>
      <c r="B119">
        <v>2008</v>
      </c>
      <c r="C119" s="24" t="s">
        <v>43</v>
      </c>
      <c r="D119" s="24" t="s">
        <v>1368</v>
      </c>
      <c r="E119" s="24" t="s">
        <v>418</v>
      </c>
      <c r="F119" s="24" t="s">
        <v>117</v>
      </c>
      <c r="G119">
        <v>35.222700000000003</v>
      </c>
      <c r="H119">
        <v>72.425799999999995</v>
      </c>
      <c r="I119" s="24" t="s">
        <v>93</v>
      </c>
      <c r="J119" s="24" t="s">
        <v>419</v>
      </c>
      <c r="K119" s="24" t="s">
        <v>163</v>
      </c>
      <c r="L119" s="24" t="s">
        <v>39</v>
      </c>
      <c r="M119" s="24" t="s">
        <v>72</v>
      </c>
      <c r="N119" s="24" t="s">
        <v>1368</v>
      </c>
      <c r="O119" s="24" t="s">
        <v>163</v>
      </c>
      <c r="P119" s="24" t="s">
        <v>42</v>
      </c>
      <c r="Q119">
        <v>2</v>
      </c>
      <c r="R119">
        <v>10</v>
      </c>
      <c r="T119">
        <v>25</v>
      </c>
      <c r="U119">
        <v>1</v>
      </c>
      <c r="V119" s="24" t="s">
        <v>58</v>
      </c>
      <c r="W119" s="24" t="s">
        <v>58</v>
      </c>
      <c r="X119">
        <v>25.95</v>
      </c>
      <c r="Y119">
        <v>78.709999999999994</v>
      </c>
    </row>
    <row r="120" spans="1:25" x14ac:dyDescent="0.3">
      <c r="A120">
        <v>119</v>
      </c>
      <c r="B120">
        <v>2008</v>
      </c>
      <c r="C120" s="24" t="s">
        <v>43</v>
      </c>
      <c r="D120" s="24" t="s">
        <v>1368</v>
      </c>
      <c r="E120" s="24" t="s">
        <v>58</v>
      </c>
      <c r="F120" s="24" t="s">
        <v>88</v>
      </c>
      <c r="G120">
        <v>32.974600000000002</v>
      </c>
      <c r="H120">
        <v>70.145600000000002</v>
      </c>
      <c r="I120" s="24" t="s">
        <v>93</v>
      </c>
      <c r="J120" s="24" t="s">
        <v>420</v>
      </c>
      <c r="K120" s="24" t="s">
        <v>71</v>
      </c>
      <c r="L120" s="24" t="s">
        <v>39</v>
      </c>
      <c r="M120" s="24" t="s">
        <v>72</v>
      </c>
      <c r="N120" s="24" t="s">
        <v>1368</v>
      </c>
      <c r="O120" s="24" t="s">
        <v>74</v>
      </c>
      <c r="P120" s="24" t="s">
        <v>42</v>
      </c>
      <c r="Q120">
        <v>7</v>
      </c>
      <c r="R120">
        <v>17</v>
      </c>
      <c r="S120">
        <v>5</v>
      </c>
      <c r="T120">
        <v>20</v>
      </c>
      <c r="U120">
        <v>1</v>
      </c>
      <c r="V120" s="24" t="s">
        <v>58</v>
      </c>
      <c r="W120" s="24" t="s">
        <v>214</v>
      </c>
      <c r="X120">
        <v>22.06</v>
      </c>
      <c r="Y120">
        <v>71.707999999999998</v>
      </c>
    </row>
    <row r="121" spans="1:25" x14ac:dyDescent="0.3">
      <c r="A121">
        <v>120</v>
      </c>
      <c r="B121">
        <v>2008</v>
      </c>
      <c r="C121" s="24" t="s">
        <v>43</v>
      </c>
      <c r="D121" s="24" t="s">
        <v>1368</v>
      </c>
      <c r="E121" s="24" t="s">
        <v>1417</v>
      </c>
      <c r="F121" s="24" t="s">
        <v>35</v>
      </c>
      <c r="G121">
        <v>33.718000000000004</v>
      </c>
      <c r="H121">
        <v>73.071799999999996</v>
      </c>
      <c r="I121" s="24" t="s">
        <v>36</v>
      </c>
      <c r="J121" s="24" t="s">
        <v>167</v>
      </c>
      <c r="K121" s="24" t="s">
        <v>52</v>
      </c>
      <c r="L121" s="24" t="s">
        <v>53</v>
      </c>
      <c r="M121" s="24" t="s">
        <v>40</v>
      </c>
      <c r="N121" s="24" t="s">
        <v>1368</v>
      </c>
      <c r="O121" s="24" t="s">
        <v>41</v>
      </c>
      <c r="P121" s="24" t="s">
        <v>42</v>
      </c>
      <c r="Q121">
        <v>40</v>
      </c>
      <c r="R121">
        <v>60</v>
      </c>
      <c r="S121">
        <v>200</v>
      </c>
      <c r="T121">
        <v>300</v>
      </c>
      <c r="U121">
        <v>1</v>
      </c>
      <c r="V121" s="24" t="s">
        <v>421</v>
      </c>
      <c r="W121" s="24" t="s">
        <v>422</v>
      </c>
      <c r="X121">
        <v>24.41</v>
      </c>
      <c r="Y121">
        <v>75.938000000000002</v>
      </c>
    </row>
    <row r="122" spans="1:25" x14ac:dyDescent="0.3">
      <c r="A122">
        <v>121</v>
      </c>
      <c r="B122">
        <v>2008</v>
      </c>
      <c r="C122" s="24" t="s">
        <v>43</v>
      </c>
      <c r="D122" s="24" t="s">
        <v>1368</v>
      </c>
      <c r="E122" s="24" t="s">
        <v>58</v>
      </c>
      <c r="F122" s="24" t="s">
        <v>117</v>
      </c>
      <c r="G122">
        <v>35.222700000000003</v>
      </c>
      <c r="H122">
        <v>72.425799999999995</v>
      </c>
      <c r="I122" s="24" t="s">
        <v>93</v>
      </c>
      <c r="J122" s="24" t="s">
        <v>423</v>
      </c>
      <c r="K122" s="24" t="s">
        <v>74</v>
      </c>
      <c r="L122" s="24" t="s">
        <v>39</v>
      </c>
      <c r="M122" s="24" t="s">
        <v>72</v>
      </c>
      <c r="N122" s="24" t="s">
        <v>1368</v>
      </c>
      <c r="O122" s="24" t="s">
        <v>74</v>
      </c>
      <c r="P122" s="24" t="s">
        <v>42</v>
      </c>
      <c r="Q122">
        <v>9</v>
      </c>
      <c r="R122">
        <v>13</v>
      </c>
      <c r="S122">
        <v>2</v>
      </c>
      <c r="T122">
        <v>3</v>
      </c>
      <c r="U122">
        <v>1</v>
      </c>
      <c r="V122" s="24" t="s">
        <v>58</v>
      </c>
      <c r="W122" s="24" t="s">
        <v>58</v>
      </c>
      <c r="X122">
        <v>21.004999999999999</v>
      </c>
      <c r="Y122">
        <v>69.808999999999997</v>
      </c>
    </row>
    <row r="123" spans="1:25" x14ac:dyDescent="0.3">
      <c r="A123">
        <v>122</v>
      </c>
      <c r="B123">
        <v>2008</v>
      </c>
      <c r="C123" s="24" t="s">
        <v>43</v>
      </c>
      <c r="D123" s="24" t="s">
        <v>1368</v>
      </c>
      <c r="E123" s="24" t="s">
        <v>58</v>
      </c>
      <c r="F123" s="24" t="s">
        <v>59</v>
      </c>
      <c r="G123">
        <v>30.209499999999998</v>
      </c>
      <c r="H123">
        <v>67.018199999999993</v>
      </c>
      <c r="I123" s="24" t="s">
        <v>60</v>
      </c>
      <c r="J123" s="24" t="s">
        <v>424</v>
      </c>
      <c r="K123" s="24" t="s">
        <v>74</v>
      </c>
      <c r="L123" s="24" t="s">
        <v>39</v>
      </c>
      <c r="M123" s="24" t="s">
        <v>72</v>
      </c>
      <c r="N123" s="24" t="s">
        <v>1368</v>
      </c>
      <c r="O123" s="24" t="s">
        <v>74</v>
      </c>
      <c r="P123" s="24" t="s">
        <v>42</v>
      </c>
      <c r="Q123">
        <v>1</v>
      </c>
      <c r="R123">
        <v>14</v>
      </c>
      <c r="S123">
        <v>22</v>
      </c>
      <c r="T123">
        <v>25</v>
      </c>
      <c r="U123">
        <v>1</v>
      </c>
      <c r="V123" s="24" t="s">
        <v>425</v>
      </c>
      <c r="W123" s="24" t="s">
        <v>426</v>
      </c>
      <c r="X123">
        <v>23.225000000000001</v>
      </c>
      <c r="Y123">
        <v>73.805000000000007</v>
      </c>
    </row>
    <row r="124" spans="1:25" x14ac:dyDescent="0.3">
      <c r="A124">
        <v>123</v>
      </c>
      <c r="B124">
        <v>2008</v>
      </c>
      <c r="C124" s="24" t="s">
        <v>32</v>
      </c>
      <c r="D124" s="24" t="s">
        <v>427</v>
      </c>
      <c r="E124" s="24" t="s">
        <v>1418</v>
      </c>
      <c r="F124" s="24" t="s">
        <v>160</v>
      </c>
      <c r="G124">
        <v>34.004300000000001</v>
      </c>
      <c r="H124">
        <v>71.544799999999995</v>
      </c>
      <c r="I124" s="24" t="s">
        <v>93</v>
      </c>
      <c r="J124" s="24" t="s">
        <v>428</v>
      </c>
      <c r="K124" s="24" t="s">
        <v>95</v>
      </c>
      <c r="L124" s="24" t="s">
        <v>53</v>
      </c>
      <c r="M124" s="24" t="s">
        <v>40</v>
      </c>
      <c r="N124" s="24" t="s">
        <v>1368</v>
      </c>
      <c r="O124" s="24" t="s">
        <v>102</v>
      </c>
      <c r="P124" s="24" t="s">
        <v>42</v>
      </c>
      <c r="Q124">
        <v>4</v>
      </c>
      <c r="R124">
        <v>5</v>
      </c>
      <c r="T124">
        <v>18</v>
      </c>
      <c r="U124">
        <v>1</v>
      </c>
      <c r="V124" s="24" t="s">
        <v>58</v>
      </c>
      <c r="W124" s="24" t="s">
        <v>429</v>
      </c>
      <c r="X124">
        <v>29.445</v>
      </c>
      <c r="Y124">
        <v>85.001000000000005</v>
      </c>
    </row>
    <row r="125" spans="1:25" x14ac:dyDescent="0.3">
      <c r="A125">
        <v>124</v>
      </c>
      <c r="B125">
        <v>2008</v>
      </c>
      <c r="C125" s="24" t="s">
        <v>43</v>
      </c>
      <c r="D125" s="24" t="s">
        <v>1368</v>
      </c>
      <c r="E125" s="24" t="s">
        <v>1419</v>
      </c>
      <c r="F125" s="24" t="s">
        <v>430</v>
      </c>
      <c r="G125">
        <v>31.621600000000001</v>
      </c>
      <c r="H125">
        <v>71.064999999999998</v>
      </c>
      <c r="I125" s="24" t="s">
        <v>69</v>
      </c>
      <c r="J125" s="24" t="s">
        <v>431</v>
      </c>
      <c r="K125" s="24" t="s">
        <v>95</v>
      </c>
      <c r="L125" s="24" t="s">
        <v>53</v>
      </c>
      <c r="M125" s="24" t="s">
        <v>40</v>
      </c>
      <c r="N125" s="24" t="s">
        <v>1368</v>
      </c>
      <c r="O125" s="24" t="s">
        <v>102</v>
      </c>
      <c r="P125" s="24" t="s">
        <v>42</v>
      </c>
      <c r="Q125">
        <v>22</v>
      </c>
      <c r="R125">
        <v>26</v>
      </c>
      <c r="S125">
        <v>60</v>
      </c>
      <c r="T125">
        <v>100</v>
      </c>
      <c r="U125">
        <v>1</v>
      </c>
      <c r="V125" s="24" t="s">
        <v>58</v>
      </c>
      <c r="W125" s="24" t="s">
        <v>432</v>
      </c>
      <c r="X125">
        <v>29.024999999999999</v>
      </c>
      <c r="Y125">
        <v>84.245000000000005</v>
      </c>
    </row>
    <row r="126" spans="1:25" x14ac:dyDescent="0.3">
      <c r="A126">
        <v>125</v>
      </c>
      <c r="B126">
        <v>2008</v>
      </c>
      <c r="C126" s="24" t="s">
        <v>43</v>
      </c>
      <c r="D126" s="24" t="s">
        <v>1368</v>
      </c>
      <c r="E126" s="24" t="s">
        <v>1420</v>
      </c>
      <c r="F126" s="24" t="s">
        <v>35</v>
      </c>
      <c r="G126">
        <v>33.718000000000004</v>
      </c>
      <c r="H126">
        <v>73.071799999999996</v>
      </c>
      <c r="I126" s="24" t="s">
        <v>36</v>
      </c>
      <c r="J126" s="24" t="s">
        <v>433</v>
      </c>
      <c r="K126" s="24" t="s">
        <v>163</v>
      </c>
      <c r="L126" s="24" t="s">
        <v>39</v>
      </c>
      <c r="M126" s="24" t="s">
        <v>40</v>
      </c>
      <c r="N126" s="24" t="s">
        <v>434</v>
      </c>
      <c r="O126" s="24" t="s">
        <v>163</v>
      </c>
      <c r="P126" s="24" t="s">
        <v>42</v>
      </c>
      <c r="S126">
        <v>6</v>
      </c>
      <c r="T126">
        <v>12</v>
      </c>
      <c r="U126">
        <v>1</v>
      </c>
      <c r="V126" s="24" t="s">
        <v>435</v>
      </c>
      <c r="W126" s="24" t="s">
        <v>436</v>
      </c>
      <c r="X126">
        <v>24.17</v>
      </c>
      <c r="Y126">
        <v>75.506</v>
      </c>
    </row>
    <row r="127" spans="1:25" x14ac:dyDescent="0.3">
      <c r="A127">
        <v>126</v>
      </c>
      <c r="B127">
        <v>2008</v>
      </c>
      <c r="C127" s="24" t="s">
        <v>43</v>
      </c>
      <c r="D127" s="24" t="s">
        <v>1368</v>
      </c>
      <c r="E127" s="24" t="s">
        <v>1384</v>
      </c>
      <c r="F127" s="24" t="s">
        <v>383</v>
      </c>
      <c r="G127">
        <v>34.021099999999997</v>
      </c>
      <c r="H127">
        <v>71.287400000000005</v>
      </c>
      <c r="I127" s="24" t="s">
        <v>89</v>
      </c>
      <c r="J127" s="24" t="s">
        <v>437</v>
      </c>
      <c r="K127" s="24" t="s">
        <v>71</v>
      </c>
      <c r="L127" s="24" t="s">
        <v>39</v>
      </c>
      <c r="M127" s="24" t="s">
        <v>72</v>
      </c>
      <c r="N127" s="24" t="s">
        <v>1368</v>
      </c>
      <c r="O127" s="24" t="s">
        <v>41</v>
      </c>
      <c r="P127" s="24" t="s">
        <v>54</v>
      </c>
      <c r="R127">
        <v>0</v>
      </c>
      <c r="T127">
        <v>0</v>
      </c>
      <c r="U127">
        <v>1</v>
      </c>
      <c r="V127" s="24" t="s">
        <v>58</v>
      </c>
      <c r="W127" s="24" t="s">
        <v>1368</v>
      </c>
      <c r="X127">
        <v>24.47</v>
      </c>
      <c r="Y127">
        <v>76.046000000000006</v>
      </c>
    </row>
    <row r="128" spans="1:25" x14ac:dyDescent="0.3">
      <c r="A128">
        <v>127</v>
      </c>
      <c r="B128">
        <v>2008</v>
      </c>
      <c r="C128" s="24" t="s">
        <v>43</v>
      </c>
      <c r="D128" s="24" t="s">
        <v>1368</v>
      </c>
      <c r="E128" s="24" t="s">
        <v>58</v>
      </c>
      <c r="F128" s="24" t="s">
        <v>438</v>
      </c>
      <c r="G128">
        <v>32.974600000000002</v>
      </c>
      <c r="H128">
        <v>70.145600000000002</v>
      </c>
      <c r="I128" s="24" t="s">
        <v>89</v>
      </c>
      <c r="J128" s="24" t="s">
        <v>439</v>
      </c>
      <c r="K128" s="24" t="s">
        <v>100</v>
      </c>
      <c r="L128" s="24" t="s">
        <v>48</v>
      </c>
      <c r="M128" s="24" t="s">
        <v>72</v>
      </c>
      <c r="N128" s="24" t="s">
        <v>1368</v>
      </c>
      <c r="O128" s="24" t="s">
        <v>364</v>
      </c>
      <c r="P128" s="24" t="s">
        <v>140</v>
      </c>
      <c r="Q128">
        <v>40</v>
      </c>
      <c r="R128">
        <v>85</v>
      </c>
      <c r="S128">
        <v>90</v>
      </c>
      <c r="T128">
        <v>200</v>
      </c>
      <c r="U128">
        <v>1</v>
      </c>
      <c r="V128" s="24" t="s">
        <v>440</v>
      </c>
      <c r="W128" s="24" t="s">
        <v>441</v>
      </c>
      <c r="X128">
        <v>20.58</v>
      </c>
      <c r="Y128">
        <v>69.043999999999997</v>
      </c>
    </row>
    <row r="129" spans="1:25" x14ac:dyDescent="0.3">
      <c r="A129">
        <v>128</v>
      </c>
      <c r="B129">
        <v>2008</v>
      </c>
      <c r="C129" s="24" t="s">
        <v>43</v>
      </c>
      <c r="D129" s="24" t="s">
        <v>1368</v>
      </c>
      <c r="E129" s="24" t="s">
        <v>58</v>
      </c>
      <c r="F129" s="24" t="s">
        <v>117</v>
      </c>
      <c r="G129">
        <v>35.222700000000003</v>
      </c>
      <c r="H129">
        <v>72.425799999999995</v>
      </c>
      <c r="I129" s="24" t="s">
        <v>93</v>
      </c>
      <c r="J129" s="24" t="s">
        <v>389</v>
      </c>
      <c r="K129" s="24" t="s">
        <v>163</v>
      </c>
      <c r="L129" s="24" t="s">
        <v>39</v>
      </c>
      <c r="M129" s="24" t="s">
        <v>40</v>
      </c>
      <c r="N129" s="24" t="s">
        <v>1368</v>
      </c>
      <c r="O129" s="24" t="s">
        <v>163</v>
      </c>
      <c r="P129" s="24" t="s">
        <v>42</v>
      </c>
      <c r="R129">
        <v>4</v>
      </c>
      <c r="T129">
        <v>27</v>
      </c>
      <c r="U129">
        <v>1</v>
      </c>
      <c r="V129" s="24" t="s">
        <v>58</v>
      </c>
      <c r="W129" s="24" t="s">
        <v>58</v>
      </c>
      <c r="X129">
        <v>19.835000000000001</v>
      </c>
      <c r="Y129">
        <v>67.703000000000003</v>
      </c>
    </row>
    <row r="130" spans="1:25" x14ac:dyDescent="0.3">
      <c r="A130">
        <v>129</v>
      </c>
      <c r="B130">
        <v>2008</v>
      </c>
      <c r="C130" s="24" t="s">
        <v>32</v>
      </c>
      <c r="D130" s="24" t="s">
        <v>33</v>
      </c>
      <c r="E130" s="24" t="s">
        <v>1421</v>
      </c>
      <c r="F130" s="24" t="s">
        <v>442</v>
      </c>
      <c r="G130">
        <v>32.974600000000002</v>
      </c>
      <c r="H130">
        <v>70.145600000000002</v>
      </c>
      <c r="I130" s="24" t="s">
        <v>89</v>
      </c>
      <c r="J130" s="24" t="s">
        <v>443</v>
      </c>
      <c r="K130" s="24" t="s">
        <v>74</v>
      </c>
      <c r="L130" s="24" t="s">
        <v>39</v>
      </c>
      <c r="M130" s="24" t="s">
        <v>72</v>
      </c>
      <c r="N130" s="24" t="s">
        <v>1368</v>
      </c>
      <c r="O130" s="24" t="s">
        <v>74</v>
      </c>
      <c r="P130" s="24" t="s">
        <v>42</v>
      </c>
      <c r="Q130">
        <v>11</v>
      </c>
      <c r="R130">
        <v>10</v>
      </c>
      <c r="T130">
        <v>5</v>
      </c>
      <c r="U130">
        <v>1</v>
      </c>
      <c r="V130" s="24" t="s">
        <v>58</v>
      </c>
      <c r="W130" s="24" t="s">
        <v>444</v>
      </c>
      <c r="X130">
        <v>15.35</v>
      </c>
      <c r="Y130">
        <v>59.63</v>
      </c>
    </row>
    <row r="131" spans="1:25" x14ac:dyDescent="0.3">
      <c r="A131">
        <v>130</v>
      </c>
      <c r="B131">
        <v>2008</v>
      </c>
      <c r="C131" s="24" t="s">
        <v>43</v>
      </c>
      <c r="D131" s="24" t="s">
        <v>1368</v>
      </c>
      <c r="E131" s="24" t="s">
        <v>1422</v>
      </c>
      <c r="F131" s="24" t="s">
        <v>144</v>
      </c>
      <c r="G131">
        <v>32.9861</v>
      </c>
      <c r="H131">
        <v>70.604200000000006</v>
      </c>
      <c r="I131" s="24" t="s">
        <v>93</v>
      </c>
      <c r="J131" s="24" t="s">
        <v>445</v>
      </c>
      <c r="K131" s="24" t="s">
        <v>74</v>
      </c>
      <c r="L131" s="24" t="s">
        <v>39</v>
      </c>
      <c r="M131" s="24" t="s">
        <v>72</v>
      </c>
      <c r="N131" s="24" t="s">
        <v>1368</v>
      </c>
      <c r="O131" s="24" t="s">
        <v>74</v>
      </c>
      <c r="P131" s="24" t="s">
        <v>42</v>
      </c>
      <c r="T131">
        <v>14</v>
      </c>
      <c r="U131">
        <v>1</v>
      </c>
      <c r="V131" s="24" t="s">
        <v>58</v>
      </c>
      <c r="W131" s="24" t="s">
        <v>407</v>
      </c>
      <c r="X131">
        <v>22.09</v>
      </c>
      <c r="Y131">
        <v>71.762</v>
      </c>
    </row>
    <row r="132" spans="1:25" x14ac:dyDescent="0.3">
      <c r="A132">
        <v>131</v>
      </c>
      <c r="B132">
        <v>2008</v>
      </c>
      <c r="C132" s="24" t="s">
        <v>43</v>
      </c>
      <c r="D132" s="24" t="s">
        <v>1368</v>
      </c>
      <c r="E132" s="24" t="s">
        <v>1388</v>
      </c>
      <c r="F132" s="24" t="s">
        <v>391</v>
      </c>
      <c r="G132">
        <v>34.1982</v>
      </c>
      <c r="H132">
        <v>72.044399999999996</v>
      </c>
      <c r="I132" s="24" t="s">
        <v>93</v>
      </c>
      <c r="J132" s="24" t="s">
        <v>446</v>
      </c>
      <c r="K132" s="24" t="s">
        <v>163</v>
      </c>
      <c r="L132" s="24" t="s">
        <v>39</v>
      </c>
      <c r="M132" s="24" t="s">
        <v>40</v>
      </c>
      <c r="N132" s="24" t="s">
        <v>1368</v>
      </c>
      <c r="O132" s="24" t="s">
        <v>163</v>
      </c>
      <c r="P132" s="24" t="s">
        <v>42</v>
      </c>
      <c r="Q132">
        <v>9</v>
      </c>
      <c r="R132">
        <v>10</v>
      </c>
      <c r="S132">
        <v>21</v>
      </c>
      <c r="T132">
        <v>25</v>
      </c>
      <c r="U132">
        <v>1</v>
      </c>
      <c r="V132" s="24" t="s">
        <v>58</v>
      </c>
      <c r="W132" s="24" t="s">
        <v>447</v>
      </c>
      <c r="X132">
        <v>20.895</v>
      </c>
      <c r="Y132">
        <v>69.611000000000004</v>
      </c>
    </row>
    <row r="133" spans="1:25" x14ac:dyDescent="0.3">
      <c r="A133">
        <v>132</v>
      </c>
      <c r="B133">
        <v>2008</v>
      </c>
      <c r="C133" s="24" t="s">
        <v>32</v>
      </c>
      <c r="D133" s="24" t="s">
        <v>33</v>
      </c>
      <c r="E133" s="24" t="s">
        <v>1423</v>
      </c>
      <c r="F133" s="24" t="s">
        <v>257</v>
      </c>
      <c r="G133">
        <v>32.3202</v>
      </c>
      <c r="H133">
        <v>69.859700000000004</v>
      </c>
      <c r="I133" s="24" t="s">
        <v>89</v>
      </c>
      <c r="J133" s="24" t="s">
        <v>448</v>
      </c>
      <c r="K133" s="24" t="s">
        <v>74</v>
      </c>
      <c r="L133" s="24" t="s">
        <v>39</v>
      </c>
      <c r="M133" s="24" t="s">
        <v>72</v>
      </c>
      <c r="N133" s="24" t="s">
        <v>1368</v>
      </c>
      <c r="O133" s="24" t="s">
        <v>74</v>
      </c>
      <c r="P133" s="24" t="s">
        <v>42</v>
      </c>
      <c r="R133">
        <v>8</v>
      </c>
      <c r="T133">
        <v>8</v>
      </c>
      <c r="U133">
        <v>1</v>
      </c>
      <c r="V133" s="24" t="s">
        <v>1368</v>
      </c>
      <c r="W133" s="24" t="s">
        <v>1368</v>
      </c>
      <c r="X133">
        <v>21.734999999999999</v>
      </c>
      <c r="Y133">
        <v>71.123000000000005</v>
      </c>
    </row>
    <row r="134" spans="1:25" x14ac:dyDescent="0.3">
      <c r="A134">
        <v>133</v>
      </c>
      <c r="B134">
        <v>2008</v>
      </c>
      <c r="C134" s="24" t="s">
        <v>43</v>
      </c>
      <c r="D134" s="24" t="s">
        <v>1368</v>
      </c>
      <c r="E134" s="24" t="s">
        <v>1368</v>
      </c>
      <c r="F134" s="24" t="s">
        <v>129</v>
      </c>
      <c r="G134">
        <v>33.5351</v>
      </c>
      <c r="H134">
        <v>71.071299999999994</v>
      </c>
      <c r="I134" s="24" t="s">
        <v>93</v>
      </c>
      <c r="J134" s="24" t="s">
        <v>449</v>
      </c>
      <c r="K134" s="24" t="s">
        <v>163</v>
      </c>
      <c r="L134" s="24" t="s">
        <v>39</v>
      </c>
      <c r="M134" s="24" t="s">
        <v>72</v>
      </c>
      <c r="N134" s="24" t="s">
        <v>1368</v>
      </c>
      <c r="O134" s="24" t="s">
        <v>163</v>
      </c>
      <c r="P134" s="24" t="s">
        <v>42</v>
      </c>
      <c r="R134">
        <v>7</v>
      </c>
      <c r="T134">
        <v>4</v>
      </c>
      <c r="U134">
        <v>1</v>
      </c>
      <c r="V134" s="24" t="s">
        <v>450</v>
      </c>
      <c r="W134" s="24" t="s">
        <v>451</v>
      </c>
      <c r="X134">
        <v>21.11</v>
      </c>
      <c r="Y134">
        <v>69.998000000000005</v>
      </c>
    </row>
    <row r="135" spans="1:25" x14ac:dyDescent="0.3">
      <c r="A135">
        <v>134</v>
      </c>
      <c r="B135">
        <v>2008</v>
      </c>
      <c r="C135" s="24" t="s">
        <v>43</v>
      </c>
      <c r="D135" s="24" t="s">
        <v>1368</v>
      </c>
      <c r="E135" s="24" t="s">
        <v>58</v>
      </c>
      <c r="F135" s="24" t="s">
        <v>117</v>
      </c>
      <c r="G135">
        <v>35.222700000000003</v>
      </c>
      <c r="H135">
        <v>72.425799999999995</v>
      </c>
      <c r="I135" s="24" t="s">
        <v>93</v>
      </c>
      <c r="J135" s="24" t="s">
        <v>452</v>
      </c>
      <c r="K135" s="24" t="s">
        <v>163</v>
      </c>
      <c r="L135" s="24" t="s">
        <v>39</v>
      </c>
      <c r="M135" s="24" t="s">
        <v>72</v>
      </c>
      <c r="N135" s="24" t="s">
        <v>1368</v>
      </c>
      <c r="O135" s="24" t="s">
        <v>163</v>
      </c>
      <c r="P135" s="24" t="s">
        <v>42</v>
      </c>
      <c r="R135">
        <v>2</v>
      </c>
      <c r="T135">
        <v>10</v>
      </c>
      <c r="U135">
        <v>1</v>
      </c>
      <c r="V135" s="24" t="s">
        <v>58</v>
      </c>
      <c r="W135" s="24" t="s">
        <v>453</v>
      </c>
      <c r="X135">
        <v>16.484999999999999</v>
      </c>
      <c r="Y135">
        <v>61.673000000000002</v>
      </c>
    </row>
    <row r="136" spans="1:25" x14ac:dyDescent="0.3">
      <c r="A136">
        <v>135</v>
      </c>
      <c r="B136">
        <v>2008</v>
      </c>
      <c r="C136" s="24" t="s">
        <v>43</v>
      </c>
      <c r="D136" s="24" t="s">
        <v>1368</v>
      </c>
      <c r="E136" s="24" t="s">
        <v>58</v>
      </c>
      <c r="F136" s="24" t="s">
        <v>254</v>
      </c>
      <c r="G136">
        <v>34.8718</v>
      </c>
      <c r="H136">
        <v>71.524900000000002</v>
      </c>
      <c r="I136" s="24" t="s">
        <v>89</v>
      </c>
      <c r="J136" s="24" t="s">
        <v>454</v>
      </c>
      <c r="K136" s="24" t="s">
        <v>100</v>
      </c>
      <c r="L136" s="24" t="s">
        <v>48</v>
      </c>
      <c r="M136" s="24" t="s">
        <v>72</v>
      </c>
      <c r="N136" s="24" t="s">
        <v>455</v>
      </c>
      <c r="O136" s="24" t="s">
        <v>364</v>
      </c>
      <c r="P136" s="24" t="s">
        <v>140</v>
      </c>
      <c r="Q136">
        <v>16</v>
      </c>
      <c r="R136">
        <v>23</v>
      </c>
      <c r="S136">
        <v>31</v>
      </c>
      <c r="T136">
        <v>45</v>
      </c>
      <c r="U136">
        <v>1</v>
      </c>
      <c r="V136" s="24" t="s">
        <v>58</v>
      </c>
      <c r="W136" s="24" t="s">
        <v>58</v>
      </c>
      <c r="X136">
        <v>16.704999999999998</v>
      </c>
      <c r="Y136">
        <v>62.069000000000003</v>
      </c>
    </row>
    <row r="137" spans="1:25" x14ac:dyDescent="0.3">
      <c r="A137">
        <v>136</v>
      </c>
      <c r="B137">
        <v>2008</v>
      </c>
      <c r="C137" s="24" t="s">
        <v>43</v>
      </c>
      <c r="D137" s="24" t="s">
        <v>1368</v>
      </c>
      <c r="E137" s="24" t="s">
        <v>58</v>
      </c>
      <c r="F137" s="24" t="s">
        <v>160</v>
      </c>
      <c r="G137">
        <v>34.004300000000001</v>
      </c>
      <c r="H137">
        <v>71.544799999999995</v>
      </c>
      <c r="I137" s="24" t="s">
        <v>93</v>
      </c>
      <c r="J137" s="24" t="s">
        <v>456</v>
      </c>
      <c r="K137" s="24" t="s">
        <v>100</v>
      </c>
      <c r="L137" s="24" t="s">
        <v>48</v>
      </c>
      <c r="M137" s="24" t="s">
        <v>72</v>
      </c>
      <c r="N137" s="24" t="s">
        <v>457</v>
      </c>
      <c r="O137" s="24" t="s">
        <v>102</v>
      </c>
      <c r="P137" s="24" t="s">
        <v>42</v>
      </c>
      <c r="Q137">
        <v>3</v>
      </c>
      <c r="R137">
        <v>4</v>
      </c>
      <c r="S137">
        <v>13</v>
      </c>
      <c r="T137">
        <v>20</v>
      </c>
      <c r="U137">
        <v>1</v>
      </c>
      <c r="V137" s="24" t="s">
        <v>458</v>
      </c>
      <c r="W137" s="24" t="s">
        <v>459</v>
      </c>
      <c r="X137">
        <v>19.170000000000002</v>
      </c>
      <c r="Y137">
        <v>66.506</v>
      </c>
    </row>
    <row r="138" spans="1:25" x14ac:dyDescent="0.3">
      <c r="A138">
        <v>137</v>
      </c>
      <c r="B138">
        <v>2008</v>
      </c>
      <c r="C138" s="24" t="s">
        <v>43</v>
      </c>
      <c r="D138" s="24" t="s">
        <v>1368</v>
      </c>
      <c r="E138" s="24" t="s">
        <v>1392</v>
      </c>
      <c r="F138" s="24" t="s">
        <v>194</v>
      </c>
      <c r="G138">
        <v>34.1509</v>
      </c>
      <c r="H138">
        <v>71.735900000000001</v>
      </c>
      <c r="I138" s="24" t="s">
        <v>93</v>
      </c>
      <c r="J138" s="24" t="s">
        <v>460</v>
      </c>
      <c r="K138" s="24" t="s">
        <v>74</v>
      </c>
      <c r="L138" s="24" t="s">
        <v>39</v>
      </c>
      <c r="M138" s="24" t="s">
        <v>40</v>
      </c>
      <c r="N138" s="24" t="s">
        <v>1368</v>
      </c>
      <c r="O138" s="24" t="s">
        <v>74</v>
      </c>
      <c r="P138" s="24" t="s">
        <v>42</v>
      </c>
      <c r="R138">
        <v>7</v>
      </c>
      <c r="S138">
        <v>10</v>
      </c>
      <c r="T138">
        <v>12</v>
      </c>
      <c r="U138">
        <v>1</v>
      </c>
      <c r="V138" s="24" t="s">
        <v>58</v>
      </c>
      <c r="W138" s="24" t="s">
        <v>58</v>
      </c>
      <c r="X138">
        <v>19.164999999999999</v>
      </c>
      <c r="Y138">
        <v>66.497</v>
      </c>
    </row>
    <row r="139" spans="1:25" x14ac:dyDescent="0.3">
      <c r="A139">
        <v>138</v>
      </c>
      <c r="B139">
        <v>2008</v>
      </c>
      <c r="C139" s="24" t="s">
        <v>43</v>
      </c>
      <c r="D139" s="24" t="s">
        <v>1368</v>
      </c>
      <c r="E139" s="24" t="s">
        <v>1407</v>
      </c>
      <c r="F139" s="24" t="s">
        <v>117</v>
      </c>
      <c r="G139">
        <v>35.222700000000003</v>
      </c>
      <c r="H139">
        <v>72.425799999999995</v>
      </c>
      <c r="I139" s="24" t="s">
        <v>93</v>
      </c>
      <c r="J139" s="24" t="s">
        <v>461</v>
      </c>
      <c r="K139" s="24" t="s">
        <v>74</v>
      </c>
      <c r="L139" s="24" t="s">
        <v>39</v>
      </c>
      <c r="M139" s="24" t="s">
        <v>72</v>
      </c>
      <c r="N139" s="24" t="s">
        <v>1368</v>
      </c>
      <c r="O139" s="24" t="s">
        <v>74</v>
      </c>
      <c r="P139" s="24" t="s">
        <v>42</v>
      </c>
      <c r="R139">
        <v>10</v>
      </c>
      <c r="T139">
        <v>8</v>
      </c>
      <c r="U139">
        <v>1</v>
      </c>
      <c r="V139" s="24" t="s">
        <v>58</v>
      </c>
      <c r="W139" s="24" t="s">
        <v>58</v>
      </c>
      <c r="X139">
        <v>14.074999999999999</v>
      </c>
      <c r="Y139">
        <v>57.335000000000001</v>
      </c>
    </row>
    <row r="140" spans="1:25" x14ac:dyDescent="0.3">
      <c r="A140">
        <v>139</v>
      </c>
      <c r="B140">
        <v>2008</v>
      </c>
      <c r="C140" s="24" t="s">
        <v>43</v>
      </c>
      <c r="D140" s="24" t="s">
        <v>1368</v>
      </c>
      <c r="E140" s="24" t="s">
        <v>462</v>
      </c>
      <c r="F140" s="24" t="s">
        <v>254</v>
      </c>
      <c r="G140">
        <v>34.8718</v>
      </c>
      <c r="H140">
        <v>71.524900000000002</v>
      </c>
      <c r="I140" s="24" t="s">
        <v>89</v>
      </c>
      <c r="J140" s="24" t="s">
        <v>463</v>
      </c>
      <c r="K140" s="24" t="s">
        <v>62</v>
      </c>
      <c r="L140" s="24" t="s">
        <v>53</v>
      </c>
      <c r="M140" s="24" t="s">
        <v>40</v>
      </c>
      <c r="N140" s="24" t="s">
        <v>464</v>
      </c>
      <c r="O140" s="24" t="s">
        <v>62</v>
      </c>
      <c r="P140" s="24" t="s">
        <v>140</v>
      </c>
      <c r="R140">
        <v>9</v>
      </c>
      <c r="U140">
        <v>1</v>
      </c>
      <c r="V140" s="24" t="s">
        <v>1368</v>
      </c>
      <c r="W140" s="24" t="s">
        <v>465</v>
      </c>
      <c r="X140">
        <v>14.17</v>
      </c>
      <c r="Y140">
        <v>57.506</v>
      </c>
    </row>
    <row r="141" spans="1:25" x14ac:dyDescent="0.3">
      <c r="A141">
        <v>140</v>
      </c>
      <c r="B141">
        <v>2008</v>
      </c>
      <c r="C141" s="24" t="s">
        <v>43</v>
      </c>
      <c r="D141" s="24" t="s">
        <v>1368</v>
      </c>
      <c r="E141" s="24" t="s">
        <v>58</v>
      </c>
      <c r="F141" s="24" t="s">
        <v>466</v>
      </c>
      <c r="G141">
        <v>34.394300000000001</v>
      </c>
      <c r="H141">
        <v>72.615099999999998</v>
      </c>
      <c r="I141" s="24" t="s">
        <v>93</v>
      </c>
      <c r="J141" s="24" t="s">
        <v>467</v>
      </c>
      <c r="K141" s="24" t="s">
        <v>71</v>
      </c>
      <c r="L141" s="24" t="s">
        <v>39</v>
      </c>
      <c r="M141" s="24" t="s">
        <v>72</v>
      </c>
      <c r="N141" s="24" t="s">
        <v>1368</v>
      </c>
      <c r="O141" s="24" t="s">
        <v>163</v>
      </c>
      <c r="P141" s="24" t="s">
        <v>1368</v>
      </c>
      <c r="R141">
        <v>9</v>
      </c>
      <c r="T141">
        <v>16</v>
      </c>
      <c r="U141">
        <v>1</v>
      </c>
      <c r="V141" s="24" t="s">
        <v>58</v>
      </c>
      <c r="W141" s="24" t="s">
        <v>58</v>
      </c>
      <c r="X141">
        <v>16.61</v>
      </c>
      <c r="Y141">
        <v>61.898000000000003</v>
      </c>
    </row>
    <row r="142" spans="1:25" x14ac:dyDescent="0.3">
      <c r="A142">
        <v>141</v>
      </c>
      <c r="B142">
        <v>2008</v>
      </c>
      <c r="C142" s="24" t="s">
        <v>43</v>
      </c>
      <c r="D142" s="24" t="s">
        <v>1368</v>
      </c>
      <c r="E142" s="24" t="s">
        <v>468</v>
      </c>
      <c r="F142" s="24" t="s">
        <v>117</v>
      </c>
      <c r="G142">
        <v>35.222700000000003</v>
      </c>
      <c r="H142">
        <v>72.425799999999995</v>
      </c>
      <c r="I142" s="24" t="s">
        <v>93</v>
      </c>
      <c r="J142" s="24" t="s">
        <v>469</v>
      </c>
      <c r="K142" s="24" t="s">
        <v>74</v>
      </c>
      <c r="L142" s="24" t="s">
        <v>39</v>
      </c>
      <c r="M142" s="24" t="s">
        <v>72</v>
      </c>
      <c r="N142" s="24" t="s">
        <v>1368</v>
      </c>
      <c r="O142" s="24" t="s">
        <v>74</v>
      </c>
      <c r="P142" s="24" t="s">
        <v>42</v>
      </c>
      <c r="R142">
        <v>10</v>
      </c>
      <c r="T142">
        <v>50</v>
      </c>
      <c r="U142">
        <v>1</v>
      </c>
      <c r="V142" s="24" t="s">
        <v>58</v>
      </c>
      <c r="W142" s="24" t="s">
        <v>58</v>
      </c>
      <c r="X142">
        <v>15.45</v>
      </c>
      <c r="Y142">
        <v>59.81</v>
      </c>
    </row>
    <row r="143" spans="1:25" x14ac:dyDescent="0.3">
      <c r="A143">
        <v>142</v>
      </c>
      <c r="B143">
        <v>2008</v>
      </c>
      <c r="C143" s="24" t="s">
        <v>43</v>
      </c>
      <c r="D143" s="24" t="s">
        <v>1368</v>
      </c>
      <c r="E143" s="24" t="s">
        <v>58</v>
      </c>
      <c r="F143" s="24" t="s">
        <v>194</v>
      </c>
      <c r="G143">
        <v>34.1509</v>
      </c>
      <c r="H143">
        <v>71.735900000000001</v>
      </c>
      <c r="I143" s="24" t="s">
        <v>93</v>
      </c>
      <c r="J143" s="24" t="s">
        <v>470</v>
      </c>
      <c r="K143" s="24" t="s">
        <v>71</v>
      </c>
      <c r="L143" s="24" t="s">
        <v>39</v>
      </c>
      <c r="M143" s="24" t="s">
        <v>72</v>
      </c>
      <c r="N143" s="24" t="s">
        <v>146</v>
      </c>
      <c r="O143" s="24" t="s">
        <v>74</v>
      </c>
      <c r="P143" s="24" t="s">
        <v>42</v>
      </c>
      <c r="Q143">
        <v>5</v>
      </c>
      <c r="R143">
        <v>6</v>
      </c>
      <c r="S143">
        <v>8</v>
      </c>
      <c r="T143">
        <v>10</v>
      </c>
      <c r="U143">
        <v>1</v>
      </c>
      <c r="V143" s="24" t="s">
        <v>58</v>
      </c>
      <c r="W143" s="24" t="s">
        <v>58</v>
      </c>
      <c r="X143">
        <v>15.815</v>
      </c>
      <c r="Y143">
        <v>60.466999999999999</v>
      </c>
    </row>
    <row r="144" spans="1:25" x14ac:dyDescent="0.3">
      <c r="A144">
        <v>143</v>
      </c>
      <c r="B144">
        <v>2008</v>
      </c>
      <c r="C144" s="24" t="s">
        <v>43</v>
      </c>
      <c r="D144" s="24" t="s">
        <v>1368</v>
      </c>
      <c r="E144" s="24" t="s">
        <v>471</v>
      </c>
      <c r="F144" s="24" t="s">
        <v>438</v>
      </c>
      <c r="G144">
        <v>32.974600000000002</v>
      </c>
      <c r="H144">
        <v>70.145600000000002</v>
      </c>
      <c r="I144" s="24" t="s">
        <v>93</v>
      </c>
      <c r="J144" s="24" t="s">
        <v>472</v>
      </c>
      <c r="K144" s="24" t="s">
        <v>153</v>
      </c>
      <c r="L144" s="24" t="s">
        <v>48</v>
      </c>
      <c r="M144" s="24" t="s">
        <v>72</v>
      </c>
      <c r="N144" s="24" t="s">
        <v>1368</v>
      </c>
      <c r="O144" s="24" t="s">
        <v>122</v>
      </c>
      <c r="P144" s="24" t="s">
        <v>42</v>
      </c>
      <c r="Q144">
        <v>6</v>
      </c>
      <c r="R144">
        <v>10</v>
      </c>
      <c r="S144">
        <v>8</v>
      </c>
      <c r="T144">
        <v>15</v>
      </c>
      <c r="U144">
        <v>1</v>
      </c>
      <c r="V144" s="24" t="s">
        <v>58</v>
      </c>
      <c r="W144" s="24" t="s">
        <v>473</v>
      </c>
      <c r="X144">
        <v>12.465</v>
      </c>
      <c r="Y144">
        <v>54.436999999999998</v>
      </c>
    </row>
    <row r="145" spans="1:25" x14ac:dyDescent="0.3">
      <c r="A145">
        <v>144</v>
      </c>
      <c r="B145">
        <v>2008</v>
      </c>
      <c r="C145" s="24" t="s">
        <v>43</v>
      </c>
      <c r="D145" s="24" t="s">
        <v>1368</v>
      </c>
      <c r="E145" s="24" t="s">
        <v>58</v>
      </c>
      <c r="F145" s="24" t="s">
        <v>466</v>
      </c>
      <c r="G145">
        <v>34.394300000000001</v>
      </c>
      <c r="H145">
        <v>72.615099999999998</v>
      </c>
      <c r="I145" s="24" t="s">
        <v>93</v>
      </c>
      <c r="J145" s="24" t="s">
        <v>474</v>
      </c>
      <c r="K145" s="24" t="s">
        <v>100</v>
      </c>
      <c r="L145" s="24" t="s">
        <v>48</v>
      </c>
      <c r="M145" s="24" t="s">
        <v>72</v>
      </c>
      <c r="N145" s="24" t="s">
        <v>1368</v>
      </c>
      <c r="O145" s="24" t="s">
        <v>102</v>
      </c>
      <c r="P145" s="24" t="s">
        <v>42</v>
      </c>
      <c r="R145">
        <v>1</v>
      </c>
      <c r="T145">
        <v>4</v>
      </c>
      <c r="U145">
        <v>1</v>
      </c>
      <c r="V145" s="24" t="s">
        <v>58</v>
      </c>
      <c r="W145" s="24" t="s">
        <v>58</v>
      </c>
      <c r="X145">
        <v>14.39</v>
      </c>
      <c r="Y145">
        <v>57.902000000000001</v>
      </c>
    </row>
    <row r="146" spans="1:25" x14ac:dyDescent="0.3">
      <c r="A146">
        <v>145</v>
      </c>
      <c r="B146">
        <v>2008</v>
      </c>
      <c r="C146" s="24" t="s">
        <v>32</v>
      </c>
      <c r="D146" s="24" t="s">
        <v>33</v>
      </c>
      <c r="E146" s="24" t="s">
        <v>1376</v>
      </c>
      <c r="F146" s="24" t="s">
        <v>466</v>
      </c>
      <c r="G146">
        <v>34.394300000000001</v>
      </c>
      <c r="H146">
        <v>72.615099999999998</v>
      </c>
      <c r="I146" s="24" t="s">
        <v>93</v>
      </c>
      <c r="J146" s="24" t="s">
        <v>475</v>
      </c>
      <c r="K146" s="24" t="s">
        <v>189</v>
      </c>
      <c r="L146" s="24" t="s">
        <v>39</v>
      </c>
      <c r="M146" s="24" t="s">
        <v>72</v>
      </c>
      <c r="N146" s="24" t="s">
        <v>1368</v>
      </c>
      <c r="O146" s="24" t="s">
        <v>211</v>
      </c>
      <c r="P146" s="24" t="s">
        <v>42</v>
      </c>
      <c r="Q146">
        <v>34</v>
      </c>
      <c r="R146">
        <v>37</v>
      </c>
      <c r="T146">
        <v>16</v>
      </c>
      <c r="V146" s="24" t="s">
        <v>1368</v>
      </c>
      <c r="W146" s="24" t="s">
        <v>1368</v>
      </c>
      <c r="X146">
        <v>11.41</v>
      </c>
      <c r="Y146">
        <v>52.537999999999997</v>
      </c>
    </row>
    <row r="147" spans="1:25" x14ac:dyDescent="0.3">
      <c r="A147">
        <v>146</v>
      </c>
      <c r="B147">
        <v>2009</v>
      </c>
      <c r="C147" s="24" t="s">
        <v>32</v>
      </c>
      <c r="D147" s="24" t="s">
        <v>33</v>
      </c>
      <c r="E147" s="24" t="s">
        <v>1424</v>
      </c>
      <c r="F147" s="24" t="s">
        <v>216</v>
      </c>
      <c r="G147">
        <v>31.823799999999999</v>
      </c>
      <c r="H147">
        <v>70.909499999999994</v>
      </c>
      <c r="I147" s="24" t="s">
        <v>93</v>
      </c>
      <c r="J147" s="24" t="s">
        <v>476</v>
      </c>
      <c r="K147" s="24" t="s">
        <v>71</v>
      </c>
      <c r="L147" s="24" t="s">
        <v>39</v>
      </c>
      <c r="M147" s="24" t="s">
        <v>72</v>
      </c>
      <c r="N147" s="24" t="s">
        <v>477</v>
      </c>
      <c r="O147" s="24" t="s">
        <v>163</v>
      </c>
      <c r="P147" s="24" t="s">
        <v>1368</v>
      </c>
      <c r="Q147">
        <v>7</v>
      </c>
      <c r="R147">
        <v>10</v>
      </c>
      <c r="S147">
        <v>21</v>
      </c>
      <c r="T147">
        <v>25</v>
      </c>
      <c r="U147">
        <v>1</v>
      </c>
      <c r="V147" s="24" t="s">
        <v>478</v>
      </c>
      <c r="W147" s="24" t="s">
        <v>479</v>
      </c>
      <c r="X147">
        <v>11.445</v>
      </c>
      <c r="Y147">
        <v>52.600999999999999</v>
      </c>
    </row>
    <row r="148" spans="1:25" x14ac:dyDescent="0.3">
      <c r="A148">
        <v>147</v>
      </c>
      <c r="B148">
        <v>2009</v>
      </c>
      <c r="C148" s="24" t="s">
        <v>32</v>
      </c>
      <c r="D148" s="24" t="s">
        <v>33</v>
      </c>
      <c r="E148" s="24" t="s">
        <v>1368</v>
      </c>
      <c r="F148" s="24" t="s">
        <v>144</v>
      </c>
      <c r="G148">
        <v>32.9861</v>
      </c>
      <c r="H148">
        <v>70.604200000000006</v>
      </c>
      <c r="I148" s="24" t="s">
        <v>93</v>
      </c>
      <c r="J148" s="24" t="s">
        <v>480</v>
      </c>
      <c r="K148" s="24" t="s">
        <v>163</v>
      </c>
      <c r="L148" s="24" t="s">
        <v>39</v>
      </c>
      <c r="M148" s="24" t="s">
        <v>481</v>
      </c>
      <c r="N148" s="24" t="s">
        <v>1368</v>
      </c>
      <c r="O148" s="24" t="s">
        <v>163</v>
      </c>
      <c r="P148" s="24" t="s">
        <v>1368</v>
      </c>
      <c r="R148">
        <v>1</v>
      </c>
      <c r="T148">
        <v>2</v>
      </c>
      <c r="U148">
        <v>1</v>
      </c>
      <c r="V148" s="24" t="s">
        <v>1368</v>
      </c>
      <c r="W148" s="24" t="s">
        <v>1368</v>
      </c>
      <c r="X148">
        <v>8.2750000000000004</v>
      </c>
      <c r="Y148">
        <v>46.895000000000003</v>
      </c>
    </row>
    <row r="149" spans="1:25" x14ac:dyDescent="0.3">
      <c r="A149">
        <v>148</v>
      </c>
      <c r="B149">
        <v>2009</v>
      </c>
      <c r="C149" s="24" t="s">
        <v>43</v>
      </c>
      <c r="D149" s="24" t="s">
        <v>1368</v>
      </c>
      <c r="E149" s="24" t="s">
        <v>1368</v>
      </c>
      <c r="F149" s="24" t="s">
        <v>117</v>
      </c>
      <c r="G149">
        <v>35.383299999999998</v>
      </c>
      <c r="H149">
        <v>72.183300000000003</v>
      </c>
      <c r="I149" s="24" t="s">
        <v>93</v>
      </c>
      <c r="J149" s="24" t="s">
        <v>482</v>
      </c>
      <c r="K149" s="24" t="s">
        <v>74</v>
      </c>
      <c r="L149" s="24" t="s">
        <v>39</v>
      </c>
      <c r="M149" s="24" t="s">
        <v>481</v>
      </c>
      <c r="N149" s="24" t="s">
        <v>1368</v>
      </c>
      <c r="O149" s="24" t="s">
        <v>74</v>
      </c>
      <c r="P149" s="24" t="s">
        <v>1368</v>
      </c>
      <c r="R149">
        <v>2</v>
      </c>
      <c r="S149">
        <v>11</v>
      </c>
      <c r="T149">
        <v>25</v>
      </c>
      <c r="U149">
        <v>1</v>
      </c>
      <c r="V149" s="24" t="s">
        <v>1368</v>
      </c>
      <c r="W149" s="24" t="s">
        <v>1368</v>
      </c>
      <c r="X149">
        <v>12.95</v>
      </c>
      <c r="Y149">
        <v>55.31</v>
      </c>
    </row>
    <row r="150" spans="1:25" x14ac:dyDescent="0.3">
      <c r="A150">
        <v>149</v>
      </c>
      <c r="B150">
        <v>2009</v>
      </c>
      <c r="C150" s="24" t="s">
        <v>43</v>
      </c>
      <c r="D150" s="24" t="s">
        <v>1368</v>
      </c>
      <c r="E150" s="24" t="s">
        <v>483</v>
      </c>
      <c r="F150" s="24" t="s">
        <v>484</v>
      </c>
      <c r="G150">
        <v>30.05</v>
      </c>
      <c r="H150">
        <v>70.633300000000006</v>
      </c>
      <c r="I150" s="24" t="s">
        <v>69</v>
      </c>
      <c r="J150" s="24" t="s">
        <v>485</v>
      </c>
      <c r="K150" s="24" t="s">
        <v>62</v>
      </c>
      <c r="L150" s="24" t="s">
        <v>53</v>
      </c>
      <c r="M150" s="24" t="s">
        <v>72</v>
      </c>
      <c r="N150" s="24" t="s">
        <v>1368</v>
      </c>
      <c r="O150" s="24" t="s">
        <v>62</v>
      </c>
      <c r="P150" s="24" t="s">
        <v>64</v>
      </c>
      <c r="Q150">
        <v>30</v>
      </c>
      <c r="R150">
        <v>32</v>
      </c>
      <c r="S150">
        <v>48</v>
      </c>
      <c r="T150">
        <v>55</v>
      </c>
      <c r="U150">
        <v>1</v>
      </c>
      <c r="V150" s="24" t="s">
        <v>58</v>
      </c>
      <c r="W150" s="24" t="s">
        <v>486</v>
      </c>
      <c r="X150">
        <v>15.105</v>
      </c>
      <c r="Y150">
        <v>59.189</v>
      </c>
    </row>
    <row r="151" spans="1:25" x14ac:dyDescent="0.3">
      <c r="A151">
        <v>150</v>
      </c>
      <c r="B151">
        <v>2009</v>
      </c>
      <c r="C151" s="24" t="s">
        <v>43</v>
      </c>
      <c r="D151" s="24" t="s">
        <v>1368</v>
      </c>
      <c r="E151" s="24" t="s">
        <v>1368</v>
      </c>
      <c r="F151" s="24" t="s">
        <v>117</v>
      </c>
      <c r="G151">
        <v>35.383299999999998</v>
      </c>
      <c r="H151">
        <v>72.183300000000003</v>
      </c>
      <c r="I151" s="24" t="s">
        <v>93</v>
      </c>
      <c r="J151" s="24" t="s">
        <v>487</v>
      </c>
      <c r="K151" s="24" t="s">
        <v>163</v>
      </c>
      <c r="L151" s="24" t="s">
        <v>39</v>
      </c>
      <c r="M151" s="24" t="s">
        <v>481</v>
      </c>
      <c r="N151" s="24" t="s">
        <v>1368</v>
      </c>
      <c r="O151" s="24" t="s">
        <v>163</v>
      </c>
      <c r="P151" s="24" t="s">
        <v>1368</v>
      </c>
      <c r="R151">
        <v>12</v>
      </c>
      <c r="V151" s="24" t="s">
        <v>1368</v>
      </c>
      <c r="W151" s="24" t="s">
        <v>1368</v>
      </c>
      <c r="X151">
        <v>9.4350000000000005</v>
      </c>
      <c r="Y151">
        <v>48.982999999999997</v>
      </c>
    </row>
    <row r="152" spans="1:25" x14ac:dyDescent="0.3">
      <c r="A152">
        <v>151</v>
      </c>
      <c r="B152">
        <v>2009</v>
      </c>
      <c r="C152" s="24" t="s">
        <v>43</v>
      </c>
      <c r="D152" s="24" t="s">
        <v>1368</v>
      </c>
      <c r="E152" s="24" t="s">
        <v>488</v>
      </c>
      <c r="F152" s="24" t="s">
        <v>383</v>
      </c>
      <c r="G152">
        <v>34.021099999999997</v>
      </c>
      <c r="H152">
        <v>71.287400000000005</v>
      </c>
      <c r="I152" s="24" t="s">
        <v>89</v>
      </c>
      <c r="J152" s="24" t="s">
        <v>489</v>
      </c>
      <c r="K152" s="24" t="s">
        <v>71</v>
      </c>
      <c r="L152" s="24" t="s">
        <v>48</v>
      </c>
      <c r="M152" s="24" t="s">
        <v>72</v>
      </c>
      <c r="N152" s="24" t="s">
        <v>490</v>
      </c>
      <c r="O152" s="24" t="s">
        <v>41</v>
      </c>
      <c r="P152" s="24" t="s">
        <v>54</v>
      </c>
      <c r="R152">
        <v>0</v>
      </c>
      <c r="T152">
        <v>7</v>
      </c>
      <c r="U152">
        <v>1</v>
      </c>
      <c r="V152" s="24" t="s">
        <v>58</v>
      </c>
      <c r="W152" s="24" t="s">
        <v>491</v>
      </c>
      <c r="X152">
        <v>10.32</v>
      </c>
      <c r="Y152">
        <v>50.576000000000001</v>
      </c>
    </row>
    <row r="153" spans="1:25" x14ac:dyDescent="0.3">
      <c r="A153">
        <v>152</v>
      </c>
      <c r="B153">
        <v>2009</v>
      </c>
      <c r="C153" s="24" t="s">
        <v>43</v>
      </c>
      <c r="D153" s="24" t="s">
        <v>1368</v>
      </c>
      <c r="E153" s="24" t="s">
        <v>58</v>
      </c>
      <c r="F153" s="24" t="s">
        <v>144</v>
      </c>
      <c r="G153">
        <v>32.9861</v>
      </c>
      <c r="H153">
        <v>70.604200000000006</v>
      </c>
      <c r="I153" s="24" t="s">
        <v>93</v>
      </c>
      <c r="J153" s="24" t="s">
        <v>492</v>
      </c>
      <c r="K153" s="24" t="s">
        <v>163</v>
      </c>
      <c r="L153" s="24" t="s">
        <v>39</v>
      </c>
      <c r="M153" s="24" t="s">
        <v>72</v>
      </c>
      <c r="N153" s="24" t="s">
        <v>58</v>
      </c>
      <c r="O153" s="24" t="s">
        <v>163</v>
      </c>
      <c r="P153" s="24" t="s">
        <v>42</v>
      </c>
      <c r="R153">
        <v>5</v>
      </c>
      <c r="S153">
        <v>17</v>
      </c>
      <c r="T153">
        <v>18</v>
      </c>
      <c r="U153">
        <v>1</v>
      </c>
      <c r="V153" s="24" t="s">
        <v>58</v>
      </c>
      <c r="W153" s="24" t="s">
        <v>493</v>
      </c>
      <c r="X153">
        <v>14.585000000000001</v>
      </c>
      <c r="Y153">
        <v>58.253</v>
      </c>
    </row>
    <row r="154" spans="1:25" x14ac:dyDescent="0.3">
      <c r="A154">
        <v>153</v>
      </c>
      <c r="B154">
        <v>2009</v>
      </c>
      <c r="C154" s="24" t="s">
        <v>43</v>
      </c>
      <c r="D154" s="24" t="s">
        <v>1368</v>
      </c>
      <c r="E154" s="24" t="s">
        <v>1368</v>
      </c>
      <c r="F154" s="24" t="s">
        <v>174</v>
      </c>
      <c r="G154">
        <v>31.823799999999999</v>
      </c>
      <c r="H154">
        <v>70.909499999999994</v>
      </c>
      <c r="I154" s="24" t="s">
        <v>93</v>
      </c>
      <c r="J154" s="24" t="s">
        <v>494</v>
      </c>
      <c r="K154" s="24" t="s">
        <v>100</v>
      </c>
      <c r="L154" s="24" t="s">
        <v>48</v>
      </c>
      <c r="M154" s="24" t="s">
        <v>72</v>
      </c>
      <c r="N154" s="24" t="s">
        <v>495</v>
      </c>
      <c r="O154" s="24" t="s">
        <v>122</v>
      </c>
      <c r="P154" s="24" t="s">
        <v>64</v>
      </c>
      <c r="Q154">
        <v>30</v>
      </c>
      <c r="R154">
        <v>36</v>
      </c>
      <c r="S154">
        <v>150</v>
      </c>
      <c r="T154">
        <v>200</v>
      </c>
      <c r="U154">
        <v>1</v>
      </c>
      <c r="V154" s="24" t="s">
        <v>58</v>
      </c>
      <c r="W154" s="24" t="s">
        <v>496</v>
      </c>
      <c r="X154">
        <v>15.555</v>
      </c>
      <c r="Y154">
        <v>59.999000000000002</v>
      </c>
    </row>
    <row r="155" spans="1:25" x14ac:dyDescent="0.3">
      <c r="A155">
        <v>154</v>
      </c>
      <c r="B155">
        <v>2009</v>
      </c>
      <c r="C155" s="24" t="s">
        <v>43</v>
      </c>
      <c r="D155" s="24" t="s">
        <v>1368</v>
      </c>
      <c r="E155" s="24" t="s">
        <v>1368</v>
      </c>
      <c r="F155" s="24" t="s">
        <v>144</v>
      </c>
      <c r="G155">
        <v>32.9861</v>
      </c>
      <c r="H155">
        <v>70.604200000000006</v>
      </c>
      <c r="I155" s="24" t="s">
        <v>93</v>
      </c>
      <c r="J155" s="24" t="s">
        <v>497</v>
      </c>
      <c r="K155" s="24" t="s">
        <v>163</v>
      </c>
      <c r="L155" s="24" t="s">
        <v>39</v>
      </c>
      <c r="M155" s="24" t="s">
        <v>72</v>
      </c>
      <c r="N155" s="24" t="s">
        <v>58</v>
      </c>
      <c r="O155" s="24" t="s">
        <v>163</v>
      </c>
      <c r="P155" s="24" t="s">
        <v>42</v>
      </c>
      <c r="R155">
        <v>2</v>
      </c>
      <c r="V155" s="24" t="s">
        <v>1368</v>
      </c>
      <c r="W155" s="24" t="s">
        <v>1368</v>
      </c>
      <c r="X155">
        <v>14.42</v>
      </c>
      <c r="Y155">
        <v>57.956000000000003</v>
      </c>
    </row>
    <row r="156" spans="1:25" x14ac:dyDescent="0.3">
      <c r="A156">
        <v>155</v>
      </c>
      <c r="B156">
        <v>2009</v>
      </c>
      <c r="C156" s="24" t="s">
        <v>43</v>
      </c>
      <c r="D156" s="24" t="s">
        <v>1368</v>
      </c>
      <c r="E156" s="24" t="s">
        <v>58</v>
      </c>
      <c r="F156" s="24" t="s">
        <v>144</v>
      </c>
      <c r="G156">
        <v>32.9861</v>
      </c>
      <c r="H156">
        <v>70.604200000000006</v>
      </c>
      <c r="I156" s="24" t="s">
        <v>93</v>
      </c>
      <c r="J156" s="24" t="s">
        <v>498</v>
      </c>
      <c r="K156" s="24" t="s">
        <v>95</v>
      </c>
      <c r="L156" s="24" t="s">
        <v>53</v>
      </c>
      <c r="M156" s="24" t="s">
        <v>40</v>
      </c>
      <c r="N156" s="24" t="s">
        <v>1368</v>
      </c>
      <c r="O156" s="24" t="s">
        <v>163</v>
      </c>
      <c r="P156" s="24" t="s">
        <v>42</v>
      </c>
      <c r="R156">
        <v>1</v>
      </c>
      <c r="T156">
        <v>2</v>
      </c>
      <c r="V156" s="24" t="s">
        <v>58</v>
      </c>
      <c r="W156" s="24" t="s">
        <v>58</v>
      </c>
      <c r="X156">
        <v>15.7</v>
      </c>
      <c r="Y156">
        <v>60.26</v>
      </c>
    </row>
    <row r="157" spans="1:25" x14ac:dyDescent="0.3">
      <c r="A157">
        <v>156</v>
      </c>
      <c r="B157">
        <v>2009</v>
      </c>
      <c r="C157" s="24" t="s">
        <v>43</v>
      </c>
      <c r="D157" s="24" t="s">
        <v>1368</v>
      </c>
      <c r="E157" s="24" t="s">
        <v>58</v>
      </c>
      <c r="F157" s="24" t="s">
        <v>499</v>
      </c>
      <c r="G157">
        <v>30.583300000000001</v>
      </c>
      <c r="H157">
        <v>67</v>
      </c>
      <c r="I157" s="24" t="s">
        <v>60</v>
      </c>
      <c r="J157" s="24" t="s">
        <v>500</v>
      </c>
      <c r="K157" s="24" t="s">
        <v>501</v>
      </c>
      <c r="L157" s="24" t="s">
        <v>48</v>
      </c>
      <c r="M157" s="24" t="s">
        <v>40</v>
      </c>
      <c r="N157" s="24" t="s">
        <v>1368</v>
      </c>
      <c r="O157" s="24" t="s">
        <v>102</v>
      </c>
      <c r="P157" s="24" t="s">
        <v>140</v>
      </c>
      <c r="Q157">
        <v>5</v>
      </c>
      <c r="R157">
        <v>6</v>
      </c>
      <c r="S157">
        <v>5</v>
      </c>
      <c r="T157">
        <v>12</v>
      </c>
      <c r="U157">
        <v>1</v>
      </c>
      <c r="V157" s="24" t="s">
        <v>58</v>
      </c>
      <c r="W157" s="24" t="s">
        <v>502</v>
      </c>
      <c r="X157">
        <v>18.760000000000002</v>
      </c>
      <c r="Y157">
        <v>65.768000000000001</v>
      </c>
    </row>
    <row r="158" spans="1:25" x14ac:dyDescent="0.3">
      <c r="A158">
        <v>157</v>
      </c>
      <c r="B158">
        <v>2009</v>
      </c>
      <c r="C158" s="24" t="s">
        <v>43</v>
      </c>
      <c r="D158" s="24" t="s">
        <v>1368</v>
      </c>
      <c r="E158" s="24" t="s">
        <v>58</v>
      </c>
      <c r="F158" s="24" t="s">
        <v>160</v>
      </c>
      <c r="G158">
        <v>34.004300000000001</v>
      </c>
      <c r="H158">
        <v>71.544799999999995</v>
      </c>
      <c r="I158" s="24" t="s">
        <v>93</v>
      </c>
      <c r="J158" s="24" t="s">
        <v>503</v>
      </c>
      <c r="K158" s="24" t="s">
        <v>153</v>
      </c>
      <c r="L158" s="24" t="s">
        <v>48</v>
      </c>
      <c r="M158" s="24" t="s">
        <v>72</v>
      </c>
      <c r="N158" s="24" t="s">
        <v>504</v>
      </c>
      <c r="O158" s="24" t="s">
        <v>102</v>
      </c>
      <c r="P158" s="24" t="s">
        <v>42</v>
      </c>
      <c r="Q158">
        <v>4</v>
      </c>
      <c r="R158">
        <v>5</v>
      </c>
      <c r="T158">
        <v>6</v>
      </c>
      <c r="U158">
        <v>1</v>
      </c>
      <c r="V158" s="24" t="s">
        <v>58</v>
      </c>
      <c r="W158" s="24" t="s">
        <v>505</v>
      </c>
      <c r="X158">
        <v>18.375</v>
      </c>
      <c r="Y158">
        <v>65.075000000000003</v>
      </c>
    </row>
    <row r="159" spans="1:25" x14ac:dyDescent="0.3">
      <c r="A159">
        <v>158</v>
      </c>
      <c r="B159">
        <v>2009</v>
      </c>
      <c r="C159" s="24" t="s">
        <v>43</v>
      </c>
      <c r="D159" s="24" t="s">
        <v>1368</v>
      </c>
      <c r="E159" s="24" t="s">
        <v>1368</v>
      </c>
      <c r="F159" s="24" t="s">
        <v>68</v>
      </c>
      <c r="G159">
        <v>33.605800000000002</v>
      </c>
      <c r="H159">
        <v>73.043700000000001</v>
      </c>
      <c r="I159" s="24" t="s">
        <v>69</v>
      </c>
      <c r="J159" s="24" t="s">
        <v>506</v>
      </c>
      <c r="K159" s="24" t="s">
        <v>241</v>
      </c>
      <c r="L159" s="24" t="s">
        <v>48</v>
      </c>
      <c r="M159" s="24" t="s">
        <v>72</v>
      </c>
      <c r="N159" s="24" t="s">
        <v>1368</v>
      </c>
      <c r="O159" s="24" t="s">
        <v>122</v>
      </c>
      <c r="P159" s="24" t="s">
        <v>42</v>
      </c>
      <c r="Q159">
        <v>12</v>
      </c>
      <c r="R159">
        <v>15</v>
      </c>
      <c r="S159">
        <v>16</v>
      </c>
      <c r="T159">
        <v>18</v>
      </c>
      <c r="U159">
        <v>1</v>
      </c>
      <c r="V159" s="24" t="s">
        <v>284</v>
      </c>
      <c r="W159" s="24" t="s">
        <v>507</v>
      </c>
      <c r="X159">
        <v>20.875</v>
      </c>
      <c r="Y159">
        <v>69.575000000000003</v>
      </c>
    </row>
    <row r="160" spans="1:25" x14ac:dyDescent="0.3">
      <c r="A160">
        <v>159</v>
      </c>
      <c r="B160">
        <v>2009</v>
      </c>
      <c r="C160" s="24" t="s">
        <v>32</v>
      </c>
      <c r="D160" s="24" t="s">
        <v>508</v>
      </c>
      <c r="E160" s="24" t="s">
        <v>58</v>
      </c>
      <c r="F160" s="24" t="s">
        <v>35</v>
      </c>
      <c r="G160">
        <v>33.718000000000004</v>
      </c>
      <c r="H160">
        <v>73.071799999999996</v>
      </c>
      <c r="I160" s="24" t="s">
        <v>36</v>
      </c>
      <c r="J160" s="24" t="s">
        <v>509</v>
      </c>
      <c r="K160" s="24" t="s">
        <v>163</v>
      </c>
      <c r="L160" s="24" t="s">
        <v>39</v>
      </c>
      <c r="M160" s="24" t="s">
        <v>72</v>
      </c>
      <c r="N160" s="24" t="s">
        <v>1368</v>
      </c>
      <c r="O160" s="24" t="s">
        <v>163</v>
      </c>
      <c r="P160" s="24" t="s">
        <v>42</v>
      </c>
      <c r="R160">
        <v>2</v>
      </c>
      <c r="T160">
        <v>8</v>
      </c>
      <c r="U160">
        <v>1</v>
      </c>
      <c r="V160" s="24" t="s">
        <v>58</v>
      </c>
      <c r="W160" s="24" t="s">
        <v>58</v>
      </c>
      <c r="X160">
        <v>18.574999999999999</v>
      </c>
      <c r="Y160">
        <v>65.435000000000002</v>
      </c>
    </row>
    <row r="161" spans="1:25" x14ac:dyDescent="0.3">
      <c r="A161">
        <v>160</v>
      </c>
      <c r="B161">
        <v>2009</v>
      </c>
      <c r="C161" s="24" t="s">
        <v>43</v>
      </c>
      <c r="D161" s="24" t="s">
        <v>1368</v>
      </c>
      <c r="E161" s="24" t="s">
        <v>1396</v>
      </c>
      <c r="F161" s="24" t="s">
        <v>180</v>
      </c>
      <c r="G161">
        <v>32.225999999999999</v>
      </c>
      <c r="H161">
        <v>70.376099999999994</v>
      </c>
      <c r="I161" s="24" t="s">
        <v>93</v>
      </c>
      <c r="J161" s="24" t="s">
        <v>510</v>
      </c>
      <c r="K161" s="24" t="s">
        <v>153</v>
      </c>
      <c r="L161" s="24" t="s">
        <v>48</v>
      </c>
      <c r="M161" s="24" t="s">
        <v>72</v>
      </c>
      <c r="N161" s="24" t="s">
        <v>511</v>
      </c>
      <c r="O161" s="24" t="s">
        <v>364</v>
      </c>
      <c r="P161" s="24" t="s">
        <v>140</v>
      </c>
      <c r="Q161">
        <v>7</v>
      </c>
      <c r="R161">
        <v>15</v>
      </c>
      <c r="T161">
        <v>25</v>
      </c>
      <c r="U161">
        <v>1</v>
      </c>
      <c r="V161" s="24" t="s">
        <v>58</v>
      </c>
      <c r="W161" s="24" t="s">
        <v>512</v>
      </c>
      <c r="X161">
        <v>14.305</v>
      </c>
      <c r="Y161">
        <v>57.749000000000002</v>
      </c>
    </row>
    <row r="162" spans="1:25" x14ac:dyDescent="0.3">
      <c r="A162">
        <v>161</v>
      </c>
      <c r="B162">
        <v>2009</v>
      </c>
      <c r="C162" s="24" t="s">
        <v>43</v>
      </c>
      <c r="D162" s="24" t="s">
        <v>1368</v>
      </c>
      <c r="E162" s="24" t="s">
        <v>58</v>
      </c>
      <c r="F162" s="24" t="s">
        <v>383</v>
      </c>
      <c r="G162">
        <v>34.021099999999997</v>
      </c>
      <c r="H162">
        <v>71.287400000000005</v>
      </c>
      <c r="I162" s="24" t="s">
        <v>89</v>
      </c>
      <c r="J162" s="24" t="s">
        <v>513</v>
      </c>
      <c r="K162" s="24" t="s">
        <v>62</v>
      </c>
      <c r="L162" s="24" t="s">
        <v>53</v>
      </c>
      <c r="M162" s="24" t="s">
        <v>40</v>
      </c>
      <c r="N162" s="24" t="s">
        <v>1368</v>
      </c>
      <c r="O162" s="24" t="s">
        <v>62</v>
      </c>
      <c r="P162" s="24" t="s">
        <v>140</v>
      </c>
      <c r="Q162">
        <v>70</v>
      </c>
      <c r="R162">
        <v>76</v>
      </c>
      <c r="S162">
        <v>100</v>
      </c>
      <c r="T162">
        <v>175</v>
      </c>
      <c r="U162">
        <v>1</v>
      </c>
      <c r="V162" s="24" t="s">
        <v>58</v>
      </c>
      <c r="W162" s="24" t="s">
        <v>514</v>
      </c>
      <c r="X162">
        <v>18.594999999999999</v>
      </c>
      <c r="Y162">
        <v>65.471000000000004</v>
      </c>
    </row>
    <row r="163" spans="1:25" x14ac:dyDescent="0.3">
      <c r="A163">
        <v>162</v>
      </c>
      <c r="B163">
        <v>2009</v>
      </c>
      <c r="C163" s="24" t="s">
        <v>43</v>
      </c>
      <c r="D163" s="24" t="s">
        <v>1368</v>
      </c>
      <c r="E163" s="24" t="s">
        <v>58</v>
      </c>
      <c r="F163" s="24" t="s">
        <v>88</v>
      </c>
      <c r="G163">
        <v>32.974600000000002</v>
      </c>
      <c r="H163">
        <v>70.145600000000002</v>
      </c>
      <c r="I163" s="24" t="s">
        <v>89</v>
      </c>
      <c r="J163" s="24" t="s">
        <v>515</v>
      </c>
      <c r="K163" s="24" t="s">
        <v>71</v>
      </c>
      <c r="L163" s="24" t="s">
        <v>39</v>
      </c>
      <c r="M163" s="24" t="s">
        <v>72</v>
      </c>
      <c r="N163" s="24" t="s">
        <v>516</v>
      </c>
      <c r="O163" s="24" t="s">
        <v>74</v>
      </c>
      <c r="P163" s="24" t="s">
        <v>42</v>
      </c>
      <c r="R163">
        <v>4</v>
      </c>
      <c r="T163">
        <v>9</v>
      </c>
      <c r="U163">
        <v>1</v>
      </c>
      <c r="V163" s="24" t="s">
        <v>58</v>
      </c>
      <c r="W163" s="24" t="s">
        <v>58</v>
      </c>
      <c r="X163">
        <v>14.414999999999999</v>
      </c>
      <c r="Y163">
        <v>57.947000000000003</v>
      </c>
    </row>
    <row r="164" spans="1:25" x14ac:dyDescent="0.3">
      <c r="A164">
        <v>163</v>
      </c>
      <c r="B164">
        <v>2009</v>
      </c>
      <c r="C164" s="24" t="s">
        <v>43</v>
      </c>
      <c r="D164" s="24" t="s">
        <v>1368</v>
      </c>
      <c r="E164" s="24" t="s">
        <v>517</v>
      </c>
      <c r="F164" s="24" t="s">
        <v>35</v>
      </c>
      <c r="G164">
        <v>33.718000000000004</v>
      </c>
      <c r="H164">
        <v>73.071799999999996</v>
      </c>
      <c r="I164" s="24" t="s">
        <v>36</v>
      </c>
      <c r="J164" s="24" t="s">
        <v>518</v>
      </c>
      <c r="K164" s="24" t="s">
        <v>74</v>
      </c>
      <c r="L164" s="24" t="s">
        <v>39</v>
      </c>
      <c r="M164" s="24" t="s">
        <v>72</v>
      </c>
      <c r="N164" s="24" t="s">
        <v>58</v>
      </c>
      <c r="O164" s="24" t="s">
        <v>74</v>
      </c>
      <c r="P164" s="24" t="s">
        <v>42</v>
      </c>
      <c r="R164">
        <v>8</v>
      </c>
      <c r="S164">
        <v>4</v>
      </c>
      <c r="T164">
        <v>7</v>
      </c>
      <c r="U164">
        <v>1</v>
      </c>
      <c r="V164" s="24" t="s">
        <v>519</v>
      </c>
      <c r="W164" s="24" t="s">
        <v>520</v>
      </c>
      <c r="X164">
        <v>20.170000000000002</v>
      </c>
      <c r="Y164">
        <v>68.305999999999997</v>
      </c>
    </row>
    <row r="165" spans="1:25" x14ac:dyDescent="0.3">
      <c r="A165">
        <v>164</v>
      </c>
      <c r="B165">
        <v>2009</v>
      </c>
      <c r="C165" s="24" t="s">
        <v>43</v>
      </c>
      <c r="D165" s="24" t="s">
        <v>1368</v>
      </c>
      <c r="E165" s="24" t="s">
        <v>1368</v>
      </c>
      <c r="F165" s="24" t="s">
        <v>88</v>
      </c>
      <c r="G165">
        <v>32.974600000000002</v>
      </c>
      <c r="H165">
        <v>70.145600000000002</v>
      </c>
      <c r="I165" s="24" t="s">
        <v>89</v>
      </c>
      <c r="J165" s="24" t="s">
        <v>521</v>
      </c>
      <c r="K165" s="24" t="s">
        <v>71</v>
      </c>
      <c r="L165" s="24" t="s">
        <v>39</v>
      </c>
      <c r="M165" s="24" t="s">
        <v>72</v>
      </c>
      <c r="N165" s="24" t="s">
        <v>522</v>
      </c>
      <c r="O165" s="24" t="s">
        <v>74</v>
      </c>
      <c r="P165" s="24" t="s">
        <v>42</v>
      </c>
      <c r="R165">
        <v>8</v>
      </c>
      <c r="T165">
        <v>39</v>
      </c>
      <c r="U165">
        <v>1</v>
      </c>
      <c r="V165" s="24" t="s">
        <v>58</v>
      </c>
      <c r="W165" s="24" t="s">
        <v>58</v>
      </c>
      <c r="X165">
        <v>15.57</v>
      </c>
      <c r="Y165">
        <v>60.026000000000003</v>
      </c>
    </row>
    <row r="166" spans="1:25" x14ac:dyDescent="0.3">
      <c r="A166">
        <v>165</v>
      </c>
      <c r="B166">
        <v>2009</v>
      </c>
      <c r="C166" s="24" t="s">
        <v>32</v>
      </c>
      <c r="D166" s="24" t="s">
        <v>33</v>
      </c>
      <c r="E166" s="24" t="s">
        <v>1404</v>
      </c>
      <c r="F166" s="24" t="s">
        <v>523</v>
      </c>
      <c r="G166">
        <v>32.930300000000003</v>
      </c>
      <c r="H166">
        <v>72.855599999999995</v>
      </c>
      <c r="I166" s="24" t="s">
        <v>69</v>
      </c>
      <c r="J166" s="24" t="s">
        <v>524</v>
      </c>
      <c r="K166" s="24" t="s">
        <v>62</v>
      </c>
      <c r="L166" s="24" t="s">
        <v>53</v>
      </c>
      <c r="M166" s="24" t="s">
        <v>40</v>
      </c>
      <c r="N166" s="24" t="s">
        <v>525</v>
      </c>
      <c r="O166" s="24" t="s">
        <v>62</v>
      </c>
      <c r="P166" s="24" t="s">
        <v>64</v>
      </c>
      <c r="Q166">
        <v>22</v>
      </c>
      <c r="R166">
        <v>27</v>
      </c>
      <c r="S166">
        <v>40</v>
      </c>
      <c r="T166">
        <v>60</v>
      </c>
      <c r="U166">
        <v>1</v>
      </c>
      <c r="V166" s="24" t="s">
        <v>58</v>
      </c>
      <c r="W166" s="24" t="s">
        <v>58</v>
      </c>
      <c r="X166">
        <v>20.555</v>
      </c>
      <c r="Y166">
        <v>68.998999999999995</v>
      </c>
    </row>
    <row r="167" spans="1:25" x14ac:dyDescent="0.3">
      <c r="A167">
        <v>166</v>
      </c>
      <c r="B167">
        <v>2009</v>
      </c>
      <c r="C167" s="24" t="s">
        <v>43</v>
      </c>
      <c r="D167" s="24" t="s">
        <v>1368</v>
      </c>
      <c r="E167" s="24" t="s">
        <v>526</v>
      </c>
      <c r="F167" s="24" t="s">
        <v>194</v>
      </c>
      <c r="G167">
        <v>34.1509</v>
      </c>
      <c r="H167">
        <v>71.735900000000001</v>
      </c>
      <c r="I167" s="24" t="s">
        <v>93</v>
      </c>
      <c r="J167" s="24" t="s">
        <v>527</v>
      </c>
      <c r="K167" s="24" t="s">
        <v>163</v>
      </c>
      <c r="L167" s="24" t="s">
        <v>39</v>
      </c>
      <c r="M167" s="24" t="s">
        <v>72</v>
      </c>
      <c r="N167" s="24" t="s">
        <v>58</v>
      </c>
      <c r="O167" s="24" t="s">
        <v>163</v>
      </c>
      <c r="P167" s="24" t="s">
        <v>42</v>
      </c>
      <c r="Q167">
        <v>16</v>
      </c>
      <c r="R167">
        <v>18</v>
      </c>
      <c r="S167">
        <v>5</v>
      </c>
      <c r="T167">
        <v>10</v>
      </c>
      <c r="U167">
        <v>1</v>
      </c>
      <c r="V167" s="24" t="s">
        <v>528</v>
      </c>
      <c r="W167" s="24" t="s">
        <v>529</v>
      </c>
    </row>
    <row r="168" spans="1:25" x14ac:dyDescent="0.3">
      <c r="A168">
        <v>167</v>
      </c>
      <c r="B168">
        <v>2009</v>
      </c>
      <c r="C168" s="24" t="s">
        <v>43</v>
      </c>
      <c r="D168" s="24" t="s">
        <v>1368</v>
      </c>
      <c r="E168" s="24" t="s">
        <v>530</v>
      </c>
      <c r="F168" s="24" t="s">
        <v>129</v>
      </c>
      <c r="G168">
        <v>33.5351</v>
      </c>
      <c r="H168">
        <v>71.071299999999994</v>
      </c>
      <c r="I168" s="24" t="s">
        <v>93</v>
      </c>
      <c r="J168" s="24" t="s">
        <v>531</v>
      </c>
      <c r="K168" s="24" t="s">
        <v>163</v>
      </c>
      <c r="L168" s="24" t="s">
        <v>39</v>
      </c>
      <c r="M168" s="24" t="s">
        <v>72</v>
      </c>
      <c r="N168" s="24" t="s">
        <v>58</v>
      </c>
      <c r="O168" s="24" t="s">
        <v>163</v>
      </c>
      <c r="P168" s="24" t="s">
        <v>42</v>
      </c>
      <c r="Q168">
        <v>21</v>
      </c>
      <c r="R168">
        <v>27</v>
      </c>
      <c r="S168">
        <v>26</v>
      </c>
      <c r="T168">
        <v>65</v>
      </c>
      <c r="U168">
        <v>1</v>
      </c>
      <c r="V168" s="24" t="s">
        <v>1425</v>
      </c>
      <c r="W168" s="24" t="s">
        <v>532</v>
      </c>
      <c r="X168">
        <v>21.175000000000001</v>
      </c>
      <c r="Y168">
        <v>70.114999999999995</v>
      </c>
    </row>
    <row r="169" spans="1:25" x14ac:dyDescent="0.3">
      <c r="A169">
        <v>168</v>
      </c>
      <c r="B169">
        <v>2009</v>
      </c>
      <c r="C169" s="24" t="s">
        <v>43</v>
      </c>
      <c r="D169" s="24" t="s">
        <v>1368</v>
      </c>
      <c r="E169" s="24" t="s">
        <v>533</v>
      </c>
      <c r="F169" s="24" t="s">
        <v>160</v>
      </c>
      <c r="G169">
        <v>34.004300000000001</v>
      </c>
      <c r="H169">
        <v>71.544799999999995</v>
      </c>
      <c r="I169" s="24" t="s">
        <v>93</v>
      </c>
      <c r="J169" s="24" t="s">
        <v>534</v>
      </c>
      <c r="K169" s="24" t="s">
        <v>74</v>
      </c>
      <c r="L169" s="24" t="s">
        <v>39</v>
      </c>
      <c r="M169" s="24" t="s">
        <v>72</v>
      </c>
      <c r="N169" s="24" t="s">
        <v>58</v>
      </c>
      <c r="O169" s="24" t="s">
        <v>74</v>
      </c>
      <c r="P169" s="24" t="s">
        <v>42</v>
      </c>
      <c r="Q169">
        <v>7</v>
      </c>
      <c r="R169">
        <v>11</v>
      </c>
      <c r="S169">
        <v>25</v>
      </c>
      <c r="T169">
        <v>48</v>
      </c>
      <c r="U169">
        <v>1</v>
      </c>
      <c r="V169" s="24" t="s">
        <v>1426</v>
      </c>
      <c r="W169" s="24" t="s">
        <v>535</v>
      </c>
      <c r="X169">
        <v>18.614999999999998</v>
      </c>
      <c r="Y169">
        <v>65.507000000000005</v>
      </c>
    </row>
    <row r="170" spans="1:25" x14ac:dyDescent="0.3">
      <c r="A170">
        <v>169</v>
      </c>
      <c r="B170">
        <v>2009</v>
      </c>
      <c r="C170" s="24" t="s">
        <v>43</v>
      </c>
      <c r="D170" s="24" t="s">
        <v>1368</v>
      </c>
      <c r="E170" s="24" t="s">
        <v>1427</v>
      </c>
      <c r="F170" s="24" t="s">
        <v>361</v>
      </c>
      <c r="G170">
        <v>33.685400000000001</v>
      </c>
      <c r="H170">
        <v>71.513099999999994</v>
      </c>
      <c r="I170" s="24" t="s">
        <v>93</v>
      </c>
      <c r="J170" s="24" t="s">
        <v>536</v>
      </c>
      <c r="K170" s="24" t="s">
        <v>163</v>
      </c>
      <c r="L170" s="24" t="s">
        <v>39</v>
      </c>
      <c r="M170" s="24" t="s">
        <v>72</v>
      </c>
      <c r="N170" s="24" t="s">
        <v>58</v>
      </c>
      <c r="O170" s="24" t="s">
        <v>163</v>
      </c>
      <c r="P170" s="24" t="s">
        <v>42</v>
      </c>
      <c r="Q170">
        <v>10</v>
      </c>
      <c r="R170">
        <v>11</v>
      </c>
      <c r="S170">
        <v>20</v>
      </c>
      <c r="T170">
        <v>27</v>
      </c>
      <c r="U170">
        <v>1</v>
      </c>
      <c r="V170" s="24" t="s">
        <v>58</v>
      </c>
      <c r="W170" s="24" t="s">
        <v>537</v>
      </c>
      <c r="X170">
        <v>25.66</v>
      </c>
      <c r="Y170">
        <v>78.188000000000002</v>
      </c>
    </row>
    <row r="171" spans="1:25" x14ac:dyDescent="0.3">
      <c r="A171">
        <v>170</v>
      </c>
      <c r="B171">
        <v>2009</v>
      </c>
      <c r="C171" s="24" t="s">
        <v>43</v>
      </c>
      <c r="D171" s="24" t="s">
        <v>1368</v>
      </c>
      <c r="E171" s="24" t="s">
        <v>538</v>
      </c>
      <c r="F171" s="24" t="s">
        <v>180</v>
      </c>
      <c r="G171">
        <v>32.225999999999999</v>
      </c>
      <c r="H171">
        <v>70.376099999999994</v>
      </c>
      <c r="I171" s="24" t="s">
        <v>93</v>
      </c>
      <c r="J171" s="24" t="s">
        <v>539</v>
      </c>
      <c r="K171" s="24" t="s">
        <v>74</v>
      </c>
      <c r="L171" s="24" t="s">
        <v>39</v>
      </c>
      <c r="M171" s="24" t="s">
        <v>72</v>
      </c>
      <c r="N171" s="24" t="s">
        <v>540</v>
      </c>
      <c r="O171" s="24" t="s">
        <v>74</v>
      </c>
      <c r="P171" s="24" t="s">
        <v>42</v>
      </c>
      <c r="Q171">
        <v>6</v>
      </c>
      <c r="R171">
        <v>9</v>
      </c>
      <c r="S171">
        <v>25</v>
      </c>
      <c r="T171">
        <v>36</v>
      </c>
      <c r="U171">
        <v>1</v>
      </c>
      <c r="V171" s="24" t="s">
        <v>58</v>
      </c>
      <c r="W171" s="24" t="s">
        <v>541</v>
      </c>
      <c r="X171">
        <v>21.54</v>
      </c>
      <c r="Y171">
        <v>70.772000000000006</v>
      </c>
    </row>
    <row r="172" spans="1:25" x14ac:dyDescent="0.3">
      <c r="A172">
        <v>171</v>
      </c>
      <c r="B172">
        <v>2009</v>
      </c>
      <c r="C172" s="24" t="s">
        <v>43</v>
      </c>
      <c r="D172" s="24" t="s">
        <v>1368</v>
      </c>
      <c r="E172" s="24" t="s">
        <v>542</v>
      </c>
      <c r="F172" s="24" t="s">
        <v>543</v>
      </c>
      <c r="G172">
        <v>31.545100000000001</v>
      </c>
      <c r="H172">
        <v>74.340699999999998</v>
      </c>
      <c r="I172" s="24" t="s">
        <v>69</v>
      </c>
      <c r="J172" s="24" t="s">
        <v>544</v>
      </c>
      <c r="K172" s="24" t="s">
        <v>163</v>
      </c>
      <c r="L172" s="24" t="s">
        <v>39</v>
      </c>
      <c r="M172" s="24" t="s">
        <v>72</v>
      </c>
      <c r="N172" s="24" t="s">
        <v>58</v>
      </c>
      <c r="O172" s="24" t="s">
        <v>163</v>
      </c>
      <c r="P172" s="24" t="s">
        <v>42</v>
      </c>
      <c r="Q172">
        <v>26</v>
      </c>
      <c r="R172">
        <v>27</v>
      </c>
      <c r="S172">
        <v>320</v>
      </c>
      <c r="T172">
        <v>370</v>
      </c>
      <c r="U172">
        <v>1</v>
      </c>
      <c r="V172" s="24" t="s">
        <v>545</v>
      </c>
      <c r="W172" s="24" t="s">
        <v>546</v>
      </c>
      <c r="X172">
        <v>33.274999999999999</v>
      </c>
      <c r="Y172">
        <v>91.894999999999996</v>
      </c>
    </row>
    <row r="173" spans="1:25" x14ac:dyDescent="0.3">
      <c r="A173">
        <v>172</v>
      </c>
      <c r="B173">
        <v>2009</v>
      </c>
      <c r="C173" s="24" t="s">
        <v>43</v>
      </c>
      <c r="D173" s="24" t="s">
        <v>1368</v>
      </c>
      <c r="E173" s="24" t="s">
        <v>547</v>
      </c>
      <c r="F173" s="24" t="s">
        <v>160</v>
      </c>
      <c r="G173">
        <v>34.004300000000001</v>
      </c>
      <c r="H173">
        <v>71.544799999999995</v>
      </c>
      <c r="I173" s="24" t="s">
        <v>93</v>
      </c>
      <c r="J173" s="24" t="s">
        <v>548</v>
      </c>
      <c r="K173" s="24" t="s">
        <v>163</v>
      </c>
      <c r="L173" s="24" t="s">
        <v>39</v>
      </c>
      <c r="M173" s="24" t="s">
        <v>72</v>
      </c>
      <c r="N173" s="24" t="s">
        <v>58</v>
      </c>
      <c r="O173" s="24" t="s">
        <v>163</v>
      </c>
      <c r="P173" s="24" t="s">
        <v>42</v>
      </c>
      <c r="Q173">
        <v>3</v>
      </c>
      <c r="R173">
        <v>5</v>
      </c>
      <c r="S173">
        <v>3</v>
      </c>
      <c r="T173">
        <v>9</v>
      </c>
      <c r="U173">
        <v>1</v>
      </c>
      <c r="V173" s="24" t="s">
        <v>549</v>
      </c>
      <c r="W173" s="24" t="s">
        <v>550</v>
      </c>
      <c r="X173">
        <v>34.19</v>
      </c>
      <c r="Y173">
        <v>93.542000000000002</v>
      </c>
    </row>
    <row r="174" spans="1:25" x14ac:dyDescent="0.3">
      <c r="A174">
        <v>173</v>
      </c>
      <c r="B174">
        <v>2009</v>
      </c>
      <c r="C174" s="24" t="s">
        <v>43</v>
      </c>
      <c r="D174" s="24" t="s">
        <v>1368</v>
      </c>
      <c r="E174" s="24" t="s">
        <v>1368</v>
      </c>
      <c r="F174" s="24" t="s">
        <v>174</v>
      </c>
      <c r="G174">
        <v>31.823799999999999</v>
      </c>
      <c r="H174">
        <v>70.909499999999994</v>
      </c>
      <c r="I174" s="24" t="s">
        <v>93</v>
      </c>
      <c r="J174" s="24" t="s">
        <v>551</v>
      </c>
      <c r="K174" s="24" t="s">
        <v>163</v>
      </c>
      <c r="L174" s="24" t="s">
        <v>39</v>
      </c>
      <c r="M174" s="24" t="s">
        <v>72</v>
      </c>
      <c r="N174" s="24" t="s">
        <v>58</v>
      </c>
      <c r="O174" s="24" t="s">
        <v>163</v>
      </c>
      <c r="P174" s="24" t="s">
        <v>42</v>
      </c>
      <c r="Q174">
        <v>3</v>
      </c>
      <c r="R174">
        <v>5</v>
      </c>
      <c r="S174">
        <v>8</v>
      </c>
      <c r="T174">
        <v>12</v>
      </c>
      <c r="U174">
        <v>1</v>
      </c>
      <c r="V174" s="24" t="s">
        <v>1428</v>
      </c>
      <c r="W174" s="24" t="s">
        <v>58</v>
      </c>
      <c r="X174">
        <v>29.085000000000001</v>
      </c>
      <c r="Y174">
        <v>84.352999999999994</v>
      </c>
    </row>
    <row r="175" spans="1:25" x14ac:dyDescent="0.3">
      <c r="A175">
        <v>174</v>
      </c>
      <c r="B175">
        <v>2009</v>
      </c>
      <c r="C175" s="24" t="s">
        <v>43</v>
      </c>
      <c r="D175" s="24" t="s">
        <v>1368</v>
      </c>
      <c r="E175" s="24" t="s">
        <v>552</v>
      </c>
      <c r="F175" s="24" t="s">
        <v>553</v>
      </c>
      <c r="G175">
        <v>35.197699999999998</v>
      </c>
      <c r="H175">
        <v>71.874899999999997</v>
      </c>
      <c r="I175" s="24" t="s">
        <v>89</v>
      </c>
      <c r="J175" s="24" t="s">
        <v>554</v>
      </c>
      <c r="K175" s="24" t="s">
        <v>62</v>
      </c>
      <c r="L175" s="24" t="s">
        <v>53</v>
      </c>
      <c r="M175" s="24" t="s">
        <v>40</v>
      </c>
      <c r="N175" s="24" t="s">
        <v>58</v>
      </c>
      <c r="O175" s="24" t="s">
        <v>62</v>
      </c>
      <c r="P175" s="24" t="s">
        <v>140</v>
      </c>
      <c r="R175">
        <v>40</v>
      </c>
      <c r="S175">
        <v>50</v>
      </c>
      <c r="T175">
        <v>70</v>
      </c>
      <c r="U175">
        <v>1</v>
      </c>
      <c r="V175" s="24" t="s">
        <v>58</v>
      </c>
      <c r="W175" s="24" t="s">
        <v>58</v>
      </c>
      <c r="X175">
        <v>23.36</v>
      </c>
      <c r="Y175">
        <v>74.048000000000002</v>
      </c>
    </row>
    <row r="176" spans="1:25" x14ac:dyDescent="0.3">
      <c r="A176">
        <v>175</v>
      </c>
      <c r="B176">
        <v>2009</v>
      </c>
      <c r="C176" s="24" t="s">
        <v>43</v>
      </c>
      <c r="D176" s="24" t="s">
        <v>1368</v>
      </c>
      <c r="E176" s="24" t="s">
        <v>1429</v>
      </c>
      <c r="F176" s="24" t="s">
        <v>35</v>
      </c>
      <c r="G176">
        <v>33.718000000000004</v>
      </c>
      <c r="H176">
        <v>73.071799999999996</v>
      </c>
      <c r="I176" s="24" t="s">
        <v>36</v>
      </c>
      <c r="J176" s="24" t="s">
        <v>555</v>
      </c>
      <c r="K176" s="24" t="s">
        <v>163</v>
      </c>
      <c r="L176" s="24" t="s">
        <v>39</v>
      </c>
      <c r="M176" s="24" t="s">
        <v>40</v>
      </c>
      <c r="N176" s="24" t="s">
        <v>556</v>
      </c>
      <c r="O176" s="24" t="s">
        <v>163</v>
      </c>
      <c r="P176" s="24" t="s">
        <v>42</v>
      </c>
      <c r="Q176">
        <v>2</v>
      </c>
      <c r="R176">
        <v>2</v>
      </c>
      <c r="S176">
        <v>4</v>
      </c>
      <c r="T176">
        <v>5</v>
      </c>
      <c r="U176">
        <v>1</v>
      </c>
      <c r="V176" s="24" t="s">
        <v>58</v>
      </c>
      <c r="W176" s="24" t="s">
        <v>557</v>
      </c>
      <c r="X176">
        <v>26.234999999999999</v>
      </c>
      <c r="Y176">
        <v>79.222999999999999</v>
      </c>
    </row>
    <row r="177" spans="1:25" x14ac:dyDescent="0.3">
      <c r="A177">
        <v>176</v>
      </c>
      <c r="B177">
        <v>2009</v>
      </c>
      <c r="C177" s="24" t="s">
        <v>43</v>
      </c>
      <c r="D177" s="24" t="s">
        <v>1368</v>
      </c>
      <c r="E177" s="24" t="s">
        <v>558</v>
      </c>
      <c r="F177" s="24" t="s">
        <v>160</v>
      </c>
      <c r="G177">
        <v>34.004300000000001</v>
      </c>
      <c r="H177">
        <v>71.544799999999995</v>
      </c>
      <c r="I177" s="24" t="s">
        <v>93</v>
      </c>
      <c r="J177" s="24" t="s">
        <v>559</v>
      </c>
      <c r="K177" s="24" t="s">
        <v>52</v>
      </c>
      <c r="L177" s="24" t="s">
        <v>53</v>
      </c>
      <c r="M177" s="24" t="s">
        <v>40</v>
      </c>
      <c r="N177" s="24" t="s">
        <v>58</v>
      </c>
      <c r="O177" s="24" t="s">
        <v>41</v>
      </c>
      <c r="P177" s="24" t="s">
        <v>42</v>
      </c>
      <c r="Q177">
        <v>11</v>
      </c>
      <c r="R177">
        <v>15</v>
      </c>
      <c r="S177">
        <v>50</v>
      </c>
      <c r="T177">
        <v>80</v>
      </c>
      <c r="U177">
        <v>1</v>
      </c>
      <c r="V177" s="24" t="s">
        <v>560</v>
      </c>
      <c r="W177" s="24" t="s">
        <v>550</v>
      </c>
      <c r="X177">
        <v>29.324999999999999</v>
      </c>
      <c r="Y177">
        <v>84.784999999999997</v>
      </c>
    </row>
    <row r="178" spans="1:25" x14ac:dyDescent="0.3">
      <c r="A178">
        <v>177</v>
      </c>
      <c r="B178">
        <v>2009</v>
      </c>
      <c r="C178" s="24" t="s">
        <v>43</v>
      </c>
      <c r="D178" s="24" t="s">
        <v>1368</v>
      </c>
      <c r="E178" s="24" t="s">
        <v>561</v>
      </c>
      <c r="F178" s="24" t="s">
        <v>160</v>
      </c>
      <c r="G178">
        <v>34.004300000000001</v>
      </c>
      <c r="H178">
        <v>71.544799999999995</v>
      </c>
      <c r="I178" s="24" t="s">
        <v>93</v>
      </c>
      <c r="J178" s="24" t="s">
        <v>562</v>
      </c>
      <c r="K178" s="24" t="s">
        <v>163</v>
      </c>
      <c r="L178" s="24" t="s">
        <v>39</v>
      </c>
      <c r="M178" s="24" t="s">
        <v>72</v>
      </c>
      <c r="N178" s="24" t="s">
        <v>58</v>
      </c>
      <c r="O178" s="24" t="s">
        <v>163</v>
      </c>
      <c r="P178" s="24" t="s">
        <v>42</v>
      </c>
      <c r="Q178">
        <v>1</v>
      </c>
      <c r="R178">
        <v>2</v>
      </c>
      <c r="S178">
        <v>8</v>
      </c>
      <c r="T178">
        <v>15</v>
      </c>
      <c r="U178">
        <v>1</v>
      </c>
      <c r="V178" s="24" t="s">
        <v>58</v>
      </c>
      <c r="W178" s="24" t="s">
        <v>563</v>
      </c>
      <c r="X178">
        <v>30.934999999999999</v>
      </c>
      <c r="Y178">
        <v>87.683000000000007</v>
      </c>
    </row>
    <row r="179" spans="1:25" x14ac:dyDescent="0.3">
      <c r="A179">
        <v>178</v>
      </c>
      <c r="B179">
        <v>2009</v>
      </c>
      <c r="C179" s="24" t="s">
        <v>43</v>
      </c>
      <c r="D179" s="24" t="s">
        <v>1368</v>
      </c>
      <c r="E179" s="24" t="s">
        <v>564</v>
      </c>
      <c r="F179" s="24" t="s">
        <v>543</v>
      </c>
      <c r="G179">
        <v>31.545100000000001</v>
      </c>
      <c r="H179">
        <v>74.340699999999998</v>
      </c>
      <c r="I179" s="24" t="s">
        <v>69</v>
      </c>
      <c r="J179" s="24" t="s">
        <v>565</v>
      </c>
      <c r="K179" s="24" t="s">
        <v>62</v>
      </c>
      <c r="L179" s="24" t="s">
        <v>53</v>
      </c>
      <c r="M179" s="24" t="s">
        <v>40</v>
      </c>
      <c r="N179" s="24" t="s">
        <v>1368</v>
      </c>
      <c r="O179" s="24" t="s">
        <v>62</v>
      </c>
      <c r="P179" s="24" t="s">
        <v>140</v>
      </c>
      <c r="Q179">
        <v>5</v>
      </c>
      <c r="R179">
        <v>7</v>
      </c>
      <c r="S179">
        <v>5</v>
      </c>
      <c r="T179">
        <v>12</v>
      </c>
      <c r="U179">
        <v>1</v>
      </c>
      <c r="V179" s="24" t="s">
        <v>566</v>
      </c>
      <c r="W179" s="24" t="s">
        <v>567</v>
      </c>
      <c r="X179">
        <v>35.984999999999999</v>
      </c>
      <c r="Y179">
        <v>96.772999999999996</v>
      </c>
    </row>
    <row r="180" spans="1:25" x14ac:dyDescent="0.3">
      <c r="A180">
        <v>179</v>
      </c>
      <c r="B180">
        <v>2009</v>
      </c>
      <c r="C180" s="24" t="s">
        <v>43</v>
      </c>
      <c r="D180" s="24" t="s">
        <v>1368</v>
      </c>
      <c r="E180" s="24" t="s">
        <v>568</v>
      </c>
      <c r="F180" s="24" t="s">
        <v>305</v>
      </c>
      <c r="G180">
        <v>34.032200000000003</v>
      </c>
      <c r="H180">
        <v>73.094399999999993</v>
      </c>
      <c r="I180" s="24" t="s">
        <v>93</v>
      </c>
      <c r="J180" s="24" t="s">
        <v>569</v>
      </c>
      <c r="K180" s="24" t="s">
        <v>62</v>
      </c>
      <c r="L180" s="24" t="s">
        <v>53</v>
      </c>
      <c r="M180" s="24" t="s">
        <v>40</v>
      </c>
      <c r="N180" s="24" t="s">
        <v>1368</v>
      </c>
      <c r="O180" s="24" t="s">
        <v>62</v>
      </c>
      <c r="P180" s="24" t="s">
        <v>140</v>
      </c>
      <c r="Q180">
        <v>4</v>
      </c>
      <c r="R180">
        <v>7</v>
      </c>
      <c r="S180">
        <v>63</v>
      </c>
      <c r="T180">
        <v>105</v>
      </c>
      <c r="U180">
        <v>1</v>
      </c>
      <c r="V180" s="24" t="s">
        <v>58</v>
      </c>
      <c r="W180" s="24" t="s">
        <v>570</v>
      </c>
      <c r="X180">
        <v>29.2</v>
      </c>
      <c r="Y180">
        <v>84.56</v>
      </c>
    </row>
    <row r="181" spans="1:25" x14ac:dyDescent="0.3">
      <c r="A181">
        <v>180</v>
      </c>
      <c r="B181">
        <v>2009</v>
      </c>
      <c r="C181" s="24" t="s">
        <v>43</v>
      </c>
      <c r="D181" s="24" t="s">
        <v>1368</v>
      </c>
      <c r="E181" s="24" t="s">
        <v>1368</v>
      </c>
      <c r="F181" s="24" t="s">
        <v>117</v>
      </c>
      <c r="G181">
        <v>35.383299999999998</v>
      </c>
      <c r="H181">
        <v>72.183300000000003</v>
      </c>
      <c r="I181" s="24" t="s">
        <v>93</v>
      </c>
      <c r="J181" s="24" t="s">
        <v>571</v>
      </c>
      <c r="K181" s="24" t="s">
        <v>163</v>
      </c>
      <c r="L181" s="24" t="s">
        <v>39</v>
      </c>
      <c r="M181" s="24" t="s">
        <v>72</v>
      </c>
      <c r="N181" s="24" t="s">
        <v>58</v>
      </c>
      <c r="O181" s="24" t="s">
        <v>163</v>
      </c>
      <c r="P181" s="24" t="s">
        <v>42</v>
      </c>
      <c r="R181">
        <v>2</v>
      </c>
      <c r="T181">
        <v>7</v>
      </c>
      <c r="V181" s="24" t="s">
        <v>1368</v>
      </c>
      <c r="W181" s="24" t="s">
        <v>1368</v>
      </c>
      <c r="X181">
        <v>27.664999999999999</v>
      </c>
      <c r="Y181">
        <v>81.796999999999997</v>
      </c>
    </row>
    <row r="182" spans="1:25" x14ac:dyDescent="0.3">
      <c r="A182">
        <v>181</v>
      </c>
      <c r="B182">
        <v>2009</v>
      </c>
      <c r="C182" s="24" t="s">
        <v>43</v>
      </c>
      <c r="D182" s="24" t="s">
        <v>1368</v>
      </c>
      <c r="E182" s="24" t="s">
        <v>572</v>
      </c>
      <c r="F182" s="24" t="s">
        <v>573</v>
      </c>
      <c r="G182">
        <v>34.359699999999997</v>
      </c>
      <c r="H182">
        <v>73.471100000000007</v>
      </c>
      <c r="I182" s="24" t="s">
        <v>574</v>
      </c>
      <c r="J182" s="24" t="s">
        <v>575</v>
      </c>
      <c r="K182" s="24" t="s">
        <v>71</v>
      </c>
      <c r="L182" s="24" t="s">
        <v>39</v>
      </c>
      <c r="M182" s="24" t="s">
        <v>72</v>
      </c>
      <c r="N182" s="24" t="s">
        <v>58</v>
      </c>
      <c r="O182" s="24" t="s">
        <v>74</v>
      </c>
      <c r="P182" s="24" t="s">
        <v>42</v>
      </c>
      <c r="R182">
        <v>2</v>
      </c>
      <c r="S182">
        <v>3</v>
      </c>
      <c r="T182">
        <v>4</v>
      </c>
      <c r="U182">
        <v>1</v>
      </c>
      <c r="V182" s="24" t="s">
        <v>58</v>
      </c>
      <c r="W182" s="24" t="s">
        <v>576</v>
      </c>
      <c r="X182">
        <v>33.255000000000003</v>
      </c>
      <c r="Y182">
        <v>91.858999999999995</v>
      </c>
    </row>
    <row r="183" spans="1:25" x14ac:dyDescent="0.3">
      <c r="A183">
        <v>182</v>
      </c>
      <c r="B183">
        <v>2009</v>
      </c>
      <c r="C183" s="24" t="s">
        <v>43</v>
      </c>
      <c r="D183" s="24" t="s">
        <v>1368</v>
      </c>
      <c r="E183" s="24" t="s">
        <v>58</v>
      </c>
      <c r="F183" s="24" t="s">
        <v>383</v>
      </c>
      <c r="G183">
        <v>34.021099999999997</v>
      </c>
      <c r="H183">
        <v>71.287400000000005</v>
      </c>
      <c r="I183" s="24" t="s">
        <v>89</v>
      </c>
      <c r="J183" s="24" t="s">
        <v>577</v>
      </c>
      <c r="K183" s="24" t="s">
        <v>38</v>
      </c>
      <c r="L183" s="24" t="s">
        <v>39</v>
      </c>
      <c r="M183" s="24" t="s">
        <v>72</v>
      </c>
      <c r="N183" s="24" t="s">
        <v>578</v>
      </c>
      <c r="O183" s="24" t="s">
        <v>579</v>
      </c>
      <c r="P183" s="24" t="s">
        <v>140</v>
      </c>
      <c r="Q183">
        <v>1</v>
      </c>
      <c r="R183">
        <v>4</v>
      </c>
      <c r="S183">
        <v>10</v>
      </c>
      <c r="T183">
        <v>11</v>
      </c>
      <c r="U183">
        <v>1</v>
      </c>
      <c r="V183" s="24" t="s">
        <v>58</v>
      </c>
      <c r="W183" s="24" t="s">
        <v>58</v>
      </c>
      <c r="X183">
        <v>31.26</v>
      </c>
      <c r="Y183">
        <v>88.268000000000001</v>
      </c>
    </row>
    <row r="184" spans="1:25" x14ac:dyDescent="0.3">
      <c r="A184">
        <v>183</v>
      </c>
      <c r="B184">
        <v>2009</v>
      </c>
      <c r="C184" s="24" t="s">
        <v>43</v>
      </c>
      <c r="D184" s="24" t="s">
        <v>1368</v>
      </c>
      <c r="E184" s="24" t="s">
        <v>58</v>
      </c>
      <c r="F184" s="24" t="s">
        <v>160</v>
      </c>
      <c r="G184">
        <v>34.004300000000001</v>
      </c>
      <c r="H184">
        <v>71.544799999999995</v>
      </c>
      <c r="I184" s="24" t="s">
        <v>93</v>
      </c>
      <c r="J184" s="24" t="s">
        <v>580</v>
      </c>
      <c r="K184" s="24" t="s">
        <v>71</v>
      </c>
      <c r="L184" s="24" t="s">
        <v>39</v>
      </c>
      <c r="M184" s="24" t="s">
        <v>72</v>
      </c>
      <c r="N184" s="24" t="s">
        <v>1368</v>
      </c>
      <c r="O184" s="24" t="s">
        <v>581</v>
      </c>
      <c r="P184" s="24" t="s">
        <v>42</v>
      </c>
      <c r="R184">
        <v>1</v>
      </c>
      <c r="U184">
        <v>1</v>
      </c>
      <c r="V184" s="24" t="s">
        <v>58</v>
      </c>
      <c r="W184" s="24" t="s">
        <v>58</v>
      </c>
      <c r="X184">
        <v>30.385000000000002</v>
      </c>
      <c r="Y184">
        <v>86.692999999999998</v>
      </c>
    </row>
    <row r="185" spans="1:25" x14ac:dyDescent="0.3">
      <c r="A185">
        <v>184</v>
      </c>
      <c r="B185">
        <v>2009</v>
      </c>
      <c r="C185" s="24" t="s">
        <v>43</v>
      </c>
      <c r="D185" s="24" t="s">
        <v>1368</v>
      </c>
      <c r="E185" s="24" t="s">
        <v>582</v>
      </c>
      <c r="F185" s="24" t="s">
        <v>68</v>
      </c>
      <c r="G185">
        <v>33.605800000000002</v>
      </c>
      <c r="H185">
        <v>73.043700000000001</v>
      </c>
      <c r="I185" s="24" t="s">
        <v>69</v>
      </c>
      <c r="J185" s="24" t="s">
        <v>583</v>
      </c>
      <c r="K185" s="24" t="s">
        <v>71</v>
      </c>
      <c r="L185" s="24" t="s">
        <v>39</v>
      </c>
      <c r="M185" s="24" t="s">
        <v>72</v>
      </c>
      <c r="N185" s="24" t="s">
        <v>58</v>
      </c>
      <c r="O185" s="24" t="s">
        <v>211</v>
      </c>
      <c r="P185" s="24" t="s">
        <v>42</v>
      </c>
      <c r="R185">
        <v>1</v>
      </c>
      <c r="S185">
        <v>25</v>
      </c>
      <c r="T185">
        <v>40</v>
      </c>
      <c r="U185">
        <v>1</v>
      </c>
      <c r="V185" s="24" t="s">
        <v>584</v>
      </c>
      <c r="W185" s="24" t="s">
        <v>58</v>
      </c>
      <c r="X185">
        <v>27.29</v>
      </c>
      <c r="Y185">
        <v>81.122</v>
      </c>
    </row>
    <row r="186" spans="1:25" x14ac:dyDescent="0.3">
      <c r="A186">
        <v>185</v>
      </c>
      <c r="B186">
        <v>2009</v>
      </c>
      <c r="C186" s="24" t="s">
        <v>43</v>
      </c>
      <c r="D186" s="24" t="s">
        <v>1368</v>
      </c>
      <c r="E186" s="24" t="s">
        <v>585</v>
      </c>
      <c r="F186" s="24" t="s">
        <v>160</v>
      </c>
      <c r="G186">
        <v>34.004300000000001</v>
      </c>
      <c r="H186">
        <v>71.544799999999995</v>
      </c>
      <c r="I186" s="24" t="s">
        <v>93</v>
      </c>
      <c r="J186" s="24" t="s">
        <v>586</v>
      </c>
      <c r="K186" s="24" t="s">
        <v>153</v>
      </c>
      <c r="L186" s="24" t="s">
        <v>48</v>
      </c>
      <c r="M186" s="24" t="s">
        <v>72</v>
      </c>
      <c r="N186" s="24" t="s">
        <v>58</v>
      </c>
      <c r="O186" s="24" t="s">
        <v>163</v>
      </c>
      <c r="P186" s="24" t="s">
        <v>42</v>
      </c>
      <c r="R186">
        <v>1</v>
      </c>
      <c r="S186">
        <v>2</v>
      </c>
      <c r="T186">
        <v>5</v>
      </c>
      <c r="U186">
        <v>1</v>
      </c>
      <c r="V186" s="24" t="s">
        <v>587</v>
      </c>
      <c r="W186" s="24" t="s">
        <v>58</v>
      </c>
      <c r="X186">
        <v>34.825000000000003</v>
      </c>
      <c r="Y186">
        <v>94.685000000000002</v>
      </c>
    </row>
    <row r="187" spans="1:25" x14ac:dyDescent="0.3">
      <c r="A187">
        <v>186</v>
      </c>
      <c r="B187">
        <v>2009</v>
      </c>
      <c r="C187" s="24" t="s">
        <v>43</v>
      </c>
      <c r="D187" s="24" t="s">
        <v>1368</v>
      </c>
      <c r="E187" s="24" t="s">
        <v>58</v>
      </c>
      <c r="F187" s="24" t="s">
        <v>148</v>
      </c>
      <c r="G187">
        <v>32.974600000000002</v>
      </c>
      <c r="H187">
        <v>70.145600000000002</v>
      </c>
      <c r="I187" s="24" t="s">
        <v>93</v>
      </c>
      <c r="J187" s="24" t="s">
        <v>588</v>
      </c>
      <c r="K187" s="24" t="s">
        <v>163</v>
      </c>
      <c r="L187" s="24" t="s">
        <v>39</v>
      </c>
      <c r="M187" s="24" t="s">
        <v>72</v>
      </c>
      <c r="N187" s="24" t="s">
        <v>58</v>
      </c>
      <c r="O187" s="24" t="s">
        <v>163</v>
      </c>
      <c r="P187" s="24" t="s">
        <v>42</v>
      </c>
      <c r="R187">
        <v>2</v>
      </c>
      <c r="S187">
        <v>3</v>
      </c>
      <c r="T187">
        <v>5</v>
      </c>
      <c r="U187">
        <v>1</v>
      </c>
      <c r="V187" s="24" t="s">
        <v>58</v>
      </c>
      <c r="W187" s="24" t="s">
        <v>58</v>
      </c>
      <c r="X187">
        <v>27.484999999999999</v>
      </c>
      <c r="Y187">
        <v>81.472999999999999</v>
      </c>
    </row>
    <row r="188" spans="1:25" x14ac:dyDescent="0.3">
      <c r="A188">
        <v>187</v>
      </c>
      <c r="B188">
        <v>2009</v>
      </c>
      <c r="C188" s="24" t="s">
        <v>43</v>
      </c>
      <c r="D188" s="24" t="s">
        <v>1368</v>
      </c>
      <c r="E188" s="24" t="s">
        <v>58</v>
      </c>
      <c r="F188" s="24" t="s">
        <v>257</v>
      </c>
      <c r="G188">
        <v>32.3202</v>
      </c>
      <c r="H188">
        <v>69.859700000000004</v>
      </c>
      <c r="I188" s="24" t="s">
        <v>89</v>
      </c>
      <c r="J188" s="24" t="s">
        <v>589</v>
      </c>
      <c r="K188" s="24" t="s">
        <v>71</v>
      </c>
      <c r="L188" s="24" t="s">
        <v>48</v>
      </c>
      <c r="M188" s="24" t="s">
        <v>72</v>
      </c>
      <c r="N188" s="24" t="s">
        <v>590</v>
      </c>
      <c r="O188" s="24" t="s">
        <v>364</v>
      </c>
      <c r="P188" s="24" t="s">
        <v>140</v>
      </c>
      <c r="Q188">
        <v>4</v>
      </c>
      <c r="R188">
        <v>5</v>
      </c>
      <c r="U188">
        <v>1</v>
      </c>
      <c r="V188" s="24" t="s">
        <v>58</v>
      </c>
      <c r="W188" s="24" t="s">
        <v>58</v>
      </c>
      <c r="X188">
        <v>26.925000000000001</v>
      </c>
      <c r="Y188">
        <v>80.465000000000003</v>
      </c>
    </row>
    <row r="189" spans="1:25" x14ac:dyDescent="0.3">
      <c r="A189">
        <v>188</v>
      </c>
      <c r="B189">
        <v>2009</v>
      </c>
      <c r="C189" s="24" t="s">
        <v>43</v>
      </c>
      <c r="D189" s="24" t="s">
        <v>1368</v>
      </c>
      <c r="E189" s="24" t="s">
        <v>1430</v>
      </c>
      <c r="F189" s="24" t="s">
        <v>117</v>
      </c>
      <c r="G189">
        <v>35.222700000000003</v>
      </c>
      <c r="H189">
        <v>72.425799999999995</v>
      </c>
      <c r="I189" s="24" t="s">
        <v>93</v>
      </c>
      <c r="J189" s="24" t="s">
        <v>591</v>
      </c>
      <c r="K189" s="24" t="s">
        <v>163</v>
      </c>
      <c r="L189" s="24" t="s">
        <v>39</v>
      </c>
      <c r="M189" s="24" t="s">
        <v>72</v>
      </c>
      <c r="N189" s="24" t="s">
        <v>58</v>
      </c>
      <c r="O189" s="24" t="s">
        <v>163</v>
      </c>
      <c r="P189" s="24" t="s">
        <v>42</v>
      </c>
      <c r="Q189">
        <v>3</v>
      </c>
      <c r="R189">
        <v>5</v>
      </c>
      <c r="T189">
        <v>4</v>
      </c>
      <c r="U189">
        <v>1</v>
      </c>
      <c r="V189" s="24" t="s">
        <v>58</v>
      </c>
      <c r="W189" s="24" t="s">
        <v>378</v>
      </c>
      <c r="X189">
        <v>32.844999999999999</v>
      </c>
      <c r="Y189">
        <v>91.120999999999995</v>
      </c>
    </row>
    <row r="190" spans="1:25" x14ac:dyDescent="0.3">
      <c r="A190">
        <v>189</v>
      </c>
      <c r="B190">
        <v>2009</v>
      </c>
      <c r="C190" s="24" t="s">
        <v>32</v>
      </c>
      <c r="D190" s="24" t="s">
        <v>33</v>
      </c>
      <c r="E190" s="24" t="s">
        <v>58</v>
      </c>
      <c r="F190" s="24" t="s">
        <v>592</v>
      </c>
      <c r="G190">
        <v>35.222700000000003</v>
      </c>
      <c r="H190">
        <v>72.425799999999995</v>
      </c>
      <c r="I190" s="24" t="s">
        <v>93</v>
      </c>
      <c r="J190" s="24" t="s">
        <v>593</v>
      </c>
      <c r="K190" s="24" t="s">
        <v>163</v>
      </c>
      <c r="L190" s="24" t="s">
        <v>39</v>
      </c>
      <c r="M190" s="24" t="s">
        <v>72</v>
      </c>
      <c r="N190" s="24" t="s">
        <v>58</v>
      </c>
      <c r="O190" s="24" t="s">
        <v>163</v>
      </c>
      <c r="P190" s="24" t="s">
        <v>42</v>
      </c>
      <c r="R190">
        <v>1</v>
      </c>
      <c r="T190">
        <v>3</v>
      </c>
      <c r="U190">
        <v>1</v>
      </c>
      <c r="V190" s="24" t="s">
        <v>58</v>
      </c>
      <c r="W190" s="24" t="s">
        <v>58</v>
      </c>
      <c r="X190">
        <v>29.984999999999999</v>
      </c>
      <c r="Y190">
        <v>85.972999999999999</v>
      </c>
    </row>
    <row r="191" spans="1:25" x14ac:dyDescent="0.3">
      <c r="A191">
        <v>190</v>
      </c>
      <c r="B191">
        <v>2009</v>
      </c>
      <c r="C191" s="24" t="s">
        <v>43</v>
      </c>
      <c r="D191" s="24" t="s">
        <v>1368</v>
      </c>
      <c r="E191" s="24" t="s">
        <v>1431</v>
      </c>
      <c r="F191" s="24" t="s">
        <v>148</v>
      </c>
      <c r="G191">
        <v>32.974600000000002</v>
      </c>
      <c r="H191">
        <v>70.145600000000002</v>
      </c>
      <c r="I191" s="24" t="s">
        <v>93</v>
      </c>
      <c r="J191" s="24" t="s">
        <v>594</v>
      </c>
      <c r="K191" s="24" t="s">
        <v>74</v>
      </c>
      <c r="L191" s="24" t="s">
        <v>39</v>
      </c>
      <c r="M191" s="24" t="s">
        <v>72</v>
      </c>
      <c r="N191" s="24" t="s">
        <v>58</v>
      </c>
      <c r="O191" s="24" t="s">
        <v>74</v>
      </c>
      <c r="P191" s="24" t="s">
        <v>42</v>
      </c>
      <c r="Q191">
        <v>3</v>
      </c>
      <c r="R191">
        <v>7</v>
      </c>
      <c r="T191">
        <v>3</v>
      </c>
      <c r="U191">
        <v>1</v>
      </c>
      <c r="V191" s="24" t="s">
        <v>58</v>
      </c>
      <c r="W191" s="24" t="s">
        <v>58</v>
      </c>
      <c r="X191">
        <v>24.65</v>
      </c>
      <c r="Y191">
        <v>76.37</v>
      </c>
    </row>
    <row r="192" spans="1:25" x14ac:dyDescent="0.3">
      <c r="A192">
        <v>191</v>
      </c>
      <c r="B192">
        <v>2009</v>
      </c>
      <c r="C192" s="24" t="s">
        <v>43</v>
      </c>
      <c r="D192" s="24" t="s">
        <v>1368</v>
      </c>
      <c r="E192" s="24" t="s">
        <v>58</v>
      </c>
      <c r="F192" s="24" t="s">
        <v>92</v>
      </c>
      <c r="G192">
        <v>33.583300000000001</v>
      </c>
      <c r="H192">
        <v>71.433300000000003</v>
      </c>
      <c r="I192" s="24" t="s">
        <v>93</v>
      </c>
      <c r="J192" s="24" t="s">
        <v>595</v>
      </c>
      <c r="K192" s="24" t="s">
        <v>122</v>
      </c>
      <c r="L192" s="24" t="s">
        <v>1368</v>
      </c>
      <c r="M192" s="24" t="s">
        <v>72</v>
      </c>
      <c r="N192" s="24" t="s">
        <v>58</v>
      </c>
      <c r="O192" s="24" t="s">
        <v>122</v>
      </c>
      <c r="P192" s="24" t="s">
        <v>42</v>
      </c>
      <c r="R192">
        <v>0</v>
      </c>
      <c r="U192">
        <v>1</v>
      </c>
      <c r="V192" s="24" t="s">
        <v>58</v>
      </c>
      <c r="W192" s="24" t="s">
        <v>58</v>
      </c>
      <c r="X192">
        <v>29.035</v>
      </c>
      <c r="Y192">
        <v>84.263000000000005</v>
      </c>
    </row>
    <row r="193" spans="1:25" x14ac:dyDescent="0.3">
      <c r="A193">
        <v>192</v>
      </c>
      <c r="B193">
        <v>2009</v>
      </c>
      <c r="C193" s="24" t="s">
        <v>43</v>
      </c>
      <c r="D193" s="24" t="s">
        <v>1368</v>
      </c>
      <c r="E193" s="24" t="s">
        <v>1432</v>
      </c>
      <c r="F193" s="24" t="s">
        <v>207</v>
      </c>
      <c r="G193">
        <v>35.222700000000003</v>
      </c>
      <c r="H193">
        <v>72.425799999999995</v>
      </c>
      <c r="I193" s="24" t="s">
        <v>93</v>
      </c>
      <c r="J193" s="24" t="s">
        <v>596</v>
      </c>
      <c r="K193" s="24" t="s">
        <v>95</v>
      </c>
      <c r="L193" s="24" t="s">
        <v>48</v>
      </c>
      <c r="M193" s="24" t="s">
        <v>40</v>
      </c>
      <c r="N193" s="24" t="s">
        <v>597</v>
      </c>
      <c r="O193" s="24" t="s">
        <v>163</v>
      </c>
      <c r="P193" s="24" t="s">
        <v>42</v>
      </c>
      <c r="Q193">
        <v>2</v>
      </c>
      <c r="R193">
        <v>3</v>
      </c>
      <c r="S193">
        <v>2</v>
      </c>
      <c r="T193">
        <v>8</v>
      </c>
      <c r="U193">
        <v>1</v>
      </c>
      <c r="V193" s="24" t="s">
        <v>58</v>
      </c>
      <c r="W193" s="24" t="s">
        <v>58</v>
      </c>
      <c r="X193">
        <v>26.024999999999999</v>
      </c>
      <c r="Y193">
        <v>78.844999999999999</v>
      </c>
    </row>
    <row r="194" spans="1:25" x14ac:dyDescent="0.3">
      <c r="A194">
        <v>193</v>
      </c>
      <c r="B194">
        <v>2009</v>
      </c>
      <c r="C194" s="24" t="s">
        <v>32</v>
      </c>
      <c r="D194" s="24" t="s">
        <v>33</v>
      </c>
      <c r="E194" s="24" t="s">
        <v>1368</v>
      </c>
      <c r="F194" s="24" t="s">
        <v>160</v>
      </c>
      <c r="G194">
        <v>34.004300000000001</v>
      </c>
      <c r="H194">
        <v>71.544799999999995</v>
      </c>
      <c r="I194" s="24" t="s">
        <v>93</v>
      </c>
      <c r="J194" s="24" t="s">
        <v>598</v>
      </c>
      <c r="K194" s="24" t="s">
        <v>95</v>
      </c>
      <c r="L194" s="24" t="s">
        <v>48</v>
      </c>
      <c r="M194" s="24" t="s">
        <v>481</v>
      </c>
      <c r="N194" s="24" t="s">
        <v>599</v>
      </c>
      <c r="O194" s="24" t="s">
        <v>364</v>
      </c>
      <c r="P194" s="24" t="s">
        <v>140</v>
      </c>
      <c r="R194">
        <v>3</v>
      </c>
      <c r="T194">
        <v>15</v>
      </c>
      <c r="U194">
        <v>1</v>
      </c>
      <c r="V194" s="24" t="s">
        <v>600</v>
      </c>
      <c r="W194" s="24" t="s">
        <v>601</v>
      </c>
      <c r="X194">
        <v>29.92</v>
      </c>
      <c r="Y194">
        <v>85.855999999999995</v>
      </c>
    </row>
    <row r="195" spans="1:25" x14ac:dyDescent="0.3">
      <c r="A195">
        <v>194</v>
      </c>
      <c r="B195">
        <v>2009</v>
      </c>
      <c r="C195" s="24" t="s">
        <v>43</v>
      </c>
      <c r="D195" s="24" t="s">
        <v>1368</v>
      </c>
      <c r="E195" s="24" t="s">
        <v>602</v>
      </c>
      <c r="F195" s="24" t="s">
        <v>383</v>
      </c>
      <c r="G195">
        <v>34.021099999999997</v>
      </c>
      <c r="H195">
        <v>71.287400000000005</v>
      </c>
      <c r="I195" s="24" t="s">
        <v>89</v>
      </c>
      <c r="J195" s="24" t="s">
        <v>603</v>
      </c>
      <c r="K195" s="24" t="s">
        <v>74</v>
      </c>
      <c r="L195" s="24" t="s">
        <v>39</v>
      </c>
      <c r="M195" s="24" t="s">
        <v>72</v>
      </c>
      <c r="N195" s="24" t="s">
        <v>58</v>
      </c>
      <c r="O195" s="24" t="s">
        <v>74</v>
      </c>
      <c r="P195" s="24" t="s">
        <v>42</v>
      </c>
      <c r="Q195">
        <v>20</v>
      </c>
      <c r="R195">
        <v>22</v>
      </c>
      <c r="S195">
        <v>10</v>
      </c>
      <c r="T195">
        <v>27</v>
      </c>
      <c r="U195">
        <v>1</v>
      </c>
      <c r="V195" s="24" t="s">
        <v>58</v>
      </c>
      <c r="W195" s="24" t="s">
        <v>604</v>
      </c>
      <c r="X195">
        <v>30.08</v>
      </c>
      <c r="Y195">
        <v>86.144000000000005</v>
      </c>
    </row>
    <row r="196" spans="1:25" x14ac:dyDescent="0.3">
      <c r="A196">
        <v>195</v>
      </c>
      <c r="B196">
        <v>2009</v>
      </c>
      <c r="C196" s="24" t="s">
        <v>32</v>
      </c>
      <c r="D196" s="24" t="s">
        <v>33</v>
      </c>
      <c r="E196" s="24" t="s">
        <v>58</v>
      </c>
      <c r="F196" s="24" t="s">
        <v>117</v>
      </c>
      <c r="G196">
        <v>35.222700000000003</v>
      </c>
      <c r="H196">
        <v>72.425799999999995</v>
      </c>
      <c r="I196" s="24" t="s">
        <v>93</v>
      </c>
      <c r="J196" s="24" t="s">
        <v>605</v>
      </c>
      <c r="K196" s="24" t="s">
        <v>163</v>
      </c>
      <c r="L196" s="24" t="s">
        <v>39</v>
      </c>
      <c r="M196" s="24" t="s">
        <v>40</v>
      </c>
      <c r="N196" s="24" t="s">
        <v>58</v>
      </c>
      <c r="O196" s="24" t="s">
        <v>163</v>
      </c>
      <c r="P196" s="24" t="s">
        <v>42</v>
      </c>
      <c r="Q196">
        <v>16</v>
      </c>
      <c r="R196">
        <v>18</v>
      </c>
      <c r="S196">
        <v>4</v>
      </c>
      <c r="T196">
        <v>14</v>
      </c>
      <c r="U196">
        <v>1</v>
      </c>
      <c r="V196" s="24" t="s">
        <v>606</v>
      </c>
      <c r="W196" s="24" t="s">
        <v>378</v>
      </c>
      <c r="X196">
        <v>29.155000000000001</v>
      </c>
      <c r="Y196">
        <v>84.478999999999999</v>
      </c>
    </row>
    <row r="197" spans="1:25" x14ac:dyDescent="0.3">
      <c r="A197">
        <v>196</v>
      </c>
      <c r="B197">
        <v>2009</v>
      </c>
      <c r="C197" s="24" t="s">
        <v>43</v>
      </c>
      <c r="D197" s="24" t="s">
        <v>1368</v>
      </c>
      <c r="E197" s="24" t="s">
        <v>607</v>
      </c>
      <c r="F197" s="24" t="s">
        <v>129</v>
      </c>
      <c r="G197">
        <v>33.5351</v>
      </c>
      <c r="H197">
        <v>71.071299999999994</v>
      </c>
      <c r="I197" s="24" t="s">
        <v>93</v>
      </c>
      <c r="J197" s="24" t="s">
        <v>608</v>
      </c>
      <c r="K197" s="24" t="s">
        <v>163</v>
      </c>
      <c r="L197" s="24" t="s">
        <v>39</v>
      </c>
      <c r="M197" s="24" t="s">
        <v>40</v>
      </c>
      <c r="N197" s="24" t="s">
        <v>58</v>
      </c>
      <c r="O197" s="24" t="s">
        <v>163</v>
      </c>
      <c r="P197" s="24" t="s">
        <v>42</v>
      </c>
      <c r="S197">
        <v>2</v>
      </c>
      <c r="T197">
        <v>4</v>
      </c>
      <c r="U197">
        <v>1</v>
      </c>
      <c r="V197" s="24" t="s">
        <v>58</v>
      </c>
      <c r="W197" s="24" t="s">
        <v>58</v>
      </c>
      <c r="X197">
        <v>26.635000000000002</v>
      </c>
      <c r="Y197">
        <v>79.942999999999998</v>
      </c>
    </row>
    <row r="198" spans="1:25" x14ac:dyDescent="0.3">
      <c r="A198">
        <v>197</v>
      </c>
      <c r="B198">
        <v>2009</v>
      </c>
      <c r="C198" s="24" t="s">
        <v>32</v>
      </c>
      <c r="D198" s="24" t="s">
        <v>33</v>
      </c>
      <c r="E198" s="24" t="s">
        <v>1368</v>
      </c>
      <c r="F198" s="24" t="s">
        <v>155</v>
      </c>
      <c r="G198">
        <v>34.503</v>
      </c>
      <c r="H198">
        <v>71.904600000000002</v>
      </c>
      <c r="I198" s="24" t="s">
        <v>93</v>
      </c>
      <c r="J198" s="24" t="s">
        <v>609</v>
      </c>
      <c r="K198" s="24" t="s">
        <v>74</v>
      </c>
      <c r="L198" s="24" t="s">
        <v>39</v>
      </c>
      <c r="M198" s="24" t="s">
        <v>72</v>
      </c>
      <c r="N198" s="24" t="s">
        <v>1368</v>
      </c>
      <c r="O198" s="24" t="s">
        <v>74</v>
      </c>
      <c r="P198" s="24" t="s">
        <v>42</v>
      </c>
      <c r="R198">
        <v>1</v>
      </c>
      <c r="S198">
        <v>3</v>
      </c>
      <c r="T198">
        <v>5</v>
      </c>
      <c r="U198">
        <v>2</v>
      </c>
      <c r="V198" s="24" t="s">
        <v>58</v>
      </c>
      <c r="W198" s="24" t="s">
        <v>58</v>
      </c>
      <c r="X198">
        <v>28.31</v>
      </c>
      <c r="Y198">
        <v>82.957999999999998</v>
      </c>
    </row>
    <row r="199" spans="1:25" x14ac:dyDescent="0.3">
      <c r="A199">
        <v>198</v>
      </c>
      <c r="B199">
        <v>2009</v>
      </c>
      <c r="C199" s="24" t="s">
        <v>43</v>
      </c>
      <c r="D199" s="24" t="s">
        <v>1368</v>
      </c>
      <c r="E199" s="24" t="s">
        <v>1430</v>
      </c>
      <c r="F199" s="24" t="s">
        <v>92</v>
      </c>
      <c r="G199">
        <v>33.583300000000001</v>
      </c>
      <c r="H199">
        <v>71.433300000000003</v>
      </c>
      <c r="I199" s="24" t="s">
        <v>93</v>
      </c>
      <c r="J199" s="24" t="s">
        <v>610</v>
      </c>
      <c r="K199" s="24" t="s">
        <v>153</v>
      </c>
      <c r="L199" s="24" t="s">
        <v>48</v>
      </c>
      <c r="M199" s="24" t="s">
        <v>72</v>
      </c>
      <c r="N199" s="24" t="s">
        <v>58</v>
      </c>
      <c r="O199" s="24" t="s">
        <v>122</v>
      </c>
      <c r="P199" s="24" t="s">
        <v>42</v>
      </c>
      <c r="Q199">
        <v>30</v>
      </c>
      <c r="R199">
        <v>37</v>
      </c>
      <c r="S199">
        <v>50</v>
      </c>
      <c r="T199">
        <v>60</v>
      </c>
      <c r="U199">
        <v>1</v>
      </c>
      <c r="V199" s="24" t="s">
        <v>611</v>
      </c>
      <c r="W199" s="24" t="s">
        <v>58</v>
      </c>
      <c r="X199">
        <v>29.19</v>
      </c>
      <c r="Y199">
        <v>84.542000000000002</v>
      </c>
    </row>
    <row r="200" spans="1:25" x14ac:dyDescent="0.3">
      <c r="A200">
        <v>199</v>
      </c>
      <c r="B200">
        <v>2009</v>
      </c>
      <c r="C200" s="24" t="s">
        <v>43</v>
      </c>
      <c r="D200" s="24" t="s">
        <v>1368</v>
      </c>
      <c r="E200" s="24" t="s">
        <v>612</v>
      </c>
      <c r="F200" s="24" t="s">
        <v>361</v>
      </c>
      <c r="G200">
        <v>33.685400000000001</v>
      </c>
      <c r="H200">
        <v>71.513099999999994</v>
      </c>
      <c r="I200" s="24" t="s">
        <v>93</v>
      </c>
      <c r="J200" s="24" t="s">
        <v>613</v>
      </c>
      <c r="K200" s="24" t="s">
        <v>163</v>
      </c>
      <c r="L200" s="24" t="s">
        <v>39</v>
      </c>
      <c r="M200" s="24" t="s">
        <v>72</v>
      </c>
      <c r="N200" s="24" t="s">
        <v>58</v>
      </c>
      <c r="O200" s="24" t="s">
        <v>163</v>
      </c>
      <c r="P200" s="24" t="s">
        <v>42</v>
      </c>
      <c r="R200">
        <v>2</v>
      </c>
      <c r="T200">
        <v>1</v>
      </c>
      <c r="U200">
        <v>1</v>
      </c>
      <c r="V200" s="24" t="s">
        <v>58</v>
      </c>
      <c r="W200" s="24" t="s">
        <v>58</v>
      </c>
      <c r="X200">
        <v>29.864999999999998</v>
      </c>
      <c r="Y200">
        <v>85.757000000000005</v>
      </c>
    </row>
    <row r="201" spans="1:25" x14ac:dyDescent="0.3">
      <c r="A201">
        <v>200</v>
      </c>
      <c r="B201">
        <v>2009</v>
      </c>
      <c r="C201" s="24" t="s">
        <v>43</v>
      </c>
      <c r="D201" s="24" t="s">
        <v>1368</v>
      </c>
      <c r="E201" s="24" t="s">
        <v>614</v>
      </c>
      <c r="F201" s="24" t="s">
        <v>615</v>
      </c>
      <c r="G201">
        <v>34.200000000000003</v>
      </c>
      <c r="H201">
        <v>72.5</v>
      </c>
      <c r="I201" s="24" t="s">
        <v>93</v>
      </c>
      <c r="J201" s="24" t="s">
        <v>616</v>
      </c>
      <c r="K201" s="24" t="s">
        <v>501</v>
      </c>
      <c r="L201" s="24" t="s">
        <v>48</v>
      </c>
      <c r="M201" s="24" t="s">
        <v>40</v>
      </c>
      <c r="N201" s="24" t="s">
        <v>1368</v>
      </c>
      <c r="O201" s="24" t="s">
        <v>102</v>
      </c>
      <c r="P201" s="24" t="s">
        <v>42</v>
      </c>
      <c r="R201">
        <v>0</v>
      </c>
      <c r="U201">
        <v>1</v>
      </c>
      <c r="V201" s="24" t="s">
        <v>58</v>
      </c>
      <c r="W201" s="24" t="s">
        <v>58</v>
      </c>
      <c r="X201">
        <v>26.855</v>
      </c>
      <c r="Y201">
        <v>80.338999999999999</v>
      </c>
    </row>
    <row r="202" spans="1:25" x14ac:dyDescent="0.3">
      <c r="A202">
        <v>201</v>
      </c>
      <c r="B202">
        <v>2009</v>
      </c>
      <c r="C202" s="24" t="s">
        <v>43</v>
      </c>
      <c r="D202" s="24" t="s">
        <v>1368</v>
      </c>
      <c r="E202" s="24" t="s">
        <v>617</v>
      </c>
      <c r="F202" s="24" t="s">
        <v>144</v>
      </c>
      <c r="G202">
        <v>32.9861</v>
      </c>
      <c r="H202">
        <v>70.604200000000006</v>
      </c>
      <c r="I202" s="24" t="s">
        <v>93</v>
      </c>
      <c r="J202" s="24" t="s">
        <v>618</v>
      </c>
      <c r="K202" s="24" t="s">
        <v>163</v>
      </c>
      <c r="L202" s="24" t="s">
        <v>39</v>
      </c>
      <c r="M202" s="24" t="s">
        <v>72</v>
      </c>
      <c r="N202" s="24" t="s">
        <v>58</v>
      </c>
      <c r="O202" s="24" t="s">
        <v>163</v>
      </c>
      <c r="P202" s="24" t="s">
        <v>42</v>
      </c>
      <c r="Q202">
        <v>7</v>
      </c>
      <c r="R202">
        <v>10</v>
      </c>
      <c r="S202">
        <v>50</v>
      </c>
      <c r="T202">
        <v>65</v>
      </c>
      <c r="U202">
        <v>1</v>
      </c>
      <c r="V202" s="24" t="s">
        <v>619</v>
      </c>
      <c r="W202" s="24" t="s">
        <v>34</v>
      </c>
      <c r="X202">
        <v>26.375</v>
      </c>
      <c r="Y202">
        <v>79.474999999999994</v>
      </c>
    </row>
    <row r="203" spans="1:25" x14ac:dyDescent="0.3">
      <c r="A203">
        <v>202</v>
      </c>
      <c r="B203">
        <v>2009</v>
      </c>
      <c r="C203" s="24" t="s">
        <v>43</v>
      </c>
      <c r="D203" s="24" t="s">
        <v>1368</v>
      </c>
      <c r="E203" s="24" t="s">
        <v>620</v>
      </c>
      <c r="F203" s="24" t="s">
        <v>160</v>
      </c>
      <c r="G203">
        <v>34.004300000000001</v>
      </c>
      <c r="H203">
        <v>71.544799999999995</v>
      </c>
      <c r="I203" s="24" t="s">
        <v>93</v>
      </c>
      <c r="J203" s="24" t="s">
        <v>621</v>
      </c>
      <c r="K203" s="24" t="s">
        <v>622</v>
      </c>
      <c r="L203" s="24" t="s">
        <v>48</v>
      </c>
      <c r="M203" s="24" t="s">
        <v>72</v>
      </c>
      <c r="N203" s="24" t="s">
        <v>58</v>
      </c>
      <c r="O203" s="24" t="s">
        <v>122</v>
      </c>
      <c r="P203" s="24" t="s">
        <v>42</v>
      </c>
      <c r="Q203">
        <v>10</v>
      </c>
      <c r="R203">
        <v>14</v>
      </c>
      <c r="S203">
        <v>50</v>
      </c>
      <c r="T203">
        <v>120</v>
      </c>
      <c r="U203">
        <v>1</v>
      </c>
      <c r="V203" s="24" t="s">
        <v>623</v>
      </c>
      <c r="W203" s="24" t="s">
        <v>537</v>
      </c>
      <c r="X203">
        <v>31.074999999999999</v>
      </c>
      <c r="Y203">
        <v>87.935000000000002</v>
      </c>
    </row>
    <row r="204" spans="1:25" x14ac:dyDescent="0.3">
      <c r="A204">
        <v>203</v>
      </c>
      <c r="B204">
        <v>2009</v>
      </c>
      <c r="C204" s="24" t="s">
        <v>43</v>
      </c>
      <c r="D204" s="24" t="s">
        <v>1368</v>
      </c>
      <c r="E204" s="24" t="s">
        <v>468</v>
      </c>
      <c r="F204" s="24" t="s">
        <v>269</v>
      </c>
      <c r="G204">
        <v>32.935000000000002</v>
      </c>
      <c r="H204">
        <v>70.668800000000005</v>
      </c>
      <c r="I204" s="24" t="s">
        <v>93</v>
      </c>
      <c r="J204" s="24" t="s">
        <v>624</v>
      </c>
      <c r="K204" s="24" t="s">
        <v>71</v>
      </c>
      <c r="L204" s="24" t="s">
        <v>48</v>
      </c>
      <c r="M204" s="24" t="s">
        <v>72</v>
      </c>
      <c r="N204" s="24" t="s">
        <v>625</v>
      </c>
      <c r="O204" s="24" t="s">
        <v>364</v>
      </c>
      <c r="P204" s="24" t="s">
        <v>140</v>
      </c>
      <c r="Q204">
        <v>4</v>
      </c>
      <c r="R204">
        <v>5</v>
      </c>
      <c r="U204">
        <v>1</v>
      </c>
      <c r="V204" s="24" t="s">
        <v>58</v>
      </c>
      <c r="W204" s="24" t="s">
        <v>58</v>
      </c>
      <c r="X204">
        <v>24.33</v>
      </c>
      <c r="Y204">
        <v>75.793999999999997</v>
      </c>
    </row>
    <row r="205" spans="1:25" x14ac:dyDescent="0.3">
      <c r="A205">
        <v>204</v>
      </c>
      <c r="B205">
        <v>2009</v>
      </c>
      <c r="C205" s="24" t="s">
        <v>43</v>
      </c>
      <c r="D205" s="24" t="s">
        <v>1368</v>
      </c>
      <c r="E205" s="24" t="s">
        <v>626</v>
      </c>
      <c r="F205" s="24" t="s">
        <v>35</v>
      </c>
      <c r="G205">
        <v>33.718000000000004</v>
      </c>
      <c r="H205">
        <v>73.071799999999996</v>
      </c>
      <c r="I205" s="24" t="s">
        <v>36</v>
      </c>
      <c r="J205" s="24" t="s">
        <v>627</v>
      </c>
      <c r="K205" s="24" t="s">
        <v>41</v>
      </c>
      <c r="L205" s="24" t="s">
        <v>39</v>
      </c>
      <c r="M205" s="24" t="s">
        <v>40</v>
      </c>
      <c r="N205" s="24" t="s">
        <v>58</v>
      </c>
      <c r="O205" s="24" t="s">
        <v>579</v>
      </c>
      <c r="P205" s="24" t="s">
        <v>54</v>
      </c>
      <c r="R205">
        <v>5</v>
      </c>
      <c r="S205">
        <v>3</v>
      </c>
      <c r="T205">
        <v>8</v>
      </c>
      <c r="U205">
        <v>1</v>
      </c>
      <c r="V205" s="24" t="s">
        <v>519</v>
      </c>
      <c r="W205" s="24" t="s">
        <v>58</v>
      </c>
      <c r="X205">
        <v>24.934999999999999</v>
      </c>
      <c r="Y205">
        <v>76.882999999999996</v>
      </c>
    </row>
    <row r="206" spans="1:25" x14ac:dyDescent="0.3">
      <c r="A206">
        <v>205</v>
      </c>
      <c r="B206">
        <v>2009</v>
      </c>
      <c r="C206" s="24" t="s">
        <v>43</v>
      </c>
      <c r="D206" s="24" t="s">
        <v>1368</v>
      </c>
      <c r="E206" s="24" t="s">
        <v>628</v>
      </c>
      <c r="F206" s="24" t="s">
        <v>160</v>
      </c>
      <c r="G206">
        <v>34.004300000000001</v>
      </c>
      <c r="H206">
        <v>71.544799999999995</v>
      </c>
      <c r="I206" s="24" t="s">
        <v>93</v>
      </c>
      <c r="J206" s="24" t="s">
        <v>629</v>
      </c>
      <c r="K206" s="24" t="s">
        <v>153</v>
      </c>
      <c r="L206" s="24" t="s">
        <v>48</v>
      </c>
      <c r="M206" s="24" t="s">
        <v>72</v>
      </c>
      <c r="N206" s="24" t="s">
        <v>58</v>
      </c>
      <c r="O206" s="24" t="s">
        <v>122</v>
      </c>
      <c r="P206" s="24" t="s">
        <v>42</v>
      </c>
      <c r="Q206">
        <v>48</v>
      </c>
      <c r="R206">
        <v>50</v>
      </c>
      <c r="S206">
        <v>148</v>
      </c>
      <c r="T206">
        <v>187</v>
      </c>
      <c r="U206">
        <v>1</v>
      </c>
      <c r="V206" s="24" t="s">
        <v>411</v>
      </c>
      <c r="W206" s="24" t="s">
        <v>550</v>
      </c>
      <c r="X206">
        <v>25.75</v>
      </c>
      <c r="Y206">
        <v>78.349999999999994</v>
      </c>
    </row>
    <row r="207" spans="1:25" x14ac:dyDescent="0.3">
      <c r="A207">
        <v>206</v>
      </c>
      <c r="B207">
        <v>2009</v>
      </c>
      <c r="C207" s="24" t="s">
        <v>43</v>
      </c>
      <c r="D207" s="24" t="s">
        <v>1368</v>
      </c>
      <c r="E207" s="24" t="s">
        <v>1433</v>
      </c>
      <c r="F207" s="24" t="s">
        <v>251</v>
      </c>
      <c r="G207">
        <v>34.801499999999997</v>
      </c>
      <c r="H207">
        <v>72.757000000000005</v>
      </c>
      <c r="I207" s="24" t="s">
        <v>93</v>
      </c>
      <c r="J207" s="24" t="s">
        <v>630</v>
      </c>
      <c r="K207" s="24" t="s">
        <v>71</v>
      </c>
      <c r="L207" s="24" t="s">
        <v>39</v>
      </c>
      <c r="M207" s="24" t="s">
        <v>72</v>
      </c>
      <c r="N207" s="24" t="s">
        <v>249</v>
      </c>
      <c r="O207" s="24" t="s">
        <v>74</v>
      </c>
      <c r="P207" s="24" t="s">
        <v>42</v>
      </c>
      <c r="R207">
        <v>41</v>
      </c>
      <c r="S207">
        <v>45</v>
      </c>
      <c r="T207">
        <v>50</v>
      </c>
      <c r="U207">
        <v>1</v>
      </c>
      <c r="V207" s="24" t="s">
        <v>58</v>
      </c>
      <c r="W207" s="24" t="s">
        <v>631</v>
      </c>
      <c r="X207">
        <v>22.04</v>
      </c>
      <c r="Y207">
        <v>71.671999999999997</v>
      </c>
    </row>
    <row r="208" spans="1:25" x14ac:dyDescent="0.3">
      <c r="A208">
        <v>207</v>
      </c>
      <c r="B208">
        <v>2009</v>
      </c>
      <c r="C208" s="24" t="s">
        <v>43</v>
      </c>
      <c r="D208" s="24" t="s">
        <v>1368</v>
      </c>
      <c r="E208" s="24" t="s">
        <v>632</v>
      </c>
      <c r="F208" s="24" t="s">
        <v>92</v>
      </c>
      <c r="G208">
        <v>33.583300000000001</v>
      </c>
      <c r="H208">
        <v>71.433300000000003</v>
      </c>
      <c r="I208" s="24" t="s">
        <v>93</v>
      </c>
      <c r="J208" s="24" t="s">
        <v>633</v>
      </c>
      <c r="K208" s="24" t="s">
        <v>163</v>
      </c>
      <c r="L208" s="24" t="s">
        <v>39</v>
      </c>
      <c r="M208" s="24" t="s">
        <v>40</v>
      </c>
      <c r="N208" s="24" t="s">
        <v>58</v>
      </c>
      <c r="O208" s="24" t="s">
        <v>163</v>
      </c>
      <c r="P208" s="24" t="s">
        <v>42</v>
      </c>
      <c r="Q208">
        <v>11</v>
      </c>
      <c r="R208">
        <v>12</v>
      </c>
      <c r="S208">
        <v>20</v>
      </c>
      <c r="T208">
        <v>24</v>
      </c>
      <c r="U208">
        <v>1</v>
      </c>
      <c r="V208" s="24" t="s">
        <v>623</v>
      </c>
      <c r="W208" s="24" t="s">
        <v>634</v>
      </c>
      <c r="X208">
        <v>23.25</v>
      </c>
      <c r="Y208">
        <v>73.849999999999994</v>
      </c>
    </row>
    <row r="209" spans="1:25" x14ac:dyDescent="0.3">
      <c r="A209">
        <v>208</v>
      </c>
      <c r="B209">
        <v>2009</v>
      </c>
      <c r="C209" s="24" t="s">
        <v>43</v>
      </c>
      <c r="D209" s="24" t="s">
        <v>1368</v>
      </c>
      <c r="E209" s="24" t="s">
        <v>58</v>
      </c>
      <c r="F209" s="24" t="s">
        <v>543</v>
      </c>
      <c r="G209">
        <v>31.545100000000001</v>
      </c>
      <c r="H209">
        <v>74.340699999999998</v>
      </c>
      <c r="I209" s="24" t="s">
        <v>69</v>
      </c>
      <c r="J209" s="24" t="s">
        <v>635</v>
      </c>
      <c r="K209" s="24" t="s">
        <v>163</v>
      </c>
      <c r="L209" s="24" t="s">
        <v>39</v>
      </c>
      <c r="M209" s="24" t="s">
        <v>40</v>
      </c>
      <c r="N209" s="24" t="s">
        <v>34</v>
      </c>
      <c r="O209" s="24" t="s">
        <v>163</v>
      </c>
      <c r="P209" s="24" t="s">
        <v>42</v>
      </c>
      <c r="R209">
        <v>18</v>
      </c>
      <c r="T209">
        <v>50</v>
      </c>
      <c r="V209" s="24" t="s">
        <v>58</v>
      </c>
      <c r="W209" s="24" t="s">
        <v>34</v>
      </c>
      <c r="X209">
        <v>25.22</v>
      </c>
      <c r="Y209">
        <v>77.396000000000001</v>
      </c>
    </row>
    <row r="210" spans="1:25" x14ac:dyDescent="0.3">
      <c r="A210">
        <v>209</v>
      </c>
      <c r="B210">
        <v>2009</v>
      </c>
      <c r="C210" s="24" t="s">
        <v>43</v>
      </c>
      <c r="D210" s="24" t="s">
        <v>1368</v>
      </c>
      <c r="E210" s="24" t="s">
        <v>1397</v>
      </c>
      <c r="F210" s="24" t="s">
        <v>160</v>
      </c>
      <c r="G210">
        <v>34.004300000000001</v>
      </c>
      <c r="H210">
        <v>71.544799999999995</v>
      </c>
      <c r="I210" s="24" t="s">
        <v>93</v>
      </c>
      <c r="J210" s="24" t="s">
        <v>636</v>
      </c>
      <c r="K210" s="24" t="s">
        <v>74</v>
      </c>
      <c r="L210" s="24" t="s">
        <v>39</v>
      </c>
      <c r="M210" s="24" t="s">
        <v>40</v>
      </c>
      <c r="N210" s="24" t="s">
        <v>58</v>
      </c>
      <c r="O210" s="24" t="s">
        <v>74</v>
      </c>
      <c r="P210" s="24" t="s">
        <v>42</v>
      </c>
      <c r="Q210">
        <v>14</v>
      </c>
      <c r="R210">
        <v>15</v>
      </c>
      <c r="S210">
        <v>15</v>
      </c>
      <c r="T210">
        <v>24</v>
      </c>
      <c r="U210">
        <v>1</v>
      </c>
      <c r="V210" s="24" t="s">
        <v>637</v>
      </c>
      <c r="W210" s="24" t="s">
        <v>550</v>
      </c>
      <c r="X210">
        <v>23.265000000000001</v>
      </c>
      <c r="Y210">
        <v>73.876999999999995</v>
      </c>
    </row>
    <row r="211" spans="1:25" x14ac:dyDescent="0.3">
      <c r="A211">
        <v>210</v>
      </c>
      <c r="B211">
        <v>2009</v>
      </c>
      <c r="C211" s="24" t="s">
        <v>43</v>
      </c>
      <c r="D211" s="24" t="s">
        <v>1368</v>
      </c>
      <c r="E211" s="24" t="s">
        <v>1434</v>
      </c>
      <c r="F211" s="24" t="s">
        <v>35</v>
      </c>
      <c r="G211">
        <v>33.718000000000004</v>
      </c>
      <c r="H211">
        <v>73.071799999999996</v>
      </c>
      <c r="I211" s="24" t="s">
        <v>36</v>
      </c>
      <c r="J211" s="24" t="s">
        <v>638</v>
      </c>
      <c r="K211" s="24" t="s">
        <v>501</v>
      </c>
      <c r="L211" s="24" t="s">
        <v>48</v>
      </c>
      <c r="M211" s="24" t="s">
        <v>40</v>
      </c>
      <c r="N211" s="24" t="s">
        <v>58</v>
      </c>
      <c r="O211" s="24" t="s">
        <v>122</v>
      </c>
      <c r="P211" s="24" t="s">
        <v>42</v>
      </c>
      <c r="Q211">
        <v>5</v>
      </c>
      <c r="R211">
        <v>6</v>
      </c>
      <c r="S211">
        <v>29</v>
      </c>
      <c r="T211">
        <v>40</v>
      </c>
      <c r="U211">
        <v>2</v>
      </c>
      <c r="V211" s="24" t="s">
        <v>639</v>
      </c>
      <c r="W211" s="24" t="s">
        <v>58</v>
      </c>
      <c r="X211">
        <v>21.895</v>
      </c>
      <c r="Y211">
        <v>71.411000000000001</v>
      </c>
    </row>
    <row r="212" spans="1:25" x14ac:dyDescent="0.3">
      <c r="A212">
        <v>211</v>
      </c>
      <c r="B212">
        <v>2009</v>
      </c>
      <c r="C212" s="24" t="s">
        <v>43</v>
      </c>
      <c r="D212" s="24" t="s">
        <v>1368</v>
      </c>
      <c r="E212" s="24" t="s">
        <v>640</v>
      </c>
      <c r="F212" s="24" t="s">
        <v>98</v>
      </c>
      <c r="G212">
        <v>33.764499999999998</v>
      </c>
      <c r="H212">
        <v>72.366699999999994</v>
      </c>
      <c r="I212" s="24" t="s">
        <v>69</v>
      </c>
      <c r="J212" s="24" t="s">
        <v>641</v>
      </c>
      <c r="K212" s="24" t="s">
        <v>74</v>
      </c>
      <c r="L212" s="24" t="s">
        <v>39</v>
      </c>
      <c r="M212" s="24" t="s">
        <v>72</v>
      </c>
      <c r="N212" s="24" t="s">
        <v>58</v>
      </c>
      <c r="O212" s="24" t="s">
        <v>74</v>
      </c>
      <c r="P212" s="24" t="s">
        <v>42</v>
      </c>
      <c r="Q212">
        <v>8</v>
      </c>
      <c r="R212">
        <v>9</v>
      </c>
      <c r="S212">
        <v>13</v>
      </c>
      <c r="T212">
        <v>17</v>
      </c>
      <c r="U212">
        <v>1</v>
      </c>
      <c r="V212" s="24" t="s">
        <v>58</v>
      </c>
      <c r="W212" s="24" t="s">
        <v>642</v>
      </c>
      <c r="X212">
        <v>20.864999999999998</v>
      </c>
      <c r="Y212">
        <v>69.557000000000002</v>
      </c>
    </row>
    <row r="213" spans="1:25" x14ac:dyDescent="0.3">
      <c r="A213">
        <v>212</v>
      </c>
      <c r="B213">
        <v>2009</v>
      </c>
      <c r="C213" s="24" t="s">
        <v>43</v>
      </c>
      <c r="D213" s="24" t="s">
        <v>1368</v>
      </c>
      <c r="E213" s="24" t="s">
        <v>643</v>
      </c>
      <c r="F213" s="24" t="s">
        <v>523</v>
      </c>
      <c r="G213">
        <v>32.930300000000003</v>
      </c>
      <c r="H213">
        <v>72.855599999999995</v>
      </c>
      <c r="I213" s="24" t="s">
        <v>69</v>
      </c>
      <c r="J213" s="24" t="s">
        <v>644</v>
      </c>
      <c r="K213" s="24" t="s">
        <v>163</v>
      </c>
      <c r="L213" s="24" t="s">
        <v>39</v>
      </c>
      <c r="M213" s="24" t="s">
        <v>72</v>
      </c>
      <c r="N213" s="24" t="s">
        <v>1368</v>
      </c>
      <c r="O213" s="24" t="s">
        <v>253</v>
      </c>
      <c r="P213" s="24" t="s">
        <v>42</v>
      </c>
      <c r="R213">
        <v>1</v>
      </c>
      <c r="U213">
        <v>1</v>
      </c>
      <c r="V213" s="24" t="s">
        <v>58</v>
      </c>
      <c r="W213" s="24" t="s">
        <v>58</v>
      </c>
      <c r="X213">
        <v>20.484999999999999</v>
      </c>
      <c r="Y213">
        <v>68.873000000000005</v>
      </c>
    </row>
    <row r="214" spans="1:25" x14ac:dyDescent="0.3">
      <c r="A214">
        <v>213</v>
      </c>
      <c r="B214">
        <v>2009</v>
      </c>
      <c r="C214" s="24" t="s">
        <v>43</v>
      </c>
      <c r="D214" s="24" t="s">
        <v>1368</v>
      </c>
      <c r="E214" s="24" t="s">
        <v>645</v>
      </c>
      <c r="F214" s="24" t="s">
        <v>68</v>
      </c>
      <c r="G214">
        <v>33.605800000000002</v>
      </c>
      <c r="H214">
        <v>73.043700000000001</v>
      </c>
      <c r="I214" s="24" t="s">
        <v>69</v>
      </c>
      <c r="J214" s="24" t="s">
        <v>646</v>
      </c>
      <c r="K214" s="24" t="s">
        <v>622</v>
      </c>
      <c r="L214" s="24" t="s">
        <v>48</v>
      </c>
      <c r="M214" s="24" t="s">
        <v>72</v>
      </c>
      <c r="N214" s="24" t="s">
        <v>58</v>
      </c>
      <c r="O214" s="24" t="s">
        <v>122</v>
      </c>
      <c r="P214" s="24" t="s">
        <v>42</v>
      </c>
      <c r="Q214">
        <v>35</v>
      </c>
      <c r="R214">
        <v>38</v>
      </c>
      <c r="S214">
        <v>60</v>
      </c>
      <c r="T214">
        <v>65</v>
      </c>
      <c r="U214">
        <v>1</v>
      </c>
      <c r="V214" s="24" t="s">
        <v>647</v>
      </c>
      <c r="W214" s="24" t="s">
        <v>648</v>
      </c>
      <c r="X214">
        <v>20.754999999999999</v>
      </c>
      <c r="Y214">
        <v>69.358999999999995</v>
      </c>
    </row>
    <row r="215" spans="1:25" x14ac:dyDescent="0.3">
      <c r="A215">
        <v>214</v>
      </c>
      <c r="B215">
        <v>2009</v>
      </c>
      <c r="C215" s="24" t="s">
        <v>43</v>
      </c>
      <c r="D215" s="24" t="s">
        <v>1368</v>
      </c>
      <c r="E215" s="24" t="s">
        <v>1435</v>
      </c>
      <c r="F215" s="24" t="s">
        <v>543</v>
      </c>
      <c r="G215">
        <v>31.545100000000001</v>
      </c>
      <c r="H215">
        <v>74.340699999999998</v>
      </c>
      <c r="I215" s="24" t="s">
        <v>69</v>
      </c>
      <c r="J215" s="24" t="s">
        <v>649</v>
      </c>
      <c r="K215" s="24" t="s">
        <v>163</v>
      </c>
      <c r="L215" s="24" t="s">
        <v>39</v>
      </c>
      <c r="M215" s="24" t="s">
        <v>72</v>
      </c>
      <c r="N215" s="24" t="s">
        <v>58</v>
      </c>
      <c r="O215" s="24" t="s">
        <v>163</v>
      </c>
      <c r="P215" s="24" t="s">
        <v>42</v>
      </c>
      <c r="S215">
        <v>10</v>
      </c>
      <c r="T215">
        <v>25</v>
      </c>
      <c r="U215">
        <v>1</v>
      </c>
      <c r="V215" s="24" t="s">
        <v>584</v>
      </c>
      <c r="W215" s="24" t="s">
        <v>650</v>
      </c>
      <c r="X215">
        <v>21.02</v>
      </c>
      <c r="Y215">
        <v>69.835999999999999</v>
      </c>
    </row>
    <row r="216" spans="1:25" x14ac:dyDescent="0.3">
      <c r="A216">
        <v>215</v>
      </c>
      <c r="B216">
        <v>2009</v>
      </c>
      <c r="C216" s="24" t="s">
        <v>32</v>
      </c>
      <c r="D216" s="24" t="s">
        <v>33</v>
      </c>
      <c r="E216" s="24" t="s">
        <v>651</v>
      </c>
      <c r="F216" s="24" t="s">
        <v>160</v>
      </c>
      <c r="G216">
        <v>34.004300000000001</v>
      </c>
      <c r="H216">
        <v>71.544799999999995</v>
      </c>
      <c r="I216" s="24" t="s">
        <v>93</v>
      </c>
      <c r="J216" s="24" t="s">
        <v>652</v>
      </c>
      <c r="K216" s="24" t="s">
        <v>153</v>
      </c>
      <c r="L216" s="24" t="s">
        <v>48</v>
      </c>
      <c r="M216" s="24" t="s">
        <v>72</v>
      </c>
      <c r="N216" s="24" t="s">
        <v>58</v>
      </c>
      <c r="O216" s="24" t="s">
        <v>102</v>
      </c>
      <c r="P216" s="24" t="s">
        <v>42</v>
      </c>
      <c r="Q216">
        <v>12</v>
      </c>
      <c r="R216">
        <v>19</v>
      </c>
      <c r="S216">
        <v>35</v>
      </c>
      <c r="T216">
        <v>45</v>
      </c>
      <c r="U216">
        <v>1</v>
      </c>
      <c r="V216" s="24" t="s">
        <v>653</v>
      </c>
      <c r="W216" s="24" t="s">
        <v>550</v>
      </c>
      <c r="X216">
        <v>14.74</v>
      </c>
      <c r="Y216">
        <v>58.531999999999996</v>
      </c>
    </row>
    <row r="217" spans="1:25" x14ac:dyDescent="0.3">
      <c r="A217">
        <v>216</v>
      </c>
      <c r="B217">
        <v>2009</v>
      </c>
      <c r="C217" s="24" t="s">
        <v>32</v>
      </c>
      <c r="D217" s="24" t="s">
        <v>286</v>
      </c>
      <c r="E217" s="24" t="s">
        <v>654</v>
      </c>
      <c r="F217" s="24" t="s">
        <v>160</v>
      </c>
      <c r="G217">
        <v>34.004300000000001</v>
      </c>
      <c r="H217">
        <v>71.544799999999995</v>
      </c>
      <c r="I217" s="24" t="s">
        <v>93</v>
      </c>
      <c r="J217" s="24" t="s">
        <v>655</v>
      </c>
      <c r="K217" s="24" t="s">
        <v>163</v>
      </c>
      <c r="L217" s="24" t="s">
        <v>39</v>
      </c>
      <c r="M217" s="24" t="s">
        <v>72</v>
      </c>
      <c r="N217" s="24" t="s">
        <v>58</v>
      </c>
      <c r="O217" s="24" t="s">
        <v>163</v>
      </c>
      <c r="P217" s="24" t="s">
        <v>42</v>
      </c>
      <c r="R217">
        <v>3</v>
      </c>
      <c r="S217">
        <v>5</v>
      </c>
      <c r="T217">
        <v>7</v>
      </c>
      <c r="U217">
        <v>1</v>
      </c>
      <c r="V217" s="24" t="s">
        <v>656</v>
      </c>
      <c r="W217" s="24" t="s">
        <v>58</v>
      </c>
      <c r="X217">
        <v>15.475</v>
      </c>
      <c r="Y217">
        <v>59.854999999999997</v>
      </c>
    </row>
    <row r="218" spans="1:25" x14ac:dyDescent="0.3">
      <c r="A218">
        <v>217</v>
      </c>
      <c r="B218">
        <v>2009</v>
      </c>
      <c r="C218" s="24" t="s">
        <v>43</v>
      </c>
      <c r="D218" s="24" t="s">
        <v>1368</v>
      </c>
      <c r="E218" s="24" t="s">
        <v>1436</v>
      </c>
      <c r="F218" s="24" t="s">
        <v>194</v>
      </c>
      <c r="G218">
        <v>34.1509</v>
      </c>
      <c r="H218">
        <v>71.735900000000001</v>
      </c>
      <c r="I218" s="24" t="s">
        <v>93</v>
      </c>
      <c r="J218" s="24" t="s">
        <v>657</v>
      </c>
      <c r="K218" s="24" t="s">
        <v>153</v>
      </c>
      <c r="L218" s="24" t="s">
        <v>48</v>
      </c>
      <c r="M218" s="24" t="s">
        <v>72</v>
      </c>
      <c r="N218" s="24" t="s">
        <v>58</v>
      </c>
      <c r="O218" s="24" t="s">
        <v>122</v>
      </c>
      <c r="P218" s="24" t="s">
        <v>42</v>
      </c>
      <c r="Q218">
        <v>32</v>
      </c>
      <c r="R218">
        <v>34</v>
      </c>
      <c r="S218">
        <v>60</v>
      </c>
      <c r="T218">
        <v>100</v>
      </c>
      <c r="U218">
        <v>1</v>
      </c>
      <c r="V218" s="24" t="s">
        <v>435</v>
      </c>
      <c r="W218" s="24" t="s">
        <v>550</v>
      </c>
      <c r="X218">
        <v>15.49</v>
      </c>
      <c r="Y218">
        <v>59.881999999999998</v>
      </c>
    </row>
    <row r="219" spans="1:25" x14ac:dyDescent="0.3">
      <c r="A219">
        <v>218</v>
      </c>
      <c r="B219">
        <v>2009</v>
      </c>
      <c r="C219" s="24" t="s">
        <v>43</v>
      </c>
      <c r="D219" s="24" t="s">
        <v>1368</v>
      </c>
      <c r="E219" s="24" t="s">
        <v>658</v>
      </c>
      <c r="F219" s="24" t="s">
        <v>160</v>
      </c>
      <c r="G219">
        <v>34.004300000000001</v>
      </c>
      <c r="H219">
        <v>71.544799999999995</v>
      </c>
      <c r="I219" s="24" t="s">
        <v>93</v>
      </c>
      <c r="J219" s="24" t="s">
        <v>659</v>
      </c>
      <c r="K219" s="24" t="s">
        <v>74</v>
      </c>
      <c r="L219" s="24" t="s">
        <v>39</v>
      </c>
      <c r="M219" s="24" t="s">
        <v>72</v>
      </c>
      <c r="N219" s="24" t="s">
        <v>58</v>
      </c>
      <c r="O219" s="24" t="s">
        <v>74</v>
      </c>
      <c r="P219" s="24" t="s">
        <v>42</v>
      </c>
      <c r="Q219">
        <v>10</v>
      </c>
      <c r="R219">
        <v>13</v>
      </c>
      <c r="S219">
        <v>47</v>
      </c>
      <c r="T219">
        <v>70</v>
      </c>
      <c r="U219">
        <v>1</v>
      </c>
      <c r="V219" s="24" t="s">
        <v>660</v>
      </c>
      <c r="W219" s="24" t="s">
        <v>661</v>
      </c>
      <c r="X219">
        <v>17.425000000000001</v>
      </c>
      <c r="Y219">
        <v>63.365000000000002</v>
      </c>
    </row>
    <row r="220" spans="1:25" x14ac:dyDescent="0.3">
      <c r="A220">
        <v>219</v>
      </c>
      <c r="B220">
        <v>2009</v>
      </c>
      <c r="C220" s="24" t="s">
        <v>43</v>
      </c>
      <c r="D220" s="24" t="s">
        <v>1368</v>
      </c>
      <c r="E220" s="24" t="s">
        <v>662</v>
      </c>
      <c r="F220" s="24" t="s">
        <v>144</v>
      </c>
      <c r="G220">
        <v>32.9861</v>
      </c>
      <c r="H220">
        <v>70.604200000000006</v>
      </c>
      <c r="I220" s="24" t="s">
        <v>93</v>
      </c>
      <c r="J220" s="24" t="s">
        <v>663</v>
      </c>
      <c r="K220" s="24" t="s">
        <v>163</v>
      </c>
      <c r="L220" s="24" t="s">
        <v>39</v>
      </c>
      <c r="M220" s="24" t="s">
        <v>40</v>
      </c>
      <c r="N220" s="24" t="s">
        <v>58</v>
      </c>
      <c r="O220" s="24" t="s">
        <v>163</v>
      </c>
      <c r="P220" s="24" t="s">
        <v>42</v>
      </c>
      <c r="Q220">
        <v>7</v>
      </c>
      <c r="R220">
        <v>8</v>
      </c>
      <c r="S220">
        <v>22</v>
      </c>
      <c r="T220">
        <v>29</v>
      </c>
      <c r="U220">
        <v>1</v>
      </c>
      <c r="V220" s="24" t="s">
        <v>664</v>
      </c>
      <c r="W220" s="24" t="s">
        <v>58</v>
      </c>
      <c r="X220">
        <v>10.7</v>
      </c>
      <c r="Y220">
        <v>51.26</v>
      </c>
    </row>
    <row r="221" spans="1:25" x14ac:dyDescent="0.3">
      <c r="A221">
        <v>220</v>
      </c>
      <c r="B221">
        <v>2009</v>
      </c>
      <c r="C221" s="24" t="s">
        <v>43</v>
      </c>
      <c r="D221" s="24" t="s">
        <v>1368</v>
      </c>
      <c r="E221" s="24" t="s">
        <v>1437</v>
      </c>
      <c r="F221" s="24" t="s">
        <v>160</v>
      </c>
      <c r="G221">
        <v>34.004300000000001</v>
      </c>
      <c r="H221">
        <v>71.544799999999995</v>
      </c>
      <c r="I221" s="24" t="s">
        <v>93</v>
      </c>
      <c r="J221" s="24" t="s">
        <v>665</v>
      </c>
      <c r="K221" s="24" t="s">
        <v>163</v>
      </c>
      <c r="L221" s="24" t="s">
        <v>39</v>
      </c>
      <c r="M221" s="24" t="s">
        <v>72</v>
      </c>
      <c r="N221" s="24" t="s">
        <v>58</v>
      </c>
      <c r="O221" s="24" t="s">
        <v>163</v>
      </c>
      <c r="P221" s="24" t="s">
        <v>42</v>
      </c>
      <c r="R221">
        <v>12</v>
      </c>
      <c r="S221">
        <v>25</v>
      </c>
      <c r="T221">
        <v>35</v>
      </c>
      <c r="U221">
        <v>1</v>
      </c>
      <c r="V221" s="24" t="s">
        <v>666</v>
      </c>
      <c r="W221" s="24" t="s">
        <v>667</v>
      </c>
      <c r="X221">
        <v>17.010000000000002</v>
      </c>
      <c r="Y221">
        <v>62.618000000000002</v>
      </c>
    </row>
    <row r="222" spans="1:25" x14ac:dyDescent="0.3">
      <c r="A222">
        <v>221</v>
      </c>
      <c r="B222">
        <v>2009</v>
      </c>
      <c r="C222" s="24" t="s">
        <v>43</v>
      </c>
      <c r="D222" s="24" t="s">
        <v>1368</v>
      </c>
      <c r="E222" s="24" t="s">
        <v>58</v>
      </c>
      <c r="F222" s="24" t="s">
        <v>160</v>
      </c>
      <c r="G222">
        <v>34.004300000000001</v>
      </c>
      <c r="H222">
        <v>71.544799999999995</v>
      </c>
      <c r="I222" s="24" t="s">
        <v>93</v>
      </c>
      <c r="J222" s="24" t="s">
        <v>668</v>
      </c>
      <c r="K222" s="24" t="s">
        <v>163</v>
      </c>
      <c r="L222" s="24" t="s">
        <v>39</v>
      </c>
      <c r="M222" s="24" t="s">
        <v>72</v>
      </c>
      <c r="N222" s="24" t="s">
        <v>34</v>
      </c>
      <c r="O222" s="24" t="s">
        <v>163</v>
      </c>
      <c r="P222" s="24" t="s">
        <v>42</v>
      </c>
      <c r="R222">
        <v>3</v>
      </c>
      <c r="T222">
        <v>43</v>
      </c>
      <c r="U222">
        <v>1</v>
      </c>
      <c r="V222" s="24" t="s">
        <v>669</v>
      </c>
      <c r="W222" s="24" t="s">
        <v>563</v>
      </c>
      <c r="X222">
        <v>14.65</v>
      </c>
      <c r="Y222">
        <v>58.37</v>
      </c>
    </row>
    <row r="223" spans="1:25" x14ac:dyDescent="0.3">
      <c r="A223">
        <v>222</v>
      </c>
      <c r="B223">
        <v>2009</v>
      </c>
      <c r="C223" s="24" t="s">
        <v>43</v>
      </c>
      <c r="D223" s="24" t="s">
        <v>1368</v>
      </c>
      <c r="E223" s="24" t="s">
        <v>670</v>
      </c>
      <c r="F223" s="24" t="s">
        <v>160</v>
      </c>
      <c r="G223">
        <v>34.004300000000001</v>
      </c>
      <c r="H223">
        <v>71.544799999999995</v>
      </c>
      <c r="I223" s="24" t="s">
        <v>93</v>
      </c>
      <c r="J223" s="24" t="s">
        <v>671</v>
      </c>
      <c r="K223" s="24" t="s">
        <v>189</v>
      </c>
      <c r="L223" s="24" t="s">
        <v>39</v>
      </c>
      <c r="M223" s="24" t="s">
        <v>72</v>
      </c>
      <c r="N223" s="24" t="s">
        <v>58</v>
      </c>
      <c r="O223" s="24" t="s">
        <v>102</v>
      </c>
      <c r="P223" s="24" t="s">
        <v>42</v>
      </c>
      <c r="Q223">
        <v>20</v>
      </c>
      <c r="R223">
        <v>22</v>
      </c>
      <c r="S223">
        <v>46</v>
      </c>
      <c r="T223">
        <v>50</v>
      </c>
      <c r="U223">
        <v>1</v>
      </c>
      <c r="V223" s="24" t="s">
        <v>284</v>
      </c>
      <c r="W223" s="24" t="s">
        <v>550</v>
      </c>
      <c r="X223">
        <v>15.72</v>
      </c>
      <c r="Y223">
        <v>60.295999999999999</v>
      </c>
    </row>
    <row r="224" spans="1:25" x14ac:dyDescent="0.3">
      <c r="A224">
        <v>223</v>
      </c>
      <c r="B224">
        <v>2009</v>
      </c>
      <c r="C224" s="24" t="s">
        <v>43</v>
      </c>
      <c r="D224" s="24" t="s">
        <v>1368</v>
      </c>
      <c r="E224" s="24" t="s">
        <v>58</v>
      </c>
      <c r="F224" s="24" t="s">
        <v>117</v>
      </c>
      <c r="G224">
        <v>35.222700000000003</v>
      </c>
      <c r="H224">
        <v>72.425799999999995</v>
      </c>
      <c r="I224" s="24" t="s">
        <v>93</v>
      </c>
      <c r="J224" s="24" t="s">
        <v>672</v>
      </c>
      <c r="K224" s="24" t="s">
        <v>95</v>
      </c>
      <c r="L224" s="24" t="s">
        <v>53</v>
      </c>
      <c r="M224" s="24" t="s">
        <v>40</v>
      </c>
      <c r="N224" s="24" t="s">
        <v>1368</v>
      </c>
      <c r="O224" s="24" t="s">
        <v>102</v>
      </c>
      <c r="P224" s="24" t="s">
        <v>42</v>
      </c>
      <c r="Q224">
        <v>1</v>
      </c>
      <c r="R224">
        <v>2</v>
      </c>
      <c r="S224">
        <v>11</v>
      </c>
      <c r="T224">
        <v>30</v>
      </c>
      <c r="U224">
        <v>1</v>
      </c>
      <c r="V224" s="24" t="s">
        <v>653</v>
      </c>
      <c r="W224" s="24" t="s">
        <v>58</v>
      </c>
      <c r="X224">
        <v>13.83</v>
      </c>
      <c r="Y224">
        <v>56.893999999999998</v>
      </c>
    </row>
    <row r="225" spans="1:25" x14ac:dyDescent="0.3">
      <c r="A225">
        <v>224</v>
      </c>
      <c r="B225">
        <v>2009</v>
      </c>
      <c r="C225" s="24" t="s">
        <v>43</v>
      </c>
      <c r="D225" s="24" t="s">
        <v>1368</v>
      </c>
      <c r="E225" s="24" t="s">
        <v>1388</v>
      </c>
      <c r="F225" s="24" t="s">
        <v>35</v>
      </c>
      <c r="G225">
        <v>33.718000000000004</v>
      </c>
      <c r="H225">
        <v>73.071799999999996</v>
      </c>
      <c r="I225" s="24" t="s">
        <v>36</v>
      </c>
      <c r="J225" s="24" t="s">
        <v>673</v>
      </c>
      <c r="K225" s="24" t="s">
        <v>74</v>
      </c>
      <c r="L225" s="24" t="s">
        <v>39</v>
      </c>
      <c r="M225" s="24" t="s">
        <v>72</v>
      </c>
      <c r="N225" s="24" t="s">
        <v>58</v>
      </c>
      <c r="O225" s="24" t="s">
        <v>74</v>
      </c>
      <c r="P225" s="24" t="s">
        <v>42</v>
      </c>
      <c r="R225">
        <v>2</v>
      </c>
      <c r="S225">
        <v>10</v>
      </c>
      <c r="T225">
        <v>18</v>
      </c>
      <c r="U225">
        <v>1</v>
      </c>
      <c r="V225" s="24" t="s">
        <v>600</v>
      </c>
      <c r="W225" s="24" t="s">
        <v>58</v>
      </c>
      <c r="X225">
        <v>15.595000000000001</v>
      </c>
      <c r="Y225">
        <v>60.070999999999998</v>
      </c>
    </row>
    <row r="226" spans="1:25" x14ac:dyDescent="0.3">
      <c r="A226">
        <v>225</v>
      </c>
      <c r="B226">
        <v>2009</v>
      </c>
      <c r="C226" s="24" t="s">
        <v>43</v>
      </c>
      <c r="D226" s="24" t="s">
        <v>1368</v>
      </c>
      <c r="E226" s="24" t="s">
        <v>674</v>
      </c>
      <c r="F226" s="24" t="s">
        <v>68</v>
      </c>
      <c r="G226">
        <v>33.605800000000002</v>
      </c>
      <c r="H226">
        <v>73.043700000000001</v>
      </c>
      <c r="I226" s="24" t="s">
        <v>69</v>
      </c>
      <c r="J226" s="24" t="s">
        <v>675</v>
      </c>
      <c r="K226" s="24" t="s">
        <v>62</v>
      </c>
      <c r="L226" s="24" t="s">
        <v>53</v>
      </c>
      <c r="M226" s="24" t="s">
        <v>40</v>
      </c>
      <c r="N226" s="24" t="s">
        <v>1368</v>
      </c>
      <c r="O226" s="24" t="s">
        <v>74</v>
      </c>
      <c r="P226" s="24" t="s">
        <v>42</v>
      </c>
      <c r="Q226">
        <v>36</v>
      </c>
      <c r="R226">
        <v>40</v>
      </c>
      <c r="S226">
        <v>75</v>
      </c>
      <c r="T226">
        <v>83</v>
      </c>
      <c r="U226">
        <v>1</v>
      </c>
      <c r="V226" s="24" t="s">
        <v>58</v>
      </c>
      <c r="W226" s="24" t="s">
        <v>676</v>
      </c>
      <c r="X226">
        <v>16.04</v>
      </c>
      <c r="Y226">
        <v>60.872</v>
      </c>
    </row>
    <row r="227" spans="1:25" x14ac:dyDescent="0.3">
      <c r="A227">
        <v>226</v>
      </c>
      <c r="B227">
        <v>2009</v>
      </c>
      <c r="C227" s="24" t="s">
        <v>43</v>
      </c>
      <c r="D227" s="24" t="s">
        <v>1368</v>
      </c>
      <c r="E227" s="24" t="s">
        <v>1438</v>
      </c>
      <c r="F227" s="24" t="s">
        <v>160</v>
      </c>
      <c r="G227">
        <v>34.004300000000001</v>
      </c>
      <c r="H227">
        <v>71.544799999999995</v>
      </c>
      <c r="I227" s="24" t="s">
        <v>93</v>
      </c>
      <c r="J227" s="24" t="s">
        <v>677</v>
      </c>
      <c r="K227" s="24" t="s">
        <v>189</v>
      </c>
      <c r="L227" s="24" t="s">
        <v>39</v>
      </c>
      <c r="M227" s="24" t="s">
        <v>72</v>
      </c>
      <c r="N227" s="24" t="s">
        <v>58</v>
      </c>
      <c r="O227" s="24" t="s">
        <v>211</v>
      </c>
      <c r="P227" s="24" t="s">
        <v>42</v>
      </c>
      <c r="Q227">
        <v>9</v>
      </c>
      <c r="R227">
        <v>11</v>
      </c>
      <c r="S227">
        <v>37</v>
      </c>
      <c r="T227">
        <v>50</v>
      </c>
      <c r="U227">
        <v>1</v>
      </c>
      <c r="V227" s="24" t="s">
        <v>519</v>
      </c>
      <c r="W227" s="24" t="s">
        <v>550</v>
      </c>
      <c r="X227">
        <v>13.765000000000001</v>
      </c>
      <c r="Y227">
        <v>56.777000000000001</v>
      </c>
    </row>
    <row r="228" spans="1:25" x14ac:dyDescent="0.3">
      <c r="A228">
        <v>227</v>
      </c>
      <c r="B228">
        <v>2009</v>
      </c>
      <c r="C228" s="24" t="s">
        <v>43</v>
      </c>
      <c r="D228" s="24" t="s">
        <v>1368</v>
      </c>
      <c r="E228" s="24" t="s">
        <v>678</v>
      </c>
      <c r="F228" s="24" t="s">
        <v>543</v>
      </c>
      <c r="G228">
        <v>31.545100000000001</v>
      </c>
      <c r="H228">
        <v>74.340699999999998</v>
      </c>
      <c r="I228" s="24" t="s">
        <v>69</v>
      </c>
      <c r="J228" s="24" t="s">
        <v>679</v>
      </c>
      <c r="K228" s="24" t="s">
        <v>153</v>
      </c>
      <c r="L228" s="24" t="s">
        <v>48</v>
      </c>
      <c r="M228" s="24" t="s">
        <v>72</v>
      </c>
      <c r="N228" s="24" t="s">
        <v>58</v>
      </c>
      <c r="O228" s="24" t="s">
        <v>122</v>
      </c>
      <c r="P228" s="24" t="s">
        <v>42</v>
      </c>
      <c r="Q228">
        <v>38</v>
      </c>
      <c r="R228">
        <v>45</v>
      </c>
      <c r="S228">
        <v>100</v>
      </c>
      <c r="T228">
        <v>135</v>
      </c>
      <c r="U228">
        <v>2</v>
      </c>
      <c r="V228" s="24" t="s">
        <v>58</v>
      </c>
      <c r="W228" s="24" t="s">
        <v>680</v>
      </c>
      <c r="X228">
        <v>13.12</v>
      </c>
      <c r="Y228">
        <v>55.616</v>
      </c>
    </row>
    <row r="229" spans="1:25" x14ac:dyDescent="0.3">
      <c r="A229">
        <v>228</v>
      </c>
      <c r="B229">
        <v>2009</v>
      </c>
      <c r="C229" s="24" t="s">
        <v>43</v>
      </c>
      <c r="D229" s="24" t="s">
        <v>1368</v>
      </c>
      <c r="E229" s="24" t="s">
        <v>681</v>
      </c>
      <c r="F229" s="24" t="s">
        <v>682</v>
      </c>
      <c r="G229">
        <v>30.188600000000001</v>
      </c>
      <c r="H229">
        <v>71.4559</v>
      </c>
      <c r="I229" s="24" t="s">
        <v>69</v>
      </c>
      <c r="J229" s="24" t="s">
        <v>683</v>
      </c>
      <c r="K229" s="24" t="s">
        <v>74</v>
      </c>
      <c r="L229" s="24" t="s">
        <v>39</v>
      </c>
      <c r="M229" s="24" t="s">
        <v>72</v>
      </c>
      <c r="N229" s="24" t="s">
        <v>58</v>
      </c>
      <c r="O229" s="24" t="s">
        <v>74</v>
      </c>
      <c r="P229" s="24" t="s">
        <v>42</v>
      </c>
      <c r="Q229">
        <v>8</v>
      </c>
      <c r="R229">
        <v>15</v>
      </c>
      <c r="S229">
        <v>47</v>
      </c>
      <c r="T229">
        <v>61</v>
      </c>
      <c r="U229">
        <v>1</v>
      </c>
      <c r="V229" s="24" t="s">
        <v>421</v>
      </c>
      <c r="W229" s="24" t="s">
        <v>684</v>
      </c>
      <c r="X229">
        <v>14.84</v>
      </c>
      <c r="Y229">
        <v>58.712000000000003</v>
      </c>
    </row>
    <row r="230" spans="1:25" x14ac:dyDescent="0.3">
      <c r="A230">
        <v>229</v>
      </c>
      <c r="B230">
        <v>2009</v>
      </c>
      <c r="C230" s="24" t="s">
        <v>43</v>
      </c>
      <c r="D230" s="24" t="s">
        <v>1368</v>
      </c>
      <c r="E230" s="24" t="s">
        <v>685</v>
      </c>
      <c r="F230" s="24" t="s">
        <v>686</v>
      </c>
      <c r="G230">
        <v>30.05</v>
      </c>
      <c r="H230">
        <v>70.633300000000006</v>
      </c>
      <c r="I230" s="24" t="s">
        <v>93</v>
      </c>
      <c r="J230" s="24" t="s">
        <v>687</v>
      </c>
      <c r="K230" s="24" t="s">
        <v>95</v>
      </c>
      <c r="L230" s="24" t="s">
        <v>53</v>
      </c>
      <c r="M230" s="24" t="s">
        <v>72</v>
      </c>
      <c r="N230" s="24" t="s">
        <v>58</v>
      </c>
      <c r="O230" s="24" t="s">
        <v>102</v>
      </c>
      <c r="P230" s="24" t="s">
        <v>42</v>
      </c>
      <c r="Q230">
        <v>24</v>
      </c>
      <c r="R230">
        <v>33</v>
      </c>
      <c r="S230">
        <v>55</v>
      </c>
      <c r="T230">
        <v>70</v>
      </c>
      <c r="U230">
        <v>1</v>
      </c>
      <c r="V230" s="24" t="s">
        <v>688</v>
      </c>
      <c r="W230" s="24" t="s">
        <v>689</v>
      </c>
      <c r="X230">
        <v>16.34</v>
      </c>
      <c r="Y230">
        <v>61.411999999999999</v>
      </c>
    </row>
    <row r="231" spans="1:25" x14ac:dyDescent="0.3">
      <c r="A231">
        <v>230</v>
      </c>
      <c r="B231">
        <v>2009</v>
      </c>
      <c r="C231" s="24" t="s">
        <v>43</v>
      </c>
      <c r="D231" s="24" t="s">
        <v>1368</v>
      </c>
      <c r="E231" s="24" t="s">
        <v>1368</v>
      </c>
      <c r="F231" s="24" t="s">
        <v>144</v>
      </c>
      <c r="G231">
        <v>32.9861</v>
      </c>
      <c r="H231">
        <v>70.604200000000006</v>
      </c>
      <c r="I231" s="24" t="s">
        <v>93</v>
      </c>
      <c r="J231" s="24" t="s">
        <v>690</v>
      </c>
      <c r="K231" s="24" t="s">
        <v>95</v>
      </c>
      <c r="L231" s="24" t="s">
        <v>53</v>
      </c>
      <c r="M231" s="24" t="s">
        <v>40</v>
      </c>
      <c r="N231" s="24" t="s">
        <v>1368</v>
      </c>
      <c r="O231" s="24" t="s">
        <v>102</v>
      </c>
      <c r="P231" s="24" t="s">
        <v>42</v>
      </c>
      <c r="R231">
        <v>0</v>
      </c>
      <c r="T231">
        <v>0</v>
      </c>
      <c r="U231">
        <v>1</v>
      </c>
      <c r="V231" s="24" t="s">
        <v>58</v>
      </c>
      <c r="W231" s="24" t="s">
        <v>58</v>
      </c>
      <c r="X231">
        <v>6.3150000000000004</v>
      </c>
      <c r="Y231">
        <v>43.366999999999997</v>
      </c>
    </row>
    <row r="232" spans="1:25" x14ac:dyDescent="0.3">
      <c r="A232">
        <v>231</v>
      </c>
      <c r="B232">
        <v>2009</v>
      </c>
      <c r="C232" s="24" t="s">
        <v>43</v>
      </c>
      <c r="D232" s="24" t="s">
        <v>1368</v>
      </c>
      <c r="E232" s="24" t="s">
        <v>691</v>
      </c>
      <c r="F232" s="24" t="s">
        <v>692</v>
      </c>
      <c r="G232">
        <v>34.845300000000002</v>
      </c>
      <c r="H232">
        <v>71.904600000000002</v>
      </c>
      <c r="I232" s="24" t="s">
        <v>93</v>
      </c>
      <c r="J232" s="24" t="s">
        <v>693</v>
      </c>
      <c r="K232" s="24" t="s">
        <v>62</v>
      </c>
      <c r="L232" s="24" t="s">
        <v>53</v>
      </c>
      <c r="M232" s="24" t="s">
        <v>40</v>
      </c>
      <c r="N232" s="24" t="s">
        <v>1368</v>
      </c>
      <c r="O232" s="24" t="s">
        <v>163</v>
      </c>
      <c r="P232" s="24" t="s">
        <v>42</v>
      </c>
      <c r="R232">
        <v>12</v>
      </c>
      <c r="S232">
        <v>28</v>
      </c>
      <c r="T232">
        <v>35</v>
      </c>
      <c r="U232">
        <v>1</v>
      </c>
      <c r="V232" s="24" t="s">
        <v>587</v>
      </c>
      <c r="W232" s="24" t="s">
        <v>694</v>
      </c>
      <c r="X232">
        <v>10.69</v>
      </c>
      <c r="Y232">
        <v>51.241999999999997</v>
      </c>
    </row>
    <row r="233" spans="1:25" x14ac:dyDescent="0.3">
      <c r="A233">
        <v>232</v>
      </c>
      <c r="B233">
        <v>2009</v>
      </c>
      <c r="C233" s="24" t="s">
        <v>43</v>
      </c>
      <c r="D233" s="24" t="s">
        <v>1368</v>
      </c>
      <c r="E233" s="24" t="s">
        <v>1439</v>
      </c>
      <c r="F233" s="24" t="s">
        <v>160</v>
      </c>
      <c r="G233">
        <v>34.004300000000001</v>
      </c>
      <c r="H233">
        <v>71.544799999999995</v>
      </c>
      <c r="I233" s="24" t="s">
        <v>93</v>
      </c>
      <c r="J233" s="24" t="s">
        <v>695</v>
      </c>
      <c r="K233" s="24" t="s">
        <v>47</v>
      </c>
      <c r="L233" s="24" t="s">
        <v>48</v>
      </c>
      <c r="M233" s="24" t="s">
        <v>40</v>
      </c>
      <c r="N233" s="24" t="s">
        <v>58</v>
      </c>
      <c r="O233" s="24" t="s">
        <v>49</v>
      </c>
      <c r="P233" s="24" t="s">
        <v>42</v>
      </c>
      <c r="Q233">
        <v>1</v>
      </c>
      <c r="R233">
        <v>3</v>
      </c>
      <c r="S233">
        <v>21</v>
      </c>
      <c r="T233">
        <v>24</v>
      </c>
      <c r="U233">
        <v>1</v>
      </c>
      <c r="V233" s="24" t="s">
        <v>284</v>
      </c>
      <c r="W233" s="24" t="s">
        <v>550</v>
      </c>
      <c r="X233">
        <v>13.12</v>
      </c>
      <c r="Y233">
        <v>55.616</v>
      </c>
    </row>
    <row r="234" spans="1:25" x14ac:dyDescent="0.3">
      <c r="A234">
        <v>233</v>
      </c>
      <c r="B234">
        <v>2009</v>
      </c>
      <c r="C234" s="24" t="s">
        <v>43</v>
      </c>
      <c r="D234" s="24" t="s">
        <v>1368</v>
      </c>
      <c r="E234" s="24" t="s">
        <v>696</v>
      </c>
      <c r="F234" s="24" t="s">
        <v>160</v>
      </c>
      <c r="G234">
        <v>34.004300000000001</v>
      </c>
      <c r="H234">
        <v>71.544799999999995</v>
      </c>
      <c r="I234" s="24" t="s">
        <v>93</v>
      </c>
      <c r="J234" s="24" t="s">
        <v>697</v>
      </c>
      <c r="K234" s="24" t="s">
        <v>163</v>
      </c>
      <c r="L234" s="24" t="s">
        <v>39</v>
      </c>
      <c r="M234" s="24" t="s">
        <v>72</v>
      </c>
      <c r="N234" s="24" t="s">
        <v>58</v>
      </c>
      <c r="O234" s="24" t="s">
        <v>102</v>
      </c>
      <c r="P234" s="24" t="s">
        <v>42</v>
      </c>
      <c r="Q234">
        <v>4</v>
      </c>
      <c r="R234">
        <v>5</v>
      </c>
      <c r="S234">
        <v>24</v>
      </c>
      <c r="T234">
        <v>25</v>
      </c>
      <c r="U234">
        <v>1</v>
      </c>
      <c r="V234" s="24" t="s">
        <v>653</v>
      </c>
      <c r="W234" s="24" t="s">
        <v>550</v>
      </c>
      <c r="X234">
        <v>13.48</v>
      </c>
      <c r="Y234">
        <v>56.264000000000003</v>
      </c>
    </row>
    <row r="235" spans="1:25" x14ac:dyDescent="0.3">
      <c r="A235">
        <v>234</v>
      </c>
      <c r="B235">
        <v>2009</v>
      </c>
      <c r="C235" s="24" t="s">
        <v>43</v>
      </c>
      <c r="D235" s="24" t="s">
        <v>1368</v>
      </c>
      <c r="E235" s="24" t="s">
        <v>698</v>
      </c>
      <c r="F235" s="24" t="s">
        <v>35</v>
      </c>
      <c r="G235">
        <v>33.718000000000004</v>
      </c>
      <c r="H235">
        <v>73.071799999999996</v>
      </c>
      <c r="I235" s="24" t="s">
        <v>36</v>
      </c>
      <c r="J235" s="24" t="s">
        <v>699</v>
      </c>
      <c r="K235" s="24" t="s">
        <v>62</v>
      </c>
      <c r="L235" s="24" t="s">
        <v>53</v>
      </c>
      <c r="M235" s="24" t="s">
        <v>72</v>
      </c>
      <c r="N235" s="24" t="s">
        <v>525</v>
      </c>
      <c r="O235" s="24" t="s">
        <v>62</v>
      </c>
      <c r="P235" s="24" t="s">
        <v>64</v>
      </c>
      <c r="R235">
        <v>1</v>
      </c>
      <c r="S235">
        <v>1</v>
      </c>
      <c r="T235">
        <v>4</v>
      </c>
      <c r="U235">
        <v>1</v>
      </c>
      <c r="V235" s="24" t="s">
        <v>58</v>
      </c>
      <c r="W235" s="24" t="s">
        <v>557</v>
      </c>
      <c r="X235">
        <v>12.7</v>
      </c>
      <c r="Y235">
        <v>54.86</v>
      </c>
    </row>
    <row r="236" spans="1:25" x14ac:dyDescent="0.3">
      <c r="A236">
        <v>235</v>
      </c>
      <c r="B236">
        <v>2009</v>
      </c>
      <c r="C236" s="24" t="s">
        <v>32</v>
      </c>
      <c r="D236" s="24" t="s">
        <v>128</v>
      </c>
      <c r="E236" s="24" t="s">
        <v>700</v>
      </c>
      <c r="F236" s="24" t="s">
        <v>573</v>
      </c>
      <c r="G236">
        <v>34.359699999999997</v>
      </c>
      <c r="H236">
        <v>73.471100000000007</v>
      </c>
      <c r="I236" s="24" t="s">
        <v>574</v>
      </c>
      <c r="J236" s="24" t="s">
        <v>701</v>
      </c>
      <c r="K236" s="24" t="s">
        <v>100</v>
      </c>
      <c r="L236" s="24" t="s">
        <v>53</v>
      </c>
      <c r="M236" s="24" t="s">
        <v>72</v>
      </c>
      <c r="N236" s="24" t="s">
        <v>702</v>
      </c>
      <c r="O236" s="24" t="s">
        <v>62</v>
      </c>
      <c r="P236" s="24" t="s">
        <v>64</v>
      </c>
      <c r="Q236">
        <v>10</v>
      </c>
      <c r="R236">
        <v>15</v>
      </c>
      <c r="S236">
        <v>81</v>
      </c>
      <c r="T236">
        <v>100</v>
      </c>
      <c r="U236">
        <v>1</v>
      </c>
      <c r="V236" s="24" t="s">
        <v>58</v>
      </c>
      <c r="W236" s="24" t="s">
        <v>58</v>
      </c>
      <c r="X236">
        <v>9.5250000000000004</v>
      </c>
      <c r="Y236">
        <v>49.145000000000003</v>
      </c>
    </row>
    <row r="237" spans="1:25" x14ac:dyDescent="0.3">
      <c r="A237">
        <v>236</v>
      </c>
      <c r="B237">
        <v>2010</v>
      </c>
      <c r="C237" s="24" t="s">
        <v>43</v>
      </c>
      <c r="D237" s="24" t="s">
        <v>1368</v>
      </c>
      <c r="E237" s="24" t="s">
        <v>1440</v>
      </c>
      <c r="F237" s="24" t="s">
        <v>703</v>
      </c>
      <c r="G237">
        <v>32.601799999999997</v>
      </c>
      <c r="H237">
        <v>70.9148</v>
      </c>
      <c r="I237" s="24" t="s">
        <v>93</v>
      </c>
      <c r="J237" s="24" t="s">
        <v>704</v>
      </c>
      <c r="K237" s="24" t="s">
        <v>100</v>
      </c>
      <c r="L237" s="24" t="s">
        <v>53</v>
      </c>
      <c r="M237" s="24" t="s">
        <v>72</v>
      </c>
      <c r="N237" s="24" t="s">
        <v>1368</v>
      </c>
      <c r="O237" s="24" t="s">
        <v>122</v>
      </c>
      <c r="P237" s="24" t="s">
        <v>42</v>
      </c>
      <c r="Q237">
        <v>88</v>
      </c>
      <c r="R237">
        <v>100</v>
      </c>
      <c r="S237">
        <v>37</v>
      </c>
      <c r="T237">
        <v>100</v>
      </c>
      <c r="U237">
        <v>1</v>
      </c>
      <c r="V237" s="24" t="s">
        <v>705</v>
      </c>
      <c r="W237" s="24" t="s">
        <v>706</v>
      </c>
      <c r="X237">
        <v>6.8049999999999997</v>
      </c>
      <c r="Y237">
        <v>44.249000000000002</v>
      </c>
    </row>
    <row r="238" spans="1:25" x14ac:dyDescent="0.3">
      <c r="A238">
        <v>237</v>
      </c>
      <c r="B238">
        <v>2010</v>
      </c>
      <c r="C238" s="24" t="s">
        <v>43</v>
      </c>
      <c r="D238" s="24" t="s">
        <v>1368</v>
      </c>
      <c r="E238" s="24" t="s">
        <v>1441</v>
      </c>
      <c r="F238" s="24" t="s">
        <v>707</v>
      </c>
      <c r="G238">
        <v>33.706000000000003</v>
      </c>
      <c r="H238">
        <v>73.724199999999996</v>
      </c>
      <c r="I238" s="24" t="s">
        <v>574</v>
      </c>
      <c r="J238" s="24" t="s">
        <v>708</v>
      </c>
      <c r="K238" s="24" t="s">
        <v>74</v>
      </c>
      <c r="L238" s="24" t="s">
        <v>39</v>
      </c>
      <c r="M238" s="24" t="s">
        <v>72</v>
      </c>
      <c r="N238" s="24" t="s">
        <v>1368</v>
      </c>
      <c r="O238" s="24" t="s">
        <v>74</v>
      </c>
      <c r="P238" s="24" t="s">
        <v>42</v>
      </c>
      <c r="R238">
        <v>4</v>
      </c>
      <c r="S238">
        <v>11</v>
      </c>
      <c r="T238">
        <v>12</v>
      </c>
      <c r="U238">
        <v>1</v>
      </c>
      <c r="V238" s="24" t="s">
        <v>58</v>
      </c>
      <c r="W238" s="24" t="s">
        <v>709</v>
      </c>
      <c r="X238">
        <v>11.39</v>
      </c>
      <c r="Y238">
        <v>52.502000000000002</v>
      </c>
    </row>
    <row r="239" spans="1:25" x14ac:dyDescent="0.3">
      <c r="A239">
        <v>238</v>
      </c>
      <c r="B239">
        <v>2010</v>
      </c>
      <c r="C239" s="24" t="s">
        <v>43</v>
      </c>
      <c r="D239" s="24" t="s">
        <v>1368</v>
      </c>
      <c r="E239" s="24" t="s">
        <v>1368</v>
      </c>
      <c r="F239" s="24" t="s">
        <v>710</v>
      </c>
      <c r="G239">
        <v>34.021099999999997</v>
      </c>
      <c r="H239">
        <v>71.287400000000005</v>
      </c>
      <c r="I239" s="24" t="s">
        <v>93</v>
      </c>
      <c r="J239" s="24" t="s">
        <v>711</v>
      </c>
      <c r="K239" s="24" t="s">
        <v>62</v>
      </c>
      <c r="L239" s="24" t="s">
        <v>712</v>
      </c>
      <c r="M239" s="24" t="s">
        <v>72</v>
      </c>
      <c r="N239" s="24" t="s">
        <v>713</v>
      </c>
      <c r="O239" s="24" t="s">
        <v>62</v>
      </c>
      <c r="P239" s="24" t="s">
        <v>42</v>
      </c>
      <c r="R239">
        <v>8</v>
      </c>
      <c r="T239">
        <v>11</v>
      </c>
      <c r="U239">
        <v>1</v>
      </c>
      <c r="V239" s="24" t="s">
        <v>58</v>
      </c>
      <c r="W239" s="24" t="s">
        <v>58</v>
      </c>
      <c r="X239">
        <v>11.33</v>
      </c>
      <c r="Y239">
        <v>52.393999999999998</v>
      </c>
    </row>
    <row r="240" spans="1:25" x14ac:dyDescent="0.3">
      <c r="A240">
        <v>239</v>
      </c>
      <c r="B240">
        <v>2010</v>
      </c>
      <c r="C240" s="24" t="s">
        <v>43</v>
      </c>
      <c r="D240" s="24" t="s">
        <v>1368</v>
      </c>
      <c r="E240" s="24" t="s">
        <v>1368</v>
      </c>
      <c r="F240" s="24" t="s">
        <v>714</v>
      </c>
      <c r="G240">
        <v>34.004300000000001</v>
      </c>
      <c r="H240">
        <v>71.544799999999995</v>
      </c>
      <c r="I240" s="24" t="s">
        <v>93</v>
      </c>
      <c r="J240" s="24" t="s">
        <v>715</v>
      </c>
      <c r="K240" s="24" t="s">
        <v>163</v>
      </c>
      <c r="L240" s="24" t="s">
        <v>39</v>
      </c>
      <c r="M240" s="24" t="s">
        <v>716</v>
      </c>
      <c r="N240" s="24" t="s">
        <v>1368</v>
      </c>
      <c r="O240" s="24" t="s">
        <v>163</v>
      </c>
      <c r="P240" s="24" t="s">
        <v>42</v>
      </c>
      <c r="R240">
        <v>0</v>
      </c>
      <c r="T240">
        <v>6</v>
      </c>
      <c r="U240">
        <v>1</v>
      </c>
      <c r="V240" s="24" t="s">
        <v>58</v>
      </c>
      <c r="W240" s="24" t="s">
        <v>58</v>
      </c>
      <c r="X240">
        <v>12.074999999999999</v>
      </c>
      <c r="Y240">
        <v>53.734999999999999</v>
      </c>
    </row>
    <row r="241" spans="1:25" x14ac:dyDescent="0.3">
      <c r="A241">
        <v>240</v>
      </c>
      <c r="B241">
        <v>2010</v>
      </c>
      <c r="C241" s="24" t="s">
        <v>43</v>
      </c>
      <c r="D241" s="24" t="s">
        <v>1368</v>
      </c>
      <c r="E241" s="24" t="s">
        <v>717</v>
      </c>
      <c r="F241" s="24" t="s">
        <v>718</v>
      </c>
      <c r="G241">
        <v>33.824300000000001</v>
      </c>
      <c r="H241">
        <v>73.794899999999998</v>
      </c>
      <c r="I241" s="24" t="s">
        <v>574</v>
      </c>
      <c r="J241" s="24" t="s">
        <v>719</v>
      </c>
      <c r="K241" s="24" t="s">
        <v>71</v>
      </c>
      <c r="L241" s="24" t="s">
        <v>39</v>
      </c>
      <c r="M241" s="24" t="s">
        <v>72</v>
      </c>
      <c r="N241" s="24" t="s">
        <v>1368</v>
      </c>
      <c r="O241" s="24" t="s">
        <v>163</v>
      </c>
      <c r="P241" s="24" t="s">
        <v>42</v>
      </c>
      <c r="R241">
        <v>1</v>
      </c>
      <c r="S241">
        <v>1</v>
      </c>
      <c r="T241">
        <v>2</v>
      </c>
      <c r="U241">
        <v>1</v>
      </c>
      <c r="V241" s="24" t="s">
        <v>720</v>
      </c>
      <c r="W241" s="24" t="s">
        <v>709</v>
      </c>
      <c r="X241">
        <v>12.41</v>
      </c>
      <c r="Y241">
        <v>54.338000000000001</v>
      </c>
    </row>
    <row r="242" spans="1:25" x14ac:dyDescent="0.3">
      <c r="A242">
        <v>241</v>
      </c>
      <c r="B242">
        <v>2010</v>
      </c>
      <c r="C242" s="24" t="s">
        <v>43</v>
      </c>
      <c r="D242" s="24" t="s">
        <v>1368</v>
      </c>
      <c r="E242" s="24" t="s">
        <v>58</v>
      </c>
      <c r="F242" s="24" t="s">
        <v>180</v>
      </c>
      <c r="G242">
        <v>32.225999999999999</v>
      </c>
      <c r="H242">
        <v>70.376099999999994</v>
      </c>
      <c r="I242" s="24" t="s">
        <v>93</v>
      </c>
      <c r="J242" s="24" t="s">
        <v>721</v>
      </c>
      <c r="K242" s="24" t="s">
        <v>163</v>
      </c>
      <c r="L242" s="24" t="s">
        <v>39</v>
      </c>
      <c r="M242" s="24" t="s">
        <v>72</v>
      </c>
      <c r="N242" s="24" t="s">
        <v>1368</v>
      </c>
      <c r="O242" s="24" t="s">
        <v>163</v>
      </c>
      <c r="P242" s="24" t="s">
        <v>42</v>
      </c>
      <c r="Q242">
        <v>4</v>
      </c>
      <c r="R242">
        <v>5</v>
      </c>
      <c r="S242">
        <v>3</v>
      </c>
      <c r="T242">
        <v>11</v>
      </c>
      <c r="U242">
        <v>1</v>
      </c>
      <c r="V242" s="24" t="s">
        <v>58</v>
      </c>
      <c r="W242" s="24" t="s">
        <v>58</v>
      </c>
      <c r="X242">
        <v>6.0149999999999997</v>
      </c>
      <c r="Y242">
        <v>42.826999999999998</v>
      </c>
    </row>
    <row r="243" spans="1:25" x14ac:dyDescent="0.3">
      <c r="A243">
        <v>242</v>
      </c>
      <c r="B243">
        <v>2010</v>
      </c>
      <c r="C243" s="24" t="s">
        <v>43</v>
      </c>
      <c r="D243" s="24" t="s">
        <v>1368</v>
      </c>
      <c r="E243" s="24" t="s">
        <v>58</v>
      </c>
      <c r="F243" s="24" t="s">
        <v>254</v>
      </c>
      <c r="G243">
        <v>34.8718</v>
      </c>
      <c r="H243">
        <v>71.524900000000002</v>
      </c>
      <c r="I243" s="24" t="s">
        <v>89</v>
      </c>
      <c r="J243" s="24" t="s">
        <v>722</v>
      </c>
      <c r="K243" s="24" t="s">
        <v>74</v>
      </c>
      <c r="L243" s="24" t="s">
        <v>39</v>
      </c>
      <c r="M243" s="24" t="s">
        <v>72</v>
      </c>
      <c r="N243" s="24" t="s">
        <v>1368</v>
      </c>
      <c r="O243" s="24" t="s">
        <v>74</v>
      </c>
      <c r="P243" s="24" t="s">
        <v>42</v>
      </c>
      <c r="Q243">
        <v>16</v>
      </c>
      <c r="R243">
        <v>17</v>
      </c>
      <c r="S243">
        <v>26</v>
      </c>
      <c r="T243">
        <v>47</v>
      </c>
      <c r="U243">
        <v>1</v>
      </c>
      <c r="V243" s="24" t="s">
        <v>58</v>
      </c>
      <c r="W243" s="24" t="s">
        <v>723</v>
      </c>
      <c r="X243">
        <v>6.9050000000000002</v>
      </c>
      <c r="Y243">
        <v>44.429000000000002</v>
      </c>
    </row>
    <row r="244" spans="1:25" x14ac:dyDescent="0.3">
      <c r="A244">
        <v>243</v>
      </c>
      <c r="B244">
        <v>2010</v>
      </c>
      <c r="C244" s="24" t="s">
        <v>43</v>
      </c>
      <c r="D244" s="24" t="s">
        <v>1368</v>
      </c>
      <c r="E244" s="24" t="s">
        <v>58</v>
      </c>
      <c r="F244" s="24" t="s">
        <v>383</v>
      </c>
      <c r="G244">
        <v>34.021099999999997</v>
      </c>
      <c r="H244">
        <v>71.287400000000005</v>
      </c>
      <c r="I244" s="24" t="s">
        <v>93</v>
      </c>
      <c r="J244" s="24" t="s">
        <v>724</v>
      </c>
      <c r="K244" s="24" t="s">
        <v>71</v>
      </c>
      <c r="L244" s="24" t="s">
        <v>39</v>
      </c>
      <c r="M244" s="24" t="s">
        <v>72</v>
      </c>
      <c r="N244" s="24" t="s">
        <v>1368</v>
      </c>
      <c r="O244" s="24" t="s">
        <v>74</v>
      </c>
      <c r="P244" s="24" t="s">
        <v>42</v>
      </c>
      <c r="Q244">
        <v>17</v>
      </c>
      <c r="R244">
        <v>22</v>
      </c>
      <c r="S244">
        <v>6</v>
      </c>
      <c r="T244">
        <v>11</v>
      </c>
      <c r="U244">
        <v>1</v>
      </c>
      <c r="V244" s="24" t="s">
        <v>58</v>
      </c>
      <c r="W244" s="24" t="s">
        <v>725</v>
      </c>
      <c r="X244">
        <v>8.07</v>
      </c>
      <c r="Y244">
        <v>46.526000000000003</v>
      </c>
    </row>
    <row r="245" spans="1:25" x14ac:dyDescent="0.3">
      <c r="A245">
        <v>244</v>
      </c>
      <c r="B245">
        <v>2010</v>
      </c>
      <c r="C245" s="24" t="s">
        <v>43</v>
      </c>
      <c r="D245" s="24" t="s">
        <v>1368</v>
      </c>
      <c r="E245" s="24" t="s">
        <v>726</v>
      </c>
      <c r="F245" s="24" t="s">
        <v>144</v>
      </c>
      <c r="G245">
        <v>32.9861</v>
      </c>
      <c r="H245">
        <v>70.604200000000006</v>
      </c>
      <c r="I245" s="24" t="s">
        <v>93</v>
      </c>
      <c r="J245" s="24" t="s">
        <v>727</v>
      </c>
      <c r="K245" s="24" t="s">
        <v>163</v>
      </c>
      <c r="L245" s="24" t="s">
        <v>39</v>
      </c>
      <c r="M245" s="24" t="s">
        <v>72</v>
      </c>
      <c r="N245" s="24" t="s">
        <v>1368</v>
      </c>
      <c r="O245" s="24" t="s">
        <v>163</v>
      </c>
      <c r="P245" s="24" t="s">
        <v>42</v>
      </c>
      <c r="R245">
        <v>15</v>
      </c>
      <c r="S245">
        <v>25</v>
      </c>
      <c r="T245">
        <v>30</v>
      </c>
      <c r="U245">
        <v>2</v>
      </c>
      <c r="V245" s="24" t="s">
        <v>58</v>
      </c>
      <c r="W245" s="24" t="s">
        <v>728</v>
      </c>
      <c r="X245">
        <v>2.3199999999999998</v>
      </c>
      <c r="Y245">
        <v>36.176000000000002</v>
      </c>
    </row>
    <row r="246" spans="1:25" x14ac:dyDescent="0.3">
      <c r="A246">
        <v>245</v>
      </c>
      <c r="B246">
        <v>2010</v>
      </c>
      <c r="C246" s="24" t="s">
        <v>43</v>
      </c>
      <c r="D246" s="24" t="s">
        <v>1368</v>
      </c>
      <c r="E246" s="24" t="s">
        <v>58</v>
      </c>
      <c r="F246" s="24" t="s">
        <v>383</v>
      </c>
      <c r="G246">
        <v>34.021099999999997</v>
      </c>
      <c r="H246">
        <v>71.287400000000005</v>
      </c>
      <c r="I246" s="24" t="s">
        <v>93</v>
      </c>
      <c r="J246" s="24" t="s">
        <v>729</v>
      </c>
      <c r="K246" s="24" t="s">
        <v>62</v>
      </c>
      <c r="L246" s="24" t="s">
        <v>53</v>
      </c>
      <c r="M246" s="24" t="s">
        <v>72</v>
      </c>
      <c r="N246" s="24" t="s">
        <v>730</v>
      </c>
      <c r="O246" s="24" t="s">
        <v>364</v>
      </c>
      <c r="P246" s="24" t="s">
        <v>140</v>
      </c>
      <c r="Q246">
        <v>22</v>
      </c>
      <c r="R246">
        <v>31</v>
      </c>
      <c r="S246">
        <v>30</v>
      </c>
      <c r="T246">
        <v>110</v>
      </c>
      <c r="U246">
        <v>1</v>
      </c>
      <c r="V246" s="24" t="s">
        <v>731</v>
      </c>
      <c r="W246" s="24" t="s">
        <v>732</v>
      </c>
      <c r="X246">
        <v>11.835000000000001</v>
      </c>
      <c r="Y246">
        <v>53.302999999999997</v>
      </c>
    </row>
    <row r="247" spans="1:25" x14ac:dyDescent="0.3">
      <c r="A247">
        <v>246</v>
      </c>
      <c r="B247">
        <v>2010</v>
      </c>
      <c r="C247" s="24" t="s">
        <v>43</v>
      </c>
      <c r="D247" s="24" t="s">
        <v>1368</v>
      </c>
      <c r="E247" s="24" t="s">
        <v>1442</v>
      </c>
      <c r="F247" s="24" t="s">
        <v>733</v>
      </c>
      <c r="G247">
        <v>34.333300000000001</v>
      </c>
      <c r="H247">
        <v>73.2</v>
      </c>
      <c r="I247" s="24" t="s">
        <v>93</v>
      </c>
      <c r="J247" s="24" t="s">
        <v>734</v>
      </c>
      <c r="K247" s="24" t="s">
        <v>163</v>
      </c>
      <c r="L247" s="24" t="s">
        <v>39</v>
      </c>
      <c r="M247" s="24" t="s">
        <v>72</v>
      </c>
      <c r="N247" s="24" t="s">
        <v>1368</v>
      </c>
      <c r="O247" s="24" t="s">
        <v>163</v>
      </c>
      <c r="P247" s="24" t="s">
        <v>42</v>
      </c>
      <c r="R247">
        <v>1</v>
      </c>
      <c r="S247">
        <v>4</v>
      </c>
      <c r="T247">
        <v>10</v>
      </c>
      <c r="U247">
        <v>2</v>
      </c>
      <c r="V247" s="24" t="s">
        <v>735</v>
      </c>
      <c r="W247" s="24" t="s">
        <v>736</v>
      </c>
      <c r="X247">
        <v>13.74</v>
      </c>
      <c r="Y247">
        <v>56.731999999999999</v>
      </c>
    </row>
    <row r="248" spans="1:25" x14ac:dyDescent="0.3">
      <c r="A248">
        <v>247</v>
      </c>
      <c r="B248">
        <v>2010</v>
      </c>
      <c r="C248" s="24" t="s">
        <v>43</v>
      </c>
      <c r="D248" s="24" t="s">
        <v>1368</v>
      </c>
      <c r="E248" s="24" t="s">
        <v>1443</v>
      </c>
      <c r="F248" s="24" t="s">
        <v>117</v>
      </c>
      <c r="G248">
        <v>35.222700000000003</v>
      </c>
      <c r="H248">
        <v>72.425799999999995</v>
      </c>
      <c r="I248" s="24" t="s">
        <v>93</v>
      </c>
      <c r="J248" s="24" t="s">
        <v>737</v>
      </c>
      <c r="K248" s="24" t="s">
        <v>71</v>
      </c>
      <c r="L248" s="24" t="s">
        <v>39</v>
      </c>
      <c r="M248" s="24" t="s">
        <v>72</v>
      </c>
      <c r="N248" s="24" t="s">
        <v>738</v>
      </c>
      <c r="O248" s="24" t="s">
        <v>74</v>
      </c>
      <c r="P248" s="24" t="s">
        <v>42</v>
      </c>
      <c r="Q248">
        <v>7</v>
      </c>
      <c r="R248">
        <v>13</v>
      </c>
      <c r="S248">
        <v>37</v>
      </c>
      <c r="T248">
        <v>41</v>
      </c>
      <c r="U248">
        <v>1</v>
      </c>
      <c r="V248" s="24" t="s">
        <v>58</v>
      </c>
      <c r="W248" s="24" t="s">
        <v>739</v>
      </c>
      <c r="X248">
        <v>11.66</v>
      </c>
      <c r="Y248">
        <v>52.988</v>
      </c>
    </row>
    <row r="249" spans="1:25" x14ac:dyDescent="0.3">
      <c r="A249">
        <v>248</v>
      </c>
      <c r="B249">
        <v>2010</v>
      </c>
      <c r="C249" s="24" t="s">
        <v>32</v>
      </c>
      <c r="D249" s="24" t="s">
        <v>136</v>
      </c>
      <c r="E249" s="24" t="s">
        <v>58</v>
      </c>
      <c r="F249" s="24" t="s">
        <v>740</v>
      </c>
      <c r="G249">
        <v>33.119300000000003</v>
      </c>
      <c r="H249">
        <v>71.095100000000002</v>
      </c>
      <c r="I249" s="24" t="s">
        <v>93</v>
      </c>
      <c r="J249" s="24" t="s">
        <v>741</v>
      </c>
      <c r="K249" s="24" t="s">
        <v>163</v>
      </c>
      <c r="L249" s="24" t="s">
        <v>39</v>
      </c>
      <c r="M249" s="24" t="s">
        <v>72</v>
      </c>
      <c r="N249" s="24" t="s">
        <v>1368</v>
      </c>
      <c r="O249" s="24" t="s">
        <v>163</v>
      </c>
      <c r="P249" s="24" t="s">
        <v>42</v>
      </c>
      <c r="R249">
        <v>4</v>
      </c>
      <c r="S249">
        <v>23</v>
      </c>
      <c r="T249">
        <v>24</v>
      </c>
      <c r="U249">
        <v>2</v>
      </c>
      <c r="V249" s="24" t="s">
        <v>669</v>
      </c>
      <c r="W249" s="24" t="s">
        <v>742</v>
      </c>
      <c r="X249">
        <v>11.69</v>
      </c>
      <c r="Y249">
        <v>53.042000000000002</v>
      </c>
    </row>
    <row r="250" spans="1:25" x14ac:dyDescent="0.3">
      <c r="A250">
        <v>249</v>
      </c>
      <c r="B250">
        <v>2010</v>
      </c>
      <c r="C250" s="24" t="s">
        <v>43</v>
      </c>
      <c r="D250" s="24" t="s">
        <v>1368</v>
      </c>
      <c r="E250" s="24" t="s">
        <v>58</v>
      </c>
      <c r="F250" s="24" t="s">
        <v>129</v>
      </c>
      <c r="G250">
        <v>33.5351</v>
      </c>
      <c r="H250">
        <v>71.071299999999994</v>
      </c>
      <c r="I250" s="24" t="s">
        <v>93</v>
      </c>
      <c r="J250" s="24" t="s">
        <v>743</v>
      </c>
      <c r="K250" s="24" t="s">
        <v>71</v>
      </c>
      <c r="L250" s="24" t="s">
        <v>48</v>
      </c>
      <c r="M250" s="24" t="s">
        <v>72</v>
      </c>
      <c r="N250" s="24" t="s">
        <v>1368</v>
      </c>
      <c r="O250" s="24" t="s">
        <v>122</v>
      </c>
      <c r="P250" s="24" t="s">
        <v>64</v>
      </c>
      <c r="Q250">
        <v>12</v>
      </c>
      <c r="R250">
        <v>14</v>
      </c>
      <c r="S250">
        <v>30</v>
      </c>
      <c r="T250">
        <v>35</v>
      </c>
      <c r="U250">
        <v>1</v>
      </c>
      <c r="V250" s="24" t="s">
        <v>744</v>
      </c>
      <c r="W250" s="24" t="s">
        <v>745</v>
      </c>
      <c r="X250">
        <v>12.35</v>
      </c>
      <c r="Y250">
        <v>54.23</v>
      </c>
    </row>
    <row r="251" spans="1:25" x14ac:dyDescent="0.3">
      <c r="A251">
        <v>250</v>
      </c>
      <c r="B251">
        <v>2010</v>
      </c>
      <c r="C251" s="24" t="s">
        <v>43</v>
      </c>
      <c r="D251" s="24" t="s">
        <v>1368</v>
      </c>
      <c r="E251" s="24" t="s">
        <v>1444</v>
      </c>
      <c r="F251" s="24" t="s">
        <v>110</v>
      </c>
      <c r="G251">
        <v>31.545100000000001</v>
      </c>
      <c r="H251">
        <v>74.340699999999998</v>
      </c>
      <c r="I251" s="24" t="s">
        <v>69</v>
      </c>
      <c r="J251" s="24" t="s">
        <v>746</v>
      </c>
      <c r="K251" s="24" t="s">
        <v>47</v>
      </c>
      <c r="L251" s="24" t="s">
        <v>39</v>
      </c>
      <c r="M251" s="24" t="s">
        <v>72</v>
      </c>
      <c r="N251" s="24" t="s">
        <v>1368</v>
      </c>
      <c r="O251" s="24" t="s">
        <v>74</v>
      </c>
      <c r="P251" s="24" t="s">
        <v>42</v>
      </c>
      <c r="Q251">
        <v>13</v>
      </c>
      <c r="R251">
        <v>14</v>
      </c>
      <c r="S251">
        <v>80</v>
      </c>
      <c r="T251">
        <v>100</v>
      </c>
      <c r="U251">
        <v>1</v>
      </c>
      <c r="V251" s="24" t="s">
        <v>747</v>
      </c>
      <c r="W251" s="24" t="s">
        <v>748</v>
      </c>
      <c r="X251">
        <v>20.46</v>
      </c>
      <c r="Y251">
        <v>68.828000000000003</v>
      </c>
    </row>
    <row r="252" spans="1:25" x14ac:dyDescent="0.3">
      <c r="A252">
        <v>251</v>
      </c>
      <c r="B252">
        <v>2010</v>
      </c>
      <c r="C252" s="24" t="s">
        <v>43</v>
      </c>
      <c r="D252" s="24" t="s">
        <v>1368</v>
      </c>
      <c r="E252" s="24" t="s">
        <v>1420</v>
      </c>
      <c r="F252" s="24" t="s">
        <v>110</v>
      </c>
      <c r="G252">
        <v>31.545100000000001</v>
      </c>
      <c r="H252">
        <v>74.340699999999998</v>
      </c>
      <c r="I252" s="24" t="s">
        <v>69</v>
      </c>
      <c r="J252" s="24" t="s">
        <v>749</v>
      </c>
      <c r="K252" s="24" t="s">
        <v>74</v>
      </c>
      <c r="L252" s="24" t="s">
        <v>39</v>
      </c>
      <c r="M252" s="24" t="s">
        <v>72</v>
      </c>
      <c r="N252" s="24" t="s">
        <v>1368</v>
      </c>
      <c r="O252" s="24" t="s">
        <v>74</v>
      </c>
      <c r="P252" s="24" t="s">
        <v>140</v>
      </c>
      <c r="Q252">
        <v>43</v>
      </c>
      <c r="R252">
        <v>57</v>
      </c>
      <c r="S252">
        <v>90</v>
      </c>
      <c r="T252">
        <v>100</v>
      </c>
      <c r="U252">
        <v>2</v>
      </c>
      <c r="V252" s="24" t="s">
        <v>750</v>
      </c>
      <c r="W252" s="24" t="s">
        <v>751</v>
      </c>
      <c r="X252">
        <v>23.32</v>
      </c>
      <c r="Y252">
        <v>73.975999999999999</v>
      </c>
    </row>
    <row r="253" spans="1:25" x14ac:dyDescent="0.3">
      <c r="A253">
        <v>252</v>
      </c>
      <c r="B253">
        <v>2010</v>
      </c>
      <c r="C253" s="24" t="s">
        <v>43</v>
      </c>
      <c r="D253" s="24" t="s">
        <v>1368</v>
      </c>
      <c r="E253" s="24" t="s">
        <v>1445</v>
      </c>
      <c r="F253" s="24" t="s">
        <v>117</v>
      </c>
      <c r="G253">
        <v>35.222700000000003</v>
      </c>
      <c r="H253">
        <v>72.425799999999995</v>
      </c>
      <c r="I253" s="24" t="s">
        <v>93</v>
      </c>
      <c r="J253" s="24" t="s">
        <v>752</v>
      </c>
      <c r="K253" s="24" t="s">
        <v>163</v>
      </c>
      <c r="L253" s="24" t="s">
        <v>39</v>
      </c>
      <c r="M253" s="24" t="s">
        <v>72</v>
      </c>
      <c r="N253" s="24" t="s">
        <v>1368</v>
      </c>
      <c r="O253" s="24" t="s">
        <v>163</v>
      </c>
      <c r="P253" s="24" t="s">
        <v>42</v>
      </c>
      <c r="Q253">
        <v>14</v>
      </c>
      <c r="R253">
        <v>17</v>
      </c>
      <c r="S253">
        <v>52</v>
      </c>
      <c r="T253">
        <v>60</v>
      </c>
      <c r="U253">
        <v>1</v>
      </c>
      <c r="V253" s="24" t="s">
        <v>753</v>
      </c>
      <c r="W253" s="24" t="s">
        <v>754</v>
      </c>
      <c r="X253">
        <v>16.364999999999998</v>
      </c>
      <c r="Y253">
        <v>61.457000000000001</v>
      </c>
    </row>
    <row r="254" spans="1:25" x14ac:dyDescent="0.3">
      <c r="A254">
        <v>253</v>
      </c>
      <c r="B254">
        <v>2010</v>
      </c>
      <c r="C254" s="24" t="s">
        <v>43</v>
      </c>
      <c r="D254" s="24" t="s">
        <v>1368</v>
      </c>
      <c r="E254" s="24" t="s">
        <v>1368</v>
      </c>
      <c r="F254" s="24" t="s">
        <v>180</v>
      </c>
      <c r="G254">
        <v>32.225999999999999</v>
      </c>
      <c r="H254">
        <v>70.376099999999994</v>
      </c>
      <c r="I254" s="24" t="s">
        <v>93</v>
      </c>
      <c r="J254" s="24" t="s">
        <v>755</v>
      </c>
      <c r="K254" s="24" t="s">
        <v>756</v>
      </c>
      <c r="L254" s="24" t="s">
        <v>53</v>
      </c>
      <c r="M254" s="24" t="s">
        <v>40</v>
      </c>
      <c r="N254" s="24" t="s">
        <v>1368</v>
      </c>
      <c r="O254" s="24" t="s">
        <v>364</v>
      </c>
      <c r="P254" s="24" t="s">
        <v>140</v>
      </c>
      <c r="R254">
        <v>2</v>
      </c>
      <c r="T254">
        <v>2</v>
      </c>
      <c r="U254">
        <v>1</v>
      </c>
      <c r="V254" s="24" t="s">
        <v>58</v>
      </c>
      <c r="W254" s="24" t="s">
        <v>1368</v>
      </c>
      <c r="X254">
        <v>16.64</v>
      </c>
      <c r="Y254">
        <v>61.951999999999998</v>
      </c>
    </row>
    <row r="255" spans="1:25" x14ac:dyDescent="0.3">
      <c r="A255">
        <v>254</v>
      </c>
      <c r="B255">
        <v>2010</v>
      </c>
      <c r="C255" s="24" t="s">
        <v>43</v>
      </c>
      <c r="D255" s="24" t="s">
        <v>1368</v>
      </c>
      <c r="E255" s="24" t="s">
        <v>1368</v>
      </c>
      <c r="F255" s="24" t="s">
        <v>254</v>
      </c>
      <c r="G255">
        <v>34.8718</v>
      </c>
      <c r="H255">
        <v>71.524900000000002</v>
      </c>
      <c r="I255" s="24" t="s">
        <v>89</v>
      </c>
      <c r="J255" s="24" t="s">
        <v>757</v>
      </c>
      <c r="K255" s="24" t="s">
        <v>71</v>
      </c>
      <c r="L255" s="24" t="s">
        <v>48</v>
      </c>
      <c r="M255" s="24" t="s">
        <v>72</v>
      </c>
      <c r="N255" s="24" t="s">
        <v>758</v>
      </c>
      <c r="O255" s="24" t="s">
        <v>364</v>
      </c>
      <c r="P255" s="24" t="s">
        <v>140</v>
      </c>
      <c r="R255">
        <v>2</v>
      </c>
      <c r="S255">
        <v>5</v>
      </c>
      <c r="T255">
        <v>8</v>
      </c>
      <c r="U255">
        <v>1</v>
      </c>
      <c r="V255" s="24" t="s">
        <v>58</v>
      </c>
      <c r="W255" s="24" t="s">
        <v>759</v>
      </c>
      <c r="X255">
        <v>19.45</v>
      </c>
      <c r="Y255">
        <v>67.010000000000005</v>
      </c>
    </row>
    <row r="256" spans="1:25" x14ac:dyDescent="0.3">
      <c r="A256">
        <v>255</v>
      </c>
      <c r="B256">
        <v>2010</v>
      </c>
      <c r="C256" s="24" t="s">
        <v>43</v>
      </c>
      <c r="D256" s="24" t="s">
        <v>1368</v>
      </c>
      <c r="E256" s="24" t="s">
        <v>58</v>
      </c>
      <c r="F256" s="24" t="s">
        <v>160</v>
      </c>
      <c r="G256">
        <v>34.004300000000001</v>
      </c>
      <c r="H256">
        <v>71.544799999999995</v>
      </c>
      <c r="I256" s="24" t="s">
        <v>93</v>
      </c>
      <c r="J256" s="24" t="s">
        <v>760</v>
      </c>
      <c r="K256" s="24" t="s">
        <v>38</v>
      </c>
      <c r="L256" s="24" t="s">
        <v>39</v>
      </c>
      <c r="M256" s="24" t="s">
        <v>72</v>
      </c>
      <c r="N256" s="24" t="s">
        <v>1368</v>
      </c>
      <c r="O256" s="24" t="s">
        <v>579</v>
      </c>
      <c r="P256" s="24" t="s">
        <v>54</v>
      </c>
      <c r="Q256">
        <v>6</v>
      </c>
      <c r="R256">
        <v>8</v>
      </c>
      <c r="T256">
        <v>0</v>
      </c>
      <c r="U256">
        <v>1</v>
      </c>
      <c r="V256" s="24" t="s">
        <v>58</v>
      </c>
      <c r="W256" s="24" t="s">
        <v>1368</v>
      </c>
      <c r="X256">
        <v>23.135000000000002</v>
      </c>
      <c r="Y256">
        <v>73.643000000000001</v>
      </c>
    </row>
    <row r="257" spans="1:25" x14ac:dyDescent="0.3">
      <c r="A257">
        <v>256</v>
      </c>
      <c r="B257">
        <v>2010</v>
      </c>
      <c r="C257" s="24" t="s">
        <v>43</v>
      </c>
      <c r="D257" s="24" t="s">
        <v>1368</v>
      </c>
      <c r="E257" s="24" t="s">
        <v>761</v>
      </c>
      <c r="F257" s="24" t="s">
        <v>692</v>
      </c>
      <c r="G257">
        <v>34.845300000000002</v>
      </c>
      <c r="H257">
        <v>71.904600000000002</v>
      </c>
      <c r="I257" s="24" t="s">
        <v>93</v>
      </c>
      <c r="J257" s="24" t="s">
        <v>762</v>
      </c>
      <c r="K257" s="24" t="s">
        <v>52</v>
      </c>
      <c r="L257" s="24" t="s">
        <v>53</v>
      </c>
      <c r="M257" s="24" t="s">
        <v>72</v>
      </c>
      <c r="N257" s="24" t="s">
        <v>1368</v>
      </c>
      <c r="O257" s="24" t="s">
        <v>102</v>
      </c>
      <c r="P257" s="24" t="s">
        <v>42</v>
      </c>
      <c r="Q257">
        <v>50</v>
      </c>
      <c r="R257">
        <v>56</v>
      </c>
      <c r="S257">
        <v>75</v>
      </c>
      <c r="T257">
        <v>120</v>
      </c>
      <c r="U257">
        <v>3</v>
      </c>
      <c r="V257" s="24" t="s">
        <v>58</v>
      </c>
      <c r="W257" s="24" t="s">
        <v>763</v>
      </c>
      <c r="X257">
        <v>21.1</v>
      </c>
      <c r="Y257">
        <v>69.98</v>
      </c>
    </row>
    <row r="258" spans="1:25" x14ac:dyDescent="0.3">
      <c r="A258">
        <v>257</v>
      </c>
      <c r="B258">
        <v>2010</v>
      </c>
      <c r="C258" s="24" t="s">
        <v>43</v>
      </c>
      <c r="D258" s="24" t="s">
        <v>1368</v>
      </c>
      <c r="E258" s="24" t="s">
        <v>1368</v>
      </c>
      <c r="F258" s="24" t="s">
        <v>59</v>
      </c>
      <c r="G258">
        <v>30.209499999999998</v>
      </c>
      <c r="H258">
        <v>67.018199999999993</v>
      </c>
      <c r="I258" s="24" t="s">
        <v>60</v>
      </c>
      <c r="J258" s="24" t="s">
        <v>764</v>
      </c>
      <c r="K258" s="24" t="s">
        <v>405</v>
      </c>
      <c r="L258" s="24" t="s">
        <v>48</v>
      </c>
      <c r="M258" s="24" t="s">
        <v>40</v>
      </c>
      <c r="N258" s="24" t="s">
        <v>1368</v>
      </c>
      <c r="O258" s="24" t="s">
        <v>102</v>
      </c>
      <c r="P258" s="24" t="s">
        <v>64</v>
      </c>
      <c r="R258">
        <v>11</v>
      </c>
      <c r="S258">
        <v>35</v>
      </c>
      <c r="T258">
        <v>40</v>
      </c>
      <c r="U258">
        <v>1</v>
      </c>
      <c r="V258" s="24" t="s">
        <v>325</v>
      </c>
      <c r="W258" s="24" t="s">
        <v>765</v>
      </c>
      <c r="X258">
        <v>25.14</v>
      </c>
      <c r="Y258">
        <v>77.251999999999995</v>
      </c>
    </row>
    <row r="259" spans="1:25" x14ac:dyDescent="0.3">
      <c r="A259">
        <v>258</v>
      </c>
      <c r="B259">
        <v>2010</v>
      </c>
      <c r="C259" s="24" t="s">
        <v>43</v>
      </c>
      <c r="D259" s="24" t="s">
        <v>1368</v>
      </c>
      <c r="E259" s="24" t="s">
        <v>766</v>
      </c>
      <c r="F259" s="24" t="s">
        <v>92</v>
      </c>
      <c r="G259">
        <v>33.583300000000001</v>
      </c>
      <c r="H259">
        <v>71.433300000000003</v>
      </c>
      <c r="I259" s="24" t="s">
        <v>93</v>
      </c>
      <c r="J259" s="24" t="s">
        <v>767</v>
      </c>
      <c r="K259" s="24" t="s">
        <v>100</v>
      </c>
      <c r="L259" s="24" t="s">
        <v>48</v>
      </c>
      <c r="M259" s="24" t="s">
        <v>72</v>
      </c>
      <c r="N259" s="24" t="s">
        <v>1368</v>
      </c>
      <c r="O259" s="24" t="s">
        <v>122</v>
      </c>
      <c r="P259" s="24" t="s">
        <v>42</v>
      </c>
      <c r="Q259">
        <v>41</v>
      </c>
      <c r="R259">
        <v>44</v>
      </c>
      <c r="S259">
        <v>60</v>
      </c>
      <c r="T259">
        <v>70</v>
      </c>
      <c r="U259">
        <v>2</v>
      </c>
      <c r="V259" s="24" t="s">
        <v>606</v>
      </c>
      <c r="W259" s="24" t="s">
        <v>768</v>
      </c>
      <c r="X259">
        <v>28.745000000000001</v>
      </c>
      <c r="Y259">
        <v>83.741</v>
      </c>
    </row>
    <row r="260" spans="1:25" x14ac:dyDescent="0.3">
      <c r="A260">
        <v>259</v>
      </c>
      <c r="B260">
        <v>2010</v>
      </c>
      <c r="C260" s="24" t="s">
        <v>32</v>
      </c>
      <c r="D260" s="24" t="s">
        <v>33</v>
      </c>
      <c r="E260" s="24" t="s">
        <v>1393</v>
      </c>
      <c r="F260" s="24" t="s">
        <v>92</v>
      </c>
      <c r="G260">
        <v>33.583300000000001</v>
      </c>
      <c r="H260">
        <v>71.433300000000003</v>
      </c>
      <c r="I260" s="24" t="s">
        <v>93</v>
      </c>
      <c r="J260" s="24" t="s">
        <v>769</v>
      </c>
      <c r="K260" s="24" t="s">
        <v>163</v>
      </c>
      <c r="L260" s="24" t="s">
        <v>39</v>
      </c>
      <c r="M260" s="24" t="s">
        <v>40</v>
      </c>
      <c r="N260" s="24" t="s">
        <v>1368</v>
      </c>
      <c r="O260" s="24" t="s">
        <v>163</v>
      </c>
      <c r="P260" s="24" t="s">
        <v>42</v>
      </c>
      <c r="R260">
        <v>7</v>
      </c>
      <c r="S260">
        <v>30</v>
      </c>
      <c r="T260">
        <v>32</v>
      </c>
      <c r="U260">
        <v>1</v>
      </c>
      <c r="V260" s="24" t="s">
        <v>705</v>
      </c>
      <c r="W260" s="24" t="s">
        <v>770</v>
      </c>
      <c r="X260">
        <v>26.62</v>
      </c>
      <c r="Y260">
        <v>79.915999999999997</v>
      </c>
    </row>
    <row r="261" spans="1:25" x14ac:dyDescent="0.3">
      <c r="A261">
        <v>260</v>
      </c>
      <c r="B261">
        <v>2010</v>
      </c>
      <c r="C261" s="24" t="s">
        <v>43</v>
      </c>
      <c r="D261" s="24" t="s">
        <v>1368</v>
      </c>
      <c r="E261" s="24" t="s">
        <v>1404</v>
      </c>
      <c r="F261" s="24" t="s">
        <v>160</v>
      </c>
      <c r="G261">
        <v>34.004300000000001</v>
      </c>
      <c r="H261">
        <v>71.544799999999995</v>
      </c>
      <c r="I261" s="24" t="s">
        <v>93</v>
      </c>
      <c r="J261" s="24" t="s">
        <v>771</v>
      </c>
      <c r="K261" s="24" t="s">
        <v>100</v>
      </c>
      <c r="L261" s="24" t="s">
        <v>48</v>
      </c>
      <c r="M261" s="24" t="s">
        <v>72</v>
      </c>
      <c r="N261" s="24" t="s">
        <v>772</v>
      </c>
      <c r="O261" s="24" t="s">
        <v>364</v>
      </c>
      <c r="P261" s="24" t="s">
        <v>140</v>
      </c>
      <c r="Q261">
        <v>23</v>
      </c>
      <c r="R261">
        <v>24</v>
      </c>
      <c r="S261">
        <v>27</v>
      </c>
      <c r="T261">
        <v>49</v>
      </c>
      <c r="U261">
        <v>1</v>
      </c>
      <c r="V261" s="24" t="s">
        <v>773</v>
      </c>
      <c r="W261" s="24" t="s">
        <v>601</v>
      </c>
      <c r="X261">
        <v>25.96</v>
      </c>
      <c r="Y261">
        <v>78.727999999999994</v>
      </c>
    </row>
    <row r="262" spans="1:25" x14ac:dyDescent="0.3">
      <c r="A262">
        <v>261</v>
      </c>
      <c r="B262">
        <v>2010</v>
      </c>
      <c r="C262" s="24" t="s">
        <v>43</v>
      </c>
      <c r="D262" s="24" t="s">
        <v>1368</v>
      </c>
      <c r="E262" s="24" t="s">
        <v>1446</v>
      </c>
      <c r="F262" s="24" t="s">
        <v>160</v>
      </c>
      <c r="G262">
        <v>34.004300000000001</v>
      </c>
      <c r="H262">
        <v>71.544799999999995</v>
      </c>
      <c r="I262" s="24" t="s">
        <v>93</v>
      </c>
      <c r="J262" s="24" t="s">
        <v>774</v>
      </c>
      <c r="K262" s="24" t="s">
        <v>163</v>
      </c>
      <c r="L262" s="24" t="s">
        <v>39</v>
      </c>
      <c r="M262" s="24" t="s">
        <v>72</v>
      </c>
      <c r="N262" s="24" t="s">
        <v>1368</v>
      </c>
      <c r="O262" s="24" t="s">
        <v>163</v>
      </c>
      <c r="P262" s="24" t="s">
        <v>42</v>
      </c>
      <c r="Q262">
        <v>4</v>
      </c>
      <c r="R262">
        <v>5</v>
      </c>
      <c r="S262">
        <v>11</v>
      </c>
      <c r="T262">
        <v>14</v>
      </c>
      <c r="U262">
        <v>1</v>
      </c>
      <c r="V262" s="24" t="s">
        <v>775</v>
      </c>
      <c r="W262" s="24" t="s">
        <v>601</v>
      </c>
      <c r="X262">
        <v>26.47</v>
      </c>
      <c r="Y262">
        <v>79.646000000000001</v>
      </c>
    </row>
    <row r="263" spans="1:25" x14ac:dyDescent="0.3">
      <c r="A263">
        <v>262</v>
      </c>
      <c r="B263">
        <v>2010</v>
      </c>
      <c r="C263" s="24" t="s">
        <v>32</v>
      </c>
      <c r="D263" s="24" t="s">
        <v>381</v>
      </c>
      <c r="E263" s="24" t="s">
        <v>58</v>
      </c>
      <c r="F263" s="24" t="s">
        <v>117</v>
      </c>
      <c r="G263">
        <v>35.222700000000003</v>
      </c>
      <c r="H263">
        <v>72.425799999999995</v>
      </c>
      <c r="I263" s="24" t="s">
        <v>93</v>
      </c>
      <c r="J263" s="24" t="s">
        <v>776</v>
      </c>
      <c r="K263" s="24" t="s">
        <v>153</v>
      </c>
      <c r="L263" s="24" t="s">
        <v>48</v>
      </c>
      <c r="M263" s="24" t="s">
        <v>72</v>
      </c>
      <c r="N263" s="24" t="s">
        <v>1368</v>
      </c>
      <c r="O263" s="24" t="s">
        <v>122</v>
      </c>
      <c r="P263" s="24" t="s">
        <v>42</v>
      </c>
      <c r="Q263">
        <v>3</v>
      </c>
      <c r="R263">
        <v>7</v>
      </c>
      <c r="S263">
        <v>9</v>
      </c>
      <c r="T263">
        <v>16</v>
      </c>
      <c r="U263">
        <v>1</v>
      </c>
      <c r="V263" s="24" t="s">
        <v>325</v>
      </c>
      <c r="W263" s="24" t="s">
        <v>58</v>
      </c>
      <c r="X263">
        <v>23.315000000000001</v>
      </c>
      <c r="Y263">
        <v>73.966999999999999</v>
      </c>
    </row>
    <row r="264" spans="1:25" x14ac:dyDescent="0.3">
      <c r="A264">
        <v>263</v>
      </c>
      <c r="B264">
        <v>2010</v>
      </c>
      <c r="C264" s="24" t="s">
        <v>32</v>
      </c>
      <c r="D264" s="24" t="s">
        <v>33</v>
      </c>
      <c r="E264" s="24" t="s">
        <v>58</v>
      </c>
      <c r="F264" s="24" t="s">
        <v>254</v>
      </c>
      <c r="G264">
        <v>34.8718</v>
      </c>
      <c r="H264">
        <v>71.524900000000002</v>
      </c>
      <c r="I264" s="24" t="s">
        <v>89</v>
      </c>
      <c r="J264" s="24" t="s">
        <v>777</v>
      </c>
      <c r="K264" s="24" t="s">
        <v>74</v>
      </c>
      <c r="L264" s="24" t="s">
        <v>39</v>
      </c>
      <c r="M264" s="24" t="s">
        <v>72</v>
      </c>
      <c r="N264" s="24" t="s">
        <v>1368</v>
      </c>
      <c r="O264" s="24" t="s">
        <v>74</v>
      </c>
      <c r="P264" s="24" t="s">
        <v>42</v>
      </c>
      <c r="R264">
        <v>0</v>
      </c>
      <c r="T264">
        <v>0</v>
      </c>
      <c r="U264">
        <v>1</v>
      </c>
      <c r="V264" s="24" t="s">
        <v>58</v>
      </c>
      <c r="W264" s="24" t="s">
        <v>58</v>
      </c>
      <c r="X264">
        <v>27.024999999999999</v>
      </c>
      <c r="Y264">
        <v>80.644999999999996</v>
      </c>
    </row>
    <row r="265" spans="1:25" x14ac:dyDescent="0.3">
      <c r="A265">
        <v>264</v>
      </c>
      <c r="B265">
        <v>2010</v>
      </c>
      <c r="C265" s="24" t="s">
        <v>43</v>
      </c>
      <c r="D265" s="24" t="s">
        <v>1368</v>
      </c>
      <c r="E265" s="24" t="s">
        <v>58</v>
      </c>
      <c r="F265" s="24" t="s">
        <v>110</v>
      </c>
      <c r="G265">
        <v>31.545100000000001</v>
      </c>
      <c r="H265">
        <v>74.340699999999998</v>
      </c>
      <c r="I265" s="24" t="s">
        <v>69</v>
      </c>
      <c r="J265" s="24" t="s">
        <v>778</v>
      </c>
      <c r="K265" s="24" t="s">
        <v>62</v>
      </c>
      <c r="L265" s="24" t="s">
        <v>53</v>
      </c>
      <c r="M265" s="24" t="s">
        <v>40</v>
      </c>
      <c r="N265" s="24" t="s">
        <v>1368</v>
      </c>
      <c r="O265" s="24" t="s">
        <v>122</v>
      </c>
      <c r="P265" s="24" t="s">
        <v>779</v>
      </c>
      <c r="Q265">
        <v>80</v>
      </c>
      <c r="R265">
        <v>95</v>
      </c>
      <c r="S265">
        <v>92</v>
      </c>
      <c r="T265">
        <v>200</v>
      </c>
      <c r="U265">
        <v>1</v>
      </c>
      <c r="V265" s="24" t="s">
        <v>58</v>
      </c>
      <c r="W265" s="24" t="s">
        <v>58</v>
      </c>
      <c r="X265">
        <v>31.495000000000001</v>
      </c>
      <c r="Y265">
        <v>88.691000000000003</v>
      </c>
    </row>
    <row r="266" spans="1:25" x14ac:dyDescent="0.3">
      <c r="A266">
        <v>265</v>
      </c>
      <c r="B266">
        <v>2010</v>
      </c>
      <c r="C266" s="24" t="s">
        <v>43</v>
      </c>
      <c r="D266" s="24" t="s">
        <v>1368</v>
      </c>
      <c r="E266" s="24" t="s">
        <v>780</v>
      </c>
      <c r="F266" s="24" t="s">
        <v>110</v>
      </c>
      <c r="G266">
        <v>31.545100000000001</v>
      </c>
      <c r="H266">
        <v>74.340699999999998</v>
      </c>
      <c r="I266" s="24" t="s">
        <v>69</v>
      </c>
      <c r="J266" s="24" t="s">
        <v>781</v>
      </c>
      <c r="K266" s="24" t="s">
        <v>62</v>
      </c>
      <c r="L266" s="24" t="s">
        <v>53</v>
      </c>
      <c r="M266" s="24" t="s">
        <v>40</v>
      </c>
      <c r="N266" s="24" t="s">
        <v>1368</v>
      </c>
      <c r="O266" s="24" t="s">
        <v>122</v>
      </c>
      <c r="P266" s="24" t="s">
        <v>42</v>
      </c>
      <c r="Q266">
        <v>40</v>
      </c>
      <c r="R266">
        <v>42</v>
      </c>
      <c r="T266">
        <v>175</v>
      </c>
      <c r="U266">
        <v>2</v>
      </c>
      <c r="V266" s="24" t="s">
        <v>782</v>
      </c>
      <c r="W266" s="24" t="s">
        <v>783</v>
      </c>
      <c r="X266">
        <v>32.369999999999997</v>
      </c>
      <c r="Y266">
        <v>90.266000000000005</v>
      </c>
    </row>
    <row r="267" spans="1:25" x14ac:dyDescent="0.3">
      <c r="A267">
        <v>266</v>
      </c>
      <c r="B267">
        <v>2010</v>
      </c>
      <c r="C267" s="24" t="s">
        <v>43</v>
      </c>
      <c r="D267" s="24" t="s">
        <v>1368</v>
      </c>
      <c r="E267" s="24" t="s">
        <v>58</v>
      </c>
      <c r="F267" s="24" t="s">
        <v>784</v>
      </c>
      <c r="G267">
        <v>32.974600000000002</v>
      </c>
      <c r="H267">
        <v>70.145600000000002</v>
      </c>
      <c r="I267" s="24" t="s">
        <v>89</v>
      </c>
      <c r="J267" s="24" t="s">
        <v>785</v>
      </c>
      <c r="K267" s="24" t="s">
        <v>100</v>
      </c>
      <c r="L267" s="24" t="s">
        <v>48</v>
      </c>
      <c r="M267" s="24" t="s">
        <v>72</v>
      </c>
      <c r="N267" s="24" t="s">
        <v>1368</v>
      </c>
      <c r="O267" s="24" t="s">
        <v>102</v>
      </c>
      <c r="P267" s="24" t="s">
        <v>42</v>
      </c>
      <c r="Q267">
        <v>65</v>
      </c>
      <c r="R267">
        <v>80</v>
      </c>
      <c r="S267">
        <v>104</v>
      </c>
      <c r="T267">
        <v>110</v>
      </c>
      <c r="U267">
        <v>2</v>
      </c>
      <c r="V267" s="24" t="s">
        <v>58</v>
      </c>
      <c r="W267" s="24" t="s">
        <v>786</v>
      </c>
      <c r="X267">
        <v>26.725000000000001</v>
      </c>
      <c r="Y267">
        <v>80.105000000000004</v>
      </c>
    </row>
    <row r="268" spans="1:25" x14ac:dyDescent="0.3">
      <c r="A268">
        <v>267</v>
      </c>
      <c r="B268">
        <v>2010</v>
      </c>
      <c r="C268" s="24" t="s">
        <v>43</v>
      </c>
      <c r="D268" s="24" t="s">
        <v>1368</v>
      </c>
      <c r="E268" s="24" t="s">
        <v>58</v>
      </c>
      <c r="F268" s="24" t="s">
        <v>92</v>
      </c>
      <c r="G268">
        <v>33.583300000000001</v>
      </c>
      <c r="H268">
        <v>71.433300000000003</v>
      </c>
      <c r="I268" s="24" t="s">
        <v>93</v>
      </c>
      <c r="J268" s="24" t="s">
        <v>787</v>
      </c>
      <c r="K268" s="24" t="s">
        <v>189</v>
      </c>
      <c r="L268" s="24" t="s">
        <v>48</v>
      </c>
      <c r="M268" s="24" t="s">
        <v>72</v>
      </c>
      <c r="N268" s="24" t="s">
        <v>1368</v>
      </c>
      <c r="O268" s="24" t="s">
        <v>102</v>
      </c>
      <c r="P268" s="24" t="s">
        <v>42</v>
      </c>
      <c r="R268">
        <v>0</v>
      </c>
      <c r="T268">
        <v>0</v>
      </c>
      <c r="U268">
        <v>1</v>
      </c>
      <c r="V268" s="24" t="s">
        <v>58</v>
      </c>
      <c r="W268" s="24" t="s">
        <v>58</v>
      </c>
      <c r="X268">
        <v>32.204999999999998</v>
      </c>
      <c r="Y268">
        <v>89.968999999999994</v>
      </c>
    </row>
    <row r="269" spans="1:25" x14ac:dyDescent="0.3">
      <c r="A269">
        <v>268</v>
      </c>
      <c r="B269">
        <v>2010</v>
      </c>
      <c r="C269" s="24" t="s">
        <v>32</v>
      </c>
      <c r="D269" s="24" t="s">
        <v>33</v>
      </c>
      <c r="E269" s="24" t="s">
        <v>58</v>
      </c>
      <c r="F269" s="24" t="s">
        <v>281</v>
      </c>
      <c r="G269">
        <v>32.079099999999997</v>
      </c>
      <c r="H269">
        <v>72.671800000000005</v>
      </c>
      <c r="I269" s="24" t="s">
        <v>69</v>
      </c>
      <c r="J269" s="24" t="s">
        <v>788</v>
      </c>
      <c r="K269" s="24" t="s">
        <v>62</v>
      </c>
      <c r="L269" s="24" t="s">
        <v>53</v>
      </c>
      <c r="M269" s="24" t="s">
        <v>40</v>
      </c>
      <c r="N269" s="24" t="s">
        <v>1368</v>
      </c>
      <c r="O269" s="24" t="s">
        <v>62</v>
      </c>
      <c r="P269" s="24" t="s">
        <v>64</v>
      </c>
      <c r="Q269">
        <v>3</v>
      </c>
      <c r="R269">
        <v>4</v>
      </c>
      <c r="S269">
        <v>9</v>
      </c>
      <c r="T269">
        <v>26</v>
      </c>
      <c r="U269">
        <v>1</v>
      </c>
      <c r="V269" s="24" t="s">
        <v>58</v>
      </c>
      <c r="W269" s="24" t="s">
        <v>58</v>
      </c>
      <c r="X269">
        <v>34.805</v>
      </c>
      <c r="Y269">
        <v>94.649000000000001</v>
      </c>
    </row>
    <row r="270" spans="1:25" x14ac:dyDescent="0.3">
      <c r="A270">
        <v>269</v>
      </c>
      <c r="B270">
        <v>2010</v>
      </c>
      <c r="C270" s="24" t="s">
        <v>43</v>
      </c>
      <c r="D270" s="24" t="s">
        <v>1368</v>
      </c>
      <c r="E270" s="24" t="s">
        <v>58</v>
      </c>
      <c r="F270" s="24" t="s">
        <v>305</v>
      </c>
      <c r="G270">
        <v>34.032200000000003</v>
      </c>
      <c r="H270">
        <v>73.094399999999993</v>
      </c>
      <c r="I270" s="24" t="s">
        <v>93</v>
      </c>
      <c r="J270" s="24" t="s">
        <v>789</v>
      </c>
      <c r="K270" s="24" t="s">
        <v>95</v>
      </c>
      <c r="L270" s="24" t="s">
        <v>53</v>
      </c>
      <c r="M270" s="24" t="s">
        <v>40</v>
      </c>
      <c r="N270" s="24" t="s">
        <v>1368</v>
      </c>
      <c r="O270" s="24" t="s">
        <v>102</v>
      </c>
      <c r="P270" s="24" t="s">
        <v>140</v>
      </c>
      <c r="R270">
        <v>8</v>
      </c>
      <c r="S270">
        <v>23</v>
      </c>
      <c r="T270">
        <v>25</v>
      </c>
      <c r="U270">
        <v>1</v>
      </c>
      <c r="V270" s="24" t="s">
        <v>790</v>
      </c>
      <c r="W270" s="24" t="s">
        <v>786</v>
      </c>
      <c r="X270">
        <v>31.52</v>
      </c>
      <c r="Y270">
        <v>88.736000000000004</v>
      </c>
    </row>
    <row r="271" spans="1:25" x14ac:dyDescent="0.3">
      <c r="A271">
        <v>270</v>
      </c>
      <c r="B271">
        <v>2010</v>
      </c>
      <c r="C271" s="24" t="s">
        <v>43</v>
      </c>
      <c r="D271" s="24" t="s">
        <v>1368</v>
      </c>
      <c r="E271" s="24" t="s">
        <v>791</v>
      </c>
      <c r="F271" s="24" t="s">
        <v>160</v>
      </c>
      <c r="G271">
        <v>34.004300000000001</v>
      </c>
      <c r="H271">
        <v>71.544799999999995</v>
      </c>
      <c r="I271" s="24" t="s">
        <v>93</v>
      </c>
      <c r="J271" s="24" t="s">
        <v>792</v>
      </c>
      <c r="K271" s="24" t="s">
        <v>71</v>
      </c>
      <c r="L271" s="24" t="s">
        <v>39</v>
      </c>
      <c r="M271" s="24" t="s">
        <v>72</v>
      </c>
      <c r="N271" s="24" t="s">
        <v>58</v>
      </c>
      <c r="O271" s="24" t="s">
        <v>74</v>
      </c>
      <c r="P271" s="24" t="s">
        <v>42</v>
      </c>
      <c r="Q271">
        <v>3</v>
      </c>
      <c r="R271">
        <v>4</v>
      </c>
      <c r="S271">
        <v>11</v>
      </c>
      <c r="T271">
        <v>14</v>
      </c>
      <c r="U271">
        <v>1</v>
      </c>
      <c r="V271" s="24" t="s">
        <v>584</v>
      </c>
      <c r="W271" s="24" t="s">
        <v>58</v>
      </c>
      <c r="X271">
        <v>28.59</v>
      </c>
      <c r="Y271">
        <v>83.462000000000003</v>
      </c>
    </row>
    <row r="272" spans="1:25" x14ac:dyDescent="0.3">
      <c r="A272">
        <v>271</v>
      </c>
      <c r="B272">
        <v>2010</v>
      </c>
      <c r="C272" s="24" t="s">
        <v>43</v>
      </c>
      <c r="D272" s="24" t="s">
        <v>1368</v>
      </c>
      <c r="E272" s="24" t="s">
        <v>1368</v>
      </c>
      <c r="F272" s="24" t="s">
        <v>793</v>
      </c>
      <c r="G272">
        <v>32.3202</v>
      </c>
      <c r="H272">
        <v>69.859700000000004</v>
      </c>
      <c r="I272" s="24" t="s">
        <v>89</v>
      </c>
      <c r="J272" s="24" t="s">
        <v>794</v>
      </c>
      <c r="K272" s="24" t="s">
        <v>62</v>
      </c>
      <c r="L272" s="24" t="s">
        <v>53</v>
      </c>
      <c r="M272" s="24" t="s">
        <v>40</v>
      </c>
      <c r="N272" s="24" t="s">
        <v>795</v>
      </c>
      <c r="O272" s="24" t="s">
        <v>364</v>
      </c>
      <c r="P272" s="24" t="s">
        <v>140</v>
      </c>
      <c r="Q272">
        <v>26</v>
      </c>
      <c r="R272">
        <v>30</v>
      </c>
      <c r="T272">
        <v>40</v>
      </c>
      <c r="U272">
        <v>1</v>
      </c>
      <c r="V272" s="24" t="s">
        <v>796</v>
      </c>
      <c r="W272" s="24" t="s">
        <v>58</v>
      </c>
      <c r="X272">
        <v>25.23</v>
      </c>
      <c r="Y272">
        <v>77.414000000000001</v>
      </c>
    </row>
    <row r="273" spans="1:25" x14ac:dyDescent="0.3">
      <c r="A273">
        <v>272</v>
      </c>
      <c r="B273">
        <v>2010</v>
      </c>
      <c r="C273" s="24" t="s">
        <v>43</v>
      </c>
      <c r="D273" s="24" t="s">
        <v>1368</v>
      </c>
      <c r="E273" s="24" t="s">
        <v>797</v>
      </c>
      <c r="F273" s="24" t="s">
        <v>110</v>
      </c>
      <c r="G273">
        <v>31.545100000000001</v>
      </c>
      <c r="H273">
        <v>74.340699999999998</v>
      </c>
      <c r="I273" s="24" t="s">
        <v>69</v>
      </c>
      <c r="J273" s="24" t="s">
        <v>798</v>
      </c>
      <c r="K273" s="24" t="s">
        <v>100</v>
      </c>
      <c r="L273" s="24" t="s">
        <v>48</v>
      </c>
      <c r="M273" s="24" t="s">
        <v>72</v>
      </c>
      <c r="N273" s="24" t="s">
        <v>799</v>
      </c>
      <c r="O273" s="24" t="s">
        <v>62</v>
      </c>
      <c r="P273" s="24" t="s">
        <v>64</v>
      </c>
      <c r="Q273">
        <v>27</v>
      </c>
      <c r="R273">
        <v>43</v>
      </c>
      <c r="S273">
        <v>150</v>
      </c>
      <c r="T273">
        <v>243</v>
      </c>
      <c r="U273">
        <v>3</v>
      </c>
      <c r="V273" s="24" t="s">
        <v>58</v>
      </c>
      <c r="W273" s="24" t="s">
        <v>800</v>
      </c>
      <c r="X273">
        <v>31.97</v>
      </c>
      <c r="Y273">
        <v>89.546000000000006</v>
      </c>
    </row>
    <row r="274" spans="1:25" x14ac:dyDescent="0.3">
      <c r="A274">
        <v>273</v>
      </c>
      <c r="B274">
        <v>2010</v>
      </c>
      <c r="C274" s="24" t="s">
        <v>43</v>
      </c>
      <c r="D274" s="24" t="s">
        <v>1368</v>
      </c>
      <c r="E274" s="24" t="s">
        <v>58</v>
      </c>
      <c r="F274" s="24" t="s">
        <v>59</v>
      </c>
      <c r="G274">
        <v>30.209499999999998</v>
      </c>
      <c r="H274">
        <v>67.018199999999993</v>
      </c>
      <c r="I274" s="24" t="s">
        <v>60</v>
      </c>
      <c r="J274" s="24" t="s">
        <v>801</v>
      </c>
      <c r="K274" s="24" t="s">
        <v>100</v>
      </c>
      <c r="L274" s="24" t="s">
        <v>48</v>
      </c>
      <c r="M274" s="24" t="s">
        <v>72</v>
      </c>
      <c r="N274" s="24" t="s">
        <v>802</v>
      </c>
      <c r="O274" s="24" t="s">
        <v>122</v>
      </c>
      <c r="P274" s="24" t="s">
        <v>42</v>
      </c>
      <c r="Q274">
        <v>54</v>
      </c>
      <c r="R274">
        <v>62</v>
      </c>
      <c r="S274">
        <v>150</v>
      </c>
      <c r="T274">
        <v>200</v>
      </c>
      <c r="U274">
        <v>1</v>
      </c>
      <c r="V274" s="24" t="s">
        <v>647</v>
      </c>
      <c r="W274" s="24" t="s">
        <v>803</v>
      </c>
      <c r="X274">
        <v>26.745000000000001</v>
      </c>
      <c r="Y274">
        <v>80.141000000000005</v>
      </c>
    </row>
    <row r="275" spans="1:25" x14ac:dyDescent="0.3">
      <c r="A275">
        <v>274</v>
      </c>
      <c r="B275">
        <v>2010</v>
      </c>
      <c r="C275" s="24" t="s">
        <v>43</v>
      </c>
      <c r="D275" s="24" t="s">
        <v>1368</v>
      </c>
      <c r="E275" s="24" t="s">
        <v>58</v>
      </c>
      <c r="F275" s="24" t="s">
        <v>391</v>
      </c>
      <c r="G275">
        <v>34.1982</v>
      </c>
      <c r="H275">
        <v>72.044399999999996</v>
      </c>
      <c r="I275" s="24" t="s">
        <v>93</v>
      </c>
      <c r="J275" s="24" t="s">
        <v>804</v>
      </c>
      <c r="K275" s="24" t="s">
        <v>62</v>
      </c>
      <c r="L275" s="24" t="s">
        <v>53</v>
      </c>
      <c r="M275" s="24" t="s">
        <v>40</v>
      </c>
      <c r="N275" s="24" t="s">
        <v>1368</v>
      </c>
      <c r="O275" s="24" t="s">
        <v>62</v>
      </c>
      <c r="P275" s="24" t="s">
        <v>42</v>
      </c>
      <c r="R275">
        <v>1</v>
      </c>
      <c r="T275">
        <v>4</v>
      </c>
      <c r="U275">
        <v>1</v>
      </c>
      <c r="V275" s="24" t="s">
        <v>58</v>
      </c>
      <c r="W275" s="24" t="s">
        <v>58</v>
      </c>
      <c r="X275">
        <v>27.875</v>
      </c>
      <c r="Y275">
        <v>82.174999999999997</v>
      </c>
    </row>
    <row r="276" spans="1:25" x14ac:dyDescent="0.3">
      <c r="A276">
        <v>275</v>
      </c>
      <c r="B276">
        <v>2010</v>
      </c>
      <c r="C276" s="24" t="s">
        <v>32</v>
      </c>
      <c r="D276" s="24" t="s">
        <v>805</v>
      </c>
      <c r="E276" s="24" t="s">
        <v>1447</v>
      </c>
      <c r="F276" s="24" t="s">
        <v>806</v>
      </c>
      <c r="G276">
        <v>32.601799999999997</v>
      </c>
      <c r="H276">
        <v>70.9148</v>
      </c>
      <c r="I276" s="24" t="s">
        <v>93</v>
      </c>
      <c r="J276" s="24" t="s">
        <v>807</v>
      </c>
      <c r="K276" s="24" t="s">
        <v>163</v>
      </c>
      <c r="L276" s="24" t="s">
        <v>39</v>
      </c>
      <c r="M276" s="24" t="s">
        <v>40</v>
      </c>
      <c r="N276" s="24" t="s">
        <v>1368</v>
      </c>
      <c r="O276" s="24" t="s">
        <v>163</v>
      </c>
      <c r="P276" s="24" t="s">
        <v>42</v>
      </c>
      <c r="Q276">
        <v>15</v>
      </c>
      <c r="R276">
        <v>19</v>
      </c>
      <c r="S276">
        <v>34</v>
      </c>
      <c r="T276">
        <v>57</v>
      </c>
      <c r="U276">
        <v>1</v>
      </c>
      <c r="V276" s="24" t="s">
        <v>720</v>
      </c>
      <c r="W276" s="24" t="s">
        <v>808</v>
      </c>
      <c r="X276">
        <v>26.635000000000002</v>
      </c>
      <c r="Y276">
        <v>79.942999999999998</v>
      </c>
    </row>
    <row r="277" spans="1:25" x14ac:dyDescent="0.3">
      <c r="A277">
        <v>276</v>
      </c>
      <c r="B277">
        <v>2010</v>
      </c>
      <c r="C277" s="24" t="s">
        <v>43</v>
      </c>
      <c r="D277" s="24" t="s">
        <v>1368</v>
      </c>
      <c r="E277" s="24" t="s">
        <v>1404</v>
      </c>
      <c r="F277" s="24" t="s">
        <v>59</v>
      </c>
      <c r="G277">
        <v>30.209499999999998</v>
      </c>
      <c r="H277">
        <v>67.018199999999993</v>
      </c>
      <c r="I277" s="24" t="s">
        <v>60</v>
      </c>
      <c r="J277" s="24" t="s">
        <v>809</v>
      </c>
      <c r="K277" s="24" t="s">
        <v>95</v>
      </c>
      <c r="L277" s="24" t="s">
        <v>53</v>
      </c>
      <c r="M277" s="24" t="s">
        <v>72</v>
      </c>
      <c r="N277" s="24" t="s">
        <v>1368</v>
      </c>
      <c r="O277" s="24" t="s">
        <v>102</v>
      </c>
      <c r="P277" s="24" t="s">
        <v>42</v>
      </c>
      <c r="Q277">
        <v>2</v>
      </c>
      <c r="R277">
        <v>5</v>
      </c>
      <c r="S277">
        <v>3</v>
      </c>
      <c r="T277">
        <v>6</v>
      </c>
      <c r="U277">
        <v>1</v>
      </c>
      <c r="V277" s="24" t="s">
        <v>325</v>
      </c>
      <c r="W277" s="24" t="s">
        <v>58</v>
      </c>
      <c r="X277">
        <v>25.8</v>
      </c>
      <c r="Y277">
        <v>78.44</v>
      </c>
    </row>
    <row r="278" spans="1:25" x14ac:dyDescent="0.3">
      <c r="A278">
        <v>277</v>
      </c>
      <c r="B278">
        <v>2010</v>
      </c>
      <c r="C278" s="24" t="s">
        <v>43</v>
      </c>
      <c r="D278" s="24" t="s">
        <v>1368</v>
      </c>
      <c r="E278" s="24" t="s">
        <v>1448</v>
      </c>
      <c r="F278" s="24" t="s">
        <v>44</v>
      </c>
      <c r="G278">
        <v>24.991800000000001</v>
      </c>
      <c r="H278">
        <v>66.991100000000003</v>
      </c>
      <c r="I278" s="24" t="s">
        <v>45</v>
      </c>
      <c r="J278" s="24" t="s">
        <v>810</v>
      </c>
      <c r="K278" s="24" t="s">
        <v>62</v>
      </c>
      <c r="L278" s="24" t="s">
        <v>53</v>
      </c>
      <c r="M278" s="24" t="s">
        <v>40</v>
      </c>
      <c r="N278" s="24" t="s">
        <v>811</v>
      </c>
      <c r="O278" s="24" t="s">
        <v>62</v>
      </c>
      <c r="P278" s="24" t="s">
        <v>140</v>
      </c>
      <c r="Q278">
        <v>6</v>
      </c>
      <c r="R278">
        <v>10</v>
      </c>
      <c r="S278">
        <v>60</v>
      </c>
      <c r="T278">
        <v>77</v>
      </c>
      <c r="U278">
        <v>2</v>
      </c>
      <c r="V278" s="24" t="s">
        <v>812</v>
      </c>
      <c r="W278" s="24" t="s">
        <v>813</v>
      </c>
      <c r="X278">
        <v>30.45</v>
      </c>
      <c r="Y278">
        <v>86.81</v>
      </c>
    </row>
    <row r="279" spans="1:25" x14ac:dyDescent="0.3">
      <c r="A279">
        <v>278</v>
      </c>
      <c r="B279">
        <v>2010</v>
      </c>
      <c r="C279" s="24" t="s">
        <v>43</v>
      </c>
      <c r="D279" s="24" t="s">
        <v>1368</v>
      </c>
      <c r="E279" s="24" t="s">
        <v>58</v>
      </c>
      <c r="F279" s="24" t="s">
        <v>703</v>
      </c>
      <c r="G279">
        <v>32.601799999999997</v>
      </c>
      <c r="H279">
        <v>70.9148</v>
      </c>
      <c r="I279" s="24" t="s">
        <v>93</v>
      </c>
      <c r="J279" s="24" t="s">
        <v>814</v>
      </c>
      <c r="K279" s="24" t="s">
        <v>100</v>
      </c>
      <c r="L279" s="24" t="s">
        <v>48</v>
      </c>
      <c r="M279" s="24" t="s">
        <v>72</v>
      </c>
      <c r="N279" s="24" t="s">
        <v>815</v>
      </c>
      <c r="O279" s="24" t="s">
        <v>119</v>
      </c>
      <c r="P279" s="24" t="s">
        <v>42</v>
      </c>
      <c r="S279">
        <v>5</v>
      </c>
      <c r="T279">
        <v>14</v>
      </c>
      <c r="U279">
        <v>1</v>
      </c>
      <c r="V279" s="24" t="s">
        <v>816</v>
      </c>
      <c r="W279" s="24" t="s">
        <v>1368</v>
      </c>
      <c r="X279">
        <v>20.785</v>
      </c>
      <c r="Y279">
        <v>69.412999999999997</v>
      </c>
    </row>
    <row r="280" spans="1:25" x14ac:dyDescent="0.3">
      <c r="A280">
        <v>279</v>
      </c>
      <c r="B280">
        <v>2010</v>
      </c>
      <c r="C280" s="24" t="s">
        <v>43</v>
      </c>
      <c r="D280" s="24" t="s">
        <v>1368</v>
      </c>
      <c r="E280" s="24" t="s">
        <v>1449</v>
      </c>
      <c r="F280" s="24" t="s">
        <v>817</v>
      </c>
      <c r="G280">
        <v>34.133499999999998</v>
      </c>
      <c r="H280">
        <v>72.470200000000006</v>
      </c>
      <c r="I280" s="24" t="s">
        <v>93</v>
      </c>
      <c r="J280" s="24" t="s">
        <v>818</v>
      </c>
      <c r="K280" s="24" t="s">
        <v>163</v>
      </c>
      <c r="L280" s="24" t="s">
        <v>39</v>
      </c>
      <c r="M280" s="24" t="s">
        <v>72</v>
      </c>
      <c r="N280" s="24" t="s">
        <v>1368</v>
      </c>
      <c r="O280" s="24" t="s">
        <v>163</v>
      </c>
      <c r="P280" s="24" t="s">
        <v>42</v>
      </c>
      <c r="Q280">
        <v>2</v>
      </c>
      <c r="R280">
        <v>5</v>
      </c>
      <c r="S280">
        <v>10</v>
      </c>
      <c r="T280">
        <v>13</v>
      </c>
      <c r="U280">
        <v>1</v>
      </c>
      <c r="V280" s="24" t="s">
        <v>819</v>
      </c>
      <c r="W280" s="24" t="s">
        <v>820</v>
      </c>
      <c r="X280">
        <v>18.87</v>
      </c>
      <c r="Y280">
        <v>65.965999999999994</v>
      </c>
    </row>
    <row r="281" spans="1:25" x14ac:dyDescent="0.3">
      <c r="A281">
        <v>280</v>
      </c>
      <c r="B281">
        <v>2010</v>
      </c>
      <c r="C281" s="24" t="s">
        <v>43</v>
      </c>
      <c r="D281" s="24" t="s">
        <v>1368</v>
      </c>
      <c r="E281" s="24" t="s">
        <v>1388</v>
      </c>
      <c r="F281" s="24" t="s">
        <v>821</v>
      </c>
      <c r="G281">
        <v>33.685400000000001</v>
      </c>
      <c r="H281">
        <v>71.513099999999994</v>
      </c>
      <c r="I281" s="24" t="s">
        <v>93</v>
      </c>
      <c r="J281" s="24" t="s">
        <v>822</v>
      </c>
      <c r="K281" s="24" t="s">
        <v>62</v>
      </c>
      <c r="L281" s="24" t="s">
        <v>53</v>
      </c>
      <c r="M281" s="24" t="s">
        <v>40</v>
      </c>
      <c r="N281" s="24" t="s">
        <v>1368</v>
      </c>
      <c r="O281" s="24" t="s">
        <v>62</v>
      </c>
      <c r="P281" s="24" t="s">
        <v>140</v>
      </c>
      <c r="Q281">
        <v>61</v>
      </c>
      <c r="R281">
        <v>76</v>
      </c>
      <c r="S281">
        <v>70</v>
      </c>
      <c r="T281">
        <v>132</v>
      </c>
      <c r="U281">
        <v>1</v>
      </c>
      <c r="V281" s="24" t="s">
        <v>647</v>
      </c>
      <c r="W281" s="24" t="s">
        <v>823</v>
      </c>
      <c r="X281">
        <v>20.100000000000001</v>
      </c>
      <c r="Y281">
        <v>68.180000000000007</v>
      </c>
    </row>
    <row r="282" spans="1:25" x14ac:dyDescent="0.3">
      <c r="A282">
        <v>281</v>
      </c>
      <c r="B282">
        <v>2010</v>
      </c>
      <c r="C282" s="24" t="s">
        <v>43</v>
      </c>
      <c r="D282" s="24" t="s">
        <v>1368</v>
      </c>
      <c r="E282" s="24" t="s">
        <v>1450</v>
      </c>
      <c r="F282" s="24" t="s">
        <v>50</v>
      </c>
      <c r="G282">
        <v>24.991800000000001</v>
      </c>
      <c r="H282">
        <v>66.991100000000003</v>
      </c>
      <c r="I282" s="24" t="s">
        <v>45</v>
      </c>
      <c r="J282" s="24" t="s">
        <v>824</v>
      </c>
      <c r="K282" s="24" t="s">
        <v>74</v>
      </c>
      <c r="L282" s="24" t="s">
        <v>39</v>
      </c>
      <c r="M282" s="24" t="s">
        <v>40</v>
      </c>
      <c r="N282" s="24" t="s">
        <v>1368</v>
      </c>
      <c r="O282" s="24" t="s">
        <v>74</v>
      </c>
      <c r="P282" s="24" t="s">
        <v>42</v>
      </c>
      <c r="Q282">
        <v>16</v>
      </c>
      <c r="R282">
        <v>20</v>
      </c>
      <c r="S282">
        <v>100</v>
      </c>
      <c r="T282">
        <v>140</v>
      </c>
      <c r="U282">
        <v>1</v>
      </c>
      <c r="V282" s="24" t="s">
        <v>825</v>
      </c>
      <c r="W282" s="24" t="s">
        <v>58</v>
      </c>
      <c r="X282">
        <v>28.175000000000001</v>
      </c>
      <c r="Y282">
        <v>82.715000000000003</v>
      </c>
    </row>
    <row r="283" spans="1:25" x14ac:dyDescent="0.3">
      <c r="A283">
        <v>282</v>
      </c>
      <c r="B283">
        <v>2010</v>
      </c>
      <c r="C283" s="24" t="s">
        <v>43</v>
      </c>
      <c r="D283" s="24" t="s">
        <v>1368</v>
      </c>
      <c r="E283" s="24" t="s">
        <v>58</v>
      </c>
      <c r="F283" s="24" t="s">
        <v>718</v>
      </c>
      <c r="G283">
        <v>33.824300000000001</v>
      </c>
      <c r="H283">
        <v>73.794899999999998</v>
      </c>
      <c r="I283" s="24" t="s">
        <v>574</v>
      </c>
      <c r="J283" s="24" t="s">
        <v>826</v>
      </c>
      <c r="K283" s="24" t="s">
        <v>71</v>
      </c>
      <c r="L283" s="24" t="s">
        <v>48</v>
      </c>
      <c r="M283" s="24" t="s">
        <v>481</v>
      </c>
      <c r="N283" s="24" t="s">
        <v>1368</v>
      </c>
      <c r="O283" s="24" t="s">
        <v>74</v>
      </c>
      <c r="P283" s="24" t="s">
        <v>1368</v>
      </c>
      <c r="R283">
        <v>0</v>
      </c>
      <c r="T283">
        <v>2</v>
      </c>
      <c r="U283">
        <v>1</v>
      </c>
      <c r="V283" s="24" t="s">
        <v>58</v>
      </c>
      <c r="W283" s="24" t="s">
        <v>827</v>
      </c>
      <c r="X283">
        <v>18.315000000000001</v>
      </c>
      <c r="Y283">
        <v>64.966999999999999</v>
      </c>
    </row>
    <row r="284" spans="1:25" x14ac:dyDescent="0.3">
      <c r="A284">
        <v>283</v>
      </c>
      <c r="B284">
        <v>2010</v>
      </c>
      <c r="C284" s="24" t="s">
        <v>32</v>
      </c>
      <c r="D284" s="24" t="s">
        <v>33</v>
      </c>
      <c r="E284" s="24" t="s">
        <v>58</v>
      </c>
      <c r="F284" s="24" t="s">
        <v>793</v>
      </c>
      <c r="G284">
        <v>32.3202</v>
      </c>
      <c r="H284">
        <v>69.859700000000004</v>
      </c>
      <c r="I284" s="24" t="s">
        <v>89</v>
      </c>
      <c r="J284" s="24" t="s">
        <v>828</v>
      </c>
      <c r="K284" s="24" t="s">
        <v>153</v>
      </c>
      <c r="L284" s="24" t="s">
        <v>48</v>
      </c>
      <c r="M284" s="24" t="s">
        <v>72</v>
      </c>
      <c r="N284" s="24" t="s">
        <v>1368</v>
      </c>
      <c r="O284" s="24" t="s">
        <v>364</v>
      </c>
      <c r="P284" s="24" t="s">
        <v>140</v>
      </c>
      <c r="R284">
        <v>1</v>
      </c>
      <c r="T284">
        <v>8</v>
      </c>
      <c r="U284">
        <v>1</v>
      </c>
      <c r="V284" s="24" t="s">
        <v>58</v>
      </c>
      <c r="W284" s="24" t="s">
        <v>829</v>
      </c>
      <c r="X284">
        <v>7.9850000000000003</v>
      </c>
      <c r="Y284">
        <v>46.372999999999998</v>
      </c>
    </row>
    <row r="285" spans="1:25" x14ac:dyDescent="0.3">
      <c r="A285">
        <v>284</v>
      </c>
      <c r="B285">
        <v>2010</v>
      </c>
      <c r="C285" s="24" t="s">
        <v>43</v>
      </c>
      <c r="D285" s="24" t="s">
        <v>1368</v>
      </c>
      <c r="E285" s="24" t="s">
        <v>1449</v>
      </c>
      <c r="F285" s="24" t="s">
        <v>144</v>
      </c>
      <c r="G285">
        <v>32.935000000000002</v>
      </c>
      <c r="H285">
        <v>70.668800000000005</v>
      </c>
      <c r="I285" s="24" t="s">
        <v>93</v>
      </c>
      <c r="J285" s="24" t="s">
        <v>830</v>
      </c>
      <c r="K285" s="24" t="s">
        <v>71</v>
      </c>
      <c r="L285" s="24" t="s">
        <v>39</v>
      </c>
      <c r="M285" s="24" t="s">
        <v>72</v>
      </c>
      <c r="N285" s="24" t="s">
        <v>831</v>
      </c>
      <c r="O285" s="24" t="s">
        <v>163</v>
      </c>
      <c r="P285" s="24" t="s">
        <v>42</v>
      </c>
      <c r="Q285">
        <v>2</v>
      </c>
      <c r="R285">
        <v>6</v>
      </c>
      <c r="S285">
        <v>6</v>
      </c>
      <c r="T285">
        <v>22</v>
      </c>
      <c r="U285">
        <v>1</v>
      </c>
      <c r="V285" s="24" t="s">
        <v>744</v>
      </c>
      <c r="W285" s="24" t="s">
        <v>58</v>
      </c>
      <c r="X285">
        <v>9.9749999999999996</v>
      </c>
      <c r="Y285">
        <v>49.954999999999998</v>
      </c>
    </row>
    <row r="286" spans="1:25" x14ac:dyDescent="0.3">
      <c r="A286">
        <v>285</v>
      </c>
      <c r="B286">
        <v>2010</v>
      </c>
      <c r="C286" s="24" t="s">
        <v>43</v>
      </c>
      <c r="D286" s="24" t="s">
        <v>1368</v>
      </c>
      <c r="E286" s="24" t="s">
        <v>1386</v>
      </c>
      <c r="F286" s="24" t="s">
        <v>784</v>
      </c>
      <c r="G286">
        <v>32.974600000000002</v>
      </c>
      <c r="H286">
        <v>70.145600000000002</v>
      </c>
      <c r="I286" s="24" t="s">
        <v>832</v>
      </c>
      <c r="J286" s="24" t="s">
        <v>833</v>
      </c>
      <c r="K286" s="24" t="s">
        <v>189</v>
      </c>
      <c r="L286" s="24" t="s">
        <v>39</v>
      </c>
      <c r="M286" s="24" t="s">
        <v>40</v>
      </c>
      <c r="N286" s="24" t="s">
        <v>1368</v>
      </c>
      <c r="O286" s="24" t="s">
        <v>102</v>
      </c>
      <c r="P286" s="24" t="s">
        <v>42</v>
      </c>
      <c r="Q286">
        <v>40</v>
      </c>
      <c r="R286">
        <v>50</v>
      </c>
      <c r="S286">
        <v>60</v>
      </c>
      <c r="T286">
        <v>100</v>
      </c>
      <c r="U286">
        <v>2</v>
      </c>
      <c r="V286" s="24" t="s">
        <v>58</v>
      </c>
      <c r="W286" s="24" t="s">
        <v>834</v>
      </c>
      <c r="X286">
        <v>5.08</v>
      </c>
      <c r="Y286">
        <v>41.143999999999998</v>
      </c>
    </row>
    <row r="287" spans="1:25" x14ac:dyDescent="0.3">
      <c r="A287">
        <v>286</v>
      </c>
      <c r="B287">
        <v>2010</v>
      </c>
      <c r="C287" s="24" t="s">
        <v>43</v>
      </c>
      <c r="D287" s="24" t="s">
        <v>1368</v>
      </c>
      <c r="E287" s="24" t="s">
        <v>58</v>
      </c>
      <c r="F287" s="24" t="s">
        <v>59</v>
      </c>
      <c r="G287">
        <v>30.209499999999998</v>
      </c>
      <c r="H287">
        <v>67.018199999999993</v>
      </c>
      <c r="I287" s="24" t="s">
        <v>60</v>
      </c>
      <c r="J287" s="24" t="s">
        <v>835</v>
      </c>
      <c r="K287" s="24" t="s">
        <v>241</v>
      </c>
      <c r="L287" s="24" t="s">
        <v>48</v>
      </c>
      <c r="M287" s="24" t="s">
        <v>72</v>
      </c>
      <c r="N287" s="24" t="s">
        <v>836</v>
      </c>
      <c r="O287" s="24" t="s">
        <v>102</v>
      </c>
      <c r="P287" s="24" t="s">
        <v>42</v>
      </c>
      <c r="S287">
        <v>10</v>
      </c>
      <c r="T287">
        <v>12</v>
      </c>
      <c r="U287">
        <v>1</v>
      </c>
      <c r="V287" s="24" t="s">
        <v>58</v>
      </c>
      <c r="W287" s="24" t="s">
        <v>837</v>
      </c>
      <c r="X287">
        <v>4.51</v>
      </c>
      <c r="Y287">
        <v>40.118000000000002</v>
      </c>
    </row>
    <row r="288" spans="1:25" x14ac:dyDescent="0.3">
      <c r="A288">
        <v>287</v>
      </c>
      <c r="B288">
        <v>2010</v>
      </c>
      <c r="C288" s="24" t="s">
        <v>43</v>
      </c>
      <c r="D288" s="24" t="s">
        <v>1368</v>
      </c>
      <c r="E288" s="24" t="s">
        <v>1451</v>
      </c>
      <c r="F288" s="24" t="s">
        <v>92</v>
      </c>
      <c r="G288">
        <v>33.583300000000001</v>
      </c>
      <c r="H288">
        <v>71.433300000000003</v>
      </c>
      <c r="I288" s="24" t="s">
        <v>93</v>
      </c>
      <c r="J288" s="24" t="s">
        <v>838</v>
      </c>
      <c r="K288" s="24" t="s">
        <v>241</v>
      </c>
      <c r="L288" s="24" t="s">
        <v>48</v>
      </c>
      <c r="M288" s="24" t="s">
        <v>72</v>
      </c>
      <c r="N288" s="24" t="s">
        <v>1368</v>
      </c>
      <c r="O288" s="24" t="s">
        <v>122</v>
      </c>
      <c r="P288" s="24" t="s">
        <v>42</v>
      </c>
      <c r="Q288">
        <v>18</v>
      </c>
      <c r="R288">
        <v>20</v>
      </c>
      <c r="T288">
        <v>32</v>
      </c>
      <c r="U288">
        <v>1</v>
      </c>
      <c r="V288" s="24" t="s">
        <v>790</v>
      </c>
      <c r="W288" s="24" t="s">
        <v>58</v>
      </c>
      <c r="X288">
        <v>12.205</v>
      </c>
      <c r="Y288">
        <v>53.969000000000001</v>
      </c>
    </row>
    <row r="289" spans="1:25" x14ac:dyDescent="0.3">
      <c r="A289">
        <v>288</v>
      </c>
      <c r="B289">
        <v>2010</v>
      </c>
      <c r="C289" s="24" t="s">
        <v>43</v>
      </c>
      <c r="D289" s="24" t="s">
        <v>1368</v>
      </c>
      <c r="E289" s="24" t="s">
        <v>1418</v>
      </c>
      <c r="F289" s="24" t="s">
        <v>129</v>
      </c>
      <c r="G289">
        <v>33.5351</v>
      </c>
      <c r="H289">
        <v>71.071299999999994</v>
      </c>
      <c r="I289" s="24" t="s">
        <v>93</v>
      </c>
      <c r="J289" s="24" t="s">
        <v>839</v>
      </c>
      <c r="K289" s="24" t="s">
        <v>405</v>
      </c>
      <c r="L289" s="24" t="s">
        <v>48</v>
      </c>
      <c r="M289" s="24" t="s">
        <v>40</v>
      </c>
      <c r="N289" s="24" t="s">
        <v>1368</v>
      </c>
      <c r="O289" s="24" t="s">
        <v>119</v>
      </c>
      <c r="P289" s="24" t="s">
        <v>42</v>
      </c>
      <c r="Q289">
        <v>10</v>
      </c>
      <c r="R289">
        <v>17</v>
      </c>
      <c r="S289">
        <v>16</v>
      </c>
      <c r="T289">
        <v>30</v>
      </c>
      <c r="U289">
        <v>1</v>
      </c>
      <c r="V289" s="24" t="s">
        <v>840</v>
      </c>
      <c r="W289" s="24" t="s">
        <v>841</v>
      </c>
      <c r="X289">
        <v>10.385</v>
      </c>
      <c r="Y289">
        <v>50.692999999999998</v>
      </c>
    </row>
    <row r="290" spans="1:25" x14ac:dyDescent="0.3">
      <c r="A290">
        <v>289</v>
      </c>
      <c r="B290">
        <v>2010</v>
      </c>
      <c r="C290" s="24" t="s">
        <v>43</v>
      </c>
      <c r="D290" s="24" t="s">
        <v>1368</v>
      </c>
      <c r="E290" s="24" t="s">
        <v>58</v>
      </c>
      <c r="F290" s="24" t="s">
        <v>35</v>
      </c>
      <c r="G290">
        <v>33.718000000000004</v>
      </c>
      <c r="H290">
        <v>73.071799999999996</v>
      </c>
      <c r="I290" s="24" t="s">
        <v>36</v>
      </c>
      <c r="J290" s="24" t="s">
        <v>842</v>
      </c>
      <c r="K290" s="24" t="s">
        <v>62</v>
      </c>
      <c r="L290" s="24" t="s">
        <v>53</v>
      </c>
      <c r="M290" s="24" t="s">
        <v>40</v>
      </c>
      <c r="N290" s="24" t="s">
        <v>1368</v>
      </c>
      <c r="O290" s="24" t="s">
        <v>843</v>
      </c>
      <c r="P290" s="24" t="s">
        <v>140</v>
      </c>
      <c r="R290">
        <v>1</v>
      </c>
      <c r="T290">
        <v>2</v>
      </c>
      <c r="U290">
        <v>1</v>
      </c>
      <c r="V290" s="24" t="s">
        <v>58</v>
      </c>
      <c r="W290" s="24" t="s">
        <v>58</v>
      </c>
      <c r="X290">
        <v>11.73</v>
      </c>
      <c r="Y290">
        <v>53.113999999999997</v>
      </c>
    </row>
    <row r="291" spans="1:25" x14ac:dyDescent="0.3">
      <c r="A291">
        <v>290</v>
      </c>
      <c r="B291">
        <v>2010</v>
      </c>
      <c r="C291" s="24" t="s">
        <v>43</v>
      </c>
      <c r="D291" s="24" t="s">
        <v>1368</v>
      </c>
      <c r="E291" s="24" t="s">
        <v>58</v>
      </c>
      <c r="F291" s="24" t="s">
        <v>160</v>
      </c>
      <c r="G291">
        <v>34.004300000000001</v>
      </c>
      <c r="H291">
        <v>71.544799999999995</v>
      </c>
      <c r="I291" s="24" t="s">
        <v>93</v>
      </c>
      <c r="J291" s="24" t="s">
        <v>844</v>
      </c>
      <c r="K291" s="24" t="s">
        <v>163</v>
      </c>
      <c r="L291" s="24" t="s">
        <v>39</v>
      </c>
      <c r="M291" s="24" t="s">
        <v>72</v>
      </c>
      <c r="N291" s="24" t="s">
        <v>845</v>
      </c>
      <c r="O291" s="24" t="s">
        <v>122</v>
      </c>
      <c r="P291" s="24" t="s">
        <v>42</v>
      </c>
      <c r="R291">
        <v>4</v>
      </c>
      <c r="T291">
        <v>24</v>
      </c>
      <c r="U291">
        <v>1</v>
      </c>
      <c r="V291" s="24" t="s">
        <v>284</v>
      </c>
      <c r="W291" s="24" t="s">
        <v>846</v>
      </c>
      <c r="X291">
        <v>10.845000000000001</v>
      </c>
      <c r="Y291">
        <v>51.521000000000001</v>
      </c>
    </row>
    <row r="292" spans="1:25" x14ac:dyDescent="0.3">
      <c r="A292">
        <v>291</v>
      </c>
      <c r="B292">
        <v>2010</v>
      </c>
      <c r="C292" s="24" t="s">
        <v>32</v>
      </c>
      <c r="D292" s="24" t="s">
        <v>847</v>
      </c>
      <c r="E292" s="24" t="s">
        <v>58</v>
      </c>
      <c r="F292" s="24" t="s">
        <v>254</v>
      </c>
      <c r="G292">
        <v>34.8718</v>
      </c>
      <c r="H292">
        <v>71.524900000000002</v>
      </c>
      <c r="I292" s="24" t="s">
        <v>89</v>
      </c>
      <c r="J292" s="24" t="s">
        <v>848</v>
      </c>
      <c r="K292" s="24" t="s">
        <v>38</v>
      </c>
      <c r="L292" s="24" t="s">
        <v>39</v>
      </c>
      <c r="M292" s="24" t="s">
        <v>40</v>
      </c>
      <c r="N292" s="24" t="s">
        <v>849</v>
      </c>
      <c r="O292" s="24" t="s">
        <v>163</v>
      </c>
      <c r="P292" s="24" t="s">
        <v>42</v>
      </c>
      <c r="Q292">
        <v>42</v>
      </c>
      <c r="R292">
        <v>47</v>
      </c>
      <c r="S292">
        <v>80</v>
      </c>
      <c r="T292">
        <v>105</v>
      </c>
      <c r="U292">
        <v>1</v>
      </c>
      <c r="V292" s="24" t="s">
        <v>58</v>
      </c>
      <c r="W292" s="24" t="s">
        <v>58</v>
      </c>
      <c r="X292">
        <v>9.7050000000000001</v>
      </c>
      <c r="Y292">
        <v>49.469000000000001</v>
      </c>
    </row>
    <row r="293" spans="1:25" x14ac:dyDescent="0.3">
      <c r="A293">
        <v>292</v>
      </c>
      <c r="B293">
        <v>2010</v>
      </c>
      <c r="C293" s="24" t="s">
        <v>43</v>
      </c>
      <c r="D293" s="24" t="s">
        <v>1368</v>
      </c>
      <c r="E293" s="24" t="s">
        <v>526</v>
      </c>
      <c r="F293" s="24" t="s">
        <v>573</v>
      </c>
      <c r="G293">
        <v>34.359699999999997</v>
      </c>
      <c r="H293">
        <v>73.471100000000007</v>
      </c>
      <c r="I293" s="24" t="s">
        <v>574</v>
      </c>
      <c r="J293" s="24" t="s">
        <v>850</v>
      </c>
      <c r="K293" s="24" t="s">
        <v>100</v>
      </c>
      <c r="L293" s="24" t="s">
        <v>53</v>
      </c>
      <c r="M293" s="24" t="s">
        <v>72</v>
      </c>
      <c r="N293" s="24" t="s">
        <v>1368</v>
      </c>
      <c r="O293" s="24" t="s">
        <v>843</v>
      </c>
      <c r="P293" s="24" t="s">
        <v>64</v>
      </c>
      <c r="R293">
        <v>7</v>
      </c>
      <c r="T293">
        <v>65</v>
      </c>
      <c r="U293">
        <v>1</v>
      </c>
      <c r="V293" s="24" t="s">
        <v>58</v>
      </c>
      <c r="W293" s="24" t="s">
        <v>58</v>
      </c>
      <c r="X293">
        <v>9.24</v>
      </c>
      <c r="Y293">
        <v>48.631999999999998</v>
      </c>
    </row>
    <row r="294" spans="1:25" x14ac:dyDescent="0.3">
      <c r="A294">
        <v>293</v>
      </c>
      <c r="B294">
        <v>2011</v>
      </c>
      <c r="C294" s="24" t="s">
        <v>43</v>
      </c>
      <c r="D294" s="24" t="s">
        <v>1368</v>
      </c>
      <c r="E294" s="24" t="s">
        <v>526</v>
      </c>
      <c r="F294" s="24" t="s">
        <v>144</v>
      </c>
      <c r="G294">
        <v>32.935000000000002</v>
      </c>
      <c r="H294">
        <v>70.668800000000005</v>
      </c>
      <c r="I294" s="24" t="s">
        <v>93</v>
      </c>
      <c r="J294" s="24" t="s">
        <v>851</v>
      </c>
      <c r="K294" s="24" t="s">
        <v>62</v>
      </c>
      <c r="L294" s="24" t="s">
        <v>53</v>
      </c>
      <c r="M294" s="24" t="s">
        <v>40</v>
      </c>
      <c r="N294" s="24" t="s">
        <v>1368</v>
      </c>
      <c r="O294" s="24" t="s">
        <v>119</v>
      </c>
      <c r="P294" s="24" t="s">
        <v>140</v>
      </c>
      <c r="Q294">
        <v>18</v>
      </c>
      <c r="R294">
        <v>20</v>
      </c>
      <c r="S294">
        <v>15</v>
      </c>
      <c r="T294">
        <v>20</v>
      </c>
      <c r="U294">
        <v>1</v>
      </c>
      <c r="V294" s="24" t="s">
        <v>852</v>
      </c>
      <c r="W294" s="24" t="s">
        <v>853</v>
      </c>
      <c r="X294">
        <v>7.7750000000000004</v>
      </c>
      <c r="Y294">
        <v>45.994999999999997</v>
      </c>
    </row>
    <row r="295" spans="1:25" x14ac:dyDescent="0.3">
      <c r="A295">
        <v>294</v>
      </c>
      <c r="B295">
        <v>2011</v>
      </c>
      <c r="C295" s="24" t="s">
        <v>43</v>
      </c>
      <c r="D295" s="24" t="s">
        <v>1368</v>
      </c>
      <c r="E295" s="24" t="s">
        <v>526</v>
      </c>
      <c r="F295" s="24" t="s">
        <v>543</v>
      </c>
      <c r="G295">
        <v>31.545100000000001</v>
      </c>
      <c r="H295">
        <v>74.340699999999998</v>
      </c>
      <c r="I295" s="24" t="s">
        <v>69</v>
      </c>
      <c r="J295" s="24" t="s">
        <v>854</v>
      </c>
      <c r="K295" s="24" t="s">
        <v>163</v>
      </c>
      <c r="L295" s="24" t="s">
        <v>39</v>
      </c>
      <c r="M295" s="24" t="s">
        <v>72</v>
      </c>
      <c r="N295" s="24" t="s">
        <v>855</v>
      </c>
      <c r="O295" s="24" t="s">
        <v>62</v>
      </c>
      <c r="P295" s="24" t="s">
        <v>64</v>
      </c>
      <c r="Q295">
        <v>11</v>
      </c>
      <c r="R295">
        <v>17</v>
      </c>
      <c r="S295">
        <v>71</v>
      </c>
      <c r="T295">
        <v>80</v>
      </c>
      <c r="U295">
        <v>1</v>
      </c>
      <c r="V295" s="24" t="s">
        <v>735</v>
      </c>
      <c r="W295" s="24" t="s">
        <v>856</v>
      </c>
      <c r="X295">
        <v>14.164999999999999</v>
      </c>
      <c r="Y295">
        <v>57.497</v>
      </c>
    </row>
    <row r="296" spans="1:25" x14ac:dyDescent="0.3">
      <c r="A296">
        <v>295</v>
      </c>
      <c r="B296">
        <v>2011</v>
      </c>
      <c r="C296" s="24" t="s">
        <v>43</v>
      </c>
      <c r="D296" s="24" t="s">
        <v>1368</v>
      </c>
      <c r="E296" s="24" t="s">
        <v>1368</v>
      </c>
      <c r="F296" s="24" t="s">
        <v>254</v>
      </c>
      <c r="G296">
        <v>34.8718</v>
      </c>
      <c r="H296">
        <v>71.524900000000002</v>
      </c>
      <c r="I296" s="24" t="s">
        <v>89</v>
      </c>
      <c r="J296" s="24" t="s">
        <v>857</v>
      </c>
      <c r="K296" s="24" t="s">
        <v>74</v>
      </c>
      <c r="L296" s="24" t="s">
        <v>39</v>
      </c>
      <c r="M296" s="24" t="s">
        <v>72</v>
      </c>
      <c r="N296" s="24" t="s">
        <v>1368</v>
      </c>
      <c r="O296" s="24" t="s">
        <v>74</v>
      </c>
      <c r="P296" s="24" t="s">
        <v>42</v>
      </c>
      <c r="R296">
        <v>0</v>
      </c>
      <c r="T296">
        <v>0</v>
      </c>
      <c r="U296">
        <v>1</v>
      </c>
      <c r="V296" s="24" t="s">
        <v>58</v>
      </c>
      <c r="W296" s="24" t="s">
        <v>58</v>
      </c>
      <c r="X296">
        <v>10.395</v>
      </c>
      <c r="Y296">
        <v>50.710999999999999</v>
      </c>
    </row>
    <row r="297" spans="1:25" x14ac:dyDescent="0.3">
      <c r="A297">
        <v>296</v>
      </c>
      <c r="B297">
        <v>2011</v>
      </c>
      <c r="C297" s="24" t="s">
        <v>43</v>
      </c>
      <c r="D297" s="24" t="s">
        <v>1368</v>
      </c>
      <c r="E297" s="24" t="s">
        <v>858</v>
      </c>
      <c r="F297" s="24" t="s">
        <v>160</v>
      </c>
      <c r="G297">
        <v>34.004300000000001</v>
      </c>
      <c r="H297">
        <v>71.544799999999995</v>
      </c>
      <c r="I297" s="24" t="s">
        <v>93</v>
      </c>
      <c r="J297" s="24" t="s">
        <v>859</v>
      </c>
      <c r="K297" s="24" t="s">
        <v>71</v>
      </c>
      <c r="L297" s="24" t="s">
        <v>39</v>
      </c>
      <c r="M297" s="24" t="s">
        <v>72</v>
      </c>
      <c r="N297" s="24" t="s">
        <v>860</v>
      </c>
      <c r="O297" s="24" t="s">
        <v>163</v>
      </c>
      <c r="P297" s="24" t="s">
        <v>42</v>
      </c>
      <c r="Q297">
        <v>5</v>
      </c>
      <c r="R297">
        <v>7</v>
      </c>
      <c r="S297">
        <v>14</v>
      </c>
      <c r="T297">
        <v>16</v>
      </c>
      <c r="U297">
        <v>1</v>
      </c>
      <c r="V297" s="24" t="s">
        <v>861</v>
      </c>
      <c r="W297" s="24" t="s">
        <v>58</v>
      </c>
      <c r="X297">
        <v>14.355</v>
      </c>
      <c r="Y297">
        <v>57.838999999999999</v>
      </c>
    </row>
    <row r="298" spans="1:25" x14ac:dyDescent="0.3">
      <c r="A298">
        <v>297</v>
      </c>
      <c r="B298">
        <v>2011</v>
      </c>
      <c r="C298" s="24" t="s">
        <v>43</v>
      </c>
      <c r="D298" s="24" t="s">
        <v>1368</v>
      </c>
      <c r="E298" s="24" t="s">
        <v>862</v>
      </c>
      <c r="F298" s="24" t="s">
        <v>391</v>
      </c>
      <c r="G298">
        <v>34.1982</v>
      </c>
      <c r="H298">
        <v>72.044399999999996</v>
      </c>
      <c r="I298" s="24" t="s">
        <v>93</v>
      </c>
      <c r="J298" s="24" t="s">
        <v>863</v>
      </c>
      <c r="K298" s="24" t="s">
        <v>74</v>
      </c>
      <c r="L298" s="24" t="s">
        <v>39</v>
      </c>
      <c r="M298" s="24" t="s">
        <v>72</v>
      </c>
      <c r="N298" s="24" t="s">
        <v>1368</v>
      </c>
      <c r="O298" s="24" t="s">
        <v>74</v>
      </c>
      <c r="P298" s="24" t="s">
        <v>42</v>
      </c>
      <c r="Q298">
        <v>28</v>
      </c>
      <c r="R298">
        <v>36</v>
      </c>
      <c r="S298">
        <v>35</v>
      </c>
      <c r="T298">
        <v>50</v>
      </c>
      <c r="U298">
        <v>1</v>
      </c>
      <c r="V298" s="24" t="s">
        <v>864</v>
      </c>
      <c r="W298" s="24" t="s">
        <v>865</v>
      </c>
      <c r="X298">
        <v>11.06</v>
      </c>
      <c r="Y298">
        <v>51.908000000000001</v>
      </c>
    </row>
    <row r="299" spans="1:25" x14ac:dyDescent="0.3">
      <c r="A299">
        <v>298</v>
      </c>
      <c r="B299">
        <v>2011</v>
      </c>
      <c r="C299" s="24" t="s">
        <v>43</v>
      </c>
      <c r="D299" s="24" t="s">
        <v>1368</v>
      </c>
      <c r="E299" s="24" t="s">
        <v>1368</v>
      </c>
      <c r="F299" s="24" t="s">
        <v>784</v>
      </c>
      <c r="G299">
        <v>32.974600000000002</v>
      </c>
      <c r="H299">
        <v>70.145600000000002</v>
      </c>
      <c r="I299" s="24" t="s">
        <v>832</v>
      </c>
      <c r="J299" s="24" t="s">
        <v>866</v>
      </c>
      <c r="K299" s="24" t="s">
        <v>163</v>
      </c>
      <c r="L299" s="24" t="s">
        <v>39</v>
      </c>
      <c r="M299" s="24" t="s">
        <v>72</v>
      </c>
      <c r="N299" s="24" t="s">
        <v>1368</v>
      </c>
      <c r="O299" s="24" t="s">
        <v>163</v>
      </c>
      <c r="P299" s="24" t="s">
        <v>42</v>
      </c>
      <c r="R299">
        <v>1</v>
      </c>
      <c r="T299">
        <v>3</v>
      </c>
      <c r="U299">
        <v>1</v>
      </c>
      <c r="V299" s="24" t="s">
        <v>58</v>
      </c>
      <c r="W299" s="24" t="s">
        <v>58</v>
      </c>
      <c r="X299">
        <v>1.4450000000000001</v>
      </c>
      <c r="Y299">
        <v>34.600999999999999</v>
      </c>
    </row>
    <row r="300" spans="1:25" x14ac:dyDescent="0.3">
      <c r="A300">
        <v>299</v>
      </c>
      <c r="B300">
        <v>2011</v>
      </c>
      <c r="C300" s="24" t="s">
        <v>43</v>
      </c>
      <c r="D300" s="24" t="s">
        <v>1368</v>
      </c>
      <c r="E300" s="24" t="s">
        <v>867</v>
      </c>
      <c r="F300" s="24" t="s">
        <v>155</v>
      </c>
      <c r="G300">
        <v>34.503</v>
      </c>
      <c r="H300">
        <v>71.904600000000002</v>
      </c>
      <c r="I300" s="24" t="s">
        <v>93</v>
      </c>
      <c r="J300" s="24" t="s">
        <v>868</v>
      </c>
      <c r="K300" s="24" t="s">
        <v>95</v>
      </c>
      <c r="L300" s="24" t="s">
        <v>48</v>
      </c>
      <c r="M300" s="24" t="s">
        <v>40</v>
      </c>
      <c r="N300" s="24" t="s">
        <v>869</v>
      </c>
      <c r="O300" s="24" t="s">
        <v>74</v>
      </c>
      <c r="P300" s="24" t="s">
        <v>42</v>
      </c>
      <c r="Q300">
        <v>1</v>
      </c>
      <c r="R300">
        <v>3</v>
      </c>
      <c r="U300">
        <v>1</v>
      </c>
      <c r="V300" s="24" t="s">
        <v>58</v>
      </c>
      <c r="W300" s="24" t="s">
        <v>58</v>
      </c>
      <c r="X300">
        <v>8.3049999999999997</v>
      </c>
      <c r="Y300">
        <v>46.948999999999998</v>
      </c>
    </row>
    <row r="301" spans="1:25" x14ac:dyDescent="0.3">
      <c r="A301">
        <v>300</v>
      </c>
      <c r="B301">
        <v>2011</v>
      </c>
      <c r="C301" s="24" t="s">
        <v>43</v>
      </c>
      <c r="D301" s="24" t="s">
        <v>1368</v>
      </c>
      <c r="E301" s="24" t="s">
        <v>1368</v>
      </c>
      <c r="F301" s="24" t="s">
        <v>144</v>
      </c>
      <c r="G301">
        <v>32.935000000000002</v>
      </c>
      <c r="H301">
        <v>70.668800000000005</v>
      </c>
      <c r="I301" s="24" t="s">
        <v>93</v>
      </c>
      <c r="J301" s="24" t="s">
        <v>870</v>
      </c>
      <c r="K301" s="24" t="s">
        <v>163</v>
      </c>
      <c r="L301" s="24" t="s">
        <v>39</v>
      </c>
      <c r="M301" s="24" t="s">
        <v>72</v>
      </c>
      <c r="N301" s="24" t="s">
        <v>1368</v>
      </c>
      <c r="O301" s="24" t="s">
        <v>163</v>
      </c>
      <c r="P301" s="24" t="s">
        <v>42</v>
      </c>
      <c r="T301">
        <v>4</v>
      </c>
      <c r="U301">
        <v>1</v>
      </c>
      <c r="V301" s="24" t="s">
        <v>58</v>
      </c>
      <c r="W301" s="24" t="s">
        <v>58</v>
      </c>
      <c r="X301">
        <v>5.45</v>
      </c>
      <c r="Y301">
        <v>41.81</v>
      </c>
    </row>
    <row r="302" spans="1:25" x14ac:dyDescent="0.3">
      <c r="A302">
        <v>301</v>
      </c>
      <c r="B302">
        <v>2011</v>
      </c>
      <c r="C302" s="24" t="s">
        <v>43</v>
      </c>
      <c r="D302" s="24" t="s">
        <v>1368</v>
      </c>
      <c r="E302" s="24" t="s">
        <v>236</v>
      </c>
      <c r="F302" s="24" t="s">
        <v>44</v>
      </c>
      <c r="G302">
        <v>24.991800000000001</v>
      </c>
      <c r="H302">
        <v>66.991100000000003</v>
      </c>
      <c r="I302" s="24" t="s">
        <v>45</v>
      </c>
      <c r="J302" s="24" t="s">
        <v>871</v>
      </c>
      <c r="K302" s="24" t="s">
        <v>100</v>
      </c>
      <c r="L302" s="24" t="s">
        <v>48</v>
      </c>
      <c r="M302" s="24" t="s">
        <v>72</v>
      </c>
      <c r="N302" s="24" t="s">
        <v>1368</v>
      </c>
      <c r="O302" s="24" t="s">
        <v>119</v>
      </c>
      <c r="P302" s="24" t="s">
        <v>42</v>
      </c>
      <c r="R302">
        <v>0</v>
      </c>
      <c r="T302">
        <v>0</v>
      </c>
      <c r="U302">
        <v>1</v>
      </c>
      <c r="V302" s="24" t="s">
        <v>1368</v>
      </c>
      <c r="W302" s="24" t="s">
        <v>58</v>
      </c>
      <c r="X302">
        <v>23.53</v>
      </c>
      <c r="Y302">
        <v>74.353999999999999</v>
      </c>
    </row>
    <row r="303" spans="1:25" x14ac:dyDescent="0.3">
      <c r="A303">
        <v>302</v>
      </c>
      <c r="B303">
        <v>2011</v>
      </c>
      <c r="C303" s="24" t="s">
        <v>43</v>
      </c>
      <c r="D303" s="24" t="s">
        <v>1368</v>
      </c>
      <c r="E303" s="24" t="s">
        <v>1368</v>
      </c>
      <c r="F303" s="24" t="s">
        <v>129</v>
      </c>
      <c r="G303">
        <v>33.5351</v>
      </c>
      <c r="H303">
        <v>71.071299999999994</v>
      </c>
      <c r="I303" s="24" t="s">
        <v>93</v>
      </c>
      <c r="J303" s="24" t="s">
        <v>872</v>
      </c>
      <c r="K303" s="24" t="s">
        <v>71</v>
      </c>
      <c r="L303" s="24" t="s">
        <v>48</v>
      </c>
      <c r="M303" s="24" t="s">
        <v>72</v>
      </c>
      <c r="N303" s="24" t="s">
        <v>1368</v>
      </c>
      <c r="O303" s="24" t="s">
        <v>163</v>
      </c>
      <c r="P303" s="24" t="s">
        <v>42</v>
      </c>
      <c r="Q303">
        <v>5</v>
      </c>
      <c r="R303">
        <v>9</v>
      </c>
      <c r="S303">
        <v>30</v>
      </c>
      <c r="T303">
        <v>36</v>
      </c>
      <c r="U303">
        <v>1</v>
      </c>
      <c r="V303" s="24" t="s">
        <v>660</v>
      </c>
      <c r="W303" s="24" t="s">
        <v>58</v>
      </c>
      <c r="X303">
        <v>9.5649999999999995</v>
      </c>
      <c r="Y303">
        <v>49.216999999999999</v>
      </c>
    </row>
    <row r="304" spans="1:25" x14ac:dyDescent="0.3">
      <c r="A304">
        <v>303</v>
      </c>
      <c r="B304">
        <v>2011</v>
      </c>
      <c r="C304" s="24" t="s">
        <v>43</v>
      </c>
      <c r="D304" s="24" t="s">
        <v>1368</v>
      </c>
      <c r="E304" s="24" t="s">
        <v>1368</v>
      </c>
      <c r="F304" s="24" t="s">
        <v>160</v>
      </c>
      <c r="G304">
        <v>34.004300000000001</v>
      </c>
      <c r="H304">
        <v>71.544799999999995</v>
      </c>
      <c r="I304" s="24" t="s">
        <v>93</v>
      </c>
      <c r="J304" s="24" t="s">
        <v>873</v>
      </c>
      <c r="K304" s="24" t="s">
        <v>100</v>
      </c>
      <c r="L304" s="24" t="s">
        <v>48</v>
      </c>
      <c r="M304" s="24" t="s">
        <v>72</v>
      </c>
      <c r="N304" s="24" t="s">
        <v>1368</v>
      </c>
      <c r="O304" s="24" t="s">
        <v>364</v>
      </c>
      <c r="P304" s="24" t="s">
        <v>140</v>
      </c>
      <c r="Q304">
        <v>37</v>
      </c>
      <c r="R304">
        <v>43</v>
      </c>
      <c r="T304">
        <v>52</v>
      </c>
      <c r="U304">
        <v>1</v>
      </c>
      <c r="V304" s="24" t="s">
        <v>874</v>
      </c>
      <c r="W304" s="24" t="s">
        <v>601</v>
      </c>
      <c r="X304">
        <v>18.605</v>
      </c>
      <c r="Y304">
        <v>65.489000000000004</v>
      </c>
    </row>
    <row r="305" spans="1:25" x14ac:dyDescent="0.3">
      <c r="A305">
        <v>304</v>
      </c>
      <c r="B305">
        <v>2011</v>
      </c>
      <c r="C305" s="24" t="s">
        <v>43</v>
      </c>
      <c r="D305" s="24" t="s">
        <v>1368</v>
      </c>
      <c r="E305" s="24" t="s">
        <v>1452</v>
      </c>
      <c r="F305" s="24" t="s">
        <v>129</v>
      </c>
      <c r="G305">
        <v>33.5351</v>
      </c>
      <c r="H305">
        <v>71.071299999999994</v>
      </c>
      <c r="I305" s="24" t="s">
        <v>93</v>
      </c>
      <c r="J305" s="24" t="s">
        <v>875</v>
      </c>
      <c r="K305" s="24" t="s">
        <v>163</v>
      </c>
      <c r="L305" s="24" t="s">
        <v>39</v>
      </c>
      <c r="M305" s="24" t="s">
        <v>72</v>
      </c>
      <c r="N305" s="24" t="s">
        <v>1368</v>
      </c>
      <c r="O305" s="24" t="s">
        <v>163</v>
      </c>
      <c r="P305" s="24" t="s">
        <v>42</v>
      </c>
      <c r="Q305">
        <v>5</v>
      </c>
      <c r="R305">
        <v>8</v>
      </c>
      <c r="S305">
        <v>25</v>
      </c>
      <c r="T305">
        <v>30</v>
      </c>
      <c r="U305">
        <v>1</v>
      </c>
      <c r="V305" s="24" t="s">
        <v>876</v>
      </c>
      <c r="W305" s="24" t="s">
        <v>877</v>
      </c>
      <c r="X305">
        <v>22.184999999999999</v>
      </c>
      <c r="Y305">
        <v>71.933000000000007</v>
      </c>
    </row>
    <row r="306" spans="1:25" x14ac:dyDescent="0.3">
      <c r="A306">
        <v>305</v>
      </c>
      <c r="B306">
        <v>2011</v>
      </c>
      <c r="C306" s="24" t="s">
        <v>43</v>
      </c>
      <c r="D306" s="24" t="s">
        <v>1368</v>
      </c>
      <c r="E306" s="24" t="s">
        <v>878</v>
      </c>
      <c r="F306" s="24" t="s">
        <v>817</v>
      </c>
      <c r="G306">
        <v>34.133499999999998</v>
      </c>
      <c r="H306">
        <v>72.470200000000006</v>
      </c>
      <c r="I306" s="24" t="s">
        <v>93</v>
      </c>
      <c r="J306" s="24" t="s">
        <v>879</v>
      </c>
      <c r="K306" s="24" t="s">
        <v>163</v>
      </c>
      <c r="L306" s="24" t="s">
        <v>39</v>
      </c>
      <c r="M306" s="24" t="s">
        <v>72</v>
      </c>
      <c r="N306" s="24" t="s">
        <v>1368</v>
      </c>
      <c r="O306" s="24" t="s">
        <v>102</v>
      </c>
      <c r="P306" s="24" t="s">
        <v>42</v>
      </c>
      <c r="Q306">
        <v>10</v>
      </c>
      <c r="R306">
        <v>13</v>
      </c>
      <c r="S306">
        <v>12</v>
      </c>
      <c r="T306">
        <v>23</v>
      </c>
      <c r="U306">
        <v>1</v>
      </c>
      <c r="V306" s="24" t="s">
        <v>519</v>
      </c>
      <c r="W306" s="24" t="s">
        <v>880</v>
      </c>
      <c r="X306">
        <v>20.12</v>
      </c>
      <c r="Y306">
        <v>68.215999999999994</v>
      </c>
    </row>
    <row r="307" spans="1:25" x14ac:dyDescent="0.3">
      <c r="A307">
        <v>306</v>
      </c>
      <c r="B307">
        <v>2011</v>
      </c>
      <c r="C307" s="24" t="s">
        <v>43</v>
      </c>
      <c r="D307" s="24" t="s">
        <v>1368</v>
      </c>
      <c r="E307" s="24" t="s">
        <v>1453</v>
      </c>
      <c r="F307" s="24" t="s">
        <v>194</v>
      </c>
      <c r="G307">
        <v>34.1509</v>
      </c>
      <c r="H307">
        <v>71.735900000000001</v>
      </c>
      <c r="I307" s="24" t="s">
        <v>93</v>
      </c>
      <c r="J307" s="24" t="s">
        <v>881</v>
      </c>
      <c r="K307" s="24" t="s">
        <v>100</v>
      </c>
      <c r="L307" s="24" t="s">
        <v>48</v>
      </c>
      <c r="M307" s="24" t="s">
        <v>72</v>
      </c>
      <c r="N307" s="24" t="s">
        <v>1368</v>
      </c>
      <c r="O307" s="24" t="s">
        <v>102</v>
      </c>
      <c r="P307" s="24" t="s">
        <v>42</v>
      </c>
      <c r="R307">
        <v>12</v>
      </c>
      <c r="S307">
        <v>20</v>
      </c>
      <c r="T307">
        <v>42</v>
      </c>
      <c r="U307">
        <v>1</v>
      </c>
      <c r="V307" s="24" t="s">
        <v>1368</v>
      </c>
      <c r="W307" s="24" t="s">
        <v>882</v>
      </c>
      <c r="X307">
        <v>19.405000000000001</v>
      </c>
      <c r="Y307">
        <v>66.929000000000002</v>
      </c>
    </row>
    <row r="308" spans="1:25" x14ac:dyDescent="0.3">
      <c r="A308">
        <v>307</v>
      </c>
      <c r="B308">
        <v>2011</v>
      </c>
      <c r="C308" s="24" t="s">
        <v>43</v>
      </c>
      <c r="D308" s="24" t="s">
        <v>1368</v>
      </c>
      <c r="E308" s="24" t="s">
        <v>1368</v>
      </c>
      <c r="F308" s="24" t="s">
        <v>821</v>
      </c>
      <c r="G308">
        <v>33.685400000000001</v>
      </c>
      <c r="H308">
        <v>71.513099999999994</v>
      </c>
      <c r="I308" s="24" t="s">
        <v>93</v>
      </c>
      <c r="J308" s="24" t="s">
        <v>883</v>
      </c>
      <c r="K308" s="24" t="s">
        <v>153</v>
      </c>
      <c r="L308" s="24" t="s">
        <v>48</v>
      </c>
      <c r="M308" s="24" t="s">
        <v>72</v>
      </c>
      <c r="N308" s="24" t="s">
        <v>884</v>
      </c>
      <c r="O308" s="24" t="s">
        <v>364</v>
      </c>
      <c r="P308" s="24" t="s">
        <v>140</v>
      </c>
      <c r="R308">
        <v>1</v>
      </c>
      <c r="S308">
        <v>2</v>
      </c>
      <c r="T308">
        <v>8</v>
      </c>
      <c r="U308">
        <v>1</v>
      </c>
      <c r="V308" s="24" t="s">
        <v>885</v>
      </c>
      <c r="W308" s="24" t="s">
        <v>1368</v>
      </c>
      <c r="X308">
        <v>18.315000000000001</v>
      </c>
      <c r="Y308">
        <v>64.966999999999999</v>
      </c>
    </row>
    <row r="309" spans="1:25" x14ac:dyDescent="0.3">
      <c r="A309">
        <v>308</v>
      </c>
      <c r="B309">
        <v>2011</v>
      </c>
      <c r="C309" s="24" t="s">
        <v>32</v>
      </c>
      <c r="D309" s="24" t="s">
        <v>33</v>
      </c>
      <c r="E309" s="24" t="s">
        <v>886</v>
      </c>
      <c r="F309" s="24" t="s">
        <v>484</v>
      </c>
      <c r="G309">
        <v>30.05</v>
      </c>
      <c r="H309">
        <v>70.633300000000006</v>
      </c>
      <c r="I309" s="24" t="s">
        <v>93</v>
      </c>
      <c r="J309" s="24" t="s">
        <v>887</v>
      </c>
      <c r="K309" s="24" t="s">
        <v>62</v>
      </c>
      <c r="L309" s="24" t="s">
        <v>53</v>
      </c>
      <c r="M309" s="24" t="s">
        <v>72</v>
      </c>
      <c r="N309" s="24" t="s">
        <v>888</v>
      </c>
      <c r="O309" s="24" t="s">
        <v>62</v>
      </c>
      <c r="P309" s="24" t="s">
        <v>140</v>
      </c>
      <c r="Q309">
        <v>42</v>
      </c>
      <c r="R309">
        <v>50</v>
      </c>
      <c r="S309">
        <v>100</v>
      </c>
      <c r="T309">
        <v>114</v>
      </c>
      <c r="U309">
        <v>2</v>
      </c>
      <c r="V309" s="24" t="s">
        <v>1368</v>
      </c>
      <c r="W309" s="24" t="s">
        <v>889</v>
      </c>
      <c r="X309">
        <v>23.035</v>
      </c>
      <c r="Y309">
        <v>73.462999999999994</v>
      </c>
    </row>
    <row r="310" spans="1:25" x14ac:dyDescent="0.3">
      <c r="A310">
        <v>309</v>
      </c>
      <c r="B310">
        <v>2011</v>
      </c>
      <c r="C310" s="24" t="s">
        <v>43</v>
      </c>
      <c r="D310" s="24" t="s">
        <v>1368</v>
      </c>
      <c r="E310" s="24" t="s">
        <v>890</v>
      </c>
      <c r="F310" s="24" t="s">
        <v>692</v>
      </c>
      <c r="G310">
        <v>34.845300000000002</v>
      </c>
      <c r="H310">
        <v>71.904600000000002</v>
      </c>
      <c r="I310" s="24" t="s">
        <v>93</v>
      </c>
      <c r="J310" s="24" t="s">
        <v>891</v>
      </c>
      <c r="K310" s="24" t="s">
        <v>153</v>
      </c>
      <c r="L310" s="24" t="s">
        <v>48</v>
      </c>
      <c r="M310" s="24" t="s">
        <v>72</v>
      </c>
      <c r="N310" s="24" t="s">
        <v>1368</v>
      </c>
      <c r="O310" s="24" t="s">
        <v>364</v>
      </c>
      <c r="P310" s="24" t="s">
        <v>140</v>
      </c>
      <c r="Q310">
        <v>7</v>
      </c>
      <c r="R310">
        <v>9</v>
      </c>
      <c r="S310">
        <v>22</v>
      </c>
      <c r="T310">
        <v>30</v>
      </c>
      <c r="U310">
        <v>1</v>
      </c>
      <c r="V310" s="24" t="s">
        <v>519</v>
      </c>
      <c r="W310" s="24" t="s">
        <v>892</v>
      </c>
      <c r="X310">
        <v>16.585000000000001</v>
      </c>
      <c r="Y310">
        <v>61.853000000000002</v>
      </c>
    </row>
    <row r="311" spans="1:25" x14ac:dyDescent="0.3">
      <c r="A311">
        <v>310</v>
      </c>
      <c r="B311">
        <v>2011</v>
      </c>
      <c r="C311" s="24" t="s">
        <v>43</v>
      </c>
      <c r="D311" s="24" t="s">
        <v>1368</v>
      </c>
      <c r="E311" s="24" t="s">
        <v>1454</v>
      </c>
      <c r="F311" s="24" t="s">
        <v>59</v>
      </c>
      <c r="G311">
        <v>30.209499999999998</v>
      </c>
      <c r="H311">
        <v>67.018199999999993</v>
      </c>
      <c r="I311" s="24" t="s">
        <v>60</v>
      </c>
      <c r="J311" s="24" t="s">
        <v>893</v>
      </c>
      <c r="K311" s="24" t="s">
        <v>95</v>
      </c>
      <c r="L311" s="24" t="s">
        <v>53</v>
      </c>
      <c r="M311" s="24" t="s">
        <v>72</v>
      </c>
      <c r="N311" s="24" t="s">
        <v>1368</v>
      </c>
      <c r="O311" s="24" t="s">
        <v>163</v>
      </c>
      <c r="P311" s="24" t="s">
        <v>42</v>
      </c>
      <c r="R311">
        <v>1</v>
      </c>
      <c r="S311">
        <v>17</v>
      </c>
      <c r="T311">
        <v>19</v>
      </c>
      <c r="U311">
        <v>1</v>
      </c>
      <c r="V311" s="24" t="s">
        <v>894</v>
      </c>
      <c r="W311" s="24" t="s">
        <v>895</v>
      </c>
      <c r="X311">
        <v>20.76</v>
      </c>
      <c r="Y311">
        <v>69.367999999999995</v>
      </c>
    </row>
    <row r="312" spans="1:25" x14ac:dyDescent="0.3">
      <c r="A312">
        <v>311</v>
      </c>
      <c r="B312">
        <v>2011</v>
      </c>
      <c r="C312" s="24" t="s">
        <v>43</v>
      </c>
      <c r="D312" s="24" t="s">
        <v>1368</v>
      </c>
      <c r="E312" s="24" t="s">
        <v>1368</v>
      </c>
      <c r="F312" s="24" t="s">
        <v>254</v>
      </c>
      <c r="G312">
        <v>34.8718</v>
      </c>
      <c r="H312">
        <v>71.524900000000002</v>
      </c>
      <c r="I312" s="24" t="s">
        <v>89</v>
      </c>
      <c r="J312" s="24" t="s">
        <v>896</v>
      </c>
      <c r="K312" s="24" t="s">
        <v>71</v>
      </c>
      <c r="L312" s="24" t="s">
        <v>48</v>
      </c>
      <c r="M312" s="24" t="s">
        <v>72</v>
      </c>
      <c r="N312" s="24" t="s">
        <v>1368</v>
      </c>
      <c r="O312" s="24" t="s">
        <v>364</v>
      </c>
      <c r="P312" s="24" t="s">
        <v>140</v>
      </c>
      <c r="R312">
        <v>5</v>
      </c>
      <c r="S312">
        <v>5</v>
      </c>
      <c r="T312">
        <v>8</v>
      </c>
      <c r="U312">
        <v>1</v>
      </c>
      <c r="V312" s="24" t="s">
        <v>1368</v>
      </c>
      <c r="W312" s="24" t="s">
        <v>897</v>
      </c>
      <c r="X312">
        <v>26.34</v>
      </c>
      <c r="Y312">
        <v>79.412000000000006</v>
      </c>
    </row>
    <row r="313" spans="1:25" x14ac:dyDescent="0.3">
      <c r="A313">
        <v>312</v>
      </c>
      <c r="B313">
        <v>2011</v>
      </c>
      <c r="C313" s="24" t="s">
        <v>43</v>
      </c>
      <c r="D313" s="24" t="s">
        <v>1368</v>
      </c>
      <c r="E313" s="24" t="s">
        <v>1455</v>
      </c>
      <c r="F313" s="24" t="s">
        <v>194</v>
      </c>
      <c r="G313">
        <v>34.1509</v>
      </c>
      <c r="H313">
        <v>71.735900000000001</v>
      </c>
      <c r="I313" s="24" t="s">
        <v>93</v>
      </c>
      <c r="J313" s="24" t="s">
        <v>898</v>
      </c>
      <c r="K313" s="24" t="s">
        <v>74</v>
      </c>
      <c r="L313" s="24" t="s">
        <v>39</v>
      </c>
      <c r="M313" s="24" t="s">
        <v>72</v>
      </c>
      <c r="N313" s="24" t="s">
        <v>899</v>
      </c>
      <c r="O313" s="24" t="s">
        <v>74</v>
      </c>
      <c r="P313" s="24" t="s">
        <v>42</v>
      </c>
      <c r="Q313">
        <v>82</v>
      </c>
      <c r="R313">
        <v>95</v>
      </c>
      <c r="S313">
        <v>128</v>
      </c>
      <c r="T313">
        <v>140</v>
      </c>
      <c r="U313">
        <v>2</v>
      </c>
      <c r="V313" s="24" t="s">
        <v>900</v>
      </c>
      <c r="W313" s="24" t="s">
        <v>563</v>
      </c>
      <c r="X313">
        <v>29.285</v>
      </c>
      <c r="Y313">
        <v>84.712999999999994</v>
      </c>
    </row>
    <row r="314" spans="1:25" x14ac:dyDescent="0.3">
      <c r="A314">
        <v>313</v>
      </c>
      <c r="B314">
        <v>2011</v>
      </c>
      <c r="C314" s="24" t="s">
        <v>43</v>
      </c>
      <c r="D314" s="24" t="s">
        <v>1368</v>
      </c>
      <c r="E314" s="24" t="s">
        <v>901</v>
      </c>
      <c r="F314" s="24" t="s">
        <v>484</v>
      </c>
      <c r="G314">
        <v>30.05</v>
      </c>
      <c r="H314">
        <v>70.633300000000006</v>
      </c>
      <c r="I314" s="24" t="s">
        <v>93</v>
      </c>
      <c r="J314" s="24" t="s">
        <v>902</v>
      </c>
      <c r="K314" s="24" t="s">
        <v>622</v>
      </c>
      <c r="L314" s="24" t="s">
        <v>48</v>
      </c>
      <c r="M314" s="24" t="s">
        <v>72</v>
      </c>
      <c r="N314" s="24" t="s">
        <v>1368</v>
      </c>
      <c r="O314" s="24" t="s">
        <v>119</v>
      </c>
      <c r="P314" s="24" t="s">
        <v>42</v>
      </c>
      <c r="R314">
        <v>3</v>
      </c>
      <c r="T314">
        <v>9</v>
      </c>
      <c r="U314">
        <v>1</v>
      </c>
      <c r="V314" s="24" t="s">
        <v>1368</v>
      </c>
      <c r="W314" s="24" t="s">
        <v>1368</v>
      </c>
      <c r="X314">
        <v>33.869999999999997</v>
      </c>
      <c r="Y314">
        <v>92.965999999999994</v>
      </c>
    </row>
    <row r="315" spans="1:25" x14ac:dyDescent="0.3">
      <c r="A315">
        <v>314</v>
      </c>
      <c r="B315">
        <v>2011</v>
      </c>
      <c r="C315" s="24" t="s">
        <v>43</v>
      </c>
      <c r="D315" s="24" t="s">
        <v>1368</v>
      </c>
      <c r="E315" s="24" t="s">
        <v>1456</v>
      </c>
      <c r="F315" s="24" t="s">
        <v>160</v>
      </c>
      <c r="G315">
        <v>34.004300000000001</v>
      </c>
      <c r="H315">
        <v>71.544799999999995</v>
      </c>
      <c r="I315" s="24" t="s">
        <v>93</v>
      </c>
      <c r="J315" s="24" t="s">
        <v>903</v>
      </c>
      <c r="K315" s="24" t="s">
        <v>163</v>
      </c>
      <c r="L315" s="24" t="s">
        <v>39</v>
      </c>
      <c r="M315" s="24" t="s">
        <v>40</v>
      </c>
      <c r="N315" s="24" t="s">
        <v>1368</v>
      </c>
      <c r="O315" s="24" t="s">
        <v>163</v>
      </c>
      <c r="P315" s="24" t="s">
        <v>42</v>
      </c>
      <c r="Q315">
        <v>8</v>
      </c>
      <c r="R315">
        <v>11</v>
      </c>
      <c r="S315">
        <v>41</v>
      </c>
      <c r="T315">
        <v>48</v>
      </c>
      <c r="U315">
        <v>1</v>
      </c>
      <c r="V315" s="24" t="s">
        <v>904</v>
      </c>
      <c r="W315" s="24" t="s">
        <v>905</v>
      </c>
      <c r="X315">
        <v>33.975000000000001</v>
      </c>
      <c r="Y315">
        <v>93.155000000000001</v>
      </c>
    </row>
    <row r="316" spans="1:25" x14ac:dyDescent="0.3">
      <c r="A316">
        <v>315</v>
      </c>
      <c r="B316">
        <v>2011</v>
      </c>
      <c r="C316" s="24" t="s">
        <v>43</v>
      </c>
      <c r="D316" s="24" t="s">
        <v>1368</v>
      </c>
      <c r="E316" s="24" t="s">
        <v>1457</v>
      </c>
      <c r="F316" s="24" t="s">
        <v>129</v>
      </c>
      <c r="G316">
        <v>33.5351</v>
      </c>
      <c r="H316">
        <v>71.071299999999994</v>
      </c>
      <c r="I316" s="24" t="s">
        <v>93</v>
      </c>
      <c r="J316" s="24" t="s">
        <v>906</v>
      </c>
      <c r="K316" s="24" t="s">
        <v>163</v>
      </c>
      <c r="L316" s="24" t="s">
        <v>39</v>
      </c>
      <c r="M316" s="24" t="s">
        <v>72</v>
      </c>
      <c r="N316" s="24" t="s">
        <v>1368</v>
      </c>
      <c r="O316" s="24" t="s">
        <v>163</v>
      </c>
      <c r="P316" s="24" t="s">
        <v>42</v>
      </c>
      <c r="Q316">
        <v>28</v>
      </c>
      <c r="R316">
        <v>32</v>
      </c>
      <c r="S316">
        <v>55</v>
      </c>
      <c r="T316">
        <v>60</v>
      </c>
      <c r="U316">
        <v>1</v>
      </c>
      <c r="V316" s="24" t="s">
        <v>907</v>
      </c>
      <c r="W316" s="24" t="s">
        <v>908</v>
      </c>
      <c r="X316">
        <v>27.53</v>
      </c>
      <c r="Y316">
        <v>81.554000000000002</v>
      </c>
    </row>
    <row r="317" spans="1:25" x14ac:dyDescent="0.3">
      <c r="A317">
        <v>316</v>
      </c>
      <c r="B317">
        <v>2011</v>
      </c>
      <c r="C317" s="24" t="s">
        <v>43</v>
      </c>
      <c r="D317" s="24" t="s">
        <v>1368</v>
      </c>
      <c r="E317" s="24" t="s">
        <v>1430</v>
      </c>
      <c r="F317" s="24" t="s">
        <v>254</v>
      </c>
      <c r="G317">
        <v>34.8718</v>
      </c>
      <c r="H317">
        <v>71.524900000000002</v>
      </c>
      <c r="I317" s="24" t="s">
        <v>89</v>
      </c>
      <c r="J317" s="24" t="s">
        <v>909</v>
      </c>
      <c r="K317" s="24" t="s">
        <v>153</v>
      </c>
      <c r="L317" s="24" t="s">
        <v>48</v>
      </c>
      <c r="M317" s="24" t="s">
        <v>72</v>
      </c>
      <c r="N317" s="24" t="s">
        <v>1368</v>
      </c>
      <c r="O317" s="24" t="s">
        <v>364</v>
      </c>
      <c r="P317" s="24" t="s">
        <v>140</v>
      </c>
      <c r="R317">
        <v>8</v>
      </c>
      <c r="T317">
        <v>11</v>
      </c>
      <c r="U317">
        <v>1</v>
      </c>
      <c r="V317" s="24" t="s">
        <v>1368</v>
      </c>
      <c r="W317" s="24" t="s">
        <v>910</v>
      </c>
      <c r="X317">
        <v>30.06</v>
      </c>
      <c r="Y317">
        <v>86.108000000000004</v>
      </c>
    </row>
    <row r="318" spans="1:25" x14ac:dyDescent="0.3">
      <c r="A318">
        <v>317</v>
      </c>
      <c r="B318">
        <v>2011</v>
      </c>
      <c r="C318" s="24" t="s">
        <v>32</v>
      </c>
      <c r="D318" s="24" t="s">
        <v>33</v>
      </c>
      <c r="E318" s="24" t="s">
        <v>1458</v>
      </c>
      <c r="F318" s="24" t="s">
        <v>305</v>
      </c>
      <c r="G318">
        <v>34.032200000000003</v>
      </c>
      <c r="H318">
        <v>73.094399999999993</v>
      </c>
      <c r="I318" s="24" t="s">
        <v>93</v>
      </c>
      <c r="J318" s="24" t="s">
        <v>911</v>
      </c>
      <c r="K318" s="24" t="s">
        <v>74</v>
      </c>
      <c r="L318" s="24" t="s">
        <v>39</v>
      </c>
      <c r="M318" s="24" t="s">
        <v>40</v>
      </c>
      <c r="N318" s="24" t="s">
        <v>1368</v>
      </c>
      <c r="O318" s="24" t="s">
        <v>74</v>
      </c>
      <c r="P318" s="24" t="s">
        <v>42</v>
      </c>
      <c r="Q318">
        <v>18</v>
      </c>
      <c r="R318">
        <v>19</v>
      </c>
      <c r="S318">
        <v>28</v>
      </c>
      <c r="T318">
        <v>45</v>
      </c>
      <c r="U318">
        <v>1</v>
      </c>
      <c r="V318" s="24" t="s">
        <v>519</v>
      </c>
      <c r="W318" s="24" t="s">
        <v>882</v>
      </c>
      <c r="X318">
        <v>32.479999999999997</v>
      </c>
      <c r="Y318">
        <v>90.463999999999999</v>
      </c>
    </row>
    <row r="319" spans="1:25" x14ac:dyDescent="0.3">
      <c r="A319">
        <v>318</v>
      </c>
      <c r="B319">
        <v>2011</v>
      </c>
      <c r="C319" s="24" t="s">
        <v>32</v>
      </c>
      <c r="D319" s="24" t="s">
        <v>33</v>
      </c>
      <c r="E319" s="24" t="s">
        <v>1459</v>
      </c>
      <c r="F319" s="24" t="s">
        <v>160</v>
      </c>
      <c r="G319">
        <v>34.004300000000001</v>
      </c>
      <c r="H319">
        <v>71.544799999999995</v>
      </c>
      <c r="I319" s="24" t="s">
        <v>93</v>
      </c>
      <c r="J319" s="24" t="s">
        <v>912</v>
      </c>
      <c r="K319" s="24" t="s">
        <v>153</v>
      </c>
      <c r="L319" s="24" t="s">
        <v>48</v>
      </c>
      <c r="M319" s="24" t="s">
        <v>72</v>
      </c>
      <c r="N319" s="24" t="s">
        <v>1368</v>
      </c>
      <c r="O319" s="24" t="s">
        <v>122</v>
      </c>
      <c r="P319" s="24" t="s">
        <v>42</v>
      </c>
      <c r="Q319">
        <v>32</v>
      </c>
      <c r="R319">
        <v>35</v>
      </c>
      <c r="S319">
        <v>80</v>
      </c>
      <c r="T319">
        <v>107</v>
      </c>
      <c r="U319">
        <v>1</v>
      </c>
      <c r="V319" s="24" t="s">
        <v>653</v>
      </c>
      <c r="W319" s="24" t="s">
        <v>882</v>
      </c>
      <c r="X319">
        <v>31.05</v>
      </c>
      <c r="Y319">
        <v>87.89</v>
      </c>
    </row>
    <row r="320" spans="1:25" x14ac:dyDescent="0.3">
      <c r="A320">
        <v>319</v>
      </c>
      <c r="B320">
        <v>2011</v>
      </c>
      <c r="C320" s="24" t="s">
        <v>43</v>
      </c>
      <c r="D320" s="24" t="s">
        <v>1368</v>
      </c>
      <c r="E320" s="24" t="s">
        <v>1412</v>
      </c>
      <c r="F320" s="24" t="s">
        <v>35</v>
      </c>
      <c r="G320">
        <v>33.718000000000004</v>
      </c>
      <c r="H320">
        <v>73.071799999999996</v>
      </c>
      <c r="I320" s="24" t="s">
        <v>36</v>
      </c>
      <c r="J320" s="24" t="s">
        <v>913</v>
      </c>
      <c r="K320" s="24" t="s">
        <v>622</v>
      </c>
      <c r="L320" s="24" t="s">
        <v>48</v>
      </c>
      <c r="M320" s="24" t="s">
        <v>72</v>
      </c>
      <c r="N320" s="24" t="s">
        <v>1368</v>
      </c>
      <c r="O320" s="24" t="s">
        <v>122</v>
      </c>
      <c r="P320" s="24" t="s">
        <v>42</v>
      </c>
      <c r="Q320">
        <v>1</v>
      </c>
      <c r="R320">
        <v>2</v>
      </c>
      <c r="S320">
        <v>4</v>
      </c>
      <c r="T320">
        <v>6</v>
      </c>
      <c r="U320">
        <v>1</v>
      </c>
      <c r="V320" s="24" t="s">
        <v>914</v>
      </c>
      <c r="W320" s="24" t="s">
        <v>915</v>
      </c>
      <c r="X320">
        <v>32.085000000000001</v>
      </c>
      <c r="Y320">
        <v>89.753</v>
      </c>
    </row>
    <row r="321" spans="1:25" x14ac:dyDescent="0.3">
      <c r="A321">
        <v>320</v>
      </c>
      <c r="B321">
        <v>2011</v>
      </c>
      <c r="C321" s="24" t="s">
        <v>43</v>
      </c>
      <c r="D321" s="24" t="s">
        <v>1368</v>
      </c>
      <c r="E321" s="24" t="s">
        <v>1368</v>
      </c>
      <c r="F321" s="24" t="s">
        <v>174</v>
      </c>
      <c r="G321">
        <v>31.823799999999999</v>
      </c>
      <c r="H321">
        <v>70.909499999999994</v>
      </c>
      <c r="I321" s="24" t="s">
        <v>93</v>
      </c>
      <c r="J321" s="24" t="s">
        <v>916</v>
      </c>
      <c r="K321" s="24" t="s">
        <v>163</v>
      </c>
      <c r="L321" s="24" t="s">
        <v>39</v>
      </c>
      <c r="M321" s="24" t="s">
        <v>40</v>
      </c>
      <c r="N321" s="24" t="s">
        <v>1368</v>
      </c>
      <c r="O321" s="24" t="s">
        <v>163</v>
      </c>
      <c r="P321" s="24" t="s">
        <v>42</v>
      </c>
      <c r="R321">
        <v>10</v>
      </c>
      <c r="S321">
        <v>3</v>
      </c>
      <c r="T321">
        <v>5</v>
      </c>
      <c r="U321">
        <v>1</v>
      </c>
      <c r="V321" s="24" t="s">
        <v>1368</v>
      </c>
      <c r="W321" s="24" t="s">
        <v>1368</v>
      </c>
      <c r="X321">
        <v>32.924999999999997</v>
      </c>
      <c r="Y321">
        <v>91.265000000000001</v>
      </c>
    </row>
    <row r="322" spans="1:25" x14ac:dyDescent="0.3">
      <c r="A322">
        <v>321</v>
      </c>
      <c r="B322">
        <v>2011</v>
      </c>
      <c r="C322" s="24" t="s">
        <v>43</v>
      </c>
      <c r="D322" s="24" t="s">
        <v>1368</v>
      </c>
      <c r="E322" s="24" t="s">
        <v>1368</v>
      </c>
      <c r="F322" s="24" t="s">
        <v>160</v>
      </c>
      <c r="G322">
        <v>34.004300000000001</v>
      </c>
      <c r="H322">
        <v>71.544799999999995</v>
      </c>
      <c r="I322" s="24" t="s">
        <v>93</v>
      </c>
      <c r="J322" s="24" t="s">
        <v>917</v>
      </c>
      <c r="K322" s="24" t="s">
        <v>153</v>
      </c>
      <c r="L322" s="24" t="s">
        <v>48</v>
      </c>
      <c r="M322" s="24" t="s">
        <v>72</v>
      </c>
      <c r="N322" s="24" t="s">
        <v>1368</v>
      </c>
      <c r="O322" s="24" t="s">
        <v>102</v>
      </c>
      <c r="P322" s="24" t="s">
        <v>42</v>
      </c>
      <c r="R322">
        <v>7</v>
      </c>
      <c r="S322">
        <v>25</v>
      </c>
      <c r="T322">
        <v>26</v>
      </c>
      <c r="U322">
        <v>1</v>
      </c>
      <c r="V322" s="24" t="s">
        <v>1368</v>
      </c>
      <c r="W322" s="24" t="s">
        <v>918</v>
      </c>
      <c r="X322">
        <v>31.545000000000002</v>
      </c>
      <c r="Y322">
        <v>88.781000000000006</v>
      </c>
    </row>
    <row r="323" spans="1:25" x14ac:dyDescent="0.3">
      <c r="A323">
        <v>322</v>
      </c>
      <c r="B323">
        <v>2011</v>
      </c>
      <c r="C323" s="24" t="s">
        <v>43</v>
      </c>
      <c r="D323" s="24" t="s">
        <v>1368</v>
      </c>
      <c r="E323" s="24" t="s">
        <v>1368</v>
      </c>
      <c r="F323" s="24" t="s">
        <v>793</v>
      </c>
      <c r="G323">
        <v>32.3202</v>
      </c>
      <c r="H323">
        <v>69.859700000000004</v>
      </c>
      <c r="I323" s="24" t="s">
        <v>89</v>
      </c>
      <c r="J323" s="24" t="s">
        <v>793</v>
      </c>
      <c r="K323" s="24" t="s">
        <v>71</v>
      </c>
      <c r="L323" s="24" t="s">
        <v>48</v>
      </c>
      <c r="M323" s="24" t="s">
        <v>72</v>
      </c>
      <c r="N323" s="24" t="s">
        <v>1368</v>
      </c>
      <c r="O323" s="24" t="s">
        <v>41</v>
      </c>
      <c r="P323" s="24" t="s">
        <v>58</v>
      </c>
      <c r="T323">
        <v>2</v>
      </c>
      <c r="U323">
        <v>1</v>
      </c>
      <c r="V323" s="24" t="s">
        <v>1368</v>
      </c>
      <c r="W323" s="24" t="s">
        <v>919</v>
      </c>
      <c r="X323">
        <v>24.3</v>
      </c>
      <c r="Y323">
        <v>75.739999999999995</v>
      </c>
    </row>
    <row r="324" spans="1:25" x14ac:dyDescent="0.3">
      <c r="A324">
        <v>323</v>
      </c>
      <c r="B324">
        <v>2011</v>
      </c>
      <c r="C324" s="24" t="s">
        <v>32</v>
      </c>
      <c r="D324" s="24" t="s">
        <v>33</v>
      </c>
      <c r="E324" s="24" t="s">
        <v>1368</v>
      </c>
      <c r="F324" s="24" t="s">
        <v>793</v>
      </c>
      <c r="G324">
        <v>32.3202</v>
      </c>
      <c r="H324">
        <v>69.859700000000004</v>
      </c>
      <c r="I324" s="24" t="s">
        <v>89</v>
      </c>
      <c r="J324" s="24" t="s">
        <v>920</v>
      </c>
      <c r="K324" s="24" t="s">
        <v>74</v>
      </c>
      <c r="L324" s="24" t="s">
        <v>39</v>
      </c>
      <c r="M324" s="24" t="s">
        <v>72</v>
      </c>
      <c r="N324" s="24" t="s">
        <v>1368</v>
      </c>
      <c r="O324" s="24" t="s">
        <v>74</v>
      </c>
      <c r="P324" s="24" t="s">
        <v>58</v>
      </c>
      <c r="R324">
        <v>1</v>
      </c>
      <c r="T324">
        <v>7</v>
      </c>
      <c r="U324">
        <v>1</v>
      </c>
      <c r="V324" s="24" t="s">
        <v>1368</v>
      </c>
      <c r="W324" s="24" t="s">
        <v>1368</v>
      </c>
      <c r="X324">
        <v>25.195</v>
      </c>
      <c r="Y324">
        <v>77.350999999999999</v>
      </c>
    </row>
    <row r="325" spans="1:25" x14ac:dyDescent="0.3">
      <c r="A325">
        <v>324</v>
      </c>
      <c r="B325">
        <v>2011</v>
      </c>
      <c r="C325" s="24" t="s">
        <v>43</v>
      </c>
      <c r="D325" s="24" t="s">
        <v>1368</v>
      </c>
      <c r="E325" s="24" t="s">
        <v>1368</v>
      </c>
      <c r="F325" s="24" t="s">
        <v>784</v>
      </c>
      <c r="G325">
        <v>32.974600000000002</v>
      </c>
      <c r="H325">
        <v>70.145600000000002</v>
      </c>
      <c r="I325" s="24" t="s">
        <v>832</v>
      </c>
      <c r="J325" s="24" t="s">
        <v>921</v>
      </c>
      <c r="K325" s="24" t="s">
        <v>153</v>
      </c>
      <c r="L325" s="24" t="s">
        <v>48</v>
      </c>
      <c r="M325" s="24" t="s">
        <v>72</v>
      </c>
      <c r="N325" s="24" t="s">
        <v>1368</v>
      </c>
      <c r="O325" s="24" t="s">
        <v>74</v>
      </c>
      <c r="P325" s="24" t="s">
        <v>58</v>
      </c>
      <c r="R325">
        <v>1</v>
      </c>
      <c r="T325">
        <v>0</v>
      </c>
      <c r="U325">
        <v>1</v>
      </c>
      <c r="V325" s="24" t="s">
        <v>1368</v>
      </c>
      <c r="W325" s="24" t="s">
        <v>1368</v>
      </c>
      <c r="X325">
        <v>24.745000000000001</v>
      </c>
      <c r="Y325">
        <v>76.540999999999997</v>
      </c>
    </row>
    <row r="326" spans="1:25" x14ac:dyDescent="0.3">
      <c r="A326">
        <v>325</v>
      </c>
      <c r="B326">
        <v>2011</v>
      </c>
      <c r="C326" s="24" t="s">
        <v>43</v>
      </c>
      <c r="D326" s="24" t="s">
        <v>1368</v>
      </c>
      <c r="E326" s="24" t="s">
        <v>1368</v>
      </c>
      <c r="F326" s="24" t="s">
        <v>160</v>
      </c>
      <c r="G326">
        <v>34.004300000000001</v>
      </c>
      <c r="H326">
        <v>71.544799999999995</v>
      </c>
      <c r="I326" s="24" t="s">
        <v>93</v>
      </c>
      <c r="J326" s="24" t="s">
        <v>922</v>
      </c>
      <c r="K326" s="24" t="s">
        <v>163</v>
      </c>
      <c r="L326" s="24" t="s">
        <v>39</v>
      </c>
      <c r="M326" s="24" t="s">
        <v>72</v>
      </c>
      <c r="N326" s="24" t="s">
        <v>1368</v>
      </c>
      <c r="O326" s="24" t="s">
        <v>163</v>
      </c>
      <c r="P326" s="24" t="s">
        <v>58</v>
      </c>
      <c r="Q326">
        <v>0</v>
      </c>
      <c r="R326">
        <v>2</v>
      </c>
      <c r="T326">
        <v>12</v>
      </c>
      <c r="U326">
        <v>1</v>
      </c>
      <c r="V326" s="24" t="s">
        <v>1368</v>
      </c>
      <c r="W326" s="24" t="s">
        <v>1368</v>
      </c>
      <c r="X326">
        <v>30.1</v>
      </c>
      <c r="Y326">
        <v>86.18</v>
      </c>
    </row>
    <row r="327" spans="1:25" x14ac:dyDescent="0.3">
      <c r="A327">
        <v>326</v>
      </c>
      <c r="B327">
        <v>2011</v>
      </c>
      <c r="C327" s="24" t="s">
        <v>43</v>
      </c>
      <c r="D327" s="24" t="s">
        <v>1368</v>
      </c>
      <c r="E327" s="24" t="s">
        <v>923</v>
      </c>
      <c r="F327" s="24" t="s">
        <v>383</v>
      </c>
      <c r="G327">
        <v>34.021099999999997</v>
      </c>
      <c r="H327">
        <v>71.287400000000005</v>
      </c>
      <c r="I327" s="24" t="s">
        <v>93</v>
      </c>
      <c r="J327" s="24" t="s">
        <v>924</v>
      </c>
      <c r="K327" s="24" t="s">
        <v>62</v>
      </c>
      <c r="L327" s="24" t="s">
        <v>53</v>
      </c>
      <c r="M327" s="24" t="s">
        <v>40</v>
      </c>
      <c r="N327" s="24" t="s">
        <v>1368</v>
      </c>
      <c r="O327" s="24" t="s">
        <v>122</v>
      </c>
      <c r="P327" s="24" t="s">
        <v>58</v>
      </c>
      <c r="Q327">
        <v>47</v>
      </c>
      <c r="R327">
        <v>60</v>
      </c>
      <c r="S327">
        <v>70</v>
      </c>
      <c r="T327">
        <v>130</v>
      </c>
      <c r="U327">
        <v>1</v>
      </c>
      <c r="V327" s="24" t="s">
        <v>1368</v>
      </c>
      <c r="W327" s="24" t="s">
        <v>925</v>
      </c>
      <c r="X327">
        <v>30.6</v>
      </c>
      <c r="Y327">
        <v>87.08</v>
      </c>
    </row>
    <row r="328" spans="1:25" x14ac:dyDescent="0.3">
      <c r="A328">
        <v>327</v>
      </c>
      <c r="B328">
        <v>2011</v>
      </c>
      <c r="C328" s="24" t="s">
        <v>32</v>
      </c>
      <c r="D328" s="24" t="s">
        <v>427</v>
      </c>
      <c r="E328" s="24" t="s">
        <v>926</v>
      </c>
      <c r="F328" s="24" t="s">
        <v>59</v>
      </c>
      <c r="G328">
        <v>30.209499999999998</v>
      </c>
      <c r="H328">
        <v>67.018199999999993</v>
      </c>
      <c r="I328" s="24" t="s">
        <v>60</v>
      </c>
      <c r="J328" s="24" t="s">
        <v>927</v>
      </c>
      <c r="K328" s="24" t="s">
        <v>62</v>
      </c>
      <c r="L328" s="24" t="s">
        <v>53</v>
      </c>
      <c r="M328" s="24" t="s">
        <v>72</v>
      </c>
      <c r="N328" s="24" t="s">
        <v>1368</v>
      </c>
      <c r="O328" s="24" t="s">
        <v>843</v>
      </c>
      <c r="P328" s="24" t="s">
        <v>64</v>
      </c>
      <c r="Q328">
        <v>11</v>
      </c>
      <c r="R328">
        <v>13</v>
      </c>
      <c r="S328">
        <v>12</v>
      </c>
      <c r="T328">
        <v>25</v>
      </c>
      <c r="U328">
        <v>1</v>
      </c>
      <c r="V328" s="24" t="s">
        <v>928</v>
      </c>
      <c r="W328" s="24" t="s">
        <v>929</v>
      </c>
      <c r="X328">
        <v>25.59</v>
      </c>
      <c r="Y328">
        <v>78.061999999999998</v>
      </c>
    </row>
    <row r="329" spans="1:25" x14ac:dyDescent="0.3">
      <c r="A329">
        <v>328</v>
      </c>
      <c r="B329">
        <v>2011</v>
      </c>
      <c r="C329" s="24" t="s">
        <v>32</v>
      </c>
      <c r="D329" s="24" t="s">
        <v>427</v>
      </c>
      <c r="E329" s="24" t="s">
        <v>561</v>
      </c>
      <c r="F329" s="24" t="s">
        <v>703</v>
      </c>
      <c r="G329">
        <v>32.601799999999997</v>
      </c>
      <c r="H329">
        <v>70.9148</v>
      </c>
      <c r="I329" s="24" t="s">
        <v>93</v>
      </c>
      <c r="J329" s="24" t="s">
        <v>930</v>
      </c>
      <c r="K329" s="24" t="s">
        <v>163</v>
      </c>
      <c r="L329" s="24" t="s">
        <v>39</v>
      </c>
      <c r="M329" s="24" t="s">
        <v>72</v>
      </c>
      <c r="N329" s="24" t="s">
        <v>1368</v>
      </c>
      <c r="O329" s="24" t="s">
        <v>163</v>
      </c>
      <c r="P329" s="24" t="s">
        <v>58</v>
      </c>
      <c r="Q329">
        <v>3</v>
      </c>
      <c r="R329">
        <v>2</v>
      </c>
      <c r="S329">
        <v>14</v>
      </c>
      <c r="T329">
        <v>25</v>
      </c>
      <c r="U329">
        <v>1</v>
      </c>
      <c r="V329" s="24" t="s">
        <v>904</v>
      </c>
      <c r="W329" s="24" t="s">
        <v>58</v>
      </c>
      <c r="X329">
        <v>20.84</v>
      </c>
      <c r="Y329">
        <v>69.512</v>
      </c>
    </row>
    <row r="330" spans="1:25" x14ac:dyDescent="0.3">
      <c r="A330">
        <v>329</v>
      </c>
      <c r="B330">
        <v>2011</v>
      </c>
      <c r="C330" s="24" t="s">
        <v>43</v>
      </c>
      <c r="D330" s="24" t="s">
        <v>1368</v>
      </c>
      <c r="E330" s="24" t="s">
        <v>1368</v>
      </c>
      <c r="F330" s="24" t="s">
        <v>59</v>
      </c>
      <c r="G330">
        <v>30.209499999999998</v>
      </c>
      <c r="H330">
        <v>67.018199999999993</v>
      </c>
      <c r="I330" s="24" t="s">
        <v>60</v>
      </c>
      <c r="J330" s="24" t="s">
        <v>931</v>
      </c>
      <c r="K330" s="24" t="s">
        <v>74</v>
      </c>
      <c r="L330" s="24" t="s">
        <v>39</v>
      </c>
      <c r="M330" s="24" t="s">
        <v>40</v>
      </c>
      <c r="N330" s="24" t="s">
        <v>1368</v>
      </c>
      <c r="O330" s="24" t="s">
        <v>74</v>
      </c>
      <c r="P330" s="24" t="s">
        <v>58</v>
      </c>
      <c r="Q330">
        <v>26</v>
      </c>
      <c r="R330">
        <v>28</v>
      </c>
      <c r="S330">
        <v>60</v>
      </c>
      <c r="T330">
        <v>82</v>
      </c>
      <c r="U330">
        <v>2</v>
      </c>
      <c r="V330" s="24" t="s">
        <v>528</v>
      </c>
      <c r="W330" s="24" t="s">
        <v>895</v>
      </c>
      <c r="X330">
        <v>28.465</v>
      </c>
      <c r="Y330">
        <v>83.236999999999995</v>
      </c>
    </row>
    <row r="331" spans="1:25" x14ac:dyDescent="0.3">
      <c r="A331">
        <v>330</v>
      </c>
      <c r="B331">
        <v>2011</v>
      </c>
      <c r="C331" s="24" t="s">
        <v>43</v>
      </c>
      <c r="D331" s="24" t="s">
        <v>1368</v>
      </c>
      <c r="E331" s="24" t="s">
        <v>932</v>
      </c>
      <c r="F331" s="24" t="s">
        <v>692</v>
      </c>
      <c r="G331">
        <v>34.845300000000002</v>
      </c>
      <c r="H331">
        <v>71.904600000000002</v>
      </c>
      <c r="I331" s="24" t="s">
        <v>93</v>
      </c>
      <c r="J331" s="24" t="s">
        <v>933</v>
      </c>
      <c r="K331" s="24" t="s">
        <v>100</v>
      </c>
      <c r="L331" s="24" t="s">
        <v>48</v>
      </c>
      <c r="M331" s="24" t="s">
        <v>72</v>
      </c>
      <c r="N331" s="24" t="s">
        <v>1368</v>
      </c>
      <c r="O331" s="24" t="s">
        <v>122</v>
      </c>
      <c r="P331" s="24" t="s">
        <v>58</v>
      </c>
      <c r="Q331">
        <v>26</v>
      </c>
      <c r="R331">
        <v>34</v>
      </c>
      <c r="S331">
        <v>63</v>
      </c>
      <c r="T331">
        <v>75</v>
      </c>
      <c r="U331">
        <v>1</v>
      </c>
      <c r="V331" s="24" t="s">
        <v>58</v>
      </c>
      <c r="W331" s="24" t="s">
        <v>1368</v>
      </c>
      <c r="X331">
        <v>27.234999999999999</v>
      </c>
      <c r="Y331">
        <v>81.022999999999996</v>
      </c>
    </row>
    <row r="332" spans="1:25" x14ac:dyDescent="0.3">
      <c r="A332">
        <v>331</v>
      </c>
      <c r="B332">
        <v>2011</v>
      </c>
      <c r="C332" s="24" t="s">
        <v>43</v>
      </c>
      <c r="D332" s="24" t="s">
        <v>1368</v>
      </c>
      <c r="E332" s="24" t="s">
        <v>1460</v>
      </c>
      <c r="F332" s="24" t="s">
        <v>934</v>
      </c>
      <c r="G332">
        <v>24.991800000000001</v>
      </c>
      <c r="H332">
        <v>66.991100000000003</v>
      </c>
      <c r="I332" s="24" t="s">
        <v>45</v>
      </c>
      <c r="J332" s="24" t="s">
        <v>935</v>
      </c>
      <c r="K332" s="24" t="s">
        <v>163</v>
      </c>
      <c r="L332" s="24" t="s">
        <v>39</v>
      </c>
      <c r="M332" s="24" t="s">
        <v>72</v>
      </c>
      <c r="N332" s="24" t="s">
        <v>1368</v>
      </c>
      <c r="O332" s="24" t="s">
        <v>163</v>
      </c>
      <c r="P332" s="24" t="s">
        <v>58</v>
      </c>
      <c r="R332">
        <v>8</v>
      </c>
      <c r="S332">
        <v>4</v>
      </c>
      <c r="T332">
        <v>7</v>
      </c>
      <c r="U332">
        <v>1</v>
      </c>
      <c r="V332" s="24" t="s">
        <v>904</v>
      </c>
      <c r="W332" s="24" t="s">
        <v>1368</v>
      </c>
      <c r="X332">
        <v>29.195</v>
      </c>
      <c r="Y332">
        <v>84.551000000000002</v>
      </c>
    </row>
    <row r="333" spans="1:25" x14ac:dyDescent="0.3">
      <c r="A333">
        <v>332</v>
      </c>
      <c r="B333">
        <v>2011</v>
      </c>
      <c r="C333" s="24" t="s">
        <v>43</v>
      </c>
      <c r="D333" s="24" t="s">
        <v>1368</v>
      </c>
      <c r="E333" s="24" t="s">
        <v>1368</v>
      </c>
      <c r="F333" s="24" t="s">
        <v>305</v>
      </c>
      <c r="G333">
        <v>34.032200000000003</v>
      </c>
      <c r="H333">
        <v>73.094399999999993</v>
      </c>
      <c r="I333" s="24" t="s">
        <v>93</v>
      </c>
      <c r="J333" s="24" t="s">
        <v>936</v>
      </c>
      <c r="K333" s="24" t="s">
        <v>163</v>
      </c>
      <c r="L333" s="24" t="s">
        <v>1368</v>
      </c>
      <c r="M333" s="24" t="s">
        <v>1368</v>
      </c>
      <c r="N333" s="24" t="s">
        <v>1368</v>
      </c>
      <c r="O333" s="24" t="s">
        <v>163</v>
      </c>
      <c r="P333" s="24" t="s">
        <v>58</v>
      </c>
      <c r="R333">
        <v>2</v>
      </c>
      <c r="U333">
        <v>1</v>
      </c>
      <c r="V333" s="24" t="s">
        <v>1368</v>
      </c>
      <c r="W333" s="24" t="s">
        <v>1368</v>
      </c>
      <c r="X333">
        <v>17.535</v>
      </c>
      <c r="Y333">
        <v>63.563000000000002</v>
      </c>
    </row>
    <row r="334" spans="1:25" x14ac:dyDescent="0.3">
      <c r="A334">
        <v>333</v>
      </c>
      <c r="B334">
        <v>2011</v>
      </c>
      <c r="C334" s="24" t="s">
        <v>43</v>
      </c>
      <c r="D334" s="24" t="s">
        <v>1368</v>
      </c>
      <c r="E334" s="24" t="s">
        <v>1368</v>
      </c>
      <c r="F334" s="24" t="s">
        <v>817</v>
      </c>
      <c r="G334">
        <v>34.133499999999998</v>
      </c>
      <c r="H334">
        <v>72.470200000000006</v>
      </c>
      <c r="I334" s="24" t="s">
        <v>93</v>
      </c>
      <c r="J334" s="24" t="s">
        <v>937</v>
      </c>
      <c r="K334" s="24" t="s">
        <v>102</v>
      </c>
      <c r="L334" s="24" t="s">
        <v>1368</v>
      </c>
      <c r="M334" s="24" t="s">
        <v>1368</v>
      </c>
      <c r="N334" s="24" t="s">
        <v>1368</v>
      </c>
      <c r="O334" s="24" t="s">
        <v>102</v>
      </c>
      <c r="P334" s="24" t="s">
        <v>1368</v>
      </c>
      <c r="R334">
        <v>3</v>
      </c>
      <c r="T334">
        <v>9</v>
      </c>
      <c r="V334" s="24" t="s">
        <v>1368</v>
      </c>
      <c r="W334" s="24" t="s">
        <v>1368</v>
      </c>
      <c r="X334">
        <v>19.065000000000001</v>
      </c>
      <c r="Y334">
        <v>66.316999999999993</v>
      </c>
    </row>
    <row r="335" spans="1:25" x14ac:dyDescent="0.3">
      <c r="A335">
        <v>334</v>
      </c>
      <c r="B335">
        <v>2011</v>
      </c>
      <c r="C335" s="24" t="s">
        <v>43</v>
      </c>
      <c r="D335" s="24" t="s">
        <v>1368</v>
      </c>
      <c r="E335" s="24" t="s">
        <v>1368</v>
      </c>
      <c r="F335" s="24" t="s">
        <v>44</v>
      </c>
      <c r="G335">
        <v>24.991800000000001</v>
      </c>
      <c r="H335">
        <v>66.991100000000003</v>
      </c>
      <c r="I335" s="24" t="s">
        <v>45</v>
      </c>
      <c r="J335" s="24" t="s">
        <v>938</v>
      </c>
      <c r="K335" s="24" t="s">
        <v>71</v>
      </c>
      <c r="L335" s="24" t="s">
        <v>712</v>
      </c>
      <c r="M335" s="24" t="s">
        <v>72</v>
      </c>
      <c r="N335" s="24" t="s">
        <v>1368</v>
      </c>
      <c r="O335" s="24" t="s">
        <v>163</v>
      </c>
      <c r="P335" s="24" t="s">
        <v>42</v>
      </c>
      <c r="Q335">
        <v>5</v>
      </c>
      <c r="R335">
        <v>7</v>
      </c>
      <c r="T335">
        <v>1</v>
      </c>
      <c r="U335">
        <v>1</v>
      </c>
      <c r="V335" s="24" t="s">
        <v>58</v>
      </c>
      <c r="W335" s="24" t="s">
        <v>939</v>
      </c>
      <c r="X335">
        <v>25.305</v>
      </c>
      <c r="Y335">
        <v>77.549000000000007</v>
      </c>
    </row>
    <row r="336" spans="1:25" x14ac:dyDescent="0.3">
      <c r="A336">
        <v>335</v>
      </c>
      <c r="B336">
        <v>2011</v>
      </c>
      <c r="C336" s="24" t="s">
        <v>43</v>
      </c>
      <c r="D336" s="24" t="s">
        <v>1368</v>
      </c>
      <c r="E336" s="24" t="s">
        <v>940</v>
      </c>
      <c r="F336" s="24" t="s">
        <v>44</v>
      </c>
      <c r="G336">
        <v>24.991800000000001</v>
      </c>
      <c r="H336">
        <v>66.991100000000003</v>
      </c>
      <c r="I336" s="24" t="s">
        <v>45</v>
      </c>
      <c r="J336" s="24" t="s">
        <v>941</v>
      </c>
      <c r="K336" s="24" t="s">
        <v>95</v>
      </c>
      <c r="L336" s="24" t="s">
        <v>712</v>
      </c>
      <c r="M336" s="24" t="s">
        <v>40</v>
      </c>
      <c r="N336" s="24" t="s">
        <v>1368</v>
      </c>
      <c r="O336" s="24" t="s">
        <v>74</v>
      </c>
      <c r="P336" s="24" t="s">
        <v>42</v>
      </c>
      <c r="R336">
        <v>1</v>
      </c>
      <c r="U336">
        <v>1</v>
      </c>
      <c r="V336" s="24" t="s">
        <v>58</v>
      </c>
      <c r="W336" s="24" t="s">
        <v>939</v>
      </c>
      <c r="X336">
        <v>27.245000000000001</v>
      </c>
      <c r="Y336">
        <v>81.040999999999997</v>
      </c>
    </row>
    <row r="337" spans="1:25" x14ac:dyDescent="0.3">
      <c r="A337">
        <v>336</v>
      </c>
      <c r="B337">
        <v>2011</v>
      </c>
      <c r="C337" s="24" t="s">
        <v>43</v>
      </c>
      <c r="D337" s="24" t="s">
        <v>1368</v>
      </c>
      <c r="E337" s="24" t="s">
        <v>942</v>
      </c>
      <c r="F337" s="24" t="s">
        <v>144</v>
      </c>
      <c r="G337">
        <v>32.935000000000002</v>
      </c>
      <c r="H337">
        <v>70.668800000000005</v>
      </c>
      <c r="I337" s="24" t="s">
        <v>93</v>
      </c>
      <c r="J337" s="24" t="s">
        <v>943</v>
      </c>
      <c r="K337" s="24" t="s">
        <v>74</v>
      </c>
      <c r="L337" s="24" t="s">
        <v>39</v>
      </c>
      <c r="M337" s="24" t="s">
        <v>72</v>
      </c>
      <c r="N337" s="24" t="s">
        <v>1368</v>
      </c>
      <c r="O337" s="24" t="s">
        <v>74</v>
      </c>
      <c r="P337" s="24" t="s">
        <v>42</v>
      </c>
      <c r="Q337">
        <v>4</v>
      </c>
      <c r="R337">
        <v>6</v>
      </c>
      <c r="S337">
        <v>18</v>
      </c>
      <c r="T337">
        <v>19</v>
      </c>
      <c r="U337">
        <v>1</v>
      </c>
      <c r="V337" s="24" t="s">
        <v>944</v>
      </c>
      <c r="W337" s="24" t="s">
        <v>945</v>
      </c>
      <c r="X337">
        <v>7.28</v>
      </c>
      <c r="Y337">
        <v>45.103999999999999</v>
      </c>
    </row>
    <row r="338" spans="1:25" x14ac:dyDescent="0.3">
      <c r="A338">
        <v>337</v>
      </c>
      <c r="B338">
        <v>2012</v>
      </c>
      <c r="C338" s="24" t="s">
        <v>43</v>
      </c>
      <c r="D338" s="24" t="s">
        <v>1368</v>
      </c>
      <c r="E338" s="24" t="s">
        <v>1433</v>
      </c>
      <c r="F338" s="24" t="s">
        <v>191</v>
      </c>
      <c r="G338">
        <v>32.573700000000002</v>
      </c>
      <c r="H338">
        <v>74.078599999999994</v>
      </c>
      <c r="I338" s="24" t="s">
        <v>69</v>
      </c>
      <c r="J338" s="24" t="s">
        <v>946</v>
      </c>
      <c r="K338" s="24" t="s">
        <v>100</v>
      </c>
      <c r="L338" s="24" t="s">
        <v>48</v>
      </c>
      <c r="M338" s="24" t="s">
        <v>72</v>
      </c>
      <c r="N338" s="24" t="s">
        <v>1368</v>
      </c>
      <c r="O338" s="24" t="s">
        <v>122</v>
      </c>
      <c r="P338" s="24" t="s">
        <v>42</v>
      </c>
      <c r="R338">
        <v>2</v>
      </c>
      <c r="U338">
        <v>1</v>
      </c>
      <c r="V338" s="24" t="s">
        <v>58</v>
      </c>
      <c r="W338" s="24" t="s">
        <v>58</v>
      </c>
      <c r="X338">
        <v>10.935</v>
      </c>
      <c r="Y338">
        <v>51.683</v>
      </c>
    </row>
    <row r="339" spans="1:25" x14ac:dyDescent="0.3">
      <c r="A339">
        <v>338</v>
      </c>
      <c r="B339">
        <v>2012</v>
      </c>
      <c r="C339" s="24" t="s">
        <v>43</v>
      </c>
      <c r="D339" s="24" t="s">
        <v>1368</v>
      </c>
      <c r="E339" s="24" t="s">
        <v>1461</v>
      </c>
      <c r="F339" s="24" t="s">
        <v>160</v>
      </c>
      <c r="G339">
        <v>34.004300000000001</v>
      </c>
      <c r="H339">
        <v>71.544799999999995</v>
      </c>
      <c r="I339" s="24" t="s">
        <v>93</v>
      </c>
      <c r="J339" s="24" t="s">
        <v>947</v>
      </c>
      <c r="K339" s="24" t="s">
        <v>153</v>
      </c>
      <c r="L339" s="24" t="s">
        <v>48</v>
      </c>
      <c r="M339" s="24" t="s">
        <v>40</v>
      </c>
      <c r="N339" s="24" t="s">
        <v>1368</v>
      </c>
      <c r="O339" s="24" t="s">
        <v>122</v>
      </c>
      <c r="P339" s="24" t="s">
        <v>42</v>
      </c>
      <c r="R339">
        <v>2</v>
      </c>
      <c r="S339">
        <v>19</v>
      </c>
      <c r="T339">
        <v>28</v>
      </c>
      <c r="U339">
        <v>1</v>
      </c>
      <c r="V339" s="24" t="s">
        <v>948</v>
      </c>
      <c r="W339" s="24" t="s">
        <v>949</v>
      </c>
      <c r="X339">
        <v>12.07</v>
      </c>
      <c r="Y339">
        <v>53.725999999999999</v>
      </c>
    </row>
    <row r="340" spans="1:25" x14ac:dyDescent="0.3">
      <c r="A340">
        <v>339</v>
      </c>
      <c r="B340">
        <v>2012</v>
      </c>
      <c r="C340" s="24" t="s">
        <v>43</v>
      </c>
      <c r="D340" s="24" t="s">
        <v>1368</v>
      </c>
      <c r="E340" s="24" t="s">
        <v>1462</v>
      </c>
      <c r="F340" s="24" t="s">
        <v>383</v>
      </c>
      <c r="G340">
        <v>34.021099999999997</v>
      </c>
      <c r="H340">
        <v>71.287400000000005</v>
      </c>
      <c r="I340" s="24" t="s">
        <v>89</v>
      </c>
      <c r="J340" s="24" t="s">
        <v>950</v>
      </c>
      <c r="K340" s="24" t="s">
        <v>153</v>
      </c>
      <c r="L340" s="24" t="s">
        <v>48</v>
      </c>
      <c r="M340" s="24" t="s">
        <v>481</v>
      </c>
      <c r="N340" s="24" t="s">
        <v>1368</v>
      </c>
      <c r="O340" s="24" t="s">
        <v>122</v>
      </c>
      <c r="P340" s="24" t="s">
        <v>42</v>
      </c>
      <c r="R340">
        <v>3</v>
      </c>
      <c r="S340">
        <v>7</v>
      </c>
      <c r="T340">
        <v>9</v>
      </c>
      <c r="U340">
        <v>1</v>
      </c>
      <c r="V340" s="24" t="s">
        <v>58</v>
      </c>
      <c r="W340" s="24" t="s">
        <v>1368</v>
      </c>
      <c r="X340">
        <v>11.285</v>
      </c>
      <c r="Y340">
        <v>52.313000000000002</v>
      </c>
    </row>
    <row r="341" spans="1:25" x14ac:dyDescent="0.3">
      <c r="A341">
        <v>340</v>
      </c>
      <c r="B341">
        <v>2012</v>
      </c>
      <c r="C341" s="24" t="s">
        <v>43</v>
      </c>
      <c r="D341" s="24" t="s">
        <v>1368</v>
      </c>
      <c r="E341" s="24" t="s">
        <v>1461</v>
      </c>
      <c r="F341" s="24" t="s">
        <v>216</v>
      </c>
      <c r="G341">
        <v>31.823799999999999</v>
      </c>
      <c r="H341">
        <v>70.909499999999994</v>
      </c>
      <c r="I341" s="24" t="s">
        <v>93</v>
      </c>
      <c r="J341" s="24" t="s">
        <v>951</v>
      </c>
      <c r="K341" s="24" t="s">
        <v>163</v>
      </c>
      <c r="L341" s="24" t="s">
        <v>39</v>
      </c>
      <c r="M341" s="24" t="s">
        <v>72</v>
      </c>
      <c r="N341" s="24" t="s">
        <v>1368</v>
      </c>
      <c r="O341" s="24" t="s">
        <v>163</v>
      </c>
      <c r="P341" s="24" t="s">
        <v>42</v>
      </c>
      <c r="Q341">
        <v>4</v>
      </c>
      <c r="R341">
        <v>8</v>
      </c>
      <c r="S341">
        <v>7</v>
      </c>
      <c r="T341">
        <v>10</v>
      </c>
      <c r="U341">
        <v>3</v>
      </c>
      <c r="V341" s="24" t="s">
        <v>58</v>
      </c>
      <c r="W341" s="24" t="s">
        <v>952</v>
      </c>
      <c r="X341">
        <v>6.71</v>
      </c>
      <c r="Y341">
        <v>44.078000000000003</v>
      </c>
    </row>
    <row r="342" spans="1:25" x14ac:dyDescent="0.3">
      <c r="A342">
        <v>341</v>
      </c>
      <c r="B342">
        <v>2012</v>
      </c>
      <c r="C342" s="24" t="s">
        <v>43</v>
      </c>
      <c r="D342" s="24" t="s">
        <v>1368</v>
      </c>
      <c r="E342" s="24" t="s">
        <v>1463</v>
      </c>
      <c r="F342" s="24" t="s">
        <v>160</v>
      </c>
      <c r="G342">
        <v>34.004300000000001</v>
      </c>
      <c r="H342">
        <v>71.544799999999995</v>
      </c>
      <c r="I342" s="24" t="s">
        <v>93</v>
      </c>
      <c r="J342" s="24" t="s">
        <v>953</v>
      </c>
      <c r="K342" s="24" t="s">
        <v>95</v>
      </c>
      <c r="L342" s="24" t="s">
        <v>48</v>
      </c>
      <c r="M342" s="24" t="s">
        <v>72</v>
      </c>
      <c r="N342" s="24" t="s">
        <v>1368</v>
      </c>
      <c r="O342" s="24" t="s">
        <v>364</v>
      </c>
      <c r="P342" s="24" t="s">
        <v>42</v>
      </c>
      <c r="Q342">
        <v>3</v>
      </c>
      <c r="R342">
        <v>4</v>
      </c>
      <c r="S342">
        <v>7</v>
      </c>
      <c r="T342">
        <v>8</v>
      </c>
      <c r="U342">
        <v>1</v>
      </c>
      <c r="V342" s="24" t="s">
        <v>954</v>
      </c>
      <c r="W342" s="24" t="s">
        <v>601</v>
      </c>
      <c r="X342">
        <v>11.324999999999999</v>
      </c>
      <c r="Y342">
        <v>52.384999999999998</v>
      </c>
    </row>
    <row r="343" spans="1:25" x14ac:dyDescent="0.3">
      <c r="A343">
        <v>342</v>
      </c>
      <c r="B343">
        <v>2012</v>
      </c>
      <c r="C343" s="24" t="s">
        <v>43</v>
      </c>
      <c r="D343" s="24" t="s">
        <v>1368</v>
      </c>
      <c r="E343" s="24" t="s">
        <v>1461</v>
      </c>
      <c r="F343" s="24" t="s">
        <v>239</v>
      </c>
      <c r="G343">
        <v>32.974600000000002</v>
      </c>
      <c r="H343">
        <v>70.145600000000002</v>
      </c>
      <c r="I343" s="24" t="s">
        <v>89</v>
      </c>
      <c r="J343" s="24" t="s">
        <v>955</v>
      </c>
      <c r="K343" s="24" t="s">
        <v>153</v>
      </c>
      <c r="L343" s="24" t="s">
        <v>48</v>
      </c>
      <c r="M343" s="24" t="s">
        <v>72</v>
      </c>
      <c r="N343" s="24" t="s">
        <v>1368</v>
      </c>
      <c r="O343" s="24" t="s">
        <v>122</v>
      </c>
      <c r="P343" s="24" t="s">
        <v>64</v>
      </c>
      <c r="Q343">
        <v>21</v>
      </c>
      <c r="R343">
        <v>28</v>
      </c>
      <c r="T343">
        <v>36</v>
      </c>
      <c r="U343">
        <v>1</v>
      </c>
      <c r="V343" s="24" t="s">
        <v>58</v>
      </c>
      <c r="W343" s="24" t="s">
        <v>956</v>
      </c>
      <c r="X343">
        <v>0.04</v>
      </c>
      <c r="Y343">
        <v>32.072000000000003</v>
      </c>
    </row>
    <row r="344" spans="1:25" x14ac:dyDescent="0.3">
      <c r="A344">
        <v>343</v>
      </c>
      <c r="B344">
        <v>2012</v>
      </c>
      <c r="C344" s="24" t="s">
        <v>43</v>
      </c>
      <c r="D344" s="24" t="s">
        <v>1368</v>
      </c>
      <c r="E344" s="24" t="s">
        <v>1368</v>
      </c>
      <c r="F344" s="24" t="s">
        <v>553</v>
      </c>
      <c r="G344">
        <v>35.197699999999998</v>
      </c>
      <c r="H344">
        <v>71.874899999999997</v>
      </c>
      <c r="I344" s="24" t="s">
        <v>89</v>
      </c>
      <c r="J344" s="24" t="s">
        <v>957</v>
      </c>
      <c r="K344" s="24" t="s">
        <v>153</v>
      </c>
      <c r="L344" s="24" t="s">
        <v>48</v>
      </c>
      <c r="M344" s="24" t="s">
        <v>72</v>
      </c>
      <c r="N344" s="24" t="s">
        <v>1368</v>
      </c>
      <c r="O344" s="24" t="s">
        <v>122</v>
      </c>
      <c r="P344" s="24" t="s">
        <v>42</v>
      </c>
      <c r="Q344">
        <v>1</v>
      </c>
      <c r="R344">
        <v>1</v>
      </c>
      <c r="S344">
        <v>3</v>
      </c>
      <c r="T344">
        <v>3</v>
      </c>
      <c r="U344">
        <v>1</v>
      </c>
      <c r="V344" s="24" t="s">
        <v>58</v>
      </c>
      <c r="W344" s="24" t="s">
        <v>1368</v>
      </c>
      <c r="X344">
        <v>4.9850000000000003</v>
      </c>
      <c r="Y344">
        <v>40.972999999999999</v>
      </c>
    </row>
    <row r="345" spans="1:25" x14ac:dyDescent="0.3">
      <c r="A345">
        <v>344</v>
      </c>
      <c r="B345">
        <v>2012</v>
      </c>
      <c r="C345" s="24" t="s">
        <v>43</v>
      </c>
      <c r="D345" s="24" t="s">
        <v>1368</v>
      </c>
      <c r="E345" s="24" t="s">
        <v>1368</v>
      </c>
      <c r="F345" s="24" t="s">
        <v>160</v>
      </c>
      <c r="G345">
        <v>34.004300000000001</v>
      </c>
      <c r="H345">
        <v>71.544799999999995</v>
      </c>
      <c r="I345" s="24" t="s">
        <v>93</v>
      </c>
      <c r="J345" s="24" t="s">
        <v>958</v>
      </c>
      <c r="K345" s="24" t="s">
        <v>163</v>
      </c>
      <c r="L345" s="24" t="s">
        <v>39</v>
      </c>
      <c r="M345" s="24" t="s">
        <v>40</v>
      </c>
      <c r="N345" s="24" t="s">
        <v>1368</v>
      </c>
      <c r="O345" s="24" t="s">
        <v>163</v>
      </c>
      <c r="P345" s="24" t="s">
        <v>42</v>
      </c>
      <c r="Q345">
        <v>0</v>
      </c>
      <c r="R345">
        <v>4</v>
      </c>
      <c r="T345">
        <v>6</v>
      </c>
      <c r="U345">
        <v>3</v>
      </c>
      <c r="V345" s="24" t="s">
        <v>58</v>
      </c>
      <c r="W345" s="24" t="s">
        <v>1368</v>
      </c>
      <c r="X345">
        <v>9.9049999999999994</v>
      </c>
      <c r="Y345">
        <v>49.829000000000001</v>
      </c>
    </row>
    <row r="346" spans="1:25" x14ac:dyDescent="0.3">
      <c r="A346">
        <v>345</v>
      </c>
      <c r="B346">
        <v>2012</v>
      </c>
      <c r="C346" s="24" t="s">
        <v>32</v>
      </c>
      <c r="D346" s="24" t="s">
        <v>33</v>
      </c>
      <c r="E346" s="24" t="s">
        <v>1368</v>
      </c>
      <c r="F346" s="24" t="s">
        <v>160</v>
      </c>
      <c r="G346">
        <v>34.004300000000001</v>
      </c>
      <c r="H346">
        <v>71.544799999999995</v>
      </c>
      <c r="I346" s="24" t="s">
        <v>93</v>
      </c>
      <c r="J346" s="24" t="s">
        <v>959</v>
      </c>
      <c r="K346" s="24" t="s">
        <v>71</v>
      </c>
      <c r="L346" s="24" t="s">
        <v>39</v>
      </c>
      <c r="M346" s="24" t="s">
        <v>72</v>
      </c>
      <c r="N346" s="24" t="s">
        <v>1368</v>
      </c>
      <c r="O346" s="24" t="s">
        <v>102</v>
      </c>
      <c r="P346" s="24" t="s">
        <v>42</v>
      </c>
      <c r="Q346">
        <v>0</v>
      </c>
      <c r="R346">
        <v>1</v>
      </c>
      <c r="T346">
        <v>6</v>
      </c>
      <c r="U346">
        <v>1</v>
      </c>
      <c r="V346" s="24" t="s">
        <v>960</v>
      </c>
      <c r="W346" s="24" t="s">
        <v>961</v>
      </c>
      <c r="X346">
        <v>16.954999999999998</v>
      </c>
      <c r="Y346">
        <v>62.518999999999998</v>
      </c>
    </row>
    <row r="347" spans="1:25" x14ac:dyDescent="0.3">
      <c r="A347">
        <v>346</v>
      </c>
      <c r="B347">
        <v>2012</v>
      </c>
      <c r="C347" s="24" t="s">
        <v>32</v>
      </c>
      <c r="D347" s="24" t="s">
        <v>33</v>
      </c>
      <c r="E347" s="24" t="s">
        <v>1368</v>
      </c>
      <c r="F347" s="24" t="s">
        <v>216</v>
      </c>
      <c r="G347">
        <v>31.823799999999999</v>
      </c>
      <c r="H347">
        <v>70.909499999999994</v>
      </c>
      <c r="I347" s="24" t="s">
        <v>93</v>
      </c>
      <c r="J347" s="24" t="s">
        <v>962</v>
      </c>
      <c r="K347" s="24" t="s">
        <v>71</v>
      </c>
      <c r="L347" s="24" t="s">
        <v>48</v>
      </c>
      <c r="M347" s="24" t="s">
        <v>72</v>
      </c>
      <c r="N347" s="24" t="s">
        <v>1368</v>
      </c>
      <c r="O347" s="24" t="s">
        <v>163</v>
      </c>
      <c r="P347" s="24" t="s">
        <v>42</v>
      </c>
      <c r="R347">
        <v>0</v>
      </c>
      <c r="T347">
        <v>3</v>
      </c>
      <c r="U347">
        <v>1</v>
      </c>
      <c r="V347" s="24" t="s">
        <v>58</v>
      </c>
      <c r="W347" s="24" t="s">
        <v>952</v>
      </c>
      <c r="X347">
        <v>15.734999999999999</v>
      </c>
      <c r="Y347">
        <v>60.323</v>
      </c>
    </row>
    <row r="348" spans="1:25" x14ac:dyDescent="0.3">
      <c r="A348">
        <v>347</v>
      </c>
      <c r="B348">
        <v>2012</v>
      </c>
      <c r="C348" s="24" t="s">
        <v>32</v>
      </c>
      <c r="D348" s="24" t="s">
        <v>33</v>
      </c>
      <c r="E348" s="24" t="s">
        <v>1368</v>
      </c>
      <c r="F348" s="24" t="s">
        <v>160</v>
      </c>
      <c r="G348">
        <v>34.004300000000001</v>
      </c>
      <c r="H348">
        <v>71.544799999999995</v>
      </c>
      <c r="I348" s="24" t="s">
        <v>93</v>
      </c>
      <c r="J348" s="24" t="s">
        <v>963</v>
      </c>
      <c r="K348" s="24" t="s">
        <v>100</v>
      </c>
      <c r="L348" s="24" t="s">
        <v>48</v>
      </c>
      <c r="M348" s="24" t="s">
        <v>72</v>
      </c>
      <c r="N348" s="24" t="s">
        <v>1368</v>
      </c>
      <c r="O348" s="24" t="s">
        <v>102</v>
      </c>
      <c r="P348" s="24" t="s">
        <v>42</v>
      </c>
      <c r="Q348">
        <v>14</v>
      </c>
      <c r="R348">
        <v>15</v>
      </c>
      <c r="S348">
        <v>30</v>
      </c>
      <c r="T348">
        <v>33</v>
      </c>
      <c r="U348">
        <v>1</v>
      </c>
      <c r="V348" s="24" t="s">
        <v>964</v>
      </c>
      <c r="W348" s="24" t="s">
        <v>961</v>
      </c>
      <c r="X348">
        <v>13.33</v>
      </c>
      <c r="Y348">
        <v>55.994</v>
      </c>
    </row>
    <row r="349" spans="1:25" x14ac:dyDescent="0.3">
      <c r="A349">
        <v>348</v>
      </c>
      <c r="B349">
        <v>2012</v>
      </c>
      <c r="C349" s="24" t="s">
        <v>43</v>
      </c>
      <c r="D349" s="24" t="s">
        <v>1368</v>
      </c>
      <c r="E349" s="24" t="s">
        <v>1368</v>
      </c>
      <c r="F349" s="24" t="s">
        <v>160</v>
      </c>
      <c r="G349">
        <v>34.004300000000001</v>
      </c>
      <c r="H349">
        <v>71.544799999999995</v>
      </c>
      <c r="I349" s="24" t="s">
        <v>93</v>
      </c>
      <c r="J349" s="24" t="s">
        <v>965</v>
      </c>
      <c r="K349" s="24" t="s">
        <v>163</v>
      </c>
      <c r="L349" s="24" t="s">
        <v>48</v>
      </c>
      <c r="M349" s="24" t="s">
        <v>72</v>
      </c>
      <c r="N349" s="24" t="s">
        <v>1368</v>
      </c>
      <c r="O349" s="24" t="s">
        <v>163</v>
      </c>
      <c r="P349" s="24" t="s">
        <v>42</v>
      </c>
      <c r="Q349">
        <v>1</v>
      </c>
      <c r="R349">
        <v>1</v>
      </c>
      <c r="S349">
        <v>2</v>
      </c>
      <c r="T349">
        <v>5</v>
      </c>
      <c r="U349">
        <v>1</v>
      </c>
      <c r="V349" s="24" t="s">
        <v>960</v>
      </c>
      <c r="W349" s="24" t="s">
        <v>966</v>
      </c>
      <c r="X349">
        <v>15.75</v>
      </c>
      <c r="Y349">
        <v>60.35</v>
      </c>
    </row>
    <row r="350" spans="1:25" x14ac:dyDescent="0.3">
      <c r="A350">
        <v>349</v>
      </c>
      <c r="B350">
        <v>2012</v>
      </c>
      <c r="C350" s="24" t="s">
        <v>43</v>
      </c>
      <c r="D350" s="24" t="s">
        <v>1368</v>
      </c>
      <c r="E350" s="24" t="s">
        <v>1368</v>
      </c>
      <c r="F350" s="24" t="s">
        <v>383</v>
      </c>
      <c r="G350">
        <v>34.021099999999997</v>
      </c>
      <c r="H350">
        <v>71.287400000000005</v>
      </c>
      <c r="I350" s="24" t="s">
        <v>93</v>
      </c>
      <c r="J350" s="24" t="s">
        <v>967</v>
      </c>
      <c r="K350" s="24" t="s">
        <v>62</v>
      </c>
      <c r="L350" s="24" t="s">
        <v>48</v>
      </c>
      <c r="M350" s="24" t="s">
        <v>72</v>
      </c>
      <c r="N350" s="24" t="s">
        <v>1368</v>
      </c>
      <c r="O350" s="24" t="s">
        <v>364</v>
      </c>
      <c r="P350" s="24" t="s">
        <v>42</v>
      </c>
      <c r="Q350">
        <v>5</v>
      </c>
      <c r="R350">
        <v>13</v>
      </c>
      <c r="S350">
        <v>9</v>
      </c>
      <c r="T350">
        <v>10</v>
      </c>
      <c r="U350">
        <v>1</v>
      </c>
      <c r="V350" s="24" t="s">
        <v>58</v>
      </c>
      <c r="W350" s="24" t="s">
        <v>1368</v>
      </c>
      <c r="X350">
        <v>19.649999999999999</v>
      </c>
      <c r="Y350">
        <v>67.37</v>
      </c>
    </row>
    <row r="351" spans="1:25" x14ac:dyDescent="0.3">
      <c r="A351">
        <v>350</v>
      </c>
      <c r="B351">
        <v>2012</v>
      </c>
      <c r="C351" s="24" t="s">
        <v>43</v>
      </c>
      <c r="D351" s="24" t="s">
        <v>1368</v>
      </c>
      <c r="E351" s="24" t="s">
        <v>1464</v>
      </c>
      <c r="F351" s="24" t="s">
        <v>44</v>
      </c>
      <c r="G351">
        <v>24.991800000000001</v>
      </c>
      <c r="H351">
        <v>66.991100000000003</v>
      </c>
      <c r="I351" s="24" t="s">
        <v>45</v>
      </c>
      <c r="J351" s="24" t="s">
        <v>968</v>
      </c>
      <c r="K351" s="24" t="s">
        <v>71</v>
      </c>
      <c r="L351" s="24" t="s">
        <v>48</v>
      </c>
      <c r="M351" s="24" t="s">
        <v>72</v>
      </c>
      <c r="N351" s="24" t="s">
        <v>1368</v>
      </c>
      <c r="O351" s="24" t="s">
        <v>163</v>
      </c>
      <c r="P351" s="24" t="s">
        <v>42</v>
      </c>
      <c r="Q351">
        <v>4</v>
      </c>
      <c r="R351">
        <v>7</v>
      </c>
      <c r="S351">
        <v>12</v>
      </c>
      <c r="T351">
        <v>14</v>
      </c>
      <c r="U351">
        <v>1</v>
      </c>
      <c r="V351" s="24" t="s">
        <v>58</v>
      </c>
      <c r="W351" s="24" t="s">
        <v>1368</v>
      </c>
      <c r="X351">
        <v>31.344999999999999</v>
      </c>
      <c r="Y351">
        <v>88.421000000000006</v>
      </c>
    </row>
    <row r="352" spans="1:25" x14ac:dyDescent="0.3">
      <c r="A352">
        <v>351</v>
      </c>
      <c r="B352">
        <v>2012</v>
      </c>
      <c r="C352" s="24" t="s">
        <v>43</v>
      </c>
      <c r="D352" s="24" t="s">
        <v>1368</v>
      </c>
      <c r="E352" s="24" t="s">
        <v>1369</v>
      </c>
      <c r="F352" s="24" t="s">
        <v>254</v>
      </c>
      <c r="G352">
        <v>34.8718</v>
      </c>
      <c r="H352">
        <v>71.524900000000002</v>
      </c>
      <c r="I352" s="24" t="s">
        <v>89</v>
      </c>
      <c r="J352" s="24" t="s">
        <v>969</v>
      </c>
      <c r="K352" s="24" t="s">
        <v>153</v>
      </c>
      <c r="L352" s="24" t="s">
        <v>48</v>
      </c>
      <c r="M352" s="24" t="s">
        <v>72</v>
      </c>
      <c r="N352" s="24" t="s">
        <v>1368</v>
      </c>
      <c r="O352" s="24" t="s">
        <v>163</v>
      </c>
      <c r="P352" s="24" t="s">
        <v>42</v>
      </c>
      <c r="Q352">
        <v>24</v>
      </c>
      <c r="R352">
        <v>26</v>
      </c>
      <c r="S352">
        <v>40</v>
      </c>
      <c r="T352">
        <v>75</v>
      </c>
      <c r="U352">
        <v>1</v>
      </c>
      <c r="V352" s="24" t="s">
        <v>34</v>
      </c>
      <c r="W352" s="24" t="s">
        <v>970</v>
      </c>
      <c r="X352">
        <v>24.58</v>
      </c>
      <c r="Y352">
        <v>76.244</v>
      </c>
    </row>
    <row r="353" spans="1:25" x14ac:dyDescent="0.3">
      <c r="A353">
        <v>352</v>
      </c>
      <c r="B353">
        <v>2012</v>
      </c>
      <c r="C353" s="24" t="s">
        <v>43</v>
      </c>
      <c r="D353" s="24" t="s">
        <v>1368</v>
      </c>
      <c r="E353" s="24" t="s">
        <v>1368</v>
      </c>
      <c r="F353" s="24" t="s">
        <v>160</v>
      </c>
      <c r="G353">
        <v>34.004300000000001</v>
      </c>
      <c r="H353">
        <v>71.544799999999995</v>
      </c>
      <c r="I353" s="24" t="s">
        <v>93</v>
      </c>
      <c r="J353" s="24" t="s">
        <v>971</v>
      </c>
      <c r="K353" s="24" t="s">
        <v>71</v>
      </c>
      <c r="L353" s="24" t="s">
        <v>48</v>
      </c>
      <c r="M353" s="24" t="s">
        <v>72</v>
      </c>
      <c r="N353" s="24" t="s">
        <v>1368</v>
      </c>
      <c r="O353" s="24" t="s">
        <v>364</v>
      </c>
      <c r="P353" s="24" t="s">
        <v>42</v>
      </c>
      <c r="Q353">
        <v>2</v>
      </c>
      <c r="R353">
        <v>3</v>
      </c>
      <c r="T353">
        <v>5</v>
      </c>
      <c r="U353">
        <v>1</v>
      </c>
      <c r="V353" s="24" t="s">
        <v>519</v>
      </c>
      <c r="W353" s="24" t="s">
        <v>961</v>
      </c>
      <c r="X353">
        <v>30.605</v>
      </c>
      <c r="Y353">
        <v>87.088999999999999</v>
      </c>
    </row>
    <row r="354" spans="1:25" x14ac:dyDescent="0.3">
      <c r="A354">
        <v>353</v>
      </c>
      <c r="B354">
        <v>2012</v>
      </c>
      <c r="C354" s="24" t="s">
        <v>43</v>
      </c>
      <c r="D354" s="24" t="s">
        <v>1368</v>
      </c>
      <c r="E354" s="24" t="s">
        <v>1368</v>
      </c>
      <c r="F354" s="24" t="s">
        <v>59</v>
      </c>
      <c r="G354">
        <v>30.209499999999998</v>
      </c>
      <c r="H354">
        <v>67.018199999999993</v>
      </c>
      <c r="I354" s="24" t="s">
        <v>60</v>
      </c>
      <c r="J354" s="24" t="s">
        <v>972</v>
      </c>
      <c r="K354" s="24" t="s">
        <v>71</v>
      </c>
      <c r="L354" s="24" t="s">
        <v>48</v>
      </c>
      <c r="M354" s="24" t="s">
        <v>72</v>
      </c>
      <c r="N354" s="24" t="s">
        <v>1368</v>
      </c>
      <c r="O354" s="24" t="s">
        <v>62</v>
      </c>
      <c r="P354" s="24" t="s">
        <v>64</v>
      </c>
      <c r="Q354">
        <v>13</v>
      </c>
      <c r="R354">
        <v>14</v>
      </c>
      <c r="S354">
        <v>20</v>
      </c>
      <c r="T354">
        <v>30</v>
      </c>
      <c r="U354">
        <v>1</v>
      </c>
      <c r="V354" s="24" t="s">
        <v>372</v>
      </c>
      <c r="W354" s="24" t="s">
        <v>973</v>
      </c>
      <c r="X354">
        <v>28.454999999999998</v>
      </c>
      <c r="Y354">
        <v>83.218999999999994</v>
      </c>
    </row>
    <row r="355" spans="1:25" x14ac:dyDescent="0.3">
      <c r="A355">
        <v>354</v>
      </c>
      <c r="B355">
        <v>2012</v>
      </c>
      <c r="C355" s="24" t="s">
        <v>43</v>
      </c>
      <c r="D355" s="24" t="s">
        <v>1368</v>
      </c>
      <c r="E355" s="24" t="s">
        <v>974</v>
      </c>
      <c r="F355" s="24" t="s">
        <v>144</v>
      </c>
      <c r="G355">
        <v>32.935000000000002</v>
      </c>
      <c r="H355">
        <v>70.668800000000005</v>
      </c>
      <c r="I355" s="24" t="s">
        <v>93</v>
      </c>
      <c r="J355" s="24" t="s">
        <v>975</v>
      </c>
      <c r="K355" s="24" t="s">
        <v>163</v>
      </c>
      <c r="L355" s="24" t="s">
        <v>39</v>
      </c>
      <c r="M355" s="24" t="s">
        <v>40</v>
      </c>
      <c r="N355" s="24" t="s">
        <v>1368</v>
      </c>
      <c r="O355" s="24" t="s">
        <v>163</v>
      </c>
      <c r="P355" s="24" t="s">
        <v>42</v>
      </c>
      <c r="Q355">
        <v>2</v>
      </c>
      <c r="R355">
        <v>7</v>
      </c>
      <c r="S355">
        <v>2</v>
      </c>
      <c r="T355">
        <v>8</v>
      </c>
      <c r="U355">
        <v>1</v>
      </c>
      <c r="V355" s="24" t="s">
        <v>58</v>
      </c>
      <c r="W355" s="24" t="s">
        <v>976</v>
      </c>
      <c r="X355">
        <v>24.555</v>
      </c>
      <c r="Y355">
        <v>76.198999999999998</v>
      </c>
    </row>
    <row r="356" spans="1:25" x14ac:dyDescent="0.3">
      <c r="A356">
        <v>355</v>
      </c>
      <c r="B356">
        <v>2012</v>
      </c>
      <c r="C356" s="24" t="s">
        <v>43</v>
      </c>
      <c r="D356" s="24" t="s">
        <v>1368</v>
      </c>
      <c r="E356" s="24" t="s">
        <v>1368</v>
      </c>
      <c r="F356" s="24" t="s">
        <v>160</v>
      </c>
      <c r="G356">
        <v>34.004300000000001</v>
      </c>
      <c r="H356">
        <v>71.544799999999995</v>
      </c>
      <c r="I356" s="24" t="s">
        <v>93</v>
      </c>
      <c r="J356" s="24" t="s">
        <v>977</v>
      </c>
      <c r="K356" s="24" t="s">
        <v>978</v>
      </c>
      <c r="L356" s="24" t="s">
        <v>48</v>
      </c>
      <c r="M356" s="24" t="s">
        <v>72</v>
      </c>
      <c r="N356" s="24" t="s">
        <v>1368</v>
      </c>
      <c r="O356" s="24" t="s">
        <v>41</v>
      </c>
      <c r="P356" s="24" t="s">
        <v>42</v>
      </c>
      <c r="Q356">
        <v>0</v>
      </c>
      <c r="R356">
        <v>2</v>
      </c>
      <c r="S356">
        <v>18</v>
      </c>
      <c r="T356">
        <v>21</v>
      </c>
      <c r="U356">
        <v>1</v>
      </c>
      <c r="V356" s="24" t="s">
        <v>979</v>
      </c>
      <c r="W356" s="24" t="s">
        <v>980</v>
      </c>
      <c r="X356">
        <v>29.015000000000001</v>
      </c>
      <c r="Y356">
        <v>84.227000000000004</v>
      </c>
    </row>
    <row r="357" spans="1:25" x14ac:dyDescent="0.3">
      <c r="A357">
        <v>356</v>
      </c>
      <c r="B357">
        <v>2012</v>
      </c>
      <c r="C357" s="24" t="s">
        <v>43</v>
      </c>
      <c r="D357" s="24" t="s">
        <v>1368</v>
      </c>
      <c r="E357" s="24" t="s">
        <v>981</v>
      </c>
      <c r="F357" s="24" t="s">
        <v>239</v>
      </c>
      <c r="G357">
        <v>32.974600000000002</v>
      </c>
      <c r="H357">
        <v>70.145600000000002</v>
      </c>
      <c r="I357" s="24" t="s">
        <v>89</v>
      </c>
      <c r="J357" s="24" t="s">
        <v>982</v>
      </c>
      <c r="K357" s="24" t="s">
        <v>153</v>
      </c>
      <c r="L357" s="24" t="s">
        <v>48</v>
      </c>
      <c r="M357" s="24" t="s">
        <v>72</v>
      </c>
      <c r="N357" s="24" t="s">
        <v>1368</v>
      </c>
      <c r="O357" s="24" t="s">
        <v>122</v>
      </c>
      <c r="P357" s="24" t="s">
        <v>42</v>
      </c>
      <c r="Q357">
        <v>14</v>
      </c>
      <c r="R357">
        <v>15</v>
      </c>
      <c r="S357">
        <v>40</v>
      </c>
      <c r="T357">
        <v>80</v>
      </c>
      <c r="U357">
        <v>1</v>
      </c>
      <c r="V357" s="24" t="s">
        <v>58</v>
      </c>
      <c r="W357" s="24" t="s">
        <v>1368</v>
      </c>
      <c r="X357">
        <v>19.934999999999999</v>
      </c>
      <c r="Y357">
        <v>67.882999999999996</v>
      </c>
    </row>
    <row r="358" spans="1:25" x14ac:dyDescent="0.3">
      <c r="A358">
        <v>357</v>
      </c>
      <c r="B358">
        <v>2012</v>
      </c>
      <c r="C358" s="24" t="s">
        <v>32</v>
      </c>
      <c r="D358" s="24" t="s">
        <v>33</v>
      </c>
      <c r="E358" s="24" t="s">
        <v>983</v>
      </c>
      <c r="F358" s="24" t="s">
        <v>821</v>
      </c>
      <c r="G358">
        <v>33.685400000000001</v>
      </c>
      <c r="H358">
        <v>71.513099999999994</v>
      </c>
      <c r="I358" s="24" t="s">
        <v>93</v>
      </c>
      <c r="J358" s="24" t="s">
        <v>984</v>
      </c>
      <c r="K358" s="24" t="s">
        <v>153</v>
      </c>
      <c r="L358" s="24" t="s">
        <v>53</v>
      </c>
      <c r="M358" s="24" t="s">
        <v>72</v>
      </c>
      <c r="N358" s="24" t="s">
        <v>1368</v>
      </c>
      <c r="O358" s="24" t="s">
        <v>364</v>
      </c>
      <c r="P358" s="24" t="s">
        <v>42</v>
      </c>
      <c r="Q358">
        <v>13</v>
      </c>
      <c r="R358">
        <v>20</v>
      </c>
      <c r="S358">
        <v>39</v>
      </c>
      <c r="T358">
        <v>41</v>
      </c>
      <c r="U358">
        <v>1</v>
      </c>
      <c r="V358" s="24" t="s">
        <v>985</v>
      </c>
      <c r="W358" s="24" t="s">
        <v>601</v>
      </c>
      <c r="X358">
        <v>23.495000000000001</v>
      </c>
      <c r="Y358">
        <v>74.290999999999997</v>
      </c>
    </row>
    <row r="359" spans="1:25" x14ac:dyDescent="0.3">
      <c r="A359">
        <v>358</v>
      </c>
      <c r="B359">
        <v>2012</v>
      </c>
      <c r="C359" s="24" t="s">
        <v>32</v>
      </c>
      <c r="D359" s="24" t="s">
        <v>33</v>
      </c>
      <c r="E359" s="24" t="s">
        <v>986</v>
      </c>
      <c r="F359" s="24" t="s">
        <v>466</v>
      </c>
      <c r="G359">
        <v>34.394300000000001</v>
      </c>
      <c r="H359">
        <v>72.615099999999998</v>
      </c>
      <c r="I359" s="24" t="s">
        <v>93</v>
      </c>
      <c r="J359" s="24" t="s">
        <v>987</v>
      </c>
      <c r="K359" s="24" t="s">
        <v>71</v>
      </c>
      <c r="L359" s="24" t="s">
        <v>48</v>
      </c>
      <c r="M359" s="24" t="s">
        <v>72</v>
      </c>
      <c r="N359" s="24" t="s">
        <v>1368</v>
      </c>
      <c r="O359" s="24" t="s">
        <v>364</v>
      </c>
      <c r="P359" s="24" t="s">
        <v>42</v>
      </c>
      <c r="Q359">
        <v>5</v>
      </c>
      <c r="R359">
        <v>6</v>
      </c>
      <c r="S359">
        <v>7</v>
      </c>
      <c r="T359">
        <v>10</v>
      </c>
      <c r="U359">
        <v>1</v>
      </c>
      <c r="V359" s="24" t="s">
        <v>1368</v>
      </c>
      <c r="W359" s="24" t="s">
        <v>988</v>
      </c>
      <c r="X359">
        <v>19.195</v>
      </c>
      <c r="Y359">
        <v>66.551000000000002</v>
      </c>
    </row>
    <row r="360" spans="1:25" x14ac:dyDescent="0.3">
      <c r="A360">
        <v>359</v>
      </c>
      <c r="B360">
        <v>2012</v>
      </c>
      <c r="C360" s="24" t="s">
        <v>43</v>
      </c>
      <c r="D360" s="24" t="s">
        <v>1368</v>
      </c>
      <c r="E360" s="24" t="s">
        <v>1368</v>
      </c>
      <c r="F360" s="24" t="s">
        <v>160</v>
      </c>
      <c r="G360">
        <v>34.004300000000001</v>
      </c>
      <c r="H360">
        <v>71.544799999999995</v>
      </c>
      <c r="I360" s="24" t="s">
        <v>93</v>
      </c>
      <c r="J360" s="24" t="s">
        <v>989</v>
      </c>
      <c r="K360" s="24" t="s">
        <v>71</v>
      </c>
      <c r="L360" s="24" t="s">
        <v>39</v>
      </c>
      <c r="M360" s="24" t="s">
        <v>72</v>
      </c>
      <c r="N360" s="24" t="s">
        <v>1368</v>
      </c>
      <c r="O360" s="24" t="s">
        <v>163</v>
      </c>
      <c r="P360" s="24" t="s">
        <v>42</v>
      </c>
      <c r="Q360">
        <v>6</v>
      </c>
      <c r="R360">
        <v>8</v>
      </c>
      <c r="S360">
        <v>28</v>
      </c>
      <c r="T360">
        <v>37</v>
      </c>
      <c r="U360">
        <v>1</v>
      </c>
      <c r="V360" s="24" t="s">
        <v>990</v>
      </c>
      <c r="W360" s="24" t="s">
        <v>601</v>
      </c>
      <c r="X360">
        <v>19.824999999999999</v>
      </c>
      <c r="Y360">
        <v>67.685000000000002</v>
      </c>
    </row>
    <row r="361" spans="1:25" x14ac:dyDescent="0.3">
      <c r="A361">
        <v>360</v>
      </c>
      <c r="B361">
        <v>2012</v>
      </c>
      <c r="C361" s="24" t="s">
        <v>43</v>
      </c>
      <c r="D361" s="24" t="s">
        <v>1368</v>
      </c>
      <c r="E361" s="24" t="s">
        <v>991</v>
      </c>
      <c r="F361" s="24" t="s">
        <v>44</v>
      </c>
      <c r="G361">
        <v>24.991800000000001</v>
      </c>
      <c r="H361">
        <v>66.991100000000003</v>
      </c>
      <c r="I361" s="24" t="s">
        <v>45</v>
      </c>
      <c r="J361" s="24" t="s">
        <v>992</v>
      </c>
      <c r="K361" s="24" t="s">
        <v>74</v>
      </c>
      <c r="L361" s="24" t="s">
        <v>39</v>
      </c>
      <c r="M361" s="24" t="s">
        <v>72</v>
      </c>
      <c r="N361" s="24" t="s">
        <v>1368</v>
      </c>
      <c r="O361" s="24" t="s">
        <v>74</v>
      </c>
      <c r="P361" s="24" t="s">
        <v>42</v>
      </c>
      <c r="Q361">
        <v>0</v>
      </c>
      <c r="R361">
        <v>3</v>
      </c>
      <c r="S361">
        <v>18</v>
      </c>
      <c r="T361">
        <v>23</v>
      </c>
      <c r="U361">
        <v>1</v>
      </c>
      <c r="V361" s="24" t="s">
        <v>993</v>
      </c>
      <c r="W361" s="24" t="s">
        <v>994</v>
      </c>
      <c r="X361">
        <v>25.995000000000001</v>
      </c>
      <c r="Y361">
        <v>78.790999999999997</v>
      </c>
    </row>
    <row r="362" spans="1:25" x14ac:dyDescent="0.3">
      <c r="A362">
        <v>361</v>
      </c>
      <c r="B362">
        <v>2012</v>
      </c>
      <c r="C362" s="24" t="s">
        <v>43</v>
      </c>
      <c r="D362" s="24" t="s">
        <v>1368</v>
      </c>
      <c r="E362" s="24" t="s">
        <v>1368</v>
      </c>
      <c r="F362" s="24" t="s">
        <v>784</v>
      </c>
      <c r="G362">
        <v>32.974600000000002</v>
      </c>
      <c r="H362">
        <v>70.145600000000002</v>
      </c>
      <c r="I362" s="24" t="s">
        <v>89</v>
      </c>
      <c r="J362" s="24" t="s">
        <v>995</v>
      </c>
      <c r="K362" s="24" t="s">
        <v>71</v>
      </c>
      <c r="L362" s="24" t="s">
        <v>48</v>
      </c>
      <c r="M362" s="24" t="s">
        <v>72</v>
      </c>
      <c r="N362" s="24" t="s">
        <v>1368</v>
      </c>
      <c r="O362" s="24" t="s">
        <v>102</v>
      </c>
      <c r="P362" s="24" t="s">
        <v>42</v>
      </c>
      <c r="Q362">
        <v>0</v>
      </c>
      <c r="R362">
        <v>0</v>
      </c>
      <c r="S362">
        <v>3</v>
      </c>
      <c r="T362">
        <v>4</v>
      </c>
      <c r="U362">
        <v>1</v>
      </c>
      <c r="V362" s="24" t="s">
        <v>58</v>
      </c>
      <c r="W362" s="24" t="s">
        <v>996</v>
      </c>
      <c r="X362">
        <v>7.52</v>
      </c>
      <c r="Y362">
        <v>45.536000000000001</v>
      </c>
    </row>
    <row r="363" spans="1:25" x14ac:dyDescent="0.3">
      <c r="A363">
        <v>362</v>
      </c>
      <c r="B363">
        <v>2012</v>
      </c>
      <c r="C363" s="24" t="s">
        <v>43</v>
      </c>
      <c r="D363" s="24" t="s">
        <v>1368</v>
      </c>
      <c r="E363" s="24" t="s">
        <v>997</v>
      </c>
      <c r="F363" s="24" t="s">
        <v>44</v>
      </c>
      <c r="G363">
        <v>24.991800000000001</v>
      </c>
      <c r="H363">
        <v>66.991100000000003</v>
      </c>
      <c r="I363" s="24" t="s">
        <v>45</v>
      </c>
      <c r="J363" s="24" t="s">
        <v>998</v>
      </c>
      <c r="K363" s="24" t="s">
        <v>62</v>
      </c>
      <c r="L363" s="24" t="s">
        <v>39</v>
      </c>
      <c r="M363" s="24" t="s">
        <v>72</v>
      </c>
      <c r="N363" s="24" t="s">
        <v>702</v>
      </c>
      <c r="O363" s="24" t="s">
        <v>62</v>
      </c>
      <c r="P363" s="24" t="s">
        <v>64</v>
      </c>
      <c r="Q363">
        <v>3</v>
      </c>
      <c r="R363">
        <v>4</v>
      </c>
      <c r="S363">
        <v>4</v>
      </c>
      <c r="T363">
        <v>7</v>
      </c>
      <c r="U363">
        <v>1</v>
      </c>
      <c r="V363" s="24" t="s">
        <v>999</v>
      </c>
      <c r="W363" s="24" t="s">
        <v>1000</v>
      </c>
      <c r="X363">
        <v>22.22</v>
      </c>
      <c r="Y363">
        <v>71.995999999999995</v>
      </c>
    </row>
    <row r="364" spans="1:25" x14ac:dyDescent="0.3">
      <c r="A364">
        <v>363</v>
      </c>
      <c r="B364">
        <v>2012</v>
      </c>
      <c r="C364" s="24" t="s">
        <v>43</v>
      </c>
      <c r="D364" s="24" t="s">
        <v>1368</v>
      </c>
      <c r="E364" s="24" t="s">
        <v>1368</v>
      </c>
      <c r="F364" s="24" t="s">
        <v>68</v>
      </c>
      <c r="G364">
        <v>33.605800000000002</v>
      </c>
      <c r="H364">
        <v>73.043700000000001</v>
      </c>
      <c r="I364" s="24" t="s">
        <v>69</v>
      </c>
      <c r="J364" s="24" t="s">
        <v>1001</v>
      </c>
      <c r="K364" s="24" t="s">
        <v>62</v>
      </c>
      <c r="L364" s="24" t="s">
        <v>39</v>
      </c>
      <c r="M364" s="24" t="s">
        <v>72</v>
      </c>
      <c r="N364" s="24" t="s">
        <v>702</v>
      </c>
      <c r="O364" s="24" t="s">
        <v>62</v>
      </c>
      <c r="P364" s="24" t="s">
        <v>64</v>
      </c>
      <c r="Q364">
        <v>12</v>
      </c>
      <c r="R364">
        <v>20</v>
      </c>
      <c r="S364">
        <v>25</v>
      </c>
      <c r="T364">
        <v>40</v>
      </c>
      <c r="U364">
        <v>1</v>
      </c>
      <c r="V364" s="24" t="s">
        <v>58</v>
      </c>
      <c r="W364" s="24" t="s">
        <v>1002</v>
      </c>
      <c r="X364">
        <v>16.795000000000002</v>
      </c>
      <c r="Y364">
        <v>62.231000000000002</v>
      </c>
    </row>
    <row r="365" spans="1:25" x14ac:dyDescent="0.3">
      <c r="A365">
        <v>364</v>
      </c>
      <c r="B365">
        <v>2012</v>
      </c>
      <c r="C365" s="24" t="s">
        <v>32</v>
      </c>
      <c r="D365" s="24" t="s">
        <v>128</v>
      </c>
      <c r="E365" s="24" t="s">
        <v>1368</v>
      </c>
      <c r="F365" s="24" t="s">
        <v>216</v>
      </c>
      <c r="G365">
        <v>31.823799999999999</v>
      </c>
      <c r="H365">
        <v>70.909499999999994</v>
      </c>
      <c r="I365" s="24" t="s">
        <v>93</v>
      </c>
      <c r="J365" s="24" t="s">
        <v>1003</v>
      </c>
      <c r="K365" s="24" t="s">
        <v>153</v>
      </c>
      <c r="L365" s="24" t="s">
        <v>39</v>
      </c>
      <c r="M365" s="24" t="s">
        <v>72</v>
      </c>
      <c r="N365" s="24" t="s">
        <v>702</v>
      </c>
      <c r="O365" s="24" t="s">
        <v>843</v>
      </c>
      <c r="P365" s="24" t="s">
        <v>64</v>
      </c>
      <c r="Q365">
        <v>5</v>
      </c>
      <c r="R365">
        <v>6</v>
      </c>
      <c r="S365">
        <v>70</v>
      </c>
      <c r="T365">
        <v>80</v>
      </c>
      <c r="U365">
        <v>1</v>
      </c>
      <c r="V365" s="24" t="s">
        <v>1004</v>
      </c>
      <c r="W365" s="24" t="s">
        <v>1005</v>
      </c>
      <c r="X365">
        <v>12.21</v>
      </c>
      <c r="Y365">
        <v>53.978000000000002</v>
      </c>
    </row>
    <row r="366" spans="1:25" x14ac:dyDescent="0.3">
      <c r="A366">
        <v>365</v>
      </c>
      <c r="B366">
        <v>2012</v>
      </c>
      <c r="C366" s="24" t="s">
        <v>43</v>
      </c>
      <c r="D366" s="24" t="s">
        <v>1368</v>
      </c>
      <c r="E366" s="24" t="s">
        <v>58</v>
      </c>
      <c r="F366" s="24" t="s">
        <v>257</v>
      </c>
      <c r="G366">
        <v>32.3202</v>
      </c>
      <c r="H366">
        <v>69.859700000000004</v>
      </c>
      <c r="I366" s="24" t="s">
        <v>89</v>
      </c>
      <c r="J366" s="24" t="s">
        <v>1006</v>
      </c>
      <c r="K366" s="24" t="s">
        <v>71</v>
      </c>
      <c r="L366" s="24" t="s">
        <v>48</v>
      </c>
      <c r="M366" s="24" t="s">
        <v>72</v>
      </c>
      <c r="N366" s="24" t="s">
        <v>1368</v>
      </c>
      <c r="O366" s="24" t="s">
        <v>364</v>
      </c>
      <c r="P366" s="24" t="s">
        <v>42</v>
      </c>
      <c r="Q366">
        <v>5</v>
      </c>
      <c r="R366">
        <v>8</v>
      </c>
      <c r="S366">
        <v>10</v>
      </c>
      <c r="T366">
        <v>18</v>
      </c>
      <c r="U366">
        <v>1</v>
      </c>
      <c r="V366" s="24" t="s">
        <v>1368</v>
      </c>
      <c r="W366" s="24" t="s">
        <v>1007</v>
      </c>
      <c r="X366">
        <v>3.895</v>
      </c>
      <c r="Y366">
        <v>39.011000000000003</v>
      </c>
    </row>
    <row r="367" spans="1:25" x14ac:dyDescent="0.3">
      <c r="A367">
        <v>366</v>
      </c>
      <c r="B367">
        <v>2012</v>
      </c>
      <c r="C367" s="24" t="s">
        <v>43</v>
      </c>
      <c r="D367" s="24" t="s">
        <v>1368</v>
      </c>
      <c r="E367" s="24" t="s">
        <v>1368</v>
      </c>
      <c r="F367" s="24" t="s">
        <v>160</v>
      </c>
      <c r="G367">
        <v>34.004300000000001</v>
      </c>
      <c r="H367">
        <v>71.544799999999995</v>
      </c>
      <c r="I367" s="24" t="s">
        <v>93</v>
      </c>
      <c r="J367" s="24" t="s">
        <v>1008</v>
      </c>
      <c r="K367" s="24" t="s">
        <v>163</v>
      </c>
      <c r="L367" s="24" t="s">
        <v>39</v>
      </c>
      <c r="M367" s="24" t="s">
        <v>72</v>
      </c>
      <c r="N367" s="24" t="s">
        <v>1368</v>
      </c>
      <c r="O367" s="24" t="s">
        <v>163</v>
      </c>
      <c r="P367" s="24" t="s">
        <v>42</v>
      </c>
      <c r="S367">
        <v>6</v>
      </c>
      <c r="T367">
        <v>10</v>
      </c>
      <c r="U367">
        <v>1</v>
      </c>
      <c r="V367" s="24" t="s">
        <v>1009</v>
      </c>
      <c r="W367" s="24" t="s">
        <v>1010</v>
      </c>
      <c r="X367">
        <v>15.435</v>
      </c>
      <c r="Y367">
        <v>59.783000000000001</v>
      </c>
    </row>
    <row r="368" spans="1:25" x14ac:dyDescent="0.3">
      <c r="A368">
        <v>367</v>
      </c>
      <c r="B368">
        <v>2012</v>
      </c>
      <c r="C368" s="24" t="s">
        <v>43</v>
      </c>
      <c r="D368" s="24" t="s">
        <v>1368</v>
      </c>
      <c r="E368" s="24" t="s">
        <v>1011</v>
      </c>
      <c r="F368" s="24" t="s">
        <v>793</v>
      </c>
      <c r="G368">
        <v>32.3202</v>
      </c>
      <c r="H368">
        <v>69.859700000000004</v>
      </c>
      <c r="I368" s="24" t="s">
        <v>89</v>
      </c>
      <c r="J368" s="24" t="s">
        <v>1012</v>
      </c>
      <c r="K368" s="24" t="s">
        <v>74</v>
      </c>
      <c r="L368" s="24" t="s">
        <v>39</v>
      </c>
      <c r="M368" s="24" t="s">
        <v>72</v>
      </c>
      <c r="N368" s="24" t="s">
        <v>1368</v>
      </c>
      <c r="O368" s="24" t="s">
        <v>74</v>
      </c>
      <c r="P368" s="24" t="s">
        <v>42</v>
      </c>
      <c r="Q368">
        <v>2</v>
      </c>
      <c r="R368">
        <v>3</v>
      </c>
      <c r="S368">
        <v>20</v>
      </c>
      <c r="T368">
        <v>25</v>
      </c>
      <c r="U368">
        <v>1</v>
      </c>
      <c r="V368" s="24" t="s">
        <v>1368</v>
      </c>
      <c r="W368" s="24" t="s">
        <v>1013</v>
      </c>
      <c r="X368">
        <v>7.1</v>
      </c>
      <c r="Y368">
        <v>44.78</v>
      </c>
    </row>
    <row r="369" spans="1:25" x14ac:dyDescent="0.3">
      <c r="A369">
        <v>368</v>
      </c>
      <c r="B369">
        <v>2012</v>
      </c>
      <c r="C369" s="24" t="s">
        <v>32</v>
      </c>
      <c r="D369" s="24" t="s">
        <v>33</v>
      </c>
      <c r="E369" s="24" t="s">
        <v>1368</v>
      </c>
      <c r="F369" s="24" t="s">
        <v>160</v>
      </c>
      <c r="G369">
        <v>34.004300000000001</v>
      </c>
      <c r="H369">
        <v>71.544799999999995</v>
      </c>
      <c r="I369" s="24" t="s">
        <v>93</v>
      </c>
      <c r="J369" s="24" t="s">
        <v>1014</v>
      </c>
      <c r="K369" s="24" t="s">
        <v>95</v>
      </c>
      <c r="L369" s="24" t="s">
        <v>39</v>
      </c>
      <c r="M369" s="24" t="s">
        <v>40</v>
      </c>
      <c r="N369" s="24" t="s">
        <v>1368</v>
      </c>
      <c r="O369" s="24" t="s">
        <v>102</v>
      </c>
      <c r="P369" s="24" t="s">
        <v>42</v>
      </c>
      <c r="R369">
        <v>9</v>
      </c>
      <c r="S369">
        <v>17</v>
      </c>
      <c r="T369">
        <v>20</v>
      </c>
      <c r="U369">
        <v>1</v>
      </c>
      <c r="V369" s="24" t="s">
        <v>1015</v>
      </c>
      <c r="W369" s="24" t="s">
        <v>601</v>
      </c>
      <c r="X369">
        <v>15.065</v>
      </c>
      <c r="Y369">
        <v>59.116999999999997</v>
      </c>
    </row>
    <row r="370" spans="1:25" x14ac:dyDescent="0.3">
      <c r="A370">
        <v>369</v>
      </c>
      <c r="B370">
        <v>2013</v>
      </c>
      <c r="C370" s="24" t="s">
        <v>43</v>
      </c>
      <c r="D370" s="24" t="s">
        <v>1368</v>
      </c>
      <c r="E370" s="24" t="s">
        <v>1368</v>
      </c>
      <c r="F370" s="24" t="s">
        <v>59</v>
      </c>
      <c r="G370">
        <v>30.209499999999998</v>
      </c>
      <c r="H370">
        <v>67.018199999999993</v>
      </c>
      <c r="I370" s="24" t="s">
        <v>60</v>
      </c>
      <c r="J370" s="24" t="s">
        <v>1016</v>
      </c>
      <c r="K370" s="24" t="s">
        <v>153</v>
      </c>
      <c r="L370" s="24" t="s">
        <v>39</v>
      </c>
      <c r="M370" s="24" t="s">
        <v>40</v>
      </c>
      <c r="N370" s="24" t="s">
        <v>1368</v>
      </c>
      <c r="O370" s="24" t="s">
        <v>122</v>
      </c>
      <c r="P370" s="24" t="s">
        <v>64</v>
      </c>
      <c r="Q370">
        <v>51</v>
      </c>
      <c r="R370">
        <v>93</v>
      </c>
      <c r="S370">
        <v>116</v>
      </c>
      <c r="T370">
        <v>121</v>
      </c>
      <c r="U370">
        <v>2</v>
      </c>
      <c r="V370" s="24" t="s">
        <v>1368</v>
      </c>
      <c r="W370" s="24" t="s">
        <v>1017</v>
      </c>
      <c r="X370">
        <v>9.06</v>
      </c>
      <c r="Y370">
        <v>48.308</v>
      </c>
    </row>
    <row r="371" spans="1:25" x14ac:dyDescent="0.3">
      <c r="A371">
        <v>370</v>
      </c>
      <c r="B371">
        <v>2013</v>
      </c>
      <c r="C371" s="24" t="s">
        <v>43</v>
      </c>
      <c r="D371" s="24" t="s">
        <v>1368</v>
      </c>
      <c r="E371" s="24" t="s">
        <v>923</v>
      </c>
      <c r="F371" s="24" t="s">
        <v>129</v>
      </c>
      <c r="G371">
        <v>33.5351</v>
      </c>
      <c r="H371">
        <v>71.071299999999994</v>
      </c>
      <c r="I371" s="24" t="s">
        <v>93</v>
      </c>
      <c r="J371" s="24" t="s">
        <v>1018</v>
      </c>
      <c r="K371" s="24" t="s">
        <v>62</v>
      </c>
      <c r="L371" s="24" t="s">
        <v>39</v>
      </c>
      <c r="M371" s="24" t="s">
        <v>72</v>
      </c>
      <c r="N371" s="24" t="s">
        <v>1019</v>
      </c>
      <c r="O371" s="24" t="s">
        <v>122</v>
      </c>
      <c r="P371" s="24" t="s">
        <v>140</v>
      </c>
      <c r="Q371">
        <v>24</v>
      </c>
      <c r="R371">
        <v>27</v>
      </c>
      <c r="S371">
        <v>40</v>
      </c>
      <c r="T371">
        <v>50</v>
      </c>
      <c r="U371">
        <v>1</v>
      </c>
      <c r="V371" s="24" t="s">
        <v>1368</v>
      </c>
      <c r="W371" s="24" t="s">
        <v>1020</v>
      </c>
      <c r="X371">
        <v>10.79</v>
      </c>
      <c r="Y371">
        <v>51.421999999999997</v>
      </c>
    </row>
    <row r="372" spans="1:25" x14ac:dyDescent="0.3">
      <c r="A372">
        <v>371</v>
      </c>
      <c r="B372">
        <v>2013</v>
      </c>
      <c r="C372" s="24" t="s">
        <v>43</v>
      </c>
      <c r="D372" s="24" t="s">
        <v>1368</v>
      </c>
      <c r="E372" s="24" t="s">
        <v>1368</v>
      </c>
      <c r="F372" s="24" t="s">
        <v>129</v>
      </c>
      <c r="G372">
        <v>33.5351</v>
      </c>
      <c r="H372">
        <v>71.071299999999994</v>
      </c>
      <c r="I372" s="24" t="s">
        <v>93</v>
      </c>
      <c r="J372" s="24" t="s">
        <v>1021</v>
      </c>
      <c r="K372" s="24" t="s">
        <v>74</v>
      </c>
      <c r="L372" s="24" t="s">
        <v>39</v>
      </c>
      <c r="M372" s="24" t="s">
        <v>72</v>
      </c>
      <c r="N372" s="24" t="s">
        <v>1022</v>
      </c>
      <c r="O372" s="24" t="s">
        <v>74</v>
      </c>
      <c r="P372" s="24" t="s">
        <v>42</v>
      </c>
      <c r="Q372">
        <v>7</v>
      </c>
      <c r="S372">
        <v>8</v>
      </c>
      <c r="T372">
        <v>23</v>
      </c>
      <c r="U372">
        <v>1</v>
      </c>
      <c r="V372" s="24" t="s">
        <v>1368</v>
      </c>
      <c r="W372" s="24" t="s">
        <v>1368</v>
      </c>
      <c r="X372">
        <v>12.12</v>
      </c>
      <c r="Y372">
        <v>53.816000000000003</v>
      </c>
    </row>
    <row r="373" spans="1:25" x14ac:dyDescent="0.3">
      <c r="A373">
        <v>372</v>
      </c>
      <c r="B373">
        <v>2013</v>
      </c>
      <c r="C373" s="24" t="s">
        <v>43</v>
      </c>
      <c r="D373" s="24" t="s">
        <v>1368</v>
      </c>
      <c r="E373" s="24" t="s">
        <v>1368</v>
      </c>
      <c r="F373" s="24" t="s">
        <v>144</v>
      </c>
      <c r="G373">
        <v>32.935000000000002</v>
      </c>
      <c r="H373">
        <v>70.668800000000005</v>
      </c>
      <c r="I373" s="24" t="s">
        <v>93</v>
      </c>
      <c r="J373" s="24" t="s">
        <v>1023</v>
      </c>
      <c r="K373" s="24" t="s">
        <v>163</v>
      </c>
      <c r="L373" s="24" t="s">
        <v>39</v>
      </c>
      <c r="M373" s="24" t="s">
        <v>72</v>
      </c>
      <c r="N373" s="24" t="s">
        <v>1024</v>
      </c>
      <c r="O373" s="24" t="s">
        <v>163</v>
      </c>
      <c r="P373" s="24" t="s">
        <v>42</v>
      </c>
      <c r="Q373">
        <v>0</v>
      </c>
      <c r="R373">
        <v>0</v>
      </c>
      <c r="S373">
        <v>1</v>
      </c>
      <c r="U373">
        <v>4</v>
      </c>
      <c r="V373" s="24" t="s">
        <v>1368</v>
      </c>
      <c r="W373" s="24" t="s">
        <v>1368</v>
      </c>
      <c r="X373">
        <v>8.31</v>
      </c>
      <c r="Y373">
        <v>46.957999999999998</v>
      </c>
    </row>
    <row r="374" spans="1:25" x14ac:dyDescent="0.3">
      <c r="A374">
        <v>373</v>
      </c>
      <c r="B374">
        <v>2013</v>
      </c>
      <c r="C374" s="24" t="s">
        <v>43</v>
      </c>
      <c r="D374" s="24" t="s">
        <v>33</v>
      </c>
      <c r="E374" s="24" t="s">
        <v>1025</v>
      </c>
      <c r="F374" s="24" t="s">
        <v>59</v>
      </c>
      <c r="G374">
        <v>30.209499999999998</v>
      </c>
      <c r="H374">
        <v>67.018199999999993</v>
      </c>
      <c r="I374" s="24" t="s">
        <v>60</v>
      </c>
      <c r="J374" s="24" t="s">
        <v>1026</v>
      </c>
      <c r="K374" s="24" t="s">
        <v>153</v>
      </c>
      <c r="L374" s="24" t="s">
        <v>53</v>
      </c>
      <c r="M374" s="24" t="s">
        <v>72</v>
      </c>
      <c r="N374" s="24" t="s">
        <v>1368</v>
      </c>
      <c r="O374" s="24" t="s">
        <v>122</v>
      </c>
      <c r="P374" s="24" t="s">
        <v>64</v>
      </c>
      <c r="Q374">
        <v>64</v>
      </c>
      <c r="R374">
        <v>84</v>
      </c>
      <c r="S374">
        <v>180</v>
      </c>
      <c r="T374">
        <v>200</v>
      </c>
      <c r="U374">
        <v>1</v>
      </c>
      <c r="V374" s="24" t="s">
        <v>1027</v>
      </c>
      <c r="W374" s="24" t="s">
        <v>1028</v>
      </c>
      <c r="X374">
        <v>5.49</v>
      </c>
      <c r="Y374">
        <v>41.881999999999998</v>
      </c>
    </row>
    <row r="375" spans="1:25" x14ac:dyDescent="0.3">
      <c r="A375">
        <v>374</v>
      </c>
      <c r="B375">
        <v>2013</v>
      </c>
      <c r="C375" s="24" t="s">
        <v>43</v>
      </c>
      <c r="D375" s="24" t="s">
        <v>1368</v>
      </c>
      <c r="E375" s="24" t="s">
        <v>1368</v>
      </c>
      <c r="F375" s="24" t="s">
        <v>160</v>
      </c>
      <c r="G375">
        <v>34.004300000000001</v>
      </c>
      <c r="H375">
        <v>71.544799999999995</v>
      </c>
      <c r="I375" s="24" t="s">
        <v>93</v>
      </c>
      <c r="J375" s="24" t="s">
        <v>1029</v>
      </c>
      <c r="K375" s="24" t="s">
        <v>47</v>
      </c>
      <c r="L375" s="24" t="s">
        <v>39</v>
      </c>
      <c r="M375" s="24" t="s">
        <v>40</v>
      </c>
      <c r="N375" s="24" t="s">
        <v>1368</v>
      </c>
      <c r="O375" s="24" t="s">
        <v>102</v>
      </c>
      <c r="P375" s="24" t="s">
        <v>42</v>
      </c>
      <c r="Q375">
        <v>5</v>
      </c>
      <c r="S375">
        <v>7</v>
      </c>
      <c r="U375">
        <v>2</v>
      </c>
      <c r="V375" s="24" t="s">
        <v>960</v>
      </c>
      <c r="W375" s="24" t="s">
        <v>601</v>
      </c>
      <c r="X375">
        <v>15.55</v>
      </c>
      <c r="Y375">
        <v>59.99</v>
      </c>
    </row>
    <row r="376" spans="1:25" x14ac:dyDescent="0.3">
      <c r="A376">
        <v>375</v>
      </c>
      <c r="B376">
        <v>2013</v>
      </c>
      <c r="C376" s="24" t="s">
        <v>43</v>
      </c>
      <c r="D376" s="24" t="s">
        <v>1368</v>
      </c>
      <c r="E376" s="24" t="s">
        <v>1030</v>
      </c>
      <c r="F376" s="24" t="s">
        <v>160</v>
      </c>
      <c r="G376">
        <v>34.004300000000001</v>
      </c>
      <c r="H376">
        <v>71.544799999999995</v>
      </c>
      <c r="I376" s="24" t="s">
        <v>93</v>
      </c>
      <c r="J376" s="24" t="s">
        <v>1031</v>
      </c>
      <c r="K376" s="24" t="s">
        <v>47</v>
      </c>
      <c r="L376" s="24" t="s">
        <v>39</v>
      </c>
      <c r="M376" s="24" t="s">
        <v>481</v>
      </c>
      <c r="N376" s="24" t="s">
        <v>1032</v>
      </c>
      <c r="O376" s="24" t="s">
        <v>102</v>
      </c>
      <c r="P376" s="24" t="s">
        <v>42</v>
      </c>
      <c r="Q376">
        <v>2</v>
      </c>
      <c r="R376">
        <v>4</v>
      </c>
      <c r="S376">
        <v>22</v>
      </c>
      <c r="T376">
        <v>47</v>
      </c>
      <c r="U376">
        <v>2</v>
      </c>
      <c r="V376" s="24" t="s">
        <v>960</v>
      </c>
      <c r="W376" s="24" t="s">
        <v>601</v>
      </c>
      <c r="X376">
        <v>18.725000000000001</v>
      </c>
      <c r="Y376">
        <v>65.704999999999998</v>
      </c>
    </row>
    <row r="377" spans="1:25" x14ac:dyDescent="0.3">
      <c r="A377">
        <v>376</v>
      </c>
      <c r="B377">
        <v>2013</v>
      </c>
      <c r="C377" s="24" t="s">
        <v>32</v>
      </c>
      <c r="D377" s="24" t="s">
        <v>508</v>
      </c>
      <c r="E377" s="24" t="s">
        <v>1368</v>
      </c>
      <c r="F377" s="24" t="s">
        <v>88</v>
      </c>
      <c r="G377">
        <v>32.974600000000002</v>
      </c>
      <c r="H377">
        <v>70.145600000000002</v>
      </c>
      <c r="I377" s="24" t="s">
        <v>89</v>
      </c>
      <c r="J377" s="24" t="s">
        <v>1033</v>
      </c>
      <c r="K377" s="24" t="s">
        <v>74</v>
      </c>
      <c r="L377" s="24" t="s">
        <v>39</v>
      </c>
      <c r="M377" s="24" t="s">
        <v>72</v>
      </c>
      <c r="N377" s="24" t="s">
        <v>1034</v>
      </c>
      <c r="O377" s="24" t="s">
        <v>74</v>
      </c>
      <c r="P377" s="24" t="s">
        <v>42</v>
      </c>
      <c r="Q377">
        <v>8</v>
      </c>
      <c r="R377">
        <v>22</v>
      </c>
      <c r="S377">
        <v>20</v>
      </c>
      <c r="T377">
        <v>35</v>
      </c>
      <c r="U377">
        <v>1</v>
      </c>
      <c r="V377" s="24" t="s">
        <v>1368</v>
      </c>
      <c r="W377" s="24" t="s">
        <v>1368</v>
      </c>
      <c r="X377">
        <v>6.44</v>
      </c>
      <c r="Y377">
        <v>43.591999999999999</v>
      </c>
    </row>
    <row r="378" spans="1:25" x14ac:dyDescent="0.3">
      <c r="A378">
        <v>377</v>
      </c>
      <c r="B378">
        <v>2013</v>
      </c>
      <c r="C378" s="24" t="s">
        <v>43</v>
      </c>
      <c r="D378" s="24" t="s">
        <v>1368</v>
      </c>
      <c r="E378" s="24" t="s">
        <v>1368</v>
      </c>
      <c r="F378" s="24" t="s">
        <v>160</v>
      </c>
      <c r="G378">
        <v>34.004300000000001</v>
      </c>
      <c r="H378">
        <v>71.544799999999995</v>
      </c>
      <c r="I378" s="24" t="s">
        <v>93</v>
      </c>
      <c r="J378" s="24" t="s">
        <v>1035</v>
      </c>
      <c r="K378" s="24" t="s">
        <v>153</v>
      </c>
      <c r="L378" s="24" t="s">
        <v>39</v>
      </c>
      <c r="M378" s="24" t="s">
        <v>72</v>
      </c>
      <c r="N378" s="24" t="s">
        <v>1036</v>
      </c>
      <c r="O378" s="24" t="s">
        <v>74</v>
      </c>
      <c r="P378" s="24" t="s">
        <v>42</v>
      </c>
      <c r="Q378">
        <v>5</v>
      </c>
      <c r="R378">
        <v>12</v>
      </c>
      <c r="S378">
        <v>11</v>
      </c>
      <c r="T378">
        <v>35</v>
      </c>
      <c r="V378" s="24" t="s">
        <v>1368</v>
      </c>
      <c r="W378" s="24" t="s">
        <v>601</v>
      </c>
      <c r="X378">
        <v>21.524999999999999</v>
      </c>
      <c r="Y378">
        <v>70.745000000000005</v>
      </c>
    </row>
    <row r="379" spans="1:25" x14ac:dyDescent="0.3">
      <c r="A379">
        <v>378</v>
      </c>
      <c r="B379">
        <v>2013</v>
      </c>
      <c r="C379" s="24" t="s">
        <v>43</v>
      </c>
      <c r="D379" s="24" t="s">
        <v>1368</v>
      </c>
      <c r="E379" s="24" t="s">
        <v>1368</v>
      </c>
      <c r="F379" s="24" t="s">
        <v>160</v>
      </c>
      <c r="G379">
        <v>34.004300000000001</v>
      </c>
      <c r="H379">
        <v>71.544799999999995</v>
      </c>
      <c r="I379" s="24" t="s">
        <v>93</v>
      </c>
      <c r="J379" s="24" t="s">
        <v>1037</v>
      </c>
      <c r="K379" s="24" t="s">
        <v>153</v>
      </c>
      <c r="L379" s="24" t="s">
        <v>39</v>
      </c>
      <c r="M379" s="24" t="s">
        <v>72</v>
      </c>
      <c r="N379" s="24" t="s">
        <v>1038</v>
      </c>
      <c r="O379" s="24" t="s">
        <v>122</v>
      </c>
      <c r="P379" s="24" t="s">
        <v>42</v>
      </c>
      <c r="Q379">
        <v>16</v>
      </c>
      <c r="R379">
        <v>18</v>
      </c>
      <c r="S379">
        <v>49</v>
      </c>
      <c r="T379">
        <v>60</v>
      </c>
      <c r="U379">
        <v>1</v>
      </c>
      <c r="V379" s="24" t="s">
        <v>960</v>
      </c>
      <c r="W379" s="24" t="s">
        <v>601</v>
      </c>
      <c r="X379">
        <v>22.805</v>
      </c>
      <c r="Y379">
        <v>73.049000000000007</v>
      </c>
    </row>
    <row r="380" spans="1:25" x14ac:dyDescent="0.3">
      <c r="A380">
        <v>379</v>
      </c>
      <c r="B380">
        <v>2013</v>
      </c>
      <c r="C380" s="24" t="s">
        <v>43</v>
      </c>
      <c r="D380" s="24" t="s">
        <v>1368</v>
      </c>
      <c r="E380" s="24" t="s">
        <v>1039</v>
      </c>
      <c r="F380" s="24" t="s">
        <v>88</v>
      </c>
      <c r="G380">
        <v>32.974600000000002</v>
      </c>
      <c r="H380">
        <v>70.145600000000002</v>
      </c>
      <c r="I380" s="24" t="s">
        <v>89</v>
      </c>
      <c r="J380" s="24" t="s">
        <v>1040</v>
      </c>
      <c r="K380" s="24" t="s">
        <v>74</v>
      </c>
      <c r="L380" s="24" t="s">
        <v>39</v>
      </c>
      <c r="M380" s="24" t="s">
        <v>72</v>
      </c>
      <c r="N380" s="24" t="s">
        <v>1041</v>
      </c>
      <c r="O380" s="24" t="s">
        <v>74</v>
      </c>
      <c r="P380" s="24" t="s">
        <v>42</v>
      </c>
      <c r="Q380">
        <v>7</v>
      </c>
      <c r="R380">
        <v>9</v>
      </c>
      <c r="S380">
        <v>8</v>
      </c>
      <c r="T380">
        <v>18</v>
      </c>
      <c r="U380">
        <v>1</v>
      </c>
      <c r="V380" s="24" t="s">
        <v>1368</v>
      </c>
      <c r="W380" s="24" t="s">
        <v>1042</v>
      </c>
      <c r="X380">
        <v>16.899999999999999</v>
      </c>
      <c r="Y380">
        <v>62.42</v>
      </c>
    </row>
    <row r="381" spans="1:25" x14ac:dyDescent="0.3">
      <c r="A381">
        <v>380</v>
      </c>
      <c r="B381">
        <v>2013</v>
      </c>
      <c r="C381" s="24" t="s">
        <v>43</v>
      </c>
      <c r="D381" s="24" t="s">
        <v>1368</v>
      </c>
      <c r="E381" s="24" t="s">
        <v>1368</v>
      </c>
      <c r="F381" s="24" t="s">
        <v>254</v>
      </c>
      <c r="G381">
        <v>34.8718</v>
      </c>
      <c r="H381">
        <v>71.524900000000002</v>
      </c>
      <c r="I381" s="24" t="s">
        <v>89</v>
      </c>
      <c r="J381" s="24" t="s">
        <v>1043</v>
      </c>
      <c r="K381" s="24" t="s">
        <v>47</v>
      </c>
      <c r="L381" s="24" t="s">
        <v>39</v>
      </c>
      <c r="M381" s="24" t="s">
        <v>72</v>
      </c>
      <c r="N381" s="24" t="s">
        <v>1368</v>
      </c>
      <c r="O381" s="24" t="s">
        <v>122</v>
      </c>
      <c r="P381" s="24" t="s">
        <v>42</v>
      </c>
      <c r="Q381">
        <v>4</v>
      </c>
      <c r="R381">
        <v>4</v>
      </c>
      <c r="S381">
        <v>4</v>
      </c>
      <c r="T381">
        <v>4</v>
      </c>
      <c r="U381">
        <v>1</v>
      </c>
      <c r="V381" s="24" t="s">
        <v>1465</v>
      </c>
      <c r="W381" s="24" t="s">
        <v>1044</v>
      </c>
      <c r="X381">
        <v>18.809999999999999</v>
      </c>
      <c r="Y381">
        <v>65.858000000000004</v>
      </c>
    </row>
    <row r="382" spans="1:25" x14ac:dyDescent="0.3">
      <c r="A382">
        <v>381</v>
      </c>
      <c r="B382">
        <v>2013</v>
      </c>
      <c r="C382" s="24" t="s">
        <v>43</v>
      </c>
      <c r="D382" s="24" t="s">
        <v>1368</v>
      </c>
      <c r="E382" s="24" t="s">
        <v>1368</v>
      </c>
      <c r="F382" s="24" t="s">
        <v>59</v>
      </c>
      <c r="G382">
        <v>30.209499999999998</v>
      </c>
      <c r="H382">
        <v>67.018199999999993</v>
      </c>
      <c r="I382" s="24" t="s">
        <v>60</v>
      </c>
      <c r="J382" s="24" t="s">
        <v>1045</v>
      </c>
      <c r="K382" s="24" t="s">
        <v>95</v>
      </c>
      <c r="L382" s="24" t="s">
        <v>39</v>
      </c>
      <c r="M382" s="24" t="s">
        <v>72</v>
      </c>
      <c r="N382" s="24" t="s">
        <v>1046</v>
      </c>
      <c r="O382" s="24" t="s">
        <v>122</v>
      </c>
      <c r="P382" s="24" t="s">
        <v>64</v>
      </c>
      <c r="Q382">
        <v>6</v>
      </c>
      <c r="R382">
        <v>6</v>
      </c>
      <c r="S382">
        <v>37</v>
      </c>
      <c r="T382">
        <v>40</v>
      </c>
      <c r="U382">
        <v>1</v>
      </c>
      <c r="V382" s="24" t="s">
        <v>1368</v>
      </c>
      <c r="W382" s="24" t="s">
        <v>1368</v>
      </c>
      <c r="X382">
        <v>17.649999999999999</v>
      </c>
      <c r="Y382">
        <v>63.77</v>
      </c>
    </row>
    <row r="383" spans="1:25" x14ac:dyDescent="0.3">
      <c r="A383">
        <v>382</v>
      </c>
      <c r="B383">
        <v>2013</v>
      </c>
      <c r="C383" s="24" t="s">
        <v>43</v>
      </c>
      <c r="D383" s="24" t="s">
        <v>1368</v>
      </c>
      <c r="E383" s="24" t="s">
        <v>1368</v>
      </c>
      <c r="F383" s="24" t="s">
        <v>160</v>
      </c>
      <c r="G383">
        <v>34.004300000000001</v>
      </c>
      <c r="H383">
        <v>71.544799999999995</v>
      </c>
      <c r="I383" s="24" t="s">
        <v>93</v>
      </c>
      <c r="J383" s="24" t="s">
        <v>1047</v>
      </c>
      <c r="K383" s="24" t="s">
        <v>153</v>
      </c>
      <c r="L383" s="24" t="s">
        <v>39</v>
      </c>
      <c r="M383" s="24" t="s">
        <v>72</v>
      </c>
      <c r="N383" s="24" t="s">
        <v>1368</v>
      </c>
      <c r="O383" s="24" t="s">
        <v>119</v>
      </c>
      <c r="P383" s="24" t="s">
        <v>42</v>
      </c>
      <c r="Q383">
        <v>8</v>
      </c>
      <c r="R383">
        <v>10</v>
      </c>
      <c r="S383">
        <v>30</v>
      </c>
      <c r="T383">
        <v>45</v>
      </c>
      <c r="V383" s="24" t="s">
        <v>960</v>
      </c>
      <c r="W383" s="24" t="s">
        <v>1048</v>
      </c>
      <c r="X383">
        <v>23.69</v>
      </c>
      <c r="Y383">
        <v>74.641999999999996</v>
      </c>
    </row>
    <row r="384" spans="1:25" x14ac:dyDescent="0.3">
      <c r="A384">
        <v>383</v>
      </c>
      <c r="B384">
        <v>2013</v>
      </c>
      <c r="C384" s="24" t="s">
        <v>32</v>
      </c>
      <c r="D384" s="24" t="s">
        <v>381</v>
      </c>
      <c r="E384" s="24" t="s">
        <v>1368</v>
      </c>
      <c r="F384" s="24" t="s">
        <v>1049</v>
      </c>
      <c r="G384">
        <v>28</v>
      </c>
      <c r="H384">
        <v>68.666700000000006</v>
      </c>
      <c r="I384" s="24" t="s">
        <v>45</v>
      </c>
      <c r="J384" s="24" t="s">
        <v>1050</v>
      </c>
      <c r="K384" s="24" t="s">
        <v>71</v>
      </c>
      <c r="L384" s="24" t="s">
        <v>48</v>
      </c>
      <c r="M384" s="24" t="s">
        <v>72</v>
      </c>
      <c r="N384" s="24" t="s">
        <v>1051</v>
      </c>
      <c r="O384" s="24" t="s">
        <v>119</v>
      </c>
      <c r="P384" s="24" t="s">
        <v>42</v>
      </c>
      <c r="Q384">
        <v>1</v>
      </c>
      <c r="R384">
        <v>1</v>
      </c>
      <c r="S384">
        <v>2</v>
      </c>
      <c r="T384">
        <v>2</v>
      </c>
      <c r="V384" s="24" t="s">
        <v>1368</v>
      </c>
      <c r="W384" s="24" t="s">
        <v>1368</v>
      </c>
      <c r="X384">
        <v>30.715</v>
      </c>
      <c r="Y384">
        <v>87.287000000000006</v>
      </c>
    </row>
    <row r="385" spans="1:25" x14ac:dyDescent="0.3">
      <c r="A385">
        <v>384</v>
      </c>
      <c r="B385">
        <v>2013</v>
      </c>
      <c r="C385" s="24" t="s">
        <v>43</v>
      </c>
      <c r="D385" s="24" t="s">
        <v>1368</v>
      </c>
      <c r="E385" s="24" t="s">
        <v>1368</v>
      </c>
      <c r="F385" s="24" t="s">
        <v>129</v>
      </c>
      <c r="G385">
        <v>33.5351</v>
      </c>
      <c r="H385">
        <v>71.071299999999994</v>
      </c>
      <c r="I385" s="24" t="s">
        <v>93</v>
      </c>
      <c r="J385" s="24" t="s">
        <v>1052</v>
      </c>
      <c r="K385" s="24" t="s">
        <v>153</v>
      </c>
      <c r="L385" s="24" t="s">
        <v>39</v>
      </c>
      <c r="M385" s="24" t="s">
        <v>72</v>
      </c>
      <c r="N385" s="24" t="s">
        <v>1053</v>
      </c>
      <c r="O385" s="24" t="s">
        <v>122</v>
      </c>
      <c r="P385" s="24" t="s">
        <v>42</v>
      </c>
      <c r="Q385">
        <v>12</v>
      </c>
      <c r="R385">
        <v>12</v>
      </c>
      <c r="S385">
        <v>35</v>
      </c>
      <c r="T385">
        <v>40</v>
      </c>
      <c r="V385" s="24" t="s">
        <v>1368</v>
      </c>
      <c r="W385" s="24" t="s">
        <v>1368</v>
      </c>
      <c r="X385">
        <v>25.335000000000001</v>
      </c>
      <c r="Y385">
        <v>77.602999999999994</v>
      </c>
    </row>
    <row r="386" spans="1:25" x14ac:dyDescent="0.3">
      <c r="A386">
        <v>385</v>
      </c>
      <c r="B386">
        <v>2013</v>
      </c>
      <c r="C386" s="24" t="s">
        <v>43</v>
      </c>
      <c r="D386" s="24" t="s">
        <v>1368</v>
      </c>
      <c r="E386" s="24" t="s">
        <v>1054</v>
      </c>
      <c r="F386" s="24" t="s">
        <v>144</v>
      </c>
      <c r="G386">
        <v>32.935000000000002</v>
      </c>
      <c r="H386">
        <v>70.668800000000005</v>
      </c>
      <c r="I386" s="24" t="s">
        <v>93</v>
      </c>
      <c r="J386" s="24" t="s">
        <v>1055</v>
      </c>
      <c r="K386" s="24" t="s">
        <v>163</v>
      </c>
      <c r="L386" s="24" t="s">
        <v>39</v>
      </c>
      <c r="M386" s="24" t="s">
        <v>72</v>
      </c>
      <c r="N386" s="24" t="s">
        <v>1056</v>
      </c>
      <c r="O386" s="24" t="s">
        <v>163</v>
      </c>
      <c r="P386" s="24" t="s">
        <v>42</v>
      </c>
      <c r="Q386">
        <v>2</v>
      </c>
      <c r="R386">
        <v>3</v>
      </c>
      <c r="S386">
        <v>23</v>
      </c>
      <c r="T386">
        <v>27</v>
      </c>
      <c r="V386" s="24" t="s">
        <v>1368</v>
      </c>
      <c r="W386" s="24" t="s">
        <v>1057</v>
      </c>
      <c r="X386">
        <v>20.715</v>
      </c>
      <c r="Y386">
        <v>69.287000000000006</v>
      </c>
    </row>
    <row r="387" spans="1:25" x14ac:dyDescent="0.3">
      <c r="A387">
        <v>386</v>
      </c>
      <c r="B387">
        <v>2013</v>
      </c>
      <c r="C387" s="24" t="s">
        <v>32</v>
      </c>
      <c r="D387" s="24" t="s">
        <v>1058</v>
      </c>
      <c r="E387" s="24" t="s">
        <v>526</v>
      </c>
      <c r="F387" s="24" t="s">
        <v>44</v>
      </c>
      <c r="G387">
        <v>24.991800000000001</v>
      </c>
      <c r="H387">
        <v>66.991100000000003</v>
      </c>
      <c r="I387" s="24" t="s">
        <v>45</v>
      </c>
      <c r="J387" s="24" t="s">
        <v>1059</v>
      </c>
      <c r="K387" s="24" t="s">
        <v>74</v>
      </c>
      <c r="L387" s="24" t="s">
        <v>53</v>
      </c>
      <c r="M387" s="24" t="s">
        <v>72</v>
      </c>
      <c r="N387" s="24" t="s">
        <v>1368</v>
      </c>
      <c r="O387" s="24" t="s">
        <v>74</v>
      </c>
      <c r="P387" s="24" t="s">
        <v>1368</v>
      </c>
      <c r="Q387">
        <v>2</v>
      </c>
      <c r="R387">
        <v>2</v>
      </c>
      <c r="S387">
        <v>3</v>
      </c>
      <c r="T387">
        <v>5</v>
      </c>
      <c r="V387" s="24" t="s">
        <v>1368</v>
      </c>
      <c r="W387" s="24" t="s">
        <v>1368</v>
      </c>
      <c r="X387">
        <v>30.64</v>
      </c>
      <c r="Y387">
        <v>87.152000000000001</v>
      </c>
    </row>
    <row r="388" spans="1:25" x14ac:dyDescent="0.3">
      <c r="A388">
        <v>387</v>
      </c>
      <c r="B388">
        <v>2013</v>
      </c>
      <c r="C388" s="24" t="s">
        <v>32</v>
      </c>
      <c r="D388" s="24" t="s">
        <v>33</v>
      </c>
      <c r="E388" s="24" t="s">
        <v>526</v>
      </c>
      <c r="F388" s="24" t="s">
        <v>59</v>
      </c>
      <c r="G388">
        <v>30.209499999999998</v>
      </c>
      <c r="H388">
        <v>67.018199999999993</v>
      </c>
      <c r="I388" s="24" t="s">
        <v>60</v>
      </c>
      <c r="J388" s="24" t="s">
        <v>1060</v>
      </c>
      <c r="K388" s="24" t="s">
        <v>163</v>
      </c>
      <c r="L388" s="24" t="s">
        <v>39</v>
      </c>
      <c r="M388" s="24" t="s">
        <v>72</v>
      </c>
      <c r="N388" s="24" t="s">
        <v>1368</v>
      </c>
      <c r="O388" s="24" t="s">
        <v>163</v>
      </c>
      <c r="P388" s="24" t="s">
        <v>42</v>
      </c>
      <c r="Q388">
        <v>6</v>
      </c>
      <c r="R388">
        <v>7</v>
      </c>
      <c r="S388">
        <v>45</v>
      </c>
      <c r="T388">
        <v>68</v>
      </c>
      <c r="V388" s="24" t="s">
        <v>1368</v>
      </c>
      <c r="W388" s="24" t="s">
        <v>1061</v>
      </c>
      <c r="X388">
        <v>23.635000000000002</v>
      </c>
      <c r="Y388">
        <v>74.543000000000006</v>
      </c>
    </row>
    <row r="389" spans="1:25" x14ac:dyDescent="0.3">
      <c r="A389">
        <v>388</v>
      </c>
      <c r="B389">
        <v>2013</v>
      </c>
      <c r="C389" s="24" t="s">
        <v>43</v>
      </c>
      <c r="D389" s="24" t="s">
        <v>1368</v>
      </c>
      <c r="E389" s="24" t="s">
        <v>1062</v>
      </c>
      <c r="F389" s="24" t="s">
        <v>160</v>
      </c>
      <c r="G389">
        <v>34.004300000000001</v>
      </c>
      <c r="H389">
        <v>71.544799999999995</v>
      </c>
      <c r="I389" s="24" t="s">
        <v>93</v>
      </c>
      <c r="J389" s="24" t="s">
        <v>1063</v>
      </c>
      <c r="K389" s="24" t="s">
        <v>62</v>
      </c>
      <c r="L389" s="24" t="s">
        <v>39</v>
      </c>
      <c r="M389" s="24" t="s">
        <v>72</v>
      </c>
      <c r="N389" s="24" t="s">
        <v>1064</v>
      </c>
      <c r="O389" s="24" t="s">
        <v>843</v>
      </c>
      <c r="P389" s="24" t="s">
        <v>42</v>
      </c>
      <c r="Q389">
        <v>3</v>
      </c>
      <c r="R389">
        <v>3</v>
      </c>
      <c r="S389">
        <v>2</v>
      </c>
      <c r="T389">
        <v>2</v>
      </c>
      <c r="V389" s="24" t="s">
        <v>960</v>
      </c>
      <c r="W389" s="24" t="s">
        <v>1368</v>
      </c>
      <c r="X389">
        <v>34.725000000000001</v>
      </c>
      <c r="Y389">
        <v>94.504999999999995</v>
      </c>
    </row>
    <row r="390" spans="1:25" x14ac:dyDescent="0.3">
      <c r="A390">
        <v>389</v>
      </c>
      <c r="B390">
        <v>2013</v>
      </c>
      <c r="C390" s="24" t="s">
        <v>43</v>
      </c>
      <c r="D390" s="24" t="s">
        <v>1368</v>
      </c>
      <c r="E390" s="24" t="s">
        <v>1368</v>
      </c>
      <c r="F390" s="24" t="s">
        <v>88</v>
      </c>
      <c r="G390">
        <v>32.974600000000002</v>
      </c>
      <c r="H390">
        <v>70.145600000000002</v>
      </c>
      <c r="I390" s="24" t="s">
        <v>89</v>
      </c>
      <c r="J390" s="24" t="s">
        <v>1065</v>
      </c>
      <c r="K390" s="24" t="s">
        <v>74</v>
      </c>
      <c r="L390" s="24" t="s">
        <v>39</v>
      </c>
      <c r="M390" s="24" t="s">
        <v>72</v>
      </c>
      <c r="N390" s="24" t="s">
        <v>1066</v>
      </c>
      <c r="O390" s="24" t="s">
        <v>74</v>
      </c>
      <c r="P390" s="24" t="s">
        <v>42</v>
      </c>
      <c r="S390">
        <v>2</v>
      </c>
      <c r="T390">
        <v>2</v>
      </c>
      <c r="V390" s="24" t="s">
        <v>1368</v>
      </c>
      <c r="W390" s="24" t="s">
        <v>1368</v>
      </c>
      <c r="X390">
        <v>21.715</v>
      </c>
      <c r="Y390">
        <v>71.087000000000003</v>
      </c>
    </row>
    <row r="391" spans="1:25" x14ac:dyDescent="0.3">
      <c r="A391">
        <v>390</v>
      </c>
      <c r="B391">
        <v>2013</v>
      </c>
      <c r="C391" s="24" t="s">
        <v>43</v>
      </c>
      <c r="D391" s="24" t="s">
        <v>1368</v>
      </c>
      <c r="E391" s="24" t="s">
        <v>1062</v>
      </c>
      <c r="F391" s="24" t="s">
        <v>59</v>
      </c>
      <c r="G391">
        <v>30.209499999999998</v>
      </c>
      <c r="H391">
        <v>67.018199999999993</v>
      </c>
      <c r="I391" s="24" t="s">
        <v>60</v>
      </c>
      <c r="J391" s="24" t="s">
        <v>1067</v>
      </c>
      <c r="K391" s="24" t="s">
        <v>501</v>
      </c>
      <c r="L391" s="24" t="s">
        <v>48</v>
      </c>
      <c r="M391" s="24" t="s">
        <v>72</v>
      </c>
      <c r="N391" s="24" t="s">
        <v>1368</v>
      </c>
      <c r="O391" s="24" t="s">
        <v>119</v>
      </c>
      <c r="P391" s="24" t="s">
        <v>42</v>
      </c>
      <c r="Q391">
        <v>12</v>
      </c>
      <c r="R391">
        <v>14</v>
      </c>
      <c r="S391">
        <v>19</v>
      </c>
      <c r="T391">
        <v>19</v>
      </c>
      <c r="V391" s="24" t="s">
        <v>1368</v>
      </c>
      <c r="W391" s="24" t="s">
        <v>1068</v>
      </c>
      <c r="X391">
        <v>29.55</v>
      </c>
      <c r="Y391">
        <v>85.19</v>
      </c>
    </row>
    <row r="392" spans="1:25" x14ac:dyDescent="0.3">
      <c r="A392">
        <v>391</v>
      </c>
      <c r="B392">
        <v>2013</v>
      </c>
      <c r="C392" s="24" t="s">
        <v>43</v>
      </c>
      <c r="D392" s="24" t="s">
        <v>1368</v>
      </c>
      <c r="E392" s="24" t="s">
        <v>1062</v>
      </c>
      <c r="F392" s="24" t="s">
        <v>59</v>
      </c>
      <c r="G392">
        <v>30.209499999999998</v>
      </c>
      <c r="H392">
        <v>67.018199999999993</v>
      </c>
      <c r="I392" s="24" t="s">
        <v>60</v>
      </c>
      <c r="J392" s="24" t="s">
        <v>1069</v>
      </c>
      <c r="K392" s="24" t="s">
        <v>405</v>
      </c>
      <c r="L392" s="24" t="s">
        <v>48</v>
      </c>
      <c r="M392" s="24" t="s">
        <v>40</v>
      </c>
      <c r="N392" s="24" t="s">
        <v>1070</v>
      </c>
      <c r="O392" s="24" t="s">
        <v>163</v>
      </c>
      <c r="P392" s="24" t="s">
        <v>42</v>
      </c>
      <c r="Q392">
        <v>11</v>
      </c>
      <c r="R392">
        <v>11</v>
      </c>
      <c r="V392" s="24" t="s">
        <v>1368</v>
      </c>
      <c r="W392" s="24" t="s">
        <v>1068</v>
      </c>
      <c r="X392">
        <v>29.55</v>
      </c>
      <c r="Y392">
        <v>85.19</v>
      </c>
    </row>
    <row r="393" spans="1:25" x14ac:dyDescent="0.3">
      <c r="A393">
        <v>392</v>
      </c>
      <c r="B393">
        <v>2013</v>
      </c>
      <c r="C393" s="24" t="s">
        <v>43</v>
      </c>
      <c r="D393" s="24" t="s">
        <v>1368</v>
      </c>
      <c r="E393" s="24" t="s">
        <v>1071</v>
      </c>
      <c r="F393" s="24" t="s">
        <v>391</v>
      </c>
      <c r="G393">
        <v>34.1982</v>
      </c>
      <c r="H393">
        <v>72.044399999999996</v>
      </c>
      <c r="I393" s="24" t="s">
        <v>93</v>
      </c>
      <c r="J393" s="24" t="s">
        <v>1072</v>
      </c>
      <c r="K393" s="24" t="s">
        <v>100</v>
      </c>
      <c r="L393" s="24" t="s">
        <v>48</v>
      </c>
      <c r="M393" s="24" t="s">
        <v>72</v>
      </c>
      <c r="N393" s="24" t="s">
        <v>1073</v>
      </c>
      <c r="O393" s="24" t="s">
        <v>119</v>
      </c>
      <c r="P393" s="24" t="s">
        <v>42</v>
      </c>
      <c r="Q393">
        <v>27</v>
      </c>
      <c r="R393">
        <v>34</v>
      </c>
      <c r="S393">
        <v>52</v>
      </c>
      <c r="T393">
        <v>60</v>
      </c>
      <c r="V393" s="24" t="s">
        <v>1074</v>
      </c>
      <c r="W393" s="24" t="s">
        <v>1075</v>
      </c>
      <c r="X393">
        <v>27.465</v>
      </c>
      <c r="Y393">
        <v>81.436999999999998</v>
      </c>
    </row>
    <row r="394" spans="1:25" x14ac:dyDescent="0.3">
      <c r="A394">
        <v>393</v>
      </c>
      <c r="B394">
        <v>2013</v>
      </c>
      <c r="C394" s="24" t="s">
        <v>43</v>
      </c>
      <c r="D394" s="24" t="s">
        <v>1368</v>
      </c>
      <c r="E394" s="24" t="s">
        <v>1368</v>
      </c>
      <c r="F394" s="24" t="s">
        <v>160</v>
      </c>
      <c r="G394">
        <v>34.004300000000001</v>
      </c>
      <c r="H394">
        <v>71.544799999999995</v>
      </c>
      <c r="I394" s="24" t="s">
        <v>93</v>
      </c>
      <c r="J394" s="24" t="s">
        <v>1076</v>
      </c>
      <c r="K394" s="24" t="s">
        <v>62</v>
      </c>
      <c r="L394" s="24" t="s">
        <v>39</v>
      </c>
      <c r="M394" s="24" t="s">
        <v>40</v>
      </c>
      <c r="N394" s="24" t="s">
        <v>1077</v>
      </c>
      <c r="O394" s="24" t="s">
        <v>122</v>
      </c>
      <c r="P394" s="24" t="s">
        <v>64</v>
      </c>
      <c r="Q394">
        <v>14</v>
      </c>
      <c r="R394">
        <v>15</v>
      </c>
      <c r="S394">
        <v>28</v>
      </c>
      <c r="T394">
        <v>30</v>
      </c>
      <c r="V394" s="24" t="s">
        <v>1078</v>
      </c>
      <c r="W394" s="24" t="s">
        <v>601</v>
      </c>
      <c r="X394">
        <v>35</v>
      </c>
      <c r="Y394">
        <v>95</v>
      </c>
    </row>
    <row r="395" spans="1:25" x14ac:dyDescent="0.3">
      <c r="A395">
        <v>394</v>
      </c>
      <c r="B395">
        <v>2013</v>
      </c>
      <c r="C395" s="24" t="s">
        <v>32</v>
      </c>
      <c r="D395" s="24" t="s">
        <v>33</v>
      </c>
      <c r="E395" s="24" t="s">
        <v>526</v>
      </c>
      <c r="F395" s="24" t="s">
        <v>59</v>
      </c>
      <c r="G395">
        <v>30.209499999999998</v>
      </c>
      <c r="H395">
        <v>67.018199999999993</v>
      </c>
      <c r="I395" s="24" t="s">
        <v>60</v>
      </c>
      <c r="J395" s="24" t="s">
        <v>1079</v>
      </c>
      <c r="K395" s="24" t="s">
        <v>62</v>
      </c>
      <c r="L395" s="24" t="s">
        <v>39</v>
      </c>
      <c r="M395" s="24" t="s">
        <v>72</v>
      </c>
      <c r="N395" s="24" t="s">
        <v>1077</v>
      </c>
      <c r="O395" s="24" t="s">
        <v>122</v>
      </c>
      <c r="P395" s="24" t="s">
        <v>64</v>
      </c>
      <c r="Q395">
        <v>28</v>
      </c>
      <c r="R395">
        <v>30</v>
      </c>
      <c r="S395">
        <v>65</v>
      </c>
      <c r="T395">
        <v>70</v>
      </c>
      <c r="V395" s="24" t="s">
        <v>1368</v>
      </c>
      <c r="W395" s="24" t="s">
        <v>1080</v>
      </c>
      <c r="X395">
        <v>30.914999999999999</v>
      </c>
      <c r="Y395">
        <v>87.647000000000006</v>
      </c>
    </row>
    <row r="396" spans="1:25" x14ac:dyDescent="0.3">
      <c r="A396">
        <v>395</v>
      </c>
      <c r="B396">
        <v>2013</v>
      </c>
      <c r="C396" s="24" t="s">
        <v>43</v>
      </c>
      <c r="D396" s="24" t="s">
        <v>1368</v>
      </c>
      <c r="E396" s="24" t="s">
        <v>1368</v>
      </c>
      <c r="F396" s="24" t="s">
        <v>129</v>
      </c>
      <c r="G396">
        <v>33.5351</v>
      </c>
      <c r="H396">
        <v>71.071299999999994</v>
      </c>
      <c r="I396" s="24" t="s">
        <v>93</v>
      </c>
      <c r="J396" s="24" t="s">
        <v>1081</v>
      </c>
      <c r="K396" s="24" t="s">
        <v>153</v>
      </c>
      <c r="L396" s="24" t="s">
        <v>39</v>
      </c>
      <c r="M396" s="24" t="s">
        <v>72</v>
      </c>
      <c r="N396" s="24" t="s">
        <v>1082</v>
      </c>
      <c r="O396" s="24" t="s">
        <v>122</v>
      </c>
      <c r="P396" s="24" t="s">
        <v>1368</v>
      </c>
      <c r="Q396">
        <v>6</v>
      </c>
      <c r="R396">
        <v>8</v>
      </c>
      <c r="S396">
        <v>10</v>
      </c>
      <c r="T396">
        <v>10</v>
      </c>
      <c r="V396" s="24" t="s">
        <v>1368</v>
      </c>
      <c r="W396" s="24" t="s">
        <v>1368</v>
      </c>
      <c r="X396">
        <v>30.72</v>
      </c>
      <c r="Y396">
        <v>87.296000000000006</v>
      </c>
    </row>
    <row r="397" spans="1:25" x14ac:dyDescent="0.3">
      <c r="A397">
        <v>396</v>
      </c>
      <c r="B397">
        <v>2013</v>
      </c>
      <c r="C397" s="24" t="s">
        <v>43</v>
      </c>
      <c r="D397" s="24" t="s">
        <v>1368</v>
      </c>
      <c r="E397" s="24" t="s">
        <v>526</v>
      </c>
      <c r="F397" s="24" t="s">
        <v>1083</v>
      </c>
      <c r="G397">
        <v>27.683299999999999</v>
      </c>
      <c r="H397">
        <v>68.866699999999994</v>
      </c>
      <c r="I397" s="24" t="s">
        <v>45</v>
      </c>
      <c r="J397" s="24" t="s">
        <v>1084</v>
      </c>
      <c r="K397" s="24" t="s">
        <v>163</v>
      </c>
      <c r="L397" s="24" t="s">
        <v>48</v>
      </c>
      <c r="M397" s="24" t="s">
        <v>72</v>
      </c>
      <c r="N397" s="24" t="s">
        <v>1085</v>
      </c>
      <c r="O397" s="24" t="s">
        <v>74</v>
      </c>
      <c r="P397" s="24" t="s">
        <v>42</v>
      </c>
      <c r="Q397">
        <v>8</v>
      </c>
      <c r="R397">
        <v>9</v>
      </c>
      <c r="S397">
        <v>30</v>
      </c>
      <c r="T397">
        <v>30</v>
      </c>
      <c r="U397">
        <v>2</v>
      </c>
      <c r="V397" s="24" t="s">
        <v>1368</v>
      </c>
      <c r="W397" s="24" t="s">
        <v>1368</v>
      </c>
      <c r="X397">
        <v>36.344999999999999</v>
      </c>
      <c r="Y397">
        <v>97.421000000000006</v>
      </c>
    </row>
    <row r="398" spans="1:25" x14ac:dyDescent="0.3">
      <c r="A398">
        <v>397</v>
      </c>
      <c r="B398">
        <v>2013</v>
      </c>
      <c r="C398" s="24" t="s">
        <v>43</v>
      </c>
      <c r="D398" s="24" t="s">
        <v>1368</v>
      </c>
      <c r="E398" s="24" t="s">
        <v>526</v>
      </c>
      <c r="F398" s="24" t="s">
        <v>239</v>
      </c>
      <c r="G398">
        <v>32.974600000000002</v>
      </c>
      <c r="H398">
        <v>70.145600000000002</v>
      </c>
      <c r="I398" s="24" t="s">
        <v>93</v>
      </c>
      <c r="J398" s="24" t="s">
        <v>1086</v>
      </c>
      <c r="K398" s="24" t="s">
        <v>153</v>
      </c>
      <c r="L398" s="24" t="s">
        <v>39</v>
      </c>
      <c r="M398" s="24" t="s">
        <v>72</v>
      </c>
      <c r="N398" s="24" t="s">
        <v>1368</v>
      </c>
      <c r="O398" s="24" t="s">
        <v>122</v>
      </c>
      <c r="P398" s="24" t="s">
        <v>64</v>
      </c>
      <c r="Q398">
        <v>43</v>
      </c>
      <c r="R398">
        <v>50</v>
      </c>
      <c r="S398">
        <v>180</v>
      </c>
      <c r="T398">
        <v>200</v>
      </c>
      <c r="U398">
        <v>2</v>
      </c>
      <c r="V398" s="24" t="s">
        <v>1368</v>
      </c>
      <c r="W398" s="24" t="s">
        <v>1087</v>
      </c>
      <c r="X398">
        <v>26.015000000000001</v>
      </c>
      <c r="Y398">
        <v>78.826999999999998</v>
      </c>
    </row>
    <row r="399" spans="1:25" x14ac:dyDescent="0.3">
      <c r="A399">
        <v>398</v>
      </c>
      <c r="B399">
        <v>2013</v>
      </c>
      <c r="C399" s="24" t="s">
        <v>32</v>
      </c>
      <c r="D399" s="24" t="s">
        <v>1088</v>
      </c>
      <c r="E399" s="24" t="s">
        <v>1368</v>
      </c>
      <c r="F399" s="24" t="s">
        <v>59</v>
      </c>
      <c r="G399">
        <v>30.209499999999998</v>
      </c>
      <c r="H399">
        <v>67.018199999999993</v>
      </c>
      <c r="I399" s="24" t="s">
        <v>60</v>
      </c>
      <c r="J399" s="24" t="s">
        <v>1089</v>
      </c>
      <c r="K399" s="24" t="s">
        <v>163</v>
      </c>
      <c r="L399" s="24" t="s">
        <v>39</v>
      </c>
      <c r="M399" s="24" t="s">
        <v>72</v>
      </c>
      <c r="N399" s="24" t="s">
        <v>1090</v>
      </c>
      <c r="O399" s="24" t="s">
        <v>163</v>
      </c>
      <c r="P399" s="24" t="s">
        <v>42</v>
      </c>
      <c r="Q399">
        <v>30</v>
      </c>
      <c r="R399">
        <v>38</v>
      </c>
      <c r="S399">
        <v>50</v>
      </c>
      <c r="T399">
        <v>60</v>
      </c>
      <c r="U399">
        <v>1</v>
      </c>
      <c r="V399" s="24" t="s">
        <v>885</v>
      </c>
      <c r="W399" s="24" t="s">
        <v>1091</v>
      </c>
      <c r="X399">
        <v>31.06</v>
      </c>
      <c r="Y399">
        <v>87.908000000000001</v>
      </c>
    </row>
    <row r="400" spans="1:25" x14ac:dyDescent="0.3">
      <c r="A400">
        <v>399</v>
      </c>
      <c r="B400">
        <v>2013</v>
      </c>
      <c r="C400" s="24" t="s">
        <v>32</v>
      </c>
      <c r="D400" s="24" t="s">
        <v>1368</v>
      </c>
      <c r="E400" s="24" t="s">
        <v>1368</v>
      </c>
      <c r="F400" s="24" t="s">
        <v>160</v>
      </c>
      <c r="G400">
        <v>34.004300000000001</v>
      </c>
      <c r="H400">
        <v>71.544799999999995</v>
      </c>
      <c r="I400" s="24" t="s">
        <v>93</v>
      </c>
      <c r="J400" s="24" t="s">
        <v>1092</v>
      </c>
      <c r="K400" s="24" t="s">
        <v>62</v>
      </c>
      <c r="L400" s="24" t="s">
        <v>39</v>
      </c>
      <c r="M400" s="24" t="s">
        <v>72</v>
      </c>
      <c r="N400" s="24" t="s">
        <v>1093</v>
      </c>
      <c r="O400" s="24" t="s">
        <v>122</v>
      </c>
      <c r="P400" s="24" t="s">
        <v>42</v>
      </c>
      <c r="Q400">
        <v>78</v>
      </c>
      <c r="R400">
        <v>81</v>
      </c>
      <c r="S400">
        <v>100</v>
      </c>
      <c r="T400">
        <v>145</v>
      </c>
      <c r="U400">
        <v>2</v>
      </c>
      <c r="V400" s="24" t="s">
        <v>1368</v>
      </c>
      <c r="W400" s="24" t="s">
        <v>601</v>
      </c>
      <c r="X400">
        <v>29.84</v>
      </c>
      <c r="Y400">
        <v>85.712000000000003</v>
      </c>
    </row>
    <row r="401" spans="1:25" x14ac:dyDescent="0.3">
      <c r="A401">
        <v>400</v>
      </c>
      <c r="B401">
        <v>2013</v>
      </c>
      <c r="C401" s="24" t="s">
        <v>43</v>
      </c>
      <c r="D401" s="24" t="s">
        <v>1368</v>
      </c>
      <c r="E401" s="24" t="s">
        <v>1368</v>
      </c>
      <c r="F401" s="24" t="s">
        <v>1094</v>
      </c>
      <c r="G401">
        <v>30.9222</v>
      </c>
      <c r="H401">
        <v>66.444699999999997</v>
      </c>
      <c r="I401" s="24" t="s">
        <v>60</v>
      </c>
      <c r="J401" s="24" t="s">
        <v>1095</v>
      </c>
      <c r="K401" s="24" t="s">
        <v>47</v>
      </c>
      <c r="L401" s="24" t="s">
        <v>39</v>
      </c>
      <c r="M401" s="24" t="s">
        <v>72</v>
      </c>
      <c r="N401" s="24" t="s">
        <v>1368</v>
      </c>
      <c r="O401" s="24" t="s">
        <v>102</v>
      </c>
      <c r="P401" s="24" t="s">
        <v>42</v>
      </c>
      <c r="Q401">
        <v>6</v>
      </c>
      <c r="R401">
        <v>8</v>
      </c>
      <c r="S401">
        <v>10</v>
      </c>
      <c r="T401">
        <v>16</v>
      </c>
      <c r="U401">
        <v>1</v>
      </c>
      <c r="V401" s="24" t="s">
        <v>1368</v>
      </c>
      <c r="W401" s="24" t="s">
        <v>1368</v>
      </c>
      <c r="X401">
        <v>24.42</v>
      </c>
      <c r="Y401">
        <v>75.956000000000003</v>
      </c>
    </row>
    <row r="402" spans="1:25" x14ac:dyDescent="0.3">
      <c r="A402">
        <v>401</v>
      </c>
      <c r="B402">
        <v>2013</v>
      </c>
      <c r="C402" s="24" t="s">
        <v>43</v>
      </c>
      <c r="D402" s="24" t="s">
        <v>1368</v>
      </c>
      <c r="E402" s="24" t="s">
        <v>1368</v>
      </c>
      <c r="F402" s="24" t="s">
        <v>129</v>
      </c>
      <c r="G402">
        <v>33.5351</v>
      </c>
      <c r="H402">
        <v>71.071299999999994</v>
      </c>
      <c r="I402" s="24" t="s">
        <v>93</v>
      </c>
      <c r="J402" s="24" t="s">
        <v>1096</v>
      </c>
      <c r="K402" s="24" t="s">
        <v>95</v>
      </c>
      <c r="L402" s="24" t="s">
        <v>39</v>
      </c>
      <c r="M402" s="24" t="s">
        <v>72</v>
      </c>
      <c r="N402" s="24" t="s">
        <v>1097</v>
      </c>
      <c r="O402" s="24" t="s">
        <v>364</v>
      </c>
      <c r="P402" s="24" t="s">
        <v>42</v>
      </c>
      <c r="Q402">
        <v>15</v>
      </c>
      <c r="R402">
        <v>17</v>
      </c>
      <c r="S402">
        <v>22</v>
      </c>
      <c r="T402">
        <v>22</v>
      </c>
      <c r="U402">
        <v>1</v>
      </c>
      <c r="V402" s="24" t="s">
        <v>1368</v>
      </c>
      <c r="W402" s="24" t="s">
        <v>1368</v>
      </c>
      <c r="X402">
        <v>25.96</v>
      </c>
      <c r="Y402">
        <v>78.727999999999994</v>
      </c>
    </row>
    <row r="403" spans="1:25" x14ac:dyDescent="0.3">
      <c r="A403">
        <v>402</v>
      </c>
      <c r="B403">
        <v>2013</v>
      </c>
      <c r="C403" s="24" t="s">
        <v>43</v>
      </c>
      <c r="D403" s="24" t="s">
        <v>1368</v>
      </c>
      <c r="E403" s="24" t="s">
        <v>1368</v>
      </c>
      <c r="F403" s="24" t="s">
        <v>793</v>
      </c>
      <c r="G403">
        <v>32.3202</v>
      </c>
      <c r="H403">
        <v>69.859700000000004</v>
      </c>
      <c r="I403" s="24" t="s">
        <v>89</v>
      </c>
      <c r="J403" s="24" t="s">
        <v>1098</v>
      </c>
      <c r="K403" s="24" t="s">
        <v>74</v>
      </c>
      <c r="L403" s="24" t="s">
        <v>39</v>
      </c>
      <c r="M403" s="24" t="s">
        <v>72</v>
      </c>
      <c r="N403" s="24" t="s">
        <v>1041</v>
      </c>
      <c r="O403" s="24" t="s">
        <v>74</v>
      </c>
      <c r="P403" s="24" t="s">
        <v>42</v>
      </c>
      <c r="Q403">
        <v>2</v>
      </c>
      <c r="R403">
        <v>2</v>
      </c>
      <c r="S403">
        <v>2</v>
      </c>
      <c r="T403">
        <v>2</v>
      </c>
      <c r="V403" s="24" t="s">
        <v>1368</v>
      </c>
      <c r="W403" s="24" t="s">
        <v>1368</v>
      </c>
      <c r="X403">
        <v>19.61</v>
      </c>
      <c r="Y403">
        <v>67.298000000000002</v>
      </c>
    </row>
    <row r="404" spans="1:25" x14ac:dyDescent="0.3">
      <c r="A404">
        <v>403</v>
      </c>
      <c r="B404">
        <v>2013</v>
      </c>
      <c r="C404" s="24" t="s">
        <v>32</v>
      </c>
      <c r="D404" s="24" t="s">
        <v>1088</v>
      </c>
      <c r="E404" s="24" t="s">
        <v>526</v>
      </c>
      <c r="F404" s="24" t="s">
        <v>1099</v>
      </c>
      <c r="G404">
        <v>31.823799999999999</v>
      </c>
      <c r="H404">
        <v>70.909499999999994</v>
      </c>
      <c r="I404" s="24" t="s">
        <v>93</v>
      </c>
      <c r="J404" s="24" t="s">
        <v>1100</v>
      </c>
      <c r="K404" s="24" t="s">
        <v>95</v>
      </c>
      <c r="L404" s="24" t="s">
        <v>39</v>
      </c>
      <c r="M404" s="24" t="s">
        <v>72</v>
      </c>
      <c r="N404" s="24" t="s">
        <v>1101</v>
      </c>
      <c r="O404" s="24" t="s">
        <v>122</v>
      </c>
      <c r="P404" s="24" t="s">
        <v>42</v>
      </c>
      <c r="Q404">
        <v>8</v>
      </c>
      <c r="R404">
        <v>9</v>
      </c>
      <c r="S404">
        <v>30</v>
      </c>
      <c r="T404">
        <v>30</v>
      </c>
      <c r="V404" s="24" t="s">
        <v>1368</v>
      </c>
      <c r="W404" s="24" t="s">
        <v>1368</v>
      </c>
      <c r="X404">
        <v>28.61</v>
      </c>
      <c r="Y404">
        <v>83.498000000000005</v>
      </c>
    </row>
    <row r="405" spans="1:25" x14ac:dyDescent="0.3">
      <c r="A405">
        <v>404</v>
      </c>
      <c r="B405">
        <v>2013</v>
      </c>
      <c r="C405" s="24" t="s">
        <v>32</v>
      </c>
      <c r="D405" s="24" t="s">
        <v>33</v>
      </c>
      <c r="E405" s="24" t="s">
        <v>1368</v>
      </c>
      <c r="F405" s="24" t="s">
        <v>144</v>
      </c>
      <c r="G405">
        <v>32.935000000000002</v>
      </c>
      <c r="H405">
        <v>70.668800000000005</v>
      </c>
      <c r="I405" s="24" t="s">
        <v>93</v>
      </c>
      <c r="J405" s="24" t="s">
        <v>1102</v>
      </c>
      <c r="K405" s="24" t="s">
        <v>71</v>
      </c>
      <c r="L405" s="24" t="s">
        <v>39</v>
      </c>
      <c r="M405" s="24" t="s">
        <v>72</v>
      </c>
      <c r="N405" s="24" t="s">
        <v>1103</v>
      </c>
      <c r="O405" s="24" t="s">
        <v>74</v>
      </c>
      <c r="P405" s="24" t="s">
        <v>42</v>
      </c>
      <c r="Q405">
        <v>0</v>
      </c>
      <c r="R405">
        <v>0</v>
      </c>
      <c r="S405">
        <v>7</v>
      </c>
      <c r="T405">
        <v>7</v>
      </c>
      <c r="V405" s="24" t="s">
        <v>1368</v>
      </c>
      <c r="W405" s="24" t="s">
        <v>945</v>
      </c>
      <c r="X405">
        <v>13.09</v>
      </c>
      <c r="Y405">
        <v>55.561999999999998</v>
      </c>
    </row>
    <row r="406" spans="1:25" x14ac:dyDescent="0.3">
      <c r="A406">
        <v>405</v>
      </c>
      <c r="B406">
        <v>2013</v>
      </c>
      <c r="C406" s="24" t="s">
        <v>43</v>
      </c>
      <c r="D406" s="24" t="s">
        <v>1368</v>
      </c>
      <c r="E406" s="24" t="s">
        <v>1368</v>
      </c>
      <c r="F406" s="24" t="s">
        <v>88</v>
      </c>
      <c r="G406">
        <v>32.974600000000002</v>
      </c>
      <c r="H406">
        <v>70.145600000000002</v>
      </c>
      <c r="I406" s="24" t="s">
        <v>89</v>
      </c>
      <c r="J406" s="24" t="s">
        <v>1104</v>
      </c>
      <c r="K406" s="24" t="s">
        <v>100</v>
      </c>
      <c r="L406" s="24" t="s">
        <v>39</v>
      </c>
      <c r="M406" s="24" t="s">
        <v>72</v>
      </c>
      <c r="N406" s="24" t="s">
        <v>1105</v>
      </c>
      <c r="O406" s="24" t="s">
        <v>364</v>
      </c>
      <c r="P406" s="24" t="s">
        <v>42</v>
      </c>
      <c r="Q406">
        <v>7</v>
      </c>
      <c r="R406">
        <v>7</v>
      </c>
      <c r="S406">
        <v>1</v>
      </c>
      <c r="T406">
        <v>1</v>
      </c>
      <c r="V406" s="24" t="s">
        <v>1368</v>
      </c>
      <c r="W406" s="24" t="s">
        <v>1368</v>
      </c>
      <c r="X406">
        <v>12.545</v>
      </c>
      <c r="Y406">
        <v>54.581000000000003</v>
      </c>
    </row>
    <row r="407" spans="1:25" x14ac:dyDescent="0.3">
      <c r="A407">
        <v>406</v>
      </c>
      <c r="B407">
        <v>2013</v>
      </c>
      <c r="C407" s="24" t="s">
        <v>43</v>
      </c>
      <c r="D407" s="24" t="s">
        <v>1368</v>
      </c>
      <c r="E407" s="24" t="s">
        <v>1466</v>
      </c>
      <c r="F407" s="24" t="s">
        <v>383</v>
      </c>
      <c r="G407">
        <v>34.021099999999997</v>
      </c>
      <c r="H407">
        <v>71.287400000000005</v>
      </c>
      <c r="I407" s="24" t="s">
        <v>93</v>
      </c>
      <c r="J407" s="24" t="s">
        <v>1106</v>
      </c>
      <c r="K407" s="24" t="s">
        <v>47</v>
      </c>
      <c r="L407" s="24" t="s">
        <v>53</v>
      </c>
      <c r="M407" s="24" t="s">
        <v>40</v>
      </c>
      <c r="N407" s="24" t="s">
        <v>1368</v>
      </c>
      <c r="O407" s="24" t="s">
        <v>102</v>
      </c>
      <c r="P407" s="24" t="s">
        <v>42</v>
      </c>
      <c r="Q407">
        <v>0</v>
      </c>
      <c r="R407">
        <v>0</v>
      </c>
      <c r="S407">
        <v>26</v>
      </c>
      <c r="T407">
        <v>26</v>
      </c>
      <c r="V407" s="24" t="s">
        <v>549</v>
      </c>
      <c r="W407" s="24" t="s">
        <v>1107</v>
      </c>
      <c r="X407">
        <v>15.984999999999999</v>
      </c>
      <c r="Y407">
        <v>60.773000000000003</v>
      </c>
    </row>
    <row r="408" spans="1:25" x14ac:dyDescent="0.3">
      <c r="A408">
        <v>407</v>
      </c>
      <c r="B408">
        <v>2013</v>
      </c>
      <c r="C408" s="24" t="s">
        <v>43</v>
      </c>
      <c r="D408" s="24" t="s">
        <v>1368</v>
      </c>
      <c r="E408" s="24" t="s">
        <v>526</v>
      </c>
      <c r="F408" s="24" t="s">
        <v>68</v>
      </c>
      <c r="G408">
        <v>33.605800000000002</v>
      </c>
      <c r="H408">
        <v>73.043700000000001</v>
      </c>
      <c r="I408" s="24" t="s">
        <v>69</v>
      </c>
      <c r="J408" s="24" t="s">
        <v>1108</v>
      </c>
      <c r="K408" s="24" t="s">
        <v>62</v>
      </c>
      <c r="L408" s="24" t="s">
        <v>53</v>
      </c>
      <c r="M408" s="24" t="s">
        <v>72</v>
      </c>
      <c r="N408" s="24" t="s">
        <v>1077</v>
      </c>
      <c r="O408" s="24" t="s">
        <v>122</v>
      </c>
      <c r="P408" s="24" t="s">
        <v>64</v>
      </c>
      <c r="Q408">
        <v>3</v>
      </c>
      <c r="R408">
        <v>3</v>
      </c>
      <c r="S408">
        <v>14</v>
      </c>
      <c r="V408" s="24" t="s">
        <v>1368</v>
      </c>
      <c r="W408" s="24" t="s">
        <v>1109</v>
      </c>
      <c r="X408">
        <v>14.39</v>
      </c>
      <c r="Y408">
        <v>57.902000000000001</v>
      </c>
    </row>
    <row r="409" spans="1:25" x14ac:dyDescent="0.3">
      <c r="A409">
        <v>408</v>
      </c>
      <c r="B409">
        <v>2013</v>
      </c>
      <c r="C409" s="24" t="s">
        <v>43</v>
      </c>
      <c r="D409" s="24" t="s">
        <v>1368</v>
      </c>
      <c r="E409" s="24" t="s">
        <v>526</v>
      </c>
      <c r="F409" s="24" t="s">
        <v>88</v>
      </c>
      <c r="G409">
        <v>32.974600000000002</v>
      </c>
      <c r="H409">
        <v>70.145600000000002</v>
      </c>
      <c r="I409" s="24" t="s">
        <v>89</v>
      </c>
      <c r="J409" s="24" t="s">
        <v>1110</v>
      </c>
      <c r="K409" s="24" t="s">
        <v>74</v>
      </c>
      <c r="L409" s="24" t="s">
        <v>39</v>
      </c>
      <c r="M409" s="24" t="s">
        <v>72</v>
      </c>
      <c r="N409" s="24" t="s">
        <v>1111</v>
      </c>
      <c r="O409" s="24" t="s">
        <v>74</v>
      </c>
      <c r="P409" s="24" t="s">
        <v>42</v>
      </c>
      <c r="Q409">
        <v>5</v>
      </c>
      <c r="R409">
        <v>5</v>
      </c>
      <c r="S409">
        <v>25</v>
      </c>
      <c r="T409">
        <v>34</v>
      </c>
      <c r="V409" s="24" t="s">
        <v>1368</v>
      </c>
      <c r="W409" s="24" t="s">
        <v>1368</v>
      </c>
      <c r="X409">
        <v>8.19</v>
      </c>
      <c r="Y409">
        <v>46.741999999999997</v>
      </c>
    </row>
    <row r="410" spans="1:25" x14ac:dyDescent="0.3">
      <c r="A410">
        <v>409</v>
      </c>
      <c r="B410">
        <v>2013</v>
      </c>
      <c r="C410" s="24" t="s">
        <v>43</v>
      </c>
      <c r="D410" s="24" t="s">
        <v>1368</v>
      </c>
      <c r="E410" s="24" t="s">
        <v>1368</v>
      </c>
      <c r="F410" s="24" t="s">
        <v>44</v>
      </c>
      <c r="G410">
        <v>24.991800000000001</v>
      </c>
      <c r="H410">
        <v>66.991100000000003</v>
      </c>
      <c r="I410" s="24" t="s">
        <v>45</v>
      </c>
      <c r="J410" s="24" t="s">
        <v>1112</v>
      </c>
      <c r="K410" s="24" t="s">
        <v>153</v>
      </c>
      <c r="L410" s="24" t="s">
        <v>53</v>
      </c>
      <c r="M410" s="24" t="s">
        <v>72</v>
      </c>
      <c r="N410" s="24" t="s">
        <v>1113</v>
      </c>
      <c r="O410" s="24" t="s">
        <v>163</v>
      </c>
      <c r="P410" s="24" t="s">
        <v>42</v>
      </c>
      <c r="Q410">
        <v>2</v>
      </c>
      <c r="R410">
        <v>2</v>
      </c>
      <c r="S410">
        <v>20</v>
      </c>
      <c r="T410">
        <v>21</v>
      </c>
      <c r="V410" s="24" t="s">
        <v>1368</v>
      </c>
      <c r="W410" s="24" t="s">
        <v>1114</v>
      </c>
      <c r="X410">
        <v>18.734999999999999</v>
      </c>
      <c r="Y410">
        <v>65.722999999999999</v>
      </c>
    </row>
    <row r="411" spans="1:25" x14ac:dyDescent="0.3">
      <c r="A411">
        <v>410</v>
      </c>
      <c r="B411">
        <v>2014</v>
      </c>
      <c r="C411" s="24" t="s">
        <v>43</v>
      </c>
      <c r="D411" s="24" t="s">
        <v>1368</v>
      </c>
      <c r="E411" s="24" t="s">
        <v>1368</v>
      </c>
      <c r="F411" s="24" t="s">
        <v>59</v>
      </c>
      <c r="G411">
        <v>30.209499999999998</v>
      </c>
      <c r="H411">
        <v>67.018199999999993</v>
      </c>
      <c r="I411" s="24" t="s">
        <v>60</v>
      </c>
      <c r="J411" s="24" t="s">
        <v>1115</v>
      </c>
      <c r="K411" s="24" t="s">
        <v>241</v>
      </c>
      <c r="L411" s="24" t="s">
        <v>39</v>
      </c>
      <c r="M411" s="24" t="s">
        <v>72</v>
      </c>
      <c r="N411" s="24" t="s">
        <v>1077</v>
      </c>
      <c r="O411" s="24" t="s">
        <v>122</v>
      </c>
      <c r="P411" s="24" t="s">
        <v>64</v>
      </c>
      <c r="Q411">
        <v>2</v>
      </c>
      <c r="R411">
        <v>3</v>
      </c>
      <c r="S411">
        <v>30</v>
      </c>
      <c r="T411">
        <v>31</v>
      </c>
      <c r="V411" s="24" t="s">
        <v>1368</v>
      </c>
      <c r="W411" s="24" t="s">
        <v>1069</v>
      </c>
      <c r="X411">
        <v>1.605</v>
      </c>
      <c r="Y411">
        <v>34.889000000000003</v>
      </c>
    </row>
    <row r="412" spans="1:25" x14ac:dyDescent="0.3">
      <c r="A412">
        <v>411</v>
      </c>
      <c r="B412">
        <v>2014</v>
      </c>
      <c r="C412" s="24" t="s">
        <v>43</v>
      </c>
      <c r="D412" s="24" t="s">
        <v>1368</v>
      </c>
      <c r="E412" s="24" t="s">
        <v>1368</v>
      </c>
      <c r="F412" s="24" t="s">
        <v>129</v>
      </c>
      <c r="G412">
        <v>33.5351</v>
      </c>
      <c r="H412">
        <v>71.071299999999994</v>
      </c>
      <c r="I412" s="24" t="s">
        <v>93</v>
      </c>
      <c r="J412" s="24" t="s">
        <v>1116</v>
      </c>
      <c r="K412" s="24" t="s">
        <v>501</v>
      </c>
      <c r="L412" s="24" t="s">
        <v>39</v>
      </c>
      <c r="M412" s="24" t="s">
        <v>72</v>
      </c>
      <c r="N412" s="24" t="s">
        <v>1077</v>
      </c>
      <c r="O412" s="24" t="s">
        <v>122</v>
      </c>
      <c r="P412" s="24" t="s">
        <v>64</v>
      </c>
      <c r="Q412">
        <v>2</v>
      </c>
      <c r="R412">
        <v>2</v>
      </c>
      <c r="S412">
        <v>2</v>
      </c>
      <c r="T412">
        <v>2</v>
      </c>
      <c r="V412" s="24" t="s">
        <v>1368</v>
      </c>
      <c r="W412" s="24" t="s">
        <v>1368</v>
      </c>
      <c r="X412">
        <v>9.2349999999999994</v>
      </c>
      <c r="Y412">
        <v>48.622999999999998</v>
      </c>
    </row>
    <row r="413" spans="1:25" x14ac:dyDescent="0.3">
      <c r="A413">
        <v>412</v>
      </c>
      <c r="B413">
        <v>2014</v>
      </c>
      <c r="C413" s="24" t="s">
        <v>43</v>
      </c>
      <c r="D413" s="24" t="s">
        <v>1368</v>
      </c>
      <c r="E413" s="24" t="s">
        <v>1368</v>
      </c>
      <c r="F413" s="24" t="s">
        <v>44</v>
      </c>
      <c r="G413">
        <v>24.991800000000001</v>
      </c>
      <c r="H413">
        <v>66.991100000000003</v>
      </c>
      <c r="I413" s="24" t="s">
        <v>45</v>
      </c>
      <c r="J413" s="24" t="s">
        <v>1117</v>
      </c>
      <c r="K413" s="24" t="s">
        <v>71</v>
      </c>
      <c r="L413" s="24" t="s">
        <v>48</v>
      </c>
      <c r="M413" s="24" t="s">
        <v>72</v>
      </c>
      <c r="N413" s="24" t="s">
        <v>1118</v>
      </c>
      <c r="O413" s="24" t="s">
        <v>163</v>
      </c>
      <c r="P413" s="24" t="s">
        <v>42</v>
      </c>
      <c r="Q413">
        <v>3</v>
      </c>
      <c r="R413">
        <v>3</v>
      </c>
      <c r="S413">
        <v>7</v>
      </c>
      <c r="T413">
        <v>11</v>
      </c>
      <c r="V413" s="24" t="s">
        <v>1119</v>
      </c>
      <c r="W413" s="24" t="s">
        <v>1120</v>
      </c>
      <c r="X413">
        <v>15.395</v>
      </c>
      <c r="Y413">
        <v>59.710999999999999</v>
      </c>
    </row>
    <row r="414" spans="1:25" x14ac:dyDescent="0.3">
      <c r="A414">
        <v>413</v>
      </c>
      <c r="B414">
        <v>2014</v>
      </c>
      <c r="C414" s="24" t="s">
        <v>43</v>
      </c>
      <c r="D414" s="24" t="s">
        <v>1368</v>
      </c>
      <c r="E414" s="24" t="s">
        <v>1369</v>
      </c>
      <c r="F414" s="24" t="s">
        <v>68</v>
      </c>
      <c r="G414">
        <v>33.605800000000002</v>
      </c>
      <c r="H414">
        <v>73.043700000000001</v>
      </c>
      <c r="I414" s="24" t="s">
        <v>69</v>
      </c>
      <c r="J414" s="24" t="s">
        <v>1121</v>
      </c>
      <c r="K414" s="24" t="s">
        <v>153</v>
      </c>
      <c r="L414" s="24" t="s">
        <v>39</v>
      </c>
      <c r="M414" s="24" t="s">
        <v>72</v>
      </c>
      <c r="N414" s="24" t="s">
        <v>1122</v>
      </c>
      <c r="O414" s="24" t="s">
        <v>74</v>
      </c>
      <c r="P414" s="24" t="s">
        <v>42</v>
      </c>
      <c r="Q414">
        <v>13</v>
      </c>
      <c r="R414">
        <v>13</v>
      </c>
      <c r="S414">
        <v>15</v>
      </c>
      <c r="T414">
        <v>15</v>
      </c>
      <c r="V414" s="24" t="s">
        <v>1368</v>
      </c>
      <c r="W414" s="24" t="s">
        <v>1368</v>
      </c>
      <c r="X414">
        <v>11.455</v>
      </c>
      <c r="Y414">
        <v>52.619</v>
      </c>
    </row>
    <row r="415" spans="1:25" x14ac:dyDescent="0.3">
      <c r="A415">
        <v>414</v>
      </c>
      <c r="B415">
        <v>2014</v>
      </c>
      <c r="C415" s="24" t="s">
        <v>1368</v>
      </c>
      <c r="D415" s="24" t="s">
        <v>1368</v>
      </c>
      <c r="E415" s="24" t="s">
        <v>1368</v>
      </c>
      <c r="F415" s="24" t="s">
        <v>160</v>
      </c>
      <c r="G415">
        <v>34.004300000000001</v>
      </c>
      <c r="H415">
        <v>71.544799999999995</v>
      </c>
      <c r="I415" s="24" t="s">
        <v>93</v>
      </c>
      <c r="J415" s="24" t="s">
        <v>1123</v>
      </c>
      <c r="K415" s="24" t="s">
        <v>1368</v>
      </c>
      <c r="L415" s="24" t="s">
        <v>1368</v>
      </c>
      <c r="M415" s="24" t="s">
        <v>1368</v>
      </c>
      <c r="N415" s="24" t="s">
        <v>1368</v>
      </c>
      <c r="O415" s="24" t="s">
        <v>1368</v>
      </c>
      <c r="P415" s="24" t="s">
        <v>1368</v>
      </c>
      <c r="R415">
        <v>6</v>
      </c>
      <c r="T415">
        <v>8</v>
      </c>
      <c r="V415" s="24" t="s">
        <v>1368</v>
      </c>
      <c r="W415" s="24" t="s">
        <v>1368</v>
      </c>
      <c r="X415">
        <v>11.11</v>
      </c>
      <c r="Y415">
        <v>51.997999999999998</v>
      </c>
    </row>
    <row r="416" spans="1:25" x14ac:dyDescent="0.3">
      <c r="A416">
        <v>415</v>
      </c>
      <c r="B416">
        <v>2014</v>
      </c>
      <c r="C416" s="24" t="s">
        <v>43</v>
      </c>
      <c r="D416" s="24" t="s">
        <v>1368</v>
      </c>
      <c r="E416" s="24" t="s">
        <v>1368</v>
      </c>
      <c r="F416" s="24" t="s">
        <v>44</v>
      </c>
      <c r="G416">
        <v>24.991800000000001</v>
      </c>
      <c r="H416">
        <v>66.991100000000003</v>
      </c>
      <c r="I416" s="24" t="s">
        <v>45</v>
      </c>
      <c r="J416" s="24" t="s">
        <v>1124</v>
      </c>
      <c r="K416" s="24" t="s">
        <v>74</v>
      </c>
      <c r="L416" s="24" t="s">
        <v>39</v>
      </c>
      <c r="M416" s="24" t="s">
        <v>72</v>
      </c>
      <c r="N416" s="24" t="s">
        <v>1125</v>
      </c>
      <c r="O416" s="24" t="s">
        <v>74</v>
      </c>
      <c r="P416" s="24" t="s">
        <v>42</v>
      </c>
      <c r="Q416">
        <v>3</v>
      </c>
      <c r="R416">
        <v>3</v>
      </c>
      <c r="S416">
        <v>0</v>
      </c>
      <c r="T416">
        <v>1</v>
      </c>
      <c r="V416" s="24" t="s">
        <v>1368</v>
      </c>
      <c r="W416" s="24" t="s">
        <v>1126</v>
      </c>
      <c r="X416">
        <v>19.864999999999998</v>
      </c>
      <c r="Y416">
        <v>67.757000000000005</v>
      </c>
    </row>
    <row r="417" spans="1:25" x14ac:dyDescent="0.3">
      <c r="A417">
        <v>416</v>
      </c>
      <c r="B417">
        <v>2014</v>
      </c>
      <c r="C417" s="24" t="s">
        <v>43</v>
      </c>
      <c r="D417" s="24" t="s">
        <v>1368</v>
      </c>
      <c r="E417" s="24" t="s">
        <v>1368</v>
      </c>
      <c r="F417" s="24" t="s">
        <v>160</v>
      </c>
      <c r="G417">
        <v>34.004300000000001</v>
      </c>
      <c r="H417">
        <v>71.544799999999995</v>
      </c>
      <c r="I417" s="24" t="s">
        <v>93</v>
      </c>
      <c r="J417" s="24" t="s">
        <v>1127</v>
      </c>
      <c r="K417" s="24" t="s">
        <v>52</v>
      </c>
      <c r="L417" s="24" t="s">
        <v>53</v>
      </c>
      <c r="M417" s="24" t="s">
        <v>40</v>
      </c>
      <c r="N417" s="24" t="s">
        <v>1077</v>
      </c>
      <c r="O417" s="24" t="s">
        <v>122</v>
      </c>
      <c r="P417" s="24" t="s">
        <v>42</v>
      </c>
      <c r="Q417">
        <v>9</v>
      </c>
      <c r="R417">
        <v>9</v>
      </c>
      <c r="S417">
        <v>25</v>
      </c>
      <c r="T417">
        <v>50</v>
      </c>
      <c r="V417" s="24" t="s">
        <v>735</v>
      </c>
      <c r="W417" s="24" t="s">
        <v>505</v>
      </c>
      <c r="X417">
        <v>10.82</v>
      </c>
      <c r="Y417">
        <v>51.475999999999999</v>
      </c>
    </row>
    <row r="418" spans="1:25" x14ac:dyDescent="0.3">
      <c r="A418">
        <v>417</v>
      </c>
      <c r="B418">
        <v>2014</v>
      </c>
      <c r="C418" s="24" t="s">
        <v>43</v>
      </c>
      <c r="D418" s="24" t="s">
        <v>1368</v>
      </c>
      <c r="E418" s="24" t="s">
        <v>1368</v>
      </c>
      <c r="F418" s="24" t="s">
        <v>1128</v>
      </c>
      <c r="G418">
        <v>30.299900000000001</v>
      </c>
      <c r="H418">
        <v>71.930800000000005</v>
      </c>
      <c r="I418" s="24" t="s">
        <v>69</v>
      </c>
      <c r="J418" s="24" t="s">
        <v>1368</v>
      </c>
      <c r="K418" s="24" t="s">
        <v>71</v>
      </c>
      <c r="L418" s="24" t="s">
        <v>48</v>
      </c>
      <c r="M418" s="24" t="s">
        <v>72</v>
      </c>
      <c r="N418" s="24" t="s">
        <v>1129</v>
      </c>
      <c r="O418" s="24" t="s">
        <v>163</v>
      </c>
      <c r="P418" s="24" t="s">
        <v>42</v>
      </c>
      <c r="Q418">
        <v>0</v>
      </c>
      <c r="R418">
        <v>0</v>
      </c>
      <c r="S418">
        <v>5</v>
      </c>
      <c r="T418">
        <v>5</v>
      </c>
      <c r="V418" s="24" t="s">
        <v>1368</v>
      </c>
      <c r="W418" s="24" t="s">
        <v>1368</v>
      </c>
      <c r="X418">
        <v>13.335000000000001</v>
      </c>
      <c r="Y418">
        <v>56.003</v>
      </c>
    </row>
    <row r="419" spans="1:25" x14ac:dyDescent="0.3">
      <c r="A419">
        <v>418</v>
      </c>
      <c r="B419">
        <v>2014</v>
      </c>
      <c r="C419" s="24" t="s">
        <v>43</v>
      </c>
      <c r="D419" s="24" t="s">
        <v>1368</v>
      </c>
      <c r="E419" s="24" t="s">
        <v>1368</v>
      </c>
      <c r="F419" s="24" t="s">
        <v>160</v>
      </c>
      <c r="G419">
        <v>34.004300000000001</v>
      </c>
      <c r="H419">
        <v>71.544799999999995</v>
      </c>
      <c r="I419" s="24" t="s">
        <v>93</v>
      </c>
      <c r="J419" s="24" t="s">
        <v>1130</v>
      </c>
      <c r="K419" s="24" t="s">
        <v>95</v>
      </c>
      <c r="L419" s="24" t="s">
        <v>48</v>
      </c>
      <c r="M419" s="24" t="s">
        <v>72</v>
      </c>
      <c r="N419" s="24" t="s">
        <v>1129</v>
      </c>
      <c r="O419" s="24" t="s">
        <v>122</v>
      </c>
      <c r="P419" s="24" t="s">
        <v>42</v>
      </c>
      <c r="Q419">
        <v>4</v>
      </c>
      <c r="R419">
        <v>4</v>
      </c>
      <c r="S419">
        <v>3</v>
      </c>
      <c r="T419">
        <v>3</v>
      </c>
      <c r="V419" s="24" t="s">
        <v>960</v>
      </c>
      <c r="W419" s="24" t="s">
        <v>601</v>
      </c>
      <c r="X419">
        <v>12.535</v>
      </c>
      <c r="Y419">
        <v>54.563000000000002</v>
      </c>
    </row>
    <row r="420" spans="1:25" x14ac:dyDescent="0.3">
      <c r="A420">
        <v>419</v>
      </c>
      <c r="B420">
        <v>2014</v>
      </c>
      <c r="C420" s="24" t="s">
        <v>43</v>
      </c>
      <c r="D420" s="24" t="s">
        <v>1368</v>
      </c>
      <c r="E420" s="24" t="s">
        <v>1368</v>
      </c>
      <c r="F420" s="24" t="s">
        <v>44</v>
      </c>
      <c r="G420">
        <v>24.991800000000001</v>
      </c>
      <c r="H420">
        <v>66.991100000000003</v>
      </c>
      <c r="I420" s="24" t="s">
        <v>45</v>
      </c>
      <c r="J420" s="24" t="s">
        <v>1131</v>
      </c>
      <c r="K420" s="24" t="s">
        <v>163</v>
      </c>
      <c r="L420" s="24" t="s">
        <v>39</v>
      </c>
      <c r="M420" s="24" t="s">
        <v>72</v>
      </c>
      <c r="N420" s="24" t="s">
        <v>1132</v>
      </c>
      <c r="O420" s="24" t="s">
        <v>163</v>
      </c>
      <c r="P420" s="24" t="s">
        <v>42</v>
      </c>
      <c r="Q420">
        <v>11</v>
      </c>
      <c r="R420">
        <v>13</v>
      </c>
      <c r="S420">
        <v>36</v>
      </c>
      <c r="T420">
        <v>47</v>
      </c>
      <c r="V420" s="24" t="s">
        <v>1133</v>
      </c>
      <c r="W420" s="24" t="s">
        <v>1114</v>
      </c>
      <c r="X420">
        <v>20.305</v>
      </c>
      <c r="Y420">
        <v>68.549000000000007</v>
      </c>
    </row>
    <row r="421" spans="1:25" x14ac:dyDescent="0.3">
      <c r="A421">
        <v>420</v>
      </c>
      <c r="B421">
        <v>2014</v>
      </c>
      <c r="C421" s="24" t="s">
        <v>43</v>
      </c>
      <c r="D421" s="24" t="s">
        <v>1368</v>
      </c>
      <c r="E421" s="24" t="s">
        <v>1368</v>
      </c>
      <c r="F421" s="24" t="s">
        <v>160</v>
      </c>
      <c r="G421">
        <v>34.004300000000001</v>
      </c>
      <c r="H421">
        <v>71.544799999999995</v>
      </c>
      <c r="I421" s="24" t="s">
        <v>93</v>
      </c>
      <c r="J421" s="24" t="s">
        <v>1134</v>
      </c>
      <c r="K421" s="24" t="s">
        <v>71</v>
      </c>
      <c r="L421" s="24" t="s">
        <v>39</v>
      </c>
      <c r="M421" s="24" t="s">
        <v>72</v>
      </c>
      <c r="N421" s="24" t="s">
        <v>1077</v>
      </c>
      <c r="O421" s="24" t="s">
        <v>74</v>
      </c>
      <c r="P421" s="24" t="s">
        <v>42</v>
      </c>
      <c r="Q421">
        <v>2</v>
      </c>
      <c r="R421">
        <v>3</v>
      </c>
      <c r="S421">
        <v>8</v>
      </c>
      <c r="T421">
        <v>10</v>
      </c>
      <c r="V421" s="24" t="s">
        <v>928</v>
      </c>
      <c r="W421" s="24" t="s">
        <v>601</v>
      </c>
      <c r="X421">
        <v>16.13</v>
      </c>
      <c r="Y421">
        <v>61.033999999999999</v>
      </c>
    </row>
    <row r="422" spans="1:25" x14ac:dyDescent="0.3">
      <c r="A422">
        <v>421</v>
      </c>
      <c r="B422">
        <v>2014</v>
      </c>
      <c r="C422" s="24" t="s">
        <v>43</v>
      </c>
      <c r="D422" s="24" t="s">
        <v>1368</v>
      </c>
      <c r="E422" s="24" t="s">
        <v>1368</v>
      </c>
      <c r="F422" s="24" t="s">
        <v>35</v>
      </c>
      <c r="G422">
        <v>33.718000000000004</v>
      </c>
      <c r="H422">
        <v>73.071799999999996</v>
      </c>
      <c r="I422" s="24" t="s">
        <v>36</v>
      </c>
      <c r="J422" s="24" t="s">
        <v>1135</v>
      </c>
      <c r="K422" s="24" t="s">
        <v>47</v>
      </c>
      <c r="L422" s="24" t="s">
        <v>53</v>
      </c>
      <c r="M422" s="24" t="s">
        <v>72</v>
      </c>
      <c r="N422" s="24" t="s">
        <v>1136</v>
      </c>
      <c r="O422" s="24" t="s">
        <v>102</v>
      </c>
      <c r="P422" s="24" t="s">
        <v>42</v>
      </c>
      <c r="Q422">
        <v>11</v>
      </c>
      <c r="R422">
        <v>11</v>
      </c>
      <c r="S422">
        <v>24</v>
      </c>
      <c r="T422">
        <v>29</v>
      </c>
      <c r="V422" s="24" t="s">
        <v>1368</v>
      </c>
      <c r="W422" s="24" t="s">
        <v>1137</v>
      </c>
      <c r="X422">
        <v>10.81</v>
      </c>
      <c r="Y422">
        <v>51.457999999999998</v>
      </c>
    </row>
    <row r="423" spans="1:25" x14ac:dyDescent="0.3">
      <c r="A423">
        <v>422</v>
      </c>
      <c r="B423">
        <v>2014</v>
      </c>
      <c r="C423" s="24" t="s">
        <v>43</v>
      </c>
      <c r="D423" s="24" t="s">
        <v>1368</v>
      </c>
      <c r="E423" s="24" t="s">
        <v>1368</v>
      </c>
      <c r="F423" s="24" t="s">
        <v>160</v>
      </c>
      <c r="G423">
        <v>34.004300000000001</v>
      </c>
      <c r="H423">
        <v>71.544799999999995</v>
      </c>
      <c r="I423" s="24" t="s">
        <v>93</v>
      </c>
      <c r="J423" s="24" t="s">
        <v>1138</v>
      </c>
      <c r="K423" s="24" t="s">
        <v>163</v>
      </c>
      <c r="L423" s="24" t="s">
        <v>39</v>
      </c>
      <c r="M423" s="24" t="s">
        <v>72</v>
      </c>
      <c r="N423" s="24" t="s">
        <v>1139</v>
      </c>
      <c r="O423" s="24" t="s">
        <v>163</v>
      </c>
      <c r="P423" s="24" t="s">
        <v>42</v>
      </c>
      <c r="Q423">
        <v>8</v>
      </c>
      <c r="R423">
        <v>11</v>
      </c>
      <c r="S423">
        <v>32</v>
      </c>
      <c r="T423">
        <v>45</v>
      </c>
      <c r="V423" s="24" t="s">
        <v>1140</v>
      </c>
      <c r="W423" s="24" t="s">
        <v>601</v>
      </c>
      <c r="X423">
        <v>17.68</v>
      </c>
      <c r="Y423">
        <v>63.823999999999998</v>
      </c>
    </row>
    <row r="424" spans="1:25" x14ac:dyDescent="0.3">
      <c r="A424">
        <v>423</v>
      </c>
      <c r="B424">
        <v>2014</v>
      </c>
      <c r="C424" s="24" t="s">
        <v>43</v>
      </c>
      <c r="D424" s="24" t="s">
        <v>1368</v>
      </c>
      <c r="E424" s="24" t="s">
        <v>1368</v>
      </c>
      <c r="F424" s="24" t="s">
        <v>44</v>
      </c>
      <c r="G424">
        <v>24.991800000000001</v>
      </c>
      <c r="H424">
        <v>66.991100000000003</v>
      </c>
      <c r="I424" s="24" t="s">
        <v>45</v>
      </c>
      <c r="J424" s="24" t="s">
        <v>1141</v>
      </c>
      <c r="K424" s="24" t="s">
        <v>153</v>
      </c>
      <c r="L424" s="24" t="s">
        <v>39</v>
      </c>
      <c r="M424" s="24" t="s">
        <v>72</v>
      </c>
      <c r="N424" s="24" t="s">
        <v>1142</v>
      </c>
      <c r="O424" s="24" t="s">
        <v>163</v>
      </c>
      <c r="P424" s="24" t="s">
        <v>42</v>
      </c>
      <c r="Q424">
        <v>2</v>
      </c>
      <c r="R424">
        <v>4</v>
      </c>
      <c r="S424">
        <v>2</v>
      </c>
      <c r="T424">
        <v>15</v>
      </c>
      <c r="V424" s="24" t="s">
        <v>1368</v>
      </c>
      <c r="W424" s="24" t="s">
        <v>1368</v>
      </c>
      <c r="X424">
        <v>30.56</v>
      </c>
      <c r="Y424">
        <v>87.007999999999996</v>
      </c>
    </row>
    <row r="425" spans="1:25" x14ac:dyDescent="0.3">
      <c r="A425">
        <v>424</v>
      </c>
      <c r="B425">
        <v>2014</v>
      </c>
      <c r="C425" s="24" t="s">
        <v>32</v>
      </c>
      <c r="D425" s="24" t="s">
        <v>1368</v>
      </c>
      <c r="E425" s="24" t="s">
        <v>1467</v>
      </c>
      <c r="F425" s="24" t="s">
        <v>160</v>
      </c>
      <c r="G425">
        <v>34.004300000000001</v>
      </c>
      <c r="H425">
        <v>71.544799999999995</v>
      </c>
      <c r="I425" s="24" t="s">
        <v>93</v>
      </c>
      <c r="J425" s="24" t="s">
        <v>1143</v>
      </c>
      <c r="K425" s="24" t="s">
        <v>62</v>
      </c>
      <c r="L425" s="24" t="s">
        <v>39</v>
      </c>
      <c r="M425" s="24" t="s">
        <v>40</v>
      </c>
      <c r="N425" s="24" t="s">
        <v>1144</v>
      </c>
      <c r="O425" s="24" t="s">
        <v>122</v>
      </c>
      <c r="P425" s="24" t="s">
        <v>42</v>
      </c>
      <c r="Q425">
        <v>4</v>
      </c>
      <c r="R425">
        <v>5</v>
      </c>
      <c r="S425">
        <v>9</v>
      </c>
      <c r="T425">
        <v>11</v>
      </c>
      <c r="V425" s="24" t="s">
        <v>1145</v>
      </c>
      <c r="W425" s="24" t="s">
        <v>505</v>
      </c>
      <c r="X425">
        <v>25.31</v>
      </c>
      <c r="Y425">
        <v>77.558000000000007</v>
      </c>
    </row>
    <row r="426" spans="1:25" x14ac:dyDescent="0.3">
      <c r="A426">
        <v>425</v>
      </c>
      <c r="B426">
        <v>2014</v>
      </c>
      <c r="C426" s="24" t="s">
        <v>43</v>
      </c>
      <c r="D426" s="24" t="s">
        <v>1368</v>
      </c>
      <c r="E426" s="24" t="s">
        <v>1411</v>
      </c>
      <c r="F426" s="24" t="s">
        <v>1146</v>
      </c>
      <c r="G426">
        <v>33.568899999999999</v>
      </c>
      <c r="H426">
        <v>72.637799999999999</v>
      </c>
      <c r="I426" s="24" t="s">
        <v>69</v>
      </c>
      <c r="J426" s="24" t="s">
        <v>1147</v>
      </c>
      <c r="K426" s="24" t="s">
        <v>71</v>
      </c>
      <c r="L426" s="24" t="s">
        <v>48</v>
      </c>
      <c r="M426" s="24" t="s">
        <v>72</v>
      </c>
      <c r="N426" s="24" t="s">
        <v>1148</v>
      </c>
      <c r="O426" s="24" t="s">
        <v>74</v>
      </c>
      <c r="P426" s="24" t="s">
        <v>42</v>
      </c>
      <c r="Q426">
        <v>5</v>
      </c>
      <c r="R426">
        <v>5</v>
      </c>
      <c r="S426">
        <v>5</v>
      </c>
      <c r="T426">
        <v>5</v>
      </c>
      <c r="V426" s="24" t="s">
        <v>83</v>
      </c>
      <c r="W426" s="24" t="s">
        <v>1149</v>
      </c>
      <c r="X426">
        <v>31.055</v>
      </c>
      <c r="Y426">
        <v>87.899000000000001</v>
      </c>
    </row>
    <row r="427" spans="1:25" x14ac:dyDescent="0.3">
      <c r="A427">
        <v>426</v>
      </c>
      <c r="B427">
        <v>2014</v>
      </c>
      <c r="C427" s="24" t="s">
        <v>32</v>
      </c>
      <c r="D427" s="24" t="s">
        <v>1368</v>
      </c>
      <c r="E427" s="24" t="s">
        <v>1368</v>
      </c>
      <c r="F427" s="24" t="s">
        <v>1150</v>
      </c>
      <c r="G427">
        <v>28.28</v>
      </c>
      <c r="H427">
        <v>62.35</v>
      </c>
      <c r="I427" s="24" t="s">
        <v>60</v>
      </c>
      <c r="J427" s="24" t="s">
        <v>1151</v>
      </c>
      <c r="K427" s="24" t="s">
        <v>52</v>
      </c>
      <c r="L427" s="24" t="s">
        <v>39</v>
      </c>
      <c r="M427" s="24" t="s">
        <v>40</v>
      </c>
      <c r="N427" s="24" t="s">
        <v>1152</v>
      </c>
      <c r="O427" s="24" t="s">
        <v>122</v>
      </c>
      <c r="P427" s="24" t="s">
        <v>64</v>
      </c>
      <c r="Q427">
        <v>23</v>
      </c>
      <c r="R427">
        <v>30</v>
      </c>
      <c r="S427">
        <v>7</v>
      </c>
      <c r="T427">
        <v>16</v>
      </c>
      <c r="V427" s="24" t="s">
        <v>1368</v>
      </c>
      <c r="W427" s="24" t="s">
        <v>1153</v>
      </c>
      <c r="X427">
        <v>27.51</v>
      </c>
      <c r="Y427">
        <v>81.518000000000001</v>
      </c>
    </row>
    <row r="428" spans="1:25" x14ac:dyDescent="0.3">
      <c r="A428">
        <v>427</v>
      </c>
      <c r="B428">
        <v>2014</v>
      </c>
      <c r="C428" s="24" t="s">
        <v>43</v>
      </c>
      <c r="D428" s="24" t="s">
        <v>1368</v>
      </c>
      <c r="E428" s="24" t="s">
        <v>1368</v>
      </c>
      <c r="F428" s="24" t="s">
        <v>44</v>
      </c>
      <c r="G428">
        <v>24.991800000000001</v>
      </c>
      <c r="H428">
        <v>66.991100000000003</v>
      </c>
      <c r="I428" s="24" t="s">
        <v>45</v>
      </c>
      <c r="J428" s="24" t="s">
        <v>1154</v>
      </c>
      <c r="K428" s="24" t="s">
        <v>1368</v>
      </c>
      <c r="L428" s="24" t="s">
        <v>1368</v>
      </c>
      <c r="M428" s="24" t="s">
        <v>1368</v>
      </c>
      <c r="N428" s="24" t="s">
        <v>1368</v>
      </c>
      <c r="O428" s="24" t="s">
        <v>1368</v>
      </c>
      <c r="P428" s="24" t="s">
        <v>1368</v>
      </c>
      <c r="R428">
        <v>28</v>
      </c>
      <c r="T428">
        <v>24</v>
      </c>
      <c r="V428" s="24" t="s">
        <v>1368</v>
      </c>
      <c r="W428" s="24" t="s">
        <v>1368</v>
      </c>
      <c r="X428">
        <v>32.695</v>
      </c>
      <c r="Y428">
        <v>90.850999999999999</v>
      </c>
    </row>
    <row r="429" spans="1:25" x14ac:dyDescent="0.3">
      <c r="A429">
        <v>428</v>
      </c>
      <c r="B429">
        <v>2014</v>
      </c>
      <c r="C429" s="24" t="s">
        <v>43</v>
      </c>
      <c r="D429" s="24" t="s">
        <v>1368</v>
      </c>
      <c r="E429" s="24" t="s">
        <v>1368</v>
      </c>
      <c r="F429" s="24" t="s">
        <v>160</v>
      </c>
      <c r="G429">
        <v>34.004300000000001</v>
      </c>
      <c r="H429">
        <v>71.544799999999995</v>
      </c>
      <c r="I429" s="24" t="s">
        <v>93</v>
      </c>
      <c r="J429" s="24" t="s">
        <v>1155</v>
      </c>
      <c r="K429" s="24" t="s">
        <v>95</v>
      </c>
      <c r="L429" s="24" t="s">
        <v>53</v>
      </c>
      <c r="M429" s="24" t="s">
        <v>40</v>
      </c>
      <c r="N429" s="24" t="s">
        <v>1156</v>
      </c>
      <c r="O429" s="24" t="s">
        <v>122</v>
      </c>
      <c r="P429" s="24" t="s">
        <v>42</v>
      </c>
      <c r="Q429">
        <v>1</v>
      </c>
      <c r="R429">
        <v>2</v>
      </c>
      <c r="S429">
        <v>5</v>
      </c>
      <c r="T429">
        <v>5</v>
      </c>
      <c r="V429" s="24" t="s">
        <v>1368</v>
      </c>
      <c r="W429" s="24" t="s">
        <v>505</v>
      </c>
      <c r="X429">
        <v>32.965000000000003</v>
      </c>
      <c r="Y429">
        <v>91.337000000000003</v>
      </c>
    </row>
    <row r="430" spans="1:25" x14ac:dyDescent="0.3">
      <c r="A430">
        <v>429</v>
      </c>
      <c r="B430">
        <v>2014</v>
      </c>
      <c r="C430" s="24" t="s">
        <v>43</v>
      </c>
      <c r="D430" s="24" t="s">
        <v>1368</v>
      </c>
      <c r="E430" s="24" t="s">
        <v>1368</v>
      </c>
      <c r="F430" s="24" t="s">
        <v>88</v>
      </c>
      <c r="G430">
        <v>32.974600000000002</v>
      </c>
      <c r="H430">
        <v>70.145600000000002</v>
      </c>
      <c r="I430" s="24" t="s">
        <v>89</v>
      </c>
      <c r="J430" s="24" t="s">
        <v>1157</v>
      </c>
      <c r="K430" s="24" t="s">
        <v>405</v>
      </c>
      <c r="L430" s="24" t="s">
        <v>39</v>
      </c>
      <c r="M430" s="24" t="s">
        <v>72</v>
      </c>
      <c r="N430" s="24" t="s">
        <v>1158</v>
      </c>
      <c r="O430" s="24" t="s">
        <v>74</v>
      </c>
      <c r="P430" s="24" t="s">
        <v>42</v>
      </c>
      <c r="Q430">
        <v>3</v>
      </c>
      <c r="R430">
        <v>3</v>
      </c>
      <c r="S430">
        <v>1</v>
      </c>
      <c r="T430">
        <v>1</v>
      </c>
      <c r="V430" s="24" t="s">
        <v>1368</v>
      </c>
      <c r="W430" s="24" t="s">
        <v>1368</v>
      </c>
      <c r="X430">
        <v>28.265000000000001</v>
      </c>
      <c r="Y430">
        <v>82.876999999999995</v>
      </c>
    </row>
    <row r="431" spans="1:25" x14ac:dyDescent="0.3">
      <c r="A431">
        <v>430</v>
      </c>
      <c r="B431">
        <v>2014</v>
      </c>
      <c r="C431" s="24" t="s">
        <v>43</v>
      </c>
      <c r="D431" s="24" t="s">
        <v>1368</v>
      </c>
      <c r="E431" s="24" t="s">
        <v>1368</v>
      </c>
      <c r="F431" s="24" t="s">
        <v>160</v>
      </c>
      <c r="G431">
        <v>34.004300000000001</v>
      </c>
      <c r="H431">
        <v>71.544799999999995</v>
      </c>
      <c r="I431" s="24" t="s">
        <v>93</v>
      </c>
      <c r="J431" s="24" t="s">
        <v>1368</v>
      </c>
      <c r="K431" s="24" t="s">
        <v>71</v>
      </c>
      <c r="L431" s="24" t="s">
        <v>53</v>
      </c>
      <c r="M431" s="24" t="s">
        <v>481</v>
      </c>
      <c r="N431" s="24" t="s">
        <v>1159</v>
      </c>
      <c r="O431" s="24" t="s">
        <v>74</v>
      </c>
      <c r="P431" s="24" t="s">
        <v>42</v>
      </c>
      <c r="Q431">
        <v>4</v>
      </c>
      <c r="R431">
        <v>5</v>
      </c>
      <c r="S431">
        <v>18</v>
      </c>
      <c r="T431">
        <v>29</v>
      </c>
      <c r="V431" s="24" t="s">
        <v>1160</v>
      </c>
      <c r="W431" s="24" t="s">
        <v>1161</v>
      </c>
      <c r="X431">
        <v>29.84</v>
      </c>
      <c r="Y431">
        <v>85.712000000000003</v>
      </c>
    </row>
    <row r="432" spans="1:25" x14ac:dyDescent="0.3">
      <c r="A432">
        <v>431</v>
      </c>
      <c r="B432">
        <v>2014</v>
      </c>
      <c r="C432" s="24" t="s">
        <v>43</v>
      </c>
      <c r="D432" s="24" t="s">
        <v>1368</v>
      </c>
      <c r="E432" s="24" t="s">
        <v>236</v>
      </c>
      <c r="F432" s="24" t="s">
        <v>59</v>
      </c>
      <c r="G432">
        <v>30.209499999999998</v>
      </c>
      <c r="H432">
        <v>67.018199999999993</v>
      </c>
      <c r="I432" s="24" t="s">
        <v>60</v>
      </c>
      <c r="J432" s="24" t="s">
        <v>1162</v>
      </c>
      <c r="K432" s="24" t="s">
        <v>501</v>
      </c>
      <c r="L432" s="24" t="s">
        <v>39</v>
      </c>
      <c r="M432" s="24" t="s">
        <v>72</v>
      </c>
      <c r="N432" s="24" t="s">
        <v>1163</v>
      </c>
      <c r="O432" s="24" t="s">
        <v>122</v>
      </c>
      <c r="P432" s="24" t="s">
        <v>64</v>
      </c>
      <c r="Q432">
        <v>5</v>
      </c>
      <c r="R432">
        <v>5</v>
      </c>
      <c r="S432">
        <v>12</v>
      </c>
      <c r="T432">
        <v>12</v>
      </c>
      <c r="V432" s="24" t="s">
        <v>1368</v>
      </c>
      <c r="W432" s="24" t="s">
        <v>1164</v>
      </c>
      <c r="X432">
        <v>26.59</v>
      </c>
      <c r="Y432">
        <v>79.861999999999995</v>
      </c>
    </row>
    <row r="433" spans="1:25" x14ac:dyDescent="0.3">
      <c r="A433">
        <v>432</v>
      </c>
      <c r="B433">
        <v>2014</v>
      </c>
      <c r="C433" s="24" t="s">
        <v>1368</v>
      </c>
      <c r="D433" s="24" t="s">
        <v>1368</v>
      </c>
      <c r="E433" s="24" t="s">
        <v>1368</v>
      </c>
      <c r="F433" s="24" t="s">
        <v>1165</v>
      </c>
      <c r="G433">
        <v>33.867899999999999</v>
      </c>
      <c r="H433">
        <v>70.513639999999995</v>
      </c>
      <c r="I433" s="24" t="s">
        <v>89</v>
      </c>
      <c r="J433" s="24" t="s">
        <v>1166</v>
      </c>
      <c r="K433" s="24" t="s">
        <v>1368</v>
      </c>
      <c r="L433" s="24" t="s">
        <v>1368</v>
      </c>
      <c r="M433" s="24" t="s">
        <v>1368</v>
      </c>
      <c r="N433" s="24" t="s">
        <v>1368</v>
      </c>
      <c r="O433" s="24" t="s">
        <v>1368</v>
      </c>
      <c r="P433" s="24" t="s">
        <v>1368</v>
      </c>
      <c r="R433">
        <v>7</v>
      </c>
      <c r="T433">
        <v>5</v>
      </c>
      <c r="V433" s="24" t="s">
        <v>1368</v>
      </c>
      <c r="W433" s="24" t="s">
        <v>1368</v>
      </c>
      <c r="X433">
        <v>17.21</v>
      </c>
      <c r="Y433">
        <v>62.978000000000002</v>
      </c>
    </row>
    <row r="434" spans="1:25" x14ac:dyDescent="0.3">
      <c r="A434">
        <v>433</v>
      </c>
      <c r="B434">
        <v>2014</v>
      </c>
      <c r="C434" s="24" t="s">
        <v>43</v>
      </c>
      <c r="D434" s="24" t="s">
        <v>1368</v>
      </c>
      <c r="E434" s="24" t="s">
        <v>1368</v>
      </c>
      <c r="F434" s="24" t="s">
        <v>59</v>
      </c>
      <c r="G434">
        <v>30.209499999999998</v>
      </c>
      <c r="H434">
        <v>67.018199999999993</v>
      </c>
      <c r="I434" s="24" t="s">
        <v>60</v>
      </c>
      <c r="J434" s="24" t="s">
        <v>1368</v>
      </c>
      <c r="K434" s="24" t="s">
        <v>100</v>
      </c>
      <c r="L434" s="24" t="s">
        <v>53</v>
      </c>
      <c r="M434" s="24" t="s">
        <v>481</v>
      </c>
      <c r="N434" s="24" t="s">
        <v>1167</v>
      </c>
      <c r="O434" s="24" t="s">
        <v>122</v>
      </c>
      <c r="P434" s="24" t="s">
        <v>42</v>
      </c>
      <c r="Q434">
        <v>2</v>
      </c>
      <c r="R434">
        <v>3</v>
      </c>
      <c r="S434">
        <v>15</v>
      </c>
      <c r="T434">
        <v>20</v>
      </c>
      <c r="V434" s="24" t="s">
        <v>1368</v>
      </c>
      <c r="W434" s="24" t="s">
        <v>1368</v>
      </c>
      <c r="X434">
        <v>21.405000000000001</v>
      </c>
      <c r="Y434">
        <v>70.528999999999996</v>
      </c>
    </row>
    <row r="435" spans="1:25" x14ac:dyDescent="0.3">
      <c r="A435">
        <v>434</v>
      </c>
      <c r="B435">
        <v>2014</v>
      </c>
      <c r="C435" s="24" t="s">
        <v>32</v>
      </c>
      <c r="D435" s="24" t="s">
        <v>33</v>
      </c>
      <c r="E435" s="24" t="s">
        <v>1368</v>
      </c>
      <c r="F435" s="24" t="s">
        <v>1168</v>
      </c>
      <c r="G435">
        <v>31.604700000000001</v>
      </c>
      <c r="H435">
        <v>74.572900000000004</v>
      </c>
      <c r="I435" s="24" t="s">
        <v>69</v>
      </c>
      <c r="J435" s="24" t="s">
        <v>1169</v>
      </c>
      <c r="K435" s="24" t="s">
        <v>74</v>
      </c>
      <c r="L435" s="24" t="s">
        <v>39</v>
      </c>
      <c r="M435" s="24" t="s">
        <v>481</v>
      </c>
      <c r="N435" s="24" t="s">
        <v>1368</v>
      </c>
      <c r="O435" s="24" t="s">
        <v>122</v>
      </c>
      <c r="P435" s="24" t="s">
        <v>42</v>
      </c>
      <c r="Q435">
        <v>45</v>
      </c>
      <c r="R435">
        <v>55</v>
      </c>
      <c r="S435">
        <v>70</v>
      </c>
      <c r="T435">
        <v>120</v>
      </c>
      <c r="V435" s="24" t="s">
        <v>1170</v>
      </c>
      <c r="W435" s="24" t="s">
        <v>1171</v>
      </c>
      <c r="X435">
        <v>22.18</v>
      </c>
      <c r="Y435">
        <v>71.924000000000007</v>
      </c>
    </row>
    <row r="436" spans="1:25" x14ac:dyDescent="0.3">
      <c r="A436">
        <v>435</v>
      </c>
      <c r="B436">
        <v>2014</v>
      </c>
      <c r="C436" s="24" t="s">
        <v>1368</v>
      </c>
      <c r="D436" s="24" t="s">
        <v>1368</v>
      </c>
      <c r="E436" s="24" t="s">
        <v>1368</v>
      </c>
      <c r="F436" s="24" t="s">
        <v>160</v>
      </c>
      <c r="G436">
        <v>34.004300000000001</v>
      </c>
      <c r="H436">
        <v>71.544799999999995</v>
      </c>
      <c r="I436" s="24" t="s">
        <v>93</v>
      </c>
      <c r="J436" s="24" t="s">
        <v>1172</v>
      </c>
      <c r="K436" s="24" t="s">
        <v>1368</v>
      </c>
      <c r="L436" s="24" t="s">
        <v>1368</v>
      </c>
      <c r="M436" s="24" t="s">
        <v>1368</v>
      </c>
      <c r="N436" s="24" t="s">
        <v>1368</v>
      </c>
      <c r="O436" s="24" t="s">
        <v>1368</v>
      </c>
      <c r="P436" s="24" t="s">
        <v>1368</v>
      </c>
      <c r="R436">
        <v>148</v>
      </c>
      <c r="T436">
        <v>132</v>
      </c>
      <c r="V436" s="24" t="s">
        <v>1368</v>
      </c>
      <c r="W436" s="24" t="s">
        <v>1368</v>
      </c>
      <c r="X436">
        <v>9.86</v>
      </c>
      <c r="Y436">
        <v>49.747999999999998</v>
      </c>
    </row>
    <row r="437" spans="1:25" x14ac:dyDescent="0.3">
      <c r="A437">
        <v>436</v>
      </c>
      <c r="B437">
        <v>2014</v>
      </c>
      <c r="C437" s="24" t="s">
        <v>1368</v>
      </c>
      <c r="D437" s="24" t="s">
        <v>1368</v>
      </c>
      <c r="E437" s="24" t="s">
        <v>1368</v>
      </c>
      <c r="F437" s="24" t="s">
        <v>1173</v>
      </c>
      <c r="G437">
        <v>31.35</v>
      </c>
      <c r="H437">
        <v>69.45</v>
      </c>
      <c r="I437" s="24" t="s">
        <v>1174</v>
      </c>
      <c r="J437" s="24" t="s">
        <v>1175</v>
      </c>
      <c r="K437" s="24" t="s">
        <v>1368</v>
      </c>
      <c r="L437" s="24" t="s">
        <v>1368</v>
      </c>
      <c r="M437" s="24" t="s">
        <v>1368</v>
      </c>
      <c r="N437" s="24" t="s">
        <v>1368</v>
      </c>
      <c r="O437" s="24" t="s">
        <v>1368</v>
      </c>
      <c r="P437" s="24" t="s">
        <v>1368</v>
      </c>
      <c r="R437">
        <v>2</v>
      </c>
      <c r="T437">
        <v>0</v>
      </c>
      <c r="V437" s="24" t="s">
        <v>1368</v>
      </c>
      <c r="W437" s="24" t="s">
        <v>1368</v>
      </c>
      <c r="X437">
        <v>8.4450000000000003</v>
      </c>
      <c r="Y437">
        <v>47.201000000000001</v>
      </c>
    </row>
    <row r="438" spans="1:25" x14ac:dyDescent="0.3">
      <c r="A438">
        <v>437</v>
      </c>
      <c r="B438">
        <v>2015</v>
      </c>
      <c r="C438" s="24" t="s">
        <v>1368</v>
      </c>
      <c r="D438" s="24" t="s">
        <v>1368</v>
      </c>
      <c r="E438" s="24" t="s">
        <v>1368</v>
      </c>
      <c r="F438" s="24" t="s">
        <v>1049</v>
      </c>
      <c r="G438">
        <v>28</v>
      </c>
      <c r="H438">
        <v>68.666700000000006</v>
      </c>
      <c r="I438" s="24" t="s">
        <v>45</v>
      </c>
      <c r="J438" s="24" t="s">
        <v>332</v>
      </c>
      <c r="K438" s="24" t="s">
        <v>1368</v>
      </c>
      <c r="L438" s="24" t="s">
        <v>1368</v>
      </c>
      <c r="M438" s="24" t="s">
        <v>1368</v>
      </c>
      <c r="N438" s="24" t="s">
        <v>1368</v>
      </c>
      <c r="O438" s="24" t="s">
        <v>1368</v>
      </c>
      <c r="P438" s="24" t="s">
        <v>1368</v>
      </c>
      <c r="Q438">
        <v>60</v>
      </c>
      <c r="R438">
        <v>62</v>
      </c>
      <c r="T438">
        <v>39</v>
      </c>
      <c r="V438" s="24" t="s">
        <v>1368</v>
      </c>
      <c r="W438" s="24" t="s">
        <v>1368</v>
      </c>
      <c r="X438">
        <v>16.225000000000001</v>
      </c>
      <c r="Y438">
        <v>61.204999999999998</v>
      </c>
    </row>
    <row r="439" spans="1:25" x14ac:dyDescent="0.3">
      <c r="A439">
        <v>438</v>
      </c>
      <c r="B439">
        <v>2015</v>
      </c>
      <c r="C439" s="24" t="s">
        <v>1368</v>
      </c>
      <c r="D439" s="24" t="s">
        <v>1368</v>
      </c>
      <c r="E439" s="24" t="s">
        <v>1368</v>
      </c>
      <c r="F439" s="24" t="s">
        <v>160</v>
      </c>
      <c r="G439">
        <v>34.004300000000001</v>
      </c>
      <c r="H439">
        <v>71.544799999999995</v>
      </c>
      <c r="I439" s="24" t="s">
        <v>93</v>
      </c>
      <c r="J439" s="24" t="s">
        <v>332</v>
      </c>
      <c r="K439" s="24" t="s">
        <v>1368</v>
      </c>
      <c r="L439" s="24" t="s">
        <v>1368</v>
      </c>
      <c r="M439" s="24" t="s">
        <v>1368</v>
      </c>
      <c r="N439" s="24" t="s">
        <v>1368</v>
      </c>
      <c r="O439" s="24" t="s">
        <v>1368</v>
      </c>
      <c r="P439" s="24" t="s">
        <v>1368</v>
      </c>
      <c r="R439">
        <v>21</v>
      </c>
      <c r="T439">
        <v>60</v>
      </c>
      <c r="V439" s="24" t="s">
        <v>1368</v>
      </c>
      <c r="W439" s="24" t="s">
        <v>1368</v>
      </c>
      <c r="X439">
        <v>17.234999999999999</v>
      </c>
      <c r="Y439">
        <v>63.023000000000003</v>
      </c>
    </row>
    <row r="440" spans="1:25" x14ac:dyDescent="0.3">
      <c r="A440">
        <v>439</v>
      </c>
      <c r="B440">
        <v>2015</v>
      </c>
      <c r="C440" s="24" t="s">
        <v>1368</v>
      </c>
      <c r="D440" s="24" t="s">
        <v>1368</v>
      </c>
      <c r="E440" s="24" t="s">
        <v>1368</v>
      </c>
      <c r="F440" s="24" t="s">
        <v>543</v>
      </c>
      <c r="G440">
        <v>31.545100000000001</v>
      </c>
      <c r="H440">
        <v>74.340699999999998</v>
      </c>
      <c r="I440" s="24" t="s">
        <v>69</v>
      </c>
      <c r="J440" s="24" t="s">
        <v>1176</v>
      </c>
      <c r="K440" s="24" t="s">
        <v>1368</v>
      </c>
      <c r="L440" s="24" t="s">
        <v>1368</v>
      </c>
      <c r="M440" s="24" t="s">
        <v>1368</v>
      </c>
      <c r="N440" s="24" t="s">
        <v>1368</v>
      </c>
      <c r="O440" s="24" t="s">
        <v>1368</v>
      </c>
      <c r="P440" s="24" t="s">
        <v>1368</v>
      </c>
      <c r="Q440">
        <v>5</v>
      </c>
      <c r="R440">
        <v>9</v>
      </c>
      <c r="V440" s="24" t="s">
        <v>1368</v>
      </c>
      <c r="W440" s="24" t="s">
        <v>1368</v>
      </c>
      <c r="X440">
        <v>18.68</v>
      </c>
      <c r="Y440">
        <v>65.623999999999995</v>
      </c>
    </row>
    <row r="441" spans="1:25" x14ac:dyDescent="0.3">
      <c r="A441">
        <v>440</v>
      </c>
      <c r="B441">
        <v>2015</v>
      </c>
      <c r="C441" s="24" t="s">
        <v>1368</v>
      </c>
      <c r="D441" s="24" t="s">
        <v>1368</v>
      </c>
      <c r="E441" s="24" t="s">
        <v>1368</v>
      </c>
      <c r="F441" s="24" t="s">
        <v>68</v>
      </c>
      <c r="G441">
        <v>33.6</v>
      </c>
      <c r="H441">
        <v>73.033299999999997</v>
      </c>
      <c r="I441" s="24" t="s">
        <v>69</v>
      </c>
      <c r="J441" s="24" t="s">
        <v>1177</v>
      </c>
      <c r="K441" s="24" t="s">
        <v>1368</v>
      </c>
      <c r="L441" s="24" t="s">
        <v>1368</v>
      </c>
      <c r="M441" s="24" t="s">
        <v>1368</v>
      </c>
      <c r="N441" s="24" t="s">
        <v>1368</v>
      </c>
      <c r="O441" s="24" t="s">
        <v>1368</v>
      </c>
      <c r="P441" s="24" t="s">
        <v>1368</v>
      </c>
      <c r="R441">
        <v>5</v>
      </c>
      <c r="T441">
        <v>6</v>
      </c>
      <c r="V441" s="24" t="s">
        <v>1368</v>
      </c>
      <c r="W441" s="24" t="s">
        <v>1368</v>
      </c>
      <c r="X441">
        <v>15.25</v>
      </c>
      <c r="Y441">
        <v>59.45</v>
      </c>
    </row>
    <row r="442" spans="1:25" x14ac:dyDescent="0.3">
      <c r="A442">
        <v>441</v>
      </c>
      <c r="B442">
        <v>2015</v>
      </c>
      <c r="C442" s="24" t="s">
        <v>1368</v>
      </c>
      <c r="D442" s="24" t="s">
        <v>1368</v>
      </c>
      <c r="E442" s="24" t="s">
        <v>1368</v>
      </c>
      <c r="F442" s="24" t="s">
        <v>543</v>
      </c>
      <c r="G442">
        <v>31.545100000000001</v>
      </c>
      <c r="H442">
        <v>74.340699999999998</v>
      </c>
      <c r="I442" s="24" t="s">
        <v>69</v>
      </c>
      <c r="J442" s="24" t="s">
        <v>1178</v>
      </c>
      <c r="K442" s="24" t="s">
        <v>1368</v>
      </c>
      <c r="L442" s="24" t="s">
        <v>1368</v>
      </c>
      <c r="M442" s="24" t="s">
        <v>1368</v>
      </c>
      <c r="N442" s="24" t="s">
        <v>1368</v>
      </c>
      <c r="O442" s="24" t="s">
        <v>1368</v>
      </c>
      <c r="P442" s="24" t="s">
        <v>1368</v>
      </c>
      <c r="R442">
        <v>17</v>
      </c>
      <c r="S442">
        <v>70</v>
      </c>
      <c r="T442">
        <v>72</v>
      </c>
      <c r="V442" s="24" t="s">
        <v>1368</v>
      </c>
      <c r="W442" s="24" t="s">
        <v>1368</v>
      </c>
      <c r="X442">
        <v>18.63</v>
      </c>
      <c r="Y442">
        <v>65.534000000000006</v>
      </c>
    </row>
    <row r="443" spans="1:25" x14ac:dyDescent="0.3">
      <c r="A443">
        <v>442</v>
      </c>
      <c r="B443">
        <v>2015</v>
      </c>
      <c r="C443" s="24" t="s">
        <v>1368</v>
      </c>
      <c r="D443" s="24" t="s">
        <v>1368</v>
      </c>
      <c r="E443" s="24" t="s">
        <v>1368</v>
      </c>
      <c r="F443" s="24" t="s">
        <v>44</v>
      </c>
      <c r="G443">
        <v>24.991800000000001</v>
      </c>
      <c r="H443">
        <v>66.991100000000003</v>
      </c>
      <c r="I443" s="24" t="s">
        <v>45</v>
      </c>
      <c r="J443" s="24" t="s">
        <v>1179</v>
      </c>
      <c r="K443" s="24" t="s">
        <v>1368</v>
      </c>
      <c r="L443" s="24" t="s">
        <v>1368</v>
      </c>
      <c r="M443" s="24" t="s">
        <v>1368</v>
      </c>
      <c r="N443" s="24" t="s">
        <v>1368</v>
      </c>
      <c r="O443" s="24" t="s">
        <v>1368</v>
      </c>
      <c r="P443" s="24" t="s">
        <v>1368</v>
      </c>
      <c r="Q443">
        <v>2</v>
      </c>
      <c r="R443">
        <v>3</v>
      </c>
      <c r="S443">
        <v>0</v>
      </c>
      <c r="T443">
        <v>0</v>
      </c>
      <c r="V443" s="24" t="s">
        <v>1368</v>
      </c>
      <c r="W443" s="24" t="s">
        <v>1368</v>
      </c>
      <c r="X443">
        <v>27</v>
      </c>
      <c r="Y443">
        <v>80.599999999999994</v>
      </c>
    </row>
    <row r="444" spans="1:25" x14ac:dyDescent="0.3">
      <c r="A444">
        <v>443</v>
      </c>
      <c r="B444">
        <v>2015</v>
      </c>
      <c r="C444" s="24" t="s">
        <v>43</v>
      </c>
      <c r="D444" s="24" t="s">
        <v>1368</v>
      </c>
      <c r="E444" s="24" t="s">
        <v>1368</v>
      </c>
      <c r="F444" s="24" t="s">
        <v>1180</v>
      </c>
      <c r="G444">
        <v>32.974600000000002</v>
      </c>
      <c r="H444">
        <v>70.145600000000002</v>
      </c>
      <c r="I444" s="24" t="s">
        <v>89</v>
      </c>
      <c r="J444" s="24" t="s">
        <v>1181</v>
      </c>
      <c r="K444" s="24" t="s">
        <v>1368</v>
      </c>
      <c r="L444" s="24" t="s">
        <v>1368</v>
      </c>
      <c r="M444" s="24" t="s">
        <v>1368</v>
      </c>
      <c r="N444" s="24" t="s">
        <v>1368</v>
      </c>
      <c r="O444" s="24" t="s">
        <v>1368</v>
      </c>
      <c r="P444" s="24" t="s">
        <v>1368</v>
      </c>
      <c r="Q444">
        <v>2</v>
      </c>
      <c r="R444">
        <v>3</v>
      </c>
      <c r="T444">
        <v>3</v>
      </c>
      <c r="V444" s="24" t="s">
        <v>1368</v>
      </c>
      <c r="W444" s="24" t="s">
        <v>1182</v>
      </c>
      <c r="X444">
        <v>25.984999999999999</v>
      </c>
      <c r="Y444">
        <v>78.772999999999996</v>
      </c>
    </row>
    <row r="445" spans="1:25" x14ac:dyDescent="0.3">
      <c r="A445">
        <v>444</v>
      </c>
      <c r="B445">
        <v>2015</v>
      </c>
      <c r="C445" s="24" t="s">
        <v>43</v>
      </c>
      <c r="D445" s="24" t="s">
        <v>1368</v>
      </c>
      <c r="E445" s="24" t="s">
        <v>1368</v>
      </c>
      <c r="F445" s="24" t="s">
        <v>44</v>
      </c>
      <c r="G445">
        <v>24.991800000000001</v>
      </c>
      <c r="H445">
        <v>66.991100000000003</v>
      </c>
      <c r="I445" s="24" t="s">
        <v>45</v>
      </c>
      <c r="J445" s="24" t="s">
        <v>1183</v>
      </c>
      <c r="K445" s="24" t="s">
        <v>1368</v>
      </c>
      <c r="L445" s="24" t="s">
        <v>1368</v>
      </c>
      <c r="M445" s="24" t="s">
        <v>1368</v>
      </c>
      <c r="N445" s="24" t="s">
        <v>1368</v>
      </c>
      <c r="O445" s="24" t="s">
        <v>1184</v>
      </c>
      <c r="P445" s="24" t="s">
        <v>1368</v>
      </c>
      <c r="Q445">
        <v>1</v>
      </c>
      <c r="R445">
        <v>2</v>
      </c>
      <c r="V445" s="24" t="s">
        <v>1368</v>
      </c>
      <c r="W445" s="24" t="s">
        <v>1368</v>
      </c>
      <c r="X445">
        <v>33.049999999999997</v>
      </c>
      <c r="Y445">
        <v>91.49</v>
      </c>
    </row>
    <row r="446" spans="1:25" x14ac:dyDescent="0.3">
      <c r="A446">
        <v>445</v>
      </c>
      <c r="B446">
        <v>2015</v>
      </c>
      <c r="C446" s="24" t="s">
        <v>43</v>
      </c>
      <c r="D446" s="24" t="s">
        <v>1368</v>
      </c>
      <c r="E446" s="24" t="s">
        <v>1368</v>
      </c>
      <c r="F446" s="24" t="s">
        <v>44</v>
      </c>
      <c r="G446">
        <v>24.991800000000001</v>
      </c>
      <c r="H446">
        <v>66.991100000000003</v>
      </c>
      <c r="I446" s="24" t="s">
        <v>45</v>
      </c>
      <c r="J446" s="24" t="s">
        <v>1183</v>
      </c>
      <c r="K446" s="24" t="s">
        <v>1368</v>
      </c>
      <c r="L446" s="24" t="s">
        <v>1368</v>
      </c>
      <c r="M446" s="24" t="s">
        <v>1368</v>
      </c>
      <c r="N446" s="24" t="s">
        <v>1368</v>
      </c>
      <c r="O446" s="24" t="s">
        <v>1368</v>
      </c>
      <c r="P446" s="24" t="s">
        <v>1368</v>
      </c>
      <c r="R446">
        <v>5</v>
      </c>
      <c r="V446" s="24" t="s">
        <v>1368</v>
      </c>
      <c r="W446" s="24" t="s">
        <v>1368</v>
      </c>
      <c r="X446">
        <v>33.049999999999997</v>
      </c>
      <c r="Y446">
        <v>91.49</v>
      </c>
    </row>
    <row r="447" spans="1:25" x14ac:dyDescent="0.3">
      <c r="A447">
        <v>446</v>
      </c>
      <c r="B447">
        <v>2015</v>
      </c>
      <c r="C447" s="24" t="s">
        <v>43</v>
      </c>
      <c r="D447" s="24" t="s">
        <v>1368</v>
      </c>
      <c r="E447" s="24" t="s">
        <v>1368</v>
      </c>
      <c r="F447" s="24" t="s">
        <v>543</v>
      </c>
      <c r="G447">
        <v>31.545100000000001</v>
      </c>
      <c r="H447">
        <v>74.340699999999998</v>
      </c>
      <c r="I447" s="24" t="s">
        <v>69</v>
      </c>
      <c r="J447" s="24" t="s">
        <v>1185</v>
      </c>
      <c r="K447" s="24" t="s">
        <v>1368</v>
      </c>
      <c r="L447" s="24" t="s">
        <v>1368</v>
      </c>
      <c r="M447" s="24" t="s">
        <v>1368</v>
      </c>
      <c r="N447" s="24" t="s">
        <v>1368</v>
      </c>
      <c r="O447" s="24" t="s">
        <v>1368</v>
      </c>
      <c r="P447" s="24" t="s">
        <v>1368</v>
      </c>
      <c r="Q447">
        <v>1</v>
      </c>
      <c r="R447">
        <v>2</v>
      </c>
      <c r="T447">
        <v>6</v>
      </c>
      <c r="V447" s="24" t="s">
        <v>1368</v>
      </c>
      <c r="W447" s="24" t="s">
        <v>1368</v>
      </c>
      <c r="X447">
        <v>34.08</v>
      </c>
      <c r="Y447">
        <v>93.343999999999994</v>
      </c>
    </row>
    <row r="448" spans="1:25" x14ac:dyDescent="0.3">
      <c r="A448">
        <v>447</v>
      </c>
      <c r="B448">
        <v>2015</v>
      </c>
      <c r="C448" s="24" t="s">
        <v>33</v>
      </c>
      <c r="D448" s="24" t="s">
        <v>1368</v>
      </c>
      <c r="E448" s="24" t="s">
        <v>1368</v>
      </c>
      <c r="F448" s="24" t="s">
        <v>281</v>
      </c>
      <c r="G448">
        <v>32.083599999999997</v>
      </c>
      <c r="H448">
        <v>72.671099999999996</v>
      </c>
      <c r="I448" s="24" t="s">
        <v>69</v>
      </c>
      <c r="J448" s="24" t="s">
        <v>1186</v>
      </c>
      <c r="K448" s="24" t="s">
        <v>1368</v>
      </c>
      <c r="L448" s="24" t="s">
        <v>1368</v>
      </c>
      <c r="M448" s="24" t="s">
        <v>1368</v>
      </c>
      <c r="N448" s="24" t="s">
        <v>1368</v>
      </c>
      <c r="O448" s="24" t="s">
        <v>1368</v>
      </c>
      <c r="P448" s="24" t="s">
        <v>1368</v>
      </c>
      <c r="R448">
        <v>2</v>
      </c>
      <c r="T448">
        <v>6</v>
      </c>
      <c r="V448" s="24" t="s">
        <v>1368</v>
      </c>
      <c r="W448" s="24" t="s">
        <v>1368</v>
      </c>
      <c r="X448">
        <v>29.9</v>
      </c>
      <c r="Y448">
        <v>85.82</v>
      </c>
    </row>
    <row r="449" spans="1:25" x14ac:dyDescent="0.3">
      <c r="A449">
        <v>448</v>
      </c>
      <c r="B449">
        <v>2015</v>
      </c>
      <c r="C449" s="24" t="s">
        <v>43</v>
      </c>
      <c r="D449" s="24" t="s">
        <v>1368</v>
      </c>
      <c r="E449" s="24" t="s">
        <v>1368</v>
      </c>
      <c r="F449" s="24" t="s">
        <v>88</v>
      </c>
      <c r="G449">
        <v>32.974637899999998</v>
      </c>
      <c r="H449">
        <v>70.145499999999998</v>
      </c>
      <c r="I449" s="24" t="s">
        <v>89</v>
      </c>
      <c r="J449" s="24" t="s">
        <v>1187</v>
      </c>
      <c r="K449" s="24" t="s">
        <v>1368</v>
      </c>
      <c r="L449" s="24" t="s">
        <v>1368</v>
      </c>
      <c r="M449" s="24" t="s">
        <v>1368</v>
      </c>
      <c r="N449" s="24" t="s">
        <v>1188</v>
      </c>
      <c r="O449" s="24" t="s">
        <v>1368</v>
      </c>
      <c r="P449" s="24" t="s">
        <v>1368</v>
      </c>
      <c r="Q449">
        <v>7</v>
      </c>
      <c r="R449">
        <v>19</v>
      </c>
      <c r="V449" s="24" t="s">
        <v>1368</v>
      </c>
      <c r="W449" s="24" t="s">
        <v>1368</v>
      </c>
      <c r="X449">
        <v>26.82</v>
      </c>
      <c r="Y449">
        <v>80.275999999999996</v>
      </c>
    </row>
    <row r="450" spans="1:25" x14ac:dyDescent="0.3">
      <c r="A450">
        <v>449</v>
      </c>
      <c r="B450">
        <v>2015</v>
      </c>
      <c r="C450" s="24" t="s">
        <v>43</v>
      </c>
      <c r="D450" s="24" t="s">
        <v>1368</v>
      </c>
      <c r="E450" s="24" t="s">
        <v>1368</v>
      </c>
      <c r="F450" s="24" t="s">
        <v>160</v>
      </c>
      <c r="G450">
        <v>34.004300000000001</v>
      </c>
      <c r="H450">
        <v>71.544799999999995</v>
      </c>
      <c r="I450" s="24" t="s">
        <v>93</v>
      </c>
      <c r="J450" s="24" t="s">
        <v>1189</v>
      </c>
      <c r="K450" s="24" t="s">
        <v>1368</v>
      </c>
      <c r="L450" s="24" t="s">
        <v>1368</v>
      </c>
      <c r="M450" s="24" t="s">
        <v>1368</v>
      </c>
      <c r="N450" s="24" t="s">
        <v>1368</v>
      </c>
      <c r="O450" s="24" t="s">
        <v>1368</v>
      </c>
      <c r="P450" s="24" t="s">
        <v>1368</v>
      </c>
      <c r="Q450">
        <v>1</v>
      </c>
      <c r="R450">
        <v>2</v>
      </c>
      <c r="S450">
        <v>4</v>
      </c>
      <c r="T450">
        <v>7</v>
      </c>
      <c r="V450" s="24" t="s">
        <v>1368</v>
      </c>
      <c r="W450" s="24" t="s">
        <v>1368</v>
      </c>
      <c r="X450">
        <v>30.58</v>
      </c>
      <c r="Y450">
        <v>87.043999999999997</v>
      </c>
    </row>
    <row r="451" spans="1:25" x14ac:dyDescent="0.3">
      <c r="A451">
        <v>450</v>
      </c>
      <c r="B451">
        <v>2015</v>
      </c>
      <c r="C451" s="24" t="s">
        <v>43</v>
      </c>
      <c r="D451" s="24" t="s">
        <v>1368</v>
      </c>
      <c r="E451" s="24" t="s">
        <v>1368</v>
      </c>
      <c r="F451" s="24" t="s">
        <v>543</v>
      </c>
      <c r="I451" s="24" t="s">
        <v>69</v>
      </c>
      <c r="J451" s="24" t="s">
        <v>1190</v>
      </c>
      <c r="K451" s="24" t="s">
        <v>1368</v>
      </c>
      <c r="L451" s="24" t="s">
        <v>1368</v>
      </c>
      <c r="M451" s="24" t="s">
        <v>1368</v>
      </c>
      <c r="N451" s="24" t="s">
        <v>1368</v>
      </c>
      <c r="O451" s="24" t="s">
        <v>1368</v>
      </c>
      <c r="P451" s="24" t="s">
        <v>1368</v>
      </c>
      <c r="Q451">
        <v>1</v>
      </c>
      <c r="R451">
        <v>4</v>
      </c>
      <c r="V451" s="24" t="s">
        <v>1368</v>
      </c>
      <c r="W451" s="24" t="s">
        <v>1368</v>
      </c>
    </row>
    <row r="452" spans="1:25" x14ac:dyDescent="0.3">
      <c r="A452">
        <v>451</v>
      </c>
      <c r="B452">
        <v>2015</v>
      </c>
      <c r="C452" s="24" t="s">
        <v>32</v>
      </c>
      <c r="D452" s="24" t="s">
        <v>1368</v>
      </c>
      <c r="E452" s="24" t="s">
        <v>1368</v>
      </c>
      <c r="F452" s="24" t="s">
        <v>59</v>
      </c>
      <c r="I452" s="24" t="s">
        <v>1174</v>
      </c>
      <c r="J452" s="24" t="s">
        <v>1191</v>
      </c>
      <c r="K452" s="24" t="s">
        <v>1368</v>
      </c>
      <c r="L452" s="24" t="s">
        <v>1368</v>
      </c>
      <c r="M452" s="24" t="s">
        <v>1368</v>
      </c>
      <c r="N452" s="24" t="s">
        <v>1192</v>
      </c>
      <c r="O452" s="24" t="s">
        <v>1368</v>
      </c>
      <c r="P452" s="24" t="s">
        <v>1368</v>
      </c>
      <c r="Q452">
        <v>1</v>
      </c>
      <c r="R452">
        <v>1</v>
      </c>
      <c r="V452" s="24" t="s">
        <v>1368</v>
      </c>
      <c r="W452" s="24" t="s">
        <v>1368</v>
      </c>
    </row>
    <row r="453" spans="1:25" x14ac:dyDescent="0.3">
      <c r="A453">
        <v>452</v>
      </c>
      <c r="B453">
        <v>2015</v>
      </c>
      <c r="C453" s="24" t="s">
        <v>32</v>
      </c>
      <c r="D453" s="24" t="s">
        <v>1368</v>
      </c>
      <c r="E453" s="24" t="s">
        <v>1368</v>
      </c>
      <c r="F453" s="24" t="s">
        <v>1193</v>
      </c>
      <c r="G453">
        <v>33.768734000000002</v>
      </c>
      <c r="H453">
        <v>72.362146999999993</v>
      </c>
      <c r="I453" s="24" t="s">
        <v>69</v>
      </c>
      <c r="J453" s="24" t="s">
        <v>1194</v>
      </c>
      <c r="K453" s="24" t="s">
        <v>1368</v>
      </c>
      <c r="L453" s="24" t="s">
        <v>1368</v>
      </c>
      <c r="M453" s="24" t="s">
        <v>1368</v>
      </c>
      <c r="N453" s="24" t="s">
        <v>1195</v>
      </c>
      <c r="O453" s="24" t="s">
        <v>1368</v>
      </c>
      <c r="P453" s="24" t="s">
        <v>1368</v>
      </c>
      <c r="Q453">
        <v>16</v>
      </c>
      <c r="R453">
        <v>19</v>
      </c>
      <c r="S453">
        <v>23</v>
      </c>
      <c r="T453">
        <v>25</v>
      </c>
      <c r="V453" s="24" t="s">
        <v>1368</v>
      </c>
      <c r="W453" s="24" t="s">
        <v>1368</v>
      </c>
      <c r="X453">
        <v>28.655000000000001</v>
      </c>
      <c r="Y453">
        <v>83.578999999999994</v>
      </c>
    </row>
    <row r="454" spans="1:25" x14ac:dyDescent="0.3">
      <c r="A454">
        <v>453</v>
      </c>
      <c r="B454">
        <v>2015</v>
      </c>
      <c r="C454" s="24" t="s">
        <v>43</v>
      </c>
      <c r="D454" s="24" t="s">
        <v>1368</v>
      </c>
      <c r="E454" s="24" t="s">
        <v>1368</v>
      </c>
      <c r="F454" s="24" t="s">
        <v>1196</v>
      </c>
      <c r="G454">
        <v>30.193636000000001</v>
      </c>
      <c r="H454">
        <v>71.449009000000004</v>
      </c>
      <c r="I454" s="24" t="s">
        <v>69</v>
      </c>
      <c r="J454" s="24" t="s">
        <v>1197</v>
      </c>
      <c r="K454" s="24" t="s">
        <v>1368</v>
      </c>
      <c r="L454" s="24" t="s">
        <v>1368</v>
      </c>
      <c r="M454" s="24" t="s">
        <v>1368</v>
      </c>
      <c r="N454" s="24" t="s">
        <v>1368</v>
      </c>
      <c r="O454" s="24" t="s">
        <v>1368</v>
      </c>
      <c r="P454" s="24" t="s">
        <v>1368</v>
      </c>
      <c r="Q454">
        <v>4</v>
      </c>
      <c r="R454">
        <v>4</v>
      </c>
      <c r="T454">
        <v>2</v>
      </c>
      <c r="V454" s="24" t="s">
        <v>1368</v>
      </c>
      <c r="W454" s="24" t="s">
        <v>1368</v>
      </c>
      <c r="X454">
        <v>33.575000000000003</v>
      </c>
      <c r="Y454">
        <v>92.435000000000002</v>
      </c>
    </row>
    <row r="455" spans="1:25" x14ac:dyDescent="0.3">
      <c r="A455">
        <v>454</v>
      </c>
      <c r="B455">
        <v>2015</v>
      </c>
      <c r="C455" s="24" t="s">
        <v>43</v>
      </c>
      <c r="D455" s="24" t="s">
        <v>1368</v>
      </c>
      <c r="E455" s="24" t="s">
        <v>1368</v>
      </c>
      <c r="F455" s="24" t="s">
        <v>383</v>
      </c>
      <c r="G455">
        <v>34.021102999999997</v>
      </c>
      <c r="H455">
        <v>71.287420999999995</v>
      </c>
      <c r="I455" s="24" t="s">
        <v>93</v>
      </c>
      <c r="J455" s="24" t="s">
        <v>1198</v>
      </c>
      <c r="K455" s="24" t="s">
        <v>1368</v>
      </c>
      <c r="L455" s="24" t="s">
        <v>1368</v>
      </c>
      <c r="M455" s="24" t="s">
        <v>1368</v>
      </c>
      <c r="N455" s="24" t="s">
        <v>1368</v>
      </c>
      <c r="O455" s="24" t="s">
        <v>1368</v>
      </c>
      <c r="P455" s="24" t="s">
        <v>1368</v>
      </c>
      <c r="Q455">
        <v>3</v>
      </c>
      <c r="R455">
        <v>6</v>
      </c>
      <c r="S455">
        <v>50</v>
      </c>
      <c r="T455">
        <v>56</v>
      </c>
      <c r="V455" s="24" t="s">
        <v>1368</v>
      </c>
      <c r="W455" s="24" t="s">
        <v>1199</v>
      </c>
      <c r="X455">
        <v>28.225000000000001</v>
      </c>
      <c r="Y455">
        <v>82.805000000000007</v>
      </c>
    </row>
    <row r="456" spans="1:25" x14ac:dyDescent="0.3">
      <c r="A456">
        <v>455</v>
      </c>
      <c r="B456">
        <v>2015</v>
      </c>
      <c r="C456" s="24" t="s">
        <v>32</v>
      </c>
      <c r="D456" s="24" t="s">
        <v>1368</v>
      </c>
      <c r="E456" s="24" t="s">
        <v>1368</v>
      </c>
      <c r="F456" s="24" t="s">
        <v>44</v>
      </c>
      <c r="G456">
        <v>24.879503</v>
      </c>
      <c r="H456">
        <v>67.174575000000004</v>
      </c>
      <c r="I456" s="24" t="s">
        <v>45</v>
      </c>
      <c r="J456" s="24" t="s">
        <v>1200</v>
      </c>
      <c r="K456" s="24" t="s">
        <v>1201</v>
      </c>
      <c r="L456" s="24" t="s">
        <v>48</v>
      </c>
      <c r="M456" s="24" t="s">
        <v>1202</v>
      </c>
      <c r="N456" s="24" t="s">
        <v>1203</v>
      </c>
      <c r="O456" s="24" t="s">
        <v>1204</v>
      </c>
      <c r="P456" s="24" t="s">
        <v>1368</v>
      </c>
      <c r="Q456">
        <v>1</v>
      </c>
      <c r="S456">
        <v>2</v>
      </c>
      <c r="U456">
        <v>1</v>
      </c>
      <c r="V456" s="24" t="s">
        <v>1368</v>
      </c>
      <c r="W456" s="24" t="s">
        <v>1368</v>
      </c>
      <c r="X456">
        <v>35</v>
      </c>
      <c r="Y456">
        <v>95</v>
      </c>
    </row>
    <row r="457" spans="1:25" x14ac:dyDescent="0.3">
      <c r="A457">
        <v>456</v>
      </c>
      <c r="B457">
        <v>2015</v>
      </c>
      <c r="C457" s="24" t="s">
        <v>43</v>
      </c>
      <c r="D457" s="24" t="s">
        <v>1368</v>
      </c>
      <c r="E457" s="24" t="s">
        <v>1368</v>
      </c>
      <c r="F457" s="24" t="s">
        <v>1205</v>
      </c>
      <c r="G457">
        <v>30.712665000000001</v>
      </c>
      <c r="H457">
        <v>70.658161000000007</v>
      </c>
      <c r="I457" s="24" t="s">
        <v>69</v>
      </c>
      <c r="J457" s="24" t="s">
        <v>1206</v>
      </c>
      <c r="K457" s="24" t="s">
        <v>1368</v>
      </c>
      <c r="L457" s="24" t="s">
        <v>1368</v>
      </c>
      <c r="M457" s="24" t="s">
        <v>1368</v>
      </c>
      <c r="N457" s="24" t="s">
        <v>1207</v>
      </c>
      <c r="O457" s="24" t="s">
        <v>1368</v>
      </c>
      <c r="P457" s="24" t="s">
        <v>1368</v>
      </c>
      <c r="Q457">
        <v>7</v>
      </c>
      <c r="S457">
        <v>10</v>
      </c>
      <c r="T457">
        <v>20</v>
      </c>
      <c r="U457">
        <v>1</v>
      </c>
      <c r="V457" s="24" t="s">
        <v>1208</v>
      </c>
      <c r="W457" s="24" t="s">
        <v>1368</v>
      </c>
      <c r="X457">
        <v>29.11</v>
      </c>
      <c r="Y457">
        <v>84.397999999999996</v>
      </c>
    </row>
    <row r="458" spans="1:25" x14ac:dyDescent="0.3">
      <c r="A458">
        <v>457</v>
      </c>
      <c r="B458">
        <v>2015</v>
      </c>
      <c r="C458" s="24" t="s">
        <v>32</v>
      </c>
      <c r="D458" s="24" t="s">
        <v>1209</v>
      </c>
      <c r="E458" s="24" t="s">
        <v>1368</v>
      </c>
      <c r="F458" s="24" t="s">
        <v>59</v>
      </c>
      <c r="G458">
        <v>30.182970999999998</v>
      </c>
      <c r="H458">
        <v>66.998733999999999</v>
      </c>
      <c r="I458" s="24" t="s">
        <v>1174</v>
      </c>
      <c r="J458" s="24" t="s">
        <v>1210</v>
      </c>
      <c r="K458" s="24" t="s">
        <v>62</v>
      </c>
      <c r="L458" s="24" t="s">
        <v>1368</v>
      </c>
      <c r="M458" s="24" t="s">
        <v>1202</v>
      </c>
      <c r="N458" s="24" t="s">
        <v>1211</v>
      </c>
      <c r="O458" s="24" t="s">
        <v>62</v>
      </c>
      <c r="P458" s="24" t="s">
        <v>64</v>
      </c>
      <c r="Q458">
        <v>10</v>
      </c>
      <c r="R458">
        <v>11</v>
      </c>
      <c r="S458">
        <v>12</v>
      </c>
      <c r="T458">
        <v>15</v>
      </c>
      <c r="U458">
        <v>1</v>
      </c>
      <c r="V458" s="24" t="s">
        <v>1368</v>
      </c>
      <c r="W458" s="24" t="s">
        <v>1212</v>
      </c>
      <c r="X458">
        <v>16.25</v>
      </c>
      <c r="Y458">
        <v>61.25</v>
      </c>
    </row>
    <row r="459" spans="1:25" x14ac:dyDescent="0.3">
      <c r="A459">
        <v>458</v>
      </c>
      <c r="B459">
        <v>2015</v>
      </c>
      <c r="C459" s="24" t="s">
        <v>32</v>
      </c>
      <c r="D459" s="24" t="s">
        <v>1209</v>
      </c>
      <c r="E459" s="24" t="s">
        <v>1368</v>
      </c>
      <c r="F459" s="24" t="s">
        <v>1213</v>
      </c>
      <c r="G459">
        <v>28.274681000000001</v>
      </c>
      <c r="H459">
        <v>68.712889000000004</v>
      </c>
      <c r="I459" s="24" t="s">
        <v>45</v>
      </c>
      <c r="J459" s="24" t="s">
        <v>1214</v>
      </c>
      <c r="K459" s="24" t="s">
        <v>1368</v>
      </c>
      <c r="L459" s="24" t="s">
        <v>1368</v>
      </c>
      <c r="M459" s="24" t="s">
        <v>1368</v>
      </c>
      <c r="N459" s="24" t="s">
        <v>1215</v>
      </c>
      <c r="O459" s="24" t="s">
        <v>62</v>
      </c>
      <c r="P459" s="24" t="s">
        <v>64</v>
      </c>
      <c r="Q459">
        <v>22</v>
      </c>
      <c r="R459">
        <v>23</v>
      </c>
      <c r="S459">
        <v>40</v>
      </c>
      <c r="T459">
        <v>40</v>
      </c>
      <c r="V459" s="24" t="s">
        <v>1368</v>
      </c>
      <c r="W459" s="24" t="s">
        <v>1217</v>
      </c>
      <c r="X459">
        <v>28.59</v>
      </c>
      <c r="Y459">
        <v>83.462000000000003</v>
      </c>
    </row>
    <row r="460" spans="1:25" x14ac:dyDescent="0.3">
      <c r="A460">
        <v>459</v>
      </c>
      <c r="B460">
        <v>2015</v>
      </c>
      <c r="C460" s="24" t="s">
        <v>43</v>
      </c>
      <c r="D460" s="24" t="s">
        <v>1368</v>
      </c>
      <c r="E460" s="24" t="s">
        <v>1368</v>
      </c>
      <c r="F460" s="24" t="s">
        <v>391</v>
      </c>
      <c r="G460">
        <v>34.200113999999999</v>
      </c>
      <c r="H460">
        <v>72.050801000000007</v>
      </c>
      <c r="I460" s="24" t="s">
        <v>93</v>
      </c>
      <c r="J460" s="24" t="s">
        <v>1218</v>
      </c>
      <c r="K460" s="24" t="s">
        <v>189</v>
      </c>
      <c r="L460" s="24" t="s">
        <v>1368</v>
      </c>
      <c r="M460" s="24" t="s">
        <v>1368</v>
      </c>
      <c r="N460" s="24" t="s">
        <v>1368</v>
      </c>
      <c r="O460" s="24" t="s">
        <v>122</v>
      </c>
      <c r="P460" s="24" t="s">
        <v>1368</v>
      </c>
      <c r="Q460">
        <v>21</v>
      </c>
      <c r="R460">
        <v>26</v>
      </c>
      <c r="S460">
        <v>50</v>
      </c>
      <c r="T460">
        <v>56</v>
      </c>
      <c r="V460" s="24" t="s">
        <v>1219</v>
      </c>
      <c r="W460" s="24" t="s">
        <v>1220</v>
      </c>
      <c r="X460">
        <v>13.53</v>
      </c>
      <c r="Y460">
        <v>56.353999999999999</v>
      </c>
    </row>
    <row r="461" spans="1:25" x14ac:dyDescent="0.3">
      <c r="A461">
        <v>460</v>
      </c>
      <c r="B461">
        <v>2016</v>
      </c>
      <c r="C461" s="24" t="s">
        <v>43</v>
      </c>
      <c r="D461" s="24" t="s">
        <v>1368</v>
      </c>
      <c r="E461" s="24" t="s">
        <v>1368</v>
      </c>
      <c r="F461" s="24" t="s">
        <v>59</v>
      </c>
      <c r="G461">
        <v>30.165686000000001</v>
      </c>
      <c r="H461">
        <v>67.001779999999997</v>
      </c>
      <c r="I461" s="24" t="s">
        <v>1174</v>
      </c>
      <c r="J461" s="24" t="s">
        <v>1221</v>
      </c>
      <c r="K461" s="24" t="s">
        <v>1368</v>
      </c>
      <c r="L461" s="24" t="s">
        <v>1368</v>
      </c>
      <c r="M461" s="24" t="s">
        <v>1368</v>
      </c>
      <c r="N461" s="24" t="s">
        <v>1222</v>
      </c>
      <c r="O461" s="24" t="s">
        <v>1223</v>
      </c>
      <c r="P461" s="24" t="s">
        <v>42</v>
      </c>
      <c r="Q461">
        <v>15</v>
      </c>
      <c r="R461">
        <v>15</v>
      </c>
      <c r="S461">
        <v>25</v>
      </c>
      <c r="T461">
        <v>36</v>
      </c>
      <c r="V461" s="24" t="s">
        <v>1219</v>
      </c>
      <c r="W461" s="24" t="s">
        <v>1224</v>
      </c>
      <c r="X461">
        <v>6.8550000000000004</v>
      </c>
      <c r="Y461">
        <v>44.338999999999999</v>
      </c>
    </row>
    <row r="462" spans="1:25" x14ac:dyDescent="0.3">
      <c r="A462">
        <v>461</v>
      </c>
      <c r="B462">
        <v>2016</v>
      </c>
      <c r="C462" s="24" t="s">
        <v>43</v>
      </c>
      <c r="D462" s="24" t="s">
        <v>1368</v>
      </c>
      <c r="E462" s="24" t="s">
        <v>1368</v>
      </c>
      <c r="F462" s="24" t="s">
        <v>160</v>
      </c>
      <c r="G462">
        <v>33.999533</v>
      </c>
      <c r="H462">
        <v>71.425020000000004</v>
      </c>
      <c r="I462" s="24" t="s">
        <v>93</v>
      </c>
      <c r="J462" s="24" t="s">
        <v>1225</v>
      </c>
      <c r="K462" s="24" t="s">
        <v>1368</v>
      </c>
      <c r="L462" s="24" t="s">
        <v>1368</v>
      </c>
      <c r="M462" s="24" t="s">
        <v>1368</v>
      </c>
      <c r="N462" s="24" t="s">
        <v>1226</v>
      </c>
      <c r="O462" s="24" t="s">
        <v>1368</v>
      </c>
      <c r="P462" s="24" t="s">
        <v>42</v>
      </c>
      <c r="Q462">
        <v>10</v>
      </c>
      <c r="R462">
        <v>12</v>
      </c>
      <c r="S462">
        <v>20</v>
      </c>
      <c r="T462">
        <v>25</v>
      </c>
      <c r="U462">
        <v>1</v>
      </c>
      <c r="V462" s="24" t="s">
        <v>1368</v>
      </c>
      <c r="W462" s="24" t="s">
        <v>1227</v>
      </c>
      <c r="X462">
        <v>11.645</v>
      </c>
      <c r="Y462">
        <v>52.960999999999999</v>
      </c>
    </row>
    <row r="463" spans="1:25" x14ac:dyDescent="0.3">
      <c r="A463">
        <v>462</v>
      </c>
      <c r="B463">
        <v>2016</v>
      </c>
      <c r="C463" s="24" t="s">
        <v>43</v>
      </c>
      <c r="D463" s="24" t="s">
        <v>1368</v>
      </c>
      <c r="E463" s="24" t="s">
        <v>1368</v>
      </c>
      <c r="F463" s="24" t="s">
        <v>1173</v>
      </c>
      <c r="G463">
        <v>31.341260999999999</v>
      </c>
      <c r="H463">
        <v>69.448659000000006</v>
      </c>
      <c r="I463" s="24" t="s">
        <v>1174</v>
      </c>
      <c r="J463" s="24" t="s">
        <v>1228</v>
      </c>
      <c r="K463" s="24" t="s">
        <v>1368</v>
      </c>
      <c r="L463" s="24" t="s">
        <v>1368</v>
      </c>
      <c r="M463" s="24" t="s">
        <v>1368</v>
      </c>
      <c r="N463" s="24" t="s">
        <v>1368</v>
      </c>
      <c r="O463" s="24" t="s">
        <v>96</v>
      </c>
      <c r="P463" s="24" t="s">
        <v>42</v>
      </c>
      <c r="Q463">
        <v>0</v>
      </c>
      <c r="R463">
        <v>0</v>
      </c>
      <c r="S463">
        <v>5</v>
      </c>
      <c r="T463">
        <v>6</v>
      </c>
      <c r="U463">
        <v>1</v>
      </c>
      <c r="V463" s="24" t="s">
        <v>1368</v>
      </c>
      <c r="W463" s="24" t="s">
        <v>1229</v>
      </c>
      <c r="X463">
        <v>11.125</v>
      </c>
      <c r="Y463">
        <v>52.024999999999999</v>
      </c>
    </row>
    <row r="464" spans="1:25" x14ac:dyDescent="0.3">
      <c r="A464">
        <v>463</v>
      </c>
      <c r="B464">
        <v>2016</v>
      </c>
      <c r="C464" s="24" t="s">
        <v>43</v>
      </c>
      <c r="D464" s="24" t="s">
        <v>1368</v>
      </c>
      <c r="E464" s="24" t="s">
        <v>1368</v>
      </c>
      <c r="F464" s="24" t="s">
        <v>59</v>
      </c>
      <c r="G464">
        <v>30.199805000000001</v>
      </c>
      <c r="H464">
        <v>67.010157000000007</v>
      </c>
      <c r="I464" s="24" t="s">
        <v>1174</v>
      </c>
      <c r="J464" s="24" t="s">
        <v>1230</v>
      </c>
      <c r="K464" s="24" t="s">
        <v>1368</v>
      </c>
      <c r="L464" s="24" t="s">
        <v>1368</v>
      </c>
      <c r="M464" s="24" t="s">
        <v>1368</v>
      </c>
      <c r="N464" s="24" t="s">
        <v>1231</v>
      </c>
      <c r="O464" s="24" t="s">
        <v>1232</v>
      </c>
      <c r="P464" s="24" t="s">
        <v>42</v>
      </c>
      <c r="Q464">
        <v>9</v>
      </c>
      <c r="R464">
        <v>11</v>
      </c>
      <c r="S464">
        <v>30</v>
      </c>
      <c r="T464">
        <v>35</v>
      </c>
      <c r="U464">
        <v>1</v>
      </c>
      <c r="V464" s="24" t="s">
        <v>1233</v>
      </c>
      <c r="W464" s="24" t="s">
        <v>1234</v>
      </c>
      <c r="X464">
        <v>9.9450000000000003</v>
      </c>
      <c r="Y464">
        <v>49.901000000000003</v>
      </c>
    </row>
    <row r="465" spans="1:25" x14ac:dyDescent="0.3">
      <c r="A465">
        <v>464</v>
      </c>
      <c r="B465">
        <v>2016</v>
      </c>
      <c r="C465" s="24" t="s">
        <v>43</v>
      </c>
      <c r="D465" s="24" t="s">
        <v>1368</v>
      </c>
      <c r="E465" s="24" t="s">
        <v>1368</v>
      </c>
      <c r="F465" s="24" t="s">
        <v>1235</v>
      </c>
      <c r="G465">
        <v>34.149433000000002</v>
      </c>
      <c r="H465">
        <v>71.742780999999994</v>
      </c>
      <c r="I465" s="24" t="s">
        <v>93</v>
      </c>
      <c r="J465" s="24" t="s">
        <v>1236</v>
      </c>
      <c r="K465" s="24" t="s">
        <v>1368</v>
      </c>
      <c r="L465" s="24" t="s">
        <v>1368</v>
      </c>
      <c r="M465" s="24" t="s">
        <v>1368</v>
      </c>
      <c r="N465" s="24" t="s">
        <v>1368</v>
      </c>
      <c r="O465" s="24" t="s">
        <v>1368</v>
      </c>
      <c r="P465" s="24" t="s">
        <v>42</v>
      </c>
      <c r="Q465">
        <v>10</v>
      </c>
      <c r="R465">
        <v>20</v>
      </c>
      <c r="S465">
        <v>27</v>
      </c>
      <c r="T465">
        <v>31</v>
      </c>
      <c r="U465">
        <v>1</v>
      </c>
      <c r="V465" s="24" t="s">
        <v>1368</v>
      </c>
      <c r="W465" s="24" t="s">
        <v>601</v>
      </c>
      <c r="X465">
        <v>16.715</v>
      </c>
      <c r="Y465">
        <v>62.087000000000003</v>
      </c>
    </row>
    <row r="466" spans="1:25" x14ac:dyDescent="0.3">
      <c r="A466">
        <v>465</v>
      </c>
      <c r="B466">
        <v>2016</v>
      </c>
      <c r="C466" s="24" t="s">
        <v>32</v>
      </c>
      <c r="D466" s="24" t="s">
        <v>1368</v>
      </c>
      <c r="E466" s="24" t="s">
        <v>1368</v>
      </c>
      <c r="F466" s="24" t="s">
        <v>543</v>
      </c>
      <c r="G466">
        <v>31.512930000000001</v>
      </c>
      <c r="H466">
        <v>74.288989999999998</v>
      </c>
      <c r="I466" s="24" t="s">
        <v>69</v>
      </c>
      <c r="J466" s="24" t="s">
        <v>1237</v>
      </c>
      <c r="K466" s="24" t="s">
        <v>1368</v>
      </c>
      <c r="L466" s="24" t="s">
        <v>1368</v>
      </c>
      <c r="M466" s="24" t="s">
        <v>1368</v>
      </c>
      <c r="N466" s="24" t="s">
        <v>1368</v>
      </c>
      <c r="O466" s="24" t="s">
        <v>1368</v>
      </c>
      <c r="P466" s="24" t="s">
        <v>54</v>
      </c>
      <c r="Q466">
        <v>70</v>
      </c>
      <c r="R466">
        <v>72</v>
      </c>
      <c r="S466">
        <v>233</v>
      </c>
      <c r="T466">
        <v>300</v>
      </c>
      <c r="U466">
        <v>1</v>
      </c>
      <c r="V466" s="24" t="s">
        <v>1233</v>
      </c>
      <c r="W466" s="24" t="s">
        <v>1238</v>
      </c>
      <c r="X466">
        <v>22.565000000000001</v>
      </c>
      <c r="Y466">
        <v>72.617000000000004</v>
      </c>
    </row>
    <row r="467" spans="1:25" x14ac:dyDescent="0.3">
      <c r="A467">
        <v>466</v>
      </c>
      <c r="B467">
        <v>2016</v>
      </c>
      <c r="C467" s="24" t="s">
        <v>43</v>
      </c>
      <c r="D467" s="24" t="s">
        <v>1368</v>
      </c>
      <c r="E467" s="24" t="s">
        <v>1368</v>
      </c>
      <c r="F467" s="24" t="s">
        <v>383</v>
      </c>
      <c r="G467">
        <v>34.047839000000003</v>
      </c>
      <c r="H467">
        <v>71.284360000000007</v>
      </c>
      <c r="I467" s="24" t="s">
        <v>89</v>
      </c>
      <c r="J467" s="24" t="s">
        <v>1239</v>
      </c>
      <c r="K467" s="24" t="s">
        <v>95</v>
      </c>
      <c r="L467" s="24" t="s">
        <v>39</v>
      </c>
      <c r="M467" s="24" t="s">
        <v>1202</v>
      </c>
      <c r="N467" s="24" t="s">
        <v>1368</v>
      </c>
      <c r="O467" s="24" t="s">
        <v>122</v>
      </c>
      <c r="P467" s="24" t="s">
        <v>42</v>
      </c>
      <c r="Q467">
        <v>2</v>
      </c>
      <c r="R467">
        <v>2</v>
      </c>
      <c r="S467">
        <v>0</v>
      </c>
      <c r="T467">
        <v>0</v>
      </c>
      <c r="U467">
        <v>1</v>
      </c>
      <c r="V467" s="24" t="s">
        <v>1368</v>
      </c>
      <c r="W467" s="24" t="s">
        <v>1368</v>
      </c>
      <c r="X467">
        <v>25.405000000000001</v>
      </c>
      <c r="Y467">
        <v>77.728999999999999</v>
      </c>
    </row>
    <row r="468" spans="1:25" x14ac:dyDescent="0.3">
      <c r="A468">
        <v>467</v>
      </c>
      <c r="B468">
        <v>2016</v>
      </c>
      <c r="C468" s="24" t="s">
        <v>43</v>
      </c>
      <c r="D468" s="24" t="s">
        <v>1368</v>
      </c>
      <c r="E468" s="24" t="s">
        <v>1368</v>
      </c>
      <c r="F468" s="24" t="s">
        <v>391</v>
      </c>
      <c r="G468">
        <v>34.207853999999998</v>
      </c>
      <c r="H468">
        <v>72.049453</v>
      </c>
      <c r="I468" s="24" t="s">
        <v>93</v>
      </c>
      <c r="J468" s="24" t="s">
        <v>1240</v>
      </c>
      <c r="K468" s="24" t="s">
        <v>189</v>
      </c>
      <c r="L468" s="24" t="s">
        <v>39</v>
      </c>
      <c r="M468" s="24" t="s">
        <v>1202</v>
      </c>
      <c r="N468" s="24" t="s">
        <v>1241</v>
      </c>
      <c r="O468" s="24" t="s">
        <v>102</v>
      </c>
      <c r="P468" s="24" t="s">
        <v>42</v>
      </c>
      <c r="Q468">
        <v>1</v>
      </c>
      <c r="R468">
        <v>1</v>
      </c>
      <c r="S468">
        <v>10</v>
      </c>
      <c r="T468">
        <v>18</v>
      </c>
      <c r="U468">
        <v>1</v>
      </c>
      <c r="V468" s="24" t="s">
        <v>1233</v>
      </c>
      <c r="W468" s="24" t="s">
        <v>1368</v>
      </c>
      <c r="X468">
        <v>23.105</v>
      </c>
      <c r="Y468">
        <v>73.588999999999999</v>
      </c>
    </row>
    <row r="469" spans="1:25" x14ac:dyDescent="0.3">
      <c r="A469">
        <v>468</v>
      </c>
      <c r="B469">
        <v>2016</v>
      </c>
      <c r="C469" s="24" t="s">
        <v>43</v>
      </c>
      <c r="D469" s="24" t="s">
        <v>1368</v>
      </c>
      <c r="E469" s="24" t="s">
        <v>1368</v>
      </c>
      <c r="F469" s="24" t="s">
        <v>391</v>
      </c>
      <c r="G469">
        <v>34.195681999999998</v>
      </c>
      <c r="H469">
        <v>72.037771000000006</v>
      </c>
      <c r="I469" s="24" t="s">
        <v>93</v>
      </c>
      <c r="J469" s="24" t="s">
        <v>1242</v>
      </c>
      <c r="K469" s="24" t="s">
        <v>163</v>
      </c>
      <c r="L469" s="24" t="s">
        <v>39</v>
      </c>
      <c r="M469" s="24" t="s">
        <v>72</v>
      </c>
      <c r="N469" s="24" t="s">
        <v>1243</v>
      </c>
      <c r="O469" s="24" t="s">
        <v>163</v>
      </c>
      <c r="P469" s="24" t="s">
        <v>42</v>
      </c>
      <c r="Q469">
        <v>1</v>
      </c>
      <c r="R469">
        <v>1</v>
      </c>
      <c r="S469">
        <v>12</v>
      </c>
      <c r="T469">
        <v>15</v>
      </c>
      <c r="U469">
        <v>1</v>
      </c>
      <c r="V469" s="24" t="s">
        <v>1233</v>
      </c>
      <c r="W469" s="24" t="s">
        <v>1244</v>
      </c>
      <c r="X469">
        <v>30.02</v>
      </c>
      <c r="Y469">
        <v>86.036000000000001</v>
      </c>
    </row>
    <row r="470" spans="1:25" x14ac:dyDescent="0.3">
      <c r="A470">
        <v>469</v>
      </c>
      <c r="B470">
        <v>2016</v>
      </c>
      <c r="C470" s="24" t="s">
        <v>43</v>
      </c>
      <c r="D470" s="24" t="s">
        <v>1368</v>
      </c>
      <c r="E470" s="24" t="s">
        <v>1368</v>
      </c>
      <c r="F470" s="24" t="s">
        <v>59</v>
      </c>
      <c r="G470">
        <v>30.194224999999999</v>
      </c>
      <c r="H470">
        <v>67.008821999999995</v>
      </c>
      <c r="I470" s="24" t="s">
        <v>1174</v>
      </c>
      <c r="J470" s="24" t="s">
        <v>1245</v>
      </c>
      <c r="K470" s="24" t="s">
        <v>189</v>
      </c>
      <c r="L470" s="24" t="s">
        <v>39</v>
      </c>
      <c r="M470" s="24" t="s">
        <v>40</v>
      </c>
      <c r="N470" s="24" t="s">
        <v>1246</v>
      </c>
      <c r="O470" s="24" t="s">
        <v>1247</v>
      </c>
      <c r="P470" s="24" t="s">
        <v>42</v>
      </c>
      <c r="Q470">
        <v>70</v>
      </c>
      <c r="R470">
        <v>70</v>
      </c>
      <c r="S470">
        <v>112</v>
      </c>
      <c r="T470">
        <v>120</v>
      </c>
      <c r="V470" s="24" t="s">
        <v>1219</v>
      </c>
      <c r="W470" s="24" t="s">
        <v>1368</v>
      </c>
      <c r="X470">
        <v>29.585000000000001</v>
      </c>
      <c r="Y470">
        <v>85.253</v>
      </c>
    </row>
    <row r="471" spans="1:25" x14ac:dyDescent="0.3">
      <c r="A471">
        <v>470</v>
      </c>
      <c r="B471">
        <v>2016</v>
      </c>
      <c r="C471" s="24" t="s">
        <v>43</v>
      </c>
      <c r="D471" s="24" t="s">
        <v>1368</v>
      </c>
      <c r="E471" s="24" t="s">
        <v>1468</v>
      </c>
      <c r="F471" s="24" t="s">
        <v>391</v>
      </c>
      <c r="G471">
        <v>34.195776000000002</v>
      </c>
      <c r="H471">
        <v>72.036564999999996</v>
      </c>
      <c r="I471" s="24" t="s">
        <v>93</v>
      </c>
      <c r="J471" s="24" t="s">
        <v>1248</v>
      </c>
      <c r="K471" s="24" t="s">
        <v>189</v>
      </c>
      <c r="L471" s="24" t="s">
        <v>39</v>
      </c>
      <c r="M471" s="24" t="s">
        <v>1202</v>
      </c>
      <c r="N471" s="24" t="s">
        <v>1249</v>
      </c>
      <c r="O471" s="24" t="s">
        <v>122</v>
      </c>
      <c r="P471" s="24" t="s">
        <v>42</v>
      </c>
      <c r="Q471">
        <v>13</v>
      </c>
      <c r="R471">
        <v>14</v>
      </c>
      <c r="S471">
        <v>52</v>
      </c>
      <c r="T471">
        <v>60</v>
      </c>
      <c r="U471">
        <v>1</v>
      </c>
      <c r="V471" s="24" t="s">
        <v>1250</v>
      </c>
      <c r="W471" s="24" t="s">
        <v>1368</v>
      </c>
      <c r="X471">
        <v>27.805</v>
      </c>
      <c r="Y471">
        <v>82.049000000000007</v>
      </c>
    </row>
    <row r="472" spans="1:25" x14ac:dyDescent="0.3">
      <c r="A472">
        <v>471</v>
      </c>
      <c r="B472">
        <v>2016</v>
      </c>
      <c r="C472" s="24" t="s">
        <v>32</v>
      </c>
      <c r="D472" s="24" t="s">
        <v>1251</v>
      </c>
      <c r="E472" s="24" t="s">
        <v>1460</v>
      </c>
      <c r="F472" s="24" t="s">
        <v>1049</v>
      </c>
      <c r="G472">
        <v>28.002718000000002</v>
      </c>
      <c r="H472">
        <v>68.730383000000003</v>
      </c>
      <c r="I472" s="24" t="s">
        <v>45</v>
      </c>
      <c r="J472" s="24" t="s">
        <v>332</v>
      </c>
      <c r="K472" s="24" t="s">
        <v>62</v>
      </c>
      <c r="L472" s="24" t="s">
        <v>39</v>
      </c>
      <c r="M472" s="24" t="s">
        <v>40</v>
      </c>
      <c r="N472" s="24" t="s">
        <v>1252</v>
      </c>
      <c r="O472" s="24" t="s">
        <v>843</v>
      </c>
      <c r="P472" s="24" t="s">
        <v>64</v>
      </c>
      <c r="Q472">
        <v>0</v>
      </c>
      <c r="R472">
        <v>0</v>
      </c>
      <c r="S472">
        <v>10</v>
      </c>
      <c r="T472">
        <v>13</v>
      </c>
      <c r="V472" s="24" t="s">
        <v>1368</v>
      </c>
      <c r="W472" s="24" t="s">
        <v>1368</v>
      </c>
      <c r="X472">
        <v>31.945</v>
      </c>
      <c r="Y472">
        <v>89.501000000000005</v>
      </c>
    </row>
    <row r="473" spans="1:25" x14ac:dyDescent="0.3">
      <c r="A473">
        <v>472</v>
      </c>
      <c r="B473">
        <v>2016</v>
      </c>
      <c r="C473" s="24" t="s">
        <v>43</v>
      </c>
      <c r="D473" s="24" t="s">
        <v>1368</v>
      </c>
      <c r="E473" s="24" t="s">
        <v>1469</v>
      </c>
      <c r="F473" s="24" t="s">
        <v>784</v>
      </c>
      <c r="G473">
        <v>34.400331000000001</v>
      </c>
      <c r="H473">
        <v>71.560423999999998</v>
      </c>
      <c r="I473" s="24" t="s">
        <v>89</v>
      </c>
      <c r="J473" s="24" t="s">
        <v>1253</v>
      </c>
      <c r="K473" s="24" t="s">
        <v>62</v>
      </c>
      <c r="L473" s="24" t="s">
        <v>39</v>
      </c>
      <c r="M473" s="24" t="s">
        <v>40</v>
      </c>
      <c r="N473" s="24" t="s">
        <v>1254</v>
      </c>
      <c r="O473" s="24" t="s">
        <v>843</v>
      </c>
      <c r="P473" s="24" t="s">
        <v>1368</v>
      </c>
      <c r="Q473">
        <v>16</v>
      </c>
      <c r="R473">
        <v>36</v>
      </c>
      <c r="S473">
        <v>22</v>
      </c>
      <c r="U473">
        <v>1</v>
      </c>
      <c r="V473" s="24" t="s">
        <v>1368</v>
      </c>
      <c r="W473" s="24" t="s">
        <v>1255</v>
      </c>
      <c r="X473">
        <v>28.68</v>
      </c>
      <c r="Y473">
        <v>83.623999999999995</v>
      </c>
    </row>
    <row r="474" spans="1:25" x14ac:dyDescent="0.3">
      <c r="A474">
        <v>473</v>
      </c>
      <c r="B474">
        <v>2016</v>
      </c>
      <c r="C474" s="24" t="s">
        <v>43</v>
      </c>
      <c r="D474" s="24" t="s">
        <v>1368</v>
      </c>
      <c r="E474" s="24" t="s">
        <v>1256</v>
      </c>
      <c r="F474" s="24" t="s">
        <v>59</v>
      </c>
      <c r="G474">
        <v>30.14283</v>
      </c>
      <c r="H474">
        <v>66.981949999999998</v>
      </c>
      <c r="I474" s="24" t="s">
        <v>1174</v>
      </c>
      <c r="J474" s="24" t="s">
        <v>1257</v>
      </c>
      <c r="K474" s="24" t="s">
        <v>189</v>
      </c>
      <c r="L474" s="24" t="s">
        <v>39</v>
      </c>
      <c r="M474" s="24" t="s">
        <v>40</v>
      </c>
      <c r="N474" s="24" t="s">
        <v>1258</v>
      </c>
      <c r="O474" s="24" t="s">
        <v>163</v>
      </c>
      <c r="P474" s="24" t="s">
        <v>1368</v>
      </c>
      <c r="Q474">
        <v>58</v>
      </c>
      <c r="R474">
        <v>61</v>
      </c>
      <c r="S474">
        <v>100</v>
      </c>
      <c r="T474">
        <v>165</v>
      </c>
      <c r="U474">
        <v>2</v>
      </c>
      <c r="V474" s="24" t="s">
        <v>1259</v>
      </c>
      <c r="W474" s="24" t="s">
        <v>1368</v>
      </c>
      <c r="X474">
        <v>14.545</v>
      </c>
      <c r="Y474">
        <v>58.180999999999997</v>
      </c>
    </row>
    <row r="475" spans="1:25" x14ac:dyDescent="0.3">
      <c r="A475">
        <v>474</v>
      </c>
      <c r="B475">
        <v>2016</v>
      </c>
      <c r="C475" s="24" t="s">
        <v>33</v>
      </c>
      <c r="D475" s="24" t="s">
        <v>1368</v>
      </c>
      <c r="E475" s="24" t="s">
        <v>1457</v>
      </c>
      <c r="F475" s="24" t="s">
        <v>1260</v>
      </c>
      <c r="G475">
        <v>25.776775000000001</v>
      </c>
      <c r="H475">
        <v>67.022390000000001</v>
      </c>
      <c r="I475" s="24" t="s">
        <v>1174</v>
      </c>
      <c r="J475" s="24" t="s">
        <v>1261</v>
      </c>
      <c r="K475" s="24" t="s">
        <v>62</v>
      </c>
      <c r="L475" s="24" t="s">
        <v>39</v>
      </c>
      <c r="M475" s="24" t="s">
        <v>40</v>
      </c>
      <c r="N475" s="24" t="s">
        <v>1262</v>
      </c>
      <c r="O475" s="24" t="s">
        <v>122</v>
      </c>
      <c r="P475" s="24" t="s">
        <v>42</v>
      </c>
      <c r="Q475">
        <v>45</v>
      </c>
      <c r="R475">
        <v>52</v>
      </c>
      <c r="S475">
        <v>100</v>
      </c>
      <c r="T475">
        <v>100</v>
      </c>
      <c r="U475">
        <v>1</v>
      </c>
      <c r="V475" s="24" t="s">
        <v>1368</v>
      </c>
      <c r="W475" s="24" t="s">
        <v>1263</v>
      </c>
    </row>
    <row r="476" spans="1:25" x14ac:dyDescent="0.3">
      <c r="A476">
        <v>475</v>
      </c>
      <c r="B476">
        <v>2016</v>
      </c>
      <c r="C476" s="24" t="s">
        <v>33</v>
      </c>
      <c r="D476" s="24" t="s">
        <v>1368</v>
      </c>
      <c r="E476" s="24" t="s">
        <v>1455</v>
      </c>
      <c r="F476" s="24" t="s">
        <v>442</v>
      </c>
      <c r="G476">
        <v>34.325825999999999</v>
      </c>
      <c r="H476">
        <v>71.398788999999994</v>
      </c>
      <c r="I476" s="24" t="s">
        <v>89</v>
      </c>
      <c r="J476" s="24" t="s">
        <v>1264</v>
      </c>
      <c r="K476" s="24" t="s">
        <v>74</v>
      </c>
      <c r="L476" s="24" t="s">
        <v>39</v>
      </c>
      <c r="M476" s="24" t="s">
        <v>72</v>
      </c>
      <c r="N476" s="24" t="s">
        <v>1265</v>
      </c>
      <c r="O476" s="24" t="s">
        <v>74</v>
      </c>
      <c r="P476" s="24" t="s">
        <v>42</v>
      </c>
      <c r="Q476">
        <v>2</v>
      </c>
      <c r="R476">
        <v>2</v>
      </c>
      <c r="S476">
        <v>14</v>
      </c>
      <c r="T476">
        <v>14</v>
      </c>
      <c r="U476">
        <v>4</v>
      </c>
      <c r="V476" s="24" t="s">
        <v>1368</v>
      </c>
      <c r="W476" s="24" t="s">
        <v>1368</v>
      </c>
      <c r="X476">
        <v>17.63</v>
      </c>
      <c r="Y476">
        <v>63.734000000000002</v>
      </c>
    </row>
    <row r="477" spans="1:25" x14ac:dyDescent="0.3">
      <c r="A477">
        <v>476</v>
      </c>
      <c r="B477">
        <v>2017</v>
      </c>
      <c r="C477" s="24" t="s">
        <v>43</v>
      </c>
      <c r="D477" s="24" t="s">
        <v>1368</v>
      </c>
      <c r="E477" s="24" t="s">
        <v>1470</v>
      </c>
      <c r="F477" s="24" t="s">
        <v>144</v>
      </c>
      <c r="G477">
        <v>32.949814000000003</v>
      </c>
      <c r="H477">
        <v>70.609080000000006</v>
      </c>
      <c r="I477" s="24" t="s">
        <v>93</v>
      </c>
      <c r="J477" s="24" t="s">
        <v>1266</v>
      </c>
      <c r="K477" s="24" t="s">
        <v>163</v>
      </c>
      <c r="L477" s="24" t="s">
        <v>39</v>
      </c>
      <c r="M477" s="24" t="s">
        <v>72</v>
      </c>
      <c r="N477" s="24" t="s">
        <v>1267</v>
      </c>
      <c r="O477" s="24" t="s">
        <v>163</v>
      </c>
      <c r="P477" s="24" t="s">
        <v>42</v>
      </c>
      <c r="Q477">
        <v>0</v>
      </c>
      <c r="R477">
        <v>0</v>
      </c>
      <c r="S477">
        <v>2</v>
      </c>
      <c r="T477">
        <v>2</v>
      </c>
      <c r="U477">
        <v>1</v>
      </c>
      <c r="V477" s="24" t="s">
        <v>1268</v>
      </c>
      <c r="W477" s="24" t="s">
        <v>1010</v>
      </c>
      <c r="X477">
        <v>19</v>
      </c>
    </row>
    <row r="478" spans="1:25" x14ac:dyDescent="0.3">
      <c r="A478">
        <v>477</v>
      </c>
      <c r="B478">
        <v>2017</v>
      </c>
      <c r="C478" s="24" t="s">
        <v>43</v>
      </c>
      <c r="D478" s="24" t="s">
        <v>1368</v>
      </c>
      <c r="E478" s="24" t="s">
        <v>1457</v>
      </c>
      <c r="F478" s="24" t="s">
        <v>543</v>
      </c>
      <c r="G478">
        <v>31.555382000000002</v>
      </c>
      <c r="H478">
        <v>74.331873000000002</v>
      </c>
      <c r="I478" s="24" t="s">
        <v>69</v>
      </c>
      <c r="J478" s="24" t="s">
        <v>1269</v>
      </c>
      <c r="K478" s="24" t="s">
        <v>189</v>
      </c>
      <c r="L478" s="24" t="s">
        <v>39</v>
      </c>
      <c r="M478" s="24" t="s">
        <v>72</v>
      </c>
      <c r="N478" s="24" t="s">
        <v>1270</v>
      </c>
      <c r="O478" s="24" t="s">
        <v>122</v>
      </c>
      <c r="P478" s="24" t="s">
        <v>42</v>
      </c>
      <c r="Q478">
        <v>14</v>
      </c>
      <c r="R478">
        <v>18</v>
      </c>
      <c r="S478">
        <v>83</v>
      </c>
      <c r="T478">
        <v>90</v>
      </c>
      <c r="U478">
        <v>1</v>
      </c>
      <c r="V478" s="24" t="s">
        <v>58</v>
      </c>
      <c r="W478" s="24" t="s">
        <v>1271</v>
      </c>
      <c r="X478">
        <v>16.254999999999999</v>
      </c>
      <c r="Y478">
        <v>61.259</v>
      </c>
    </row>
    <row r="479" spans="1:25" x14ac:dyDescent="0.3">
      <c r="A479">
        <v>478</v>
      </c>
      <c r="B479">
        <v>2017</v>
      </c>
      <c r="C479" s="24" t="s">
        <v>43</v>
      </c>
      <c r="D479" s="24" t="s">
        <v>1368</v>
      </c>
      <c r="E479" s="24" t="s">
        <v>1452</v>
      </c>
      <c r="F479" s="24" t="s">
        <v>1272</v>
      </c>
      <c r="G479">
        <v>34.5</v>
      </c>
      <c r="H479">
        <v>71.333332999999996</v>
      </c>
      <c r="I479" s="24" t="s">
        <v>89</v>
      </c>
      <c r="J479" s="24" t="s">
        <v>1273</v>
      </c>
      <c r="K479" s="24" t="s">
        <v>1274</v>
      </c>
      <c r="L479" s="24" t="s">
        <v>39</v>
      </c>
      <c r="M479" s="24" t="s">
        <v>72</v>
      </c>
      <c r="N479" s="24" t="s">
        <v>1275</v>
      </c>
      <c r="O479" s="24" t="s">
        <v>96</v>
      </c>
      <c r="P479" s="24" t="s">
        <v>42</v>
      </c>
      <c r="Q479">
        <v>5</v>
      </c>
      <c r="R479">
        <v>8</v>
      </c>
      <c r="S479">
        <v>0</v>
      </c>
      <c r="T479">
        <v>3</v>
      </c>
      <c r="U479">
        <v>1</v>
      </c>
      <c r="V479" s="24" t="s">
        <v>1368</v>
      </c>
      <c r="W479" s="24" t="s">
        <v>601</v>
      </c>
      <c r="X479">
        <v>11.115</v>
      </c>
      <c r="Y479">
        <v>52.006999999999998</v>
      </c>
    </row>
    <row r="480" spans="1:25" x14ac:dyDescent="0.3">
      <c r="A480">
        <v>479</v>
      </c>
      <c r="B480">
        <v>2017</v>
      </c>
      <c r="C480" s="24" t="s">
        <v>43</v>
      </c>
      <c r="D480" s="24" t="s">
        <v>1368</v>
      </c>
      <c r="E480" s="24" t="s">
        <v>1471</v>
      </c>
      <c r="F480" s="24" t="s">
        <v>1276</v>
      </c>
      <c r="G480">
        <v>33.986111000000001</v>
      </c>
      <c r="H480">
        <v>71.456943999999993</v>
      </c>
      <c r="I480" s="24" t="s">
        <v>93</v>
      </c>
      <c r="J480" s="24" t="s">
        <v>1199</v>
      </c>
      <c r="K480" s="24" t="s">
        <v>1274</v>
      </c>
      <c r="L480" s="24" t="s">
        <v>53</v>
      </c>
      <c r="M480" s="24" t="s">
        <v>72</v>
      </c>
      <c r="N480" s="24" t="s">
        <v>1278</v>
      </c>
      <c r="O480" s="24" t="s">
        <v>1279</v>
      </c>
      <c r="P480" s="24" t="s">
        <v>42</v>
      </c>
      <c r="Q480">
        <v>1</v>
      </c>
      <c r="R480">
        <v>1</v>
      </c>
      <c r="S480">
        <v>4</v>
      </c>
      <c r="T480">
        <v>18</v>
      </c>
      <c r="U480">
        <v>1</v>
      </c>
      <c r="V480" s="24" t="s">
        <v>1280</v>
      </c>
      <c r="W480" s="24" t="s">
        <v>1199</v>
      </c>
      <c r="X480">
        <v>16.63</v>
      </c>
      <c r="Y480">
        <v>61.933999999999997</v>
      </c>
    </row>
    <row r="481" spans="1:25" x14ac:dyDescent="0.3">
      <c r="A481">
        <v>480</v>
      </c>
      <c r="B481">
        <v>2017</v>
      </c>
      <c r="C481" s="24" t="s">
        <v>43</v>
      </c>
      <c r="D481" s="24" t="s">
        <v>1368</v>
      </c>
      <c r="E481" s="24" t="s">
        <v>1423</v>
      </c>
      <c r="F481" s="24" t="s">
        <v>1281</v>
      </c>
      <c r="G481">
        <v>34.553807999999997</v>
      </c>
      <c r="H481">
        <v>71.434140999999997</v>
      </c>
      <c r="I481" s="24" t="s">
        <v>89</v>
      </c>
      <c r="J481" s="24" t="s">
        <v>1282</v>
      </c>
      <c r="K481" s="24" t="s">
        <v>189</v>
      </c>
      <c r="L481" s="24" t="s">
        <v>39</v>
      </c>
      <c r="M481" s="24" t="s">
        <v>1368</v>
      </c>
      <c r="N481" s="24" t="s">
        <v>1368</v>
      </c>
      <c r="O481" s="24" t="s">
        <v>102</v>
      </c>
      <c r="P481" s="24" t="s">
        <v>42</v>
      </c>
      <c r="Q481">
        <v>1</v>
      </c>
      <c r="R481">
        <v>1</v>
      </c>
      <c r="S481">
        <v>0</v>
      </c>
      <c r="T481">
        <v>0</v>
      </c>
      <c r="U481">
        <v>1</v>
      </c>
      <c r="V481" s="24" t="s">
        <v>1368</v>
      </c>
      <c r="W481" s="24" t="s">
        <v>1368</v>
      </c>
    </row>
    <row r="482" spans="1:25" x14ac:dyDescent="0.3">
      <c r="A482">
        <v>481</v>
      </c>
      <c r="B482">
        <v>2017</v>
      </c>
      <c r="C482" s="24" t="s">
        <v>43</v>
      </c>
      <c r="D482" s="24" t="s">
        <v>1368</v>
      </c>
      <c r="E482" s="24" t="s">
        <v>1457</v>
      </c>
      <c r="F482" s="24" t="s">
        <v>1283</v>
      </c>
      <c r="G482">
        <v>26.419314</v>
      </c>
      <c r="H482">
        <v>67.859373000000005</v>
      </c>
      <c r="I482" s="24" t="s">
        <v>45</v>
      </c>
      <c r="J482" s="24" t="s">
        <v>1284</v>
      </c>
      <c r="K482" s="24" t="s">
        <v>62</v>
      </c>
      <c r="L482" s="24" t="s">
        <v>39</v>
      </c>
      <c r="M482" s="24" t="s">
        <v>40</v>
      </c>
      <c r="N482" s="24" t="s">
        <v>1285</v>
      </c>
      <c r="O482" s="24" t="s">
        <v>1286</v>
      </c>
      <c r="P482" s="24" t="s">
        <v>79</v>
      </c>
      <c r="Q482">
        <v>70</v>
      </c>
      <c r="R482">
        <v>72</v>
      </c>
      <c r="S482">
        <v>150</v>
      </c>
      <c r="T482">
        <v>200</v>
      </c>
      <c r="U482">
        <v>1</v>
      </c>
      <c r="V482" s="24" t="s">
        <v>1368</v>
      </c>
      <c r="W482" s="24" t="s">
        <v>1287</v>
      </c>
      <c r="X482">
        <v>23.71</v>
      </c>
      <c r="Y482">
        <v>74.677999999999997</v>
      </c>
    </row>
    <row r="483" spans="1:25" x14ac:dyDescent="0.3">
      <c r="A483">
        <v>482</v>
      </c>
      <c r="B483">
        <v>2017</v>
      </c>
      <c r="C483" s="24" t="s">
        <v>43</v>
      </c>
      <c r="D483" s="24" t="s">
        <v>1368</v>
      </c>
      <c r="E483" s="24" t="s">
        <v>1423</v>
      </c>
      <c r="F483" s="24" t="s">
        <v>1288</v>
      </c>
      <c r="G483">
        <v>34.299999999999997</v>
      </c>
      <c r="H483">
        <v>71.653889000000007</v>
      </c>
      <c r="I483" s="24" t="s">
        <v>93</v>
      </c>
      <c r="J483" s="24" t="s">
        <v>1289</v>
      </c>
      <c r="K483" s="24" t="s">
        <v>189</v>
      </c>
      <c r="L483" s="24" t="s">
        <v>39</v>
      </c>
      <c r="M483" s="24" t="s">
        <v>40</v>
      </c>
      <c r="N483" s="24" t="s">
        <v>1290</v>
      </c>
      <c r="O483" s="24" t="s">
        <v>1291</v>
      </c>
      <c r="P483" s="24" t="s">
        <v>42</v>
      </c>
      <c r="Q483">
        <v>6</v>
      </c>
      <c r="R483">
        <v>7</v>
      </c>
      <c r="S483">
        <v>15</v>
      </c>
      <c r="T483">
        <v>20</v>
      </c>
      <c r="U483">
        <v>2</v>
      </c>
      <c r="V483" s="24" t="s">
        <v>58</v>
      </c>
      <c r="W483" s="24" t="s">
        <v>601</v>
      </c>
      <c r="X483">
        <v>11.18</v>
      </c>
      <c r="Y483">
        <v>52.124000000000002</v>
      </c>
    </row>
    <row r="484" spans="1:25" x14ac:dyDescent="0.3">
      <c r="A484">
        <v>483</v>
      </c>
      <c r="B484">
        <v>2017</v>
      </c>
      <c r="C484" s="24" t="s">
        <v>43</v>
      </c>
      <c r="D484" s="24" t="s">
        <v>1368</v>
      </c>
      <c r="E484" s="24" t="s">
        <v>1472</v>
      </c>
      <c r="F484" s="24" t="s">
        <v>543</v>
      </c>
      <c r="G484">
        <v>31.463017000000001</v>
      </c>
      <c r="H484">
        <v>74.435675000000003</v>
      </c>
      <c r="I484" s="24" t="s">
        <v>69</v>
      </c>
      <c r="J484" s="24" t="s">
        <v>1292</v>
      </c>
      <c r="K484" s="24" t="s">
        <v>1368</v>
      </c>
      <c r="L484" s="24" t="s">
        <v>48</v>
      </c>
      <c r="M484" s="24" t="s">
        <v>72</v>
      </c>
      <c r="N484" s="24" t="s">
        <v>1293</v>
      </c>
      <c r="O484" s="24" t="s">
        <v>74</v>
      </c>
      <c r="P484" s="24" t="s">
        <v>42</v>
      </c>
      <c r="Q484">
        <v>6</v>
      </c>
      <c r="R484">
        <v>7</v>
      </c>
      <c r="S484">
        <v>19</v>
      </c>
      <c r="T484">
        <v>22</v>
      </c>
      <c r="V484" s="24" t="s">
        <v>58</v>
      </c>
      <c r="W484" s="24" t="s">
        <v>1294</v>
      </c>
      <c r="X484">
        <v>29</v>
      </c>
      <c r="Y484">
        <v>84.2</v>
      </c>
    </row>
    <row r="485" spans="1:25" x14ac:dyDescent="0.3">
      <c r="A485">
        <v>484</v>
      </c>
      <c r="B485">
        <v>2017</v>
      </c>
      <c r="C485" s="24" t="s">
        <v>43</v>
      </c>
      <c r="D485" s="24" t="s">
        <v>1368</v>
      </c>
      <c r="E485" s="24" t="s">
        <v>1473</v>
      </c>
      <c r="F485" s="24" t="s">
        <v>59</v>
      </c>
      <c r="G485">
        <v>29.800833000000001</v>
      </c>
      <c r="H485">
        <v>66.848056</v>
      </c>
      <c r="I485" s="24" t="s">
        <v>60</v>
      </c>
      <c r="J485" s="24" t="s">
        <v>1295</v>
      </c>
      <c r="K485" s="24" t="s">
        <v>6</v>
      </c>
      <c r="L485" s="24" t="s">
        <v>48</v>
      </c>
      <c r="M485" s="24" t="s">
        <v>72</v>
      </c>
      <c r="N485" s="24" t="s">
        <v>1296</v>
      </c>
      <c r="O485" s="24" t="s">
        <v>102</v>
      </c>
      <c r="P485" s="24" t="s">
        <v>42</v>
      </c>
      <c r="Q485">
        <v>25</v>
      </c>
      <c r="R485">
        <v>28</v>
      </c>
      <c r="S485">
        <v>35</v>
      </c>
      <c r="T485">
        <v>37</v>
      </c>
      <c r="U485">
        <v>1</v>
      </c>
      <c r="V485" s="24" t="s">
        <v>58</v>
      </c>
      <c r="W485" s="24" t="s">
        <v>1368</v>
      </c>
      <c r="X485">
        <v>44</v>
      </c>
      <c r="Y485">
        <v>111</v>
      </c>
    </row>
    <row r="486" spans="1:25" x14ac:dyDescent="0.3">
      <c r="A486">
        <v>485</v>
      </c>
      <c r="B486">
        <v>2017</v>
      </c>
      <c r="C486" s="24" t="s">
        <v>33</v>
      </c>
      <c r="D486" s="24" t="s">
        <v>1368</v>
      </c>
      <c r="E486" s="24" t="s">
        <v>1368</v>
      </c>
      <c r="F486" s="24" t="s">
        <v>92</v>
      </c>
      <c r="G486">
        <v>33.387520000000002</v>
      </c>
      <c r="H486">
        <v>71.340407999999996</v>
      </c>
      <c r="I486" s="24" t="s">
        <v>93</v>
      </c>
      <c r="J486" s="24" t="s">
        <v>1297</v>
      </c>
      <c r="K486" s="24" t="s">
        <v>163</v>
      </c>
      <c r="L486" s="24" t="s">
        <v>48</v>
      </c>
      <c r="M486" s="24" t="s">
        <v>72</v>
      </c>
      <c r="N486" s="24" t="s">
        <v>1298</v>
      </c>
      <c r="O486" s="24" t="s">
        <v>163</v>
      </c>
      <c r="P486" s="24" t="s">
        <v>42</v>
      </c>
      <c r="Q486">
        <v>1</v>
      </c>
      <c r="R486">
        <v>4</v>
      </c>
      <c r="S486">
        <v>0</v>
      </c>
      <c r="T486">
        <v>0</v>
      </c>
      <c r="V486" s="24" t="s">
        <v>58</v>
      </c>
      <c r="W486" s="24" t="s">
        <v>1368</v>
      </c>
      <c r="X486">
        <v>37</v>
      </c>
      <c r="Y486">
        <v>99</v>
      </c>
    </row>
    <row r="487" spans="1:25" x14ac:dyDescent="0.3">
      <c r="A487">
        <v>486</v>
      </c>
      <c r="B487">
        <v>2017</v>
      </c>
      <c r="C487" s="24" t="s">
        <v>43</v>
      </c>
      <c r="D487" s="24" t="s">
        <v>1368</v>
      </c>
      <c r="E487" s="24" t="s">
        <v>1469</v>
      </c>
      <c r="F487" s="24" t="s">
        <v>59</v>
      </c>
      <c r="G487">
        <v>33.884230000000002</v>
      </c>
      <c r="H487">
        <v>70.108779999999996</v>
      </c>
      <c r="I487" s="24" t="s">
        <v>1174</v>
      </c>
      <c r="J487" s="24" t="s">
        <v>1299</v>
      </c>
      <c r="K487" s="24" t="s">
        <v>62</v>
      </c>
      <c r="L487" s="24" t="s">
        <v>48</v>
      </c>
      <c r="M487" s="24" t="s">
        <v>72</v>
      </c>
      <c r="N487" s="24" t="s">
        <v>1300</v>
      </c>
      <c r="O487" s="24" t="s">
        <v>1286</v>
      </c>
      <c r="P487" s="24" t="s">
        <v>64</v>
      </c>
      <c r="Q487">
        <v>30</v>
      </c>
      <c r="R487">
        <v>85</v>
      </c>
      <c r="S487">
        <v>100</v>
      </c>
      <c r="T487">
        <v>100</v>
      </c>
      <c r="U487">
        <v>3</v>
      </c>
      <c r="V487" s="24" t="s">
        <v>1302</v>
      </c>
      <c r="W487" s="24" t="s">
        <v>1368</v>
      </c>
      <c r="X487">
        <v>36</v>
      </c>
      <c r="Y487">
        <v>97</v>
      </c>
    </row>
    <row r="488" spans="1:25" x14ac:dyDescent="0.3">
      <c r="A488">
        <v>487</v>
      </c>
      <c r="B488">
        <v>2017</v>
      </c>
      <c r="C488" s="24" t="s">
        <v>43</v>
      </c>
      <c r="D488" s="24" t="s">
        <v>1368</v>
      </c>
      <c r="E488" s="24" t="s">
        <v>1474</v>
      </c>
      <c r="F488" s="24" t="s">
        <v>1094</v>
      </c>
      <c r="G488">
        <v>30.909829999999999</v>
      </c>
      <c r="H488">
        <v>66.452402000000006</v>
      </c>
      <c r="I488" s="24" t="s">
        <v>1174</v>
      </c>
      <c r="J488" s="24" t="s">
        <v>1303</v>
      </c>
      <c r="K488" s="24" t="s">
        <v>1368</v>
      </c>
      <c r="L488" s="24" t="s">
        <v>48</v>
      </c>
      <c r="M488" s="24" t="s">
        <v>72</v>
      </c>
      <c r="N488" s="24" t="s">
        <v>1296</v>
      </c>
      <c r="O488" s="24" t="s">
        <v>163</v>
      </c>
      <c r="P488" s="24" t="s">
        <v>42</v>
      </c>
      <c r="Q488">
        <v>1</v>
      </c>
      <c r="R488">
        <v>3</v>
      </c>
      <c r="S488">
        <v>1</v>
      </c>
      <c r="T488">
        <v>11</v>
      </c>
      <c r="U488">
        <v>1</v>
      </c>
      <c r="V488" s="24" t="s">
        <v>1368</v>
      </c>
      <c r="W488" s="24" t="s">
        <v>1368</v>
      </c>
      <c r="X488">
        <v>38</v>
      </c>
      <c r="Y488">
        <v>100</v>
      </c>
    </row>
    <row r="489" spans="1:25" x14ac:dyDescent="0.3">
      <c r="A489">
        <v>488</v>
      </c>
      <c r="B489">
        <v>2017</v>
      </c>
      <c r="C489" s="24" t="s">
        <v>43</v>
      </c>
      <c r="D489" s="24" t="s">
        <v>1368</v>
      </c>
      <c r="E489" s="24" t="s">
        <v>1368</v>
      </c>
      <c r="F489" s="24" t="s">
        <v>160</v>
      </c>
      <c r="G489">
        <v>34.015000000000001</v>
      </c>
      <c r="H489">
        <v>71.580500000000001</v>
      </c>
      <c r="I489" s="24" t="s">
        <v>93</v>
      </c>
      <c r="J489" s="24" t="s">
        <v>1304</v>
      </c>
      <c r="K489" s="24" t="s">
        <v>74</v>
      </c>
      <c r="L489" s="24" t="s">
        <v>39</v>
      </c>
      <c r="M489" s="24" t="s">
        <v>481</v>
      </c>
      <c r="N489" s="24" t="s">
        <v>1305</v>
      </c>
      <c r="O489" s="24" t="s">
        <v>74</v>
      </c>
      <c r="P489" s="24" t="s">
        <v>42</v>
      </c>
      <c r="Q489">
        <v>1</v>
      </c>
      <c r="R489">
        <v>2</v>
      </c>
      <c r="S489">
        <v>1</v>
      </c>
      <c r="T489">
        <v>7</v>
      </c>
      <c r="U489">
        <v>1</v>
      </c>
      <c r="V489" s="24" t="s">
        <v>1368</v>
      </c>
      <c r="W489" s="24" t="s">
        <v>1368</v>
      </c>
      <c r="X489">
        <v>37</v>
      </c>
      <c r="Y489">
        <v>98</v>
      </c>
    </row>
    <row r="490" spans="1:25" x14ac:dyDescent="0.3">
      <c r="A490">
        <v>489</v>
      </c>
      <c r="B490">
        <v>2017</v>
      </c>
      <c r="C490" s="24" t="s">
        <v>43</v>
      </c>
      <c r="D490" s="24" t="s">
        <v>1368</v>
      </c>
      <c r="E490" s="24" t="s">
        <v>1368</v>
      </c>
      <c r="F490" s="24" t="s">
        <v>160</v>
      </c>
      <c r="G490">
        <v>34.015000000000001</v>
      </c>
      <c r="H490">
        <v>71.580500000000001</v>
      </c>
      <c r="I490" s="24" t="s">
        <v>93</v>
      </c>
      <c r="J490" s="24" t="s">
        <v>1306</v>
      </c>
      <c r="K490" s="24" t="s">
        <v>74</v>
      </c>
      <c r="L490" s="24" t="s">
        <v>39</v>
      </c>
      <c r="M490" s="24" t="s">
        <v>72</v>
      </c>
      <c r="N490" s="24" t="s">
        <v>1307</v>
      </c>
      <c r="O490" s="24" t="s">
        <v>74</v>
      </c>
      <c r="P490" s="24" t="s">
        <v>42</v>
      </c>
      <c r="Q490">
        <v>1</v>
      </c>
      <c r="R490">
        <v>1</v>
      </c>
      <c r="S490">
        <v>1</v>
      </c>
      <c r="T490">
        <v>1</v>
      </c>
      <c r="U490">
        <v>1</v>
      </c>
      <c r="V490" s="24" t="s">
        <v>1368</v>
      </c>
      <c r="W490" s="24" t="s">
        <v>1368</v>
      </c>
      <c r="X490">
        <v>37</v>
      </c>
      <c r="Y490">
        <v>98</v>
      </c>
    </row>
    <row r="491" spans="1:25" x14ac:dyDescent="0.3">
      <c r="A491">
        <v>490</v>
      </c>
      <c r="B491">
        <v>2017</v>
      </c>
      <c r="C491" s="24" t="s">
        <v>43</v>
      </c>
      <c r="D491" s="24" t="s">
        <v>1368</v>
      </c>
      <c r="E491" s="24" t="s">
        <v>1475</v>
      </c>
      <c r="F491" s="24" t="s">
        <v>543</v>
      </c>
      <c r="G491">
        <v>31.500875000000001</v>
      </c>
      <c r="H491">
        <v>74.333119999999994</v>
      </c>
      <c r="I491" s="24" t="s">
        <v>69</v>
      </c>
      <c r="J491" s="24" t="s">
        <v>1308</v>
      </c>
      <c r="K491" s="24" t="s">
        <v>1368</v>
      </c>
      <c r="L491" s="24" t="s">
        <v>53</v>
      </c>
      <c r="M491" s="24" t="s">
        <v>72</v>
      </c>
      <c r="N491" s="24" t="s">
        <v>1368</v>
      </c>
      <c r="O491" s="24" t="s">
        <v>163</v>
      </c>
      <c r="P491" s="24" t="s">
        <v>1368</v>
      </c>
      <c r="Q491">
        <v>26</v>
      </c>
      <c r="R491">
        <v>27</v>
      </c>
      <c r="S491">
        <v>56</v>
      </c>
      <c r="T491">
        <v>56</v>
      </c>
      <c r="U491">
        <v>1</v>
      </c>
      <c r="V491" s="24" t="s">
        <v>1368</v>
      </c>
      <c r="W491" s="24" t="s">
        <v>1309</v>
      </c>
      <c r="X491">
        <v>32</v>
      </c>
      <c r="Y491">
        <v>88</v>
      </c>
    </row>
    <row r="492" spans="1:25" x14ac:dyDescent="0.3">
      <c r="A492">
        <v>491</v>
      </c>
      <c r="B492">
        <v>2017</v>
      </c>
      <c r="C492" s="24" t="s">
        <v>33</v>
      </c>
      <c r="D492" s="24" t="s">
        <v>1368</v>
      </c>
      <c r="E492" s="24" t="s">
        <v>1432</v>
      </c>
      <c r="F492" s="24" t="s">
        <v>59</v>
      </c>
      <c r="G492">
        <v>30.203658000000001</v>
      </c>
      <c r="H492">
        <v>67.004469</v>
      </c>
      <c r="I492" s="24" t="s">
        <v>1174</v>
      </c>
      <c r="J492" s="24" t="s">
        <v>1310</v>
      </c>
      <c r="K492" s="24" t="s">
        <v>1368</v>
      </c>
      <c r="L492" s="24" t="s">
        <v>53</v>
      </c>
      <c r="M492" s="24" t="s">
        <v>72</v>
      </c>
      <c r="N492" s="24" t="s">
        <v>1311</v>
      </c>
      <c r="O492" s="24" t="s">
        <v>74</v>
      </c>
      <c r="P492" s="24" t="s">
        <v>42</v>
      </c>
      <c r="Q492">
        <v>15</v>
      </c>
      <c r="R492">
        <v>15</v>
      </c>
      <c r="S492">
        <v>40</v>
      </c>
      <c r="T492">
        <v>40</v>
      </c>
      <c r="U492">
        <v>1</v>
      </c>
      <c r="V492" s="24" t="s">
        <v>1312</v>
      </c>
      <c r="W492" s="24" t="s">
        <v>1368</v>
      </c>
      <c r="X492">
        <v>29</v>
      </c>
    </row>
    <row r="493" spans="1:25" x14ac:dyDescent="0.3">
      <c r="A493">
        <v>492</v>
      </c>
      <c r="B493">
        <v>2017</v>
      </c>
      <c r="C493" s="24" t="s">
        <v>43</v>
      </c>
      <c r="D493" s="24" t="s">
        <v>1368</v>
      </c>
      <c r="E493" s="24" t="s">
        <v>1368</v>
      </c>
      <c r="F493" s="24" t="s">
        <v>59</v>
      </c>
      <c r="G493">
        <v>28.571051000000001</v>
      </c>
      <c r="H493">
        <v>67.496894999999995</v>
      </c>
      <c r="I493" s="24" t="s">
        <v>1174</v>
      </c>
      <c r="J493" s="24" t="s">
        <v>1313</v>
      </c>
      <c r="K493" s="24" t="s">
        <v>62</v>
      </c>
      <c r="L493" s="24" t="s">
        <v>39</v>
      </c>
      <c r="M493" s="24" t="s">
        <v>1314</v>
      </c>
      <c r="N493" s="24" t="s">
        <v>1315</v>
      </c>
      <c r="O493" s="24" t="s">
        <v>122</v>
      </c>
      <c r="P493" s="24" t="s">
        <v>42</v>
      </c>
      <c r="Q493">
        <v>21</v>
      </c>
      <c r="R493">
        <v>22</v>
      </c>
      <c r="S493">
        <v>25</v>
      </c>
      <c r="U493">
        <v>1</v>
      </c>
      <c r="V493" s="24" t="s">
        <v>1368</v>
      </c>
      <c r="W493" s="24" t="s">
        <v>1316</v>
      </c>
      <c r="X493">
        <v>27.8</v>
      </c>
      <c r="Y493">
        <v>81</v>
      </c>
    </row>
    <row r="494" spans="1:25" x14ac:dyDescent="0.3">
      <c r="A494">
        <v>493</v>
      </c>
      <c r="B494">
        <v>2017</v>
      </c>
      <c r="C494" s="24" t="s">
        <v>43</v>
      </c>
      <c r="D494" s="24" t="s">
        <v>1368</v>
      </c>
      <c r="E494" s="24" t="s">
        <v>1452</v>
      </c>
      <c r="F494" s="24" t="s">
        <v>59</v>
      </c>
      <c r="I494" s="24" t="s">
        <v>1174</v>
      </c>
      <c r="J494" s="24" t="s">
        <v>1317</v>
      </c>
      <c r="K494" s="24" t="s">
        <v>1318</v>
      </c>
      <c r="L494" s="24" t="s">
        <v>48</v>
      </c>
      <c r="M494" s="24" t="s">
        <v>72</v>
      </c>
      <c r="N494" s="24" t="s">
        <v>1319</v>
      </c>
      <c r="O494" s="24" t="s">
        <v>163</v>
      </c>
      <c r="P494" s="24" t="s">
        <v>42</v>
      </c>
      <c r="Q494">
        <v>7</v>
      </c>
      <c r="R494">
        <v>7</v>
      </c>
      <c r="S494">
        <v>22</v>
      </c>
      <c r="T494">
        <v>22</v>
      </c>
      <c r="U494">
        <v>1</v>
      </c>
      <c r="V494" s="24" t="s">
        <v>1368</v>
      </c>
      <c r="W494" s="24" t="s">
        <v>1368</v>
      </c>
      <c r="X494">
        <v>26</v>
      </c>
      <c r="Y494">
        <v>79</v>
      </c>
    </row>
    <row r="495" spans="1:25" x14ac:dyDescent="0.3">
      <c r="A495">
        <v>494</v>
      </c>
      <c r="B495">
        <v>2017</v>
      </c>
      <c r="C495" s="24" t="s">
        <v>43</v>
      </c>
      <c r="D495" s="24" t="s">
        <v>1368</v>
      </c>
      <c r="E495" s="24" t="s">
        <v>1476</v>
      </c>
      <c r="F495" s="24" t="s">
        <v>59</v>
      </c>
      <c r="G495">
        <v>30.221056999999998</v>
      </c>
      <c r="H495">
        <v>67.002523999999994</v>
      </c>
      <c r="I495" s="24" t="s">
        <v>1174</v>
      </c>
      <c r="J495" s="24" t="s">
        <v>1320</v>
      </c>
      <c r="K495" s="24" t="s">
        <v>163</v>
      </c>
      <c r="L495" s="24" t="s">
        <v>48</v>
      </c>
      <c r="M495" s="24" t="s">
        <v>72</v>
      </c>
      <c r="N495" s="24" t="s">
        <v>1321</v>
      </c>
      <c r="O495" s="24" t="s">
        <v>163</v>
      </c>
      <c r="P495" s="24" t="s">
        <v>42</v>
      </c>
      <c r="Q495">
        <v>2</v>
      </c>
      <c r="R495">
        <v>2</v>
      </c>
      <c r="S495">
        <v>8</v>
      </c>
      <c r="T495">
        <v>8</v>
      </c>
      <c r="U495">
        <v>1</v>
      </c>
      <c r="V495" s="24" t="s">
        <v>1170</v>
      </c>
      <c r="W495" s="24" t="s">
        <v>1322</v>
      </c>
      <c r="X495">
        <v>25</v>
      </c>
      <c r="Y495">
        <v>77</v>
      </c>
    </row>
    <row r="496" spans="1:25" x14ac:dyDescent="0.3">
      <c r="A496">
        <v>495</v>
      </c>
      <c r="B496">
        <v>2017</v>
      </c>
      <c r="C496" s="24" t="s">
        <v>43</v>
      </c>
      <c r="D496" s="24" t="s">
        <v>1368</v>
      </c>
      <c r="E496" s="24" t="s">
        <v>1476</v>
      </c>
      <c r="F496" s="24" t="s">
        <v>160</v>
      </c>
      <c r="G496">
        <v>33.970623000000003</v>
      </c>
      <c r="H496">
        <v>71.43862</v>
      </c>
      <c r="I496" s="24" t="s">
        <v>93</v>
      </c>
      <c r="J496" s="24" t="s">
        <v>1323</v>
      </c>
      <c r="K496" s="24" t="s">
        <v>163</v>
      </c>
      <c r="L496" s="24" t="s">
        <v>48</v>
      </c>
      <c r="M496" s="24" t="s">
        <v>72</v>
      </c>
      <c r="N496" s="24" t="s">
        <v>1324</v>
      </c>
      <c r="O496" s="24" t="s">
        <v>163</v>
      </c>
      <c r="P496" s="24" t="s">
        <v>42</v>
      </c>
      <c r="Q496">
        <v>1</v>
      </c>
      <c r="R496">
        <v>3</v>
      </c>
      <c r="S496">
        <v>6</v>
      </c>
      <c r="T496">
        <v>8</v>
      </c>
      <c r="U496">
        <v>1</v>
      </c>
      <c r="V496" s="24" t="s">
        <v>1325</v>
      </c>
      <c r="W496" s="24" t="s">
        <v>1326</v>
      </c>
      <c r="X496">
        <v>22</v>
      </c>
      <c r="Y496">
        <v>72</v>
      </c>
    </row>
    <row r="497" spans="1:25" x14ac:dyDescent="0.3">
      <c r="A497">
        <v>496</v>
      </c>
      <c r="B497">
        <v>2017</v>
      </c>
      <c r="C497" s="24" t="s">
        <v>43</v>
      </c>
      <c r="D497" s="24" t="s">
        <v>1368</v>
      </c>
      <c r="E497" s="24" t="s">
        <v>1476</v>
      </c>
      <c r="F497" s="24" t="s">
        <v>59</v>
      </c>
      <c r="G497">
        <v>30.139626</v>
      </c>
      <c r="H497">
        <v>66.981476000000001</v>
      </c>
      <c r="I497" s="24" t="s">
        <v>1174</v>
      </c>
      <c r="J497" s="24" t="s">
        <v>1327</v>
      </c>
      <c r="K497" s="24" t="s">
        <v>74</v>
      </c>
      <c r="L497" s="24" t="s">
        <v>53</v>
      </c>
      <c r="M497" s="24" t="s">
        <v>72</v>
      </c>
      <c r="N497" s="24" t="s">
        <v>1328</v>
      </c>
      <c r="O497" s="24" t="s">
        <v>74</v>
      </c>
      <c r="P497" s="24" t="s">
        <v>42</v>
      </c>
      <c r="Q497">
        <v>4</v>
      </c>
      <c r="R497">
        <v>4</v>
      </c>
      <c r="S497">
        <v>16</v>
      </c>
      <c r="T497">
        <v>22</v>
      </c>
      <c r="U497">
        <v>1</v>
      </c>
      <c r="V497" s="24" t="s">
        <v>1329</v>
      </c>
      <c r="W497" s="24" t="s">
        <v>1330</v>
      </c>
      <c r="X497">
        <v>29</v>
      </c>
      <c r="Y497">
        <v>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BF32-ACEE-4A2A-9740-F8998D7E43C5}">
  <dimension ref="A1:Q27"/>
  <sheetViews>
    <sheetView workbookViewId="0">
      <selection activeCell="L25" sqref="L25"/>
    </sheetView>
  </sheetViews>
  <sheetFormatPr defaultRowHeight="14.4" x14ac:dyDescent="0.3"/>
  <cols>
    <col min="1" max="4" width="8.77734375" style="8" customWidth="1"/>
    <col min="7" max="7" width="11.33203125" customWidth="1"/>
  </cols>
  <sheetData>
    <row r="1" spans="1:17" x14ac:dyDescent="0.3">
      <c r="I1" s="62" t="s">
        <v>1487</v>
      </c>
      <c r="J1" s="62"/>
      <c r="K1" s="62"/>
      <c r="L1" s="62"/>
      <c r="M1" s="62"/>
      <c r="N1" s="62"/>
      <c r="O1" s="62"/>
      <c r="P1" s="62"/>
      <c r="Q1" s="62"/>
    </row>
    <row r="2" spans="1:17" x14ac:dyDescent="0.3">
      <c r="I2" s="62"/>
      <c r="J2" s="62"/>
      <c r="K2" s="62"/>
      <c r="L2" s="62"/>
      <c r="M2" s="62"/>
      <c r="N2" s="62"/>
      <c r="O2" s="62"/>
      <c r="P2" s="62"/>
      <c r="Q2" s="62"/>
    </row>
    <row r="3" spans="1:17" x14ac:dyDescent="0.3">
      <c r="I3" s="62"/>
      <c r="J3" s="62"/>
      <c r="K3" s="62"/>
      <c r="L3" s="62"/>
      <c r="M3" s="62"/>
      <c r="N3" s="62"/>
      <c r="O3" s="62"/>
      <c r="P3" s="62"/>
      <c r="Q3" s="62"/>
    </row>
    <row r="4" spans="1:17" x14ac:dyDescent="0.3">
      <c r="I4" s="62"/>
      <c r="J4" s="62"/>
      <c r="K4" s="62"/>
      <c r="L4" s="62"/>
      <c r="M4" s="62"/>
      <c r="N4" s="62"/>
      <c r="O4" s="62"/>
      <c r="P4" s="62"/>
      <c r="Q4" s="62"/>
    </row>
    <row r="7" spans="1:17" x14ac:dyDescent="0.3">
      <c r="A7" s="58"/>
      <c r="B7" s="67" t="s">
        <v>1334</v>
      </c>
      <c r="C7" s="67"/>
      <c r="D7" s="67"/>
    </row>
    <row r="8" spans="1:17" x14ac:dyDescent="0.3">
      <c r="A8" s="58"/>
      <c r="B8" s="67"/>
      <c r="C8" s="67"/>
      <c r="D8" s="67"/>
      <c r="G8" s="36" t="s">
        <v>1365</v>
      </c>
      <c r="H8" s="37" t="s">
        <v>1338</v>
      </c>
      <c r="I8" s="37" t="s">
        <v>1478</v>
      </c>
    </row>
    <row r="9" spans="1:17" x14ac:dyDescent="0.3">
      <c r="A9" s="58"/>
      <c r="B9" s="67"/>
      <c r="C9" s="67"/>
      <c r="D9" s="67"/>
      <c r="G9" s="38">
        <v>1995</v>
      </c>
      <c r="H9" s="39">
        <v>60</v>
      </c>
      <c r="I9" s="39">
        <v>15</v>
      </c>
    </row>
    <row r="10" spans="1:17" x14ac:dyDescent="0.3">
      <c r="A10" s="9"/>
      <c r="B10" s="10"/>
      <c r="C10" s="68" t="s">
        <v>1340</v>
      </c>
      <c r="D10" s="68"/>
      <c r="G10" s="38">
        <v>2000</v>
      </c>
      <c r="H10" s="39">
        <v>3</v>
      </c>
      <c r="I10" s="39">
        <v>3</v>
      </c>
    </row>
    <row r="11" spans="1:17" x14ac:dyDescent="0.3">
      <c r="A11" s="9"/>
      <c r="B11" s="9"/>
      <c r="C11" s="69" t="s">
        <v>16</v>
      </c>
      <c r="D11" s="69"/>
      <c r="G11" s="38">
        <v>2002</v>
      </c>
      <c r="H11" s="39">
        <v>91</v>
      </c>
      <c r="I11" s="39">
        <v>27</v>
      </c>
    </row>
    <row r="12" spans="1:17" x14ac:dyDescent="0.3">
      <c r="A12" s="9"/>
      <c r="B12" s="9"/>
      <c r="C12" s="66" t="s">
        <v>1341</v>
      </c>
      <c r="D12" s="66"/>
      <c r="G12" s="38">
        <v>2003</v>
      </c>
      <c r="H12" s="39">
        <v>115</v>
      </c>
      <c r="I12" s="39">
        <v>65</v>
      </c>
    </row>
    <row r="13" spans="1:17" x14ac:dyDescent="0.3">
      <c r="A13" s="9"/>
      <c r="B13" s="9"/>
      <c r="C13" s="66" t="s">
        <v>1339</v>
      </c>
      <c r="D13" s="66"/>
      <c r="G13" s="38">
        <v>2004</v>
      </c>
      <c r="H13" s="39">
        <v>399</v>
      </c>
      <c r="I13" s="39">
        <v>82</v>
      </c>
    </row>
    <row r="14" spans="1:17" x14ac:dyDescent="0.3">
      <c r="C14" s="25" t="s">
        <v>1335</v>
      </c>
      <c r="D14" s="26"/>
      <c r="G14" s="38">
        <v>2005</v>
      </c>
      <c r="H14" s="39">
        <v>230</v>
      </c>
      <c r="I14" s="39">
        <v>83</v>
      </c>
    </row>
    <row r="15" spans="1:17" x14ac:dyDescent="0.3">
      <c r="C15" s="66" t="s">
        <v>1346</v>
      </c>
      <c r="D15" s="66"/>
      <c r="G15" s="38">
        <v>2006</v>
      </c>
      <c r="H15" s="39">
        <v>230</v>
      </c>
      <c r="I15" s="39">
        <v>161</v>
      </c>
    </row>
    <row r="16" spans="1:17" x14ac:dyDescent="0.3">
      <c r="G16" s="38">
        <v>2007</v>
      </c>
      <c r="H16" s="39">
        <v>2008</v>
      </c>
      <c r="I16" s="39">
        <v>842</v>
      </c>
    </row>
    <row r="17" spans="7:9" x14ac:dyDescent="0.3">
      <c r="G17" s="38">
        <v>2008</v>
      </c>
      <c r="H17" s="39">
        <v>2426</v>
      </c>
      <c r="I17" s="39">
        <v>940</v>
      </c>
    </row>
    <row r="18" spans="7:9" x14ac:dyDescent="0.3">
      <c r="G18" s="38">
        <v>2009</v>
      </c>
      <c r="H18" s="39">
        <v>3462</v>
      </c>
      <c r="I18" s="39">
        <v>1092</v>
      </c>
    </row>
    <row r="19" spans="7:9" x14ac:dyDescent="0.3">
      <c r="G19" s="38">
        <v>2010</v>
      </c>
      <c r="H19" s="39">
        <v>2939</v>
      </c>
      <c r="I19" s="39">
        <v>1146</v>
      </c>
    </row>
    <row r="20" spans="7:9" x14ac:dyDescent="0.3">
      <c r="G20" s="38">
        <v>2011</v>
      </c>
      <c r="H20" s="39">
        <v>1386</v>
      </c>
      <c r="I20" s="39">
        <v>625</v>
      </c>
    </row>
    <row r="21" spans="7:9" x14ac:dyDescent="0.3">
      <c r="G21" s="38">
        <v>2012</v>
      </c>
      <c r="H21" s="39">
        <v>705</v>
      </c>
      <c r="I21" s="39">
        <v>243</v>
      </c>
    </row>
    <row r="22" spans="7:9" x14ac:dyDescent="0.3">
      <c r="G22" s="38">
        <v>2013</v>
      </c>
      <c r="H22" s="39">
        <v>1607</v>
      </c>
      <c r="I22" s="39">
        <v>660</v>
      </c>
    </row>
    <row r="23" spans="7:9" x14ac:dyDescent="0.3">
      <c r="G23" s="38">
        <v>2014</v>
      </c>
      <c r="H23" s="39">
        <v>652</v>
      </c>
      <c r="I23" s="39">
        <v>383</v>
      </c>
    </row>
    <row r="24" spans="7:9" x14ac:dyDescent="0.3">
      <c r="G24" s="38">
        <v>2015</v>
      </c>
      <c r="H24" s="39">
        <v>413</v>
      </c>
      <c r="I24" s="39">
        <v>246</v>
      </c>
    </row>
    <row r="25" spans="7:9" x14ac:dyDescent="0.3">
      <c r="G25" s="38">
        <v>2016</v>
      </c>
      <c r="H25" s="39">
        <v>938</v>
      </c>
      <c r="I25" s="39">
        <v>369</v>
      </c>
    </row>
    <row r="26" spans="7:9" x14ac:dyDescent="0.3">
      <c r="G26" s="38">
        <v>2017</v>
      </c>
      <c r="H26" s="39">
        <v>667</v>
      </c>
      <c r="I26" s="39">
        <v>317</v>
      </c>
    </row>
    <row r="27" spans="7:9" x14ac:dyDescent="0.3">
      <c r="G27" s="38" t="s">
        <v>1366</v>
      </c>
      <c r="H27" s="39">
        <v>18331</v>
      </c>
      <c r="I27" s="39">
        <v>7299</v>
      </c>
    </row>
  </sheetData>
  <mergeCells count="8">
    <mergeCell ref="I1:Q4"/>
    <mergeCell ref="C15:D15"/>
    <mergeCell ref="A7:A9"/>
    <mergeCell ref="B7:D9"/>
    <mergeCell ref="C10:D10"/>
    <mergeCell ref="C11:D11"/>
    <mergeCell ref="C12:D12"/>
    <mergeCell ref="C13:D13"/>
  </mergeCells>
  <hyperlinks>
    <hyperlink ref="C10:D10" location="YearWise!A1" display="Yearwise Analysis" xr:uid="{07DFECAE-C8E9-4392-8A78-97B4F1CD75DE}"/>
    <hyperlink ref="C13:D13" location="Injureds!A1" display="Injureds" xr:uid="{24AC7F72-BF8A-43C7-AD81-6F937E9EB700}"/>
    <hyperlink ref="C14:D14" location="Deaths!A1" display="Deaths" xr:uid="{EAFB0E65-8870-4424-A107-11012857E2CE}"/>
    <hyperlink ref="C12:D12" location="Targets!A1" display="Targets" xr:uid="{21571EEA-27CC-4A92-9AB5-135FE5E196D8}"/>
    <hyperlink ref="C15:D15" location="Overall!A1" display="Overall Analysis" xr:uid="{DE55904F-D4E4-4908-A253-C87BB4C1741E}"/>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1E5F-01C8-400D-B247-CFD323F5C76D}">
  <dimension ref="A1:Q224"/>
  <sheetViews>
    <sheetView topLeftCell="A49" zoomScale="80" zoomScaleNormal="80" workbookViewId="0">
      <selection activeCell="U71" sqref="U71"/>
    </sheetView>
  </sheetViews>
  <sheetFormatPr defaultColWidth="10.77734375" defaultRowHeight="16.95" customHeight="1" x14ac:dyDescent="0.3"/>
  <cols>
    <col min="1" max="4" width="8.77734375" style="8" customWidth="1"/>
    <col min="7" max="7" width="26.33203125" bestFit="1" customWidth="1"/>
    <col min="8" max="8" width="12.77734375" bestFit="1" customWidth="1"/>
    <col min="9" max="9" width="11.5546875" bestFit="1" customWidth="1"/>
    <col min="10" max="10" width="7.21875" bestFit="1" customWidth="1"/>
  </cols>
  <sheetData>
    <row r="1" spans="1:17" ht="16.95" customHeight="1" x14ac:dyDescent="0.3">
      <c r="I1" s="62" t="s">
        <v>1347</v>
      </c>
      <c r="J1" s="62"/>
      <c r="K1" s="62"/>
      <c r="L1" s="62"/>
      <c r="M1" s="62"/>
      <c r="N1" s="62"/>
      <c r="O1" s="62"/>
      <c r="P1" s="62"/>
      <c r="Q1" s="62"/>
    </row>
    <row r="2" spans="1:17" ht="16.95" customHeight="1" x14ac:dyDescent="0.3">
      <c r="I2" s="62"/>
      <c r="J2" s="62"/>
      <c r="K2" s="62"/>
      <c r="L2" s="62"/>
      <c r="M2" s="62"/>
      <c r="N2" s="62"/>
      <c r="O2" s="62"/>
      <c r="P2" s="62"/>
      <c r="Q2" s="62"/>
    </row>
    <row r="3" spans="1:17" ht="16.95" customHeight="1" x14ac:dyDescent="0.3">
      <c r="I3" s="62"/>
      <c r="J3" s="62"/>
      <c r="K3" s="62"/>
      <c r="L3" s="62"/>
      <c r="M3" s="62"/>
      <c r="N3" s="62"/>
      <c r="O3" s="62"/>
      <c r="P3" s="62"/>
      <c r="Q3" s="62"/>
    </row>
    <row r="4" spans="1:17" ht="16.95" customHeight="1" x14ac:dyDescent="0.3">
      <c r="I4" s="62"/>
      <c r="J4" s="62"/>
      <c r="K4" s="62"/>
      <c r="L4" s="62"/>
      <c r="M4" s="62"/>
      <c r="N4" s="62"/>
      <c r="O4" s="62"/>
      <c r="P4" s="62"/>
      <c r="Q4" s="62"/>
    </row>
    <row r="7" spans="1:17" ht="16.95" customHeight="1" x14ac:dyDescent="0.3">
      <c r="A7" s="58"/>
      <c r="B7" s="67" t="s">
        <v>1334</v>
      </c>
      <c r="C7" s="67"/>
      <c r="D7" s="67"/>
    </row>
    <row r="8" spans="1:17" ht="16.95" customHeight="1" x14ac:dyDescent="0.3">
      <c r="A8" s="58"/>
      <c r="B8" s="67"/>
      <c r="C8" s="67"/>
      <c r="D8" s="67"/>
    </row>
    <row r="9" spans="1:17" ht="16.95" customHeight="1" x14ac:dyDescent="0.3">
      <c r="A9" s="58"/>
      <c r="B9" s="67"/>
      <c r="C9" s="67"/>
      <c r="D9" s="67"/>
    </row>
    <row r="10" spans="1:17" ht="16.95" customHeight="1" x14ac:dyDescent="0.3">
      <c r="A10" s="9"/>
      <c r="B10" s="10"/>
      <c r="C10" s="70" t="s">
        <v>1340</v>
      </c>
      <c r="D10" s="70"/>
    </row>
    <row r="11" spans="1:17" ht="16.95" customHeight="1" x14ac:dyDescent="0.3">
      <c r="A11" s="9"/>
      <c r="B11" s="9"/>
      <c r="C11" s="71" t="s">
        <v>16</v>
      </c>
      <c r="D11" s="71"/>
    </row>
    <row r="12" spans="1:17" ht="16.95" customHeight="1" x14ac:dyDescent="0.3">
      <c r="A12" s="9"/>
      <c r="B12" s="9"/>
      <c r="C12" s="66" t="s">
        <v>1341</v>
      </c>
      <c r="D12" s="66"/>
    </row>
    <row r="13" spans="1:17" ht="16.95" customHeight="1" x14ac:dyDescent="0.3">
      <c r="A13" s="9"/>
      <c r="B13" s="9"/>
      <c r="C13" s="66" t="s">
        <v>1339</v>
      </c>
      <c r="D13" s="66"/>
    </row>
    <row r="14" spans="1:17" ht="16.95" customHeight="1" x14ac:dyDescent="0.3">
      <c r="C14" s="11" t="s">
        <v>1335</v>
      </c>
      <c r="D14" s="12"/>
    </row>
    <row r="15" spans="1:17" ht="16.95" customHeight="1" x14ac:dyDescent="0.3">
      <c r="C15" s="66" t="s">
        <v>1346</v>
      </c>
      <c r="D15" s="66"/>
    </row>
    <row r="16" spans="1:17" ht="16.95" customHeight="1" x14ac:dyDescent="0.3">
      <c r="G16" s="15" t="s">
        <v>1352</v>
      </c>
      <c r="H16" s="15" t="s">
        <v>1355</v>
      </c>
      <c r="I16" s="15" t="s">
        <v>1354</v>
      </c>
    </row>
    <row r="17" spans="7:9" ht="16.95" customHeight="1" x14ac:dyDescent="0.3">
      <c r="G17" s="13" t="s">
        <v>186</v>
      </c>
      <c r="H17" s="13">
        <f>COUNTIF(Data!K2:K497,"Airport")</f>
        <v>1</v>
      </c>
      <c r="I17" s="13">
        <f>SUMIF(Data!K2:K497,"*Airport*",Data!U2:U497)</f>
        <v>1</v>
      </c>
    </row>
    <row r="18" spans="7:9" ht="16.95" customHeight="1" x14ac:dyDescent="0.3">
      <c r="G18" s="13" t="s">
        <v>622</v>
      </c>
      <c r="H18" s="13">
        <f>COUNTIF(Data!K2:K497,"Bank")</f>
        <v>4</v>
      </c>
      <c r="I18" s="13">
        <f>SUMIF(Data!K2:K497,"*Bank*",Data!U2:U497)</f>
        <v>4</v>
      </c>
    </row>
    <row r="19" spans="7:9" ht="16.95" customHeight="1" x14ac:dyDescent="0.3">
      <c r="G19" s="13" t="s">
        <v>122</v>
      </c>
      <c r="H19" s="13">
        <f>COUNTIF(Data!K2:K497,"Civilian")</f>
        <v>1</v>
      </c>
      <c r="I19" s="13">
        <f>SUMIF(Data!K2:K497,"*Civilian*",Data!U2:U497)</f>
        <v>1</v>
      </c>
    </row>
    <row r="20" spans="7:9" ht="16.95" customHeight="1" x14ac:dyDescent="0.3">
      <c r="G20" s="13" t="s">
        <v>1353</v>
      </c>
      <c r="H20" s="13">
        <f>COUNTIF(Data!K2:K497,"*Commercial*")</f>
        <v>2</v>
      </c>
      <c r="I20" s="13">
        <f>SUMIF(Data!K2:K497,"*Commercial*",Data!U2:U497)</f>
        <v>2</v>
      </c>
    </row>
    <row r="21" spans="7:9" ht="16.95" customHeight="1" x14ac:dyDescent="0.3">
      <c r="G21" s="13" t="s">
        <v>38</v>
      </c>
      <c r="H21" s="13">
        <f>COUNTIF(Data!K2:K497,"Foreign")</f>
        <v>7</v>
      </c>
      <c r="I21" s="13">
        <f>SUMIF(Data!K2:K497,"*Foreign*",Data!U2:U497)</f>
        <v>9</v>
      </c>
    </row>
    <row r="22" spans="7:9" ht="16.95" customHeight="1" x14ac:dyDescent="0.3">
      <c r="G22" s="13" t="s">
        <v>405</v>
      </c>
      <c r="H22" s="13">
        <f>COUNTIF(Data!K2:K497,"*Hospital*")</f>
        <v>5</v>
      </c>
      <c r="I22" s="13">
        <f>SUMIF(Data!K2:K497,"*Hospital*",Data!U2:U497)</f>
        <v>3</v>
      </c>
    </row>
    <row r="23" spans="7:9" ht="16.95" customHeight="1" x14ac:dyDescent="0.3">
      <c r="G23" s="13" t="s">
        <v>52</v>
      </c>
      <c r="H23" s="13">
        <f>COUNTIF(Data!K2:K497,"Hotel")</f>
        <v>10</v>
      </c>
      <c r="I23" s="13">
        <f>SUMIF(Data!K2:K497,"*Hotel*",Data!U2:U497)</f>
        <v>10</v>
      </c>
    </row>
    <row r="24" spans="7:9" ht="16.95" customHeight="1" x14ac:dyDescent="0.3">
      <c r="G24" s="13" t="s">
        <v>189</v>
      </c>
      <c r="H24" s="13">
        <f>COUNTIF(Data!K2:K497,"Government")</f>
        <v>19</v>
      </c>
      <c r="I24" s="13">
        <f>SUMIF(Data!K2:K497,"*Government*",Data!U2:U497)</f>
        <v>20</v>
      </c>
    </row>
    <row r="25" spans="7:9" ht="16.95" customHeight="1" x14ac:dyDescent="0.3">
      <c r="G25" s="13" t="s">
        <v>153</v>
      </c>
      <c r="H25" s="13">
        <f>COUNTIF(Data!K2:K497,"Market")</f>
        <v>40</v>
      </c>
      <c r="I25" s="13">
        <f>SUMIF(Data!K2:K497,"*Market*",Data!U2:U497)</f>
        <v>36</v>
      </c>
    </row>
    <row r="26" spans="7:9" ht="16.95" customHeight="1" x14ac:dyDescent="0.3">
      <c r="G26" s="13" t="s">
        <v>74</v>
      </c>
      <c r="H26" s="13">
        <f>COUNTIF(Data!K2:K497,"Military")</f>
        <v>70</v>
      </c>
      <c r="I26" s="13">
        <f>SUMIF(Data!K2:K497,"*Military*",Data!U2:U497)</f>
        <v>74</v>
      </c>
    </row>
    <row r="27" spans="7:9" ht="16.95" customHeight="1" x14ac:dyDescent="0.3">
      <c r="G27" s="13" t="s">
        <v>71</v>
      </c>
      <c r="H27" s="13">
        <f>COUNTIF(Data!K2:K497,"Mobile")</f>
        <v>70</v>
      </c>
      <c r="I27" s="13">
        <f>SUMIF(Data!K2:K497,"*Mobile*",Data!U2:U497)</f>
        <v>67</v>
      </c>
    </row>
    <row r="28" spans="7:9" ht="16.95" customHeight="1" x14ac:dyDescent="0.3">
      <c r="G28" s="13" t="s">
        <v>100</v>
      </c>
      <c r="H28" s="13">
        <f>COUNTIF(Data!K2:K497,"*Park*")</f>
        <v>32</v>
      </c>
      <c r="I28" s="13">
        <f>SUMIF(Data!K2:K497,"*Park*",Data!U2:U497)</f>
        <v>33</v>
      </c>
    </row>
    <row r="29" spans="7:9" ht="16.95" customHeight="1" x14ac:dyDescent="0.3">
      <c r="G29" s="13" t="s">
        <v>163</v>
      </c>
      <c r="H29" s="13">
        <f>COUNTIF(Data!K2:K497,"Police")</f>
        <v>92</v>
      </c>
      <c r="I29" s="13">
        <f>SUMIF(Data!K2:K497,"*Police*",Data!U2:U497)</f>
        <v>94</v>
      </c>
    </row>
    <row r="30" spans="7:9" ht="16.95" customHeight="1" x14ac:dyDescent="0.3">
      <c r="G30" s="13" t="s">
        <v>62</v>
      </c>
      <c r="H30" s="13">
        <f>COUNTIF(Data!K2:K497,"*Religious*")</f>
        <v>57</v>
      </c>
      <c r="I30" s="13">
        <f>SUMIF(Data!K2:K497,"*Religious*",Data!U2:U497)</f>
        <v>57</v>
      </c>
    </row>
    <row r="31" spans="7:9" ht="16.95" customHeight="1" x14ac:dyDescent="0.3">
      <c r="G31" s="13" t="s">
        <v>95</v>
      </c>
      <c r="H31" s="13">
        <f>COUNTIF(Data!K2:K497,"*Residence*")</f>
        <v>27</v>
      </c>
      <c r="I31" s="13">
        <f>SUMIF(Data!K2:K497,"*Residence*",Data!U2:U497)</f>
        <v>24</v>
      </c>
    </row>
    <row r="32" spans="7:9" ht="16.95" customHeight="1" x14ac:dyDescent="0.3">
      <c r="G32" s="13" t="s">
        <v>241</v>
      </c>
      <c r="H32" s="13">
        <f>COUNTIF(Data!K2:K497,"*Transport*")</f>
        <v>5</v>
      </c>
      <c r="I32" s="13">
        <f>SUMIF(Data!K2:K497,"*Transport*",Data!U2:U497)</f>
        <v>4</v>
      </c>
    </row>
    <row r="38" spans="7:8" ht="16.95" customHeight="1" x14ac:dyDescent="0.3">
      <c r="G38" s="15" t="s">
        <v>18</v>
      </c>
      <c r="H38" s="15" t="s">
        <v>1355</v>
      </c>
    </row>
    <row r="39" spans="7:8" ht="16.95" customHeight="1" x14ac:dyDescent="0.3">
      <c r="G39" s="21" t="s">
        <v>48</v>
      </c>
      <c r="H39" s="21">
        <f>COUNTIF(Data!L2:L497,"*Low*")</f>
        <v>121</v>
      </c>
    </row>
    <row r="40" spans="7:8" ht="16.95" customHeight="1" x14ac:dyDescent="0.3">
      <c r="G40" s="22" t="s">
        <v>53</v>
      </c>
      <c r="H40" s="22">
        <f>COUNTIF(Data!L2:L497,"*Medium*")</f>
        <v>75</v>
      </c>
    </row>
    <row r="41" spans="7:8" ht="16.95" customHeight="1" x14ac:dyDescent="0.3">
      <c r="G41" s="23" t="s">
        <v>39</v>
      </c>
      <c r="H41" s="23">
        <f>COUNTIF(Data!L2:L497,"*High*")</f>
        <v>264</v>
      </c>
    </row>
    <row r="56" spans="7:10" ht="16.95" customHeight="1" x14ac:dyDescent="0.3">
      <c r="G56" s="36" t="s">
        <v>1336</v>
      </c>
      <c r="H56" s="37" t="s">
        <v>1338</v>
      </c>
      <c r="I56" s="37" t="s">
        <v>1478</v>
      </c>
      <c r="J56" s="37" t="s">
        <v>1481</v>
      </c>
    </row>
    <row r="57" spans="7:10" ht="16.95" customHeight="1" x14ac:dyDescent="0.3">
      <c r="G57" s="38" t="s">
        <v>574</v>
      </c>
      <c r="H57" s="39">
        <v>185</v>
      </c>
      <c r="I57" s="39">
        <v>29</v>
      </c>
      <c r="J57" s="39">
        <v>6</v>
      </c>
    </row>
    <row r="58" spans="7:10" ht="16.95" customHeight="1" x14ac:dyDescent="0.3">
      <c r="G58" s="38" t="s">
        <v>1174</v>
      </c>
      <c r="H58" s="39">
        <v>680</v>
      </c>
      <c r="I58" s="39">
        <v>361</v>
      </c>
      <c r="J58" s="39">
        <v>15</v>
      </c>
    </row>
    <row r="59" spans="7:10" ht="16.95" customHeight="1" x14ac:dyDescent="0.3">
      <c r="G59" s="38" t="s">
        <v>60</v>
      </c>
      <c r="H59" s="39">
        <v>1435</v>
      </c>
      <c r="I59" s="39">
        <v>672</v>
      </c>
      <c r="J59" s="39">
        <v>26</v>
      </c>
    </row>
    <row r="60" spans="7:10" ht="16.95" customHeight="1" x14ac:dyDescent="0.3">
      <c r="G60" s="38" t="s">
        <v>36</v>
      </c>
      <c r="H60" s="39">
        <v>833</v>
      </c>
      <c r="I60" s="39">
        <v>203</v>
      </c>
      <c r="J60" s="39">
        <v>21</v>
      </c>
    </row>
    <row r="61" spans="7:10" ht="16.95" customHeight="1" x14ac:dyDescent="0.3">
      <c r="G61" s="38" t="s">
        <v>89</v>
      </c>
      <c r="H61" s="39">
        <v>1816</v>
      </c>
      <c r="I61" s="39">
        <v>924</v>
      </c>
      <c r="J61" s="39">
        <v>71</v>
      </c>
    </row>
    <row r="62" spans="7:10" ht="16.95" customHeight="1" x14ac:dyDescent="0.3">
      <c r="G62" s="38" t="s">
        <v>93</v>
      </c>
      <c r="H62" s="39">
        <v>7749</v>
      </c>
      <c r="I62" s="39">
        <v>3304</v>
      </c>
      <c r="J62" s="39">
        <v>241</v>
      </c>
    </row>
    <row r="63" spans="7:10" ht="16.95" customHeight="1" x14ac:dyDescent="0.3">
      <c r="G63" s="38" t="s">
        <v>69</v>
      </c>
      <c r="H63" s="39">
        <v>3853</v>
      </c>
      <c r="I63" s="39">
        <v>1238</v>
      </c>
      <c r="J63" s="39">
        <v>58</v>
      </c>
    </row>
    <row r="64" spans="7:10" ht="16.95" customHeight="1" x14ac:dyDescent="0.3">
      <c r="G64" s="38" t="s">
        <v>45</v>
      </c>
      <c r="H64" s="39">
        <v>1780</v>
      </c>
      <c r="I64" s="39">
        <v>568</v>
      </c>
      <c r="J64" s="39">
        <v>24</v>
      </c>
    </row>
    <row r="65" spans="7:10" ht="16.95" customHeight="1" x14ac:dyDescent="0.3">
      <c r="G65" s="38" t="s">
        <v>1366</v>
      </c>
      <c r="H65" s="39">
        <v>18331</v>
      </c>
      <c r="I65" s="39">
        <v>7299</v>
      </c>
      <c r="J65" s="39">
        <v>462</v>
      </c>
    </row>
    <row r="81" spans="7:8" ht="16.95" customHeight="1" x14ac:dyDescent="0.3">
      <c r="G81" s="36" t="s">
        <v>16</v>
      </c>
      <c r="H81" s="37" t="s">
        <v>1481</v>
      </c>
    </row>
    <row r="82" spans="7:8" ht="16.95" customHeight="1" x14ac:dyDescent="0.3">
      <c r="G82" s="38" t="s">
        <v>186</v>
      </c>
      <c r="H82" s="39">
        <v>1</v>
      </c>
    </row>
    <row r="83" spans="7:8" ht="16.95" customHeight="1" x14ac:dyDescent="0.3">
      <c r="G83" s="38" t="s">
        <v>622</v>
      </c>
      <c r="H83" s="39">
        <v>4</v>
      </c>
    </row>
    <row r="84" spans="7:8" ht="16.95" customHeight="1" x14ac:dyDescent="0.3">
      <c r="G84" s="38" t="s">
        <v>122</v>
      </c>
      <c r="H84" s="39">
        <v>1</v>
      </c>
    </row>
    <row r="85" spans="7:8" ht="16.95" customHeight="1" x14ac:dyDescent="0.3">
      <c r="G85" s="38" t="s">
        <v>1353</v>
      </c>
      <c r="H85" s="39">
        <v>2</v>
      </c>
    </row>
    <row r="86" spans="7:8" ht="16.95" customHeight="1" x14ac:dyDescent="0.3">
      <c r="G86" s="38" t="s">
        <v>38</v>
      </c>
      <c r="H86" s="39">
        <v>7</v>
      </c>
    </row>
    <row r="87" spans="7:8" ht="16.95" customHeight="1" x14ac:dyDescent="0.3">
      <c r="G87" s="38" t="s">
        <v>189</v>
      </c>
      <c r="H87" s="39">
        <v>19</v>
      </c>
    </row>
    <row r="88" spans="7:8" ht="16.95" customHeight="1" x14ac:dyDescent="0.3">
      <c r="G88" s="38" t="s">
        <v>405</v>
      </c>
      <c r="H88" s="39">
        <v>5</v>
      </c>
    </row>
    <row r="89" spans="7:8" ht="16.95" customHeight="1" x14ac:dyDescent="0.3">
      <c r="G89" s="38" t="s">
        <v>52</v>
      </c>
      <c r="H89" s="39">
        <v>10</v>
      </c>
    </row>
    <row r="90" spans="7:8" ht="16.95" customHeight="1" x14ac:dyDescent="0.3">
      <c r="G90" s="38" t="s">
        <v>153</v>
      </c>
      <c r="H90" s="39">
        <v>40</v>
      </c>
    </row>
    <row r="91" spans="7:8" ht="16.95" customHeight="1" x14ac:dyDescent="0.3">
      <c r="G91" s="38" t="s">
        <v>74</v>
      </c>
      <c r="H91" s="39">
        <v>70</v>
      </c>
    </row>
    <row r="92" spans="7:8" ht="16.95" customHeight="1" x14ac:dyDescent="0.3">
      <c r="G92" s="38" t="s">
        <v>71</v>
      </c>
      <c r="H92" s="39">
        <v>70</v>
      </c>
    </row>
    <row r="93" spans="7:8" ht="16.95" customHeight="1" x14ac:dyDescent="0.3">
      <c r="G93" s="38" t="s">
        <v>100</v>
      </c>
      <c r="H93" s="39">
        <v>32</v>
      </c>
    </row>
    <row r="94" spans="7:8" ht="16.95" customHeight="1" x14ac:dyDescent="0.3">
      <c r="G94" s="38" t="s">
        <v>163</v>
      </c>
      <c r="H94" s="39">
        <v>92</v>
      </c>
    </row>
    <row r="95" spans="7:8" ht="16.95" customHeight="1" x14ac:dyDescent="0.3">
      <c r="G95" s="38" t="s">
        <v>62</v>
      </c>
      <c r="H95" s="39">
        <v>57</v>
      </c>
    </row>
    <row r="96" spans="7:8" ht="16.95" customHeight="1" x14ac:dyDescent="0.3">
      <c r="G96" s="38" t="s">
        <v>95</v>
      </c>
      <c r="H96" s="39">
        <v>27</v>
      </c>
    </row>
    <row r="97" spans="7:8" ht="16.95" customHeight="1" x14ac:dyDescent="0.3">
      <c r="G97" s="38" t="s">
        <v>241</v>
      </c>
      <c r="H97" s="39">
        <v>5</v>
      </c>
    </row>
    <row r="113" spans="7:10" ht="16.95" customHeight="1" x14ac:dyDescent="0.3">
      <c r="G113" s="36" t="s">
        <v>18</v>
      </c>
      <c r="H113" s="37" t="s">
        <v>1481</v>
      </c>
      <c r="I113" s="37" t="s">
        <v>1478</v>
      </c>
      <c r="J113" s="37" t="s">
        <v>1338</v>
      </c>
    </row>
    <row r="114" spans="7:10" ht="16.95" customHeight="1" x14ac:dyDescent="0.3">
      <c r="G114" s="38" t="s">
        <v>48</v>
      </c>
      <c r="H114" s="39">
        <v>121</v>
      </c>
      <c r="I114" s="39">
        <v>1722</v>
      </c>
      <c r="J114" s="39">
        <v>4071</v>
      </c>
    </row>
    <row r="115" spans="7:10" ht="16.95" customHeight="1" x14ac:dyDescent="0.3">
      <c r="G115" s="38" t="s">
        <v>53</v>
      </c>
      <c r="H115" s="39">
        <v>70</v>
      </c>
      <c r="I115" s="39">
        <v>1636</v>
      </c>
      <c r="J115" s="39">
        <v>4555</v>
      </c>
    </row>
    <row r="116" spans="7:10" ht="16.95" customHeight="1" x14ac:dyDescent="0.3">
      <c r="G116" s="38" t="s">
        <v>39</v>
      </c>
      <c r="H116" s="39">
        <v>262</v>
      </c>
      <c r="I116" s="39">
        <v>3369</v>
      </c>
      <c r="J116" s="39">
        <v>8681</v>
      </c>
    </row>
    <row r="117" spans="7:10" ht="16.95" customHeight="1" x14ac:dyDescent="0.3">
      <c r="G117" s="29"/>
      <c r="H117" s="30">
        <v>9</v>
      </c>
      <c r="I117" s="30">
        <v>572</v>
      </c>
      <c r="J117" s="30">
        <v>1024</v>
      </c>
    </row>
    <row r="142" spans="7:9" ht="16.95" customHeight="1" x14ac:dyDescent="0.3">
      <c r="G142" s="36" t="s">
        <v>12</v>
      </c>
      <c r="H142" s="37" t="s">
        <v>1478</v>
      </c>
      <c r="I142" s="37" t="s">
        <v>1338</v>
      </c>
    </row>
    <row r="143" spans="7:9" ht="16.95" customHeight="1" x14ac:dyDescent="0.3">
      <c r="G143" s="38" t="s">
        <v>1193</v>
      </c>
      <c r="H143" s="39">
        <v>19</v>
      </c>
      <c r="I143" s="39">
        <v>25</v>
      </c>
    </row>
    <row r="144" spans="7:9" ht="16.95" customHeight="1" x14ac:dyDescent="0.3">
      <c r="G144" s="38" t="s">
        <v>98</v>
      </c>
      <c r="H144" s="39">
        <v>16</v>
      </c>
      <c r="I144" s="39">
        <v>109</v>
      </c>
    </row>
    <row r="145" spans="7:9" ht="16.95" customHeight="1" x14ac:dyDescent="0.3">
      <c r="G145" s="38" t="s">
        <v>254</v>
      </c>
      <c r="H145" s="39">
        <v>150</v>
      </c>
      <c r="I145" s="39">
        <v>335</v>
      </c>
    </row>
    <row r="146" spans="7:9" ht="16.95" customHeight="1" x14ac:dyDescent="0.3">
      <c r="G146" s="38" t="s">
        <v>144</v>
      </c>
      <c r="H146" s="39">
        <v>121</v>
      </c>
      <c r="I146" s="39">
        <v>329</v>
      </c>
    </row>
    <row r="147" spans="7:9" ht="16.95" customHeight="1" x14ac:dyDescent="0.3">
      <c r="G147" s="38" t="s">
        <v>430</v>
      </c>
      <c r="H147" s="39">
        <v>26</v>
      </c>
      <c r="I147" s="39">
        <v>100</v>
      </c>
    </row>
    <row r="148" spans="7:9" ht="16.95" customHeight="1" x14ac:dyDescent="0.3">
      <c r="G148" s="38" t="s">
        <v>466</v>
      </c>
      <c r="H148" s="39">
        <v>53</v>
      </c>
      <c r="I148" s="39">
        <v>46</v>
      </c>
    </row>
    <row r="149" spans="7:9" ht="16.95" customHeight="1" x14ac:dyDescent="0.3">
      <c r="G149" s="38" t="s">
        <v>523</v>
      </c>
      <c r="H149" s="39">
        <v>28</v>
      </c>
      <c r="I149" s="39">
        <v>60</v>
      </c>
    </row>
    <row r="150" spans="7:9" ht="16.95" customHeight="1" x14ac:dyDescent="0.3">
      <c r="G150" s="38" t="s">
        <v>1094</v>
      </c>
      <c r="H150" s="39">
        <v>11</v>
      </c>
      <c r="I150" s="39">
        <v>27</v>
      </c>
    </row>
    <row r="151" spans="7:9" ht="16.95" customHeight="1" x14ac:dyDescent="0.3">
      <c r="G151" s="38" t="s">
        <v>194</v>
      </c>
      <c r="H151" s="39">
        <v>207</v>
      </c>
      <c r="I151" s="39">
        <v>374</v>
      </c>
    </row>
    <row r="152" spans="7:9" ht="16.95" customHeight="1" x14ac:dyDescent="0.3">
      <c r="G152" s="38" t="s">
        <v>313</v>
      </c>
      <c r="H152" s="39">
        <v>87</v>
      </c>
      <c r="I152" s="39">
        <v>251</v>
      </c>
    </row>
    <row r="153" spans="7:9" ht="16.95" customHeight="1" x14ac:dyDescent="0.3">
      <c r="G153" s="38" t="s">
        <v>1099</v>
      </c>
      <c r="H153" s="39">
        <v>9</v>
      </c>
      <c r="I153" s="39">
        <v>30</v>
      </c>
    </row>
    <row r="154" spans="7:9" ht="16.95" customHeight="1" x14ac:dyDescent="0.3">
      <c r="G154" s="38" t="s">
        <v>686</v>
      </c>
      <c r="H154" s="39">
        <v>33</v>
      </c>
      <c r="I154" s="39">
        <v>70</v>
      </c>
    </row>
    <row r="155" spans="7:9" ht="16.95" customHeight="1" x14ac:dyDescent="0.3">
      <c r="G155" s="38" t="s">
        <v>484</v>
      </c>
      <c r="H155" s="39">
        <v>85</v>
      </c>
      <c r="I155" s="39">
        <v>178</v>
      </c>
    </row>
    <row r="156" spans="7:9" ht="16.95" customHeight="1" x14ac:dyDescent="0.3">
      <c r="G156" s="38" t="s">
        <v>216</v>
      </c>
      <c r="H156" s="39">
        <v>106</v>
      </c>
      <c r="I156" s="39">
        <v>257</v>
      </c>
    </row>
    <row r="157" spans="7:9" ht="16.95" customHeight="1" x14ac:dyDescent="0.3">
      <c r="G157" s="38" t="s">
        <v>174</v>
      </c>
      <c r="H157" s="39">
        <v>54</v>
      </c>
      <c r="I157" s="39">
        <v>224</v>
      </c>
    </row>
    <row r="158" spans="7:9" ht="16.95" customHeight="1" x14ac:dyDescent="0.3">
      <c r="G158" s="38" t="s">
        <v>361</v>
      </c>
      <c r="H158" s="39">
        <v>153</v>
      </c>
      <c r="I158" s="39">
        <v>269</v>
      </c>
    </row>
    <row r="159" spans="7:9" ht="16.95" customHeight="1" x14ac:dyDescent="0.3">
      <c r="G159" s="38" t="s">
        <v>1146</v>
      </c>
      <c r="H159" s="39">
        <v>5</v>
      </c>
      <c r="I159" s="39">
        <v>5</v>
      </c>
    </row>
    <row r="160" spans="7:9" ht="16.95" customHeight="1" x14ac:dyDescent="0.3">
      <c r="G160" s="38" t="s">
        <v>1272</v>
      </c>
      <c r="H160" s="39">
        <v>8</v>
      </c>
      <c r="I160" s="39">
        <v>3</v>
      </c>
    </row>
    <row r="161" spans="7:9" ht="16.95" customHeight="1" x14ac:dyDescent="0.3">
      <c r="G161" s="38" t="s">
        <v>191</v>
      </c>
      <c r="H161" s="39">
        <v>4</v>
      </c>
      <c r="I161" s="39">
        <v>8</v>
      </c>
    </row>
    <row r="162" spans="7:9" ht="16.95" customHeight="1" x14ac:dyDescent="0.3">
      <c r="G162" s="38" t="s">
        <v>129</v>
      </c>
      <c r="H162" s="39">
        <v>235</v>
      </c>
      <c r="I162" s="39">
        <v>464</v>
      </c>
    </row>
    <row r="163" spans="7:9" ht="16.95" customHeight="1" x14ac:dyDescent="0.3">
      <c r="G163" s="38" t="s">
        <v>264</v>
      </c>
      <c r="H163" s="39">
        <v>20</v>
      </c>
      <c r="I163" s="39">
        <v>46</v>
      </c>
    </row>
    <row r="164" spans="7:9" ht="16.95" customHeight="1" x14ac:dyDescent="0.3">
      <c r="G164" s="38" t="s">
        <v>1276</v>
      </c>
      <c r="H164" s="39">
        <v>1</v>
      </c>
      <c r="I164" s="39">
        <v>18</v>
      </c>
    </row>
    <row r="165" spans="7:9" ht="16.95" customHeight="1" x14ac:dyDescent="0.3">
      <c r="G165" s="38" t="s">
        <v>35</v>
      </c>
      <c r="H165" s="39">
        <v>170</v>
      </c>
      <c r="I165" s="39">
        <v>683</v>
      </c>
    </row>
    <row r="166" spans="7:9" ht="16.95" customHeight="1" x14ac:dyDescent="0.3">
      <c r="G166" s="38" t="s">
        <v>184</v>
      </c>
      <c r="H166" s="39">
        <v>33</v>
      </c>
      <c r="I166" s="39">
        <v>150</v>
      </c>
    </row>
    <row r="167" spans="7:9" ht="16.95" customHeight="1" x14ac:dyDescent="0.3">
      <c r="G167" s="38" t="s">
        <v>1213</v>
      </c>
      <c r="H167" s="39">
        <v>23</v>
      </c>
      <c r="I167" s="39">
        <v>40</v>
      </c>
    </row>
    <row r="168" spans="7:9" ht="16.95" customHeight="1" x14ac:dyDescent="0.3">
      <c r="G168" s="38" t="s">
        <v>44</v>
      </c>
      <c r="H168" s="39">
        <v>125</v>
      </c>
      <c r="I168" s="39">
        <v>361</v>
      </c>
    </row>
    <row r="169" spans="7:9" ht="16.95" customHeight="1" x14ac:dyDescent="0.3">
      <c r="G169" s="38" t="s">
        <v>50</v>
      </c>
      <c r="H169" s="39">
        <v>276</v>
      </c>
      <c r="I169" s="39">
        <v>1095</v>
      </c>
    </row>
    <row r="170" spans="7:9" ht="16.95" customHeight="1" x14ac:dyDescent="0.3">
      <c r="G170" s="38" t="s">
        <v>740</v>
      </c>
      <c r="H170" s="39">
        <v>4</v>
      </c>
      <c r="I170" s="39">
        <v>24</v>
      </c>
    </row>
    <row r="171" spans="7:9" ht="16.95" customHeight="1" x14ac:dyDescent="0.3">
      <c r="G171" s="38" t="s">
        <v>1128</v>
      </c>
      <c r="H171" s="39">
        <v>0</v>
      </c>
      <c r="I171" s="39">
        <v>5</v>
      </c>
    </row>
    <row r="172" spans="7:9" ht="16.95" customHeight="1" x14ac:dyDescent="0.3">
      <c r="G172" s="38" t="s">
        <v>1260</v>
      </c>
      <c r="H172" s="39">
        <v>52</v>
      </c>
      <c r="I172" s="39">
        <v>100</v>
      </c>
    </row>
    <row r="173" spans="7:9" ht="16.95" customHeight="1" x14ac:dyDescent="0.3">
      <c r="G173" s="38" t="s">
        <v>383</v>
      </c>
      <c r="H173" s="39">
        <v>241</v>
      </c>
      <c r="I173" s="39">
        <v>602</v>
      </c>
    </row>
    <row r="174" spans="7:9" ht="16.95" customHeight="1" x14ac:dyDescent="0.3">
      <c r="G174" s="38" t="s">
        <v>710</v>
      </c>
      <c r="H174" s="39">
        <v>8</v>
      </c>
      <c r="I174" s="39">
        <v>11</v>
      </c>
    </row>
    <row r="175" spans="7:9" ht="16.95" customHeight="1" x14ac:dyDescent="0.3">
      <c r="G175" s="38" t="s">
        <v>92</v>
      </c>
      <c r="H175" s="39">
        <v>144</v>
      </c>
      <c r="I175" s="39">
        <v>265</v>
      </c>
    </row>
    <row r="176" spans="7:9" ht="16.95" customHeight="1" x14ac:dyDescent="0.3">
      <c r="G176" s="38" t="s">
        <v>230</v>
      </c>
      <c r="H176" s="39">
        <v>20</v>
      </c>
      <c r="I176" s="39">
        <v>58</v>
      </c>
    </row>
    <row r="177" spans="7:9" ht="16.95" customHeight="1" x14ac:dyDescent="0.3">
      <c r="G177" s="38" t="s">
        <v>239</v>
      </c>
      <c r="H177" s="39">
        <v>163</v>
      </c>
      <c r="I177" s="39">
        <v>469</v>
      </c>
    </row>
    <row r="178" spans="7:9" ht="16.95" customHeight="1" x14ac:dyDescent="0.3">
      <c r="G178" s="38" t="s">
        <v>1180</v>
      </c>
      <c r="H178" s="39">
        <v>3</v>
      </c>
      <c r="I178" s="39">
        <v>3</v>
      </c>
    </row>
    <row r="179" spans="7:9" ht="16.95" customHeight="1" x14ac:dyDescent="0.3">
      <c r="G179" s="38" t="s">
        <v>543</v>
      </c>
      <c r="H179" s="39">
        <v>270</v>
      </c>
      <c r="I179" s="39">
        <v>1218</v>
      </c>
    </row>
    <row r="180" spans="7:9" ht="16.95" customHeight="1" x14ac:dyDescent="0.3">
      <c r="G180" s="38" t="s">
        <v>110</v>
      </c>
      <c r="H180" s="39">
        <v>336</v>
      </c>
      <c r="I180" s="39">
        <v>1179</v>
      </c>
    </row>
    <row r="181" spans="7:9" ht="16.95" customHeight="1" x14ac:dyDescent="0.3">
      <c r="G181" s="38" t="s">
        <v>178</v>
      </c>
      <c r="H181" s="39">
        <v>122</v>
      </c>
      <c r="I181" s="39">
        <v>196</v>
      </c>
    </row>
    <row r="182" spans="7:9" ht="16.95" customHeight="1" x14ac:dyDescent="0.3">
      <c r="G182" s="38" t="s">
        <v>151</v>
      </c>
      <c r="H182" s="39">
        <v>31</v>
      </c>
      <c r="I182" s="39">
        <v>50</v>
      </c>
    </row>
    <row r="183" spans="7:9" ht="16.95" customHeight="1" x14ac:dyDescent="0.3">
      <c r="G183" s="38" t="s">
        <v>692</v>
      </c>
      <c r="H183" s="39">
        <v>111</v>
      </c>
      <c r="I183" s="39">
        <v>260</v>
      </c>
    </row>
    <row r="184" spans="7:9" ht="16.95" customHeight="1" x14ac:dyDescent="0.3">
      <c r="G184" s="38" t="s">
        <v>155</v>
      </c>
      <c r="H184" s="39">
        <v>46</v>
      </c>
      <c r="I184" s="39">
        <v>44</v>
      </c>
    </row>
    <row r="185" spans="7:9" ht="16.95" customHeight="1" x14ac:dyDescent="0.3">
      <c r="G185" s="38" t="s">
        <v>733</v>
      </c>
      <c r="H185" s="39">
        <v>1</v>
      </c>
      <c r="I185" s="39">
        <v>10</v>
      </c>
    </row>
    <row r="186" spans="7:9" ht="16.95" customHeight="1" x14ac:dyDescent="0.3">
      <c r="G186" s="38" t="s">
        <v>391</v>
      </c>
      <c r="H186" s="39">
        <v>136</v>
      </c>
      <c r="I186" s="39">
        <v>313</v>
      </c>
    </row>
    <row r="187" spans="7:9" ht="16.95" customHeight="1" x14ac:dyDescent="0.3">
      <c r="G187" s="38" t="s">
        <v>327</v>
      </c>
      <c r="H187" s="39">
        <v>13</v>
      </c>
      <c r="I187" s="39">
        <v>19</v>
      </c>
    </row>
    <row r="188" spans="7:9" ht="16.95" customHeight="1" x14ac:dyDescent="0.3">
      <c r="G188" s="38" t="s">
        <v>784</v>
      </c>
      <c r="H188" s="39">
        <v>168</v>
      </c>
      <c r="I188" s="39">
        <v>217</v>
      </c>
    </row>
    <row r="189" spans="7:9" ht="16.95" customHeight="1" x14ac:dyDescent="0.3">
      <c r="G189" s="38" t="s">
        <v>1281</v>
      </c>
      <c r="H189" s="39">
        <v>1</v>
      </c>
      <c r="I189" s="39">
        <v>0</v>
      </c>
    </row>
    <row r="190" spans="7:9" ht="16.95" customHeight="1" x14ac:dyDescent="0.3">
      <c r="G190" s="38" t="s">
        <v>682</v>
      </c>
      <c r="H190" s="39">
        <v>19</v>
      </c>
      <c r="I190" s="39">
        <v>63</v>
      </c>
    </row>
    <row r="191" spans="7:9" ht="16.95" customHeight="1" x14ac:dyDescent="0.3">
      <c r="G191" s="38" t="s">
        <v>573</v>
      </c>
      <c r="H191" s="39">
        <v>24</v>
      </c>
      <c r="I191" s="39">
        <v>169</v>
      </c>
    </row>
    <row r="192" spans="7:9" ht="16.95" customHeight="1" x14ac:dyDescent="0.3">
      <c r="G192" s="38" t="s">
        <v>88</v>
      </c>
      <c r="H192" s="39">
        <v>189</v>
      </c>
      <c r="I192" s="39">
        <v>340</v>
      </c>
    </row>
    <row r="193" spans="7:9" ht="16.95" customHeight="1" x14ac:dyDescent="0.3">
      <c r="G193" s="38" t="s">
        <v>305</v>
      </c>
      <c r="H193" s="39">
        <v>42</v>
      </c>
      <c r="I193" s="39">
        <v>195</v>
      </c>
    </row>
    <row r="194" spans="7:9" ht="16.95" customHeight="1" x14ac:dyDescent="0.3">
      <c r="G194" s="38" t="s">
        <v>438</v>
      </c>
      <c r="H194" s="39">
        <v>95</v>
      </c>
      <c r="I194" s="39">
        <v>215</v>
      </c>
    </row>
    <row r="195" spans="7:9" ht="16.95" customHeight="1" x14ac:dyDescent="0.3">
      <c r="G195" s="38" t="s">
        <v>160</v>
      </c>
      <c r="H195" s="39">
        <v>851</v>
      </c>
      <c r="I195" s="39">
        <v>2330</v>
      </c>
    </row>
    <row r="196" spans="7:9" ht="16.95" customHeight="1" x14ac:dyDescent="0.3">
      <c r="G196" s="38" t="s">
        <v>170</v>
      </c>
      <c r="H196" s="39">
        <v>41</v>
      </c>
      <c r="I196" s="39">
        <v>95</v>
      </c>
    </row>
    <row r="197" spans="7:9" ht="16.95" customHeight="1" x14ac:dyDescent="0.3">
      <c r="G197" s="38" t="s">
        <v>499</v>
      </c>
      <c r="H197" s="39">
        <v>6</v>
      </c>
      <c r="I197" s="39">
        <v>12</v>
      </c>
    </row>
    <row r="198" spans="7:9" ht="16.95" customHeight="1" x14ac:dyDescent="0.3">
      <c r="G198" s="38" t="s">
        <v>718</v>
      </c>
      <c r="H198" s="39">
        <v>1</v>
      </c>
      <c r="I198" s="39">
        <v>4</v>
      </c>
    </row>
    <row r="199" spans="7:9" ht="16.95" customHeight="1" x14ac:dyDescent="0.3">
      <c r="G199" s="38" t="s">
        <v>59</v>
      </c>
      <c r="H199" s="39">
        <v>871</v>
      </c>
      <c r="I199" s="39">
        <v>1845</v>
      </c>
    </row>
    <row r="200" spans="7:9" ht="16.95" customHeight="1" x14ac:dyDescent="0.3">
      <c r="G200" s="38" t="s">
        <v>187</v>
      </c>
      <c r="H200" s="39">
        <v>30</v>
      </c>
      <c r="I200" s="39">
        <v>59</v>
      </c>
    </row>
    <row r="201" spans="7:9" ht="16.95" customHeight="1" x14ac:dyDescent="0.3">
      <c r="G201" s="38" t="s">
        <v>68</v>
      </c>
      <c r="H201" s="39">
        <v>381</v>
      </c>
      <c r="I201" s="39">
        <v>739</v>
      </c>
    </row>
    <row r="202" spans="7:9" ht="16.95" customHeight="1" x14ac:dyDescent="0.3">
      <c r="G202" s="38" t="s">
        <v>281</v>
      </c>
      <c r="H202" s="39">
        <v>16</v>
      </c>
      <c r="I202" s="39">
        <v>72</v>
      </c>
    </row>
    <row r="203" spans="7:9" ht="16.95" customHeight="1" x14ac:dyDescent="0.3">
      <c r="G203" s="38" t="s">
        <v>1283</v>
      </c>
      <c r="H203" s="39">
        <v>72</v>
      </c>
      <c r="I203" s="39">
        <v>200</v>
      </c>
    </row>
    <row r="204" spans="7:9" ht="16.95" customHeight="1" x14ac:dyDescent="0.3">
      <c r="G204" s="38" t="s">
        <v>1235</v>
      </c>
      <c r="H204" s="39">
        <v>20</v>
      </c>
      <c r="I204" s="39">
        <v>31</v>
      </c>
    </row>
    <row r="205" spans="7:9" ht="16.95" customHeight="1" x14ac:dyDescent="0.3">
      <c r="G205" s="38" t="s">
        <v>251</v>
      </c>
      <c r="H205" s="39">
        <v>45</v>
      </c>
      <c r="I205" s="39">
        <v>52</v>
      </c>
    </row>
    <row r="206" spans="7:9" ht="16.95" customHeight="1" x14ac:dyDescent="0.3">
      <c r="G206" s="38" t="s">
        <v>1049</v>
      </c>
      <c r="H206" s="39">
        <v>63</v>
      </c>
      <c r="I206" s="39">
        <v>54</v>
      </c>
    </row>
    <row r="207" spans="7:9" ht="16.95" customHeight="1" x14ac:dyDescent="0.3">
      <c r="G207" s="38" t="s">
        <v>105</v>
      </c>
      <c r="H207" s="39">
        <v>31</v>
      </c>
      <c r="I207" s="39">
        <v>75</v>
      </c>
    </row>
    <row r="208" spans="7:9" ht="16.95" customHeight="1" x14ac:dyDescent="0.3">
      <c r="G208" s="38" t="s">
        <v>257</v>
      </c>
      <c r="H208" s="39">
        <v>63</v>
      </c>
      <c r="I208" s="39">
        <v>121</v>
      </c>
    </row>
    <row r="209" spans="7:9" ht="16.95" customHeight="1" x14ac:dyDescent="0.3">
      <c r="G209" s="38" t="s">
        <v>707</v>
      </c>
      <c r="H209" s="39">
        <v>4</v>
      </c>
      <c r="I209" s="39">
        <v>12</v>
      </c>
    </row>
    <row r="210" spans="7:9" ht="16.95" customHeight="1" x14ac:dyDescent="0.3">
      <c r="G210" s="38" t="s">
        <v>1083</v>
      </c>
      <c r="H210" s="39">
        <v>9</v>
      </c>
      <c r="I210" s="39">
        <v>30</v>
      </c>
    </row>
    <row r="211" spans="7:9" ht="16.95" customHeight="1" x14ac:dyDescent="0.3">
      <c r="G211" s="38" t="s">
        <v>817</v>
      </c>
      <c r="H211" s="39">
        <v>21</v>
      </c>
      <c r="I211" s="39">
        <v>45</v>
      </c>
    </row>
    <row r="212" spans="7:9" ht="16.95" customHeight="1" x14ac:dyDescent="0.3">
      <c r="G212" s="38" t="s">
        <v>117</v>
      </c>
      <c r="H212" s="39">
        <v>262</v>
      </c>
      <c r="I212" s="39">
        <v>545</v>
      </c>
    </row>
    <row r="213" spans="7:9" ht="16.95" customHeight="1" x14ac:dyDescent="0.3">
      <c r="G213" s="38" t="s">
        <v>207</v>
      </c>
      <c r="H213" s="39">
        <v>32</v>
      </c>
      <c r="I213" s="39">
        <v>69</v>
      </c>
    </row>
    <row r="214" spans="7:9" ht="16.95" customHeight="1" x14ac:dyDescent="0.3">
      <c r="G214" s="38" t="s">
        <v>1150</v>
      </c>
      <c r="H214" s="39">
        <v>30</v>
      </c>
      <c r="I214" s="39">
        <v>16</v>
      </c>
    </row>
    <row r="215" spans="7:9" ht="16.95" customHeight="1" x14ac:dyDescent="0.3">
      <c r="G215" s="38" t="s">
        <v>1288</v>
      </c>
      <c r="H215" s="39">
        <v>7</v>
      </c>
      <c r="I215" s="39">
        <v>20</v>
      </c>
    </row>
    <row r="216" spans="7:9" ht="16.95" customHeight="1" x14ac:dyDescent="0.3">
      <c r="G216" s="38" t="s">
        <v>180</v>
      </c>
      <c r="H216" s="39">
        <v>38</v>
      </c>
      <c r="I216" s="39">
        <v>97</v>
      </c>
    </row>
    <row r="217" spans="7:9" ht="16.95" customHeight="1" x14ac:dyDescent="0.3">
      <c r="G217" s="38" t="s">
        <v>201</v>
      </c>
      <c r="H217" s="39">
        <v>3</v>
      </c>
      <c r="I217" s="39">
        <v>2</v>
      </c>
    </row>
    <row r="218" spans="7:9" ht="16.95" customHeight="1" x14ac:dyDescent="0.3">
      <c r="G218" s="38" t="s">
        <v>1205</v>
      </c>
      <c r="H218" s="39"/>
      <c r="I218" s="39">
        <v>20</v>
      </c>
    </row>
    <row r="219" spans="7:9" ht="16.95" customHeight="1" x14ac:dyDescent="0.3">
      <c r="G219" s="38" t="s">
        <v>1165</v>
      </c>
      <c r="H219" s="39">
        <v>7</v>
      </c>
      <c r="I219" s="39">
        <v>5</v>
      </c>
    </row>
    <row r="220" spans="7:9" ht="16.95" customHeight="1" x14ac:dyDescent="0.3">
      <c r="G220" s="38" t="s">
        <v>615</v>
      </c>
      <c r="H220" s="39">
        <v>0</v>
      </c>
      <c r="I220" s="39"/>
    </row>
    <row r="221" spans="7:9" ht="16.95" customHeight="1" x14ac:dyDescent="0.3">
      <c r="G221" s="38" t="s">
        <v>553</v>
      </c>
      <c r="H221" s="39">
        <v>41</v>
      </c>
      <c r="I221" s="39">
        <v>73</v>
      </c>
    </row>
    <row r="222" spans="7:9" ht="16.95" customHeight="1" x14ac:dyDescent="0.3">
      <c r="G222" s="38" t="s">
        <v>1168</v>
      </c>
      <c r="H222" s="39">
        <v>55</v>
      </c>
      <c r="I222" s="39">
        <v>120</v>
      </c>
    </row>
    <row r="223" spans="7:9" ht="16.95" customHeight="1" x14ac:dyDescent="0.3">
      <c r="G223" s="38" t="s">
        <v>1173</v>
      </c>
      <c r="H223" s="39">
        <v>2</v>
      </c>
      <c r="I223" s="39">
        <v>6</v>
      </c>
    </row>
    <row r="224" spans="7:9" ht="16.95" customHeight="1" x14ac:dyDescent="0.3">
      <c r="G224" s="38" t="s">
        <v>1366</v>
      </c>
      <c r="H224" s="39">
        <v>7299</v>
      </c>
      <c r="I224" s="39">
        <v>18331</v>
      </c>
    </row>
  </sheetData>
  <mergeCells count="8">
    <mergeCell ref="C15:D15"/>
    <mergeCell ref="I1:Q4"/>
    <mergeCell ref="A7:A9"/>
    <mergeCell ref="B7:D9"/>
    <mergeCell ref="C10:D10"/>
    <mergeCell ref="C12:D12"/>
    <mergeCell ref="C13:D13"/>
    <mergeCell ref="C11:D11"/>
  </mergeCells>
  <conditionalFormatting sqref="H17:I32">
    <cfRule type="dataBar" priority="1">
      <dataBar>
        <cfvo type="min"/>
        <cfvo type="max"/>
        <color theme="4" tint="-0.249977111117893"/>
      </dataBar>
      <extLst>
        <ext xmlns:x14="http://schemas.microsoft.com/office/spreadsheetml/2009/9/main" uri="{B025F937-C7B1-47D3-B67F-A62EFF666E3E}">
          <x14:id>{5C56FD1C-92E0-484A-84F8-964D287D156B}</x14:id>
        </ext>
      </extLst>
    </cfRule>
  </conditionalFormatting>
  <hyperlinks>
    <hyperlink ref="C10:D10" location="YearWise!A1" display="Yearwise Analysis" xr:uid="{E7CB7C5B-9E47-41AE-BE04-461FA8614705}"/>
    <hyperlink ref="C13:D13" location="Injureds!A1" display="Injureds" xr:uid="{64D3A65F-87AA-450B-A973-FBA13914DCA8}"/>
    <hyperlink ref="C14:D14" location="Deaths!A1" display="Deaths" xr:uid="{C9DD20CF-8D09-4E27-BC4F-723E56973C80}"/>
    <hyperlink ref="C12:D12" location="Targets!A1" display="Targets" xr:uid="{96171753-BD67-4E61-9DD2-B24D6262D40A}"/>
    <hyperlink ref="C15:D15" location="Overall!A1" display="Overall Analysis" xr:uid="{DF1C96C8-0A4A-4D7B-8B59-D9F183C65202}"/>
  </hyperlinks>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5C56FD1C-92E0-484A-84F8-964D287D156B}">
            <x14:dataBar minLength="0" maxLength="100" border="1" negativeBarBorderColorSameAsPositive="0">
              <x14:cfvo type="autoMin"/>
              <x14:cfvo type="autoMax"/>
              <x14:borderColor theme="9" tint="-0.499984740745262"/>
              <x14:negativeFillColor rgb="FFFF0000"/>
              <x14:negativeBorderColor rgb="FFFF0000"/>
              <x14:axisColor rgb="FF000000"/>
            </x14:dataBar>
          </x14:cfRule>
          <xm:sqref>H17:I32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4547-EBEB-4788-83AA-04885636C62B}">
  <dimension ref="A1:Q149"/>
  <sheetViews>
    <sheetView zoomScale="95" zoomScaleNormal="95" workbookViewId="0">
      <selection activeCell="L39" sqref="L39"/>
    </sheetView>
  </sheetViews>
  <sheetFormatPr defaultColWidth="10.77734375" defaultRowHeight="16.95" customHeight="1" x14ac:dyDescent="0.3"/>
  <cols>
    <col min="1" max="4" width="8.77734375" style="8" customWidth="1"/>
    <col min="7" max="7" width="22.109375" bestFit="1" customWidth="1"/>
    <col min="8" max="8" width="7.21875" bestFit="1" customWidth="1"/>
    <col min="9" max="9" width="6.33203125" bestFit="1" customWidth="1"/>
    <col min="10" max="10" width="12.44140625" customWidth="1"/>
  </cols>
  <sheetData>
    <row r="1" spans="1:17" ht="16.95" customHeight="1" x14ac:dyDescent="0.3">
      <c r="I1" s="73" t="s">
        <v>1342</v>
      </c>
      <c r="J1" s="73"/>
      <c r="K1" s="73"/>
      <c r="L1" s="73"/>
      <c r="M1" s="73"/>
      <c r="N1" s="73"/>
      <c r="O1" s="73"/>
      <c r="P1" s="73"/>
      <c r="Q1" s="73"/>
    </row>
    <row r="2" spans="1:17" ht="16.95" customHeight="1" x14ac:dyDescent="0.3">
      <c r="I2" s="73"/>
      <c r="J2" s="73"/>
      <c r="K2" s="73"/>
      <c r="L2" s="73"/>
      <c r="M2" s="73"/>
      <c r="N2" s="73"/>
      <c r="O2" s="73"/>
      <c r="P2" s="73"/>
      <c r="Q2" s="73"/>
    </row>
    <row r="3" spans="1:17" ht="16.95" customHeight="1" x14ac:dyDescent="0.3">
      <c r="I3" s="73"/>
      <c r="J3" s="73"/>
      <c r="K3" s="73"/>
      <c r="L3" s="73"/>
      <c r="M3" s="73"/>
      <c r="N3" s="73"/>
      <c r="O3" s="73"/>
      <c r="P3" s="73"/>
      <c r="Q3" s="73"/>
    </row>
    <row r="4" spans="1:17" ht="16.95" customHeight="1" x14ac:dyDescent="0.3">
      <c r="I4" s="73"/>
      <c r="J4" s="73"/>
      <c r="K4" s="73"/>
      <c r="L4" s="73"/>
      <c r="M4" s="73"/>
      <c r="N4" s="73"/>
      <c r="O4" s="73"/>
      <c r="P4" s="73"/>
      <c r="Q4" s="73"/>
    </row>
    <row r="7" spans="1:17" ht="16.95" customHeight="1" x14ac:dyDescent="0.3">
      <c r="A7" s="58"/>
      <c r="B7" s="67" t="s">
        <v>1334</v>
      </c>
      <c r="C7" s="67"/>
      <c r="D7" s="67"/>
    </row>
    <row r="8" spans="1:17" ht="16.95" customHeight="1" x14ac:dyDescent="0.3">
      <c r="A8" s="58"/>
      <c r="B8" s="67"/>
      <c r="C8" s="67"/>
      <c r="D8" s="67"/>
    </row>
    <row r="9" spans="1:17" ht="16.95" customHeight="1" x14ac:dyDescent="0.3">
      <c r="A9" s="58"/>
      <c r="B9" s="67"/>
      <c r="C9" s="67"/>
      <c r="D9" s="67"/>
    </row>
    <row r="10" spans="1:17" ht="16.95" customHeight="1" x14ac:dyDescent="0.3">
      <c r="A10" s="9"/>
      <c r="B10" s="10"/>
      <c r="C10" s="70" t="s">
        <v>1340</v>
      </c>
      <c r="D10" s="70"/>
    </row>
    <row r="11" spans="1:17" ht="16.95" customHeight="1" x14ac:dyDescent="0.3">
      <c r="A11" s="9"/>
      <c r="B11" s="9"/>
      <c r="C11" s="66" t="s">
        <v>16</v>
      </c>
      <c r="D11" s="66"/>
    </row>
    <row r="12" spans="1:17" ht="16.95" customHeight="1" x14ac:dyDescent="0.3">
      <c r="A12" s="9"/>
      <c r="B12" s="9"/>
      <c r="C12" s="72" t="s">
        <v>1341</v>
      </c>
      <c r="D12" s="72"/>
    </row>
    <row r="13" spans="1:17" ht="16.95" customHeight="1" x14ac:dyDescent="0.3">
      <c r="A13" s="9"/>
      <c r="B13" s="9"/>
      <c r="C13" s="66" t="s">
        <v>1339</v>
      </c>
      <c r="D13" s="66"/>
    </row>
    <row r="14" spans="1:17" ht="16.95" customHeight="1" x14ac:dyDescent="0.3">
      <c r="C14" s="11" t="s">
        <v>1335</v>
      </c>
      <c r="D14" s="12"/>
    </row>
    <row r="15" spans="1:17" ht="16.95" customHeight="1" x14ac:dyDescent="0.3">
      <c r="C15" s="66" t="s">
        <v>1346</v>
      </c>
      <c r="D15" s="66"/>
    </row>
    <row r="16" spans="1:17" ht="16.95" customHeight="1" x14ac:dyDescent="0.3">
      <c r="G16" s="19"/>
      <c r="H16" s="15" t="s">
        <v>1481</v>
      </c>
      <c r="I16" s="15" t="s">
        <v>1335</v>
      </c>
      <c r="J16" s="15" t="s">
        <v>1351</v>
      </c>
    </row>
    <row r="17" spans="7:10" ht="16.95" customHeight="1" x14ac:dyDescent="0.3">
      <c r="G17" s="13" t="s">
        <v>364</v>
      </c>
      <c r="H17" s="13">
        <f>COUNTIF(Data!O2:O497,"*Anti*")</f>
        <v>26</v>
      </c>
      <c r="I17" s="13">
        <f>SUMIF(Data!O2:O497,"*Anti*",Data!R2:R497)</f>
        <v>413</v>
      </c>
      <c r="J17" s="13">
        <f>SUMIF(Data!O2:O497,"*Anti*",Data!T2:T497)</f>
        <v>786</v>
      </c>
    </row>
    <row r="18" spans="7:10" ht="16.95" customHeight="1" x14ac:dyDescent="0.3">
      <c r="G18" s="13" t="s">
        <v>96</v>
      </c>
      <c r="H18" s="13">
        <f>COUNTIF(Data!O2:O497,"*Army*")</f>
        <v>2</v>
      </c>
      <c r="I18" s="13">
        <f>SUMIF(Data!O2:O497,"*Army*",Data!R2:R497)</f>
        <v>8</v>
      </c>
      <c r="J18" s="13">
        <f>SUMIF(Data!O2:O497,"*Army*",Data!T2:T497)</f>
        <v>9</v>
      </c>
    </row>
    <row r="19" spans="7:10" ht="16.95" customHeight="1" x14ac:dyDescent="0.3">
      <c r="G19" s="13" t="s">
        <v>122</v>
      </c>
      <c r="H19" s="13">
        <f>COUNTIF(Data!O2:O497,"*Civilian*")</f>
        <v>86</v>
      </c>
      <c r="I19" s="13">
        <f>SUMIF(Data!O2:O497,"*Civilian*",Data!R2:R497)</f>
        <v>1870</v>
      </c>
      <c r="J19" s="13">
        <f>SUMIF(Data!O2:O497,"*Civilian*",Data!T2:T497)</f>
        <v>4643</v>
      </c>
    </row>
    <row r="20" spans="7:10" ht="16.95" customHeight="1" x14ac:dyDescent="0.3">
      <c r="G20" s="13" t="s">
        <v>41</v>
      </c>
      <c r="H20" s="13">
        <f>COUNTIF(Data!O2:O497,"*Foreigner*")</f>
        <v>17</v>
      </c>
      <c r="I20" s="13">
        <f>SUMIF(Data!O2:O497,"*Foreigner*",Data!R2:R497)</f>
        <v>207</v>
      </c>
      <c r="J20" s="13">
        <f>SUMIF(Data!O2:O497,"*Foreigner*",Data!T2:T497)</f>
        <v>756</v>
      </c>
    </row>
    <row r="21" spans="7:10" ht="16.95" customHeight="1" x14ac:dyDescent="0.3">
      <c r="G21" s="13" t="s">
        <v>1350</v>
      </c>
      <c r="H21" s="13">
        <f>COUNTIF(Data!O2:O497,"*Government*")</f>
        <v>52</v>
      </c>
      <c r="I21" s="13">
        <f>SUMIF(Data!O2:O497,"*Government*",Data!R2:R497)</f>
        <v>957</v>
      </c>
      <c r="J21" s="13">
        <f>SUMIF(Data!O2:O497,"*Government*",Data!T2:T497)</f>
        <v>2637</v>
      </c>
    </row>
    <row r="22" spans="7:10" ht="16.95" customHeight="1" x14ac:dyDescent="0.3">
      <c r="G22" s="13" t="s">
        <v>1291</v>
      </c>
      <c r="H22" s="13">
        <f>COUNTIF(Data!O2:O497,"*Judges*")</f>
        <v>2</v>
      </c>
      <c r="I22" s="13">
        <f>SUMIF(Data!O2:O497,"*Judges*",Data!R2:R497)</f>
        <v>8</v>
      </c>
      <c r="J22" s="13">
        <f>SUMIF(Data!O2:O497,"*Judges*",Data!T2:T497)</f>
        <v>38</v>
      </c>
    </row>
    <row r="23" spans="7:10" ht="16.95" customHeight="1" x14ac:dyDescent="0.3">
      <c r="G23" s="13" t="s">
        <v>49</v>
      </c>
      <c r="H23" s="13">
        <f>COUNTIF(Data!O2:O497,"*Media*")</f>
        <v>2</v>
      </c>
      <c r="I23" s="13">
        <f>SUMIF(Data!O2:O497,"*Media*",Data!R2:R497)</f>
        <v>6</v>
      </c>
      <c r="J23" s="13">
        <f>SUMIF(Data!O2:O497,"*Media*",Data!T2:T497)</f>
        <v>27</v>
      </c>
    </row>
    <row r="24" spans="7:10" ht="16.95" customHeight="1" x14ac:dyDescent="0.3">
      <c r="G24" s="13" t="s">
        <v>74</v>
      </c>
      <c r="H24" s="13">
        <f>COUNTIF(Data!O2:O497,"*Military*")</f>
        <v>116</v>
      </c>
      <c r="I24" s="13">
        <f>SUMIF(Data!O2:O497,"*Military*",Data!R2:R497)</f>
        <v>1190</v>
      </c>
      <c r="J24" s="13">
        <f>SUMIF(Data!O2:O497,"*Military*",Data!T2:T497)</f>
        <v>2700</v>
      </c>
    </row>
    <row r="25" spans="7:10" ht="16.95" customHeight="1" x14ac:dyDescent="0.3">
      <c r="G25" s="13" t="s">
        <v>163</v>
      </c>
      <c r="H25" s="13">
        <f>COUNTIF(Data!O2:O497,"*Police*")</f>
        <v>119</v>
      </c>
      <c r="I25" s="13">
        <f>SUMIF(Data!O2:O497,"*Police*",Data!R2:R497)</f>
        <v>1070</v>
      </c>
      <c r="J25" s="13">
        <f>SUMIF(Data!O2:O497,"*Police*",Data!T2:T497)</f>
        <v>3162</v>
      </c>
    </row>
    <row r="26" spans="7:10" ht="16.95" customHeight="1" x14ac:dyDescent="0.3">
      <c r="G26" s="13" t="s">
        <v>1184</v>
      </c>
      <c r="H26" s="13">
        <f>COUNTIF(Data!O2:O497,"*Rangers*")</f>
        <v>2</v>
      </c>
      <c r="I26" s="13">
        <f>SUMIF(Data!O2:O497,"*Rangers*",Data!R2:R497)</f>
        <v>2</v>
      </c>
      <c r="J26" s="13">
        <f>SUMIF(Data!O2:O497,"*Rangers*",Data!T2:T497)</f>
        <v>0</v>
      </c>
    </row>
    <row r="27" spans="7:10" ht="16.95" customHeight="1" x14ac:dyDescent="0.3">
      <c r="G27" s="13" t="s">
        <v>62</v>
      </c>
      <c r="H27" s="13">
        <f>COUNTIF(Data!O2:O497,"*Religious*")</f>
        <v>43</v>
      </c>
      <c r="I27" s="13">
        <f>SUMIF(Data!O2:O497,"*Religious*",Data!R2:R497)</f>
        <v>866</v>
      </c>
      <c r="J27" s="13">
        <f>SUMIF(Data!O2:O497,"*Religious*",Data!T2:T497)</f>
        <v>2283</v>
      </c>
    </row>
    <row r="37" spans="7:10" ht="16.95" customHeight="1" x14ac:dyDescent="0.3">
      <c r="G37" s="36" t="s">
        <v>1486</v>
      </c>
      <c r="H37" s="37" t="s">
        <v>1338</v>
      </c>
      <c r="I37" s="37" t="s">
        <v>1479</v>
      </c>
      <c r="J37" s="37" t="s">
        <v>1480</v>
      </c>
    </row>
    <row r="38" spans="7:10" ht="16.95" customHeight="1" x14ac:dyDescent="0.3">
      <c r="G38" s="38">
        <v>1995</v>
      </c>
      <c r="H38" s="39">
        <v>60</v>
      </c>
      <c r="I38" s="39">
        <v>15</v>
      </c>
      <c r="J38" s="39">
        <v>2</v>
      </c>
    </row>
    <row r="39" spans="7:10" ht="16.95" customHeight="1" x14ac:dyDescent="0.3">
      <c r="G39" s="40" t="s">
        <v>41</v>
      </c>
      <c r="H39" s="39">
        <v>60</v>
      </c>
      <c r="I39" s="39">
        <v>15</v>
      </c>
      <c r="J39" s="39">
        <v>2</v>
      </c>
    </row>
    <row r="40" spans="7:10" ht="16.95" customHeight="1" x14ac:dyDescent="0.3">
      <c r="G40" s="38">
        <v>2000</v>
      </c>
      <c r="H40" s="39">
        <v>3</v>
      </c>
      <c r="I40" s="39">
        <v>3</v>
      </c>
      <c r="J40" s="39">
        <v>1</v>
      </c>
    </row>
    <row r="41" spans="7:10" ht="16.95" customHeight="1" x14ac:dyDescent="0.3">
      <c r="G41" s="40" t="s">
        <v>49</v>
      </c>
      <c r="H41" s="39">
        <v>3</v>
      </c>
      <c r="I41" s="39">
        <v>3</v>
      </c>
      <c r="J41" s="39">
        <v>1</v>
      </c>
    </row>
    <row r="42" spans="7:10" ht="16.95" customHeight="1" x14ac:dyDescent="0.3">
      <c r="G42" s="38">
        <v>2002</v>
      </c>
      <c r="H42" s="39">
        <v>91</v>
      </c>
      <c r="I42" s="39">
        <v>27</v>
      </c>
      <c r="J42" s="39">
        <v>2</v>
      </c>
    </row>
    <row r="43" spans="7:10" ht="16.95" customHeight="1" x14ac:dyDescent="0.3">
      <c r="G43" s="40" t="s">
        <v>41</v>
      </c>
      <c r="H43" s="39">
        <v>91</v>
      </c>
      <c r="I43" s="39">
        <v>27</v>
      </c>
      <c r="J43" s="39">
        <v>2</v>
      </c>
    </row>
    <row r="44" spans="7:10" ht="16.95" customHeight="1" x14ac:dyDescent="0.3">
      <c r="G44" s="38">
        <v>2003</v>
      </c>
      <c r="H44" s="39">
        <v>115</v>
      </c>
      <c r="I44" s="39">
        <v>65</v>
      </c>
      <c r="J44" s="39">
        <v>3</v>
      </c>
    </row>
    <row r="45" spans="7:10" ht="16.95" customHeight="1" x14ac:dyDescent="0.3">
      <c r="G45" s="40" t="s">
        <v>74</v>
      </c>
      <c r="H45" s="39">
        <v>50</v>
      </c>
      <c r="I45" s="39">
        <v>18</v>
      </c>
      <c r="J45" s="39">
        <v>2</v>
      </c>
    </row>
    <row r="46" spans="7:10" ht="16.95" customHeight="1" x14ac:dyDescent="0.3">
      <c r="G46" s="40" t="s">
        <v>62</v>
      </c>
      <c r="H46" s="39">
        <v>65</v>
      </c>
      <c r="I46" s="39">
        <v>47</v>
      </c>
      <c r="J46" s="39">
        <v>1</v>
      </c>
    </row>
    <row r="47" spans="7:10" ht="16.95" customHeight="1" x14ac:dyDescent="0.3">
      <c r="G47" s="38">
        <v>2004</v>
      </c>
      <c r="H47" s="39">
        <v>399</v>
      </c>
      <c r="I47" s="39">
        <v>82</v>
      </c>
      <c r="J47" s="39">
        <v>9</v>
      </c>
    </row>
    <row r="48" spans="7:10" ht="16.95" customHeight="1" x14ac:dyDescent="0.3">
      <c r="G48" s="40" t="s">
        <v>102</v>
      </c>
      <c r="H48" s="39">
        <v>70</v>
      </c>
      <c r="I48" s="39">
        <v>7</v>
      </c>
      <c r="J48" s="39">
        <v>1</v>
      </c>
    </row>
    <row r="49" spans="7:10" ht="16.95" customHeight="1" x14ac:dyDescent="0.3">
      <c r="G49" s="40" t="s">
        <v>74</v>
      </c>
      <c r="H49" s="39">
        <v>5</v>
      </c>
      <c r="I49" s="39">
        <v>5</v>
      </c>
      <c r="J49" s="39">
        <v>3</v>
      </c>
    </row>
    <row r="50" spans="7:10" ht="16.95" customHeight="1" x14ac:dyDescent="0.3">
      <c r="G50" s="40" t="s">
        <v>62</v>
      </c>
      <c r="H50" s="39">
        <v>324</v>
      </c>
      <c r="I50" s="39">
        <v>70</v>
      </c>
      <c r="J50" s="39">
        <v>5</v>
      </c>
    </row>
    <row r="51" spans="7:10" ht="16.95" customHeight="1" x14ac:dyDescent="0.3">
      <c r="G51" s="38">
        <v>2005</v>
      </c>
      <c r="H51" s="39">
        <v>230</v>
      </c>
      <c r="I51" s="39">
        <v>83</v>
      </c>
      <c r="J51" s="39">
        <v>4</v>
      </c>
    </row>
    <row r="52" spans="7:10" ht="16.95" customHeight="1" x14ac:dyDescent="0.3">
      <c r="G52" s="40" t="s">
        <v>119</v>
      </c>
      <c r="H52" s="39">
        <v>100</v>
      </c>
      <c r="I52" s="39">
        <v>27</v>
      </c>
      <c r="J52" s="39">
        <v>2</v>
      </c>
    </row>
    <row r="53" spans="7:10" ht="16.95" customHeight="1" x14ac:dyDescent="0.3">
      <c r="G53" s="40" t="s">
        <v>62</v>
      </c>
      <c r="H53" s="39">
        <v>130</v>
      </c>
      <c r="I53" s="39">
        <v>56</v>
      </c>
      <c r="J53" s="39">
        <v>2</v>
      </c>
    </row>
    <row r="54" spans="7:10" ht="16.95" customHeight="1" x14ac:dyDescent="0.3">
      <c r="G54" s="38">
        <v>2006</v>
      </c>
      <c r="H54" s="39">
        <v>230</v>
      </c>
      <c r="I54" s="39">
        <v>161</v>
      </c>
      <c r="J54" s="39">
        <v>9</v>
      </c>
    </row>
    <row r="55" spans="7:10" ht="16.95" customHeight="1" x14ac:dyDescent="0.3">
      <c r="G55" s="40" t="s">
        <v>119</v>
      </c>
      <c r="H55" s="39">
        <v>0</v>
      </c>
      <c r="I55" s="39">
        <v>1</v>
      </c>
      <c r="J55" s="39">
        <v>1</v>
      </c>
    </row>
    <row r="56" spans="7:10" ht="16.95" customHeight="1" x14ac:dyDescent="0.3">
      <c r="G56" s="40" t="s">
        <v>41</v>
      </c>
      <c r="H56" s="39">
        <v>54</v>
      </c>
      <c r="I56" s="39">
        <v>5</v>
      </c>
      <c r="J56" s="39">
        <v>1</v>
      </c>
    </row>
    <row r="57" spans="7:10" ht="16.95" customHeight="1" x14ac:dyDescent="0.3">
      <c r="G57" s="40" t="s">
        <v>74</v>
      </c>
      <c r="H57" s="39">
        <v>73</v>
      </c>
      <c r="I57" s="39">
        <v>56</v>
      </c>
      <c r="J57" s="39">
        <v>3</v>
      </c>
    </row>
    <row r="58" spans="7:10" ht="16.95" customHeight="1" x14ac:dyDescent="0.3">
      <c r="G58" s="40" t="s">
        <v>163</v>
      </c>
      <c r="H58" s="39">
        <v>3</v>
      </c>
      <c r="I58" s="39">
        <v>2</v>
      </c>
      <c r="J58" s="39">
        <v>2</v>
      </c>
    </row>
    <row r="59" spans="7:10" ht="16.95" customHeight="1" x14ac:dyDescent="0.3">
      <c r="G59" s="40" t="s">
        <v>62</v>
      </c>
      <c r="H59" s="39">
        <v>100</v>
      </c>
      <c r="I59" s="39">
        <v>97</v>
      </c>
      <c r="J59" s="39">
        <v>2</v>
      </c>
    </row>
    <row r="60" spans="7:10" ht="16.95" customHeight="1" x14ac:dyDescent="0.3">
      <c r="G60" s="38">
        <v>2007</v>
      </c>
      <c r="H60" s="39">
        <v>2008</v>
      </c>
      <c r="I60" s="39">
        <v>842</v>
      </c>
      <c r="J60" s="39">
        <v>61</v>
      </c>
    </row>
    <row r="61" spans="7:10" ht="16.95" customHeight="1" x14ac:dyDescent="0.3">
      <c r="G61" s="40" t="s">
        <v>301</v>
      </c>
      <c r="H61" s="39">
        <v>22</v>
      </c>
      <c r="I61" s="39">
        <v>0</v>
      </c>
      <c r="J61" s="39">
        <v>1</v>
      </c>
    </row>
    <row r="62" spans="7:10" ht="16.95" customHeight="1" x14ac:dyDescent="0.3">
      <c r="G62" s="40" t="s">
        <v>119</v>
      </c>
      <c r="H62" s="39">
        <v>380</v>
      </c>
      <c r="I62" s="39">
        <v>141</v>
      </c>
      <c r="J62" s="39">
        <v>9</v>
      </c>
    </row>
    <row r="63" spans="7:10" ht="16.95" customHeight="1" x14ac:dyDescent="0.3">
      <c r="G63" s="40" t="s">
        <v>41</v>
      </c>
      <c r="H63" s="39">
        <v>92</v>
      </c>
      <c r="I63" s="39">
        <v>58</v>
      </c>
      <c r="J63" s="39">
        <v>3</v>
      </c>
    </row>
    <row r="64" spans="7:10" ht="16.95" customHeight="1" x14ac:dyDescent="0.3">
      <c r="G64" s="40" t="s">
        <v>102</v>
      </c>
      <c r="H64" s="39">
        <v>758</v>
      </c>
      <c r="I64" s="39">
        <v>235</v>
      </c>
      <c r="J64" s="39">
        <v>7</v>
      </c>
    </row>
    <row r="65" spans="7:10" ht="16.95" customHeight="1" x14ac:dyDescent="0.3">
      <c r="G65" s="40" t="s">
        <v>74</v>
      </c>
      <c r="H65" s="39">
        <v>445</v>
      </c>
      <c r="I65" s="39">
        <v>281</v>
      </c>
      <c r="J65" s="39">
        <v>32</v>
      </c>
    </row>
    <row r="66" spans="7:10" ht="16.95" customHeight="1" x14ac:dyDescent="0.3">
      <c r="G66" s="40" t="s">
        <v>163</v>
      </c>
      <c r="H66" s="39">
        <v>253</v>
      </c>
      <c r="I66" s="39">
        <v>107</v>
      </c>
      <c r="J66" s="39">
        <v>8</v>
      </c>
    </row>
    <row r="67" spans="7:10" ht="16.95" customHeight="1" x14ac:dyDescent="0.3">
      <c r="G67" s="40" t="s">
        <v>62</v>
      </c>
      <c r="H67" s="39">
        <v>58</v>
      </c>
      <c r="I67" s="39">
        <v>20</v>
      </c>
      <c r="J67" s="39">
        <v>1</v>
      </c>
    </row>
    <row r="68" spans="7:10" ht="16.95" customHeight="1" x14ac:dyDescent="0.3">
      <c r="G68" s="38">
        <v>2008</v>
      </c>
      <c r="H68" s="39">
        <v>2426</v>
      </c>
      <c r="I68" s="39">
        <v>940</v>
      </c>
      <c r="J68" s="39">
        <v>62</v>
      </c>
    </row>
    <row r="69" spans="7:10" ht="16.95" customHeight="1" x14ac:dyDescent="0.3">
      <c r="G69" s="40" t="s">
        <v>364</v>
      </c>
      <c r="H69" s="39">
        <v>305</v>
      </c>
      <c r="I69" s="39">
        <v>151</v>
      </c>
      <c r="J69" s="39">
        <v>3</v>
      </c>
    </row>
    <row r="70" spans="7:10" ht="16.95" customHeight="1" x14ac:dyDescent="0.3">
      <c r="G70" s="40" t="s">
        <v>119</v>
      </c>
      <c r="H70" s="39">
        <v>83</v>
      </c>
      <c r="I70" s="39">
        <v>49</v>
      </c>
      <c r="J70" s="39">
        <v>4</v>
      </c>
    </row>
    <row r="71" spans="7:10" ht="16.95" customHeight="1" x14ac:dyDescent="0.3">
      <c r="G71" s="40" t="s">
        <v>41</v>
      </c>
      <c r="H71" s="39">
        <v>330</v>
      </c>
      <c r="I71" s="39">
        <v>68</v>
      </c>
      <c r="J71" s="39">
        <v>3</v>
      </c>
    </row>
    <row r="72" spans="7:10" ht="16.95" customHeight="1" x14ac:dyDescent="0.3">
      <c r="G72" s="40" t="s">
        <v>102</v>
      </c>
      <c r="H72" s="39">
        <v>732</v>
      </c>
      <c r="I72" s="39">
        <v>288</v>
      </c>
      <c r="J72" s="39">
        <v>10</v>
      </c>
    </row>
    <row r="73" spans="7:10" ht="16.95" customHeight="1" x14ac:dyDescent="0.3">
      <c r="G73" s="40" t="s">
        <v>74</v>
      </c>
      <c r="H73" s="39">
        <v>385</v>
      </c>
      <c r="I73" s="39">
        <v>150</v>
      </c>
      <c r="J73" s="39">
        <v>21</v>
      </c>
    </row>
    <row r="74" spans="7:10" ht="16.95" customHeight="1" x14ac:dyDescent="0.3">
      <c r="G74" s="40" t="s">
        <v>163</v>
      </c>
      <c r="H74" s="39">
        <v>532</v>
      </c>
      <c r="I74" s="39">
        <v>210</v>
      </c>
      <c r="J74" s="39">
        <v>17</v>
      </c>
    </row>
    <row r="75" spans="7:10" ht="16.95" customHeight="1" x14ac:dyDescent="0.3">
      <c r="G75" s="40" t="s">
        <v>62</v>
      </c>
      <c r="H75" s="39">
        <v>59</v>
      </c>
      <c r="I75" s="39">
        <v>24</v>
      </c>
      <c r="J75" s="39">
        <v>4</v>
      </c>
    </row>
    <row r="76" spans="7:10" ht="16.95" customHeight="1" x14ac:dyDescent="0.3">
      <c r="G76" s="38">
        <v>2009</v>
      </c>
      <c r="H76" s="39">
        <v>3462</v>
      </c>
      <c r="I76" s="39">
        <v>1092</v>
      </c>
      <c r="J76" s="39">
        <v>88</v>
      </c>
    </row>
    <row r="77" spans="7:10" ht="16.95" customHeight="1" x14ac:dyDescent="0.3">
      <c r="G77" s="40" t="s">
        <v>364</v>
      </c>
      <c r="H77" s="39">
        <v>40</v>
      </c>
      <c r="I77" s="39">
        <v>28</v>
      </c>
      <c r="J77" s="39">
        <v>4</v>
      </c>
    </row>
    <row r="78" spans="7:10" ht="16.95" customHeight="1" x14ac:dyDescent="0.3">
      <c r="G78" s="40" t="s">
        <v>119</v>
      </c>
      <c r="H78" s="39">
        <v>925</v>
      </c>
      <c r="I78" s="39">
        <v>275</v>
      </c>
      <c r="J78" s="39">
        <v>12</v>
      </c>
    </row>
    <row r="79" spans="7:10" ht="16.95" customHeight="1" x14ac:dyDescent="0.3">
      <c r="G79" s="40" t="s">
        <v>41</v>
      </c>
      <c r="H79" s="39">
        <v>106</v>
      </c>
      <c r="I79" s="39">
        <v>24</v>
      </c>
      <c r="J79" s="39">
        <v>4</v>
      </c>
    </row>
    <row r="80" spans="7:10" ht="16.95" customHeight="1" x14ac:dyDescent="0.3">
      <c r="G80" s="40" t="s">
        <v>102</v>
      </c>
      <c r="H80" s="39">
        <v>328</v>
      </c>
      <c r="I80" s="39">
        <v>104</v>
      </c>
      <c r="J80" s="39">
        <v>11</v>
      </c>
    </row>
    <row r="81" spans="7:10" ht="16.95" customHeight="1" x14ac:dyDescent="0.3">
      <c r="G81" s="40" t="s">
        <v>49</v>
      </c>
      <c r="H81" s="39">
        <v>24</v>
      </c>
      <c r="I81" s="39">
        <v>3</v>
      </c>
      <c r="J81" s="39">
        <v>1</v>
      </c>
    </row>
    <row r="82" spans="7:10" ht="16.95" customHeight="1" x14ac:dyDescent="0.3">
      <c r="G82" s="40" t="s">
        <v>74</v>
      </c>
      <c r="H82" s="39">
        <v>526</v>
      </c>
      <c r="I82" s="39">
        <v>209</v>
      </c>
      <c r="J82" s="39">
        <v>18</v>
      </c>
    </row>
    <row r="83" spans="7:10" ht="16.95" customHeight="1" x14ac:dyDescent="0.3">
      <c r="G83" s="40" t="s">
        <v>163</v>
      </c>
      <c r="H83" s="39">
        <v>932</v>
      </c>
      <c r="I83" s="39">
        <v>243</v>
      </c>
      <c r="J83" s="39">
        <v>29</v>
      </c>
    </row>
    <row r="84" spans="7:10" ht="16.95" customHeight="1" x14ac:dyDescent="0.3">
      <c r="G84" s="40" t="s">
        <v>62</v>
      </c>
      <c r="H84" s="39">
        <v>581</v>
      </c>
      <c r="I84" s="39">
        <v>205</v>
      </c>
      <c r="J84" s="39">
        <v>8</v>
      </c>
    </row>
    <row r="85" spans="7:10" ht="16.95" customHeight="1" x14ac:dyDescent="0.3">
      <c r="G85" s="40" t="s">
        <v>581</v>
      </c>
      <c r="H85" s="39"/>
      <c r="I85" s="39">
        <v>1</v>
      </c>
      <c r="J85" s="39">
        <v>1</v>
      </c>
    </row>
    <row r="86" spans="7:10" ht="16.95" customHeight="1" x14ac:dyDescent="0.3">
      <c r="G86" s="38">
        <v>2010</v>
      </c>
      <c r="H86" s="39">
        <v>2939</v>
      </c>
      <c r="I86" s="39">
        <v>1146</v>
      </c>
      <c r="J86" s="39">
        <v>70</v>
      </c>
    </row>
    <row r="87" spans="7:10" ht="16.95" customHeight="1" x14ac:dyDescent="0.3">
      <c r="G87" s="40" t="s">
        <v>364</v>
      </c>
      <c r="H87" s="39">
        <v>217</v>
      </c>
      <c r="I87" s="39">
        <v>90</v>
      </c>
      <c r="J87" s="39">
        <v>6</v>
      </c>
    </row>
    <row r="88" spans="7:10" ht="16.95" customHeight="1" x14ac:dyDescent="0.3">
      <c r="G88" s="40" t="s">
        <v>119</v>
      </c>
      <c r="H88" s="39">
        <v>896</v>
      </c>
      <c r="I88" s="39">
        <v>405</v>
      </c>
      <c r="J88" s="39">
        <v>13</v>
      </c>
    </row>
    <row r="89" spans="7:10" ht="16.95" customHeight="1" x14ac:dyDescent="0.3">
      <c r="G89" s="40" t="s">
        <v>41</v>
      </c>
      <c r="H89" s="39">
        <v>0</v>
      </c>
      <c r="I89" s="39">
        <v>8</v>
      </c>
      <c r="J89" s="39">
        <v>1</v>
      </c>
    </row>
    <row r="90" spans="7:10" ht="16.95" customHeight="1" x14ac:dyDescent="0.3">
      <c r="G90" s="40" t="s">
        <v>102</v>
      </c>
      <c r="H90" s="39">
        <v>413</v>
      </c>
      <c r="I90" s="39">
        <v>210</v>
      </c>
      <c r="J90" s="39">
        <v>12</v>
      </c>
    </row>
    <row r="91" spans="7:10" ht="16.95" customHeight="1" x14ac:dyDescent="0.3">
      <c r="G91" s="40" t="s">
        <v>74</v>
      </c>
      <c r="H91" s="39">
        <v>467</v>
      </c>
      <c r="I91" s="39">
        <v>151</v>
      </c>
      <c r="J91" s="39">
        <v>11</v>
      </c>
    </row>
    <row r="92" spans="7:10" ht="16.95" customHeight="1" x14ac:dyDescent="0.3">
      <c r="G92" s="40" t="s">
        <v>163</v>
      </c>
      <c r="H92" s="39">
        <v>386</v>
      </c>
      <c r="I92" s="39">
        <v>132</v>
      </c>
      <c r="J92" s="39">
        <v>16</v>
      </c>
    </row>
    <row r="93" spans="7:10" ht="16.95" customHeight="1" x14ac:dyDescent="0.3">
      <c r="G93" s="40" t="s">
        <v>62</v>
      </c>
      <c r="H93" s="39">
        <v>560</v>
      </c>
      <c r="I93" s="39">
        <v>150</v>
      </c>
      <c r="J93" s="39">
        <v>11</v>
      </c>
    </row>
    <row r="94" spans="7:10" ht="16.95" customHeight="1" x14ac:dyDescent="0.3">
      <c r="G94" s="38">
        <v>2011</v>
      </c>
      <c r="H94" s="39">
        <v>1386</v>
      </c>
      <c r="I94" s="39">
        <v>625</v>
      </c>
      <c r="J94" s="39">
        <v>46</v>
      </c>
    </row>
    <row r="95" spans="7:10" ht="16.95" customHeight="1" x14ac:dyDescent="0.3">
      <c r="G95" s="40" t="s">
        <v>364</v>
      </c>
      <c r="H95" s="39">
        <v>109</v>
      </c>
      <c r="I95" s="39">
        <v>66</v>
      </c>
      <c r="J95" s="39">
        <v>5</v>
      </c>
    </row>
    <row r="96" spans="7:10" ht="16.95" customHeight="1" x14ac:dyDescent="0.3">
      <c r="G96" s="40" t="s">
        <v>119</v>
      </c>
      <c r="H96" s="39">
        <v>347</v>
      </c>
      <c r="I96" s="39">
        <v>154</v>
      </c>
      <c r="J96" s="39">
        <v>7</v>
      </c>
    </row>
    <row r="97" spans="7:10" ht="16.95" customHeight="1" x14ac:dyDescent="0.3">
      <c r="G97" s="40" t="s">
        <v>41</v>
      </c>
      <c r="H97" s="39">
        <v>2</v>
      </c>
      <c r="I97" s="39"/>
      <c r="J97" s="39">
        <v>1</v>
      </c>
    </row>
    <row r="98" spans="7:10" ht="16.95" customHeight="1" x14ac:dyDescent="0.3">
      <c r="G98" s="40" t="s">
        <v>102</v>
      </c>
      <c r="H98" s="39">
        <v>100</v>
      </c>
      <c r="I98" s="39">
        <v>35</v>
      </c>
      <c r="J98" s="39">
        <v>3</v>
      </c>
    </row>
    <row r="99" spans="7:10" ht="16.95" customHeight="1" x14ac:dyDescent="0.3">
      <c r="G99" s="40" t="s">
        <v>74</v>
      </c>
      <c r="H99" s="39">
        <v>343</v>
      </c>
      <c r="I99" s="39">
        <v>190</v>
      </c>
      <c r="J99" s="39">
        <v>12</v>
      </c>
    </row>
    <row r="100" spans="7:10" ht="16.95" customHeight="1" x14ac:dyDescent="0.3">
      <c r="G100" s="40" t="s">
        <v>163</v>
      </c>
      <c r="H100" s="39">
        <v>266</v>
      </c>
      <c r="I100" s="39">
        <v>100</v>
      </c>
      <c r="J100" s="39">
        <v>14</v>
      </c>
    </row>
    <row r="101" spans="7:10" ht="16.95" customHeight="1" x14ac:dyDescent="0.3">
      <c r="G101" s="40" t="s">
        <v>62</v>
      </c>
      <c r="H101" s="39">
        <v>219</v>
      </c>
      <c r="I101" s="39">
        <v>80</v>
      </c>
      <c r="J101" s="39">
        <v>4</v>
      </c>
    </row>
    <row r="102" spans="7:10" ht="16.95" customHeight="1" x14ac:dyDescent="0.3">
      <c r="G102" s="38">
        <v>2012</v>
      </c>
      <c r="H102" s="39">
        <v>705</v>
      </c>
      <c r="I102" s="39">
        <v>243</v>
      </c>
      <c r="J102" s="39">
        <v>36</v>
      </c>
    </row>
    <row r="103" spans="7:10" ht="16.95" customHeight="1" x14ac:dyDescent="0.3">
      <c r="G103" s="40" t="s">
        <v>364</v>
      </c>
      <c r="H103" s="39">
        <v>92</v>
      </c>
      <c r="I103" s="39">
        <v>54</v>
      </c>
      <c r="J103" s="39">
        <v>6</v>
      </c>
    </row>
    <row r="104" spans="7:10" ht="16.95" customHeight="1" x14ac:dyDescent="0.3">
      <c r="G104" s="40" t="s">
        <v>119</v>
      </c>
      <c r="H104" s="39">
        <v>156</v>
      </c>
      <c r="I104" s="39">
        <v>51</v>
      </c>
      <c r="J104" s="39">
        <v>6</v>
      </c>
    </row>
    <row r="105" spans="7:10" ht="16.95" customHeight="1" x14ac:dyDescent="0.3">
      <c r="G105" s="40" t="s">
        <v>41</v>
      </c>
      <c r="H105" s="39">
        <v>21</v>
      </c>
      <c r="I105" s="39">
        <v>2</v>
      </c>
      <c r="J105" s="39">
        <v>1</v>
      </c>
    </row>
    <row r="106" spans="7:10" ht="16.95" customHeight="1" x14ac:dyDescent="0.3">
      <c r="G106" s="40" t="s">
        <v>102</v>
      </c>
      <c r="H106" s="39">
        <v>63</v>
      </c>
      <c r="I106" s="39">
        <v>25</v>
      </c>
      <c r="J106" s="39">
        <v>4</v>
      </c>
    </row>
    <row r="107" spans="7:10" ht="16.95" customHeight="1" x14ac:dyDescent="0.3">
      <c r="G107" s="40" t="s">
        <v>74</v>
      </c>
      <c r="H107" s="39">
        <v>48</v>
      </c>
      <c r="I107" s="39">
        <v>6</v>
      </c>
      <c r="J107" s="39">
        <v>2</v>
      </c>
    </row>
    <row r="108" spans="7:10" ht="16.95" customHeight="1" x14ac:dyDescent="0.3">
      <c r="G108" s="40" t="s">
        <v>163</v>
      </c>
      <c r="H108" s="39">
        <v>168</v>
      </c>
      <c r="I108" s="39">
        <v>61</v>
      </c>
      <c r="J108" s="39">
        <v>13</v>
      </c>
    </row>
    <row r="109" spans="7:10" ht="16.95" customHeight="1" x14ac:dyDescent="0.3">
      <c r="G109" s="40" t="s">
        <v>62</v>
      </c>
      <c r="H109" s="39">
        <v>157</v>
      </c>
      <c r="I109" s="39">
        <v>44</v>
      </c>
      <c r="J109" s="39">
        <v>4</v>
      </c>
    </row>
    <row r="110" spans="7:10" ht="16.95" customHeight="1" x14ac:dyDescent="0.3">
      <c r="G110" s="38">
        <v>2013</v>
      </c>
      <c r="H110" s="39">
        <v>1607</v>
      </c>
      <c r="I110" s="39">
        <v>660</v>
      </c>
      <c r="J110" s="39">
        <v>27</v>
      </c>
    </row>
    <row r="111" spans="7:10" ht="16.95" customHeight="1" x14ac:dyDescent="0.3">
      <c r="G111" s="40" t="s">
        <v>364</v>
      </c>
      <c r="H111" s="39">
        <v>23</v>
      </c>
      <c r="I111" s="39">
        <v>24</v>
      </c>
      <c r="J111" s="39">
        <v>1</v>
      </c>
    </row>
    <row r="112" spans="7:10" ht="16.95" customHeight="1" x14ac:dyDescent="0.3">
      <c r="G112" s="40" t="s">
        <v>119</v>
      </c>
      <c r="H112" s="39">
        <v>1126</v>
      </c>
      <c r="I112" s="39">
        <v>499</v>
      </c>
      <c r="J112" s="39">
        <v>11</v>
      </c>
    </row>
    <row r="113" spans="7:10" ht="16.95" customHeight="1" x14ac:dyDescent="0.3">
      <c r="G113" s="40" t="s">
        <v>102</v>
      </c>
      <c r="H113" s="39">
        <v>89</v>
      </c>
      <c r="I113" s="39">
        <v>12</v>
      </c>
      <c r="J113" s="39">
        <v>5</v>
      </c>
    </row>
    <row r="114" spans="7:10" ht="16.95" customHeight="1" x14ac:dyDescent="0.3">
      <c r="G114" s="40" t="s">
        <v>74</v>
      </c>
      <c r="H114" s="39">
        <v>191</v>
      </c>
      <c r="I114" s="39">
        <v>61</v>
      </c>
      <c r="J114" s="39">
        <v>5</v>
      </c>
    </row>
    <row r="115" spans="7:10" ht="16.95" customHeight="1" x14ac:dyDescent="0.3">
      <c r="G115" s="40" t="s">
        <v>163</v>
      </c>
      <c r="H115" s="39">
        <v>176</v>
      </c>
      <c r="I115" s="39">
        <v>61</v>
      </c>
      <c r="J115" s="39">
        <v>5</v>
      </c>
    </row>
    <row r="116" spans="7:10" ht="16.95" customHeight="1" x14ac:dyDescent="0.3">
      <c r="G116" s="40" t="s">
        <v>62</v>
      </c>
      <c r="H116" s="39">
        <v>2</v>
      </c>
      <c r="I116" s="39">
        <v>3</v>
      </c>
      <c r="J116" s="39"/>
    </row>
    <row r="117" spans="7:10" ht="16.95" customHeight="1" x14ac:dyDescent="0.3">
      <c r="G117" s="38">
        <v>2014</v>
      </c>
      <c r="H117" s="39">
        <v>652</v>
      </c>
      <c r="I117" s="39">
        <v>383</v>
      </c>
      <c r="J117" s="39"/>
    </row>
    <row r="118" spans="7:10" ht="16.95" customHeight="1" x14ac:dyDescent="0.3">
      <c r="G118" s="40"/>
      <c r="H118" s="39">
        <v>169</v>
      </c>
      <c r="I118" s="39">
        <v>191</v>
      </c>
      <c r="J118" s="39"/>
    </row>
    <row r="119" spans="7:10" ht="16.95" customHeight="1" x14ac:dyDescent="0.3">
      <c r="G119" s="40" t="s">
        <v>119</v>
      </c>
      <c r="H119" s="39">
        <v>270</v>
      </c>
      <c r="I119" s="39">
        <v>118</v>
      </c>
      <c r="J119" s="39"/>
    </row>
    <row r="120" spans="7:10" ht="16.95" customHeight="1" x14ac:dyDescent="0.3">
      <c r="G120" s="40" t="s">
        <v>102</v>
      </c>
      <c r="H120" s="39">
        <v>29</v>
      </c>
      <c r="I120" s="39">
        <v>11</v>
      </c>
      <c r="J120" s="39"/>
    </row>
    <row r="121" spans="7:10" ht="16.95" customHeight="1" x14ac:dyDescent="0.3">
      <c r="G121" s="40" t="s">
        <v>74</v>
      </c>
      <c r="H121" s="39">
        <v>61</v>
      </c>
      <c r="I121" s="39">
        <v>32</v>
      </c>
      <c r="J121" s="39"/>
    </row>
    <row r="122" spans="7:10" ht="16.95" customHeight="1" x14ac:dyDescent="0.3">
      <c r="G122" s="40" t="s">
        <v>163</v>
      </c>
      <c r="H122" s="39">
        <v>123</v>
      </c>
      <c r="I122" s="39">
        <v>31</v>
      </c>
      <c r="J122" s="39"/>
    </row>
    <row r="123" spans="7:10" ht="16.95" customHeight="1" x14ac:dyDescent="0.3">
      <c r="G123" s="38">
        <v>2015</v>
      </c>
      <c r="H123" s="39">
        <v>413</v>
      </c>
      <c r="I123" s="39">
        <v>246</v>
      </c>
      <c r="J123" s="39">
        <v>3</v>
      </c>
    </row>
    <row r="124" spans="7:10" ht="16.95" customHeight="1" x14ac:dyDescent="0.3">
      <c r="G124" s="40"/>
      <c r="H124" s="39">
        <v>302</v>
      </c>
      <c r="I124" s="39">
        <v>184</v>
      </c>
      <c r="J124" s="39">
        <v>1</v>
      </c>
    </row>
    <row r="125" spans="7:10" ht="16.95" customHeight="1" x14ac:dyDescent="0.3">
      <c r="G125" s="40" t="s">
        <v>119</v>
      </c>
      <c r="H125" s="39">
        <v>56</v>
      </c>
      <c r="I125" s="39">
        <v>26</v>
      </c>
      <c r="J125" s="39"/>
    </row>
    <row r="126" spans="7:10" ht="16.95" customHeight="1" x14ac:dyDescent="0.3">
      <c r="G126" s="40" t="s">
        <v>1204</v>
      </c>
      <c r="H126" s="39"/>
      <c r="I126" s="39"/>
      <c r="J126" s="39">
        <v>1</v>
      </c>
    </row>
    <row r="127" spans="7:10" ht="16.95" customHeight="1" x14ac:dyDescent="0.3">
      <c r="G127" s="40" t="s">
        <v>1184</v>
      </c>
      <c r="H127" s="39"/>
      <c r="I127" s="39">
        <v>2</v>
      </c>
      <c r="J127" s="39"/>
    </row>
    <row r="128" spans="7:10" ht="16.95" customHeight="1" x14ac:dyDescent="0.3">
      <c r="G128" s="40" t="s">
        <v>62</v>
      </c>
      <c r="H128" s="39">
        <v>55</v>
      </c>
      <c r="I128" s="39">
        <v>34</v>
      </c>
      <c r="J128" s="39">
        <v>1</v>
      </c>
    </row>
    <row r="129" spans="7:10" ht="16.95" customHeight="1" x14ac:dyDescent="0.3">
      <c r="G129" s="38">
        <v>2016</v>
      </c>
      <c r="H129" s="39">
        <v>938</v>
      </c>
      <c r="I129" s="39">
        <v>369</v>
      </c>
      <c r="J129" s="39">
        <v>17</v>
      </c>
    </row>
    <row r="130" spans="7:10" ht="16.95" customHeight="1" x14ac:dyDescent="0.3">
      <c r="G130" s="40"/>
      <c r="H130" s="39">
        <v>356</v>
      </c>
      <c r="I130" s="39">
        <v>104</v>
      </c>
      <c r="J130" s="39">
        <v>3</v>
      </c>
    </row>
    <row r="131" spans="7:10" ht="16.95" customHeight="1" x14ac:dyDescent="0.3">
      <c r="G131" s="40" t="s">
        <v>1247</v>
      </c>
      <c r="H131" s="39">
        <v>120</v>
      </c>
      <c r="I131" s="39">
        <v>70</v>
      </c>
      <c r="J131" s="39"/>
    </row>
    <row r="132" spans="7:10" ht="16.95" customHeight="1" x14ac:dyDescent="0.3">
      <c r="G132" s="40" t="s">
        <v>96</v>
      </c>
      <c r="H132" s="39">
        <v>6</v>
      </c>
      <c r="I132" s="39">
        <v>0</v>
      </c>
      <c r="J132" s="39">
        <v>1</v>
      </c>
    </row>
    <row r="133" spans="7:10" ht="16.95" customHeight="1" x14ac:dyDescent="0.3">
      <c r="G133" s="40" t="s">
        <v>119</v>
      </c>
      <c r="H133" s="39">
        <v>160</v>
      </c>
      <c r="I133" s="39">
        <v>68</v>
      </c>
      <c r="J133" s="39">
        <v>3</v>
      </c>
    </row>
    <row r="134" spans="7:10" ht="16.95" customHeight="1" x14ac:dyDescent="0.3">
      <c r="G134" s="40" t="s">
        <v>1223</v>
      </c>
      <c r="H134" s="39">
        <v>36</v>
      </c>
      <c r="I134" s="39">
        <v>15</v>
      </c>
      <c r="J134" s="39"/>
    </row>
    <row r="135" spans="7:10" ht="16.95" customHeight="1" x14ac:dyDescent="0.3">
      <c r="G135" s="40" t="s">
        <v>1232</v>
      </c>
      <c r="H135" s="39">
        <v>35</v>
      </c>
      <c r="I135" s="39">
        <v>11</v>
      </c>
      <c r="J135" s="39">
        <v>1</v>
      </c>
    </row>
    <row r="136" spans="7:10" ht="16.95" customHeight="1" x14ac:dyDescent="0.3">
      <c r="G136" s="40" t="s">
        <v>102</v>
      </c>
      <c r="H136" s="39">
        <v>18</v>
      </c>
      <c r="I136" s="39">
        <v>1</v>
      </c>
      <c r="J136" s="39">
        <v>1</v>
      </c>
    </row>
    <row r="137" spans="7:10" ht="16.95" customHeight="1" x14ac:dyDescent="0.3">
      <c r="G137" s="40" t="s">
        <v>74</v>
      </c>
      <c r="H137" s="39">
        <v>14</v>
      </c>
      <c r="I137" s="39">
        <v>2</v>
      </c>
      <c r="J137" s="39">
        <v>4</v>
      </c>
    </row>
    <row r="138" spans="7:10" ht="16.95" customHeight="1" x14ac:dyDescent="0.3">
      <c r="G138" s="40" t="s">
        <v>163</v>
      </c>
      <c r="H138" s="39">
        <v>180</v>
      </c>
      <c r="I138" s="39">
        <v>62</v>
      </c>
      <c r="J138" s="39">
        <v>3</v>
      </c>
    </row>
    <row r="139" spans="7:10" ht="16.95" customHeight="1" x14ac:dyDescent="0.3">
      <c r="G139" s="40" t="s">
        <v>62</v>
      </c>
      <c r="H139" s="39">
        <v>13</v>
      </c>
      <c r="I139" s="39">
        <v>36</v>
      </c>
      <c r="J139" s="39">
        <v>1</v>
      </c>
    </row>
    <row r="140" spans="7:10" ht="16.95" customHeight="1" x14ac:dyDescent="0.3">
      <c r="G140" s="38">
        <v>2017</v>
      </c>
      <c r="H140" s="39">
        <v>667</v>
      </c>
      <c r="I140" s="39">
        <v>317</v>
      </c>
      <c r="J140" s="39">
        <v>22</v>
      </c>
    </row>
    <row r="141" spans="7:10" ht="16.95" customHeight="1" x14ac:dyDescent="0.3">
      <c r="G141" s="40" t="s">
        <v>96</v>
      </c>
      <c r="H141" s="39">
        <v>3</v>
      </c>
      <c r="I141" s="39">
        <v>8</v>
      </c>
      <c r="J141" s="39">
        <v>1</v>
      </c>
    </row>
    <row r="142" spans="7:10" ht="16.95" customHeight="1" x14ac:dyDescent="0.3">
      <c r="G142" s="40" t="s">
        <v>119</v>
      </c>
      <c r="H142" s="39">
        <v>90</v>
      </c>
      <c r="I142" s="39">
        <v>40</v>
      </c>
      <c r="J142" s="39">
        <v>2</v>
      </c>
    </row>
    <row r="143" spans="7:10" ht="16.95" customHeight="1" x14ac:dyDescent="0.3">
      <c r="G143" s="40" t="s">
        <v>1279</v>
      </c>
      <c r="H143" s="39">
        <v>18</v>
      </c>
      <c r="I143" s="39">
        <v>1</v>
      </c>
      <c r="J143" s="39">
        <v>1</v>
      </c>
    </row>
    <row r="144" spans="7:10" ht="16.95" customHeight="1" x14ac:dyDescent="0.3">
      <c r="G144" s="40" t="s">
        <v>102</v>
      </c>
      <c r="H144" s="39">
        <v>37</v>
      </c>
      <c r="I144" s="39">
        <v>29</v>
      </c>
      <c r="J144" s="39">
        <v>2</v>
      </c>
    </row>
    <row r="145" spans="7:10" ht="16.95" customHeight="1" x14ac:dyDescent="0.3">
      <c r="G145" s="40" t="s">
        <v>1291</v>
      </c>
      <c r="H145" s="39">
        <v>20</v>
      </c>
      <c r="I145" s="39">
        <v>7</v>
      </c>
      <c r="J145" s="39">
        <v>2</v>
      </c>
    </row>
    <row r="146" spans="7:10" ht="16.95" customHeight="1" x14ac:dyDescent="0.3">
      <c r="G146" s="40" t="s">
        <v>74</v>
      </c>
      <c r="H146" s="39">
        <v>92</v>
      </c>
      <c r="I146" s="39">
        <v>29</v>
      </c>
      <c r="J146" s="39">
        <v>4</v>
      </c>
    </row>
    <row r="147" spans="7:10" ht="16.95" customHeight="1" x14ac:dyDescent="0.3">
      <c r="G147" s="40" t="s">
        <v>163</v>
      </c>
      <c r="H147" s="39">
        <v>107</v>
      </c>
      <c r="I147" s="39">
        <v>46</v>
      </c>
      <c r="J147" s="39">
        <v>6</v>
      </c>
    </row>
    <row r="148" spans="7:10" ht="16.95" customHeight="1" x14ac:dyDescent="0.3">
      <c r="G148" s="40" t="s">
        <v>1286</v>
      </c>
      <c r="H148" s="39">
        <v>300</v>
      </c>
      <c r="I148" s="39">
        <v>157</v>
      </c>
      <c r="J148" s="39">
        <v>4</v>
      </c>
    </row>
    <row r="149" spans="7:10" ht="16.95" customHeight="1" x14ac:dyDescent="0.3">
      <c r="G149" s="38" t="s">
        <v>1366</v>
      </c>
      <c r="H149" s="39">
        <v>18331</v>
      </c>
      <c r="I149" s="39">
        <v>7299</v>
      </c>
      <c r="J149" s="39">
        <v>462</v>
      </c>
    </row>
  </sheetData>
  <mergeCells count="8">
    <mergeCell ref="C12:D12"/>
    <mergeCell ref="C13:D13"/>
    <mergeCell ref="C15:D15"/>
    <mergeCell ref="I1:Q4"/>
    <mergeCell ref="A7:A9"/>
    <mergeCell ref="B7:D9"/>
    <mergeCell ref="C10:D10"/>
    <mergeCell ref="C11:D11"/>
  </mergeCells>
  <hyperlinks>
    <hyperlink ref="C10:D10" location="YearWise!A1" display="Yearwise Analysis" xr:uid="{495ED2FD-B9CE-4BB9-8441-950762DC2DD1}"/>
    <hyperlink ref="C13:D13" location="Injureds!A1" display="Injureds" xr:uid="{1BB0BCBD-3EF1-4D94-99D1-CA41F08F4E7F}"/>
    <hyperlink ref="C14:D14" location="Deaths!A1" display="Deaths" xr:uid="{34FAE9BC-0A96-46F1-8457-0F741032BDAB}"/>
    <hyperlink ref="C12:D12" location="Targets!A1" display="Targets" xr:uid="{FB88400B-686A-4EFA-8B95-2AB8E713006A}"/>
    <hyperlink ref="C15:D15" location="Overall!A1" display="Overall Analysis" xr:uid="{87EA3C95-B344-44E5-8CA6-F4B51AC7D994}"/>
    <hyperlink ref="C11:D11" location="Location!A1" display="Location" xr:uid="{393AC752-777A-4241-8B39-328873BC791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72357-5ED5-497F-9FC9-C579725B7EC0}">
  <dimension ref="A1:Q33"/>
  <sheetViews>
    <sheetView topLeftCell="A16" zoomScale="90" zoomScaleNormal="90" workbookViewId="0">
      <selection activeCell="C12" sqref="C12:D12"/>
    </sheetView>
  </sheetViews>
  <sheetFormatPr defaultColWidth="10.77734375" defaultRowHeight="16.95" customHeight="1" x14ac:dyDescent="0.3"/>
  <cols>
    <col min="1" max="4" width="8.77734375" style="8" customWidth="1"/>
    <col min="7" max="7" width="13.109375" bestFit="1" customWidth="1"/>
    <col min="8" max="8" width="8.88671875" bestFit="1" customWidth="1"/>
  </cols>
  <sheetData>
    <row r="1" spans="1:17" ht="16.95" customHeight="1" x14ac:dyDescent="0.3">
      <c r="I1" s="62" t="s">
        <v>1343</v>
      </c>
      <c r="J1" s="62"/>
      <c r="K1" s="62"/>
      <c r="L1" s="62"/>
      <c r="M1" s="62"/>
      <c r="N1" s="62"/>
      <c r="O1" s="62"/>
      <c r="P1" s="62"/>
      <c r="Q1" s="62"/>
    </row>
    <row r="2" spans="1:17" ht="16.95" customHeight="1" x14ac:dyDescent="0.3">
      <c r="I2" s="62"/>
      <c r="J2" s="62"/>
      <c r="K2" s="62"/>
      <c r="L2" s="62"/>
      <c r="M2" s="62"/>
      <c r="N2" s="62"/>
      <c r="O2" s="62"/>
      <c r="P2" s="62"/>
      <c r="Q2" s="62"/>
    </row>
    <row r="3" spans="1:17" ht="16.95" customHeight="1" x14ac:dyDescent="0.3">
      <c r="I3" s="62"/>
      <c r="J3" s="62"/>
      <c r="K3" s="62"/>
      <c r="L3" s="62"/>
      <c r="M3" s="62"/>
      <c r="N3" s="62"/>
      <c r="O3" s="62"/>
      <c r="P3" s="62"/>
      <c r="Q3" s="62"/>
    </row>
    <row r="4" spans="1:17" ht="16.95" customHeight="1" x14ac:dyDescent="0.3">
      <c r="I4" s="62"/>
      <c r="J4" s="62"/>
      <c r="K4" s="62"/>
      <c r="L4" s="62"/>
      <c r="M4" s="62"/>
      <c r="N4" s="62"/>
      <c r="O4" s="62"/>
      <c r="P4" s="62"/>
      <c r="Q4" s="62"/>
    </row>
    <row r="7" spans="1:17" ht="16.95" customHeight="1" x14ac:dyDescent="0.3">
      <c r="A7" s="58"/>
      <c r="B7" s="67" t="s">
        <v>1334</v>
      </c>
      <c r="C7" s="67"/>
      <c r="D7" s="67"/>
    </row>
    <row r="8" spans="1:17" ht="16.95" customHeight="1" x14ac:dyDescent="0.3">
      <c r="A8" s="58"/>
      <c r="B8" s="67"/>
      <c r="C8" s="67"/>
      <c r="D8" s="67"/>
    </row>
    <row r="9" spans="1:17" ht="16.95" customHeight="1" x14ac:dyDescent="0.3">
      <c r="A9" s="58"/>
      <c r="B9" s="67"/>
      <c r="C9" s="67"/>
      <c r="D9" s="67"/>
    </row>
    <row r="10" spans="1:17" ht="16.95" customHeight="1" x14ac:dyDescent="0.3">
      <c r="A10" s="9"/>
      <c r="B10" s="10"/>
      <c r="C10" s="70" t="s">
        <v>1340</v>
      </c>
      <c r="D10" s="70"/>
    </row>
    <row r="11" spans="1:17" ht="16.95" customHeight="1" x14ac:dyDescent="0.3">
      <c r="A11" s="9"/>
      <c r="B11" s="9"/>
      <c r="C11" s="66" t="s">
        <v>16</v>
      </c>
      <c r="D11" s="66"/>
    </row>
    <row r="12" spans="1:17" ht="16.95" customHeight="1" x14ac:dyDescent="0.3">
      <c r="A12" s="9"/>
      <c r="B12" s="9"/>
      <c r="C12" s="66" t="s">
        <v>1341</v>
      </c>
      <c r="D12" s="66"/>
      <c r="G12" s="15" t="s">
        <v>1336</v>
      </c>
      <c r="H12" s="15" t="s">
        <v>1339</v>
      </c>
    </row>
    <row r="13" spans="1:17" ht="16.95" customHeight="1" x14ac:dyDescent="0.3">
      <c r="A13" s="9"/>
      <c r="B13" s="9"/>
      <c r="C13" s="72" t="s">
        <v>1339</v>
      </c>
      <c r="D13" s="72"/>
      <c r="G13" s="13" t="s">
        <v>36</v>
      </c>
      <c r="H13" s="13">
        <f>SUMIF(Data!I2:I497,"*Capital*",Data!T2:T497)</f>
        <v>833</v>
      </c>
    </row>
    <row r="14" spans="1:17" ht="16.95" customHeight="1" x14ac:dyDescent="0.3">
      <c r="C14" s="11" t="s">
        <v>1335</v>
      </c>
      <c r="D14" s="12"/>
      <c r="G14" s="13" t="s">
        <v>45</v>
      </c>
      <c r="H14" s="13">
        <f>SUMIF(Data!I2:I497,"*Sindh*",Data!T2:T497)</f>
        <v>1740</v>
      </c>
    </row>
    <row r="15" spans="1:17" ht="16.95" customHeight="1" x14ac:dyDescent="0.3">
      <c r="C15" s="66" t="s">
        <v>1346</v>
      </c>
      <c r="D15" s="66"/>
      <c r="G15" s="13" t="s">
        <v>60</v>
      </c>
      <c r="H15" s="13">
        <f>SUMIF(Data!I2:I497,"*Baluchistan*",Data!T2:T497)</f>
        <v>1435</v>
      </c>
    </row>
    <row r="16" spans="1:17" ht="16.95" customHeight="1" x14ac:dyDescent="0.3">
      <c r="G16" s="13" t="s">
        <v>69</v>
      </c>
      <c r="H16" s="13">
        <f>SUMIF(Data!I2:I497,"*Punjab*",Data!T2:T497)</f>
        <v>3853</v>
      </c>
    </row>
    <row r="17" spans="7:8" ht="16.95" customHeight="1" x14ac:dyDescent="0.3">
      <c r="G17" s="13" t="s">
        <v>832</v>
      </c>
      <c r="H17" s="13">
        <f>SUMIF(Data!I2:I497,"*FATA*",Data!T2:T497)</f>
        <v>1816</v>
      </c>
    </row>
    <row r="18" spans="7:8" ht="16.95" customHeight="1" x14ac:dyDescent="0.3">
      <c r="G18" s="13" t="s">
        <v>93</v>
      </c>
      <c r="H18" s="13">
        <f>SUMIF(Data!I2:I497,"*KPK*",Data!T2:T497)</f>
        <v>7749</v>
      </c>
    </row>
    <row r="19" spans="7:8" ht="16.95" customHeight="1" x14ac:dyDescent="0.3">
      <c r="G19" s="13" t="s">
        <v>574</v>
      </c>
      <c r="H19" s="13">
        <f>SUMIF(Data!I2:I497,"*AJK*",Data!T2:T497)</f>
        <v>185</v>
      </c>
    </row>
    <row r="31" spans="7:8" ht="16.95" customHeight="1" x14ac:dyDescent="0.3">
      <c r="G31" s="15" t="s">
        <v>1337</v>
      </c>
      <c r="H31" s="15" t="s">
        <v>1339</v>
      </c>
    </row>
    <row r="32" spans="7:8" ht="16.95" customHeight="1" x14ac:dyDescent="0.3">
      <c r="G32" s="13" t="s">
        <v>43</v>
      </c>
      <c r="H32" s="13">
        <f>SUMIF(Data!C2:C497,"*Working*",Data!T2:T497)</f>
        <v>14921</v>
      </c>
    </row>
    <row r="33" spans="7:8" ht="16.95" customHeight="1" x14ac:dyDescent="0.3">
      <c r="G33" s="13" t="s">
        <v>32</v>
      </c>
      <c r="H33" s="13">
        <f>SUMIF(Data!C2:C497,"*Holiday*",Data!T2:T497)</f>
        <v>2788</v>
      </c>
    </row>
  </sheetData>
  <mergeCells count="8">
    <mergeCell ref="C13:D13"/>
    <mergeCell ref="C15:D15"/>
    <mergeCell ref="I1:Q4"/>
    <mergeCell ref="A7:A9"/>
    <mergeCell ref="B7:D9"/>
    <mergeCell ref="C10:D10"/>
    <mergeCell ref="C11:D11"/>
    <mergeCell ref="C12:D12"/>
  </mergeCells>
  <conditionalFormatting sqref="H13:H19">
    <cfRule type="dataBar" priority="1">
      <dataBar>
        <cfvo type="min"/>
        <cfvo type="max"/>
        <color rgb="FF638EC6"/>
      </dataBar>
      <extLst>
        <ext xmlns:x14="http://schemas.microsoft.com/office/spreadsheetml/2009/9/main" uri="{B025F937-C7B1-47D3-B67F-A62EFF666E3E}">
          <x14:id>{04040C15-0860-4025-9430-8A0C5B601EC8}</x14:id>
        </ext>
      </extLst>
    </cfRule>
  </conditionalFormatting>
  <conditionalFormatting sqref="G20:H30 G34:H38">
    <cfRule type="dataBar" priority="8">
      <dataBar>
        <cfvo type="min"/>
        <cfvo type="max"/>
        <color rgb="FF638EC6"/>
      </dataBar>
      <extLst>
        <ext xmlns:x14="http://schemas.microsoft.com/office/spreadsheetml/2009/9/main" uri="{B025F937-C7B1-47D3-B67F-A62EFF666E3E}">
          <x14:id>{A9DB9F8D-D173-4BE6-B04E-BB2624E9BAA5}</x14:id>
        </ext>
      </extLst>
    </cfRule>
  </conditionalFormatting>
  <hyperlinks>
    <hyperlink ref="C10:D10" location="YearWise!A1" display="Yearwise Analysis" xr:uid="{9B05A054-A22F-49AE-A7B5-F339ED9AC69A}"/>
    <hyperlink ref="C13:D13" location="Injureds!A1" display="Injureds" xr:uid="{5438DB1C-CB72-44EB-B946-D988091F26E3}"/>
    <hyperlink ref="C14:D14" location="Deaths!A1" display="Deaths" xr:uid="{552A1595-7D9B-4281-AC34-1C3755F4B122}"/>
    <hyperlink ref="C12:D12" location="Targets!A1" display="Targets" xr:uid="{0CFB8A83-E279-4A7A-B0BC-C93C75ED5360}"/>
    <hyperlink ref="C15:D15" location="Overall!A1" display="Overall Analysis" xr:uid="{5695A8A2-9C49-41F5-8BCE-55F408E9E222}"/>
    <hyperlink ref="C11:D11" location="Location!A1" display="Location" xr:uid="{5ECA1D75-B97C-4E82-A45D-96503A4D2EE6}"/>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04040C15-0860-4025-9430-8A0C5B601EC8}">
            <x14:dataBar minLength="0" maxLength="100" border="1" negativeBarBorderColorSameAsPositive="0">
              <x14:cfvo type="autoMin"/>
              <x14:cfvo type="autoMax"/>
              <x14:borderColor rgb="FF638EC6"/>
              <x14:negativeFillColor rgb="FFFF0000"/>
              <x14:negativeBorderColor rgb="FFFF0000"/>
              <x14:axisColor rgb="FF000000"/>
            </x14:dataBar>
          </x14:cfRule>
          <xm:sqref>H13:H19</xm:sqref>
        </x14:conditionalFormatting>
        <x14:conditionalFormatting xmlns:xm="http://schemas.microsoft.com/office/excel/2006/main">
          <x14:cfRule type="dataBar" id="{A9DB9F8D-D173-4BE6-B04E-BB2624E9BAA5}">
            <x14:dataBar minLength="0" maxLength="100" border="1" negativeBarBorderColorSameAsPositive="0">
              <x14:cfvo type="autoMin"/>
              <x14:cfvo type="autoMax"/>
              <x14:borderColor rgb="FF638EC6"/>
              <x14:negativeFillColor rgb="FFFF0000"/>
              <x14:negativeBorderColor rgb="FFFF0000"/>
              <x14:axisColor rgb="FF000000"/>
            </x14:dataBar>
          </x14:cfRule>
          <xm:sqref>G20:H30 G34:H38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2CD41-F36C-41A4-AC42-B544B73D4F92}">
  <dimension ref="A1:Q56"/>
  <sheetViews>
    <sheetView zoomScale="90" zoomScaleNormal="90" workbookViewId="0">
      <selection activeCell="I1" sqref="I1:Q4"/>
    </sheetView>
  </sheetViews>
  <sheetFormatPr defaultColWidth="10.77734375" defaultRowHeight="16.95" customHeight="1" x14ac:dyDescent="0.3"/>
  <cols>
    <col min="1" max="4" width="8.77734375" style="8" customWidth="1"/>
    <col min="7" max="7" width="12.5546875" customWidth="1"/>
  </cols>
  <sheetData>
    <row r="1" spans="1:17" ht="16.95" customHeight="1" x14ac:dyDescent="0.3">
      <c r="I1" s="62" t="s">
        <v>1344</v>
      </c>
      <c r="J1" s="62"/>
      <c r="K1" s="62"/>
      <c r="L1" s="62"/>
      <c r="M1" s="62"/>
      <c r="N1" s="62"/>
      <c r="O1" s="62"/>
      <c r="P1" s="62"/>
      <c r="Q1" s="62"/>
    </row>
    <row r="2" spans="1:17" ht="16.95" customHeight="1" x14ac:dyDescent="0.3">
      <c r="I2" s="62"/>
      <c r="J2" s="62"/>
      <c r="K2" s="62"/>
      <c r="L2" s="62"/>
      <c r="M2" s="62"/>
      <c r="N2" s="62"/>
      <c r="O2" s="62"/>
      <c r="P2" s="62"/>
      <c r="Q2" s="62"/>
    </row>
    <row r="3" spans="1:17" ht="16.95" customHeight="1" x14ac:dyDescent="0.3">
      <c r="I3" s="62"/>
      <c r="J3" s="62"/>
      <c r="K3" s="62"/>
      <c r="L3" s="62"/>
      <c r="M3" s="62"/>
      <c r="N3" s="62"/>
      <c r="O3" s="62"/>
      <c r="P3" s="62"/>
      <c r="Q3" s="62"/>
    </row>
    <row r="4" spans="1:17" ht="16.95" customHeight="1" x14ac:dyDescent="0.3">
      <c r="I4" s="62"/>
      <c r="J4" s="62"/>
      <c r="K4" s="62"/>
      <c r="L4" s="62"/>
      <c r="M4" s="62"/>
      <c r="N4" s="62"/>
      <c r="O4" s="62"/>
      <c r="P4" s="62"/>
      <c r="Q4" s="62"/>
    </row>
    <row r="6" spans="1:17" ht="16.95" customHeight="1" x14ac:dyDescent="0.3">
      <c r="G6" s="20"/>
      <c r="H6" s="74"/>
      <c r="I6" s="74"/>
      <c r="J6" s="74"/>
      <c r="K6" s="74"/>
      <c r="L6" s="74"/>
      <c r="M6" s="74"/>
      <c r="N6" s="74"/>
      <c r="O6" s="20"/>
      <c r="P6" s="20"/>
      <c r="Q6" s="20"/>
    </row>
    <row r="7" spans="1:17" ht="16.95" customHeight="1" x14ac:dyDescent="0.3">
      <c r="A7" s="58"/>
      <c r="B7" s="67" t="s">
        <v>1334</v>
      </c>
      <c r="C7" s="67"/>
      <c r="D7" s="67"/>
    </row>
    <row r="8" spans="1:17" ht="16.95" customHeight="1" x14ac:dyDescent="0.3">
      <c r="A8" s="58"/>
      <c r="B8" s="67"/>
      <c r="C8" s="67"/>
      <c r="D8" s="67"/>
    </row>
    <row r="9" spans="1:17" ht="16.95" customHeight="1" x14ac:dyDescent="0.3">
      <c r="A9" s="58"/>
      <c r="B9" s="67"/>
      <c r="C9" s="67"/>
      <c r="D9" s="67"/>
    </row>
    <row r="10" spans="1:17" ht="16.95" customHeight="1" x14ac:dyDescent="0.3">
      <c r="A10" s="9"/>
      <c r="B10" s="10"/>
      <c r="C10" s="70" t="s">
        <v>1340</v>
      </c>
      <c r="D10" s="70"/>
      <c r="G10" s="18" t="s">
        <v>1336</v>
      </c>
      <c r="H10" s="18" t="s">
        <v>1335</v>
      </c>
    </row>
    <row r="11" spans="1:17" ht="16.95" customHeight="1" x14ac:dyDescent="0.3">
      <c r="A11" s="9"/>
      <c r="B11" s="9"/>
      <c r="C11" s="66" t="s">
        <v>16</v>
      </c>
      <c r="D11" s="66"/>
      <c r="G11" s="17" t="s">
        <v>36</v>
      </c>
      <c r="H11" s="17">
        <f>SUMIF(Data!I2:I497,"*Capital*",Data!R2:R497)</f>
        <v>203</v>
      </c>
    </row>
    <row r="12" spans="1:17" ht="16.95" customHeight="1" x14ac:dyDescent="0.3">
      <c r="A12" s="9"/>
      <c r="B12" s="9"/>
      <c r="C12" s="66" t="s">
        <v>1341</v>
      </c>
      <c r="D12" s="66"/>
      <c r="G12" s="17" t="s">
        <v>45</v>
      </c>
      <c r="H12" s="17">
        <f>SUMIF(Data!I2:I497,"*Sindh*",Data!R2:R497)</f>
        <v>568</v>
      </c>
    </row>
    <row r="13" spans="1:17" ht="16.95" customHeight="1" x14ac:dyDescent="0.3">
      <c r="A13" s="9"/>
      <c r="B13" s="9"/>
      <c r="C13" s="66" t="s">
        <v>1339</v>
      </c>
      <c r="D13" s="66"/>
      <c r="G13" s="17" t="s">
        <v>60</v>
      </c>
      <c r="H13" s="17">
        <f>SUMIF(Data!I2:I497,"*Baluchistan*",Data!R2:R497)</f>
        <v>672</v>
      </c>
    </row>
    <row r="14" spans="1:17" ht="16.95" customHeight="1" x14ac:dyDescent="0.3">
      <c r="C14" s="72" t="s">
        <v>1335</v>
      </c>
      <c r="D14" s="72"/>
      <c r="G14" s="17" t="s">
        <v>69</v>
      </c>
      <c r="H14" s="17">
        <f>SUMIF(Data!I2:I497,"*Punjab*",Data!R2:R497)</f>
        <v>1238</v>
      </c>
    </row>
    <row r="15" spans="1:17" ht="16.95" customHeight="1" x14ac:dyDescent="0.3">
      <c r="C15" s="66" t="s">
        <v>1346</v>
      </c>
      <c r="D15" s="66"/>
      <c r="G15" s="17" t="s">
        <v>89</v>
      </c>
      <c r="H15" s="17">
        <f>SUMIF(Data!I2:I497,"*FATA*",Data!R2:R497)</f>
        <v>924</v>
      </c>
    </row>
    <row r="16" spans="1:17" ht="16.95" customHeight="1" x14ac:dyDescent="0.3">
      <c r="G16" s="17" t="s">
        <v>93</v>
      </c>
      <c r="H16" s="17">
        <f>SUMIF(Data!I2:I497,"*KPK*",Data!R2:R497)</f>
        <v>3304</v>
      </c>
    </row>
    <row r="17" spans="7:8" ht="16.95" customHeight="1" x14ac:dyDescent="0.3">
      <c r="G17" s="17" t="s">
        <v>574</v>
      </c>
      <c r="H17" s="17">
        <f>SUMIF(Data!I2:I497,"*AJK*",Data!R2:R497)</f>
        <v>29</v>
      </c>
    </row>
    <row r="31" spans="7:8" ht="16.95" customHeight="1" x14ac:dyDescent="0.3">
      <c r="G31" s="15" t="s">
        <v>1345</v>
      </c>
      <c r="H31" s="15" t="s">
        <v>1335</v>
      </c>
    </row>
    <row r="32" spans="7:8" ht="16.95" customHeight="1" x14ac:dyDescent="0.3">
      <c r="G32" s="16" t="s">
        <v>43</v>
      </c>
      <c r="H32" s="16">
        <f ca="1">SUMIF(Data!C2:C497,"*Working*",totalkills)</f>
        <v>5740</v>
      </c>
    </row>
    <row r="33" spans="7:8" ht="16.95" customHeight="1" x14ac:dyDescent="0.3">
      <c r="G33" s="16" t="s">
        <v>32</v>
      </c>
      <c r="H33" s="16">
        <f ca="1">SUMIF(Data!C2:C497,"*Holiday*",totalkills)</f>
        <v>1204</v>
      </c>
    </row>
    <row r="56" ht="34.799999999999997" customHeight="1" x14ac:dyDescent="0.3"/>
  </sheetData>
  <mergeCells count="10">
    <mergeCell ref="C15:D15"/>
    <mergeCell ref="C14:D14"/>
    <mergeCell ref="I1:Q4"/>
    <mergeCell ref="A7:A9"/>
    <mergeCell ref="B7:D9"/>
    <mergeCell ref="C10:D10"/>
    <mergeCell ref="C11:D11"/>
    <mergeCell ref="C12:D12"/>
    <mergeCell ref="C13:D13"/>
    <mergeCell ref="H6:N6"/>
  </mergeCells>
  <phoneticPr fontId="15" type="noConversion"/>
  <conditionalFormatting sqref="H11:H17">
    <cfRule type="dataBar" priority="1">
      <dataBar>
        <cfvo type="min"/>
        <cfvo type="max"/>
        <color theme="5" tint="-0.249977111117893"/>
      </dataBar>
      <extLst>
        <ext xmlns:x14="http://schemas.microsoft.com/office/spreadsheetml/2009/9/main" uri="{B025F937-C7B1-47D3-B67F-A62EFF666E3E}">
          <x14:id>{60B215EA-B91F-439D-93FA-72FBCDA7B01B}</x14:id>
        </ext>
      </extLst>
    </cfRule>
    <cfRule type="dataBar" priority="3">
      <dataBar>
        <cfvo type="min"/>
        <cfvo type="max"/>
        <color rgb="FF638EC6"/>
      </dataBar>
      <extLst>
        <ext xmlns:x14="http://schemas.microsoft.com/office/spreadsheetml/2009/9/main" uri="{B025F937-C7B1-47D3-B67F-A62EFF666E3E}">
          <x14:id>{2FFE4D9C-A003-4E55-8CB1-3A587E9D4C22}</x14:id>
        </ext>
      </extLst>
    </cfRule>
  </conditionalFormatting>
  <conditionalFormatting sqref="G18:H30 G34:H37">
    <cfRule type="dataBar" priority="9">
      <dataBar>
        <cfvo type="min"/>
        <cfvo type="max"/>
        <color rgb="FF638EC6"/>
      </dataBar>
      <extLst>
        <ext xmlns:x14="http://schemas.microsoft.com/office/spreadsheetml/2009/9/main" uri="{B025F937-C7B1-47D3-B67F-A62EFF666E3E}">
          <x14:id>{DF21CB92-3DF7-4B19-870B-5B96D627B5BA}</x14:id>
        </ext>
      </extLst>
    </cfRule>
  </conditionalFormatting>
  <conditionalFormatting sqref="H18:H30 H34:H37">
    <cfRule type="dataBar" priority="10">
      <dataBar>
        <cfvo type="min"/>
        <cfvo type="max"/>
        <color theme="5" tint="-0.249977111117893"/>
      </dataBar>
      <extLst>
        <ext xmlns:x14="http://schemas.microsoft.com/office/spreadsheetml/2009/9/main" uri="{B025F937-C7B1-47D3-B67F-A62EFF666E3E}">
          <x14:id>{C587E0BC-9B30-480C-9B48-34490AB59230}</x14:id>
        </ext>
      </extLst>
    </cfRule>
  </conditionalFormatting>
  <hyperlinks>
    <hyperlink ref="C10:D10" location="YearWise!A1" display="Yearwise Analysis" xr:uid="{848BA92F-E36E-41D6-8C4B-720C549FE110}"/>
    <hyperlink ref="C13:D13" location="Injureds!A1" display="Injureds" xr:uid="{B6FE9022-29B9-4545-B24E-9C135962E366}"/>
    <hyperlink ref="C12:D12" location="Targets!A1" display="Targets" xr:uid="{DA800F84-265D-4933-A916-548CBCD216AE}"/>
    <hyperlink ref="C15:D15" location="Overall!A1" display="Overall Analysis" xr:uid="{66A857FD-586E-47BA-8B1C-4395FD89DD3C}"/>
    <hyperlink ref="C11:D11" location="Location!A1" display="Location" xr:uid="{247139A8-7C79-43C4-85E2-FF6E77A1D6EC}"/>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0B215EA-B91F-439D-93FA-72FBCDA7B01B}">
            <x14:dataBar minLength="0" maxLength="100">
              <x14:cfvo type="autoMin"/>
              <x14:cfvo type="autoMax"/>
              <x14:negativeFillColor rgb="FFFF0000"/>
              <x14:axisColor rgb="FF000000"/>
            </x14:dataBar>
          </x14:cfRule>
          <x14:cfRule type="dataBar" id="{2FFE4D9C-A003-4E55-8CB1-3A587E9D4C22}">
            <x14:dataBar minLength="0" maxLength="100" border="1" negativeBarBorderColorSameAsPositive="0">
              <x14:cfvo type="autoMin"/>
              <x14:cfvo type="autoMax"/>
              <x14:borderColor rgb="FF638EC6"/>
              <x14:negativeFillColor rgb="FFFF0000"/>
              <x14:negativeBorderColor rgb="FFFF0000"/>
              <x14:axisColor rgb="FF000000"/>
            </x14:dataBar>
          </x14:cfRule>
          <xm:sqref>H11:H17</xm:sqref>
        </x14:conditionalFormatting>
        <x14:conditionalFormatting xmlns:xm="http://schemas.microsoft.com/office/excel/2006/main">
          <x14:cfRule type="dataBar" id="{DF21CB92-3DF7-4B19-870B-5B96D627B5BA}">
            <x14:dataBar minLength="0" maxLength="100" border="1" negativeBarBorderColorSameAsPositive="0">
              <x14:cfvo type="autoMin"/>
              <x14:cfvo type="autoMax"/>
              <x14:borderColor rgb="FF638EC6"/>
              <x14:negativeFillColor rgb="FFFF0000"/>
              <x14:negativeBorderColor rgb="FFFF0000"/>
              <x14:axisColor rgb="FF000000"/>
            </x14:dataBar>
          </x14:cfRule>
          <xm:sqref>G18:H30 G34:H37</xm:sqref>
        </x14:conditionalFormatting>
        <x14:conditionalFormatting xmlns:xm="http://schemas.microsoft.com/office/excel/2006/main">
          <x14:cfRule type="dataBar" id="{C587E0BC-9B30-480C-9B48-34490AB59230}">
            <x14:dataBar minLength="0" maxLength="100">
              <x14:cfvo type="autoMin"/>
              <x14:cfvo type="autoMax"/>
              <x14:negativeFillColor rgb="FFFF0000"/>
              <x14:axisColor rgb="FF000000"/>
            </x14:dataBar>
          </x14:cfRule>
          <xm:sqref>H18:H30 H34:H37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P 0 F A A B Q S w M E F A A C A A g A U G K Q 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U G K Q 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B i k F O k + s F A 9 w I A A L Y W A A A T A B w A R m 9 y b X V s Y X M v U 2 V j d G l v b j E u b S C i G A A o o B Q A A A A A A A A A A A A A A A A A A A A A A A A A A A D t V d t u 2 k A Q f U f i H 0 b O i 5 E c E p O b 1 I i H h B A F N a F t j N K H 0 I e N P c A 2 6 1 1 r d 4 1 A i H / v + s I l 2 K i q I v W i G g m M 5 8 z u z M 7 O n K P Q 1 1 R w 8 L K n e 1 m v 1 W t q Q i Q G c G B 9 J q 9 U a c K 9 m P o 0 w C u t i f + q 4 A k l u C 7 Y J 8 e H f T H F 8 A X l Y e v Y v W h Y 0 A a G u l 4 D 8 / F E L H 0 0 l o 6 a N m + E H 4 f I t X 1 L G T Y 7 g m v z o m z r 5 s P Q 6 z 5 0 v U H 3 E c 6 G v f 4 A W u 7 F M C C a K N R u J M X w V 3 N o + m p q N Z z n G 2 Q 0 p B p l 2 3 I s B z q C x S F X 7 d a 5 A 1 3 u i 4 D y c d t t n b U c + B I L j Z 6 e M 2 x v / j Z N 1 t 8 a T n Y U U w k p Q g M F c I c k Q K m S k w 7 I i / H L k d x u Z 6 d 2 4 D m 3 X z H m + Y Q R q d p a x r i 1 Z W d C + N j s O J h H u N l u I A l X I y H D L O E E V H Z J f G e x s L w D c 7 A e 1 + e n z c R v 6 c D C u i E a j V W b d 9 A 4 0 6 m x p x g J q Q + l 4 D U j S h t o n m W y C 9 8 J R o N 9 4 I C G R W O H 6 n n B e E 8 0 1 X G w 9 u Z x c m U Z J P h 4 H 2 b O P a X c L w a 5 F z 5 J O n Y v A B 1 z 2 L G Q J a m s P D z k i m o 6 L c v 3 U 4 T 8 q M O E M j X 3 I l K S Q Y + P W I z c N 4 0 E 3 a l p 5 6 P 0 t 1 g j I s e o 9 9 Q v x Z I Q Z v 6 A j o D w Y i o f K W P G 5 Y H y 4 n W v M D I r Y j 3 + P Z b 7 F q 7 B s p V 9 0 Q Q x g n z k I O 0 Q V X T r z i J T I D p F + I p 0 P N F g h 2 T W K O k g F V F N G P R J i K p Y A w w j l E S b d O x O o 6 Q H t h 1 u d x 2 W j X q N 8 t K Z e h + X g d 2 q + K z i s 4 r P K j 7 7 v X y 2 H i g v Y l T n g w 4 v c 1 g z w G a 6 U p f M w 9 6 Z Q A d W s 5 M 6 m W W Z 9 8 D k e T 3 v E n + y 3 s 9 e W I f W c p s 4 E r Z w Y E S Y w s Z q C p v u a s 9 m y 1 q W z 7 3 7 0 8 H f f 6 i E A d Z x 3 p Y 0 D 5 q b D Z v i d p 0 e M T S M G a w o c Z N C B u R m e z d T Z x 3 u r Y b s b v d e G T m p Z K S S k U p G K h n 5 X 2 U k G f C / S k W 2 7 u v f k Z H T S k Y q G a l k p J K R P y Q j j x g x c 1 E B P B F z M d v s m N p T a 0 E 8 L D D f B w x o H F p O 7 i l X S x I J c f Y 0 z C 6 X v o l 9 + Q N Q S w E C L Q A U A A I A C A B Q Y p B T Y u m 0 8 K Q A A A D 1 A A A A E g A A A A A A A A A A A A A A A A A A A A A A Q 2 9 u Z m l n L 1 B h Y 2 t h Z 2 U u e G 1 s U E s B A i 0 A F A A C A A g A U G K Q U w / K 6 a u k A A A A 6 Q A A A B M A A A A A A A A A A A A A A A A A 8 A A A A F t D b 2 5 0 Z W 5 0 X 1 R 5 c G V z X S 5 4 b W x Q S w E C L Q A U A A I A C A B Q Y p B T p P r B Q P c C A A C 2 F g A A E w A A A A A A A A A A A A A A A A D h A Q A A R m 9 y b X V s Y X M v U 2 V j d G l v b j E u b V B L B Q Y A A A A A A w A D A M I A A A A 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i Q A A A A A A A P W 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t p c 3 R h b l N 1 a W N p Z G V B d H R h Y 2 t z J T I w V m V y J T I w M T E l M j A o M z A t T m 9 2 Z W 1 i Z X I t M j A x 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O T Y i I C 8 + P E V u d H J 5 I F R 5 c G U 9 I k Z p b G x F c n J v c k N v Z G U i I F Z h b H V l P S J z V W 5 r b m 9 3 b i I g L z 4 8 R W 5 0 c n k g V H l w Z T 0 i R m l s b E V y c m 9 y Q 2 9 1 b n Q i I F Z h b H V l P S J s M i I g L z 4 8 R W 5 0 c n k g V H l w Z T 0 i R m l s b E x h c 3 R V c G R h d G V k I i B W Y W x 1 Z T 0 i Z D I w M j E t M T I t M T V U M T U 6 M z E 6 N D c u O T U w M z Y 2 N 1 o i I C 8 + P E V u d H J 5 I F R 5 c G U 9 I k Z p b G x D b 2 x 1 b W 5 U e X B l c y I g V m F s d W U 9 I n N B d 1 l H Q m d Z R 0 J n V U Z C Z 1 l H Q m d Z R 0 J n W U R B d 0 1 E Q X d Z R 0 J R V T 0 i I C 8 + P E V u d H J 5 I F R 5 c G U 9 I k Z p b G x D b 2 x 1 b W 5 O Y W 1 l c y I g V m F s d W U 9 I n N b J n F 1 b 3 Q 7 U y M m c X V v d D s s J n F 1 b 3 Q 7 R G F 0 Z S Z x d W 9 0 O y w m c X V v d D t J c 2 x h b W l j I E R h d G U m c X V v d D s s J n F 1 b 3 Q 7 Q m x h c 3 Q g R G F 5 I F R 5 c G U m c X V v d D s s J n F 1 b 3 Q 7 S G 9 s a W R h e S B U e X B l J n F 1 b 3 Q 7 L C Z x d W 9 0 O 1 R p b W U m c X V v d D s s J n F 1 b 3 Q 7 Q 2 l 0 e S Z x d W 9 0 O y w m c X V v d D t M Y X R p d H V k Z S Z x d W 9 0 O y w m c X V v d D t M b 2 5 n a X R 1 Z G U m c X V v d D s s J n F 1 b 3 Q 7 U H J v d m l u Y 2 U m c X V v d D s s J n F 1 b 3 Q 7 T G 9 j Y X R p b 2 4 m c X V v d D s s J n F 1 b 3 Q 7 T G 9 j Y X R p b 2 4 g Q 2 F 0 Z W d v c n k m c X V v d D s s J n F 1 b 3 Q 7 T G 9 j Y X R p b 2 4 g U 2 V u c 2 l 0 a X Z p d H k m c X V v d D s s J n F 1 b 3 Q 7 T 3 B l b i 9 D b G 9 z Z W Q g U 3 B h Y 2 U m c X V v d D s s J n F 1 b 3 Q 7 S W 5 m b H V l b m N p b m c g R X Z l b n Q v R X Z l b n Q m c X V v d D s s J n F 1 b 3 Q 7 V G F y Z 2 V 0 I F R 5 c G U m c X V v d D s s J n F 1 b 3 Q 7 V G F y Z 2 V 0 Z W Q g U 2 V j d C B p Z i B h b n k m c X V v d D s s J n F 1 b 3 Q 7 S 2 l s b G V k I E 1 p b i Z x d W 9 0 O y w m c X V v d D t L a W x s Z W Q g T W F 4 J n F 1 b 3 Q 7 L C Z x d W 9 0 O 0 l u a n V y Z W Q g T W l u J n F 1 b 3 Q 7 L C Z x d W 9 0 O 0 l u a n V y Z W Q g T W F 4 J n F 1 b 3 Q 7 L C Z x d W 9 0 O 0 5 v L i B v Z i B T d W l j a W R l I E J s Y X N 0 c y Z x d W 9 0 O y w m c X V v d D t F e H B s b 3 N p d m U g V 2 V p Z 2 h 0 I C h t Y X g p J n F 1 b 3 Q 7 L C Z x d W 9 0 O 0 h v c 3 B p d G F s I E 5 h b W V z J n F 1 b 3 Q 7 L C Z x d W 9 0 O 1 R l b X B l c m F 0 d X J l K E M p J n F 1 b 3 Q 7 L C Z x d W 9 0 O 1 R l b X B l c m F 0 d X J l K E Y p 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h a 2 l z d G F u U 3 V p Y 2 l k Z U F 0 d G F j a 3 M g V m V y I D E x I C g z M C 1 O b 3 Z l b W J l c i 0 y M D E 3 K S 9 B d X R v U m V t b 3 Z l Z E N v b H V t b n M x L n t T I y w w f S Z x d W 9 0 O y w m c X V v d D t T Z W N 0 a W 9 u M S 9 Q Y W t p c 3 R h b l N 1 a W N p Z G V B d H R h Y 2 t z I F Z l c i A x M S A o M z A t T m 9 2 Z W 1 i Z X I t M j A x N y k v Q X V 0 b 1 J l b W 9 2 Z W R D b 2 x 1 b W 5 z M S 5 7 R G F 0 Z S w x f S Z x d W 9 0 O y w m c X V v d D t T Z W N 0 a W 9 u M S 9 Q Y W t p c 3 R h b l N 1 a W N p Z G V B d H R h Y 2 t z I F Z l c i A x M S A o M z A t T m 9 2 Z W 1 i Z X I t M j A x N y k v Q X V 0 b 1 J l b W 9 2 Z W R D b 2 x 1 b W 5 z M S 5 7 S X N s Y W 1 p Y y B E Y X R l L D J 9 J n F 1 b 3 Q 7 L C Z x d W 9 0 O 1 N l Y 3 R p b 2 4 x L 1 B h a 2 l z d G F u U 3 V p Y 2 l k Z U F 0 d G F j a 3 M g V m V y I D E x I C g z M C 1 O b 3 Z l b W J l c i 0 y M D E 3 K S 9 B d X R v U m V t b 3 Z l Z E N v b H V t b n M x L n t C b G F z d C B E Y X k g V H l w Z S w z f S Z x d W 9 0 O y w m c X V v d D t T Z W N 0 a W 9 u M S 9 Q Y W t p c 3 R h b l N 1 a W N p Z G V B d H R h Y 2 t z I F Z l c i A x M S A o M z A t T m 9 2 Z W 1 i Z X I t M j A x N y k v Q X V 0 b 1 J l b W 9 2 Z W R D b 2 x 1 b W 5 z M S 5 7 S G 9 s a W R h e S B U e X B l L D R 9 J n F 1 b 3 Q 7 L C Z x d W 9 0 O 1 N l Y 3 R p b 2 4 x L 1 B h a 2 l z d G F u U 3 V p Y 2 l k Z U F 0 d G F j a 3 M g V m V y I D E x I C g z M C 1 O b 3 Z l b W J l c i 0 y M D E 3 K S 9 B d X R v U m V t b 3 Z l Z E N v b H V t b n M x L n t U a W 1 l L D V 9 J n F 1 b 3 Q 7 L C Z x d W 9 0 O 1 N l Y 3 R p b 2 4 x L 1 B h a 2 l z d G F u U 3 V p Y 2 l k Z U F 0 d G F j a 3 M g V m V y I D E x I C g z M C 1 O b 3 Z l b W J l c i 0 y M D E 3 K S 9 B d X R v U m V t b 3 Z l Z E N v b H V t b n M x L n t D a X R 5 L D Z 9 J n F 1 b 3 Q 7 L C Z x d W 9 0 O 1 N l Y 3 R p b 2 4 x L 1 B h a 2 l z d G F u U 3 V p Y 2 l k Z U F 0 d G F j a 3 M g V m V y I D E x I C g z M C 1 O b 3 Z l b W J l c i 0 y M D E 3 K S 9 B d X R v U m V t b 3 Z l Z E N v b H V t b n M x L n t M Y X R p d H V k Z S w 3 f S Z x d W 9 0 O y w m c X V v d D t T Z W N 0 a W 9 u M S 9 Q Y W t p c 3 R h b l N 1 a W N p Z G V B d H R h Y 2 t z I F Z l c i A x M S A o M z A t T m 9 2 Z W 1 i Z X I t M j A x N y k v Q X V 0 b 1 J l b W 9 2 Z W R D b 2 x 1 b W 5 z M S 5 7 T G 9 u Z 2 l 0 d W R l L D h 9 J n F 1 b 3 Q 7 L C Z x d W 9 0 O 1 N l Y 3 R p b 2 4 x L 1 B h a 2 l z d G F u U 3 V p Y 2 l k Z U F 0 d G F j a 3 M g V m V y I D E x I C g z M C 1 O b 3 Z l b W J l c i 0 y M D E 3 K S 9 B d X R v U m V t b 3 Z l Z E N v b H V t b n M x L n t Q c m 9 2 a W 5 j Z S w 5 f S Z x d W 9 0 O y w m c X V v d D t T Z W N 0 a W 9 u M S 9 Q Y W t p c 3 R h b l N 1 a W N p Z G V B d H R h Y 2 t z I F Z l c i A x M S A o M z A t T m 9 2 Z W 1 i Z X I t M j A x N y k v Q X V 0 b 1 J l b W 9 2 Z W R D b 2 x 1 b W 5 z M S 5 7 T G 9 j Y X R p b 2 4 s M T B 9 J n F 1 b 3 Q 7 L C Z x d W 9 0 O 1 N l Y 3 R p b 2 4 x L 1 B h a 2 l z d G F u U 3 V p Y 2 l k Z U F 0 d G F j a 3 M g V m V y I D E x I C g z M C 1 O b 3 Z l b W J l c i 0 y M D E 3 K S 9 B d X R v U m V t b 3 Z l Z E N v b H V t b n M x L n t M b 2 N h d G l v b i B D Y X R l Z 2 9 y e S w x M X 0 m c X V v d D s s J n F 1 b 3 Q 7 U 2 V j d G l v b j E v U G F r a X N 0 Y W 5 T d W l j a W R l Q X R 0 Y W N r c y B W Z X I g M T E g K D M w L U 5 v d m V t Y m V y L T I w M T c p L 0 F 1 d G 9 S Z W 1 v d m V k Q 2 9 s d W 1 u c z E u e 0 x v Y 2 F 0 a W 9 u I F N l b n N p d G l 2 a X R 5 L D E y f S Z x d W 9 0 O y w m c X V v d D t T Z W N 0 a W 9 u M S 9 Q Y W t p c 3 R h b l N 1 a W N p Z G V B d H R h Y 2 t z I F Z l c i A x M S A o M z A t T m 9 2 Z W 1 i Z X I t M j A x N y k v Q X V 0 b 1 J l b W 9 2 Z W R D b 2 x 1 b W 5 z M S 5 7 T 3 B l b i 9 D b G 9 z Z W Q g U 3 B h Y 2 U s M T N 9 J n F 1 b 3 Q 7 L C Z x d W 9 0 O 1 N l Y 3 R p b 2 4 x L 1 B h a 2 l z d G F u U 3 V p Y 2 l k Z U F 0 d G F j a 3 M g V m V y I D E x I C g z M C 1 O b 3 Z l b W J l c i 0 y M D E 3 K S 9 B d X R v U m V t b 3 Z l Z E N v b H V t b n M x L n t J b m Z s d W V u Y 2 l u Z y B F d m V u d C 9 F d m V u d C w x N H 0 m c X V v d D s s J n F 1 b 3 Q 7 U 2 V j d G l v b j E v U G F r a X N 0 Y W 5 T d W l j a W R l Q X R 0 Y W N r c y B W Z X I g M T E g K D M w L U 5 v d m V t Y m V y L T I w M T c p L 0 F 1 d G 9 S Z W 1 v d m V k Q 2 9 s d W 1 u c z E u e 1 R h c m d l d C B U e X B l L D E 1 f S Z x d W 9 0 O y w m c X V v d D t T Z W N 0 a W 9 u M S 9 Q Y W t p c 3 R h b l N 1 a W N p Z G V B d H R h Y 2 t z I F Z l c i A x M S A o M z A t T m 9 2 Z W 1 i Z X I t M j A x N y k v Q X V 0 b 1 J l b W 9 2 Z W R D b 2 x 1 b W 5 z M S 5 7 V G F y Z 2 V 0 Z W Q g U 2 V j d C B p Z i B h b n k s M T Z 9 J n F 1 b 3 Q 7 L C Z x d W 9 0 O 1 N l Y 3 R p b 2 4 x L 1 B h a 2 l z d G F u U 3 V p Y 2 l k Z U F 0 d G F j a 3 M g V m V y I D E x I C g z M C 1 O b 3 Z l b W J l c i 0 y M D E 3 K S 9 B d X R v U m V t b 3 Z l Z E N v b H V t b n M x L n t L a W x s Z W Q g T W l u L D E 3 f S Z x d W 9 0 O y w m c X V v d D t T Z W N 0 a W 9 u M S 9 Q Y W t p c 3 R h b l N 1 a W N p Z G V B d H R h Y 2 t z I F Z l c i A x M S A o M z A t T m 9 2 Z W 1 i Z X I t M j A x N y k v Q X V 0 b 1 J l b W 9 2 Z W R D b 2 x 1 b W 5 z M S 5 7 S 2 l s b G V k I E 1 h e C w x O H 0 m c X V v d D s s J n F 1 b 3 Q 7 U 2 V j d G l v b j E v U G F r a X N 0 Y W 5 T d W l j a W R l Q X R 0 Y W N r c y B W Z X I g M T E g K D M w L U 5 v d m V t Y m V y L T I w M T c p L 0 F 1 d G 9 S Z W 1 v d m V k Q 2 9 s d W 1 u c z E u e 0 l u a n V y Z W Q g T W l u L D E 5 f S Z x d W 9 0 O y w m c X V v d D t T Z W N 0 a W 9 u M S 9 Q Y W t p c 3 R h b l N 1 a W N p Z G V B d H R h Y 2 t z I F Z l c i A x M S A o M z A t T m 9 2 Z W 1 i Z X I t M j A x N y k v Q X V 0 b 1 J l b W 9 2 Z W R D b 2 x 1 b W 5 z M S 5 7 S W 5 q d X J l Z C B N Y X g s M j B 9 J n F 1 b 3 Q 7 L C Z x d W 9 0 O 1 N l Y 3 R p b 2 4 x L 1 B h a 2 l z d G F u U 3 V p Y 2 l k Z U F 0 d G F j a 3 M g V m V y I D E x I C g z M C 1 O b 3 Z l b W J l c i 0 y M D E 3 K S 9 B d X R v U m V t b 3 Z l Z E N v b H V t b n M x L n t O b y 4 g b 2 Y g U 3 V p Y 2 l k Z S B C b G F z d H M s M j F 9 J n F 1 b 3 Q 7 L C Z x d W 9 0 O 1 N l Y 3 R p b 2 4 x L 1 B h a 2 l z d G F u U 3 V p Y 2 l k Z U F 0 d G F j a 3 M g V m V y I D E x I C g z M C 1 O b 3 Z l b W J l c i 0 y M D E 3 K S 9 B d X R v U m V t b 3 Z l Z E N v b H V t b n M x L n t F e H B s b 3 N p d m U g V 2 V p Z 2 h 0 I C h t Y X g p L D I y f S Z x d W 9 0 O y w m c X V v d D t T Z W N 0 a W 9 u M S 9 Q Y W t p c 3 R h b l N 1 a W N p Z G V B d H R h Y 2 t z I F Z l c i A x M S A o M z A t T m 9 2 Z W 1 i Z X I t M j A x N y k v Q X V 0 b 1 J l b W 9 2 Z W R D b 2 x 1 b W 5 z M S 5 7 S G 9 z c G l 0 Y W w g T m F t Z X M s M j N 9 J n F 1 b 3 Q 7 L C Z x d W 9 0 O 1 N l Y 3 R p b 2 4 x L 1 B h a 2 l z d G F u U 3 V p Y 2 l k Z U F 0 d G F j a 3 M g V m V y I D E x I C g z M C 1 O b 3 Z l b W J l c i 0 y M D E 3 K S 9 B d X R v U m V t b 3 Z l Z E N v b H V t b n M x L n t U Z W 1 w Z X J h d H V y Z S h D K S w y N H 0 m c X V v d D s s J n F 1 b 3 Q 7 U 2 V j d G l v b j E v U G F r a X N 0 Y W 5 T d W l j a W R l Q X R 0 Y W N r c y B W Z X I g M T E g K D M w L U 5 v d m V t Y m V y L T I w M T c p L 0 F 1 d G 9 S Z W 1 v d m V k Q 2 9 s d W 1 u c z E u e 1 R l b X B l c m F 0 d X J l K E Y p L D I 1 f S Z x d W 9 0 O 1 0 s J n F 1 b 3 Q 7 Q 2 9 s d W 1 u Q 2 9 1 b n Q m c X V v d D s 6 M j Y s J n F 1 b 3 Q 7 S 2 V 5 Q 2 9 s d W 1 u T m F t Z X M m c X V v d D s 6 W 1 0 s J n F 1 b 3 Q 7 Q 2 9 s d W 1 u S W R l b n R p d G l l c y Z x d W 9 0 O z p b J n F 1 b 3 Q 7 U 2 V j d G l v b j E v U G F r a X N 0 Y W 5 T d W l j a W R l Q X R 0 Y W N r c y B W Z X I g M T E g K D M w L U 5 v d m V t Y m V y L T I w M T c p L 0 F 1 d G 9 S Z W 1 v d m V k Q 2 9 s d W 1 u c z E u e 1 M j L D B 9 J n F 1 b 3 Q 7 L C Z x d W 9 0 O 1 N l Y 3 R p b 2 4 x L 1 B h a 2 l z d G F u U 3 V p Y 2 l k Z U F 0 d G F j a 3 M g V m V y I D E x I C g z M C 1 O b 3 Z l b W J l c i 0 y M D E 3 K S 9 B d X R v U m V t b 3 Z l Z E N v b H V t b n M x L n t E Y X R l L D F 9 J n F 1 b 3 Q 7 L C Z x d W 9 0 O 1 N l Y 3 R p b 2 4 x L 1 B h a 2 l z d G F u U 3 V p Y 2 l k Z U F 0 d G F j a 3 M g V m V y I D E x I C g z M C 1 O b 3 Z l b W J l c i 0 y M D E 3 K S 9 B d X R v U m V t b 3 Z l Z E N v b H V t b n M x L n t J c 2 x h b W l j I E R h d G U s M n 0 m c X V v d D s s J n F 1 b 3 Q 7 U 2 V j d G l v b j E v U G F r a X N 0 Y W 5 T d W l j a W R l Q X R 0 Y W N r c y B W Z X I g M T E g K D M w L U 5 v d m V t Y m V y L T I w M T c p L 0 F 1 d G 9 S Z W 1 v d m V k Q 2 9 s d W 1 u c z E u e 0 J s Y X N 0 I E R h e S B U e X B l L D N 9 J n F 1 b 3 Q 7 L C Z x d W 9 0 O 1 N l Y 3 R p b 2 4 x L 1 B h a 2 l z d G F u U 3 V p Y 2 l k Z U F 0 d G F j a 3 M g V m V y I D E x I C g z M C 1 O b 3 Z l b W J l c i 0 y M D E 3 K S 9 B d X R v U m V t b 3 Z l Z E N v b H V t b n M x L n t I b 2 x p Z G F 5 I F R 5 c G U s N H 0 m c X V v d D s s J n F 1 b 3 Q 7 U 2 V j d G l v b j E v U G F r a X N 0 Y W 5 T d W l j a W R l Q X R 0 Y W N r c y B W Z X I g M T E g K D M w L U 5 v d m V t Y m V y L T I w M T c p L 0 F 1 d G 9 S Z W 1 v d m V k Q 2 9 s d W 1 u c z E u e 1 R p b W U s N X 0 m c X V v d D s s J n F 1 b 3 Q 7 U 2 V j d G l v b j E v U G F r a X N 0 Y W 5 T d W l j a W R l Q X R 0 Y W N r c y B W Z X I g M T E g K D M w L U 5 v d m V t Y m V y L T I w M T c p L 0 F 1 d G 9 S Z W 1 v d m V k Q 2 9 s d W 1 u c z E u e 0 N p d H k s N n 0 m c X V v d D s s J n F 1 b 3 Q 7 U 2 V j d G l v b j E v U G F r a X N 0 Y W 5 T d W l j a W R l Q X R 0 Y W N r c y B W Z X I g M T E g K D M w L U 5 v d m V t Y m V y L T I w M T c p L 0 F 1 d G 9 S Z W 1 v d m V k Q 2 9 s d W 1 u c z E u e 0 x h d G l 0 d W R l L D d 9 J n F 1 b 3 Q 7 L C Z x d W 9 0 O 1 N l Y 3 R p b 2 4 x L 1 B h a 2 l z d G F u U 3 V p Y 2 l k Z U F 0 d G F j a 3 M g V m V y I D E x I C g z M C 1 O b 3 Z l b W J l c i 0 y M D E 3 K S 9 B d X R v U m V t b 3 Z l Z E N v b H V t b n M x L n t M b 2 5 n a X R 1 Z G U s O H 0 m c X V v d D s s J n F 1 b 3 Q 7 U 2 V j d G l v b j E v U G F r a X N 0 Y W 5 T d W l j a W R l Q X R 0 Y W N r c y B W Z X I g M T E g K D M w L U 5 v d m V t Y m V y L T I w M T c p L 0 F 1 d G 9 S Z W 1 v d m V k Q 2 9 s d W 1 u c z E u e 1 B y b 3 Z p b m N l L D l 9 J n F 1 b 3 Q 7 L C Z x d W 9 0 O 1 N l Y 3 R p b 2 4 x L 1 B h a 2 l z d G F u U 3 V p Y 2 l k Z U F 0 d G F j a 3 M g V m V y I D E x I C g z M C 1 O b 3 Z l b W J l c i 0 y M D E 3 K S 9 B d X R v U m V t b 3 Z l Z E N v b H V t b n M x L n t M b 2 N h d G l v b i w x M H 0 m c X V v d D s s J n F 1 b 3 Q 7 U 2 V j d G l v b j E v U G F r a X N 0 Y W 5 T d W l j a W R l Q X R 0 Y W N r c y B W Z X I g M T E g K D M w L U 5 v d m V t Y m V y L T I w M T c p L 0 F 1 d G 9 S Z W 1 v d m V k Q 2 9 s d W 1 u c z E u e 0 x v Y 2 F 0 a W 9 u I E N h d G V n b 3 J 5 L D E x f S Z x d W 9 0 O y w m c X V v d D t T Z W N 0 a W 9 u M S 9 Q Y W t p c 3 R h b l N 1 a W N p Z G V B d H R h Y 2 t z I F Z l c i A x M S A o M z A t T m 9 2 Z W 1 i Z X I t M j A x N y k v Q X V 0 b 1 J l b W 9 2 Z W R D b 2 x 1 b W 5 z M S 5 7 T G 9 j Y X R p b 2 4 g U 2 V u c 2 l 0 a X Z p d H k s M T J 9 J n F 1 b 3 Q 7 L C Z x d W 9 0 O 1 N l Y 3 R p b 2 4 x L 1 B h a 2 l z d G F u U 3 V p Y 2 l k Z U F 0 d G F j a 3 M g V m V y I D E x I C g z M C 1 O b 3 Z l b W J l c i 0 y M D E 3 K S 9 B d X R v U m V t b 3 Z l Z E N v b H V t b n M x L n t P c G V u L 0 N s b 3 N l Z C B T c G F j Z S w x M 3 0 m c X V v d D s s J n F 1 b 3 Q 7 U 2 V j d G l v b j E v U G F r a X N 0 Y W 5 T d W l j a W R l Q X R 0 Y W N r c y B W Z X I g M T E g K D M w L U 5 v d m V t Y m V y L T I w M T c p L 0 F 1 d G 9 S Z W 1 v d m V k Q 2 9 s d W 1 u c z E u e 0 l u Z m x 1 Z W 5 j a W 5 n I E V 2 Z W 5 0 L 0 V 2 Z W 5 0 L D E 0 f S Z x d W 9 0 O y w m c X V v d D t T Z W N 0 a W 9 u M S 9 Q Y W t p c 3 R h b l N 1 a W N p Z G V B d H R h Y 2 t z I F Z l c i A x M S A o M z A t T m 9 2 Z W 1 i Z X I t M j A x N y k v Q X V 0 b 1 J l b W 9 2 Z W R D b 2 x 1 b W 5 z M S 5 7 V G F y Z 2 V 0 I F R 5 c G U s M T V 9 J n F 1 b 3 Q 7 L C Z x d W 9 0 O 1 N l Y 3 R p b 2 4 x L 1 B h a 2 l z d G F u U 3 V p Y 2 l k Z U F 0 d G F j a 3 M g V m V y I D E x I C g z M C 1 O b 3 Z l b W J l c i 0 y M D E 3 K S 9 B d X R v U m V t b 3 Z l Z E N v b H V t b n M x L n t U Y X J n Z X R l Z C B T Z W N 0 I G l m I G F u e S w x N n 0 m c X V v d D s s J n F 1 b 3 Q 7 U 2 V j d G l v b j E v U G F r a X N 0 Y W 5 T d W l j a W R l Q X R 0 Y W N r c y B W Z X I g M T E g K D M w L U 5 v d m V t Y m V y L T I w M T c p L 0 F 1 d G 9 S Z W 1 v d m V k Q 2 9 s d W 1 u c z E u e 0 t p b G x l Z C B N a W 4 s M T d 9 J n F 1 b 3 Q 7 L C Z x d W 9 0 O 1 N l Y 3 R p b 2 4 x L 1 B h a 2 l z d G F u U 3 V p Y 2 l k Z U F 0 d G F j a 3 M g V m V y I D E x I C g z M C 1 O b 3 Z l b W J l c i 0 y M D E 3 K S 9 B d X R v U m V t b 3 Z l Z E N v b H V t b n M x L n t L a W x s Z W Q g T W F 4 L D E 4 f S Z x d W 9 0 O y w m c X V v d D t T Z W N 0 a W 9 u M S 9 Q Y W t p c 3 R h b l N 1 a W N p Z G V B d H R h Y 2 t z I F Z l c i A x M S A o M z A t T m 9 2 Z W 1 i Z X I t M j A x N y k v Q X V 0 b 1 J l b W 9 2 Z W R D b 2 x 1 b W 5 z M S 5 7 S W 5 q d X J l Z C B N a W 4 s M T l 9 J n F 1 b 3 Q 7 L C Z x d W 9 0 O 1 N l Y 3 R p b 2 4 x L 1 B h a 2 l z d G F u U 3 V p Y 2 l k Z U F 0 d G F j a 3 M g V m V y I D E x I C g z M C 1 O b 3 Z l b W J l c i 0 y M D E 3 K S 9 B d X R v U m V t b 3 Z l Z E N v b H V t b n M x L n t J b m p 1 c m V k I E 1 h e C w y M H 0 m c X V v d D s s J n F 1 b 3 Q 7 U 2 V j d G l v b j E v U G F r a X N 0 Y W 5 T d W l j a W R l Q X R 0 Y W N r c y B W Z X I g M T E g K D M w L U 5 v d m V t Y m V y L T I w M T c p L 0 F 1 d G 9 S Z W 1 v d m V k Q 2 9 s d W 1 u c z E u e 0 5 v L i B v Z i B T d W l j a W R l I E J s Y X N 0 c y w y M X 0 m c X V v d D s s J n F 1 b 3 Q 7 U 2 V j d G l v b j E v U G F r a X N 0 Y W 5 T d W l j a W R l Q X R 0 Y W N r c y B W Z X I g M T E g K D M w L U 5 v d m V t Y m V y L T I w M T c p L 0 F 1 d G 9 S Z W 1 v d m V k Q 2 9 s d W 1 u c z E u e 0 V 4 c G x v c 2 l 2 Z S B X Z W l n a H Q g K G 1 h e C k s M j J 9 J n F 1 b 3 Q 7 L C Z x d W 9 0 O 1 N l Y 3 R p b 2 4 x L 1 B h a 2 l z d G F u U 3 V p Y 2 l k Z U F 0 d G F j a 3 M g V m V y I D E x I C g z M C 1 O b 3 Z l b W J l c i 0 y M D E 3 K S 9 B d X R v U m V t b 3 Z l Z E N v b H V t b n M x L n t I b 3 N w a X R h b C B O Y W 1 l c y w y M 3 0 m c X V v d D s s J n F 1 b 3 Q 7 U 2 V j d G l v b j E v U G F r a X N 0 Y W 5 T d W l j a W R l Q X R 0 Y W N r c y B W Z X I g M T E g K D M w L U 5 v d m V t Y m V y L T I w M T c p L 0 F 1 d G 9 S Z W 1 v d m V k Q 2 9 s d W 1 u c z E u e 1 R l b X B l c m F 0 d X J l K E M p L D I 0 f S Z x d W 9 0 O y w m c X V v d D t T Z W N 0 a W 9 u M S 9 Q Y W t p c 3 R h b l N 1 a W N p Z G V B d H R h Y 2 t z I F Z l c i A x M S A o M z A t T m 9 2 Z W 1 i Z X I t M j A x N y k v Q X V 0 b 1 J l b W 9 2 Z W R D b 2 x 1 b W 5 z M S 5 7 V G V t c G V y Y X R 1 c m U o R i k s M j V 9 J n F 1 b 3 Q 7 X S w m c X V v d D t S Z W x h d G l v b n N o a X B J b m Z v J n F 1 b 3 Q 7 O l t d f S I g L z 4 8 L 1 N 0 Y W J s Z U V u d H J p Z X M + P C 9 J d G V t P j x J d G V t P j x J d G V t T G 9 j Y X R p b 2 4 + P E l 0 Z W 1 U e X B l P k Z v c m 1 1 b G E 8 L 0 l 0 Z W 1 U e X B l P j x J d G V t U G F 0 a D 5 T Z W N 0 a W 9 u M S 9 Q Y W t p c 3 R h b l N 1 a W N p Z G V B d H R h Y 2 t z J T I w V m V y J T I w M T E l M j A o M z A t T m 9 2 Z W 1 i Z X I t M j A x N y k v U 2 9 1 c m N l P C 9 J d G V t U G F 0 a D 4 8 L 0 l 0 Z W 1 M b 2 N h d G l v b j 4 8 U 3 R h Y m x l R W 5 0 c m l l c y A v P j w v S X R l b T 4 8 S X R l b T 4 8 S X R l b U x v Y 2 F 0 a W 9 u P j x J d G V t V H l w Z T 5 G b 3 J t d W x h P C 9 J d G V t V H l w Z T 4 8 S X R l b V B h d G g + U 2 V j d G l v b j E v U G F r a X N 0 Y W 5 T d W l j a W R l Q X R 0 Y W N r c y U y M F Z l c i U y M D E x J T I w K D M w L U 5 v d m V t Y m V y L T I w M T c p L 1 B y b 2 1 v d G V k J T I w S G V h Z G V y c z w v S X R l b V B h d G g + P C 9 J d G V t T G 9 j Y X R p b 2 4 + P F N 0 Y W J s Z U V u d H J p Z X M g L z 4 8 L 0 l 0 Z W 0 + P E l 0 Z W 0 + P E l 0 Z W 1 M b 2 N h d G l v b j 4 8 S X R l b V R 5 c G U + R m 9 y b X V s Y T w v S X R l b V R 5 c G U + P E l 0 Z W 1 Q Y X R o P l N l Y 3 R p b 2 4 x L 1 B h a 2 l z d G F u U 3 V p Y 2 l k Z U F 0 d G F j a 3 M l M j B W Z X I l M j A x M S U y M C g z M C 1 O b 3 Z l b W J l c i 0 y M D E 3 K S 9 D a G F u Z 2 V k J T I w V H l w Z T w v S X R l b V B h d G g + P C 9 J d G V t T G 9 j Y X R p b 2 4 + P F N 0 Y W J s Z U V u d H J p Z X M g L z 4 8 L 0 l 0 Z W 0 + P E l 0 Z W 0 + P E l 0 Z W 1 M b 2 N h d G l v b j 4 8 S X R l b V R 5 c G U + R m 9 y b X V s Y T w v S X R l b V R 5 c G U + P E l 0 Z W 1 Q Y X R o P l N l Y 3 R p b 2 4 x L 1 B h a 2 l z d G F u U 3 V p Y 2 l k Z U F 0 d G F j a 3 M l M j B W Z X I l M j A x M S U y M C g z M C 1 O b 3 Z l b W J l c i 0 y M D E 3 K 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O T Y i I C 8 + P E V u d H J 5 I F R 5 c G U 9 I k Z p b G x F c n J v c k N v Z G U i I F Z h b H V l P S J z V W 5 r b m 9 3 b i I g L z 4 8 R W 5 0 c n k g V H l w Z T 0 i R m l s b E V y c m 9 y Q 2 9 1 b n Q i I F Z h b H V l P S J s M i I g L z 4 8 R W 5 0 c n k g V H l w Z T 0 i R m l s b E x h c 3 R V c G R h d G V k I i B W Y W x 1 Z T 0 i Z D I w M j E t M T I t M T V U M T U 6 M z c 6 N T k u N j M 1 M j U y N l o i I C 8 + P E V u d H J 5 I F R 5 c G U 9 I k Z p b G x D b 2 x 1 b W 5 U e X B l c y I g V m F s d W U 9 I n N B d 2 t H Q m d Z R 0 J n V U Z C Z 1 l H Q m d Z R 0 J n W U R B d 0 1 E Q X d Z R 0 J R V T 0 i I C 8 + P E V u d H J 5 I F R 5 c G U 9 I k Z p b G x D b 2 x 1 b W 5 O Y W 1 l c y I g V m F s d W U 9 I n N b J n F 1 b 3 Q 7 U y M m c X V v d D s s J n F 1 b 3 Q 7 R G F 0 Z S 4 y J n F 1 b 3 Q 7 L C Z x d W 9 0 O 0 l z b G F t a W M g R G F 0 Z S Z x d W 9 0 O y w m c X V v d D t C b G F z d C B E Y X k g V H l w Z S Z x d W 9 0 O y w m c X V v d D t I b 2 x p Z G F 5 I F R 5 c G U m c X V v d D s s J n F 1 b 3 Q 7 V G l t Z S Z x d W 9 0 O y w m c X V v d D t D a X R 5 J n F 1 b 3 Q 7 L C Z x d W 9 0 O 0 x h d G l 0 d W R l J n F 1 b 3 Q 7 L C Z x d W 9 0 O 0 x v b m d p d H V k Z S Z x d W 9 0 O y w m c X V v d D t Q c m 9 2 a W 5 j Z S Z x d W 9 0 O y w m c X V v d D t M b 2 N h d G l v b i Z x d W 9 0 O y w m c X V v d D t M b 2 N h d G l v b i B D Y X R l Z 2 9 y e S Z x d W 9 0 O y w m c X V v d D t M b 2 N h d G l v b i B T Z W 5 z a X R p d m l 0 e S Z x d W 9 0 O y w m c X V v d D t P c G V u L 0 N s b 3 N l Z C B T c G F j Z S Z x d W 9 0 O y w m c X V v d D t J b m Z s d W V u Y 2 l u Z y B F d m V u d C 9 F d m V u d C Z x d W 9 0 O y w m c X V v d D t U Y X J n Z X Q g V H l w Z S Z x d W 9 0 O y w m c X V v d D t U Y X J n Z X R l Z C B T Z W N 0 I G l m I G F u e S Z x d W 9 0 O y w m c X V v d D t L a W x s Z W Q g T W l u J n F 1 b 3 Q 7 L C Z x d W 9 0 O 0 t p b G x l Z C B N Y X g m c X V v d D s s J n F 1 b 3 Q 7 S W 5 q d X J l Z C B N a W 4 m c X V v d D s s J n F 1 b 3 Q 7 S W 5 q d X J l Z C B N Y X g m c X V v d D s s J n F 1 b 3 Q 7 T m 8 u I G 9 m I F N 1 a W N p Z G U g Q m x h c 3 R z J n F 1 b 3 Q 7 L C Z x d W 9 0 O 0 V 4 c G x v c 2 l 2 Z S B X Z W l n a H Q g K G 1 h e C k m c X V v d D s s J n F 1 b 3 Q 7 S G 9 z c G l 0 Y W w g T m F t Z X M m c X V v d D s s J n F 1 b 3 Q 7 V G V t c G V y Y X R 1 c m U o Q y k m c X V v d D s s J n F 1 b 3 Q 7 V G V t c G V y Y X R 1 c m U o R i k 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U G F r a X N 0 Y W 5 T d W l j a W R l Q X R 0 Y W N r c y B W Z X I g M T E g K D M w L U 5 v d m V t Y m V y L T I w M T c p I C g y K S 9 B d X R v U m V t b 3 Z l Z E N v b H V t b n M x L n t T I y w w f S Z x d W 9 0 O y w m c X V v d D t T Z W N 0 a W 9 u M S 9 Q Y W t p c 3 R h b l N 1 a W N p Z G V B d H R h Y 2 t z I F Z l c i A x M S A o M z A t T m 9 2 Z W 1 i Z X I t M j A x N y k g K D I p L 0 F 1 d G 9 S Z W 1 v d m V k Q 2 9 s d W 1 u c z E u e 0 R h d G U u M i w x f S Z x d W 9 0 O y w m c X V v d D t T Z W N 0 a W 9 u M S 9 Q Y W t p c 3 R h b l N 1 a W N p Z G V B d H R h Y 2 t z I F Z l c i A x M S A o M z A t T m 9 2 Z W 1 i Z X I t M j A x N y k g K D I p L 0 F 1 d G 9 S Z W 1 v d m V k Q 2 9 s d W 1 u c z E u e 0 l z b G F t a W M g R G F 0 Z S w y f S Z x d W 9 0 O y w m c X V v d D t T Z W N 0 a W 9 u M S 9 Q Y W t p c 3 R h b l N 1 a W N p Z G V B d H R h Y 2 t z I F Z l c i A x M S A o M z A t T m 9 2 Z W 1 i Z X I t M j A x N y k g K D I p L 0 F 1 d G 9 S Z W 1 v d m V k Q 2 9 s d W 1 u c z E u e 0 J s Y X N 0 I E R h e S B U e X B l L D N 9 J n F 1 b 3 Q 7 L C Z x d W 9 0 O 1 N l Y 3 R p b 2 4 x L 1 B h a 2 l z d G F u U 3 V p Y 2 l k Z U F 0 d G F j a 3 M g V m V y I D E x I C g z M C 1 O b 3 Z l b W J l c i 0 y M D E 3 K S A o M i k v Q X V 0 b 1 J l b W 9 2 Z W R D b 2 x 1 b W 5 z M S 5 7 S G 9 s a W R h e S B U e X B l L D R 9 J n F 1 b 3 Q 7 L C Z x d W 9 0 O 1 N l Y 3 R p b 2 4 x L 1 B h a 2 l z d G F u U 3 V p Y 2 l k Z U F 0 d G F j a 3 M g V m V y I D E x I C g z M C 1 O b 3 Z l b W J l c i 0 y M D E 3 K S A o M i k v Q X V 0 b 1 J l b W 9 2 Z W R D b 2 x 1 b W 5 z M S 5 7 V G l t Z S w 1 f S Z x d W 9 0 O y w m c X V v d D t T Z W N 0 a W 9 u M S 9 Q Y W t p c 3 R h b l N 1 a W N p Z G V B d H R h Y 2 t z I F Z l c i A x M S A o M z A t T m 9 2 Z W 1 i Z X I t M j A x N y k g K D I p L 0 F 1 d G 9 S Z W 1 v d m V k Q 2 9 s d W 1 u c z E u e 0 N p d H k s N n 0 m c X V v d D s s J n F 1 b 3 Q 7 U 2 V j d G l v b j E v U G F r a X N 0 Y W 5 T d W l j a W R l Q X R 0 Y W N r c y B W Z X I g M T E g K D M w L U 5 v d m V t Y m V y L T I w M T c p I C g y K S 9 B d X R v U m V t b 3 Z l Z E N v b H V t b n M x L n t M Y X R p d H V k Z S w 3 f S Z x d W 9 0 O y w m c X V v d D t T Z W N 0 a W 9 u M S 9 Q Y W t p c 3 R h b l N 1 a W N p Z G V B d H R h Y 2 t z I F Z l c i A x M S A o M z A t T m 9 2 Z W 1 i Z X I t M j A x N y k g K D I p L 0 F 1 d G 9 S Z W 1 v d m V k Q 2 9 s d W 1 u c z E u e 0 x v b m d p d H V k Z S w 4 f S Z x d W 9 0 O y w m c X V v d D t T Z W N 0 a W 9 u M S 9 Q Y W t p c 3 R h b l N 1 a W N p Z G V B d H R h Y 2 t z I F Z l c i A x M S A o M z A t T m 9 2 Z W 1 i Z X I t M j A x N y k g K D I p L 0 F 1 d G 9 S Z W 1 v d m V k Q 2 9 s d W 1 u c z E u e 1 B y b 3 Z p b m N l L D l 9 J n F 1 b 3 Q 7 L C Z x d W 9 0 O 1 N l Y 3 R p b 2 4 x L 1 B h a 2 l z d G F u U 3 V p Y 2 l k Z U F 0 d G F j a 3 M g V m V y I D E x I C g z M C 1 O b 3 Z l b W J l c i 0 y M D E 3 K S A o M i k v Q X V 0 b 1 J l b W 9 2 Z W R D b 2 x 1 b W 5 z M S 5 7 T G 9 j Y X R p b 2 4 s M T B 9 J n F 1 b 3 Q 7 L C Z x d W 9 0 O 1 N l Y 3 R p b 2 4 x L 1 B h a 2 l z d G F u U 3 V p Y 2 l k Z U F 0 d G F j a 3 M g V m V y I D E x I C g z M C 1 O b 3 Z l b W J l c i 0 y M D E 3 K S A o M i k v Q X V 0 b 1 J l b W 9 2 Z W R D b 2 x 1 b W 5 z M S 5 7 T G 9 j Y X R p b 2 4 g Q 2 F 0 Z W d v c n k s M T F 9 J n F 1 b 3 Q 7 L C Z x d W 9 0 O 1 N l Y 3 R p b 2 4 x L 1 B h a 2 l z d G F u U 3 V p Y 2 l k Z U F 0 d G F j a 3 M g V m V y I D E x I C g z M C 1 O b 3 Z l b W J l c i 0 y M D E 3 K S A o M i k v Q X V 0 b 1 J l b W 9 2 Z W R D b 2 x 1 b W 5 z M S 5 7 T G 9 j Y X R p b 2 4 g U 2 V u c 2 l 0 a X Z p d H k s M T J 9 J n F 1 b 3 Q 7 L C Z x d W 9 0 O 1 N l Y 3 R p b 2 4 x L 1 B h a 2 l z d G F u U 3 V p Y 2 l k Z U F 0 d G F j a 3 M g V m V y I D E x I C g z M C 1 O b 3 Z l b W J l c i 0 y M D E 3 K S A o M i k v Q X V 0 b 1 J l b W 9 2 Z W R D b 2 x 1 b W 5 z M S 5 7 T 3 B l b i 9 D b G 9 z Z W Q g U 3 B h Y 2 U s M T N 9 J n F 1 b 3 Q 7 L C Z x d W 9 0 O 1 N l Y 3 R p b 2 4 x L 1 B h a 2 l z d G F u U 3 V p Y 2 l k Z U F 0 d G F j a 3 M g V m V y I D E x I C g z M C 1 O b 3 Z l b W J l c i 0 y M D E 3 K S A o M i k v Q X V 0 b 1 J l b W 9 2 Z W R D b 2 x 1 b W 5 z M S 5 7 S W 5 m b H V l b m N p b m c g R X Z l b n Q v R X Z l b n Q s M T R 9 J n F 1 b 3 Q 7 L C Z x d W 9 0 O 1 N l Y 3 R p b 2 4 x L 1 B h a 2 l z d G F u U 3 V p Y 2 l k Z U F 0 d G F j a 3 M g V m V y I D E x I C g z M C 1 O b 3 Z l b W J l c i 0 y M D E 3 K S A o M i k v Q X V 0 b 1 J l b W 9 2 Z W R D b 2 x 1 b W 5 z M S 5 7 V G F y Z 2 V 0 I F R 5 c G U s M T V 9 J n F 1 b 3 Q 7 L C Z x d W 9 0 O 1 N l Y 3 R p b 2 4 x L 1 B h a 2 l z d G F u U 3 V p Y 2 l k Z U F 0 d G F j a 3 M g V m V y I D E x I C g z M C 1 O b 3 Z l b W J l c i 0 y M D E 3 K S A o M i k v Q X V 0 b 1 J l b W 9 2 Z W R D b 2 x 1 b W 5 z M S 5 7 V G F y Z 2 V 0 Z W Q g U 2 V j d C B p Z i B h b n k s M T Z 9 J n F 1 b 3 Q 7 L C Z x d W 9 0 O 1 N l Y 3 R p b 2 4 x L 1 B h a 2 l z d G F u U 3 V p Y 2 l k Z U F 0 d G F j a 3 M g V m V y I D E x I C g z M C 1 O b 3 Z l b W J l c i 0 y M D E 3 K S A o M i k v Q X V 0 b 1 J l b W 9 2 Z W R D b 2 x 1 b W 5 z M S 5 7 S 2 l s b G V k I E 1 p b i w x N 3 0 m c X V v d D s s J n F 1 b 3 Q 7 U 2 V j d G l v b j E v U G F r a X N 0 Y W 5 T d W l j a W R l Q X R 0 Y W N r c y B W Z X I g M T E g K D M w L U 5 v d m V t Y m V y L T I w M T c p I C g y K S 9 B d X R v U m V t b 3 Z l Z E N v b H V t b n M x L n t L a W x s Z W Q g T W F 4 L D E 4 f S Z x d W 9 0 O y w m c X V v d D t T Z W N 0 a W 9 u M S 9 Q Y W t p c 3 R h b l N 1 a W N p Z G V B d H R h Y 2 t z I F Z l c i A x M S A o M z A t T m 9 2 Z W 1 i Z X I t M j A x N y k g K D I p L 0 F 1 d G 9 S Z W 1 v d m V k Q 2 9 s d W 1 u c z E u e 0 l u a n V y Z W Q g T W l u L D E 5 f S Z x d W 9 0 O y w m c X V v d D t T Z W N 0 a W 9 u M S 9 Q Y W t p c 3 R h b l N 1 a W N p Z G V B d H R h Y 2 t z I F Z l c i A x M S A o M z A t T m 9 2 Z W 1 i Z X I t M j A x N y k g K D I p L 0 F 1 d G 9 S Z W 1 v d m V k Q 2 9 s d W 1 u c z E u e 0 l u a n V y Z W Q g T W F 4 L D I w f S Z x d W 9 0 O y w m c X V v d D t T Z W N 0 a W 9 u M S 9 Q Y W t p c 3 R h b l N 1 a W N p Z G V B d H R h Y 2 t z I F Z l c i A x M S A o M z A t T m 9 2 Z W 1 i Z X I t M j A x N y k g K D I p L 0 F 1 d G 9 S Z W 1 v d m V k Q 2 9 s d W 1 u c z E u e 0 5 v L i B v Z i B T d W l j a W R l I E J s Y X N 0 c y w y M X 0 m c X V v d D s s J n F 1 b 3 Q 7 U 2 V j d G l v b j E v U G F r a X N 0 Y W 5 T d W l j a W R l Q X R 0 Y W N r c y B W Z X I g M T E g K D M w L U 5 v d m V t Y m V y L T I w M T c p I C g y K S 9 B d X R v U m V t b 3 Z l Z E N v b H V t b n M x L n t F e H B s b 3 N p d m U g V 2 V p Z 2 h 0 I C h t Y X g p L D I y f S Z x d W 9 0 O y w m c X V v d D t T Z W N 0 a W 9 u M S 9 Q Y W t p c 3 R h b l N 1 a W N p Z G V B d H R h Y 2 t z I F Z l c i A x M S A o M z A t T m 9 2 Z W 1 i Z X I t M j A x N y k g K D I p L 0 F 1 d G 9 S Z W 1 v d m V k Q 2 9 s d W 1 u c z E u e 0 h v c 3 B p d G F s I E 5 h b W V z L D I z f S Z x d W 9 0 O y w m c X V v d D t T Z W N 0 a W 9 u M S 9 Q Y W t p c 3 R h b l N 1 a W N p Z G V B d H R h Y 2 t z I F Z l c i A x M S A o M z A t T m 9 2 Z W 1 i Z X I t M j A x N y k g K D I p L 0 F 1 d G 9 S Z W 1 v d m V k Q 2 9 s d W 1 u c z E u e 1 R l b X B l c m F 0 d X J l K E M p L D I 0 f S Z x d W 9 0 O y w m c X V v d D t T Z W N 0 a W 9 u M S 9 Q Y W t p c 3 R h b l N 1 a W N p Z G V B d H R h Y 2 t z I F Z l c i A x M S A o M z A t T m 9 2 Z W 1 i Z X I t M j A x N y k g K D I p L 0 F 1 d G 9 S Z W 1 v d m V k Q 2 9 s d W 1 u c z E u e 1 R l b X B l c m F 0 d X J l K E Y p L D I 1 f S Z x d W 9 0 O 1 0 s J n F 1 b 3 Q 7 Q 2 9 s d W 1 u Q 2 9 1 b n Q m c X V v d D s 6 M j Y s J n F 1 b 3 Q 7 S 2 V 5 Q 2 9 s d W 1 u T m F t Z X M m c X V v d D s 6 W 1 0 s J n F 1 b 3 Q 7 Q 2 9 s d W 1 u S W R l b n R p d G l l c y Z x d W 9 0 O z p b J n F 1 b 3 Q 7 U 2 V j d G l v b j E v U G F r a X N 0 Y W 5 T d W l j a W R l Q X R 0 Y W N r c y B W Z X I g M T E g K D M w L U 5 v d m V t Y m V y L T I w M T c p I C g y K S 9 B d X R v U m V t b 3 Z l Z E N v b H V t b n M x L n t T I y w w f S Z x d W 9 0 O y w m c X V v d D t T Z W N 0 a W 9 u M S 9 Q Y W t p c 3 R h b l N 1 a W N p Z G V B d H R h Y 2 t z I F Z l c i A x M S A o M z A t T m 9 2 Z W 1 i Z X I t M j A x N y k g K D I p L 0 F 1 d G 9 S Z W 1 v d m V k Q 2 9 s d W 1 u c z E u e 0 R h d G U u M i w x f S Z x d W 9 0 O y w m c X V v d D t T Z W N 0 a W 9 u M S 9 Q Y W t p c 3 R h b l N 1 a W N p Z G V B d H R h Y 2 t z I F Z l c i A x M S A o M z A t T m 9 2 Z W 1 i Z X I t M j A x N y k g K D I p L 0 F 1 d G 9 S Z W 1 v d m V k Q 2 9 s d W 1 u c z E u e 0 l z b G F t a W M g R G F 0 Z S w y f S Z x d W 9 0 O y w m c X V v d D t T Z W N 0 a W 9 u M S 9 Q Y W t p c 3 R h b l N 1 a W N p Z G V B d H R h Y 2 t z I F Z l c i A x M S A o M z A t T m 9 2 Z W 1 i Z X I t M j A x N y k g K D I p L 0 F 1 d G 9 S Z W 1 v d m V k Q 2 9 s d W 1 u c z E u e 0 J s Y X N 0 I E R h e S B U e X B l L D N 9 J n F 1 b 3 Q 7 L C Z x d W 9 0 O 1 N l Y 3 R p b 2 4 x L 1 B h a 2 l z d G F u U 3 V p Y 2 l k Z U F 0 d G F j a 3 M g V m V y I D E x I C g z M C 1 O b 3 Z l b W J l c i 0 y M D E 3 K S A o M i k v Q X V 0 b 1 J l b W 9 2 Z W R D b 2 x 1 b W 5 z M S 5 7 S G 9 s a W R h e S B U e X B l L D R 9 J n F 1 b 3 Q 7 L C Z x d W 9 0 O 1 N l Y 3 R p b 2 4 x L 1 B h a 2 l z d G F u U 3 V p Y 2 l k Z U F 0 d G F j a 3 M g V m V y I D E x I C g z M C 1 O b 3 Z l b W J l c i 0 y M D E 3 K S A o M i k v Q X V 0 b 1 J l b W 9 2 Z W R D b 2 x 1 b W 5 z M S 5 7 V G l t Z S w 1 f S Z x d W 9 0 O y w m c X V v d D t T Z W N 0 a W 9 u M S 9 Q Y W t p c 3 R h b l N 1 a W N p Z G V B d H R h Y 2 t z I F Z l c i A x M S A o M z A t T m 9 2 Z W 1 i Z X I t M j A x N y k g K D I p L 0 F 1 d G 9 S Z W 1 v d m V k Q 2 9 s d W 1 u c z E u e 0 N p d H k s N n 0 m c X V v d D s s J n F 1 b 3 Q 7 U 2 V j d G l v b j E v U G F r a X N 0 Y W 5 T d W l j a W R l Q X R 0 Y W N r c y B W Z X I g M T E g K D M w L U 5 v d m V t Y m V y L T I w M T c p I C g y K S 9 B d X R v U m V t b 3 Z l Z E N v b H V t b n M x L n t M Y X R p d H V k Z S w 3 f S Z x d W 9 0 O y w m c X V v d D t T Z W N 0 a W 9 u M S 9 Q Y W t p c 3 R h b l N 1 a W N p Z G V B d H R h Y 2 t z I F Z l c i A x M S A o M z A t T m 9 2 Z W 1 i Z X I t M j A x N y k g K D I p L 0 F 1 d G 9 S Z W 1 v d m V k Q 2 9 s d W 1 u c z E u e 0 x v b m d p d H V k Z S w 4 f S Z x d W 9 0 O y w m c X V v d D t T Z W N 0 a W 9 u M S 9 Q Y W t p c 3 R h b l N 1 a W N p Z G V B d H R h Y 2 t z I F Z l c i A x M S A o M z A t T m 9 2 Z W 1 i Z X I t M j A x N y k g K D I p L 0 F 1 d G 9 S Z W 1 v d m V k Q 2 9 s d W 1 u c z E u e 1 B y b 3 Z p b m N l L D l 9 J n F 1 b 3 Q 7 L C Z x d W 9 0 O 1 N l Y 3 R p b 2 4 x L 1 B h a 2 l z d G F u U 3 V p Y 2 l k Z U F 0 d G F j a 3 M g V m V y I D E x I C g z M C 1 O b 3 Z l b W J l c i 0 y M D E 3 K S A o M i k v Q X V 0 b 1 J l b W 9 2 Z W R D b 2 x 1 b W 5 z M S 5 7 T G 9 j Y X R p b 2 4 s M T B 9 J n F 1 b 3 Q 7 L C Z x d W 9 0 O 1 N l Y 3 R p b 2 4 x L 1 B h a 2 l z d G F u U 3 V p Y 2 l k Z U F 0 d G F j a 3 M g V m V y I D E x I C g z M C 1 O b 3 Z l b W J l c i 0 y M D E 3 K S A o M i k v Q X V 0 b 1 J l b W 9 2 Z W R D b 2 x 1 b W 5 z M S 5 7 T G 9 j Y X R p b 2 4 g Q 2 F 0 Z W d v c n k s M T F 9 J n F 1 b 3 Q 7 L C Z x d W 9 0 O 1 N l Y 3 R p b 2 4 x L 1 B h a 2 l z d G F u U 3 V p Y 2 l k Z U F 0 d G F j a 3 M g V m V y I D E x I C g z M C 1 O b 3 Z l b W J l c i 0 y M D E 3 K S A o M i k v Q X V 0 b 1 J l b W 9 2 Z W R D b 2 x 1 b W 5 z M S 5 7 T G 9 j Y X R p b 2 4 g U 2 V u c 2 l 0 a X Z p d H k s M T J 9 J n F 1 b 3 Q 7 L C Z x d W 9 0 O 1 N l Y 3 R p b 2 4 x L 1 B h a 2 l z d G F u U 3 V p Y 2 l k Z U F 0 d G F j a 3 M g V m V y I D E x I C g z M C 1 O b 3 Z l b W J l c i 0 y M D E 3 K S A o M i k v Q X V 0 b 1 J l b W 9 2 Z W R D b 2 x 1 b W 5 z M S 5 7 T 3 B l b i 9 D b G 9 z Z W Q g U 3 B h Y 2 U s M T N 9 J n F 1 b 3 Q 7 L C Z x d W 9 0 O 1 N l Y 3 R p b 2 4 x L 1 B h a 2 l z d G F u U 3 V p Y 2 l k Z U F 0 d G F j a 3 M g V m V y I D E x I C g z M C 1 O b 3 Z l b W J l c i 0 y M D E 3 K S A o M i k v Q X V 0 b 1 J l b W 9 2 Z W R D b 2 x 1 b W 5 z M S 5 7 S W 5 m b H V l b m N p b m c g R X Z l b n Q v R X Z l b n Q s M T R 9 J n F 1 b 3 Q 7 L C Z x d W 9 0 O 1 N l Y 3 R p b 2 4 x L 1 B h a 2 l z d G F u U 3 V p Y 2 l k Z U F 0 d G F j a 3 M g V m V y I D E x I C g z M C 1 O b 3 Z l b W J l c i 0 y M D E 3 K S A o M i k v Q X V 0 b 1 J l b W 9 2 Z W R D b 2 x 1 b W 5 z M S 5 7 V G F y Z 2 V 0 I F R 5 c G U s M T V 9 J n F 1 b 3 Q 7 L C Z x d W 9 0 O 1 N l Y 3 R p b 2 4 x L 1 B h a 2 l z d G F u U 3 V p Y 2 l k Z U F 0 d G F j a 3 M g V m V y I D E x I C g z M C 1 O b 3 Z l b W J l c i 0 y M D E 3 K S A o M i k v Q X V 0 b 1 J l b W 9 2 Z W R D b 2 x 1 b W 5 z M S 5 7 V G F y Z 2 V 0 Z W Q g U 2 V j d C B p Z i B h b n k s M T Z 9 J n F 1 b 3 Q 7 L C Z x d W 9 0 O 1 N l Y 3 R p b 2 4 x L 1 B h a 2 l z d G F u U 3 V p Y 2 l k Z U F 0 d G F j a 3 M g V m V y I D E x I C g z M C 1 O b 3 Z l b W J l c i 0 y M D E 3 K S A o M i k v Q X V 0 b 1 J l b W 9 2 Z W R D b 2 x 1 b W 5 z M S 5 7 S 2 l s b G V k I E 1 p b i w x N 3 0 m c X V v d D s s J n F 1 b 3 Q 7 U 2 V j d G l v b j E v U G F r a X N 0 Y W 5 T d W l j a W R l Q X R 0 Y W N r c y B W Z X I g M T E g K D M w L U 5 v d m V t Y m V y L T I w M T c p I C g y K S 9 B d X R v U m V t b 3 Z l Z E N v b H V t b n M x L n t L a W x s Z W Q g T W F 4 L D E 4 f S Z x d W 9 0 O y w m c X V v d D t T Z W N 0 a W 9 u M S 9 Q Y W t p c 3 R h b l N 1 a W N p Z G V B d H R h Y 2 t z I F Z l c i A x M S A o M z A t T m 9 2 Z W 1 i Z X I t M j A x N y k g K D I p L 0 F 1 d G 9 S Z W 1 v d m V k Q 2 9 s d W 1 u c z E u e 0 l u a n V y Z W Q g T W l u L D E 5 f S Z x d W 9 0 O y w m c X V v d D t T Z W N 0 a W 9 u M S 9 Q Y W t p c 3 R h b l N 1 a W N p Z G V B d H R h Y 2 t z I F Z l c i A x M S A o M z A t T m 9 2 Z W 1 i Z X I t M j A x N y k g K D I p L 0 F 1 d G 9 S Z W 1 v d m V k Q 2 9 s d W 1 u c z E u e 0 l u a n V y Z W Q g T W F 4 L D I w f S Z x d W 9 0 O y w m c X V v d D t T Z W N 0 a W 9 u M S 9 Q Y W t p c 3 R h b l N 1 a W N p Z G V B d H R h Y 2 t z I F Z l c i A x M S A o M z A t T m 9 2 Z W 1 i Z X I t M j A x N y k g K D I p L 0 F 1 d G 9 S Z W 1 v d m V k Q 2 9 s d W 1 u c z E u e 0 5 v L i B v Z i B T d W l j a W R l I E J s Y X N 0 c y w y M X 0 m c X V v d D s s J n F 1 b 3 Q 7 U 2 V j d G l v b j E v U G F r a X N 0 Y W 5 T d W l j a W R l Q X R 0 Y W N r c y B W Z X I g M T E g K D M w L U 5 v d m V t Y m V y L T I w M T c p I C g y K S 9 B d X R v U m V t b 3 Z l Z E N v b H V t b n M x L n t F e H B s b 3 N p d m U g V 2 V p Z 2 h 0 I C h t Y X g p L D I y f S Z x d W 9 0 O y w m c X V v d D t T Z W N 0 a W 9 u M S 9 Q Y W t p c 3 R h b l N 1 a W N p Z G V B d H R h Y 2 t z I F Z l c i A x M S A o M z A t T m 9 2 Z W 1 i Z X I t M j A x N y k g K D I p L 0 F 1 d G 9 S Z W 1 v d m V k Q 2 9 s d W 1 u c z E u e 0 h v c 3 B p d G F s I E 5 h b W V z L D I z f S Z x d W 9 0 O y w m c X V v d D t T Z W N 0 a W 9 u M S 9 Q Y W t p c 3 R h b l N 1 a W N p Z G V B d H R h Y 2 t z I F Z l c i A x M S A o M z A t T m 9 2 Z W 1 i Z X I t M j A x N y k g K D I p L 0 F 1 d G 9 S Z W 1 v d m V k Q 2 9 s d W 1 u c z E u e 1 R l b X B l c m F 0 d X J l K E M p L D I 0 f S Z x d W 9 0 O y w m c X V v d D t T Z W N 0 a W 9 u M S 9 Q Y W t p c 3 R h b l N 1 a W N p Z G V B d H R h Y 2 t z I F Z l c i A x M S A o M z A t T m 9 2 Z W 1 i Z X I t M j A x N y k g K D I p L 0 F 1 d G 9 S Z W 1 v d m V k Q 2 9 s d W 1 u c z E u e 1 R l b X B l c m F 0 d X J l K E Y p L D I 1 f S Z x d W 9 0 O 1 0 s J n F 1 b 3 Q 7 U m V s Y X R p b 2 5 z a G l w S W 5 m b y Z x d W 9 0 O z p b X X 0 i I C 8 + P C 9 T d G F i b G V F b n R y a W V z P j w v S X R l b T 4 8 S X R l b T 4 8 S X R l b U x v Y 2 F 0 a W 9 u P j x J d G V t V H l w Z T 5 G b 3 J t d W x h P C 9 J d G V t V H l w Z T 4 8 S X R l b V B h d G g + U 2 V j d G l v b j E v U G F r a X N 0 Y W 5 T d W l j a W R l Q X R 0 Y W N r c y U y M F Z l c i U y M D E x J T I w K D M w L U 5 v d m V t Y m V y L T I w M T c p J T I w K D I p L 1 N v d X J j Z T w v S X R l b V B h d G g + P C 9 J d G V t T G 9 j Y X R p b 2 4 + P F N 0 Y W J s Z U V u d H J p Z X M g L z 4 8 L 0 l 0 Z W 0 + P E l 0 Z W 0 + P E l 0 Z W 1 M b 2 N h d G l v b j 4 8 S X R l b V R 5 c G U + R m 9 y b X V s Y T w v S X R l b V R 5 c G U + P E l 0 Z W 1 Q Y X R o P l N l Y 3 R p b 2 4 x L 1 B h a 2 l z d G F u U 3 V p Y 2 l k Z U F 0 d G F j a 3 M l M j B W Z X I l M j A x M S U y M C g z M C 1 O b 3 Z l b W J l c i 0 y M D E 3 K S U y M C g y K S 9 Q c m 9 t b 3 R l Z C U y M E h l Y W R l c n M 8 L 0 l 0 Z W 1 Q Y X R o P j w v S X R l b U x v Y 2 F 0 a W 9 u P j x T d G F i b G V F b n R y a W V z I C 8 + P C 9 J d G V t P j x J d G V t P j x J d G V t T G 9 j Y X R p b 2 4 + P E l 0 Z W 1 U e X B l P k Z v c m 1 1 b G E 8 L 0 l 0 Z W 1 U e X B l P j x J d G V t U G F 0 a D 5 T Z W N 0 a W 9 u M S 9 Q Y W t p c 3 R h b l N 1 a W N p Z G V B d H R h Y 2 t z J T I w V m V y J T I w M T E l M j A o M z A t T m 9 2 Z W 1 i Z X I t M j A x N y k l M j A o M i k v Q 2 h h b m d l Z C U y M F R 5 c G U 8 L 0 l 0 Z W 1 Q Y X R o P j w v S X R l b U x v Y 2 F 0 a W 9 u P j x T d G F i b G V F b n R y a W V z I C 8 + P C 9 J d G V t P j x J d G V t P j x J d G V t T G 9 j Y X R p b 2 4 + P E l 0 Z W 1 U e X B l P k Z v c m 1 1 b G E 8 L 0 l 0 Z W 1 U e X B l P j x J d G V t U G F 0 a D 5 T Z W N 0 a W 9 u M S 9 Q Y W t p c 3 R h b l N 1 a W N p Z G V B d H R h Y 2 t z J T I w V m V y J T I w M T E l M j A o M z A t T m 9 2 Z W 1 i Z X I t M j A x N y k l M j A o M i k v U 3 B s a X Q l M j B D b 2 x 1 b W 4 l M j B i e S U y M E R l b G l t a X R l c j w v S X R l b V B h d G g + P C 9 J d G V t T G 9 j Y X R p b 2 4 + P F N 0 Y W J s Z U V u d H J p Z X M g L z 4 8 L 0 l 0 Z W 0 + P E l 0 Z W 0 + P E l 0 Z W 1 M b 2 N h d G l v b j 4 8 S X R l b V R 5 c G U + R m 9 y b X V s Y T w v S X R l b V R 5 c G U + P E l 0 Z W 1 Q Y X R o P l N l Y 3 R p b 2 4 x L 1 B h a 2 l z d G F u U 3 V p Y 2 l k Z U F 0 d G F j a 3 M l M j B W Z X I l M j A x M S U y M C g z M C 1 O b 3 Z l b W J l c i 0 y M D E 3 K S U y M C g y K S 9 D a G F u Z 2 V k J T I w V H l w Z T E 8 L 0 l 0 Z W 1 Q Y X R o P j w v S X R l b U x v Y 2 F 0 a W 9 u P j x T d G F i b G V F b n R y a W V z I C 8 + P C 9 J d G V t P j x J d G V t P j x J d G V t T G 9 j Y X R p b 2 4 + P E l 0 Z W 1 U e X B l P k Z v c m 1 1 b G E 8 L 0 l 0 Z W 1 U e X B l P j x J d G V t U G F 0 a D 5 T Z W N 0 a W 9 u M S 9 Q Y W t p c 3 R h b l N 1 a W N p Z G V B d H R h Y 2 t z J T I w V m V y J T I w M T E l M j A o M z A t T m 9 2 Z W 1 i Z X I t M j A x N y k l M j A o M i k v U m V t b 3 Z l Z C U y M E N v b H V t b n M 8 L 0 l 0 Z W 1 Q Y X R o P j w v S X R l b U x v Y 2 F 0 a W 9 u P j x T d G F i b G V F b n R y a W V z I C 8 + P C 9 J d G V t P j x J d G V t P j x J d G V t T G 9 j Y X R p b 2 4 + P E l 0 Z W 1 U e X B l P k Z v c m 1 1 b G E 8 L 0 l 0 Z W 1 U e X B l P j x J d G V t U G F 0 a D 5 T Z W N 0 a W 9 u M S 9 Q Y W t p c 3 R h b l N 1 a W N p Z G V B d H R h Y 2 t z J T I w V m V y J T I w M T E l M j A o M z A t T m 9 2 Z W 1 i Z X I t M j A x N y k 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F r a X N 0 Y W 5 T d W l j a W R l Q X R 0 Y W N r c 1 9 W Z X J f M T F f X z M w X 0 5 v d m V t Y m V y X z I w M T d f X 1 8 z I i A v P j x F b n R y e S B U e X B l P S J G a W x s Z W R D b 2 1 w b G V 0 Z V J l c 3 V s d F R v V 2 9 y a 3 N o Z W V 0 I i B W Y W x 1 Z T 0 i b D E i I C 8 + P E V u d H J 5 I F R 5 c G U 9 I k F k Z G V k V G 9 E Y X R h T W 9 k Z W w i I F Z h b H V l P S J s M C I g L z 4 8 R W 5 0 c n k g V H l w Z T 0 i R m l s b E N v d W 5 0 I i B W Y W x 1 Z T 0 i b D Q 5 N i I g L z 4 8 R W 5 0 c n k g V H l w Z T 0 i R m l s b E V y c m 9 y Q 2 9 k Z S I g V m F s d W U 9 I n N V b m t u b 3 d u I i A v P j x F b n R y e S B U e X B l P S J G a W x s R X J y b 3 J D b 3 V u d C I g V m F s d W U 9 I m w y I i A v P j x F b n R y e S B U e X B l P S J G a W x s T G F z d F V w Z G F 0 Z W Q i I F Z h b H V l P S J k M j A y M S 0 x M i 0 x N V Q x N T o 1 M T o w N y 4 w N z k 0 M T k 2 W i I g L z 4 8 R W 5 0 c n k g V H l w Z T 0 i R m l s b E N v b H V t b l R 5 c G V z I i B W Y W x 1 Z T 0 i c 0 F 3 T U d C Z 1 l H Q m d V R k J n W U d C Z 1 l H Q m d Z R E F 3 T U R B d 1 l H Q l F V P S I g L z 4 8 R W 5 0 c n k g V H l w Z T 0 i R m l s b E N v b H V t b k 5 h b W V z I i B W Y W x 1 Z T 0 i c 1 s m c X V v d D t T I y Z x d W 9 0 O y w m c X V v d D t E Y X R l L j I m c X V v d D s s J n F 1 b 3 Q 7 S X N s Y W 1 p Y y B E Y X R l J n F 1 b 3 Q 7 L C Z x d W 9 0 O 0 J s Y X N 0 I E R h e S B U e X B l J n F 1 b 3 Q 7 L C Z x d W 9 0 O 0 h v b G l k Y X k g V H l w Z S Z x d W 9 0 O y w m c X V v d D t U a W 1 l J n F 1 b 3 Q 7 L C Z x d W 9 0 O 0 N p d H k m c X V v d D s s J n F 1 b 3 Q 7 T G F 0 a X R 1 Z G U m c X V v d D s s J n F 1 b 3 Q 7 T G 9 u Z 2 l 0 d W R l J n F 1 b 3 Q 7 L C Z x d W 9 0 O 1 B y b 3 Z p b m N l J n F 1 b 3 Q 7 L C Z x d W 9 0 O 0 x v Y 2 F 0 a W 9 u J n F 1 b 3 Q 7 L C Z x d W 9 0 O 0 x v Y 2 F 0 a W 9 u I E N h d G V n b 3 J 5 J n F 1 b 3 Q 7 L C Z x d W 9 0 O 0 x v Y 2 F 0 a W 9 u I F N l b n N p d G l 2 a X R 5 J n F 1 b 3 Q 7 L C Z x d W 9 0 O 0 9 w Z W 4 v Q 2 x v c 2 V k I F N w Y W N l J n F 1 b 3 Q 7 L C Z x d W 9 0 O 0 l u Z m x 1 Z W 5 j a W 5 n I E V 2 Z W 5 0 L 0 V 2 Z W 5 0 J n F 1 b 3 Q 7 L C Z x d W 9 0 O 1 R h c m d l d C B U e X B l J n F 1 b 3 Q 7 L C Z x d W 9 0 O 1 R h c m d l d G V k I F N l Y 3 Q g a W Y g Y W 5 5 J n F 1 b 3 Q 7 L C Z x d W 9 0 O 0 t p b G x l Z C B N a W 4 m c X V v d D s s J n F 1 b 3 Q 7 S 2 l s b G V k I E 1 h e C Z x d W 9 0 O y w m c X V v d D t J b m p 1 c m V k I E 1 p b i Z x d W 9 0 O y w m c X V v d D t J b m p 1 c m V k I E 1 h e C Z x d W 9 0 O y w m c X V v d D t O b y 4 g b 2 Y g U 3 V p Y 2 l k Z S B C b G F z d H M m c X V v d D s s J n F 1 b 3 Q 7 R X h w b G 9 z a X Z l I F d l a W d o d C A o b W F 4 K S Z x d W 9 0 O y w m c X V v d D t I b 3 N w a X R h b C B O Y W 1 l c y Z x d W 9 0 O y w m c X V v d D t U Z W 1 w Z X J h d H V y Z S h D K S Z x d W 9 0 O y w m c X V v d D t U Z W 1 w Z X J h d H V y Z S h G K S 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Q Y W t p c 3 R h b l N 1 a W N p Z G V B d H R h Y 2 t z I F Z l c i A x M S A o M z A t T m 9 2 Z W 1 i Z X I t M j A x N y k g K D M p L 0 F 1 d G 9 S Z W 1 v d m V k Q 2 9 s d W 1 u c z E u e 1 M j L D B 9 J n F 1 b 3 Q 7 L C Z x d W 9 0 O 1 N l Y 3 R p b 2 4 x L 1 B h a 2 l z d G F u U 3 V p Y 2 l k Z U F 0 d G F j a 3 M g V m V y I D E x I C g z M C 1 O b 3 Z l b W J l c i 0 y M D E 3 K S A o M y k v Q X V 0 b 1 J l b W 9 2 Z W R D b 2 x 1 b W 5 z M S 5 7 R G F 0 Z S 4 y L D F 9 J n F 1 b 3 Q 7 L C Z x d W 9 0 O 1 N l Y 3 R p b 2 4 x L 1 B h a 2 l z d G F u U 3 V p Y 2 l k Z U F 0 d G F j a 3 M g V m V y I D E x I C g z M C 1 O b 3 Z l b W J l c i 0 y M D E 3 K S A o M y k v Q X V 0 b 1 J l b W 9 2 Z W R D b 2 x 1 b W 5 z M S 5 7 S X N s Y W 1 p Y y B E Y X R l L D J 9 J n F 1 b 3 Q 7 L C Z x d W 9 0 O 1 N l Y 3 R p b 2 4 x L 1 B h a 2 l z d G F u U 3 V p Y 2 l k Z U F 0 d G F j a 3 M g V m V y I D E x I C g z M C 1 O b 3 Z l b W J l c i 0 y M D E 3 K S A o M y k v Q X V 0 b 1 J l b W 9 2 Z W R D b 2 x 1 b W 5 z M S 5 7 Q m x h c 3 Q g R G F 5 I F R 5 c G U s M 3 0 m c X V v d D s s J n F 1 b 3 Q 7 U 2 V j d G l v b j E v U G F r a X N 0 Y W 5 T d W l j a W R l Q X R 0 Y W N r c y B W Z X I g M T E g K D M w L U 5 v d m V t Y m V y L T I w M T c p I C g z K S 9 B d X R v U m V t b 3 Z l Z E N v b H V t b n M x L n t I b 2 x p Z G F 5 I F R 5 c G U s N H 0 m c X V v d D s s J n F 1 b 3 Q 7 U 2 V j d G l v b j E v U G F r a X N 0 Y W 5 T d W l j a W R l Q X R 0 Y W N r c y B W Z X I g M T E g K D M w L U 5 v d m V t Y m V y L T I w M T c p I C g z K S 9 B d X R v U m V t b 3 Z l Z E N v b H V t b n M x L n t U a W 1 l L D V 9 J n F 1 b 3 Q 7 L C Z x d W 9 0 O 1 N l Y 3 R p b 2 4 x L 1 B h a 2 l z d G F u U 3 V p Y 2 l k Z U F 0 d G F j a 3 M g V m V y I D E x I C g z M C 1 O b 3 Z l b W J l c i 0 y M D E 3 K S A o M y k v Q X V 0 b 1 J l b W 9 2 Z W R D b 2 x 1 b W 5 z M S 5 7 Q 2 l 0 e S w 2 f S Z x d W 9 0 O y w m c X V v d D t T Z W N 0 a W 9 u M S 9 Q Y W t p c 3 R h b l N 1 a W N p Z G V B d H R h Y 2 t z I F Z l c i A x M S A o M z A t T m 9 2 Z W 1 i Z X I t M j A x N y k g K D M p L 0 F 1 d G 9 S Z W 1 v d m V k Q 2 9 s d W 1 u c z E u e 0 x h d G l 0 d W R l L D d 9 J n F 1 b 3 Q 7 L C Z x d W 9 0 O 1 N l Y 3 R p b 2 4 x L 1 B h a 2 l z d G F u U 3 V p Y 2 l k Z U F 0 d G F j a 3 M g V m V y I D E x I C g z M C 1 O b 3 Z l b W J l c i 0 y M D E 3 K S A o M y k v Q X V 0 b 1 J l b W 9 2 Z W R D b 2 x 1 b W 5 z M S 5 7 T G 9 u Z 2 l 0 d W R l L D h 9 J n F 1 b 3 Q 7 L C Z x d W 9 0 O 1 N l Y 3 R p b 2 4 x L 1 B h a 2 l z d G F u U 3 V p Y 2 l k Z U F 0 d G F j a 3 M g V m V y I D E x I C g z M C 1 O b 3 Z l b W J l c i 0 y M D E 3 K S A o M y k v Q X V 0 b 1 J l b W 9 2 Z W R D b 2 x 1 b W 5 z M S 5 7 U H J v d m l u Y 2 U s O X 0 m c X V v d D s s J n F 1 b 3 Q 7 U 2 V j d G l v b j E v U G F r a X N 0 Y W 5 T d W l j a W R l Q X R 0 Y W N r c y B W Z X I g M T E g K D M w L U 5 v d m V t Y m V y L T I w M T c p I C g z K S 9 B d X R v U m V t b 3 Z l Z E N v b H V t b n M x L n t M b 2 N h d G l v b i w x M H 0 m c X V v d D s s J n F 1 b 3 Q 7 U 2 V j d G l v b j E v U G F r a X N 0 Y W 5 T d W l j a W R l Q X R 0 Y W N r c y B W Z X I g M T E g K D M w L U 5 v d m V t Y m V y L T I w M T c p I C g z K S 9 B d X R v U m V t b 3 Z l Z E N v b H V t b n M x L n t M b 2 N h d G l v b i B D Y X R l Z 2 9 y e S w x M X 0 m c X V v d D s s J n F 1 b 3 Q 7 U 2 V j d G l v b j E v U G F r a X N 0 Y W 5 T d W l j a W R l Q X R 0 Y W N r c y B W Z X I g M T E g K D M w L U 5 v d m V t Y m V y L T I w M T c p I C g z K S 9 B d X R v U m V t b 3 Z l Z E N v b H V t b n M x L n t M b 2 N h d G l v b i B T Z W 5 z a X R p d m l 0 e S w x M n 0 m c X V v d D s s J n F 1 b 3 Q 7 U 2 V j d G l v b j E v U G F r a X N 0 Y W 5 T d W l j a W R l Q X R 0 Y W N r c y B W Z X I g M T E g K D M w L U 5 v d m V t Y m V y L T I w M T c p I C g z K S 9 B d X R v U m V t b 3 Z l Z E N v b H V t b n M x L n t P c G V u L 0 N s b 3 N l Z C B T c G F j Z S w x M 3 0 m c X V v d D s s J n F 1 b 3 Q 7 U 2 V j d G l v b j E v U G F r a X N 0 Y W 5 T d W l j a W R l Q X R 0 Y W N r c y B W Z X I g M T E g K D M w L U 5 v d m V t Y m V y L T I w M T c p I C g z K S 9 B d X R v U m V t b 3 Z l Z E N v b H V t b n M x L n t J b m Z s d W V u Y 2 l u Z y B F d m V u d C 9 F d m V u d C w x N H 0 m c X V v d D s s J n F 1 b 3 Q 7 U 2 V j d G l v b j E v U G F r a X N 0 Y W 5 T d W l j a W R l Q X R 0 Y W N r c y B W Z X I g M T E g K D M w L U 5 v d m V t Y m V y L T I w M T c p I C g z K S 9 B d X R v U m V t b 3 Z l Z E N v b H V t b n M x L n t U Y X J n Z X Q g V H l w Z S w x N X 0 m c X V v d D s s J n F 1 b 3 Q 7 U 2 V j d G l v b j E v U G F r a X N 0 Y W 5 T d W l j a W R l Q X R 0 Y W N r c y B W Z X I g M T E g K D M w L U 5 v d m V t Y m V y L T I w M T c p I C g z K S 9 B d X R v U m V t b 3 Z l Z E N v b H V t b n M x L n t U Y X J n Z X R l Z C B T Z W N 0 I G l m I G F u e S w x N n 0 m c X V v d D s s J n F 1 b 3 Q 7 U 2 V j d G l v b j E v U G F r a X N 0 Y W 5 T d W l j a W R l Q X R 0 Y W N r c y B W Z X I g M T E g K D M w L U 5 v d m V t Y m V y L T I w M T c p I C g z K S 9 B d X R v U m V t b 3 Z l Z E N v b H V t b n M x L n t L a W x s Z W Q g T W l u L D E 3 f S Z x d W 9 0 O y w m c X V v d D t T Z W N 0 a W 9 u M S 9 Q Y W t p c 3 R h b l N 1 a W N p Z G V B d H R h Y 2 t z I F Z l c i A x M S A o M z A t T m 9 2 Z W 1 i Z X I t M j A x N y k g K D M p L 0 F 1 d G 9 S Z W 1 v d m V k Q 2 9 s d W 1 u c z E u e 0 t p b G x l Z C B N Y X g s M T h 9 J n F 1 b 3 Q 7 L C Z x d W 9 0 O 1 N l Y 3 R p b 2 4 x L 1 B h a 2 l z d G F u U 3 V p Y 2 l k Z U F 0 d G F j a 3 M g V m V y I D E x I C g z M C 1 O b 3 Z l b W J l c i 0 y M D E 3 K S A o M y k v Q X V 0 b 1 J l b W 9 2 Z W R D b 2 x 1 b W 5 z M S 5 7 S W 5 q d X J l Z C B N a W 4 s M T l 9 J n F 1 b 3 Q 7 L C Z x d W 9 0 O 1 N l Y 3 R p b 2 4 x L 1 B h a 2 l z d G F u U 3 V p Y 2 l k Z U F 0 d G F j a 3 M g V m V y I D E x I C g z M C 1 O b 3 Z l b W J l c i 0 y M D E 3 K S A o M y k v Q X V 0 b 1 J l b W 9 2 Z W R D b 2 x 1 b W 5 z M S 5 7 S W 5 q d X J l Z C B N Y X g s M j B 9 J n F 1 b 3 Q 7 L C Z x d W 9 0 O 1 N l Y 3 R p b 2 4 x L 1 B h a 2 l z d G F u U 3 V p Y 2 l k Z U F 0 d G F j a 3 M g V m V y I D E x I C g z M C 1 O b 3 Z l b W J l c i 0 y M D E 3 K S A o M y k v Q X V 0 b 1 J l b W 9 2 Z W R D b 2 x 1 b W 5 z M S 5 7 T m 8 u I G 9 m I F N 1 a W N p Z G U g Q m x h c 3 R z L D I x f S Z x d W 9 0 O y w m c X V v d D t T Z W N 0 a W 9 u M S 9 Q Y W t p c 3 R h b l N 1 a W N p Z G V B d H R h Y 2 t z I F Z l c i A x M S A o M z A t T m 9 2 Z W 1 i Z X I t M j A x N y k g K D M p L 0 F 1 d G 9 S Z W 1 v d m V k Q 2 9 s d W 1 u c z E u e 0 V 4 c G x v c 2 l 2 Z S B X Z W l n a H Q g K G 1 h e C k s M j J 9 J n F 1 b 3 Q 7 L C Z x d W 9 0 O 1 N l Y 3 R p b 2 4 x L 1 B h a 2 l z d G F u U 3 V p Y 2 l k Z U F 0 d G F j a 3 M g V m V y I D E x I C g z M C 1 O b 3 Z l b W J l c i 0 y M D E 3 K S A o M y k v Q X V 0 b 1 J l b W 9 2 Z W R D b 2 x 1 b W 5 z M S 5 7 S G 9 z c G l 0 Y W w g T m F t Z X M s M j N 9 J n F 1 b 3 Q 7 L C Z x d W 9 0 O 1 N l Y 3 R p b 2 4 x L 1 B h a 2 l z d G F u U 3 V p Y 2 l k Z U F 0 d G F j a 3 M g V m V y I D E x I C g z M C 1 O b 3 Z l b W J l c i 0 y M D E 3 K S A o M y k v Q X V 0 b 1 J l b W 9 2 Z W R D b 2 x 1 b W 5 z M S 5 7 V G V t c G V y Y X R 1 c m U o Q y k s M j R 9 J n F 1 b 3 Q 7 L C Z x d W 9 0 O 1 N l Y 3 R p b 2 4 x L 1 B h a 2 l z d G F u U 3 V p Y 2 l k Z U F 0 d G F j a 3 M g V m V y I D E x I C g z M C 1 O b 3 Z l b W J l c i 0 y M D E 3 K S A o M y k v Q X V 0 b 1 J l b W 9 2 Z W R D b 2 x 1 b W 5 z M S 5 7 V G V t c G V y Y X R 1 c m U o R i k s M j V 9 J n F 1 b 3 Q 7 X S w m c X V v d D t D b 2 x 1 b W 5 D b 3 V u d C Z x d W 9 0 O z o y N i w m c X V v d D t L Z X l D b 2 x 1 b W 5 O Y W 1 l c y Z x d W 9 0 O z p b X S w m c X V v d D t D b 2 x 1 b W 5 J Z G V u d G l 0 a W V z J n F 1 b 3 Q 7 O l s m c X V v d D t T Z W N 0 a W 9 u M S 9 Q Y W t p c 3 R h b l N 1 a W N p Z G V B d H R h Y 2 t z I F Z l c i A x M S A o M z A t T m 9 2 Z W 1 i Z X I t M j A x N y k g K D M p L 0 F 1 d G 9 S Z W 1 v d m V k Q 2 9 s d W 1 u c z E u e 1 M j L D B 9 J n F 1 b 3 Q 7 L C Z x d W 9 0 O 1 N l Y 3 R p b 2 4 x L 1 B h a 2 l z d G F u U 3 V p Y 2 l k Z U F 0 d G F j a 3 M g V m V y I D E x I C g z M C 1 O b 3 Z l b W J l c i 0 y M D E 3 K S A o M y k v Q X V 0 b 1 J l b W 9 2 Z W R D b 2 x 1 b W 5 z M S 5 7 R G F 0 Z S 4 y L D F 9 J n F 1 b 3 Q 7 L C Z x d W 9 0 O 1 N l Y 3 R p b 2 4 x L 1 B h a 2 l z d G F u U 3 V p Y 2 l k Z U F 0 d G F j a 3 M g V m V y I D E x I C g z M C 1 O b 3 Z l b W J l c i 0 y M D E 3 K S A o M y k v Q X V 0 b 1 J l b W 9 2 Z W R D b 2 x 1 b W 5 z M S 5 7 S X N s Y W 1 p Y y B E Y X R l L D J 9 J n F 1 b 3 Q 7 L C Z x d W 9 0 O 1 N l Y 3 R p b 2 4 x L 1 B h a 2 l z d G F u U 3 V p Y 2 l k Z U F 0 d G F j a 3 M g V m V y I D E x I C g z M C 1 O b 3 Z l b W J l c i 0 y M D E 3 K S A o M y k v Q X V 0 b 1 J l b W 9 2 Z W R D b 2 x 1 b W 5 z M S 5 7 Q m x h c 3 Q g R G F 5 I F R 5 c G U s M 3 0 m c X V v d D s s J n F 1 b 3 Q 7 U 2 V j d G l v b j E v U G F r a X N 0 Y W 5 T d W l j a W R l Q X R 0 Y W N r c y B W Z X I g M T E g K D M w L U 5 v d m V t Y m V y L T I w M T c p I C g z K S 9 B d X R v U m V t b 3 Z l Z E N v b H V t b n M x L n t I b 2 x p Z G F 5 I F R 5 c G U s N H 0 m c X V v d D s s J n F 1 b 3 Q 7 U 2 V j d G l v b j E v U G F r a X N 0 Y W 5 T d W l j a W R l Q X R 0 Y W N r c y B W Z X I g M T E g K D M w L U 5 v d m V t Y m V y L T I w M T c p I C g z K S 9 B d X R v U m V t b 3 Z l Z E N v b H V t b n M x L n t U a W 1 l L D V 9 J n F 1 b 3 Q 7 L C Z x d W 9 0 O 1 N l Y 3 R p b 2 4 x L 1 B h a 2 l z d G F u U 3 V p Y 2 l k Z U F 0 d G F j a 3 M g V m V y I D E x I C g z M C 1 O b 3 Z l b W J l c i 0 y M D E 3 K S A o M y k v Q X V 0 b 1 J l b W 9 2 Z W R D b 2 x 1 b W 5 z M S 5 7 Q 2 l 0 e S w 2 f S Z x d W 9 0 O y w m c X V v d D t T Z W N 0 a W 9 u M S 9 Q Y W t p c 3 R h b l N 1 a W N p Z G V B d H R h Y 2 t z I F Z l c i A x M S A o M z A t T m 9 2 Z W 1 i Z X I t M j A x N y k g K D M p L 0 F 1 d G 9 S Z W 1 v d m V k Q 2 9 s d W 1 u c z E u e 0 x h d G l 0 d W R l L D d 9 J n F 1 b 3 Q 7 L C Z x d W 9 0 O 1 N l Y 3 R p b 2 4 x L 1 B h a 2 l z d G F u U 3 V p Y 2 l k Z U F 0 d G F j a 3 M g V m V y I D E x I C g z M C 1 O b 3 Z l b W J l c i 0 y M D E 3 K S A o M y k v Q X V 0 b 1 J l b W 9 2 Z W R D b 2 x 1 b W 5 z M S 5 7 T G 9 u Z 2 l 0 d W R l L D h 9 J n F 1 b 3 Q 7 L C Z x d W 9 0 O 1 N l Y 3 R p b 2 4 x L 1 B h a 2 l z d G F u U 3 V p Y 2 l k Z U F 0 d G F j a 3 M g V m V y I D E x I C g z M C 1 O b 3 Z l b W J l c i 0 y M D E 3 K S A o M y k v Q X V 0 b 1 J l b W 9 2 Z W R D b 2 x 1 b W 5 z M S 5 7 U H J v d m l u Y 2 U s O X 0 m c X V v d D s s J n F 1 b 3 Q 7 U 2 V j d G l v b j E v U G F r a X N 0 Y W 5 T d W l j a W R l Q X R 0 Y W N r c y B W Z X I g M T E g K D M w L U 5 v d m V t Y m V y L T I w M T c p I C g z K S 9 B d X R v U m V t b 3 Z l Z E N v b H V t b n M x L n t M b 2 N h d G l v b i w x M H 0 m c X V v d D s s J n F 1 b 3 Q 7 U 2 V j d G l v b j E v U G F r a X N 0 Y W 5 T d W l j a W R l Q X R 0 Y W N r c y B W Z X I g M T E g K D M w L U 5 v d m V t Y m V y L T I w M T c p I C g z K S 9 B d X R v U m V t b 3 Z l Z E N v b H V t b n M x L n t M b 2 N h d G l v b i B D Y X R l Z 2 9 y e S w x M X 0 m c X V v d D s s J n F 1 b 3 Q 7 U 2 V j d G l v b j E v U G F r a X N 0 Y W 5 T d W l j a W R l Q X R 0 Y W N r c y B W Z X I g M T E g K D M w L U 5 v d m V t Y m V y L T I w M T c p I C g z K S 9 B d X R v U m V t b 3 Z l Z E N v b H V t b n M x L n t M b 2 N h d G l v b i B T Z W 5 z a X R p d m l 0 e S w x M n 0 m c X V v d D s s J n F 1 b 3 Q 7 U 2 V j d G l v b j E v U G F r a X N 0 Y W 5 T d W l j a W R l Q X R 0 Y W N r c y B W Z X I g M T E g K D M w L U 5 v d m V t Y m V y L T I w M T c p I C g z K S 9 B d X R v U m V t b 3 Z l Z E N v b H V t b n M x L n t P c G V u L 0 N s b 3 N l Z C B T c G F j Z S w x M 3 0 m c X V v d D s s J n F 1 b 3 Q 7 U 2 V j d G l v b j E v U G F r a X N 0 Y W 5 T d W l j a W R l Q X R 0 Y W N r c y B W Z X I g M T E g K D M w L U 5 v d m V t Y m V y L T I w M T c p I C g z K S 9 B d X R v U m V t b 3 Z l Z E N v b H V t b n M x L n t J b m Z s d W V u Y 2 l u Z y B F d m V u d C 9 F d m V u d C w x N H 0 m c X V v d D s s J n F 1 b 3 Q 7 U 2 V j d G l v b j E v U G F r a X N 0 Y W 5 T d W l j a W R l Q X R 0 Y W N r c y B W Z X I g M T E g K D M w L U 5 v d m V t Y m V y L T I w M T c p I C g z K S 9 B d X R v U m V t b 3 Z l Z E N v b H V t b n M x L n t U Y X J n Z X Q g V H l w Z S w x N X 0 m c X V v d D s s J n F 1 b 3 Q 7 U 2 V j d G l v b j E v U G F r a X N 0 Y W 5 T d W l j a W R l Q X R 0 Y W N r c y B W Z X I g M T E g K D M w L U 5 v d m V t Y m V y L T I w M T c p I C g z K S 9 B d X R v U m V t b 3 Z l Z E N v b H V t b n M x L n t U Y X J n Z X R l Z C B T Z W N 0 I G l m I G F u e S w x N n 0 m c X V v d D s s J n F 1 b 3 Q 7 U 2 V j d G l v b j E v U G F r a X N 0 Y W 5 T d W l j a W R l Q X R 0 Y W N r c y B W Z X I g M T E g K D M w L U 5 v d m V t Y m V y L T I w M T c p I C g z K S 9 B d X R v U m V t b 3 Z l Z E N v b H V t b n M x L n t L a W x s Z W Q g T W l u L D E 3 f S Z x d W 9 0 O y w m c X V v d D t T Z W N 0 a W 9 u M S 9 Q Y W t p c 3 R h b l N 1 a W N p Z G V B d H R h Y 2 t z I F Z l c i A x M S A o M z A t T m 9 2 Z W 1 i Z X I t M j A x N y k g K D M p L 0 F 1 d G 9 S Z W 1 v d m V k Q 2 9 s d W 1 u c z E u e 0 t p b G x l Z C B N Y X g s M T h 9 J n F 1 b 3 Q 7 L C Z x d W 9 0 O 1 N l Y 3 R p b 2 4 x L 1 B h a 2 l z d G F u U 3 V p Y 2 l k Z U F 0 d G F j a 3 M g V m V y I D E x I C g z M C 1 O b 3 Z l b W J l c i 0 y M D E 3 K S A o M y k v Q X V 0 b 1 J l b W 9 2 Z W R D b 2 x 1 b W 5 z M S 5 7 S W 5 q d X J l Z C B N a W 4 s M T l 9 J n F 1 b 3 Q 7 L C Z x d W 9 0 O 1 N l Y 3 R p b 2 4 x L 1 B h a 2 l z d G F u U 3 V p Y 2 l k Z U F 0 d G F j a 3 M g V m V y I D E x I C g z M C 1 O b 3 Z l b W J l c i 0 y M D E 3 K S A o M y k v Q X V 0 b 1 J l b W 9 2 Z W R D b 2 x 1 b W 5 z M S 5 7 S W 5 q d X J l Z C B N Y X g s M j B 9 J n F 1 b 3 Q 7 L C Z x d W 9 0 O 1 N l Y 3 R p b 2 4 x L 1 B h a 2 l z d G F u U 3 V p Y 2 l k Z U F 0 d G F j a 3 M g V m V y I D E x I C g z M C 1 O b 3 Z l b W J l c i 0 y M D E 3 K S A o M y k v Q X V 0 b 1 J l b W 9 2 Z W R D b 2 x 1 b W 5 z M S 5 7 T m 8 u I G 9 m I F N 1 a W N p Z G U g Q m x h c 3 R z L D I x f S Z x d W 9 0 O y w m c X V v d D t T Z W N 0 a W 9 u M S 9 Q Y W t p c 3 R h b l N 1 a W N p Z G V B d H R h Y 2 t z I F Z l c i A x M S A o M z A t T m 9 2 Z W 1 i Z X I t M j A x N y k g K D M p L 0 F 1 d G 9 S Z W 1 v d m V k Q 2 9 s d W 1 u c z E u e 0 V 4 c G x v c 2 l 2 Z S B X Z W l n a H Q g K G 1 h e C k s M j J 9 J n F 1 b 3 Q 7 L C Z x d W 9 0 O 1 N l Y 3 R p b 2 4 x L 1 B h a 2 l z d G F u U 3 V p Y 2 l k Z U F 0 d G F j a 3 M g V m V y I D E x I C g z M C 1 O b 3 Z l b W J l c i 0 y M D E 3 K S A o M y k v Q X V 0 b 1 J l b W 9 2 Z W R D b 2 x 1 b W 5 z M S 5 7 S G 9 z c G l 0 Y W w g T m F t Z X M s M j N 9 J n F 1 b 3 Q 7 L C Z x d W 9 0 O 1 N l Y 3 R p b 2 4 x L 1 B h a 2 l z d G F u U 3 V p Y 2 l k Z U F 0 d G F j a 3 M g V m V y I D E x I C g z M C 1 O b 3 Z l b W J l c i 0 y M D E 3 K S A o M y k v Q X V 0 b 1 J l b W 9 2 Z W R D b 2 x 1 b W 5 z M S 5 7 V G V t c G V y Y X R 1 c m U o Q y k s M j R 9 J n F 1 b 3 Q 7 L C Z x d W 9 0 O 1 N l Y 3 R p b 2 4 x L 1 B h a 2 l z d G F u U 3 V p Y 2 l k Z U F 0 d G F j a 3 M g V m V y I D E x I C g z M C 1 O b 3 Z l b W J l c i 0 y M D E 3 K S A o M y k v Q X V 0 b 1 J l b W 9 2 Z W R D b 2 x 1 b W 5 z M S 5 7 V G V t c G V y Y X R 1 c m U o R i k s M j V 9 J n F 1 b 3 Q 7 X S w m c X V v d D t S Z W x h d G l v b n N o a X B J b m Z v J n F 1 b 3 Q 7 O l t d f S I g L z 4 8 L 1 N 0 Y W J s Z U V u d H J p Z X M + P C 9 J d G V t P j x J d G V t P j x J d G V t T G 9 j Y X R p b 2 4 + P E l 0 Z W 1 U e X B l P k Z v c m 1 1 b G E 8 L 0 l 0 Z W 1 U e X B l P j x J d G V t U G F 0 a D 5 T Z W N 0 a W 9 u M S 9 Q Y W t p c 3 R h b l N 1 a W N p Z G V B d H R h Y 2 t z J T I w V m V y J T I w M T E l M j A o M z A t T m 9 2 Z W 1 i Z X I t M j A x N y k l M j A o M y k v U 2 9 1 c m N l P C 9 J d G V t U G F 0 a D 4 8 L 0 l 0 Z W 1 M b 2 N h d G l v b j 4 8 U 3 R h Y m x l R W 5 0 c m l l c y A v P j w v S X R l b T 4 8 S X R l b T 4 8 S X R l b U x v Y 2 F 0 a W 9 u P j x J d G V t V H l w Z T 5 G b 3 J t d W x h P C 9 J d G V t V H l w Z T 4 8 S X R l b V B h d G g + U 2 V j d G l v b j E v U G F r a X N 0 Y W 5 T d W l j a W R l Q X R 0 Y W N r c y U y M F Z l c i U y M D E x J T I w K D M w L U 5 v d m V t Y m V y L T I w M T c p J T I w K D M p L 1 B y b 2 1 v d G V k J T I w S G V h Z G V y c z w v S X R l b V B h d G g + P C 9 J d G V t T G 9 j Y X R p b 2 4 + P F N 0 Y W J s Z U V u d H J p Z X M g L z 4 8 L 0 l 0 Z W 0 + P E l 0 Z W 0 + P E l 0 Z W 1 M b 2 N h d G l v b j 4 8 S X R l b V R 5 c G U + R m 9 y b X V s Y T w v S X R l b V R 5 c G U + P E l 0 Z W 1 Q Y X R o P l N l Y 3 R p b 2 4 x L 1 B h a 2 l z d G F u U 3 V p Y 2 l k Z U F 0 d G F j a 3 M l M j B W Z X I l M j A x M S U y M C g z M C 1 O b 3 Z l b W J l c i 0 y M D E 3 K S U y M C g z K S 9 D a G F u Z 2 V k J T I w V H l w Z T w v S X R l b V B h d G g + P C 9 J d G V t T G 9 j Y X R p b 2 4 + P F N 0 Y W J s Z U V u d H J p Z X M g L z 4 8 L 0 l 0 Z W 0 + P E l 0 Z W 0 + P E l 0 Z W 1 M b 2 N h d G l v b j 4 8 S X R l b V R 5 c G U + R m 9 y b X V s Y T w v S X R l b V R 5 c G U + P E l 0 Z W 1 Q Y X R o P l N l Y 3 R p b 2 4 x L 1 B h a 2 l z d G F u U 3 V p Y 2 l k Z U F 0 d G F j a 3 M l M j B W Z X I l M j A x M S U y M C g z M C 1 O b 3 Z l b W J l c i 0 y M D E 3 K S U y M C g z K S 9 T c G x p d C U y M E N v b H V t b i U y M G J 5 J T I w R G V s a W 1 p d G V y P C 9 J d G V t U G F 0 a D 4 8 L 0 l 0 Z W 1 M b 2 N h d G l v b j 4 8 U 3 R h Y m x l R W 5 0 c m l l c y A v P j w v S X R l b T 4 8 S X R l b T 4 8 S X R l b U x v Y 2 F 0 a W 9 u P j x J d G V t V H l w Z T 5 G b 3 J t d W x h P C 9 J d G V t V H l w Z T 4 8 S X R l b V B h d G g + U 2 V j d G l v b j E v U G F r a X N 0 Y W 5 T d W l j a W R l Q X R 0 Y W N r c y U y M F Z l c i U y M D E x J T I w K D M w L U 5 v d m V t Y m V y L T I w M T c p J T I w K D M p L 0 N o Y W 5 n Z W Q l M j B U e X B l M T w v S X R l b V B h d G g + P C 9 J d G V t T G 9 j Y X R p b 2 4 + P F N 0 Y W J s Z U V u d H J p Z X M g L z 4 8 L 0 l 0 Z W 0 + P E l 0 Z W 0 + P E l 0 Z W 1 M b 2 N h d G l v b j 4 8 S X R l b V R 5 c G U + R m 9 y b X V s Y T w v S X R l b V R 5 c G U + P E l 0 Z W 1 Q Y X R o P l N l Y 3 R p b 2 4 x L 1 B h a 2 l z d G F u U 3 V p Y 2 l k Z U F 0 d G F j a 3 M l M j B W Z X I l M j A x M S U y M C g z M C 1 O b 3 Z l b W J l c i 0 y M D E 3 K S U y M C g z K S 9 S Z W 1 v d m V k J T I w Q 2 9 s d W 1 u c z w v S X R l b V B h d G g + P C 9 J d G V t T G 9 j Y X R p b 2 4 + P F N 0 Y W J s Z U V u d H J p Z X M g L z 4 8 L 0 l 0 Z W 0 + P E l 0 Z W 0 + P E l 0 Z W 1 M b 2 N h d G l v b j 4 8 S X R l b V R 5 c G U + R m 9 y b X V s Y T w v S X R l b V R 5 c G U + P E l 0 Z W 1 Q Y X R o P l N l Y 3 R p b 2 4 x L 1 B h a 2 l z d G F u U 3 V p Y 2 l k Z U F 0 d G F j a 3 M l M j B W Z X I l M j A x M S U y M C g z M C 1 O b 3 Z l b W J l c i 0 y M D E 3 K S 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O T Y i I C 8 + P E V u d H J 5 I F R 5 c G U 9 I k Z p b G x F c n J v c k N v Z G U i I F Z h b H V l P S J z V W 5 r b m 9 3 b i I g L z 4 8 R W 5 0 c n k g V H l w Z T 0 i R m l s b E V y c m 9 y Q 2 9 1 b n Q i I F Z h b H V l P S J s M i I g L z 4 8 R W 5 0 c n k g V H l w Z T 0 i R m l s b E x h c 3 R V c G R h d G V k I i B W Y W x 1 Z T 0 i Z D I w M j E t M T I t M T V U M T c 6 N T Y 6 M D E u O D I 1 N T g w N 1 o i I C 8 + P E V u d H J 5 I F R 5 c G U 9 I k Z p b G x D b 2 x 1 b W 5 U e X B l c y I g V m F s d W U 9 I n N B d 1 l H Q m d Z R 0 J n V U Z C Z 1 l H Q m d Z R 0 J n W U R B d 0 1 E Q X d Z R 0 J R V T 0 i I C 8 + P E V u d H J 5 I F R 5 c G U 9 I k Z p b G x D b 2 x 1 b W 5 O Y W 1 l c y I g V m F s d W U 9 I n N b J n F 1 b 3 Q 7 U y M m c X V v d D s s J n F 1 b 3 Q 7 R G F 0 Z S Z x d W 9 0 O y w m c X V v d D t J c 2 x h b W l j I E R h d G U m c X V v d D s s J n F 1 b 3 Q 7 Q m x h c 3 Q g R G F 5 I F R 5 c G U m c X V v d D s s J n F 1 b 3 Q 7 S G 9 s a W R h e S B U e X B l J n F 1 b 3 Q 7 L C Z x d W 9 0 O 1 R p b W U m c X V v d D s s J n F 1 b 3 Q 7 Q 2 l 0 e S Z x d W 9 0 O y w m c X V v d D t M Y X R p d H V k Z S Z x d W 9 0 O y w m c X V v d D t M b 2 5 n a X R 1 Z G U m c X V v d D s s J n F 1 b 3 Q 7 U H J v d m l u Y 2 U m c X V v d D s s J n F 1 b 3 Q 7 T G 9 j Y X R p b 2 4 m c X V v d D s s J n F 1 b 3 Q 7 T G 9 j Y X R p b 2 4 g Q 2 F 0 Z W d v c n k m c X V v d D s s J n F 1 b 3 Q 7 T G 9 j Y X R p b 2 4 g U 2 V u c 2 l 0 a X Z p d H k m c X V v d D s s J n F 1 b 3 Q 7 T 3 B l b i 9 D b G 9 z Z W Q g U 3 B h Y 2 U m c X V v d D s s J n F 1 b 3 Q 7 S W 5 m b H V l b m N p b m c g R X Z l b n Q v R X Z l b n Q m c X V v d D s s J n F 1 b 3 Q 7 V G F y Z 2 V 0 I F R 5 c G U m c X V v d D s s J n F 1 b 3 Q 7 V G F y Z 2 V 0 Z W Q g U 2 V j d C B p Z i B h b n k m c X V v d D s s J n F 1 b 3 Q 7 S 2 l s b G V k I E 1 p b i Z x d W 9 0 O y w m c X V v d D t L a W x s Z W Q g T W F 4 J n F 1 b 3 Q 7 L C Z x d W 9 0 O 0 l u a n V y Z W Q g T W l u J n F 1 b 3 Q 7 L C Z x d W 9 0 O 0 l u a n V y Z W Q g T W F 4 J n F 1 b 3 Q 7 L C Z x d W 9 0 O 0 5 v L i B v Z i B T d W l j a W R l I E J s Y X N 0 c y Z x d W 9 0 O y w m c X V v d D t F e H B s b 3 N p d m U g V 2 V p Z 2 h 0 I C h t Y X g p J n F 1 b 3 Q 7 L C Z x d W 9 0 O 0 h v c 3 B p d G F s I E 5 h b W V z J n F 1 b 3 Q 7 L C Z x d W 9 0 O 1 R l b X B l c m F 0 d X J l K E M p J n F 1 b 3 Q 7 L C Z x d W 9 0 O 1 R l b X B l c m F 0 d X J l K E Y p 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1 B h a 2 l z d G F u U 3 V p Y 2 l k Z U F 0 d G F j a 3 M g V m V y I D E x I C g z M C 1 O b 3 Z l b W J l c i 0 y M D E 3 K S A o N C k v Q X V 0 b 1 J l b W 9 2 Z W R D b 2 x 1 b W 5 z M S 5 7 U y M s M H 0 m c X V v d D s s J n F 1 b 3 Q 7 U 2 V j d G l v b j E v U G F r a X N 0 Y W 5 T d W l j a W R l Q X R 0 Y W N r c y B W Z X I g M T E g K D M w L U 5 v d m V t Y m V y L T I w M T c p I C g 0 K S 9 B d X R v U m V t b 3 Z l Z E N v b H V t b n M x L n t E Y X R l L D F 9 J n F 1 b 3 Q 7 L C Z x d W 9 0 O 1 N l Y 3 R p b 2 4 x L 1 B h a 2 l z d G F u U 3 V p Y 2 l k Z U F 0 d G F j a 3 M g V m V y I D E x I C g z M C 1 O b 3 Z l b W J l c i 0 y M D E 3 K S A o N C k v Q X V 0 b 1 J l b W 9 2 Z W R D b 2 x 1 b W 5 z M S 5 7 S X N s Y W 1 p Y y B E Y X R l L D J 9 J n F 1 b 3 Q 7 L C Z x d W 9 0 O 1 N l Y 3 R p b 2 4 x L 1 B h a 2 l z d G F u U 3 V p Y 2 l k Z U F 0 d G F j a 3 M g V m V y I D E x I C g z M C 1 O b 3 Z l b W J l c i 0 y M D E 3 K S A o N C k v Q X V 0 b 1 J l b W 9 2 Z W R D b 2 x 1 b W 5 z M S 5 7 Q m x h c 3 Q g R G F 5 I F R 5 c G U s M 3 0 m c X V v d D s s J n F 1 b 3 Q 7 U 2 V j d G l v b j E v U G F r a X N 0 Y W 5 T d W l j a W R l Q X R 0 Y W N r c y B W Z X I g M T E g K D M w L U 5 v d m V t Y m V y L T I w M T c p I C g 0 K S 9 B d X R v U m V t b 3 Z l Z E N v b H V t b n M x L n t I b 2 x p Z G F 5 I F R 5 c G U s N H 0 m c X V v d D s s J n F 1 b 3 Q 7 U 2 V j d G l v b j E v U G F r a X N 0 Y W 5 T d W l j a W R l Q X R 0 Y W N r c y B W Z X I g M T E g K D M w L U 5 v d m V t Y m V y L T I w M T c p I C g 0 K S 9 B d X R v U m V t b 3 Z l Z E N v b H V t b n M x L n t U a W 1 l L D V 9 J n F 1 b 3 Q 7 L C Z x d W 9 0 O 1 N l Y 3 R p b 2 4 x L 1 B h a 2 l z d G F u U 3 V p Y 2 l k Z U F 0 d G F j a 3 M g V m V y I D E x I C g z M C 1 O b 3 Z l b W J l c i 0 y M D E 3 K S A o N C k v Q X V 0 b 1 J l b W 9 2 Z W R D b 2 x 1 b W 5 z M S 5 7 Q 2 l 0 e S w 2 f S Z x d W 9 0 O y w m c X V v d D t T Z W N 0 a W 9 u M S 9 Q Y W t p c 3 R h b l N 1 a W N p Z G V B d H R h Y 2 t z I F Z l c i A x M S A o M z A t T m 9 2 Z W 1 i Z X I t M j A x N y k g K D Q p L 0 F 1 d G 9 S Z W 1 v d m V k Q 2 9 s d W 1 u c z E u e 0 x h d G l 0 d W R l L D d 9 J n F 1 b 3 Q 7 L C Z x d W 9 0 O 1 N l Y 3 R p b 2 4 x L 1 B h a 2 l z d G F u U 3 V p Y 2 l k Z U F 0 d G F j a 3 M g V m V y I D E x I C g z M C 1 O b 3 Z l b W J l c i 0 y M D E 3 K S A o N C k v Q X V 0 b 1 J l b W 9 2 Z W R D b 2 x 1 b W 5 z M S 5 7 T G 9 u Z 2 l 0 d W R l L D h 9 J n F 1 b 3 Q 7 L C Z x d W 9 0 O 1 N l Y 3 R p b 2 4 x L 1 B h a 2 l z d G F u U 3 V p Y 2 l k Z U F 0 d G F j a 3 M g V m V y I D E x I C g z M C 1 O b 3 Z l b W J l c i 0 y M D E 3 K S A o N C k v Q X V 0 b 1 J l b W 9 2 Z W R D b 2 x 1 b W 5 z M S 5 7 U H J v d m l u Y 2 U s O X 0 m c X V v d D s s J n F 1 b 3 Q 7 U 2 V j d G l v b j E v U G F r a X N 0 Y W 5 T d W l j a W R l Q X R 0 Y W N r c y B W Z X I g M T E g K D M w L U 5 v d m V t Y m V y L T I w M T c p I C g 0 K S 9 B d X R v U m V t b 3 Z l Z E N v b H V t b n M x L n t M b 2 N h d G l v b i w x M H 0 m c X V v d D s s J n F 1 b 3 Q 7 U 2 V j d G l v b j E v U G F r a X N 0 Y W 5 T d W l j a W R l Q X R 0 Y W N r c y B W Z X I g M T E g K D M w L U 5 v d m V t Y m V y L T I w M T c p I C g 0 K S 9 B d X R v U m V t b 3 Z l Z E N v b H V t b n M x L n t M b 2 N h d G l v b i B D Y X R l Z 2 9 y e S w x M X 0 m c X V v d D s s J n F 1 b 3 Q 7 U 2 V j d G l v b j E v U G F r a X N 0 Y W 5 T d W l j a W R l Q X R 0 Y W N r c y B W Z X I g M T E g K D M w L U 5 v d m V t Y m V y L T I w M T c p I C g 0 K S 9 B d X R v U m V t b 3 Z l Z E N v b H V t b n M x L n t M b 2 N h d G l v b i B T Z W 5 z a X R p d m l 0 e S w x M n 0 m c X V v d D s s J n F 1 b 3 Q 7 U 2 V j d G l v b j E v U G F r a X N 0 Y W 5 T d W l j a W R l Q X R 0 Y W N r c y B W Z X I g M T E g K D M w L U 5 v d m V t Y m V y L T I w M T c p I C g 0 K S 9 B d X R v U m V t b 3 Z l Z E N v b H V t b n M x L n t P c G V u L 0 N s b 3 N l Z C B T c G F j Z S w x M 3 0 m c X V v d D s s J n F 1 b 3 Q 7 U 2 V j d G l v b j E v U G F r a X N 0 Y W 5 T d W l j a W R l Q X R 0 Y W N r c y B W Z X I g M T E g K D M w L U 5 v d m V t Y m V y L T I w M T c p I C g 0 K S 9 B d X R v U m V t b 3 Z l Z E N v b H V t b n M x L n t J b m Z s d W V u Y 2 l u Z y B F d m V u d C 9 F d m V u d C w x N H 0 m c X V v d D s s J n F 1 b 3 Q 7 U 2 V j d G l v b j E v U G F r a X N 0 Y W 5 T d W l j a W R l Q X R 0 Y W N r c y B W Z X I g M T E g K D M w L U 5 v d m V t Y m V y L T I w M T c p I C g 0 K S 9 B d X R v U m V t b 3 Z l Z E N v b H V t b n M x L n t U Y X J n Z X Q g V H l w Z S w x N X 0 m c X V v d D s s J n F 1 b 3 Q 7 U 2 V j d G l v b j E v U G F r a X N 0 Y W 5 T d W l j a W R l Q X R 0 Y W N r c y B W Z X I g M T E g K D M w L U 5 v d m V t Y m V y L T I w M T c p I C g 0 K S 9 B d X R v U m V t b 3 Z l Z E N v b H V t b n M x L n t U Y X J n Z X R l Z C B T Z W N 0 I G l m I G F u e S w x N n 0 m c X V v d D s s J n F 1 b 3 Q 7 U 2 V j d G l v b j E v U G F r a X N 0 Y W 5 T d W l j a W R l Q X R 0 Y W N r c y B W Z X I g M T E g K D M w L U 5 v d m V t Y m V y L T I w M T c p I C g 0 K S 9 B d X R v U m V t b 3 Z l Z E N v b H V t b n M x L n t L a W x s Z W Q g T W l u L D E 3 f S Z x d W 9 0 O y w m c X V v d D t T Z W N 0 a W 9 u M S 9 Q Y W t p c 3 R h b l N 1 a W N p Z G V B d H R h Y 2 t z I F Z l c i A x M S A o M z A t T m 9 2 Z W 1 i Z X I t M j A x N y k g K D Q p L 0 F 1 d G 9 S Z W 1 v d m V k Q 2 9 s d W 1 u c z E u e 0 t p b G x l Z C B N Y X g s M T h 9 J n F 1 b 3 Q 7 L C Z x d W 9 0 O 1 N l Y 3 R p b 2 4 x L 1 B h a 2 l z d G F u U 3 V p Y 2 l k Z U F 0 d G F j a 3 M g V m V y I D E x I C g z M C 1 O b 3 Z l b W J l c i 0 y M D E 3 K S A o N C k v Q X V 0 b 1 J l b W 9 2 Z W R D b 2 x 1 b W 5 z M S 5 7 S W 5 q d X J l Z C B N a W 4 s M T l 9 J n F 1 b 3 Q 7 L C Z x d W 9 0 O 1 N l Y 3 R p b 2 4 x L 1 B h a 2 l z d G F u U 3 V p Y 2 l k Z U F 0 d G F j a 3 M g V m V y I D E x I C g z M C 1 O b 3 Z l b W J l c i 0 y M D E 3 K S A o N C k v Q X V 0 b 1 J l b W 9 2 Z W R D b 2 x 1 b W 5 z M S 5 7 S W 5 q d X J l Z C B N Y X g s M j B 9 J n F 1 b 3 Q 7 L C Z x d W 9 0 O 1 N l Y 3 R p b 2 4 x L 1 B h a 2 l z d G F u U 3 V p Y 2 l k Z U F 0 d G F j a 3 M g V m V y I D E x I C g z M C 1 O b 3 Z l b W J l c i 0 y M D E 3 K S A o N C k v Q X V 0 b 1 J l b W 9 2 Z W R D b 2 x 1 b W 5 z M S 5 7 T m 8 u I G 9 m I F N 1 a W N p Z G U g Q m x h c 3 R z L D I x f S Z x d W 9 0 O y w m c X V v d D t T Z W N 0 a W 9 u M S 9 Q Y W t p c 3 R h b l N 1 a W N p Z G V B d H R h Y 2 t z I F Z l c i A x M S A o M z A t T m 9 2 Z W 1 i Z X I t M j A x N y k g K D Q p L 0 F 1 d G 9 S Z W 1 v d m V k Q 2 9 s d W 1 u c z E u e 0 V 4 c G x v c 2 l 2 Z S B X Z W l n a H Q g K G 1 h e C k s M j J 9 J n F 1 b 3 Q 7 L C Z x d W 9 0 O 1 N l Y 3 R p b 2 4 x L 1 B h a 2 l z d G F u U 3 V p Y 2 l k Z U F 0 d G F j a 3 M g V m V y I D E x I C g z M C 1 O b 3 Z l b W J l c i 0 y M D E 3 K S A o N C k v Q X V 0 b 1 J l b W 9 2 Z W R D b 2 x 1 b W 5 z M S 5 7 S G 9 z c G l 0 Y W w g T m F t Z X M s M j N 9 J n F 1 b 3 Q 7 L C Z x d W 9 0 O 1 N l Y 3 R p b 2 4 x L 1 B h a 2 l z d G F u U 3 V p Y 2 l k Z U F 0 d G F j a 3 M g V m V y I D E x I C g z M C 1 O b 3 Z l b W J l c i 0 y M D E 3 K S A o N C k v Q X V 0 b 1 J l b W 9 2 Z W R D b 2 x 1 b W 5 z M S 5 7 V G V t c G V y Y X R 1 c m U o Q y k s M j R 9 J n F 1 b 3 Q 7 L C Z x d W 9 0 O 1 N l Y 3 R p b 2 4 x L 1 B h a 2 l z d G F u U 3 V p Y 2 l k Z U F 0 d G F j a 3 M g V m V y I D E x I C g z M C 1 O b 3 Z l b W J l c i 0 y M D E 3 K S A o N C k v Q X V 0 b 1 J l b W 9 2 Z W R D b 2 x 1 b W 5 z M S 5 7 V G V t c G V y Y X R 1 c m U o R i k s M j V 9 J n F 1 b 3 Q 7 X S w m c X V v d D t D b 2 x 1 b W 5 D b 3 V u d C Z x d W 9 0 O z o y N i w m c X V v d D t L Z X l D b 2 x 1 b W 5 O Y W 1 l c y Z x d W 9 0 O z p b X S w m c X V v d D t D b 2 x 1 b W 5 J Z G V u d G l 0 a W V z J n F 1 b 3 Q 7 O l s m c X V v d D t T Z W N 0 a W 9 u M S 9 Q Y W t p c 3 R h b l N 1 a W N p Z G V B d H R h Y 2 t z I F Z l c i A x M S A o M z A t T m 9 2 Z W 1 i Z X I t M j A x N y k g K D Q p L 0 F 1 d G 9 S Z W 1 v d m V k Q 2 9 s d W 1 u c z E u e 1 M j L D B 9 J n F 1 b 3 Q 7 L C Z x d W 9 0 O 1 N l Y 3 R p b 2 4 x L 1 B h a 2 l z d G F u U 3 V p Y 2 l k Z U F 0 d G F j a 3 M g V m V y I D E x I C g z M C 1 O b 3 Z l b W J l c i 0 y M D E 3 K S A o N C k v Q X V 0 b 1 J l b W 9 2 Z W R D b 2 x 1 b W 5 z M S 5 7 R G F 0 Z S w x f S Z x d W 9 0 O y w m c X V v d D t T Z W N 0 a W 9 u M S 9 Q Y W t p c 3 R h b l N 1 a W N p Z G V B d H R h Y 2 t z I F Z l c i A x M S A o M z A t T m 9 2 Z W 1 i Z X I t M j A x N y k g K D Q p L 0 F 1 d G 9 S Z W 1 v d m V k Q 2 9 s d W 1 u c z E u e 0 l z b G F t a W M g R G F 0 Z S w y f S Z x d W 9 0 O y w m c X V v d D t T Z W N 0 a W 9 u M S 9 Q Y W t p c 3 R h b l N 1 a W N p Z G V B d H R h Y 2 t z I F Z l c i A x M S A o M z A t T m 9 2 Z W 1 i Z X I t M j A x N y k g K D Q p L 0 F 1 d G 9 S Z W 1 v d m V k Q 2 9 s d W 1 u c z E u e 0 J s Y X N 0 I E R h e S B U e X B l L D N 9 J n F 1 b 3 Q 7 L C Z x d W 9 0 O 1 N l Y 3 R p b 2 4 x L 1 B h a 2 l z d G F u U 3 V p Y 2 l k Z U F 0 d G F j a 3 M g V m V y I D E x I C g z M C 1 O b 3 Z l b W J l c i 0 y M D E 3 K S A o N C k v Q X V 0 b 1 J l b W 9 2 Z W R D b 2 x 1 b W 5 z M S 5 7 S G 9 s a W R h e S B U e X B l L D R 9 J n F 1 b 3 Q 7 L C Z x d W 9 0 O 1 N l Y 3 R p b 2 4 x L 1 B h a 2 l z d G F u U 3 V p Y 2 l k Z U F 0 d G F j a 3 M g V m V y I D E x I C g z M C 1 O b 3 Z l b W J l c i 0 y M D E 3 K S A o N C k v Q X V 0 b 1 J l b W 9 2 Z W R D b 2 x 1 b W 5 z M S 5 7 V G l t Z S w 1 f S Z x d W 9 0 O y w m c X V v d D t T Z W N 0 a W 9 u M S 9 Q Y W t p c 3 R h b l N 1 a W N p Z G V B d H R h Y 2 t z I F Z l c i A x M S A o M z A t T m 9 2 Z W 1 i Z X I t M j A x N y k g K D Q p L 0 F 1 d G 9 S Z W 1 v d m V k Q 2 9 s d W 1 u c z E u e 0 N p d H k s N n 0 m c X V v d D s s J n F 1 b 3 Q 7 U 2 V j d G l v b j E v U G F r a X N 0 Y W 5 T d W l j a W R l Q X R 0 Y W N r c y B W Z X I g M T E g K D M w L U 5 v d m V t Y m V y L T I w M T c p I C g 0 K S 9 B d X R v U m V t b 3 Z l Z E N v b H V t b n M x L n t M Y X R p d H V k Z S w 3 f S Z x d W 9 0 O y w m c X V v d D t T Z W N 0 a W 9 u M S 9 Q Y W t p c 3 R h b l N 1 a W N p Z G V B d H R h Y 2 t z I F Z l c i A x M S A o M z A t T m 9 2 Z W 1 i Z X I t M j A x N y k g K D Q p L 0 F 1 d G 9 S Z W 1 v d m V k Q 2 9 s d W 1 u c z E u e 0 x v b m d p d H V k Z S w 4 f S Z x d W 9 0 O y w m c X V v d D t T Z W N 0 a W 9 u M S 9 Q Y W t p c 3 R h b l N 1 a W N p Z G V B d H R h Y 2 t z I F Z l c i A x M S A o M z A t T m 9 2 Z W 1 i Z X I t M j A x N y k g K D Q p L 0 F 1 d G 9 S Z W 1 v d m V k Q 2 9 s d W 1 u c z E u e 1 B y b 3 Z p b m N l L D l 9 J n F 1 b 3 Q 7 L C Z x d W 9 0 O 1 N l Y 3 R p b 2 4 x L 1 B h a 2 l z d G F u U 3 V p Y 2 l k Z U F 0 d G F j a 3 M g V m V y I D E x I C g z M C 1 O b 3 Z l b W J l c i 0 y M D E 3 K S A o N C k v Q X V 0 b 1 J l b W 9 2 Z W R D b 2 x 1 b W 5 z M S 5 7 T G 9 j Y X R p b 2 4 s M T B 9 J n F 1 b 3 Q 7 L C Z x d W 9 0 O 1 N l Y 3 R p b 2 4 x L 1 B h a 2 l z d G F u U 3 V p Y 2 l k Z U F 0 d G F j a 3 M g V m V y I D E x I C g z M C 1 O b 3 Z l b W J l c i 0 y M D E 3 K S A o N C k v Q X V 0 b 1 J l b W 9 2 Z W R D b 2 x 1 b W 5 z M S 5 7 T G 9 j Y X R p b 2 4 g Q 2 F 0 Z W d v c n k s M T F 9 J n F 1 b 3 Q 7 L C Z x d W 9 0 O 1 N l Y 3 R p b 2 4 x L 1 B h a 2 l z d G F u U 3 V p Y 2 l k Z U F 0 d G F j a 3 M g V m V y I D E x I C g z M C 1 O b 3 Z l b W J l c i 0 y M D E 3 K S A o N C k v Q X V 0 b 1 J l b W 9 2 Z W R D b 2 x 1 b W 5 z M S 5 7 T G 9 j Y X R p b 2 4 g U 2 V u c 2 l 0 a X Z p d H k s M T J 9 J n F 1 b 3 Q 7 L C Z x d W 9 0 O 1 N l Y 3 R p b 2 4 x L 1 B h a 2 l z d G F u U 3 V p Y 2 l k Z U F 0 d G F j a 3 M g V m V y I D E x I C g z M C 1 O b 3 Z l b W J l c i 0 y M D E 3 K S A o N C k v Q X V 0 b 1 J l b W 9 2 Z W R D b 2 x 1 b W 5 z M S 5 7 T 3 B l b i 9 D b G 9 z Z W Q g U 3 B h Y 2 U s M T N 9 J n F 1 b 3 Q 7 L C Z x d W 9 0 O 1 N l Y 3 R p b 2 4 x L 1 B h a 2 l z d G F u U 3 V p Y 2 l k Z U F 0 d G F j a 3 M g V m V y I D E x I C g z M C 1 O b 3 Z l b W J l c i 0 y M D E 3 K S A o N C k v Q X V 0 b 1 J l b W 9 2 Z W R D b 2 x 1 b W 5 z M S 5 7 S W 5 m b H V l b m N p b m c g R X Z l b n Q v R X Z l b n Q s M T R 9 J n F 1 b 3 Q 7 L C Z x d W 9 0 O 1 N l Y 3 R p b 2 4 x L 1 B h a 2 l z d G F u U 3 V p Y 2 l k Z U F 0 d G F j a 3 M g V m V y I D E x I C g z M C 1 O b 3 Z l b W J l c i 0 y M D E 3 K S A o N C k v Q X V 0 b 1 J l b W 9 2 Z W R D b 2 x 1 b W 5 z M S 5 7 V G F y Z 2 V 0 I F R 5 c G U s M T V 9 J n F 1 b 3 Q 7 L C Z x d W 9 0 O 1 N l Y 3 R p b 2 4 x L 1 B h a 2 l z d G F u U 3 V p Y 2 l k Z U F 0 d G F j a 3 M g V m V y I D E x I C g z M C 1 O b 3 Z l b W J l c i 0 y M D E 3 K S A o N C k v Q X V 0 b 1 J l b W 9 2 Z W R D b 2 x 1 b W 5 z M S 5 7 V G F y Z 2 V 0 Z W Q g U 2 V j d C B p Z i B h b n k s M T Z 9 J n F 1 b 3 Q 7 L C Z x d W 9 0 O 1 N l Y 3 R p b 2 4 x L 1 B h a 2 l z d G F u U 3 V p Y 2 l k Z U F 0 d G F j a 3 M g V m V y I D E x I C g z M C 1 O b 3 Z l b W J l c i 0 y M D E 3 K S A o N C k v Q X V 0 b 1 J l b W 9 2 Z W R D b 2 x 1 b W 5 z M S 5 7 S 2 l s b G V k I E 1 p b i w x N 3 0 m c X V v d D s s J n F 1 b 3 Q 7 U 2 V j d G l v b j E v U G F r a X N 0 Y W 5 T d W l j a W R l Q X R 0 Y W N r c y B W Z X I g M T E g K D M w L U 5 v d m V t Y m V y L T I w M T c p I C g 0 K S 9 B d X R v U m V t b 3 Z l Z E N v b H V t b n M x L n t L a W x s Z W Q g T W F 4 L D E 4 f S Z x d W 9 0 O y w m c X V v d D t T Z W N 0 a W 9 u M S 9 Q Y W t p c 3 R h b l N 1 a W N p Z G V B d H R h Y 2 t z I F Z l c i A x M S A o M z A t T m 9 2 Z W 1 i Z X I t M j A x N y k g K D Q p L 0 F 1 d G 9 S Z W 1 v d m V k Q 2 9 s d W 1 u c z E u e 0 l u a n V y Z W Q g T W l u L D E 5 f S Z x d W 9 0 O y w m c X V v d D t T Z W N 0 a W 9 u M S 9 Q Y W t p c 3 R h b l N 1 a W N p Z G V B d H R h Y 2 t z I F Z l c i A x M S A o M z A t T m 9 2 Z W 1 i Z X I t M j A x N y k g K D Q p L 0 F 1 d G 9 S Z W 1 v d m V k Q 2 9 s d W 1 u c z E u e 0 l u a n V y Z W Q g T W F 4 L D I w f S Z x d W 9 0 O y w m c X V v d D t T Z W N 0 a W 9 u M S 9 Q Y W t p c 3 R h b l N 1 a W N p Z G V B d H R h Y 2 t z I F Z l c i A x M S A o M z A t T m 9 2 Z W 1 i Z X I t M j A x N y k g K D Q p L 0 F 1 d G 9 S Z W 1 v d m V k Q 2 9 s d W 1 u c z E u e 0 5 v L i B v Z i B T d W l j a W R l I E J s Y X N 0 c y w y M X 0 m c X V v d D s s J n F 1 b 3 Q 7 U 2 V j d G l v b j E v U G F r a X N 0 Y W 5 T d W l j a W R l Q X R 0 Y W N r c y B W Z X I g M T E g K D M w L U 5 v d m V t Y m V y L T I w M T c p I C g 0 K S 9 B d X R v U m V t b 3 Z l Z E N v b H V t b n M x L n t F e H B s b 3 N p d m U g V 2 V p Z 2 h 0 I C h t Y X g p L D I y f S Z x d W 9 0 O y w m c X V v d D t T Z W N 0 a W 9 u M S 9 Q Y W t p c 3 R h b l N 1 a W N p Z G V B d H R h Y 2 t z I F Z l c i A x M S A o M z A t T m 9 2 Z W 1 i Z X I t M j A x N y k g K D Q p L 0 F 1 d G 9 S Z W 1 v d m V k Q 2 9 s d W 1 u c z E u e 0 h v c 3 B p d G F s I E 5 h b W V z L D I z f S Z x d W 9 0 O y w m c X V v d D t T Z W N 0 a W 9 u M S 9 Q Y W t p c 3 R h b l N 1 a W N p Z G V B d H R h Y 2 t z I F Z l c i A x M S A o M z A t T m 9 2 Z W 1 i Z X I t M j A x N y k g K D Q p L 0 F 1 d G 9 S Z W 1 v d m V k Q 2 9 s d W 1 u c z E u e 1 R l b X B l c m F 0 d X J l K E M p L D I 0 f S Z x d W 9 0 O y w m c X V v d D t T Z W N 0 a W 9 u M S 9 Q Y W t p c 3 R h b l N 1 a W N p Z G V B d H R h Y 2 t z I F Z l c i A x M S A o M z A t T m 9 2 Z W 1 i Z X I t M j A x N y k g K D Q p L 0 F 1 d G 9 S Z W 1 v d m V k Q 2 9 s d W 1 u c z E u e 1 R l b X B l c m F 0 d X J l K E Y p L D I 1 f S Z x d W 9 0 O 1 0 s J n F 1 b 3 Q 7 U m V s Y X R p b 2 5 z a G l w S W 5 m b y Z x d W 9 0 O z p b X X 0 i I C 8 + P C 9 T d G F i b G V F b n R y a W V z P j w v S X R l b T 4 8 S X R l b T 4 8 S X R l b U x v Y 2 F 0 a W 9 u P j x J d G V t V H l w Z T 5 G b 3 J t d W x h P C 9 J d G V t V H l w Z T 4 8 S X R l b V B h d G g + U 2 V j d G l v b j E v U G F r a X N 0 Y W 5 T d W l j a W R l Q X R 0 Y W N r c y U y M F Z l c i U y M D E x J T I w K D M w L U 5 v d m V t Y m V y L T I w M T c p J T I w K D Q p L 1 N v d X J j Z T w v S X R l b V B h d G g + P C 9 J d G V t T G 9 j Y X R p b 2 4 + P F N 0 Y W J s Z U V u d H J p Z X M g L z 4 8 L 0 l 0 Z W 0 + P E l 0 Z W 0 + P E l 0 Z W 1 M b 2 N h d G l v b j 4 8 S X R l b V R 5 c G U + R m 9 y b X V s Y T w v S X R l b V R 5 c G U + P E l 0 Z W 1 Q Y X R o P l N l Y 3 R p b 2 4 x L 1 B h a 2 l z d G F u U 3 V p Y 2 l k Z U F 0 d G F j a 3 M l M j B W Z X I l M j A x M S U y M C g z M C 1 O b 3 Z l b W J l c i 0 y M D E 3 K S U y M C g 0 K S 9 Q c m 9 t b 3 R l Z C U y M E h l Y W R l c n M 8 L 0 l 0 Z W 1 Q Y X R o P j w v S X R l b U x v Y 2 F 0 a W 9 u P j x T d G F i b G V F b n R y a W V z I C 8 + P C 9 J d G V t P j x J d G V t P j x J d G V t T G 9 j Y X R p b 2 4 + P E l 0 Z W 1 U e X B l P k Z v c m 1 1 b G E 8 L 0 l 0 Z W 1 U e X B l P j x J d G V t U G F 0 a D 5 T Z W N 0 a W 9 u M S 9 Q Y W t p c 3 R h b l N 1 a W N p Z G V B d H R h Y 2 t z J T I w V m V y J T I w M T E l M j A o M z A t T m 9 2 Z W 1 i Z X I t M j A x N y k l M j A o N C k v Q 2 h h b m d l Z C U y M F R 5 c G U 8 L 0 l 0 Z W 1 Q Y X R o P j w v S X R l b U x v Y 2 F 0 a W 9 u P j x T d G F i b G V F b n R y a W V z I C 8 + P C 9 J d G V t P j x J d G V t P j x J d G V t T G 9 j Y X R p b 2 4 + P E l 0 Z W 1 U e X B l P k Z v c m 1 1 b G E 8 L 0 l 0 Z W 1 U e X B l P j x J d G V t U G F 0 a D 5 T Z W N 0 a W 9 u M S 9 Q Y W t p c 3 R h b l N 1 a W N p Z G V B d H R h Y 2 t z J T I w V m V y J T I w M T E l M j A o M z A t T m 9 2 Z W 1 i Z X I t M j A x N y k l M j A o N C k v U m V w b G F j Z W Q l M j B W Y W x 1 Z T w v S X R l b V B h d G g + P C 9 J d G V t T G 9 j Y X R p b 2 4 + P F N 0 Y W J s Z U V u d H J p Z X M g L z 4 8 L 0 l 0 Z W 0 + P C 9 J d G V t c z 4 8 L 0 x v Y 2 F s U G F j a 2 F n Z U 1 l d G F k Y X R h R m l s Z T 4 W A A A A U E s F B g A A A A A A A A A A A A A A A A A A A A A A A C Y B A A A B A A A A 0 I y d 3 w E V 0 R G M e g D A T 8 K X 6 w E A A A C M D V 0 f 6 9 M r Q I Y v g d / C x 2 8 R A A A A A A I A A A A A A B B m A A A A A Q A A I A A A A O U 8 i 7 J p L d c 9 s T 5 O q 3 r B X l e W J A S 8 / N E C 6 y 6 O 5 f t 2 Q y h p A A A A A A 6 A A A A A A g A A I A A A A B W y F p 8 i 1 C b 2 Y c d b y S g D 8 R 4 6 V D q R F d h p a V u o c I H + z z G 7 U A A A A G P 5 0 p 2 1 f 4 S p m z k Z R U 7 7 l A K b E + B S E s s s O m g W p 1 a P F B 5 z h Z u 2 k F T V 2 j x 1 8 L l R F Y h l U B + o 9 c J l 3 Y 6 S J T Q v C x v 3 e u P w u R j Q Y x z t X R I 9 5 G T I P A 3 J Q A A A A K k d 9 3 f l 9 r q V I 9 Y J G i I D Z c 9 k m / s z 0 n 3 U S k J v p + w X j 8 J c Z 1 F M K u g V B s j 6 Y a Z N 7 O 7 C S d F m X V Z I Y Q 7 0 n z v + h p B g O E c = < / D a t a M a s h u p > 
</file>

<file path=customXml/item2.xml>��< ? x m l   v e r s i o n = " 1 . 0 "   e n c o d i n g = " u t f - 1 6 " ? > < V i s u a l i z a t i o n   x m l n s : x s d = " h t t p : / / w w w . w 3 . o r g / 2 0 0 1 / X M L S c h e m a "   x m l n s : x s i = " h t t p : / / w w w . w 3 . o r g / 2 0 0 1 / X M L S c h e m a - i n s t a n c e "   x m l n s = " h t t p : / / m i c r o s o f t . d a t a . v i s u a l i z a t i o n . C l i e n t . E x c e l / 1 . 0 " > < T o u r s > < T o u r   N a m e = " T o u r   1 "   I d = " { 0 2 D 4 0 4 F 2 - 2 3 E 2 - 4 1 9 1 - A 9 5 B - E 6 0 4 3 6 2 9 4 4 B F } "   T o u r I d = " 8 8 4 9 a 3 a 9 - e 7 a 2 - 4 a 2 5 - b f a e - c 7 9 b 3 a 7 0 2 3 4 f "   X m l V e r = " 6 "   M i n X m l V e r = " 3 " > < D e s c r i p t i o n > S o m e   d e s c r i p t i o n   f o r   t h e   t o u r   g o e s   h e r e < / D e s c r i p t i o n > < I m a g e > i V B O R w 0 K G g o A A A A N S U h E U g A A A N Q A A A B 1 C A Y A A A A 2 n s 9 T A A A A A X N S R 0 I A r s 4 c 6 Q A A A A R n Q U 1 B A A C x j w v 8 Y Q U A A A A J c E h Z c w A A A 2 A A A A N g A b T C 1 p 0 A A D R T S U R B V H h e 7 X 3 3 c x x H l u Z r t E P D G w I g C E u C I O i 9 k S i O q J V G O 3 M 7 O z e z F z E 3 e x M T c R F 3 P 9 z f d r / v u J O 0 8 p Q o g p 4 U H U D C E d 5 3 o 7 2 5 9 7 3 M r K 5 u N B w J k t V A f 2 A i T R U b 1 Z X 5 5 T P p X P / x 3 Y 0 M l b A u y n 1 e + v j s Y U o k E h Q K R y n g 9 1 A 6 n a F M R r 0 6 E w O 3 x 7 x 0 u C V B 5 Z 6 1 X i v + n 0 5 u g F A o R I F A g N x u t y 7 Z G H i W U G i F J i c n q L e 3 l 1 w u l 7 5 S G P b r J o 1 4 b m 6 O K i s r q a a m h u b n Z u n R x D K t R G N y v Y S 1 w Y T q L x F q D a B h X T 1 5 k N x l K r 8 Q S t L i 9 C h N u n p o O V J G H / d G p A F P T U 1 R t K y R B h a q q G b x O 7 p w 8 T y l U i m K R q P k 9 X o l 5 A N k 8 f l 8 N D Q 0 T F V V l T Q + P k H e i n q q q 6 + n W N J F r u g s L S 8 v 0 9 m z Z 3 I a / V a Q T C Y p F o s J M Y C N P s d O K A U X f 7 d J a m 9 v F 1 K 7 y j z 0 W f 9 D / m 5 p f b 2 E f L j + 8 n 2 J U I V w / k g P N V b 5 a S m c p n J 3 g i V S m v p H f b T I R P q n g x E q 4 z a H M s D e U E E w 5 M x L v X 7 9 J 7 p 0 6 a L O E T 1 7 N s g N M k k H 9 n e T z + / X p Q o g I Q j w 8 u U 4 d X Z 2 k D / v + l a B Z 1 l e W q T a u n q K R C J M 0 C D F 4 3 H y e D z U 0 t K 8 p u R b X F y U O B g M c q c Q o / 3 8 r H i 2 q q o q 6 Q R C s R R 9 f + + J 3 F N C L k q E y o P X 4 6 Z P L x y j + f k F J k a G 8 x 5 6 M U c 0 O B + Q B v r L Q 1 G J g d n Z O Z Y C C a q o q K T H j x 6 L Z M r H 7 a E Y e W I z R I k l i q x E K M l k 6 u r q F J W q t / e g N P D J i S l q 3 N M g D b a 8 v F z / z 9 c D p B O I s x 6 g w k 5 N T Y t a B / K M j 4 9 T X 9 8 h C q + s k N v j F d I B p s M o K y u j W D R C V d U 1 5 G V i f d 7 / M 8 U T S b l W g k K J U D Z c P n G Y h u f 9 1 F 2 z I I 0 R x F l a W q a f J p v k e o b t p k M V g x w n R e 2 p r a 2 l x s Y G i 2 B Q 0 d C D 5 5 P i + f M X T L o A S 5 4 J / l y 3 3 A / p g / j g w R 7 5 P 9 u J E J O j q r p a 5 1 Z j i S V Q b V 2 d z m W x l k p o V w U R E t w J w I a s r a u l a D J D X 9 9 + J N d L E E L d L B G K s a / j D M 0 t J + l I 7 U u a m Z 5 l e 4 G 4 h 2 6 h q d k l G o z u l 8 b f X p s S h 4 O B I Z I d o V C Q C T R E h w 7 1 C r F w z 7 V r P 9 I H H 7 x P K 9 z z T 0 5 O U U d H u 5 A I 1 y A Z o H o Z O + d 1 s L y 8 x N K m V u c U I p G w k C A e j 1 F 1 t b o G 9 Q 0 d B l R W k C O T Y b U 2 U C H X g E L E w n 1 l / J x 4 V k g q 3 I O 0 y X 9 + 8 w m l t A q 8 m + H 6 y 7 X d T a h K b v R x / x F u c M p O u n o g J L b G E t s e n Z 2 d N B N y 0 Z 2 X S o K c 7 4 h T X S B d k E j 5 W F h Y o K E X w 6 z K N X I u I y r k s W N H R d W L R K I 0 O j o m B A P p K g I B O n / h 3 J o 2 z V Y A 4 v h 8 m 7 O 9 5 m d n q G G P k r 6 F E I t G 2 a a L i g 1 m V M g U x 2 6 O D a k M s Q a G J i n N n c T o N O v H u x i u v + 5 i Q r X t 6 6 a J Y J 3 Y E g F P i t 7 r j r J N M U M j I y P U 3 N x M I V 8 X j S 1 m 7 Z C r + 4 P i M N j D J J m c m K Q Q E w I k Q e N C A G D 8 c y u j w B q 2 U H / / L e r p 2 U 9 z b H / 1 s L p n p A H U R U g v D z f O B D d a h M a G B m p t 3 S v S A c 4 K q H H p d I o b d Y q v K 9 v N I M n f w V P A m 7 g Z h M N h / q w K C v I z 4 G / g m V L 8 + W n u O L x e n / W M E b 7 P X + 4 X u y / A E u 3 7 F + V 0 s S t O 5 V 4 X z c z M U D h T Q 3 O u F g p O 3 p L 7 d y N 2 L a H 2 7 D 1 O b T V p q v H H y c U q D 9 S e 6 e k Z a d j d 3 V 3 0 8 M U C T a X a 1 M 3 8 h r q 8 A 3 R w v 8 7 b s L i 4 J G 5 v N L K l p S X a u 3 e v 1 Q D z A Q l 4 / / 4 D O n X q p N w / O D B I R 4 4 e 0 V d z c f v 2 H T p 6 9 C j b W p u 3 r / D 5 h t h b B a Q u n h v E h J v S 4 8 m S 0 0 g n + / c a m S + j Z 3 N + 8 X b u b 0 x R o 2 e e 6 t i m + u Z F N Q U q P B S Z 2 Z 2 k Y k L d 2 n W E q m o 4 S p e 6 E m J L o B G i M S V T a R p l a d R V n / V a L U Z Y 0 n g z 5 H O v / Y r u 3 X v A q m G 7 O C j W I h I + H + N N 6 M U v X r w g Z d e v 3 6 B L l 1 Q 6 H 1 9 + + T V d v f q L L Z M D 3 + d V 1 E Z D J g N I Q z 8 c J V y W T 1 J I c 7 s T 5 Y t n A Y n x / 0 + 1 J e n h J J O M n 8 H v 9 1 B 8 / r Z c 2 0 1 w / f W H 3 U M o V P r + j k O 0 v y F t k Q m 9 7 / D w i L j A z 5 4 7 K z 2 u w s Y z G k C m k y e P 6 9 z a w O f D u 9 f W l p V w s K H g M O j q 6 s o Z b 4 K T A i o Y y u o K e O I 2 g y i r n R 6 v J 0 f K 2 A F S g E S G G H C T w 5 1 f 7 i + 3 x s a g Z s I 1 b o B 3 B U C S 4 3 O D y 0 t U b X O A z K y 4 6 f 6 E n 0 6 0 J r l j K q N w i j / L 5 6 H E 4 u 4 i l b S f 3 R I + O X e M O u s U m d B w 4 T g A o O K t h E I W m d D Y N i I T i L i P 7 Z u N A D U Q 4 z l 2 M g H w 9 G F a 0 d j Y m C 5 R w N 9 + H T I B 5 f y 5 d j L h M 5 c W 1 X c F F u f m h E x 4 D 1 A 9 o 9 E w q 6 3 V Q i b c C 8 z P 5 z o X j J 3 o d q v h h I r K K n 1 F 4 f 6 4 V 8 r v T 3 g o m S 6 j / X V w a C T I X X O 6 Y F 3 s 1 P B q C n e R A d r M r y 4 d p 3 Q i S p F Y U n p b j A t V a w M c 0 u L q R x / K v a Z B b Q Q Q s q 6 + c K O H y v S A b S X Y Y / i 8 Q o O 1 a M y P H z 2 l n p 4 e X a K A Q V Y 8 3 9 / + + n e Z u m Q k w + s A 3 x G e O o M m t v M A q I c g V k N j k 6 X W G d W v Z W + r k C 3 N z w m g A w k F l y U N 4 H 5 8 N z x j k M u 7 G 5 K S R w h F i S p 8 K W q q S L A 0 T J K r 6 q T + X z s f r r / 9 c H v H q 3 x d 3 S d p I Z i k 2 W C a P j 4 Y l k r H 9 J r F d C N 1 1 M b F t s G Y E 8 o 3 C z g j n j 5 9 a t l E B v N z 8 1 R V X c k N d W 3 X N Q j 3 2 W d f 0 G 9 + 8 1 + s B p w P E A m 2 F K Y g 4 b k g t T D D Y j s B g m D W w 2 Y Q 5 2 c 2 6 m B 4 J S Q S C s 8 I Y p n v k E i 5 6 O t B v 5 X / t C 9 G X w 5 W 8 D 1 u G c O b m H w s 5 T s Z r r / 9 u L M J 5 W 8 4 z b Z K k s o y K e q t e M F 6 f 7 W 4 t A 1 5 0 C g e / f y Y j h 4 r 7 G 3 L x x d P y + m T Q 1 F 6 8 e I F q 4 r d V u P B 5 y y x R B p j a X f i x N p 2 F e y X w e f P 6 X B f n y 4 p j I m J C Z F W Z s A X n 9 / f f 1 N U u b N n T 0 v Z Z o F Z D S s r Q b Y K X a z W u m S K E 4 B 3 s B a h A X M d 7 v J A R X b g 1 8 A + 5 o W P W Q m t U J m / m r 5 / k S U V Y k j C K r 7 t U l e M v n n w X M p 3 K n Y 0 o S q a T l M o h G l C K W r P 3 J P G d O C A m v V g x + j o q M y o 3 g w i C R e l 4 y s 0 M D A g A 7 O Y e g T V s b G x M c e 5 U A i Q i s l k S s a x N g K k 2 I s X Q z I r / e T J E 6 K a A V D D n j x + y h K i k u 2 y V m m s k B I g K m a 1 v x x 7 S X v Z t o O b G + X w L k K l P X / u D G X 4 + y + z T Y f / g + d F Y 8 f n r f X c 5 j M 3 A i b 7 w r Y y H s C X S 2 5 6 M s 0 2 l V g V S j 0 8 1 M Q q Y E 2 G 4 o k M 3 e M O Z a f C 9 f c d S q i a 5 i O 0 G G I D m X X / q t A d 6 m q t k 0 a K Z R I X L p y T e 0 A s k O 3 Z 4 A i F K / r o b H t c y j c D j C f B c Q D n w n q A 1 L p z 6 4 4 M n H Z 1 d 8 q A 8 V a A 5 w c R 7 9 6 9 J 3 M J Q c Z j x 4 9 K A 4 6 x h E j D 3 c 8 d A u y 0 s d G X 9 P 7 l 9 6 R h 4 / 5 I O C K S 1 / 4 3 I e n w D i C V 6 x v r 6 e w Z S L u M q G V 2 G B U v h M F e l p R 4 T y A G A C L i 3 W G d V G P e T A t Q C H / / + 9 F q S r I K i H s R G i o y 1 F i Z o Y A v Q 4 8 n M + S O 7 0 x S M a H u 7 D h C l X k D l P b 3 c u + b I E 8 6 S I d q p q V R o R G E u Z G F w y v c M P f Q I v f W 9 2 c a K J p S s y E w k 3 w r + P b b 7 + n K l c v S Y A o h G A p S k o 3 y + v q s Q 2 A 7 g P V X w 8 O j o r r u b W 0 R a Y Q Z G j 8 z S a q r q 1 g K L f P f r B N p e P H S R S a C e j 5 8 f 0 z U v X f 3 A b 3 3 / k W 5 B 7 N C D h 0 6 Z E l t Q x b E R k K B T G Z 8 a 3 K c J e A + u 8 c S / 0 9 9 P s g K J 0 U l d x 7 x d B l 9 w / Y U Y E h 1 v D V J P 0 + x x O P P 9 6 U n y c V 1 s 9 P g + v v 1 H U i o 6 l O s h 8 S o 0 p O g 3 v o l c Y 9 j B o P B o 0 e P K R A o l 1 7 + z i h R e a P y t G 2 F U J B 2 t 1 n y v P f + J V 2 y G p A u I N 1 H H 3 2 4 J u l e F 2 j s 6 C B A M D R + T F / 6 8 M M r B f 8 e i A i b z N h Q w H f f o V P 4 Q N I g B K Q Q v h t n y B 9 Q g 7 Z 2 G L L Z U c j G w i 0 / D P l p J Z 6 V a g j 4 f I x l s W i l 8 s z O k 1 I 7 z m 1 e U d N L e 8 q j 9 E F 3 h J a f f y W N G v P h 7 D h 8 u E 8 G V N v b 2 6 i t s 1 u X E n 3 + t J w e T C i b 4 d 6 4 T / K F e p t 7 9 + 7 L 5 x o y J b V n O 8 4 q j h 2 Q H M d Y 5 R o a G t I l 2 w 9 I j u r q G n m e D J M g 6 W u S 2 e 0 3 b v T L R F x I D A B E g A Q z t h g A G 9 B O D t P Y Q d J C Z A J w / 0 L e G J V 9 o S S W j m C N G A T e 6 b a s C o 2 / j w D S u l z 8 d 1 i q R T J d + u r O w Y 4 i 1 M d n j 9 K l 7 j Q d b m b b g i v u 4 s X z 0 h u j c g 1 Q q X a c a c s u x w A m g 2 4 h 0 v h c l O 2 I M N 0 e 8 9 H Q v I d G F t y 0 E C m j S J w b L f n p / m y D e P x w 7 1 c D K r 4 5 6 q W 5 s H q l + P s I a M C 3 b t 6 R s j c F q G a L C 4 t 0 o O c A 1 X e c k K U i F y 6 c F 7 J N T k 7 K P f j e G E j 2 + b J O h o c P H t F 7 7 + V K W D R 2 2 H s G m H V h g O 8 D w N 6 C i o n l 8 Q D + D k g I Y N q R G V Q e X V j d v A y p + A 9 p U m 3 v U M C 7 h u s f 1 + / u C J X P x + r O L 4 5 3 i 9 d q a M 5 F + 2 q S V O Z S v a J B P p m A U N x F s Y S L b u s l G k A l G 8 7 V o V s 0 7 j k j v f Z W 4 O H b I z O P q c G 7 T H v q q 1 j V b C F M c F 1 r G t B 2 A d I G K l 2 q 5 h A 1 V b I t s z Q u D R 0 N H w Q Z G B g U D 6 f d Q Q E P I A Q U 1 E D Y l I U w P z d D t X U N 4 q S A W g e C Y S Y G A G K Y 9 4 N 1 Y J h t Y S 8 z W w b Y p a B R / R D S q a S E S v c U 9 + y b d w g 5 G f x t + f c O C B + d 6 h G 1 B x X 6 Z B p O h o 3 J B G R Y P X k + v q R z R P U V a T r e O C t j T F s l E w D 1 z 7 / n M F 0 6 f 5 I 6 u 3 u k s b 5 p M g H 4 O y M j o 3 S g P i Z r t s q r G u j e / Z / p 2 d N B s Y n 6 + v p W e R g x U N z e 1 k Y v n g 8 J I Q s B s y h A T J Y r k j d k A v B + 8 L 7 x b k E m 2 H J Y L 2 X Q r S c a 5 9 e D C b K K k 4 k V S j T m 1 G U x h 6 2 3 G A c C q h 7 U H q g d p r K g U F h A 5 a 2 B y v I y m h h + K g 6 J j 3 u j d K 5 d L a v A k g y U I e B d b Q V p / n N Q A Z / N 5 r q i l 6 J v 7 n V D H W 3 r 6 K a / P 1 B j Z f 3 j N U Q d v 6 I z 5 0 5 J R 1 N e Y B k I p A Q W C 2 I v D K i l 0 s g Z u B / T i W Z m Z t k O m 6 e v v v y a B p 8 9 V 8 6 K P I B U 5 v 9 h f Z Z 9 Q u 3 9 S Z U + 3 q p s K g P U j d S R S C p l T y 3 H W v T V 4 k b R E 6 o q U E 6 R 0 J I y y r m S Y O v k Y 2 0 6 q Q Z x / E C 9 O B r u 3 7 t H P / x w n U 7 L 2 E w W H x 3 c m j s d a G B J d 7 Q l 2 1 t P h c r o + d z W l 1 Z s B t e H f W y / + W g 4 1 U f + Q K X M V A D Q i M f n k j J U Y J c s h d D e 0 c a k u i 2 z H + 7 c v s v v 4 6 H Y W 3 C 5 f 3 D l M h 0 / e U K 8 p W u R K h + P J r P f t Z 4 l p r 0 W 0 O E A c K J A Q k F S p b g s m V 5 / Y L w Y 4 P p / P 9 1 b r 7 0 5 H p + e P y I 7 8 U A 6 Q f 3 4 Z t A n P e A H + 1 X F m 9 5 z s 8 C g 5 7 5 9 r T q n c G v M R / P a 2 b A V 1 J S n Z d n 8 5 L J b x l + O 7 0 3 Q 3 h p l v G 8 X 0 C b / c 2 D t n Z J W g g v 0 6 x N e 8 v v W 3 w E J w L j d 4 8 e P K J l I 0 f 4 D 3 T K 8 c P n y + / q q e p d Y c d z X 1 0 u V 1 T X k Z i 6 s r I R Y 3 V R u + O m g m + 5 N e M n n y V A 8 m Z X r F z v j 9 H z e Q 7 P c q U A q G S C N z 4 Q d h R X C l E 5 w R 1 T c S + i L m l A d z Q 3 U V o e l C m 7 Z I A Q 9 3 m d P 0 L j U d l / o o r f 6 5 Z 4 9 G 5 D t v Q y g u m 0 X o F J m 1 1 u 9 P p Z Y z b v B k m k j 4 G / 2 N i W o o 2 5 t M k P y w E n h Z m m D p f n o n G B X D Q 6 + k A H k Q 0 w i U e / 4 3 r / e S 5 P f z + + F J c t H P V H 6 Y d g v m 3 O u h y M t C X q E Q V 3 u 7 r K c Q o L r S J b 1 s 8 r O o c o f o n L P 1 j U C p 6 C o n R J 9 H U 3 k 9 a r d e x 6 M e 2 T e G y r I 7 P S 6 V T J h U P Q A 9 8 w A 1 B L M n N 5 O b B e Z s H E r X P a b I R O A 7 4 K 5 d V i B n A 9 4 7 7 7 9 5 j t Z Q Q y P J D o m L D u B I w K T c 8 + c O U V t 7 a 1 0 6 5 Z a K I j Z D / 7 y C n 7 / 6 i W n M 6 4 N y Q Q o M g H 2 W t F p r f Y h D k Z A V J Q V Z 9 i 6 H u M Q n O z p p O B y U F S G Z e 7 Q O i r m a W D g O d d R R g Y U t 6 L q 4 d 6 x s Z e y a h W z J 4 A H E z 5 Z j r C d m G G V 5 3 U R Z y H z H d t I m / 9 2 W T z m R j 2 / k v s M 2 A z m 8 J E + m V 2 B Z f y Q z p B W W M V r c K v / j i w j A f L f y b U h r y z N 2 A x M h 1 K o b k Q V h A r I r X J x 5 f W 3 V H t X Q L f A U X E F / D T X w s j O 0 K P H T y i 8 O E V V V R V 0 7 M Q J v u y i O r Z d N g O M 6 A 8 O P q f h 4 W G x m + B C B m L c P m b y G t 5 2 w L / m A Q K b A 2 y x b w b L X 5 n o o X i Z O E f s C G K l s s 2 p o N I u i i c S M s s C a t + 5 C 2 d l / d e z k V z 7 B m r k R w f j 1 F q 7 8 e 6 x 1 f 6 0 5 Y w Q 5 L w K N S 4 F j x / q L 5 Z Q z 1 C M w f X Z j f u v V 8 v v A K c P t l N w f p r 2 6 C U I 6 P E Q z E B i u S d t O S X y g U a C K T k v x 8 Z l I u n h I 4 f l M w y m u N H e n 3 w z 4 0 b 7 G 5 L U s 2 f j x l c I 1 9 l O C c a y z / m q w I Y z H / Z k 3 w 3 U 5 W v X f p A Z E 5 g q B W D Z / v U f b 9 C R o 3 2 y b R q W t m B Y A l u Y Z a q 6 a W g p K 0 F q u f M K M w E S r + B r s b 9 3 5 Z j A U p u 4 2 F L e s h T t q Q n r q 8 W D o r S h G m s q q H X v 3 l X u W p A J 2 s R a P Q Q G P k E o 7 O 9 w 8 d I F W c u E R m L w x b P y N 0 Y m Y C H y a m 7 z W Z a W 2 0 E m w O 7 s C y d c r D 4 G h E z 9 N 2 5 a q h h s p 1 9 + + j F 1 d H T I N c x 5 x L I R L F d Z G L 5 F X s o S E m N r W y G T / V v k a H 4 g l x B M S a d Y g i 8 i W 2 Q h t 0 U W A b p a 9 t D i w o L 0 r E Y y m Y a g g L x O M s z 4 F H a C x S R Z + + Y n G I S E q / j F n E c 8 V T k f 8 w a w F M V b 3 x y i b O j / O K w m 6 J q d a 7 c D L V V J I Q E m 8 t 4 Y 4 e / P 8 c s l 5 c W D l w + A 5 M j v r D B 9 C T t D X b h 4 g W p X b p N 3 n a 3 V 1 g P G 9 L L / V 8 f 8 4 q H u K b W P 3 x E H X A m G 3 / w M k + 0 G v z U b v Y o g 9 L b t k c r N J Z F C J K h 0 f D Q S N I 5 H P z + S y a G w k W K x + K r V p z G q p G + H q m m Q C b W y T R J g P e C R 4 e r e D L 5 7 7 q d Q b P v 7 u 8 E 5 r x A J 3 j p j i w 3 M q 5 2 M I L H X g v H 6 Y b H j U e y W O / 4 F n W j Z u n t 7 J u i W s T k D 6 R B 1 W s C P p F R B F y 3 K c i m V L p Y g j p d i C Q E f K x v R S E H p 9 O z Z M 5 m / B q A I I / z Y l R X 6 P + b l 5 c 9 j g w R 4 M F N D Z d q r 9 7 b w S O Y Z O g t 4 X w 8 f P t 5 w C T 8 k P G Z R o G M 6 f e o k V X l C 4 m z Y i r T C n Z h 8 v A p 4 C E 0 k C S K l 4 H 6 y S o o i F J U N d f Z Q l 6 X C 2 Y E 9 E 3 D 8 p Y V M S j b 6 X w u Q S J A A 7 w K Q O j n e L o e g 8 / A 5 G h k e 0 b l c Q C r B / n w 5 N k b t H e 0 y T o V l G h j 0 v d Q V 3 5 L X s Y L J l L 9 u z A D 0 M W q f o h L R 8 C T H S B Z J K C o b C p v S y 8 x n J p S Q S h M L P S v y 0 s E x e p o K t 9 j x Z b X W C T b T u w S m 4 G y E 5 q p X c J u 9 B l 4 s 1 1 F z S 5 M c Y m D H c j A o J 4 c 0 N z f J P o S V l R X 0 1 V f f y C A 6 l r o D F b 7 0 O m c K 5 w K e W G 9 Z g X t N o x R w Q k s r V k a K C k V j Q 1 U H A n I 6 h F H 3 A P y G O x e V / P L l S 7 r U p o 6 y z J + R g B 4 R R P r 5 D X r w t o L N z A u E Z 2 8 7 U e l f v 8 F j 9 s V I s E Y k E W Z V m C l X G O D F G F 3 G H Z A 5 e 6 2 t r f S 7 3 / 1 W 9 j H E 6 S O o i 7 P t C V G h N w M 8 x b 1 x b 4 H 9 4 s 3 / 5 1 i S i J V z I i K m G g q d H 4 p G Q l 0 8 s r + g u o d x k p W V s F T w 0 O C A 9 J T 2 H v D H Y b + 1 W Y h T M L a 0 v o R E 4 8 S U n u 1 E J L 7 x 5 0 X T f v J X 1 F A y E R M B A b X Y U 7 G H 7 t 6 9 L 4 c m P J 3 J f e 6 G B r X 5 z G a l k 8 F i V M 0 J P F h o T I 7 / r l H 3 F F w 0 M f 1 q Y 3 f v A t i q T l 6 e 0 0 M 6 G b O W Z o N U h l g 1 N d X U 1 L R H B i W 7 9 3 d T p T t M D R V J i n E d o J c N r e O 9 2 + 6 Z 3 1 v B f z 5 b e 9 L t E 2 v e 2 / Z h M 3 b b c t R N L c 0 N N P h y k d + v I v a d y S o a n F Y z + Q 8 1 J W X g G 0 f e Y E / 2 k e F R a + n 7 V g C b q 4 8 / C 7 b s n k q b T s d / 0 5 A J d Y 4 c g G f P b w 9 O D U U h o f x e j 8 x u s B M J w C B t Q 0 P W 1 Y t V q w u D 3 8 p g 5 b f P C z f Y T t t x N Z j K 8 z a A Z f H 5 W K + B 1 1 V s L 9 H d r n X + m A 3 Y o O X W z Z v k r c x d D l + / H 0 s 4 1 G c k m U D T 0 9 O y D y D W S Z n Z F V t B F d t c 2 K c D V Y k B 6 1 p Z L w X Y n 1 M 5 J x B v 7 u m d A a 5 q 9 d B O D h c O H 5 C J m 4 Z M 6 C 0 B 7 J c A f d w A B 6 a 1 H L 6 q c 7 n o q k v J F s p v i 0 R 2 m F 2 R 8 o G d l f I B e 2 8 q u L 3 P m N q k + u h O B a n v 6 H H C q Y V 2 e H 1 + + n 6 o g o K R D I V n B 2 h h c U n m Q A J h V i W N v b V Z Y E 4 h 9 v L o a 0 7 I T H W v 1 e G A P H n 0 4 U e H + 3 x w G I Z U b r t w Y i g K C Q U D 1 j 7 2 9 P T p M 5 k R j Q 0 k T 7 R m B w m x N 0 J s U u 0 w h I m o 2 B / i k 1 6 1 j L 2 X K w 9 f e b O N 6 2 2 g E N H 6 R 3 z i I G i q f P v q a H A l S v V r H K O D h v / j S D m N J T r k G N R L l y 4 K k a 4 N K f t U h M k m A I e R s b k G Z r 1 U z r a Z m 2 1 e e A q l g t Y Q R 4 n E G r 2 S w 1 A U N h S O V L G r e t g O C 7 v 4 5 O P C x X O y z O D K g R j 9 g g P 2 h 8 D / N 8 B H o L E 6 B f D 2 2 b 6 W u J R h t 8 R T Z X S q L f H W X e c 9 H Z i F 4 q f W N W x L q G B p r z p k b S J P 0 t u / x 3 q A q m v G o V A X v X u S F I y 6 K G x s X V t 9 2 W E + 3 t 4 u n B g c L 6 E a a 6 p k g 0 a z C Q s G G b E t F 3 r J / O 4 M Y 1 Q Y 5 F 3 L 6 / S M e 0 S n w S w S H F n w y O R e N D j M 4 A Z O 7 s v d M / B 1 s d 7 R p s D e 6 p Q s a z + 2 d + 2 / C + J 8 N e C n h 6 8 4 B N H A 9 q H d f o Q W g W N Y r Q 5 z 1 S P y A z F w e X H J + V u N O d 6 G O t C K X j N A E x O T 9 P D h I + 4 F X N a 2 X I V 6 R Z x G i N W n a v V u L g p t 4 P K u s R w t E 9 X J 7 p K 2 n / N 7 Z Y 1 l K K + C t W Y o G G D f i 6 C e P 7 j e w Q n J 9 P q f s x 7 m w 7 l 1 g C G N R 9 M + q v Z n y K O H O w p U q 2 B m z v l 2 l O M l l N + D Y y j L Z O L m i R P H q L Z W T d B c C 7 C r z p 0 7 I 1 5 B 7 C v + 5 P E T K X 9 X U 4 1 e B X A n G 8 D G y B + o f l O A n Y Q d l L C y G L s 2 v S 2 8 3 x 2 j i 1 0 x a r M t V I R z w i I W J 5 C O Y b m y w + H 4 u X z R i D r A G X a T c k q o D R r X A 1 y 5 2 L s c x 9 b 0 H V Y H m 2 1 2 J N 8 J g O p n A I f m e i 7 2 r a K Q C z 8 f d 8 d 9 N D E 5 T f t r F q j R P k 7 0 B o C j R A e 0 d O 5 p B K H w Z T W D 8 i A a S V 7 7 c F p w / G z z i k C 5 e P S M j o 0 Y k z M 3 A u 4 z a 3 q e z j j P d t o I 8 J 5 9 y 1 J 1 v S 3 C X g V r u f D z 0 T / i o d j c C 9 p f O U P R G S X l X x c t b K P l A 8 M Y O E E e F v 3 1 E Z + Q R l e 1 S n C Q r C T h Q F / d R p w U u M U V K n Z O w E v E 5 E w D 2 F A L C 6 z y W W + 9 M H D 6 n z l p w o m 2 0 0 b A + M 5 m d h N 6 V c A j 9 R 6 r W W s h U L e P 2 t r b Z I 7 k l W O 1 V O V / d U k l N c m / T r Q m x P t q g G U f R n N Y j m K O B O r U H s x v x I p Y O N 5 V f 6 I j g 6 N t q D 2 1 O D k D B z b n D j S C K O Z F F 8 K t W 3 d k Y 3 x g 4 R U 2 q N w N Q H 8 0 v u S 2 t p u + 2 r N 6 s S A G 0 + F N x S r n 9 7 r i 4 g F 8 F a T 5 j 5 3 Z p 4 i E 8 U E M s A P Z Z R 8 Z W f T o k c M d J C s x 6 t 7 K A B z P L 2 Z P A 3 E i H G 1 D H e l s l Z e a y h s 8 w u J B 9 b J z E Y l G x b t n P 9 T 5 5 t j q 2 Q g l K I w s e m h O z 2 r 3 s h C / Y F t J C 0 w F c z s j v 3 f 1 O 9 8 I s W i Y G j O j t D z 3 U v Z L x w T n Q v M Y U Z 9 z Y V S 8 k U X q b 6 G a J a X j R R A q r 5 0 4 K T i 6 + 8 b 5 s b d v 3 6 X W 1 h Z r v w P M m M A e e l 9 + + b X k M T a F A 6 S x s T 2 O t L G f z v d o u v h s p 7 c N H O N j B m k x p 6 7 R N k P j + V z u + 4 s m 0 G q 2 h s 4 m H / m T s 6 L e h U J h + v L 7 2 0 I S O y S v Q 8 D D n S c X g G D S a e o g J O M 4 G t 3 e s b n t h u u r u 0 / w V R y J I 8 2 V s t Y J U N s C P 5 d 5 Z D h Q D C / 3 6 6 + / l U V u 2 G A E n k D 7 E m 5 4 x t a b 0 V 1 C L j D 2 1 d u k 3 N Z Y 6 v G 9 n l I E L 5 x Z Z m G 2 a d s K Z E t s B q a F Y b 9 0 D A i v m m X B n W Q a J y e y 9 E q n 9 X Z i C K m E 7 J 2 Y T M Q p x Q H L S t K p O F 0 8 5 9 x D 2 h w t o T D m h N k P A N z m h w 7 1 0 h V N J u D q 1 V / Q q T O n 2 H C e y C E T 8 O U 2 e 8 d 2 O o Y X P C I k A J z U f k k 7 L D A r 3 C y B w V S u z e L D A z G L T J A 0 4 Y j a Y 6 + z L j v W J L B J H / 5 l q p a 7 e q R R z u l s x O T D b + f C 0 T Z U P k n M U g H 7 G h w v l 5 W X 5 9 6 H m Q d W x Z S w a W C / d C M 9 M H M B p M I 0 K C z S H F 5 w i 6 e u P r D 2 4 G p 5 a o 7 r J i l T n H A C h w G 0 C 7 O V c 3 V 5 b s U I S U A q H V B x L s L B D 0 j j n / 7 R 1 y T O a y d O C o 6 W U D B g D f A i x 5 e w q a I r h 1 C A / d x Y c z Z S C V u D m b + X 3 d R f k e p C Z 5 w O N C b p 2 Y y X + p 8 F K T O j D g 0 o h J P t R L 3 + Z 3 S g b o W C w S D 9 + O N P M l v l z p 1 7 O b a t f W o V S G K I A r I i 3 l u t 5 v b h x 1 w z s Z Q 5 G G X w / j v 1 x 6 h 7 e J E T k 1 P U V p e h p x P R V Z J L X j g D s 5 Z x e l 8 J W w f 2 2 4 B k 0 W 0 3 B 1 i U i b O t F t J 7 a K H i r C 5 d j Z r q S t n e O h U a p 6 W l Z T k 0 H P b u l S u X Z f z Q w G w B g I W G V w 9 G W Q q m Z N I s T g d B X e L M Y y G P D n g g K 8 + S y 9 5 G n P b j a A l l B 4 7 r R z 2 / e H R L F d h g 3 O r X R 0 r S 6 V W B d 4 v J s 1 5 W 1 X C 6 h x 0 Y f 8 q w T f N p X 4 x c e T v K 2 o H B 6 K a m J n V 2 b 3 u b z F T J 3 4 E W U N W V I a 8 7 L S f o w 9 G x G I b m w Y T h n 2 p / k g l o I 5 E J + O H Y y S g a Q s F B 8 d O Q j 4 K Z 1 b u b o v e z q y o l v D p w 8 i B m a N h J B e H S W p 2 m W 2 P r v + M 5 T C H a A C t M O g C 8 k K N 1 N F m S L H n w g 3 w l S 6 6 0 2 F B p C n j M u c l 6 g a k + P N u p c P b k W B u S y R Q N P 7 p G 7 t i U L s k C Z 7 + + X N q 4 M k v Y G G Y J B c a c 8 p d 7 n G l P r H s W 1 J M Z z 4 Y T e U 3 H 5 3 a l 6 c M D E d r f E G d 1 U p 3 n Z Y g z M K P 2 X s R U p J P 7 M I 9 T b x 2 H V d v 4 A / n t x E G B u 4 g C p Y 4 J C u g h E R p 6 r t C / / v q q n B R h R 0 d 3 j 0 6 V 8 L r A W i e z X C R f I q H 4 c I t y X n Q 3 F B 5 g X c h b 7 2 T H Z N B t j W N h t y N Z + u 5 N 0 7 1 x v b d 6 R Z L 8 r A a G 4 h B O a V Y N D c k y 1 F S Z l C l M Q q x V 7 c Q 5 w d G z z b N w 0 d D w i J y t h N W 4 p 8 + c k p W 5 B r e m G n W q h O 0 A h A A a R i x Z 2 C L A Z v / L M b d M m M V + f X b A v b 4 W 7 A f h Y U Y G y C F u e C F K m m Z D c C q B T J z H D 5 f d Y V K X s T T r r E t Q k 2 9 e y v L b i Z O C o 2 0 o u 2 d o 3 7 5 9 d K A h K R W N 8 S h s s o g K 2 U j F K O H V g P E n n P s 0 V k C V r g u k 6 W x b n C W I 8 q r a 9 6 D A t m C Y 3 b 9 Q Y E b F T y N m X i V c 4 y k Z 9 w J Z j E q H 0 B B I 0 r 6 a B F 3 u i g q x T r R G K c B S C 9 L J n w n L v U 6 G o 2 0 o v G B D K v E u 2 Q i G P f i w u X 3 + N J Y S t g e G E D i X F 1 s z F 4 I Z o r D X A c Y J s f 7 s 5 q g 6 2 w o B 0 4 2 w T A O b j x r i 9 I 9 6 q L U 6 Q c k U e k Q O K G c C w d s 3 t l h G 3 z 3 3 y n 2 D b E / 1 N L K N x S o g x r I w I 7 1 Q W 3 F K Q C s t f M U R I Y u n w 9 k 1 U Q Z 7 m p r o 4 d j a R n I J 2 4 P R R f d r d V z 4 v 2 o L A k U m h F D U R e P L Z T S 6 U C Z q n 9 o m D l I x e w / m 9 0 0 F X X R 3 3 C 3 X s d A U E q 1 w W 3 F G c L Q N h S P + D b C k P R + Y O F v m K Y 0 9 v Q 1 A y j z d l t n 7 i i y H m u L i G h + Y d d N K T E s o C V o F 1 A R D g B R b i Z G c 0 h 8 o 9 x R s K 0 4 J j r a h l s P Y V 8 8 l o b O l W p f m w m 1 c U i W 8 c Y y w p B r j A G z m B J F V s L S 7 D N 0 X z 5 4 i D F e z x J B I Q i o m k 3 j 0 m H B l K O e 8 2 5 W S v e 0 r K 5 z d g T r a h v r 5 5 a y c 6 w o E / G W r 5 v A J o F O X 8 N b w W B 9 1 g 3 N / 4 Z x A W B + K R U I U l b K I J I F J A 8 I Y A i n J p O 5 x E e o 7 J W V m w m w N T v w o 0 F a c E h x t Q 7 n L 1 P Z h B k M j E z r F V 3 E L A 5 M 3 S 3 i 7 w L v H S R z n O u L i Q s c y j e b q F L X V p q i z P k U f 7 I / J U n e 4 1 C s 4 M D 8 U L N K g z A R D L B W L l E K a A 6 Y i x Z N w 4 0 P t S 9 N C J E M N D T X 8 Q b n t x E n B 0 S o f B v Y w 4 x w q H 1 7 + 8 + c v Z I s r B X w B I v 8 G u 6 G W s P 0 A Q R 5 P e 2 g m l H V U n G x N 0 J G W B B M t I U T C Z i z w A m a n G t n I Y w K T R r n N 1 T V f m S q D V E I 5 i J R O K w l 1 f 5 z V z X k X B Q L O X u f m + u 7 h o K N b 5 N k u N W h r l n L g o I D e 3 o O S l o r g G O M Z J b x 7 w J w 9 3 R a X c 3 T N d t j S E c 6 5 x f 0 N c u y p T N B C C N f h Q 0 9 S w J 0 k j y v J 6 n 2 C 9 j e k a W A a e 4 g k Z a V u S q / W T S R i l I x H K Z 2 M 0 7 / 8 y 3 v y u U 6 F 6 7 u f n U 2 o M x 0 g l F I P l G s 1 Q 9 9 f u 0 4 f X L 4 k a Q B L 3 V m Y l e A 0 c P 1 U + q G 6 Y V / 1 J D V X x u n x J N a 0 c T 1 y I W z i F J M s s h K k y u V + C t d e E D K l Q a h E d v k 7 l r 4 j Z F J M q N / g r C r n w u H j U C 6 a W 4 n J t m B Q + z A O g X g P 2 1 W G T M C + d 3 g S Y Q l r A z W E 8 S a 4 x e d C R A 8 n P D L O 1 F E b p 1 P 7 W O J o t e + 9 A 0 Q r 1 e e k T p E X J 4 U E q H t 6 j I r j x k Z n 2 0 8 I j r a h g J H 5 F T p 1 + i Q t L S 3 J r H K g r q 5 G d k A F u Y A W 3 z T F o s 7 e r 2 1 3 g a m k O z w h i d h M J s b p h W 6 6 O e o R 8 v A v 6 h / x k s u t B m 9 N M N 4 9 Q 6 y W q j g d P + H 8 S d C O J x S A F 4 t p J 6 G Q O n W 8 s b G R / u / f 7 9 E P 1 3 6 U J d b h c I T 8 5 Q F 9 d w n v H O A T I i a L N b a E m O v R c o 1 b n j 5 F M l W G C b N p 8 p f B t Z c m L 8 d V v g S r e k m a W H J R Z a X z 6 7 g 4 D l z j l 7 u 8 H K T 9 + 7 t l r w I s j e 9 p r a D 3 L 7 9 H l z m 0 t e 2 j o 3 p Z Q Q n v H o Z M i i R K w q A O F X m U 5 E E a 5 V h t b a S Q i e E i x 6 T Y I 0 1 R W g w r 2 5 k N q 4 J t w 2 n B 8 T Y U w k o 8 R Z V V l T L L f G p q W p Z V n z / J i j f D 7 I T U u s 7 C N 6 C r v m R n v R 0 I n Z g 0 m I t n J J C K F W H U H D 0 h G I I t D T I h P t K M m e Z w W K A 8 x T Z X j F r 2 Y j y y c P t w U i g K l W 9 4 M U a L b D / h x c N l j t M M p y Y n 6 N a d n / U d 6 u u s h / p t P l m 9 h M J g 7 i i C g E h C E h U r 8 m i C 6 T w I Z + 4 1 9 1 V 4 k u R i K Q Y P 4 P 2 X a n Z M w J O g c x e O 6 7 / g b B Q F o Q A s 1 z C b s W B b q r 1 7 9 1 J H W 5 N U 0 k b A b j 7 1 g b S M 6 p f w 5 m C R x U Y U S Y M w + h r K T T A e v F O s 3 l 3 o i E i 6 p z E m k g l E i r J m A h d 6 J J a W Q / e K A U V h Q y F E I l F + y d i q N 0 2 R a J y m V s o p H A 7 T + P i 4 X A f M b q f 5 w C F j q I + N 5 5 2 V 8 K o Q 6 a P V O U U q H V s B J L P Z T y y F F L F S 4 n x A u r M m a E k n B O I 0 H B Q R V / W q 9 u D U U D Q S a i L u l o P W 8 K I v v 3 + B 4 v M D 1 N b W J v u / 8 V e R e 7 C C t B A a b K f w l S a n b z 8 U m U A S R R 6 Q w 6 h x F s F A J i k D k R S x E P e y R M K h E N i E p z 6 Q s a Q T Q n N F l D r r o n T y Q v Y 0 F a e D C Y U W 5 v y Q z r h E S l 3 7 / g f O k 3 j 8 M B M d U s r A 7 M F t x 7 7 a F B 1 u z n o A C 5 2 D V M K r w 5 D J S C Q 7 m e x l J i h y I Z 0 l F W Z L C O H 4 8 9 Q h A S m Z a o b 9 + Z C u q q r k K 6 v b h B N D 0 U g o Q W U 9 n T 5 z W l 4 y K q e 6 u p r O n z 8 n l 5 a i b l l a Y M f V n t g q d / q 9 i d J 5 U d s D O B i y Z B J J p I M h j i K R k k y m H P e h 7 H B T j A 6 w d K p l 0 k B C i V S y k U n q m E N F b X F t w O P s f f n y w r K e y o 9 T 4 P H C 7 T O P c d T K Z o C j J 0 t 4 X Y B M / N u Q y U Y g K U M a J N J p L A 6 0 7 u F 6 Q 1 z t S 1 K 9 P y H S C X U Z i 8 F G x h i U y s f j c Z n L d / D c + w X b g l O D o 5 f A F w 6 Y w l + h e j C u m G A o x K U K Z i q S A Z Y Y 5 G M z p 6 C X s B a 0 V N J k U t K G i W I n F Y i E g A F b j r G h Z S y B 6 1 n b q a k y L v U H e 0 n s J 0 6 7 y t w S Q z o h 4 P N g V 6 2 u f 2 e H o r G h T H g Z 8 0 h l L M w r K b X C h I o n U c O r 3 e d T w d U b i z R W l D x 9 m 4 d 6 r 4 p E i k h S a o j D 8 S o y I Q Z 5 Q C Z i y c N k k j I Q T K 6 l q b M W W 5 C h D B I J K l 9 W z U N Q 0 i l J J 6 / + i v 9 a 4 X b g 1 F C U / f X M z A x V V F b I N C Q c r I x e E I O E Q L 6 U y i d V V C 2 r K m E z A J 9 0 E g C p D F k U c V R Y R S Y d x 5 M o M 5 J J u c c v d o R t Z A K B 0 h S N s r q n J V M i k Z V O v n J 1 e m U x o a h s K B M y 9 a 3 y 8 k E e H O Y V j y e o u 0 7 t j 5 2 P h Q j + U x Z N V S U J t X U Y C a V I Y w Z k T d 4 i l R D H 3 K P K U c Y Z u t Q Z o V O t E Z F A R j I h j X r E A I 5 J g 1 g g V W + R 2 U 4 m F K E N R Z T K u E Q t Q E V 4 v T 7 p 4 b o b Q C h U c n Z z T G A l l i u E a / N O 0 F s L u 3 6 8 C g R S C S T z S I L 3 r M h i T 9 t J h L g x E K f z 7 Z g F w V J J i J Q W 6 W Q k E 8 g z u 6 z U v A S n Q a h 4 I i H 5 + u b W g n X v 9 F B 0 N p Q J y 5 4 a r h B U R l I 8 R K i M w 0 2 Y v q I q 0 y C d x 5 8 8 j X B N b P a + n Q Q l h X K D R R A 9 s y E r l T S B U A 6 y S F m W T C f 2 R m Q a U R n b U S C I 8 e Y Z 1 7 i o e B x j r C n J E g n 1 Z + L j H 3 z C T 5 N b 3 8 U S i t b n h Y 2 l V s J h C o V C 5 P P 5 Z X n H H u 4 R T U + K x g A s R X O / Y s C 7 O Z W P O 9 B d B f W + b G S S N N 4 l x + a d c j D E M W n j z V N 5 R a b 3 O 8 M y y d W M L 4 l D g o N I J r 5 H y G N I Z Q K T C d I J 6 c r a e v V Q R Y i i t K F M i F Y 1 y / I N 6 O N e r / L + q f l + 3 H u i k j W p 7 k 9 k B 3 x L U 4 / W g b w u / g V C a d J g / Z I h E a S R s Z 9 y A k j D 5 Z h 7 d 7 Q 5 K m l R 6 a Q + V A B R l D d P l 3 E c Y V X d E C o u m 7 H E 6 c K v f l + w r o s l F K 2 E M l h Z Y f 0 c l c U V + 2 g 0 x J W G i l O V J 9 N Z u H E U c p + X Y I N 0 P E Y q 6 d n h N s L I e x T i 6 L y Q z J B L X + M Y s x 6 w w n Y V m R D z d R B H V D 4 m U y K Z k D Y I W 1 h J J i y v K S N v 3 v n J x Q b u s I v 7 J 1 X f z p W j K q s i P c + q g x l 9 V 5 L K V P j n T 0 t 7 o F u A B N J q m p A B J N J p F d A R 6 W t y X R E G Z Z J n w l j X 9 D t G B 9 Z d p y a 6 W m T i c o t U q C P E H E C m C K v r R l q h z r D G 7 f J v / 2 C r 2 e L 8 K X o J B U x E K s T V 2 t D Y Q C f 3 Q m I l u G J N b 8 h B K j x N n z 3 x S U C D 2 r U A m V T E Q U k j Q y R F E B 2 4 o a v O S J E l h z w c Q A S V V u U g m 9 v F 7 5 r L r W B I Z J N M R s X D z A h I J t R b j O O + c 5 f 5 q S C z i h t F b U O Z U N u o p i J N T k x R Q I x h V K a q 3 H R a 5 U 3 l S 0 P i / 7 Y b o Z w N k s A v 9 a N J l V X z N E m s v I 1 s / B 5 N 2 q h 7 5 t 3 i X Y t q Z w u S 1 2 Q y k g l k w j A H J B I k U y S a k M 9 q 6 u g q W L f F F n a E h A J i N X u p r q 6 W h o a G u T K h x 4 N I k F S o X D W 2 Y S r f 7 r D Y D R A i g Q S I N X m M V F K B 3 w n U O H E 6 q L w i k 3 p f 2 X R e m X 6 f k P 4 X 2 z H W p N Q 9 k U o c D J E k M H k k z w H P g T w k F K T T l d / / S T 9 p 8 c P 1 0 8 D Y j m l Z Z f E V K g s v 0 m z E R 0 O L A d k d q Y x V i z K 3 R 0 5 A l D T H L h f S K k a v g o F g S e 8 w K A J x 9 S K G b J J Y L v A / E E h d V w F E s p W D M F Y 5 y k A m l R b p x S Q x Z U h f 7 F C z I C Q w y S z 7 C C T S 4 0 u Q U H B C Q M 1 D j J X X P U e O U + f R U / K 8 O w E 7 q h W l f Z V c m W l q L I 9 x b 6 h 6 R E g q Z V O h J 8 2 q f y K x T E + r Q 2 4 D K 8 J + J u f 5 1 f e x y v A d N T n y v 3 c 2 n x t n 7 S f E X G 6 l E e u 8 d v 5 Y Z O I Q j 6 c o x s F O J i E U S y M V x y n M q p 7 P 6 9 l R Z A J 2 h A 1 l D 5 n G D h p b Y L t A 9 P V 4 D q k Q q z l k I J a O u T F I D 2 x i N E L V j z s W W d L k B X W R / 4 E U m h B W K E Q m f U 2 I o c u t t K 3 T 4 T g F W 9 S U S T n e n 0 5 z E N L g / X K M a z g I A G q d I R P G m Y Z m M v T z e E Z N G 0 s n 6 I P f / b F g H R Z z 2 H l 6 D m P v g X a u V O P p s 5 N K E S m N v K 0 h m Z 7 V N B p p f N L D p 6 W B O g k g D v + W O B v U s 2 a J Y s h j y 1 v X 8 f 1 M 4 D z e g X W f r Z z j X A l l S 9 v K 8 R 5 r f W p 9 k 5 F G e M + W N O K O L B x L 0 N 1 R F 8 2 F k h S N x U V 6 X f 2 3 n W M 3 2 e H 6 a f C l s 7 v j V w R 2 H + 2 / + Z J c b D 8 Z O 6 r M 2 F Q 6 K L t K 2 V J I G 1 t K x d m 0 9 D 4 M j D N w g c p o q G x u 2 Z u A I p I k s p L I J k n l u i l D L B G I h H s 4 D / s I P 3 I N Q X U W x m 4 S e 4 m J Z K 6 p t C K a x O K 0 U H l F K t y j O q L T r R H + L C Y U p y 1 i c c c V i y f p 3 p j a J w L a A k 7 Q w M Y r v / 7 D H 8 n r 3 5 l H E L l u 7 F B C A b N z K / R k Y J Z J 4 x F i u Q 2 5 Q C Q m l 8 u V S y o V K 9 I g D a I Y c q F M E U p K J V Z Q C f m d / b W 9 Q C O 3 x / g t D V / n p N x W J v 9 A A H W N W 7 6 6 J y f Y y l Y R S Q / 0 6 r x F K k k r 1 d g u q U 7 v y z o k j I S K J 1 J 0 R 8 g E W x Y u c m X X / v Z X F 2 h f T 5 8 8 9 0 7 E j i Y U 0 H 9 z h K K J N B M E n j 6 3 I h X I Z E k q T S R N K i W t D J E U w Y R Q T J R c c g F I S w J X r b R C T m Y D K B I U A j d z f d n c o 0 g g K Y l 1 X v 6 Z t I p X 5 S U o w q h y E M N W Z k j E a S W B + D r y q 4 i U j R v K 4 9 R e w 2 R h M m E J x p N J F w U j I J a y W e 1 k 6 u l q p l / + 5 p / l 2 X c q X D e e 7 2 x C A b d v j 1 A o n N T q H y S V j V A i q b K k K h N C Z Y m E a 0 I g H Y Q 6 k s Y n g 0 S c l q S O A X X R g r n C T V b i V Z B i d c 2 6 w 1 6 G x m / F I I D k c s s 5 y I 9 J 6 2 D u y w l M B E 4 o s k g Z S K N j D o p M I B W T y C L U a j I 1 V c S p t U q R a W S e a H I J 4 1 B M I l b 5 Z O x P y A Q b N k 4 N j f X 0 h / / x r / K 8 O x l M q H F V K z s c 1 6 8 P W p J K E U n F Q i y 3 I Z K S W E I Y i 1 Q q B k k k D 3 L o N K B i 5 C W H X z n p V T D F B d 8 6 G r V O 6 h t U n n / J P 2 T 0 P S C C K u S k K V f B n p a 8 l T Y E 0 m k h k U k z U a w y T S o T W 0 Q y Z O L A J E I 5 p V m 9 S y I P E i l 1 D 0 Q C o R S Z E l R T X U V / + p / / j Z 9 r 5 8 P V v 0 s I B V z / a Y D C U e y w o 9 Q + I Z f E k F D G n o L E A k F A M E M q n d d p s E J F H I M h E q u 8 R F I m S R t W F W j Y X j / a f k 7 e 5 O S C u m b F + p o m i M o j j T K Q Q V 0 X a Y R y O 3 n s s R B H S y t J G x J x r M s M k b B N M o 7 2 D E U g i V S Z D D 1 Y Z I J U Q p p j J h P K c T j e v / / 5 9 3 j S X Y F d R S j g R v 8 g B V f i 3 P Y 1 m U R S g T w g l p Z Q Q i Q V y s S e y l X 7 s q Q C c T j G B 0 u M P D J y 1 S T M r w 0 A U p h U o T R I Y G J 1 U c U 6 z 0 F y J i 1 B k a V g m S G M T k s 5 1 D y Z f q Q I J l I I M e 7 V E s k a b r D I p K Q T b C Y Z j t C S C W W N r O b 9 9 z / 9 V 3 n W 3 Q J X / 4 v d R S h g b i 5 I t + + M Z E l k q X 9 M I L t N B V J p Q q m A t A r 8 S 6 V B F o k Z K J f I R i B T J r / X h l Q C G r 4 G N 3 N d i I z k k F C 3 S B 7 X d T l i H d Q 9 O i 1 x l l Q q 2 E k E O 0 m T S c p A F H U P C G O X T h I 0 k R A b M l m S C b F I J k x 2 T d I / f X K F D h 9 T p / X v J j C h J q R O d h u m p x b p 7 v 1 h b u 9 M I E 2 o r I T K k 1 Q g G s c g h 5 1 U i j g 6 R h 4 f b M o k b f 3 S v x l W g m F 7 8 9 k k i G B S J i 0 p j m w x B y m X C O W 6 T F / L B j 3 e p N O I 7 b b S K m J Z B F J 5 R S K U g U D q m i I T C A Q y q T i N c S Y m l o u f 4 x c f X a Z j J w 7 h S X c d d i 2 h A D S U z z + / y 2 8 B p D F S S p H J S C p D p q y k y s b 8 S + X B E s m C L T q N X 4 B E V m 5 d q I o A K S T B Q K P P j d U / / J L f K p a 0 i q 2 8 D s w Q W x 6 E U X F 2 I B c k U b G o e k w Y U 2 Z J J C 2 V F J m Q N t I J N p O W T q z m e T x u + l / / 5 0 / W q Z K 7 E a 6 b u 5 h Q B v / 4 R z + l M a 1 R y K T G q 4 R U Q j C b + g f y S F q T C G n 8 g E h S x k C M P J I o U U m G l d D 3 S Z I b r 4 o V s h l V r v N o / F b M K f m H X / x b B 3 V Z p 0 E O 2 z U V T J k i T i 6 R Q D A d o 0 z i X C I p A m k i s b S C Z M L y G O X V i 1 M g E K D / z W T a 7 S g R S u P B g x c 0 P D r L Z A C Z o A Z y j L Q b B F L E A l H s 5 O J f V l p x y J A p m z f s k Q h Y n W A I Q y x o e u g E G n 9 + r O 9 A D J K Y M q R z A g i T l 7 Z I Z F Q / l V d E A n k M m T i 2 k U l U P E m D Q E o q Y Q I y n q f v S C 9 9 8 u k V e a b d D t f N o U l V O y V Q L B q n z z 6 / y S l N I J F U S l o h D f I o Q j F B d C x k M T t z I I 9 r I I v E u J w l j r p / f a D R Z w E i q F j 9 s 8 e 4 h p Q u k 7 y 2 l / A j U s i k Q R r k D Y H y b S Z N K G y + o u 0 k K 4 h k U k T K 2 k 3 K 8 e D 1 e u n f / / x v V F N b L U 9 b A t d x i V C r 8 Z 9 f 9 F N I X O t G 5 U N s 0 i B S L q n k h 9 P 8 O l V e M U n S A r l H E v L b R A U h t Q E a 5 K d V N Y E M U o Y Y / 0 A U K 6 9 i I c q q N M i j 4 n w y S Y x y u 0 S y C A U S 6 Z i J h B h f q 7 G x k f 7 4 5 9 / J M 5 W Q R Y l Q a w C N 6 C / / c Y 2 b K o i h C K U k F U i k y A X C Z L 1 / m l x o b R L j U 3 Q e K R 2 j L A f I r q o B V c A 8 U G n 5 Z 8 q Q Q U 7 H 5 p q k E Q y B O A h x b G W a O K r c R i Z D H q T t p L L I p F Q 8 v p l 8 P p 8 4 H j B 9 q 4 R 8 E P 1 / 3 t F Y o o 1 N D k c A A A A A S U V O R K 5 C Y I I = < / 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7 a 4 e e 4 b - d c 0 2 - 4 b 9 a - 9 e 9 2 - 7 f a f d c 7 9 c 7 a b " > < 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R T S U R B V H h e 7 X 3 3 c x x H l u Z r t E P D G w I g C E u C I O i 9 k S i O q J V G O 3 M 7 O z e z F z E 3 e x M T c R F 3 P 9 z f d r / v u J O 0 8 p Q o g p 4 U H U D C E d 5 3 o 7 2 5 9 7 3 M r K 5 u N B w J k t V A f 2 A i T R U b 1 Z X 5 5 T P p X P / x 3 Y 0 M l b A u y n 1 e + v j s Y U o k E h Q K R y n g 9 1 A 6 n a F M R r 0 6 E w O 3 x 7 x 0 u C V B 5 Z 6 1 X i v + n 0 5 u g F A o R I F A g N x u t y 7 Z G H i W U G i F J i c n q L e 3 l 1 w u l 7 5 S G P b r J o 1 4 b m 6 O K i s r q a a m h u b n Z u n R x D K t R G N y v Y S 1 w Y T q L x F q D a B h X T 1 5 k N x l K r 8 Q S t L i 9 C h N u n p o O V J G H / d G p A F P T U 1 R t K y R B h a q q G b x O 7 p w 8 T y l U i m K R q P k 9 X o l 5 A N k 8 f l 8 N D Q 0 T F V V l T Q + P k H e i n q q q 6 + n W N J F r u g s L S 8 v 0 9 m z Z 3 I a / V a Q T C Y p F o s J M Y C N P s d O K A U X f 7 d J a m 9 v F 1 K 7 y j z 0 W f 9 D / m 5 p f b 2 E f L j + 8 n 2 J U I V w / k g P N V b 5 a S m c p n J 3 g i V S m v p H f b T I R P q n g x E q 4 z a H M s D e U E E w 5 M x L v X 7 9 J 7 p 0 6 a L O E T 1 7 N s g N M k k H 9 n e T z + / X p Q o g I Q j w 8 u U 4 d X Z 2 k D / v + l a B Z 1 l e W q T a u n q K R C J M 0 C D F 4 3 H y e D z U 0 t K 8 p u R b X F y U O B g M c q c Q o / 3 8 r H i 2 q q o q 6 Q R C s R R 9 f + + J 3 F N C L k q E y o P X 4 6 Z P L x y j + f k F J k a G 8 x 5 6 M U c 0 O B + Q B v r L Q 1 G J g d n Z O Z Y C C a q o q K T H j x 6 L Z M r H 7 a E Y e W I z R I k l i q x E K M l k 6 u r q F J W q t / e g N P D J i S l q 3 N M g D b a 8 v F z / z 9 c D p B O I s x 6 g w k 5 N T Y t a B / K M j 4 9 T X 9 8 h C q + s k N v j F d I B p s M o K y u j W D R C V d U 1 5 G V i f d 7 / M 8 U T S b l W g k K J U D Z c P n G Y h u f 9 1 F 2 z I I 0 R x F l a W q a f J p v k e o b t p k M V g x w n R e 2 p r a 2 l x s Y G i 2 B Q 0 d C D 5 5 P i + f M X T L o A S 5 4 J / l y 3 3 A / p g / j g w R 7 5 P 9 u J E J O j q r p a 5 1 Z j i S V Q b V 2 d z m W x l k p o V w U R E t w J w I a s r a u l a D J D X 9 9 + J N d L E E L d L B G K s a / j D M 0 t J + l I 7 U u a m Z 5 l e 4 G 4 h 2 6 h q d k l G o z u l 8 b f X p s S h 4 O B I Z I d o V C Q C T R E h w 7 1 C r F w z 7 V r P 9 I H H 7 x P K 9 z z T 0 5 O U U d H u 5 A I 1 y A Z o H o Z O + d 1 s L y 8 x N K m V u c U I p G w k C A e j 1 F 1 t b o G 9 Q 0 d B l R W k C O T Y b U 2 U C H X g E L E w n 1 l / J x 4 V k g q 3 I O 0 y X 9 + 8 w m l t A q 8 m + H 6 y 7 X d T a h K b v R x / x F u c M p O u n o g J L b G E t s e n Z 2 d N B N y 0 Z 2 X S o K c 7 4 h T X S B d k E j 5 W F h Y o K E X w 6 z K N X I u I y r k s W N H R d W L R K I 0 O j o m B A P p K g I B O n / h 3 J o 2 z V Y A 4 v h 8 m 7 O 9 5 m d n q G G P k r 6 F E I t G 2 a a L i g 1 m V M g U x 2 6 O D a k M s Q a G J i n N n c T o N O v H u x i u v + 5 i Q r X t 6 6 a J Y J 3 Y E g F P i t 7 r j r J N M U M j I y P U 3 N x M I V 8 X j S 1 m 7 Z C r + 4 P i M N j D J J m c m K Q Q E w I k Q e N C A G D 8 c y u j w B q 2 U H / / L e r p 2 U 9 z b H / 1 s L p n p A H U R U g v D z f O B D d a h M a G B m p t 3 S v S A c 4 K q H H p d I o b d Y q v K 9 v N I M n f w V P A m 7 g Z h M N h / q w K C v I z 4 G / g m V L 8 + W n u O L x e n / W M E b 7 P X + 4 X u y / A E u 3 7 F + V 0 s S t O 5 V 4 X z c z M U D h T Q 3 O u F g p O 3 p L 7 d y N 2 L a H 2 7 D 1 O b T V p q v H H y c U q D 9 S e 6 e k Z a d j d 3 V 3 0 8 M U C T a X a 1 M 3 8 h r q 8 A 3 R w v 8 7 b s L i 4 J G 5 v N L K l p S X a u 3 e v 1 Q D z A Q l 4 / / 4 D O n X q p N w / O D B I R 4 4 e 0 V d z c f v 2 H T p 6 9 C j b W p u 3 r / D 5 h t h b B a Q u n h v E h J v S 4 8 m S 0 0 g n + / c a m S + j Z 3 N + 8 X b u b 0 x R o 2 e e 6 t i m + u Z F N Q U q P B S Z 2 Z 2 k Y k L d 2 n W E q m o 4 S p e 6 E m J L o B G i M S V T a R p l a d R V n / V a L U Z Y 0 n g z 5 H O v / Y r u 3 X v A q m G 7 O C j W I h I + H + N N 6 M U v X r w g Z d e v 3 6 B L l 1 Q 6 H 1 9 + + T V d v f q L L Z M D 3 + d V 1 E Z D J g N I Q z 8 c J V y W T 1 J I c 7 s T 5 Y t n A Y n x / 0 + 1 J e n h J J O M n 8 H v 9 1 B 8 / r Z c 2 0 1 w / f W H 3 U M o V P r + j k O 0 v y F t k Q m 9 7 / D w i L j A z 5 4 7 K z 2 u w s Y z G k C m k y e P 6 9 z a w O f D u 9 f W l p V w s K H g M O j q 6 s o Z b 4 K T A i o Y y u o K e O I 2 g y i r n R 6 v J 0 f K 2 A F S g E S G G H C T w 5 1 f 7 i + 3 x s a g Z s I 1 b o B 3 B U C S 4 3 O D y 0 t U b X O A z K y 4 6 f 6 E n 0 6 0 J r l j K q N w i j / L 5 6 H E 4 u 4 i l b S f 3 R I + O X e M O u s U m d B w 4 T g A o O K t h E I W m d D Y N i I T i L i P 7 Z u N A D U Q 4 z l 2 M g H w 9 G F a 0 d j Y m C 5 R w N 9 + H T I B 5 f y 5 d j L h M 5 c W 1 X c F F u f m h E x 4 D 1 A 9 o 9 E w q 6 3 V Q i b c C 8 z P 5 z o X j J 3 o d q v h h I r K K n 1 F 4 f 6 4 V 8 r v T 3 g o m S 6 j / X V w a C T I X X O 6 Y F 3 s 1 P B q C n e R A d r M r y 4 d p 3 Q i S p F Y U n p b j A t V a w M c 0 u L q R x / K v a Z B b Q Q Q s q 6 + c K O H y v S A b S X Y Y / i 8 Q o O 1 a M y P H z 2 l n p 4 e X a K A Q V Y 8 3 9 / + + n e Z u m Q k w + s A 3 x G e O o M m t v M A q I c g V k N j k 6 X W G d W v Z W + r k C 3 N z w m g A w k F l y U N 4 H 5 8 N z x j k M u 7 G 5 K S R w h F i S p 8 K W q q S L A 0 T J K r 6 q T + X z s f r r / 9 c H v H q 3 x d 3 S d p I Z i k 2 W C a P j 4 Y l k r H 9 J r F d C N 1 1 M b F t s G Y E 8 o 3 C z g j n j 5 9 a t l E B v N z 8 1 R V X c k N d W 3 X N Q j 3 2 W d f 0 G 9 + 8 1 + s B p w P E A m 2 F K Y g 4 b k g t T D D Y j s B g m D W w 2 Y Q 5 2 c 2 6 m B 4 J S Q S C s 8 I Y p n v k E i 5 6 O t B v 5 X / t C 9 G X w 5 W 8 D 1 u G c O b m H w s 5 T s Z r r / 9 u L M J 5 W 8 4 z b Z K k s o y K e q t e M F 6 f 7 W 4 t A 1 5 0 C g e / f y Y j h 4 r 7 G 3 L x x d P y + m T Q 1 F 6 8 e I F q 4 r d V u P B 5 y y x R B p j a X f i x N p 2 F e y X w e f P 6 X B f n y 4 p j I m J C Z F W Z s A X n 9 / f f 1 N U u b N n T 0 v Z Z o F Z D S s r Q b Y K X a z W u m S K E 4 B 3 s B a h A X M d 7 v J A R X b g 1 8 A + 5 o W P W Q m t U J m / m r 5 / k S U V Y k j C K r 7 t U l e M v n n w X M p 3 K n Y 0 o S q a T l M o h G l C K W r P 3 J P G d O C A m v V g x + j o q M y o 3 g w i C R e l 4 y s 0 M D A g A 7 O Y e g T V s b G x M c e 5 U A i Q i s l k S s a x N g K k 2 I s X Q z I r / e T J E 6 K a A V D D n j x + y h K i k u 2 y V m m s k B I g K m a 1 v x x 7 S X v Z t o O b G + X w L k K l P X / u D G X 4 + y + z T Y f / g + d F Y 8 f n r f X c 5 j M 3 A i b 7 w r Y y H s C X S 2 5 6 M s 0 2 l V g V S j 0 8 1 M Q q Y E 2 G 4 o k M 3 e M O Z a f C 9 f c d S q i a 5 i O 0 G G I D m X X / q t A d 6 m q t k 0 a K Z R I X L p y T e 0 A s k O 3 Z 4 A i F K / r o b H t c y j c D j C f B c Q D n w n q A 1 L p z 6 4 4 M n H Z 1 d 8 q A 8 V a A 5 w c R 7 9 6 9 J 3 M J Q c Z j x 4 9 K A 4 6 x h E j D 3 c 8 d A u y 0 s d G X 9 P 7 l 9 6 R h 4 / 5 I O C K S 1 / 4 3 I e n w D i C V 6 x v r 6 e w Z S L u M q G V 2 G B U v h M F e l p R 4 T y A G A C L i 3 W G d V G P e T A t Q C H / / + 9 F q S r I K i H s R G i o y 1 F i Z o Y A v Q 4 8 n M + S O 7 0 x S M a H u 7 D h C l X k D l P b 3 c u + b I E 8 6 S I d q p q V R o R G E u Z G F w y v c M P f Q I v f W 9 2 c a K J p S s y E w k 3 w r + P b b 7 + n K l c v S Y A o h G A p S k o 3 y + v q s Q 2 A 7 g P V X w 8 O j o r r u b W 0 R a Y Q Z G j 8 z S a q r q 1 g K L f P f r B N p e P H S R S a C e j 5 8 f 0 z U v X f 3 A b 3 3 / k W 5 B 7 N C D h 0 6 Z E l t Q x b E R k K B T G Z 8 a 3 K c J e A + u 8 c S / 0 9 9 P s g K J 0 U l d x 7 x d B l 9 w / Y U Y E h 1 v D V J P 0 + x x O P P 9 6 U n y c V 1 s 9 P g + v v 1 H U i o 6 l O s h 8 S o 0 p O g 3 v o l c Y 9 j B o P B o 0 e P K R A o l 1 7 + z i h R e a P y t G 2 F U J B 2 t 1 n y v P f + J V 2 y G p A u I N 1 H H 3 2 4 J u l e F 2 j s 6 C B A M D R + T F / 6 8 M M r B f 8 e i A i b z N h Q w H f f o V P 4 Q N I g B K Q Q v h t n y B 9 Q g 7 Z 2 G L L Z U c j G w i 0 / D P l p J Z 6 V a g j 4 f I x l s W i l 8 s z O k 1 I 7 z m 1 e U d N L e 8 q j 9 E F 3 h J a f f y W N G v P h 7 D h 8 u E 8 G V N v b 2 6 i t s 1 u X E n 3 + t J w e T C i b 4 d 6 4 T / K F e p t 7 9 + 7 L 5 x o y J b V n O 8 4 q j h 2 Q H M d Y 5 R o a G t I l 2 w 9 I j u r q G n m e D J M g 6 W u S 2 e 0 3 b v T L R F x I D A B E g A Q z t h g A G 9 B O D t P Y Q d J C Z A J w / 0 L e G J V 9 o S S W j m C N G A T e 6 b a s C o 2 / j w D S u l z 8 d 1 i q R T J d + u r O w Y 4 i 1 M d n j 9 K l 7 j Q d b m b b g i v u 4 s X z 0 h u j c g 1 Q q X a c a c s u x w A m g 2 4 h 0 v h c l O 2 I M N 0 e 8 9 H Q v I d G F t y 0 E C m j S J w b L f n p / m y D e P x w 7 1 c D K r 4 5 6 q W 5 s H q l + P s I a M C 3 b t 6 R s j c F q G a L C 4 t 0 o O c A 1 X e c k K U i F y 6 c F 7 J N T k 7 K P f j e G E j 2 + b J O h o c P H t F 7 7 + V K W D R 2 2 H s G m H V h g O 8 D w N 6 C i o n l 8 Q D + D k g I Y N q R G V Q e X V j d v A y p + A 9 p U m 3 v U M C 7 h u s f 1 + / u C J X P x + r O L 4 5 3 i 9 d q a M 5 F + 2 q S V O Z S v a J B P p m A U N x F s Y S L b u s l G k A l G 8 7 V o V s 0 7 j k j v f Z W 4 O H b I z O P q c G 7 T H v q q 1 j V b C F M c F 1 r G t B 2 A d I G K l 2 q 5 h A 1 V b I t s z Q u D R 0 N H w Q Z G B g U D 6 f d Q Q E P I A Q U 1 E D Y l I U w P z d D t X U N 4 q S A W g e C Y S Y G A G K Y 9 4 N 1 Y J h t Y S 8 z W w b Y p a B R / R D S q a S E S v c U 9 + y b d w g 5 G f x t + f c O C B + d 6 h G 1 B x X 6 Z B p O h o 3 J B G R Y P X k + v q R z R P U V a T r e O C t j T F s l E w D 1 z 7 / n M F 0 6 f 5 I 6 u 3 u k s b 5 p M g H 4 O y M j o 3 S g P i Z r t s q r G u j e / Z / p 2 d N B s Y n 6 + v p W e R g x U N z e 1 k Y v n g 8 J I Q s B s y h A T J Y r k j d k A v B + 8 L 7 x b k E m 2 H J Y L 2 X Q r S c a 5 9 e D C b K K k 4 k V S j T m 1 G U x h 6 2 3 G A c C q h 7 U H q g d p r K g U F h A 5 a 2 B y v I y m h h + K g 6 J j 3 u j d K 5 d L a v A k g y U I e B d b Q V p / n N Q A Z / N 5 r q i l 6 J v 7 n V D H W 3 r 6 K a / P 1 B j Z f 3 j N U Q d v 6 I z 5 0 5 J R 1 N e Y B k I p A Q W C 2 I v D K i l 0 s g Z u B / T i W Z m Z t k O m 6 e v v v y a B p 8 9 V 8 6 K P I B U 5 v 9 h f Z Z 9 Q u 3 9 S Z U + 3 q p s K g P U j d S R S C p l T y 3 H W v T V 4 k b R E 6 o q U E 6 R 0 J I y y r m S Y O v k Y 2 0 6 q Q Z x / E C 9 O B r u 3 7 t H P / x w n U 7 L 2 E w W H x 3 c m j s d a G B J d 7 Q l 2 1 t P h c r o + d z W l 1 Z s B t e H f W y / + W g 4 1 U f + Q K X M V A D Q i M f n k j J U Y J c s h d D e 0 c a k u i 2 z H + 7 c v s v v 4 6 H Y W 3 C 5 f 3 D l M h 0 / e U K 8 p W u R K h + P J r P f t Z 4 l p r 0 W 0 O E A c K J A Q k F S p b g s m V 5 / Y L w Y 4 P p / P 9 1 b r 7 0 5 H p + e P y I 7 8 U A 6 Q f 3 4 Z t A n P e A H + 1 X F m 9 5 z s 8 C g 5 7 5 9 r T q n c G v M R / P a 2 b A V 1 J S n Z d n 8 5 L J b x l + O 7 0 3 Q 3 h p l v G 8 X 0 C b / c 2 D t n Z J W g g v 0 6 x N e 8 v v W 3 w E J w L j d 4 8 e P K J l I 0 f 4 D 3 T K 8 c P n y + / q q e p d Y c d z X 1 0 u V 1 T X k Z i 6 s r I R Y 3 V R u + O m g m + 5 N e M n n y V A 8 m Z X r F z v j 9 H z e Q 7 P c q U A q G S C N z 4 Q d h R X C l E 5 w R 1 T c S + i L m l A d z Q 3 U V o e l C m 7 Z I A Q 9 3 m d P 0 L j U d l / o o r f 6 5 Z 4 9 G 5 D t v Q y g u m 0 X o F J m 1 1 u 9 P p Z Y z b v B k m k j 4 G / 2 N i W o o 2 5 t M k P y w E n h Z m m D p f n o n G B X D Q 6 + k A H k Q 0 w i U e / 4 3 r / e S 5 P f z + + F J c t H P V H 6 Y d g v m 3 O u h y M t C X q E Q V 3 u 7 r K c Q o L r S J b 1 s 8 r O o c o f o n L P 1 j U C p 6 C o n R J 9 H U 3 k 9 a r d e x 6 M e 2 T e G y r I 7 P S 6 V T J h U P Q A 9 8 w A 1 B L M n N 5 O b B e Z s H E r X P a b I R O A 7 4 K 5 d V i B n A 9 4 7 7 7 9 5 j t Z Q Q y P J D o m L D u B I w K T c 8 + c O U V t 7 a 1 0 6 5 Z a K I j Z D / 7 y C n 7 / 6 i W n M 6 4 N y Q Q o M g H 2 W t F p r f Y h D k Z A V J Q V Z 9 i 6 H u M Q n O z p p O B y U F S G Z e 7 Q O i r m a W D g O d d R R g Y U t 6 L q 4 d 6 x s Z e y a h W z J 4 A H E z 5 Z j r C d m G G V 5 3 U R Z y H z H d t I m / 9 2 W T z m R j 2 / k v s M 2 A z m 8 J E + m V 2 B Z f y Q z p B W W M V r c K v / j i w j A f L f y b U h r y z N 2 A x M h 1 K o b k Q V h A r I r X J x 5 f W 3 V H t X Q L f A U X E F / D T X w s j O 0 K P H T y i 8 O E V V V R V 0 7 M Q J v u y i O r Z d N g O M 6 A 8 O P q f h 4 W G x m + B C B m L c P m b y G t 5 2 w L / m A Q K b A 2 y x b w b L X 5 n o o X i Z O E f s C G K l s s 2 p o N I u i i c S M s s C a t + 5 C 2 d l / d e z k V z 7 B m r k R w f j 1 F q 7 8 e 6 x 1 f 6 0 5 Y w Q 5 L w K N S 4 F j x / q L 5 Z Q z 1 C M w f X Z j f u v V 8 v v A K c P t l N w f p r 2 6 C U I 6 P E Q z E B i u S d t O S X y g U a C K T k v x 8 Z l I u n h I 4 f l M w y m u N H e n 3 w z 4 0 b 7 G 5 L U s 2 f j x l c I 1 9 l O C c a y z / m q w I Y z H / Z k 3 w 3 U 5 W v X f p A Z E 5 g q B W D Z / v U f b 9 C R o 3 2 y b R q W t m B Y A l u Y Z a q 6 a W g p K 0 F q u f M K M w E S r + B r s b 9 3 5 Z j A U p u 4 2 F L e s h T t q Q n r q 8 W D o r S h G m s q q H X v 3 l X u W p A J 2 s R a P Q Q G P k E o 7 O 9 w 8 d I F W c u E R m L w x b P y N 0 Y m Y C H y a m 7 z W Z a W 2 0 E m w O 7 s C y d c r D 4 G h E z 9 N 2 5 a q h h s p 1 9 + + j F 1 d H T I N c x 5 x L I R L F d Z G L 5 F X s o S E m N r W y G T / V v k a H 4 g l x B M S a d Y g i 8 i W 2 Q h t 0 U W A b p a 9 t D i w o L 0 r E Y y m Y a g g L x O M s z 4 F H a C x S R Z + + Y n G I S E q / j F n E c 8 V T k f 8 w a w F M V b 3 x y i b O j / O K w m 6 J q d a 7 c D L V V J I Q E m 8 t 4 Y 4 e / P 8 c s l 5 c W D l w + A 5 M j v r D B 9 C T t D X b h 4 g W p X b p N 3 n a 3 V 1 g P G 9 L L / V 8 f 8 4 q H u K b W P 3 x E H X A m G 3 / w M k + 0 G v z U b v Y o g 9 L b t k c r N J Z F C J K h 0 f D Q S N I 5 H P z + S y a G w k W K x + K r V p z G q p G + H q m m Q C b W y T R J g P e C R 4 e r e D L 5 7 7 q d Q b P v 7 u 8 E 5 r x A J 3 j p j i w 3 M q 5 2 M I L H X g v H 6 Y b H j U e y W O / 4 F n W j Z u n t 7 J u i W s T k D 6 R B 1 W s C P p F R B F y 3 K c i m V L p Y g j p d i C Q E f K x v R S E H p 9 O z Z M 5 m / B q A I I / z Y l R X 6 P + b l 5 c 9 j g w R 4 M F N D Z d q r 9 7 b w S O Y Z O g t 4 X w 8 f P t 5 w C T 8 k P G Z R o G M 6 f e o k V X l C 4 m z Y i r T C n Z h 8 v A p 4 C E 0 k C S K l 4 H 6 y S o o i F J U N d f Z Q l 6 X C 2 Y E 9 E 3 D 8 p Y V M S j b 6 X w u Q S J A A 7 w K Q O j n e L o e g 8 / A 5 G h k e 0 b l c Q C r B / n w 5 N k b t H e 0 y T o V l G h j 0 v d Q V 3 5 L X s Y L J l L 9 u z A D 0 M W q f o h L R 8 C T H S B Z J K C o b C p v S y 8 x n J p S Q S h M L P S v y 0 s E x e p o K t 9 j x Z b X W C T b T u w S m 4 G y E 5 q p X c J u 9 B l 4 s 1 1 F z S 5 M c Y m D H c j A o J 4 c 0 N z f J P o S V l R X 0 1 V f f y C A 6 l r o D F b 7 0 O m c K 5 w K e W G 9 Z g X t N o x R w Q k s r V k a K C k V j Q 1 U H A n I 6 h F H 3 A P y G O x e V / P L l S 7 r U p o 6 y z J + R g B 4 R R P r 5 D X r w t o L N z A u E Z 2 8 7 U e l f v 8 F j 9 s V I s E Y k E W Z V m C l X G O D F G F 3 G H Z A 5 e 6 2 t r f S 7 3 / 1 W 9 j H E 6 S O o i 7 P t C V G h N w M 8 x b 1 x b 4 H 9 4 s 3 / 5 1 i S i J V z I i K m G g q d H 4 p G Q l 0 8 s r + g u o d x k p W V s F T w 0 O C A 9 J T 2 H v D H Y b + 1 W Y h T M L a 0 v o R E 4 8 S U n u 1 E J L 7 x 5 0 X T f v J X 1 F A y E R M B A b X Y U 7 G H 7 t 6 9 L 4 c m P J 3 J f e 6 G B r X 5 z G a l k 8 F i V M 0 J P F h o T I 7 / r l H 3 F F w 0 M f 1 q Y 3 f v A t i q T l 6 e 0 0 M 6 G b O W Z o N U h l g 1 N d X U 1 L R H B i W 7 9 3 d T p T t M D R V J i n E d o J c N r e O 9 2 + 6 Z 3 1 v B f z 5 b e 9 L t E 2 v e 2 / Z h M 3 b b c t R N L c 0 N N P h y k d + v I v a d y S o a n F Y z + Q 8 1 J W X g G 0 f e Y E / 2 k e F R a + n 7 V g C b q 4 8 / C 7 b s n k q b T s d / 0 5 A J d Y 4 c g G f P b w 9 O D U U h o f x e j 8 x u s B M J w C B t Q 0 P W 1 Y t V q w u D 3 8 p g 5 b f P C z f Y T t t x N Z j K 8 z a A Z f H 5 W K + B 1 1 V s L 9 H d r n X + m A 3 Y o O X W z Z v k r c x d D l + / H 0 s 4 1 G c k m U D T 0 9 O y D y D W S Z n Z F V t B F d t c 2 K c D V Y k B 6 1 p Z L w X Y n 1 M 5 J x B v 7 u m d A a 5 q 9 d B O D h c O H 5 C J m 4 Z M 6 C 0 B 7 J c A f d w A B 6 a 1 H L 6 q c 7 n o q k v J F s p v i 0 R 2 m F 2 R 8 o G d l f I B e 2 8 q u L 3 P m N q k + u h O B a n v 6 H H C q Y V 2 e H 1 + + n 6 o g o K R D I V n B 2 h h c U n m Q A J h V i W N v b V Z Y E 4 h 9 v L o a 0 7 I T H W v 1 e G A P H n 0 4 U e H + 3 x w G I Z U b r t w Y i g K C Q U D 1 j 7 2 9 P T p M 5 k R j Q 0 k T 7 R m B w m x N 0 J s U u 0 w h I m o 2 B / i k 1 6 1 j L 2 X K w 9 f e b O N 6 2 2 g E N H 6 R 3 z i I G i q f P v q a H A l S v V r H K O D h v / j S D m N J T r k G N R L l y 4 K k a 4 N K f t U h M k m A I e R s b k G Z r 1 U z r a Z m 2 1 e e A q l g t Y Q R 4 n E G r 2 S w 1 A U N h S O V L G r e t g O C 7 v 4 5 O P C x X O y z O D K g R j 9 g g P 2 h 8 D / N 8 B H o L E 6 B f D 2 2 b 6 W u J R h t 8 R T Z X S q L f H W X e c 9 H Z i F 4 q f W N W x L q G B p r z p k b S J P 0 t u / x 3 q A q m v G o V A X v X u S F I y 6 K G x s X V t 9 2 W E + 3 t 4 u n B g c L 6 E a a 6 p k g 0 a z C Q s G G b E t F 3 r J / O 4 M Y 1 Q Y 5 F 3 L 6 / S M e 0 S n w S w S H F n w y O R e N D j M 4 A Z O 7 s v d M / B 1 s d 7 R p s D e 6 p Q s a z + 2 d + 2 / C + J 8 N e C n h 6 8 4 B N H A 9 q H d f o Q W g W N Y r Q 5 z 1 S P y A z F w e X H J + V u N O d 6 G O t C K X j N A E x O T 9 P D h I + 4 F X N a 2 X I V 6 R Z x G i N W n a v V u L g p t 4 P K u s R w t E 9 X J 7 p K 2 n / N 7 Z Y 1 l K K + C t W Y o G G D f i 6 C e P 7 j e w Q n J 9 P q f s x 7 m w 7 l 1 g C G N R 9 M + q v Z n y K O H O w p U q 2 B m z v l 2 l O M l l N + D Y y j L Z O L m i R P H q L Z W T d B c C 7 C r z p 0 7 I 1 5 B 7 C v + 5 P E T K X 9 X U 4 1 e B X A n G 8 D G y B + o f l O A n Y Q d l L C y G L s 2 v S 2 8 3 x 2 j i 1 0 x a r M t V I R z w i I W J 5 C O Y b m y w + H 4 u X z R i D r A G X a T c k q o D R r X A 1 y 5 2 L s c x 9 b 0 H V Y H m 2 1 2 J N 8 J g O p n A I f m e i 7 2 r a K Q C z 8 f d 8 d 9 N D E 5 T f t r F q j R P k 7 0 B o C j R A e 0 d O 5 p B K H w Z T W D 8 i A a S V 7 7 c F p w / G z z i k C 5 e P S M j o 0 Y k z M 3 A u 4 z a 3 q e z j j P d t o I 8 J 5 9 y 1 J 1 v S 3 C X g V r u f D z 0 T / i o d j c C 9 p f O U P R G S X l X x c t b K P l A 8 M Y O E E e F v 3 1 E Z + Q R l e 1 S n C Q r C T h Q F / d R p w U u M U V K n Z O w E v E 5 E w D 2 F A L C 6 z y W W + 9 M H D 6 n z l p w o m 2 0 0 b A + M 5 m d h N 6 V c A j 9 R 6 r W W s h U L e P 2 t r b Z I 7 k l W O 1 V O V / d U k l N c m / T r Q m x P t q g G U f R n N Y j m K O B O r U H s x v x I p Y O N 5 V f 6 I j g 6 N t q D 2 1 O D k D B z b n D j S C K O Z F F 8 K t W 3 d k Y 3 x g 4 R U 2 q N w N Q H 8 0 v u S 2 t p u + 2 r N 6 s S A G 0 + F N x S r n 9 7 r i 4 g F 8 F a T 5 j 5 3 Z p 4 i E 8 U E M s A P Z Z R 8 Z W f T o k c M d J C s x 6 t 7 K A B z P L 2 Z P A 3 E i H G 1 D H e l s l Z e a y h s 8 w u J B 9 b J z E Y l G x b t n P 9 T 5 5 t j q 2 Q g l K I w s e m h O z 2 r 3 s h C / Y F t J C 0 w F c z s j v 3 f 1 O 9 8 I s W i Y G j O j t D z 3 U v Z L x w T n Q v M Y U Z 9 z Y V S 8 k U X q b 6 G a J a X j R R A q r 5 0 4 K T i 6 + 8 b 5 s b d v 3 6 X W 1 h Z r v w P M m M A e e l 9 + + b X k M T a F A 6 S x s T 2 O t L G f z v d o u v h s p 7 c N H O N j B m k x p 6 7 R N k P j + V z u + 4 s m 0 G q 2 h s 4 m H / m T s 6 L e h U J h + v L 7 2 0 I S O y S v Q 8 D D n S c X g G D S a e o g J O M 4 G t 3 e s b n t h u u r u 0 / w V R y J I 8 2 V s t Y J U N s C P 5 d 5 Z D h Q D C / 3 6 6 + / l U V u 2 G A E n k D 7 E m 5 4 x t a b 0 V 1 C L j D 2 1 d u k 3 N Z Y 6 v G 9 n l I E L 5 x Z Z m G 2 a d s K Z E t s B q a F Y b 9 0 D A i v m m X B n W Q a J y e y 9 E q n 9 X Z i C K m E 7 J 2 Y T M Q p x Q H L S t K p O F 0 8 5 9 x D 2 h w t o T D m h N k P A N z m h w 7 1 0 h V N J u D q 1 V / Q q T O n 2 H C e y C E T 8 O U 2 e 8 d 2 O o Y X P C I k A J z U f k k 7 L D A r 3 C y B w V S u z e L D A z G L T J A 0 4 Y j a Y 6 + z L j v W J L B J H / 5 l q p a 7 e q R R z u l s x O T D b + f C 0 T Z U P k n M U g H 7 G h w v l 5 W X 5 9 6 H m Q d W x Z S w a W C / d C M 9 M H M B p M I 0 K C z S H F 5 w i 6 e u P r D 2 4 G p 5 a o 7 r J i l T n H A C h w G 0 C 7 O V c 3 V 5 b s U I S U A q H V B x L s L B D 0 j j n / 7 R 1 y T O a y d O C o 6 W U D B g D f A i x 5 e w q a I r h 1 C A / d x Y c z Z S C V u D m b + X 3 d R f k e p C Z 5 w O N C b p 2 Y y X + p 8 F K T O j D g 0 o h J P t R L 3 + Z 3 S g b o W C w S D 9 + O N P M l v l z p 1 7 O b a t f W o V S G K I A r I i 3 l u t 5 v b h x 1 w z s Z Q 5 G G X w / j v 1 x 6 h 7 e J E T k 1 P U V p e h p x P R V Z J L X j g D s 5 Z x e l 8 J W w f 2 2 4 B k 0 W 0 3 B 1 i U i b O t F t J 7 a K H i r C 5 d j Z r q S t n e O h U a p 6 W l Z T k 0 H P b u l S u X Z f z Q w G w B g I W G V w 9 G W Q q m Z N I s T g d B X e L M Y y G P D n g g K 8 + S y 9 5 G n P b j a A l l B 4 7 r R z 2 / e H R L F d h g 3 O r X R 0 r S 6 V W B d 4 v J s 1 5 W 1 X C 6 h x 0 Y f 8 q w T f N p X 4 x c e T v K 2 o H B 6 K a m J n V 2 b 3 u b z F T J 3 4 E W U N W V I a 8 7 L S f o w 9 G x G I b m w Y T h n 2 p / k g l o I 5 E J + O H Y y S g a Q s F B 8 d O Q j 4 K Z 1 b u b o v e z q y o l v D p w 8 i B m a N h J B e H S W p 2 m W 2 P r v + M 5 T C H a A C t M O g C 8 k K N 1 N F m S L H n w g 3 w l S 6 6 0 2 F B p C n j M u c l 6 g a k + P N u p c P b k W B u S y R Q N P 7 p G 7 t i U L s k C Z 7 + + X N q 4 M k v Y G G Y J B c a c 8 p d 7 n G l P r H s W 1 J M Z z 4 Y T e U 3 H 5 3 a l 6 c M D E d r f E G d 1 U p 3 n Z Y g z M K P 2 X s R U p J P 7 M I 9 T b x 2 H V d v 4 A / n t x E G B u 4 g C p Y 4 J C u g h E R p 6 r t C / / v q q n B R h R 0 d 3 j 0 6 V 8 L r A W i e z X C R f I q H 4 c I t y X n Q 3 F B 5 g X c h b 7 2 T H Z N B t j W N h t y N Z + u 5 N 0 7 1 x v b d 6 R Z L 8 r A a G 4 h B O a V Y N D c k y 1 F S Z l C l M Q q x V 7 c Q 5 w d G z z b N w 0 d D w i J y t h N W 4 p 8 + c k p W 5 B r e m G n W q h O 0 A h A A a R i x Z 2 C L A Z v / L M b d M m M V + f X b A v b 4 W 7 A f h Y U Y G y C F u e C F K m m Z D c C q B T J z H D 5 f d Y V K X s T T r r E t Q k 2 9 e y v L b i Z O C o 2 0 o u 2 d o 3 7 5 9 d K A h K R W N 8 S h s s o g K 2 U j F K O H V g P E n n P s 0 V k C V r g u k 6 W x b n C W I 8 q r a 9 6 D A t m C Y 3 b 9 Q Y E b F T y N m X i V c 4 y k Z 9 w J Z j E q H 0 B B I 0 r 6 a B F 3 u i g q x T r R G K c B S C 9 L J n w n L v U 6 G o 2 0 o v G B D K v E u 2 Q i G P f i w u X 3 + N J Y S t g e G E D i X F 1 s z F 4 I Z o r D X A c Y J s f 7 s 5 q g 6 2 w o B 0 4 2 w T A O b j x r i 9 I 9 6 q L U 6 Q c k U e k Q O K G c C w d s 3 t l h G 3 z 3 3 y n 2 D b E / 1 N L K N x S o g x r I w I 7 1 Q W 3 F K Q C s t f M U R I Y u n w 9 k 1 U Q Z 7 m p r o 4 d j a R n I J 2 4 P R R f d r d V z 4 v 2 o L A k U m h F D U R e P L Z T S 6 U C Z q n 9 o m D l I x e w / m 9 0 0 F X X R 3 3 C 3 X s d A U E q 1 w W 3 F G c L Q N h S P + D b C k P R + Y O F v m K Y 0 9 v Q 1 A y j z d l t n 7 i i y H m u L i G h + Y d d N K T E s o C V o F 1 A R D g B R b i Z G c 0 h 8 o 9 x R s K 0 4 J j r a h l s P Y V 8 8 l o b O l W p f m w m 1 c U i W 8 c Y y w p B r j A G z m B J F V s L S 7 D N 0 X z 5 4 i D F e z x J B I Q i o m k 3 j 0 m H B l K O e 8 2 5 W S v e 0 r K 5 z d g T r a h v r 5 5 a y c 6 w o E / G W r 5 v A J o F O X 8 N b w W B 9 1 g 3 N / 4 Z x A W B + K R U I U l b K I J I F J A 8 I Y A i n J p O 5 x E e o 7 J W V m w m w N T v w o 0 F a c E h x t Q 7 n L 1 P Z h B k M j E z r F V 3 E L A 5 M 3 S 3 i 7 w L v H S R z n O u L i Q s c y j e b q F L X V p q i z P k U f 7 I / J U n e 4 1 C s 4 M D 8 U L N K g z A R D L B W L l E K a A 6 Y i x Z N w 4 0 P t S 9 N C J E M N D T X 8 Q b n t x E n B 0 S o f B v Y w 4 x w q H 1 7 + 8 + c v Z I s r B X w B I v 8 G u 6 G W s P 0 A Q R 5 P e 2 g m l H V U n G x N 0 J G W B B M t I U T C Z i z w A m a n G t n I Y w K T R r n N 1 T V f m S q D V E I 5 i J R O K w l 1 f 5 z V z X k X B Q L O X u f m + u 7 h o K N b 5 N k u N W h r l n L g o I D e 3 o O S l o r g G O M Z J b x 7 w J w 9 3 R a X c 3 T N d t j S E c 6 5 x f 0 N c u y p T N B C C N f h Q 0 9 S w J 0 k j y v J 6 n 2 C 9 j e k a W A a e 4 g k Z a V u S q / W T S R i l I x H K Z 2 M 0 7 / 8 y 3 v y u U 6 F 6 7 u f n U 2 o M x 0 g l F I P l G s 1 Q 9 9 f u 0 4 f X L 4 k a Q B L 3 V m Y l e A 0 c P 1 U + q G 6 Y V / 1 J D V X x u n x J N a 0 c T 1 y I W z i F J M s s h K k y u V + C t d e E D K l Q a h E d v k 7 l r 4 j Z F J M q N / g r C r n w u H j U C 6 a W 4 n J t m B Q + z A O g X g P 2 1 W G T M C + d 3 g S Y Q l r A z W E 8 S a 4 x e d C R A 8 n P D L O 1 F E b p 1 P 7 W O J o t e + 9 A 0 Q r 1 e e k T p E X J 4 U E q H t 6 j I r j x k Z n 2 0 8 I j r a h g J H 5 F T p 1 + i Q t L S 3 J r H K g r q 5 G d k A F u Y A W 3 z T F o s 7 e r 2 1 3 g a m k O z w h i d h M J s b p h W 6 6 O e o R 8 v A v 6 h / x k s u t B m 9 N M N 4 9 Q 6 y W q j g d P + H 8 S d C O J x S A F 4 t p J 6 G Q O n W 8 s b G R / u / f 7 9 E P 1 3 6 U J d b h c I T 8 5 Q F 9 d w n v H O A T I i a L N b a E m O v R c o 1 b n j 5 F M l W G C b N p 8 p f B t Z c m L 8 d V v g S r e k m a W H J R Z a X z 6 7 g 4 D l z j l 7 u 8 H K T 9 + 7 t l r w I s j e 9 p r a D 3 L 7 9 H l z m 0 t e 2 j o 3 p Z Q Q n v H o Z M i i R K w q A O F X m U 5 E E a 5 V h t b a S Q i e E i x 6 T Y I 0 1 R W g w r 2 5 k N q 4 J t w 2 n B 8 T Y U w k o 8 R Z V V l T L L f G p q W p Z V n z / J i j f D 7 I T U u s 7 C N 6 C r v m R n v R 0 I n Z g 0 m I t n J J C K F W H U H D 0 h G I I t D T I h P t K M m e Z w W K A 8 x T Z X j F r 2 Y j y y c P t w U i g K l W 9 4 M U a L b D / h x c N l j t M M p y Y n 6 N a d n / U d 6 u u s h / p t P l m 9 h M J g 7 i i C g E h C E h U r 8 m i C 6 T w I Z + 4 1 9 1 V 4 k u R i K Q Y P 4 P 2 X a n Z M w J O g c x e O 6 7 / g b B Q F o Q A s 1 z C b s W B b q r 1 7 9 1 J H W 5 N U 0 k b A b j 7 1 g b S M 6 p f w 5 m C R x U Y U S Y M w + h r K T T A e v F O s 3 l 3 o i E i 6 p z E m k g l E i r J m A h d 6 J J a W Q / e K A U V h Q y F E I l F + y d i q N 0 2 R a J y m V s o p H A 7 T + P i 4 X A f M b q f 5 w C F j q I + N 5 5 2 V 8 K o Q 6 a P V O U U q H V s B J L P Z T y y F F L F S 4 n x A u r M m a E k n B O I 0 H B Q R V / W q 9 u D U U D Q S a i L u l o P W 8 K I v v 3 + B 4 v M D 1 N b W J v u / 8 V e R e 7 C C t B A a b K f w l S a n b z 8 U m U A S R R 6 Q w 6 h x F s F A J i k D k R S x E P e y R M K h E N i E p z 6 Q s a Q T Q n N F l D r r o n T y Q v Y 0 F a e D C Y U W 5 v y Q z r h E S l 3 7 / g f O k 3 j 8 M B M d U s r A 7 M F t x 7 7 a F B 1 u z n o A C 5 2 D V M K r w 5 D J S C Q 7 m e x l J i h y I Z 0 l F W Z L C O H 4 8 9 Q h A S m Z a o b 9 + Z C u q q r k K 6 v b h B N D 0 U g o Q W U 9 n T 5 z W l 4 y K q e 6 u p r O n z 8 n l 5 a i b l l a Y M f V n t g q d / q 9 i d J 5 U d s D O B i y Z B J J p I M h j i K R k k y m H P e h 7 H B T j A 6 w d K p l 0 k B C i V S y k U n q m E N F b X F t w O P s f f n y w r K e y o 9 T 4 P H C 7 T O P c d T K Z o C j J 0 t 4 X Y B M / N u Q y U Y g K U M a J N J p L A 6 0 7 u F 6 Q 1 z t S 1 K 9 P y H S C X U Z i 8 F G x h i U y s f j c Z n L d / D c + w X b g l O D o 5 f A F w 6 Y w l + h e j C u m G A o x K U K Z i q S A Z Y Y 5 G M z p 6 C X s B a 0 V N J k U t K G i W I n F Y i E g A F b j r G h Z S y B 6 1 n b q a k y L v U H e 0 n s J 0 6 7 y t w S Q z o h 4 P N g V 6 2 u f 2 e H o r G h T H g Z 8 0 h l L M w r K b X C h I o n U c O r 3 e d T w d U b i z R W l D x 9 m 4 d 6 r 4 p E i k h S a o j D 8 S o y I Q Z 5 Q C Z i y c N k k j I Q T K 6 l q b M W W 5 C h D B I J K l 9 W z U N Q 0 i l J J 6 / + i v 9 a 4 X b g 1 F C U / f X M z A x V V F b I N C Q c r I x e E I O E Q L 6 U y i d V V C 2 r K m E z A J 9 0 E g C p D F k U c V R Y R S Y d x 5 M o M 5 J J u c c v d o R t Z A K B 0 h S N s r q n J V M i k Z V O v n J 1 e m U x o a h s K B M y 9 a 3 y 8 k E e H O Y V j y e o u 0 7 t j 5 2 P h Q j + U x Z N V S U J t X U Y C a V I Y w Z k T d 4 i l R D H 3 K P K U c Y Z u t Q Z o V O t E Z F A R j I h j X r E A I 5 J g 1 g g V W + R 2 U 4 m F K E N R Z T K u E Q t Q E V 4 v T 7 p 4 b o b Q C h U c n Z z T G A l l i u E a / N O 0 F s L u 3 6 8 C g R S C S T z S I L 3 r M h i T 9 t J h L g x E K f z 7 Z g F w V J J i J Q W 6 W Q k E 8 g z u 6 z U v A S n Q a h 4 I i H 5 + u b W g n X v 9 F B 0 N p Q J y 5 4 a r h B U R l I 8 R K i M w 0 2 Y v q I q 0 y C d x 5 8 8 j X B N b P a + n Q Q l h X K D R R A 9 s y E r l T S B U A 6 y S F m W T C f 2 R m Q a U R n b U S C I 8 e Y Z 1 7 i o e B x j r C n J E g n 1 Z + L j H 3 z C T 5 N b 3 8 U S i t b n h Y 2 l V s J h C o V C 5 P P 5 Z X n H H u 4 R T U + K x g A s R X O / Y s C 7 O Z W P O 9 B d B f W + b G S S N N 4 l x + a d c j D E M W n j z V N 5 R a b 3 O 8 M y y d W M L 4 l D g o N I J r 5 H y G N I Z Q K T C d I J 6 c r a e v V Q R Y i i t K F M i F Y 1 y / I N 6 O N e r / L + q f l + 3 H u i k j W p 7 k 9 k B 3 x L U 4 / W g b w u / g V C a d J g / Z I h E a S R s Z 9 y A k j D 5 Z h 7 d 7 Q 5 K m l R 6 a Q + V A B R l D d P l 3 E c Y V X d E C o u m 7 H E 6 c K v f l + w r o s l F K 2 E M l h Z Y f 0 c l c U V + 2 g 0 x J W G i l O V J 9 N Z u H E U c p + X Y I N 0 P E Y q 6 d n h N s L I e x T i 6 L y Q z J B L X + M Y s x 6 w w n Y V m R D z d R B H V D 4 m U y K Z k D Y I W 1 h J J i y v K S N v 3 v n J x Q b u s I v 7 J 1 X f z p W j K q s i P c + q g x l 9 V 5 L K V P j n T 0 t 7 o F u A B N J q m p A B J N J p F d A R 6 W t y X R E G Z Z J n w l j X 9 D t G B 9 Z d p y a 6 W m T i c o t U q C P E H E C m C K v r R l q h z r D G 7 f J v / 2 C r 2 e L 8 K X o J B U x E K s T V 2 t D Y Q C f 3 Q m I l u G J N b 8 h B K j x N n z 3 x S U C D 2 r U A m V T E Q U k j Q y R F E B 2 4 o a v O S J E l h z w c Q A S V V u U g m 9 v F 7 5 r L r W B I Z J N M R s X D z A h I J t R b j O O + c 5 f 5 q S C z i h t F b U O Z U N u o p i J N T k x R Q I x h V K a q 3 H R a 5 U 3 l S 0 P i / 7 Y b o Z w N k s A v 9 a N J l V X z N E m s v I 1 s / B 5 N 2 q h 7 5 t 3 i X Y t q Z w u S 1 2 Q y k g l k w j A H J B I k U y S a k M 9 q 6 u g q W L f F F n a E h A J i N X u p r q 6 W h o a G u T K h x 4 N I k F S o X D W 2 Y S r f 7 r D Y D R A i g Q S I N X m M V F K B 3 w n U O H E 6 q L w i k 3 p f 2 X R e m X 6 f k P 4 X 2 z H W p N Q 9 k U o c D J E k M H k k z w H P g T w k F K T T l d / / S T 9 p 8 c P 1 0 8 D Y j m l Z Z f E V K g s v 0 m z E R 0 O L A d k d q Y x V i z K 3 R 0 5 A l D T H L h f S K k a v g o F g S e 8 w K A J x 9 S K G b J J Y L v A / E E h d V w F E s p W D M F Y 5 y k A m l R b p x S Q x Z U h f 7 F C z I C Q w y S z 7 C C T S 4 0 u Q U H B C Q M 1 D j J X X P U e O U + f R U / K 8 O w E 7 q h W l f Z V c m W l q L I 9 x b 6 h 6 R E g q Z V O h J 8 2 q f y K x T E + r Q 2 4 D K 8 J + J u f 5 1 f e x y v A d N T n y v 3 c 2 n x t n 7 S f E X G 6 l E e u 8 d v 5 Y Z O I Q j 6 c o x s F O J i E U S y M V x y n M q p 7 P 6 9 l R Z A J 2 h A 1 l D 5 n G D h p b Y L t A 9 P V 4 D q k Q q z l k I J a O u T F I D 2 x i N E L V j z s W W d L k B X W R / 4 E U m h B W K E Q m f U 2 I o c u t t K 3 T 4 T g F W 9 S U S T n e n 0 5 z E N L g / X K M a z g I A G q d I R P G m Y Z m M v T z e E Z N G 0 s n 6 I P f / b F g H R Z z 2 H l 6 D m P v g X a u V O P p s 5 N K E S m N v K 0 h m Z 7 V N B p p f N L D p 6 W B O g k g D v + W O B v U s 2 a J Y s h j y 1 v X 8 f 1 M 4 D z e g X W f r Z z j X A l l S 9 v K 8 R 5 r f W p 9 k 5 F G e M + W N O K O L B x L 0 N 1 R F 8 2 F k h S N x U V 6 X f 2 3 n W M 3 2 e H 6 a f C l s 7 v j V w R 2 H + 2 / + Z J c b D 8 Z O 6 r M 2 F Q 6 K L t K 2 V J I G 1 t K x d m 0 9 D 4 M j D N w g c p o q G x u 2 Z u A I p I k s p L I J k n l u i l D L B G I h H s 4 D / s I P 3 I N Q X U W x m 4 S e 4 m J Z K 6 p t C K a x O K 0 U H l F K t y j O q L T r R H + L C Y U p y 1 i c c c V i y f p 3 p j a J w L a A k 7 Q w M Y r v / 7 D H 8 n r 3 5 l H E L l u 7 F B C A b N z K / R k Y J Z J 4 x F i u Q 2 5 Q C Q m l 8 u V S y o V K 9 I g D a I Y c q F M E U p K J V Z Q C f m d / b W 9 Q C O 3 x / g t D V / n p N x W J v 9 A A H W N W 7 6 6 J y f Y y l Y R S Q / 0 6 r x F K k k r 1 d g u q U 7 v y z o k j I S K J 1 J 0 R 8 g E W x Y u c m X X / v Z X F 2 h f T 5 8 8 9 0 7 E j i Y U 0 H 9 z h K K J N B M E n j 6 3 I h X I Z E k q T S R N K i W t D J E U w Y R Q T J R c c g F I S w J X r b R C T m Y D K B I U A j d z f d n c o 0 g g K Y l 1 X v 6 Z t I p X 5 S U o w q h y E M N W Z k j E a S W B + D r y q 4 i U j R v K 4 9 R e w 2 R h M m E J x p N J F w U j I J a y W e 1 k 6 u l q p l / + 5 p / l 2 X c q X D e e 7 2 x C A b d v j 1 A o n N T q H y S V j V A i q b K k K h N C Z Y m E a 0 I g H Y Q 6 k s Y n g 0 S c l q S O A X X R g r n C T V b i V Z B i d c 2 6 w 1 6 G x m / F I I D k c s s 5 y I 9 J 6 2 D u y w l M B E 4 o s k g Z S K N j D o p M I B W T y C L U a j I 1 V c S p t U q R a W S e a H I J 4 1 B M I l b 5 Z O x P y A Q b N k 4 N j f X 0 h / / x r / K 8 O x l M q H F V K z s c 1 6 8 P W p J K E U n F Q i y 3 I Z K S W E I Y i 1 Q q B k k k D 3 L o N K B i 5 C W H X z n p V T D F B d 8 6 G r V O 6 h t U n n / J P 2 T 0 P S C C K u S k K V f B n p a 8 l T Y E 0 m k h k U k z U a w y T S o T W 0 Q y Z O L A J E I 5 p V m 9 S y I P E i l 1 D 0 Q C o R S Z E l R T X U V / + p / / j Z 9 r 5 8 P V v 0 s I B V z / a Y D C U e y w o 9 Q + I Z f E k F D G n o L E A k F A M E M q n d d p s E J F H I M h E q u 8 R F I m S R t W F W j Y X j / a f k 7 e 5 O S C u m b F + p o m i M o j j T K Q Q V 0 X a Y R y O 3 n s s R B H S y t J G x J x r M s M k b B N M o 7 2 D E U g i V S Z D D 1 Y Z I J U Q p p j J h P K c T j e v / / 5 9 3 j S X Y F d R S j g R v 8 g B V f i 3 P Y 1 m U R S g T w g l p Z Q Q i Q V y s S e y l X 7 s q Q C c T j G B 0 u M P D J y 1 S T M r w 0 A U p h U o T R I Y G J 1 U c U 6 z 0 F y J i 1 B k a V g m S G M T k s 5 1 D y Z f q Q I J l I I M e 7 V E s k a b r D I p K Q T b C Y Z j t C S C W W N r O b 9 9 z / 9 V 3 n W 3 Q J X / 4 v d R S h g b i 5 I t + + M Z E l k q X 9 M I L t N B V J p Q q m A t A r 8 S 6 V B F o k Z K J f I R i B T J r / X h l Q C G r 4 G N 3 N d i I z k k F C 3 S B 7 X d T l i H d Q 9 O i 1 x l l Q q 2 E k E O 0 m T S c p A F H U P C G O X T h I 0 k R A b M l m S C b F I J k x 2 T d I / f X K F D h 9 T p / X v J j C h J q R O d h u m p x b p 7 v 1 h b u 9 M I E 2 o r I T K k 1 Q g G s c g h 5 1 U i j g 6 R h 4 f b M o k b f 3 S v x l W g m F 7 8 9 k k i G B S J i 0 p j m w x B y m X C O W 6 T F / L B j 3 e p N O I 7 b b S K m J Z B F J 5 R S K U g U D q m i I T C A Q y q T i N c S Y m l o u f 4 x c f X a Z j J w 7 h S X c d d i 2 h A D S U z z + / y 2 8 B p D F S S p H J S C p D p q y k y s b 8 S + X B E s m C L T q N X 4 B E V m 5 d q I o A K S T B Q K P P j d U / / J L f K p a 0 i q 2 8 D s w Q W x 6 E U X F 2 I B c k U b G o e k w Y U 2 Z J J C 2 V F J m Q N t I J N p O W T q z m e T x u + l / / 5 0 / W q Z K 7 E a 6 b u 5 h Q B v / 4 R z + l M a 1 R y K T G q 4 R U Q j C b + g f y S F q T C G n 8 g E h S x k C M P J I o U U m G l d D 3 S Z I b r 4 o V s h l V r v N o / F b M K f m H X / x b B 3 V Z p 0 E O 2 z U V T J k i T i 6 R Q D A d o 0 z i X C I p A m k i s b S C Z M L y G O X V i 1 M g E K D / z W T a 7 S g R S u P B g x c 0 P D r L Z A C Z o A Z y j L Q b B F L E A l H s 5 O J f V l p x y J A p m z f s k Q h Y n W A I Q y x o e u g E G n 9 + r O 9 A D J K Y M q R z A g i T l 7 Z I Z F Q / l V d E A n k M m T i 2 k U l U P E m D Q E o q Y Q I y n q f v S C 9 9 8 u k V e a b d D t f N o U l V O y V Q L B q n z z 6 / y S l N I J F U S l o h D f I o Q j F B d C x k M T t z I I 9 r I I v E u J w l j r p / f a D R Z w E i q F j 9 s 8 e 4 h p Q u k 7 y 2 l / A j U s i k Q R r k D Y H y b S Z N K G y + o u 0 k K 4 h k U k T K 2 k 3 K 8 e D 1 e u n f / / x v V F N b L U 9 b A t d x i V C r 8 Z 9 f 9 F N I X O t G 5 U N s 0 i B S L q n k h 9 P 8 O l V e M U n S A r l H E v L b R A U h t Q E a 5 K d V N Y E M U o Y Y / 0 A U K 6 9 i I c q q N M i j 4 n w y S Y x y u 0 S y C A U S 6 Z i J h B h f q 7 G x k f 7 4 5 9 / J M 5 W Q R Y l Q a w C N 6 C / / c Y 2 b K o i h C K U k F U i k y A X C Z L 1 / m l x o b R L j U 3 Q e K R 2 j L A f I r q o B V c A 8 U G n 5 Z 8 q Q Q U 7 H 5 p q k E Q y B O A h x b G W a O K r c R i Z D H q T t p L L I p F Q 8 v p l 8 P p 8 4 H j B 9 q 4 R 8 E P 1 / 3 t F Y o o 1 N D k c 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 G u i d = " 0 6 0 f 4 c 5 7 - 7 b e e - 4 c 7 d - 8 7 c 6 - 4 d 4 f 5 0 2 0 5 b b d "   R e v = " 1 "   R e v G u i d = " c 6 7 8 c c 2 6 - e 3 2 6 - 4 2 7 0 - b 8 c b - 2 c a 0 8 1 0 2 5 0 7 5 " 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2706D9EA-1AA1-41A3-A086-D0994FECA434}">
  <ds:schemaRefs>
    <ds:schemaRef ds:uri="http://schemas.microsoft.com/DataMashup"/>
  </ds:schemaRefs>
</ds:datastoreItem>
</file>

<file path=customXml/itemProps2.xml><?xml version="1.0" encoding="utf-8"?>
<ds:datastoreItem xmlns:ds="http://schemas.openxmlformats.org/officeDocument/2006/customXml" ds:itemID="{319EED28-66A9-4744-860B-0D14F9BC7A0E}">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02D404F2-23E2-4191-A95B-E604362944B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Homepage</vt:lpstr>
      <vt:lpstr>Objectives</vt:lpstr>
      <vt:lpstr>Dashboard</vt:lpstr>
      <vt:lpstr>DATASET</vt:lpstr>
      <vt:lpstr>Yearwise</vt:lpstr>
      <vt:lpstr>Location</vt:lpstr>
      <vt:lpstr>Targets</vt:lpstr>
      <vt:lpstr>Injureds</vt:lpstr>
      <vt:lpstr>Deaths</vt:lpstr>
      <vt:lpstr>Overall</vt:lpstr>
      <vt:lpstr>Data</vt:lpstr>
      <vt:lpstr>totalkills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created xsi:type="dcterms:W3CDTF">2015-06-05T18:17:20Z</dcterms:created>
  <dcterms:modified xsi:type="dcterms:W3CDTF">2021-12-16T16:08:11Z</dcterms:modified>
</cp:coreProperties>
</file>